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BRS_battery_proposal_tool_v7.5.3\"/>
    </mc:Choice>
  </mc:AlternateContent>
  <xr:revisionPtr revIDLastSave="0" documentId="13_ncr:1_{70DB313F-DA6A-4E8A-8E95-45867DCA7E25}" xr6:coauthVersionLast="47" xr6:coauthVersionMax="47" xr10:uidLastSave="{00000000-0000-0000-0000-000000000000}"/>
  <bookViews>
    <workbookView xWindow="-120" yWindow="-120" windowWidth="29040" windowHeight="15720" tabRatio="895" firstSheet="1" activeTab="1" xr2:uid="{44643402-124D-4FD1-873B-7827EC8AFD33}"/>
  </bookViews>
  <sheets>
    <sheet name="Proposal --&gt;" sheetId="14" state="hidden" r:id="rId1"/>
    <sheet name="Prop generator" sheetId="17" r:id="rId2"/>
    <sheet name="Zip Code Zones - Archive" sheetId="25" state="hidden" r:id="rId3"/>
    <sheet name="State Zip Codes" sheetId="27" state="hidden" r:id="rId4"/>
    <sheet name="Calculations--&gt;" sheetId="15" state="hidden" r:id="rId5"/>
    <sheet name="Duration" sheetId="6" state="hidden" r:id="rId6"/>
    <sheet name="Oversized PV Calc" sheetId="28" state="hidden" r:id="rId7"/>
    <sheet name="DP Calc" sheetId="22" state="hidden" r:id="rId8"/>
    <sheet name="Backend tables--&gt;" sheetId="11" state="hidden" r:id="rId9"/>
    <sheet name="Load usage inputs" sheetId="3" state="hidden" r:id="rId10"/>
    <sheet name="Solar generation inputs" sheetId="13" state="hidden" r:id="rId11"/>
    <sheet name="Proposal Details" sheetId="23" state="hidden" r:id="rId12"/>
    <sheet name="Financial &amp; product inputs" sheetId="12" state="hidden" r:id="rId13"/>
    <sheet name="Prop Log" sheetId="24" state="hidden" r:id="rId14"/>
    <sheet name="Rebates" sheetId="21" state="hidden" r:id="rId15"/>
    <sheet name="PDF Outputs" sheetId="19" state="hidden" r:id="rId16"/>
    <sheet name="Prop Log Data" sheetId="20" state="hidden" r:id="rId17"/>
  </sheets>
  <functionGroups builtInGroupCount="19"/>
  <definedNames>
    <definedName name="_xlnm.Print_Area" localSheetId="12">'Financial &amp; product inputs'!$A$2:$I$31</definedName>
    <definedName name="_xlnm.Print_Area" localSheetId="1">'Prop generator'!$A$1:$E$10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28" l="1"/>
  <c r="E7" i="28" s="1"/>
  <c r="Q68" i="23" s="1"/>
  <c r="L4" i="27"/>
  <c r="C7787" i="27"/>
  <c r="H7787" i="27"/>
  <c r="C7788" i="27"/>
  <c r="H7788" i="27"/>
  <c r="C7789" i="27"/>
  <c r="H7789" i="27"/>
  <c r="C7790" i="27"/>
  <c r="H7790" i="27"/>
  <c r="C7791" i="27"/>
  <c r="H7791" i="27"/>
  <c r="C7792" i="27"/>
  <c r="H7792" i="27"/>
  <c r="C7793" i="27"/>
  <c r="H7793" i="27"/>
  <c r="C7794" i="27"/>
  <c r="H7794" i="27"/>
  <c r="C7795" i="27"/>
  <c r="H7795" i="27"/>
  <c r="C7796" i="27"/>
  <c r="H7796" i="27"/>
  <c r="C7797" i="27"/>
  <c r="H7797" i="27"/>
  <c r="C7798" i="27"/>
  <c r="H7798" i="27"/>
  <c r="C7799" i="27"/>
  <c r="H7799" i="27"/>
  <c r="C7800" i="27"/>
  <c r="H7800" i="27"/>
  <c r="C7801" i="27"/>
  <c r="H7801" i="27"/>
  <c r="C7802" i="27"/>
  <c r="H7802" i="27"/>
  <c r="C7803" i="27"/>
  <c r="H7803" i="27"/>
  <c r="C7804" i="27"/>
  <c r="H7804" i="27"/>
  <c r="C7805" i="27"/>
  <c r="H7805" i="27"/>
  <c r="C7806" i="27"/>
  <c r="H7806" i="27"/>
  <c r="C7807" i="27"/>
  <c r="H7807" i="27"/>
  <c r="C7808" i="27"/>
  <c r="H7808" i="27"/>
  <c r="C7809" i="27"/>
  <c r="H7809" i="27"/>
  <c r="C7810" i="27"/>
  <c r="H7810" i="27"/>
  <c r="C7811" i="27"/>
  <c r="H7811" i="27"/>
  <c r="C7812" i="27"/>
  <c r="H7812" i="27"/>
  <c r="C7813" i="27"/>
  <c r="H7813" i="27"/>
  <c r="C7814" i="27"/>
  <c r="H7814" i="27"/>
  <c r="C7815" i="27"/>
  <c r="H7815" i="27"/>
  <c r="C7816" i="27"/>
  <c r="H7816" i="27"/>
  <c r="C7817" i="27"/>
  <c r="H7817" i="27"/>
  <c r="C7818" i="27"/>
  <c r="H7818" i="27"/>
  <c r="C7819" i="27"/>
  <c r="H7819" i="27"/>
  <c r="C7820" i="27"/>
  <c r="H7820" i="27"/>
  <c r="C7821" i="27"/>
  <c r="H7821" i="27"/>
  <c r="C7822" i="27"/>
  <c r="H7822" i="27"/>
  <c r="C7823" i="27"/>
  <c r="H7823" i="27"/>
  <c r="C7824" i="27"/>
  <c r="H7824" i="27"/>
  <c r="C7825" i="27"/>
  <c r="H7825" i="27"/>
  <c r="C7826" i="27"/>
  <c r="H7826" i="27"/>
  <c r="C7827" i="27"/>
  <c r="H7827" i="27"/>
  <c r="C7828" i="27"/>
  <c r="H7828" i="27"/>
  <c r="C7829" i="27"/>
  <c r="H7829" i="27"/>
  <c r="C7830" i="27"/>
  <c r="H7830" i="27"/>
  <c r="C7831" i="27"/>
  <c r="H7831" i="27"/>
  <c r="C7832" i="27"/>
  <c r="H7832" i="27"/>
  <c r="C7833" i="27"/>
  <c r="H7833" i="27"/>
  <c r="C7834" i="27"/>
  <c r="H7834" i="27"/>
  <c r="C7835" i="27"/>
  <c r="H7835" i="27"/>
  <c r="C7836" i="27"/>
  <c r="H7836" i="27"/>
  <c r="C7837" i="27"/>
  <c r="H7837" i="27"/>
  <c r="C7838" i="27"/>
  <c r="H7838" i="27"/>
  <c r="C7839" i="27"/>
  <c r="H7839" i="27"/>
  <c r="C7840" i="27"/>
  <c r="H7840" i="27"/>
  <c r="C7841" i="27"/>
  <c r="H7841" i="27"/>
  <c r="C7842" i="27"/>
  <c r="H7842" i="27"/>
  <c r="C7843" i="27"/>
  <c r="H7843" i="27"/>
  <c r="C7844" i="27"/>
  <c r="H7844" i="27"/>
  <c r="C7845" i="27"/>
  <c r="H7845" i="27"/>
  <c r="C7846" i="27"/>
  <c r="H7846" i="27"/>
  <c r="C7847" i="27"/>
  <c r="H7847" i="27"/>
  <c r="C7848" i="27"/>
  <c r="H7848" i="27"/>
  <c r="C7849" i="27"/>
  <c r="H7849" i="27"/>
  <c r="C7850" i="27"/>
  <c r="H7850" i="27"/>
  <c r="C7851" i="27"/>
  <c r="H7851" i="27"/>
  <c r="C7852" i="27"/>
  <c r="H7852" i="27"/>
  <c r="C7853" i="27"/>
  <c r="H7853" i="27"/>
  <c r="C7854" i="27"/>
  <c r="H7854" i="27"/>
  <c r="C7855" i="27"/>
  <c r="H7855" i="27"/>
  <c r="C7856" i="27"/>
  <c r="H7856" i="27"/>
  <c r="C7857" i="27"/>
  <c r="H7857" i="27"/>
  <c r="C7858" i="27"/>
  <c r="H7858" i="27"/>
  <c r="C7859" i="27"/>
  <c r="H7859" i="27"/>
  <c r="C7860" i="27"/>
  <c r="H7860" i="27"/>
  <c r="C7861" i="27"/>
  <c r="H7861" i="27"/>
  <c r="C7862" i="27"/>
  <c r="H7862" i="27"/>
  <c r="C7863" i="27"/>
  <c r="H7863" i="27"/>
  <c r="C7864" i="27"/>
  <c r="H7864" i="27"/>
  <c r="C7865" i="27"/>
  <c r="H7865" i="27"/>
  <c r="C7866" i="27"/>
  <c r="H7866" i="27"/>
  <c r="C7867" i="27"/>
  <c r="H7867" i="27"/>
  <c r="C7868" i="27"/>
  <c r="H7868" i="27"/>
  <c r="C7869" i="27"/>
  <c r="H7869" i="27"/>
  <c r="C7870" i="27"/>
  <c r="H7870" i="27"/>
  <c r="C7871" i="27"/>
  <c r="H7871" i="27"/>
  <c r="C7872" i="27"/>
  <c r="H7872" i="27"/>
  <c r="C7873" i="27"/>
  <c r="H7873" i="27"/>
  <c r="C7874" i="27"/>
  <c r="H7874" i="27"/>
  <c r="C7875" i="27"/>
  <c r="H7875" i="27"/>
  <c r="C7876" i="27"/>
  <c r="H7876" i="27"/>
  <c r="C7877" i="27"/>
  <c r="H7877" i="27"/>
  <c r="C7878" i="27"/>
  <c r="H7878" i="27"/>
  <c r="C7879" i="27"/>
  <c r="H7879" i="27"/>
  <c r="C7880" i="27"/>
  <c r="H7880" i="27"/>
  <c r="C7881" i="27"/>
  <c r="H7881" i="27"/>
  <c r="C7882" i="27"/>
  <c r="H7882" i="27"/>
  <c r="C7883" i="27"/>
  <c r="H7883" i="27"/>
  <c r="C7884" i="27"/>
  <c r="H7884" i="27"/>
  <c r="C7885" i="27"/>
  <c r="H7885" i="27"/>
  <c r="C7886" i="27"/>
  <c r="H7886" i="27"/>
  <c r="C7887" i="27"/>
  <c r="H7887" i="27"/>
  <c r="C7888" i="27"/>
  <c r="H7888" i="27"/>
  <c r="C7889" i="27"/>
  <c r="H7889" i="27"/>
  <c r="C7890" i="27"/>
  <c r="H7890" i="27"/>
  <c r="C7891" i="27"/>
  <c r="H7891" i="27"/>
  <c r="C7892" i="27"/>
  <c r="H7892" i="27"/>
  <c r="C7893" i="27"/>
  <c r="H7893" i="27"/>
  <c r="C7894" i="27"/>
  <c r="H7894" i="27"/>
  <c r="C7895" i="27"/>
  <c r="H7895" i="27"/>
  <c r="C7896" i="27"/>
  <c r="H7896" i="27"/>
  <c r="C7897" i="27"/>
  <c r="H7897" i="27"/>
  <c r="C7898" i="27"/>
  <c r="H7898" i="27"/>
  <c r="C7899" i="27"/>
  <c r="H7899" i="27"/>
  <c r="C7900" i="27"/>
  <c r="H7900" i="27"/>
  <c r="C7901" i="27"/>
  <c r="H7901" i="27"/>
  <c r="C7902" i="27"/>
  <c r="H7902" i="27"/>
  <c r="C7903" i="27"/>
  <c r="H7903" i="27"/>
  <c r="C7904" i="27"/>
  <c r="H7904" i="27"/>
  <c r="C7905" i="27"/>
  <c r="H7905" i="27"/>
  <c r="C7906" i="27"/>
  <c r="H7906" i="27"/>
  <c r="C7907" i="27"/>
  <c r="H7907" i="27"/>
  <c r="C7908" i="27"/>
  <c r="H7908" i="27"/>
  <c r="C7909" i="27"/>
  <c r="H7909" i="27"/>
  <c r="C7910" i="27"/>
  <c r="H7910" i="27"/>
  <c r="C7911" i="27"/>
  <c r="H7911" i="27"/>
  <c r="C7912" i="27"/>
  <c r="H7912" i="27"/>
  <c r="C7913" i="27"/>
  <c r="H7913" i="27"/>
  <c r="C7914" i="27"/>
  <c r="H7914" i="27"/>
  <c r="C7915" i="27"/>
  <c r="H7915" i="27"/>
  <c r="C7916" i="27"/>
  <c r="H7916" i="27"/>
  <c r="C7917" i="27"/>
  <c r="H7917" i="27"/>
  <c r="C7918" i="27"/>
  <c r="H7918" i="27"/>
  <c r="C7919" i="27"/>
  <c r="H7919" i="27"/>
  <c r="C7920" i="27"/>
  <c r="H7920" i="27"/>
  <c r="C7921" i="27"/>
  <c r="H7921" i="27"/>
  <c r="C7922" i="27"/>
  <c r="H7922" i="27"/>
  <c r="C7923" i="27"/>
  <c r="H7923" i="27"/>
  <c r="C7924" i="27"/>
  <c r="H7924" i="27"/>
  <c r="C7925" i="27"/>
  <c r="H7925" i="27"/>
  <c r="C7926" i="27"/>
  <c r="H7926" i="27"/>
  <c r="C7927" i="27"/>
  <c r="H7927" i="27"/>
  <c r="C7928" i="27"/>
  <c r="H7928" i="27"/>
  <c r="C7929" i="27"/>
  <c r="H7929" i="27"/>
  <c r="C7930" i="27"/>
  <c r="H7930" i="27"/>
  <c r="C7931" i="27"/>
  <c r="H7931" i="27"/>
  <c r="C7932" i="27"/>
  <c r="H7932" i="27"/>
  <c r="C7933" i="27"/>
  <c r="H7933" i="27"/>
  <c r="C7934" i="27"/>
  <c r="H7934" i="27"/>
  <c r="C7935" i="27"/>
  <c r="H7935" i="27"/>
  <c r="C7936" i="27"/>
  <c r="H7936" i="27"/>
  <c r="C7937" i="27"/>
  <c r="H7937" i="27"/>
  <c r="C7938" i="27"/>
  <c r="H7938" i="27"/>
  <c r="C7939" i="27"/>
  <c r="H7939" i="27"/>
  <c r="C7940" i="27"/>
  <c r="H7940" i="27"/>
  <c r="C7941" i="27"/>
  <c r="H7941" i="27"/>
  <c r="C7942" i="27"/>
  <c r="H7942" i="27"/>
  <c r="C7943" i="27"/>
  <c r="H7943" i="27"/>
  <c r="C7944" i="27"/>
  <c r="H7944" i="27"/>
  <c r="C7945" i="27"/>
  <c r="H7945" i="27"/>
  <c r="C7946" i="27"/>
  <c r="H7946" i="27"/>
  <c r="C7947" i="27"/>
  <c r="H7947" i="27"/>
  <c r="C7948" i="27"/>
  <c r="H7948" i="27"/>
  <c r="C7949" i="27"/>
  <c r="H7949" i="27"/>
  <c r="C7950" i="27"/>
  <c r="H7950" i="27"/>
  <c r="C7951" i="27"/>
  <c r="H7951" i="27"/>
  <c r="C7952" i="27"/>
  <c r="H7952" i="27"/>
  <c r="C7953" i="27"/>
  <c r="H7953" i="27"/>
  <c r="C7954" i="27"/>
  <c r="H7954" i="27"/>
  <c r="C7955" i="27"/>
  <c r="H7955" i="27"/>
  <c r="C7956" i="27"/>
  <c r="H7956" i="27"/>
  <c r="C7957" i="27"/>
  <c r="H7957" i="27"/>
  <c r="C7958" i="27"/>
  <c r="H7958" i="27"/>
  <c r="C7959" i="27"/>
  <c r="H7959" i="27"/>
  <c r="C7960" i="27"/>
  <c r="H7960" i="27"/>
  <c r="C7961" i="27"/>
  <c r="H7961" i="27"/>
  <c r="C7962" i="27"/>
  <c r="H7962" i="27"/>
  <c r="C7963" i="27"/>
  <c r="H7963" i="27"/>
  <c r="C7964" i="27"/>
  <c r="H7964" i="27"/>
  <c r="C7965" i="27"/>
  <c r="H7965" i="27"/>
  <c r="C7966" i="27"/>
  <c r="H7966" i="27"/>
  <c r="C7967" i="27"/>
  <c r="H7967" i="27"/>
  <c r="C7968" i="27"/>
  <c r="H7968" i="27"/>
  <c r="C7969" i="27"/>
  <c r="H7969" i="27"/>
  <c r="C7970" i="27"/>
  <c r="H7970" i="27"/>
  <c r="C7971" i="27"/>
  <c r="H7971" i="27"/>
  <c r="C7972" i="27"/>
  <c r="H7972" i="27"/>
  <c r="C7973" i="27"/>
  <c r="H7973" i="27"/>
  <c r="C7974" i="27"/>
  <c r="H7974" i="27"/>
  <c r="C7975" i="27"/>
  <c r="H7975" i="27"/>
  <c r="C7976" i="27"/>
  <c r="H7976" i="27"/>
  <c r="C7977" i="27"/>
  <c r="H7977" i="27"/>
  <c r="C7978" i="27"/>
  <c r="H7978" i="27"/>
  <c r="C7979" i="27"/>
  <c r="H7979" i="27"/>
  <c r="C7980" i="27"/>
  <c r="H7980" i="27"/>
  <c r="C7981" i="27"/>
  <c r="H7981" i="27"/>
  <c r="C7982" i="27"/>
  <c r="H7982" i="27"/>
  <c r="C7983" i="27"/>
  <c r="H7983" i="27"/>
  <c r="C7984" i="27"/>
  <c r="H7984" i="27"/>
  <c r="C7985" i="27"/>
  <c r="H7985" i="27"/>
  <c r="C7986" i="27"/>
  <c r="H7986" i="27"/>
  <c r="C7987" i="27"/>
  <c r="H7987" i="27"/>
  <c r="C7988" i="27"/>
  <c r="H7988" i="27"/>
  <c r="C7989" i="27"/>
  <c r="H7989" i="27"/>
  <c r="C7990" i="27"/>
  <c r="H7990" i="27"/>
  <c r="C7991" i="27"/>
  <c r="H7991" i="27"/>
  <c r="C7992" i="27"/>
  <c r="H7992" i="27"/>
  <c r="C7993" i="27"/>
  <c r="H7993" i="27"/>
  <c r="C7994" i="27"/>
  <c r="H7994" i="27"/>
  <c r="C7995" i="27"/>
  <c r="H7995" i="27"/>
  <c r="C7996" i="27"/>
  <c r="H7996" i="27"/>
  <c r="C7997" i="27"/>
  <c r="H7997" i="27"/>
  <c r="C7998" i="27"/>
  <c r="H7998" i="27"/>
  <c r="C7999" i="27"/>
  <c r="H7999" i="27"/>
  <c r="C8000" i="27"/>
  <c r="H8000" i="27"/>
  <c r="C8001" i="27"/>
  <c r="H8001" i="27"/>
  <c r="C8002" i="27"/>
  <c r="H8002" i="27"/>
  <c r="C8003" i="27"/>
  <c r="H8003" i="27"/>
  <c r="C8004" i="27"/>
  <c r="H8004" i="27"/>
  <c r="C8005" i="27"/>
  <c r="H8005" i="27"/>
  <c r="C8006" i="27"/>
  <c r="H8006" i="27"/>
  <c r="C8007" i="27"/>
  <c r="H8007" i="27"/>
  <c r="C8008" i="27"/>
  <c r="H8008" i="27"/>
  <c r="C8009" i="27"/>
  <c r="H8009" i="27"/>
  <c r="C8010" i="27"/>
  <c r="H8010" i="27"/>
  <c r="C8011" i="27"/>
  <c r="H8011" i="27"/>
  <c r="C8012" i="27"/>
  <c r="H8012" i="27"/>
  <c r="C8013" i="27"/>
  <c r="H8013" i="27"/>
  <c r="C8014" i="27"/>
  <c r="H8014" i="27"/>
  <c r="C8015" i="27"/>
  <c r="H8015" i="27"/>
  <c r="C8016" i="27"/>
  <c r="H8016" i="27"/>
  <c r="C8017" i="27"/>
  <c r="H8017" i="27"/>
  <c r="C8018" i="27"/>
  <c r="H8018" i="27"/>
  <c r="C8019" i="27"/>
  <c r="H8019" i="27"/>
  <c r="C8020" i="27"/>
  <c r="H8020" i="27"/>
  <c r="C8021" i="27"/>
  <c r="H8021" i="27"/>
  <c r="C8022" i="27"/>
  <c r="H8022" i="27"/>
  <c r="C8023" i="27"/>
  <c r="H8023" i="27"/>
  <c r="C8024" i="27"/>
  <c r="H8024" i="27"/>
  <c r="C8025" i="27"/>
  <c r="H8025" i="27"/>
  <c r="C8026" i="27"/>
  <c r="H8026" i="27"/>
  <c r="C8027" i="27"/>
  <c r="H8027" i="27"/>
  <c r="C8028" i="27"/>
  <c r="H8028" i="27"/>
  <c r="C8029" i="27"/>
  <c r="H8029" i="27"/>
  <c r="C8030" i="27"/>
  <c r="H8030" i="27"/>
  <c r="C8031" i="27"/>
  <c r="H8031" i="27"/>
  <c r="C8032" i="27"/>
  <c r="H8032" i="27"/>
  <c r="C8033" i="27"/>
  <c r="H8033" i="27"/>
  <c r="C8034" i="27"/>
  <c r="H8034" i="27"/>
  <c r="C8035" i="27"/>
  <c r="H8035" i="27"/>
  <c r="C8036" i="27"/>
  <c r="H8036" i="27"/>
  <c r="C8037" i="27"/>
  <c r="H8037" i="27"/>
  <c r="C8038" i="27"/>
  <c r="H8038" i="27"/>
  <c r="C8039" i="27"/>
  <c r="H8039" i="27"/>
  <c r="C8040" i="27"/>
  <c r="H8040" i="27"/>
  <c r="C8041" i="27"/>
  <c r="H8041" i="27"/>
  <c r="C8042" i="27"/>
  <c r="H8042" i="27"/>
  <c r="C8043" i="27"/>
  <c r="H8043" i="27"/>
  <c r="C8044" i="27"/>
  <c r="H8044" i="27"/>
  <c r="C8045" i="27"/>
  <c r="H8045" i="27"/>
  <c r="C8046" i="27"/>
  <c r="H8046" i="27"/>
  <c r="C8047" i="27"/>
  <c r="H8047" i="27"/>
  <c r="C8048" i="27"/>
  <c r="H8048" i="27"/>
  <c r="C8049" i="27"/>
  <c r="H8049" i="27"/>
  <c r="C8050" i="27"/>
  <c r="H8050" i="27"/>
  <c r="C8051" i="27"/>
  <c r="H8051" i="27"/>
  <c r="C8052" i="27"/>
  <c r="H8052" i="27"/>
  <c r="C8053" i="27"/>
  <c r="H8053" i="27"/>
  <c r="C8054" i="27"/>
  <c r="H8054" i="27"/>
  <c r="C8055" i="27"/>
  <c r="H8055" i="27"/>
  <c r="C8056" i="27"/>
  <c r="H8056" i="27"/>
  <c r="C8057" i="27"/>
  <c r="H8057" i="27"/>
  <c r="C8058" i="27"/>
  <c r="H8058" i="27"/>
  <c r="C8059" i="27"/>
  <c r="H8059" i="27"/>
  <c r="C8060" i="27"/>
  <c r="H8060" i="27"/>
  <c r="C8061" i="27"/>
  <c r="H8061" i="27"/>
  <c r="C8062" i="27"/>
  <c r="H8062" i="27"/>
  <c r="C8063" i="27"/>
  <c r="H8063" i="27"/>
  <c r="C8064" i="27"/>
  <c r="H8064" i="27"/>
  <c r="C8065" i="27"/>
  <c r="H8065" i="27"/>
  <c r="C8066" i="27"/>
  <c r="H8066" i="27"/>
  <c r="C8067" i="27"/>
  <c r="H8067" i="27"/>
  <c r="C8068" i="27"/>
  <c r="H8068" i="27"/>
  <c r="C8069" i="27"/>
  <c r="H8069" i="27"/>
  <c r="C8070" i="27"/>
  <c r="H8070" i="27"/>
  <c r="C8071" i="27"/>
  <c r="H8071" i="27"/>
  <c r="C8072" i="27"/>
  <c r="H8072" i="27"/>
  <c r="C8073" i="27"/>
  <c r="H8073" i="27"/>
  <c r="C8074" i="27"/>
  <c r="H8074" i="27"/>
  <c r="C8075" i="27"/>
  <c r="H8075" i="27"/>
  <c r="C8076" i="27"/>
  <c r="H8076" i="27"/>
  <c r="C8077" i="27"/>
  <c r="H8077" i="27"/>
  <c r="C8078" i="27"/>
  <c r="H8078" i="27"/>
  <c r="C8079" i="27"/>
  <c r="H8079" i="27"/>
  <c r="C8080" i="27"/>
  <c r="H8080" i="27"/>
  <c r="C8081" i="27"/>
  <c r="H8081" i="27"/>
  <c r="C8082" i="27"/>
  <c r="H8082" i="27"/>
  <c r="C8083" i="27"/>
  <c r="H8083" i="27"/>
  <c r="C8084" i="27"/>
  <c r="H8084" i="27"/>
  <c r="C8085" i="27"/>
  <c r="H8085" i="27"/>
  <c r="C8086" i="27"/>
  <c r="H8086" i="27"/>
  <c r="C8087" i="27"/>
  <c r="H8087" i="27"/>
  <c r="C8088" i="27"/>
  <c r="H8088" i="27"/>
  <c r="C8089" i="27"/>
  <c r="H8089" i="27"/>
  <c r="C8090" i="27"/>
  <c r="H8090" i="27"/>
  <c r="C8091" i="27"/>
  <c r="H8091" i="27"/>
  <c r="C8092" i="27"/>
  <c r="H8092" i="27"/>
  <c r="C8093" i="27"/>
  <c r="H8093" i="27"/>
  <c r="C8094" i="27"/>
  <c r="H8094" i="27"/>
  <c r="C8095" i="27"/>
  <c r="H8095" i="27"/>
  <c r="C8096" i="27"/>
  <c r="H8096" i="27"/>
  <c r="C8097" i="27"/>
  <c r="H8097" i="27"/>
  <c r="C8098" i="27"/>
  <c r="H8098" i="27"/>
  <c r="C8099" i="27"/>
  <c r="H8099" i="27"/>
  <c r="C8100" i="27"/>
  <c r="H8100" i="27"/>
  <c r="C8101" i="27"/>
  <c r="H8101" i="27"/>
  <c r="C8102" i="27"/>
  <c r="H8102" i="27"/>
  <c r="C8103" i="27"/>
  <c r="H8103" i="27"/>
  <c r="C8104" i="27"/>
  <c r="H8104" i="27"/>
  <c r="C8105" i="27"/>
  <c r="H8105" i="27"/>
  <c r="C8106" i="27"/>
  <c r="H8106" i="27"/>
  <c r="C8107" i="27"/>
  <c r="H8107" i="27"/>
  <c r="C8108" i="27"/>
  <c r="H8108" i="27"/>
  <c r="C8109" i="27"/>
  <c r="H8109" i="27"/>
  <c r="C8110" i="27"/>
  <c r="H8110" i="27"/>
  <c r="C8111" i="27"/>
  <c r="H8111" i="27"/>
  <c r="C8112" i="27"/>
  <c r="H8112" i="27"/>
  <c r="C8113" i="27"/>
  <c r="H8113" i="27"/>
  <c r="C8114" i="27"/>
  <c r="H8114" i="27"/>
  <c r="C8115" i="27"/>
  <c r="H8115" i="27"/>
  <c r="C8116" i="27"/>
  <c r="H8116" i="27"/>
  <c r="C8117" i="27"/>
  <c r="H8117" i="27"/>
  <c r="C8118" i="27"/>
  <c r="H8118" i="27"/>
  <c r="C8119" i="27"/>
  <c r="H8119" i="27"/>
  <c r="C8120" i="27"/>
  <c r="H8120" i="27"/>
  <c r="C8121" i="27"/>
  <c r="H8121" i="27"/>
  <c r="C8122" i="27"/>
  <c r="H8122" i="27"/>
  <c r="C8123" i="27"/>
  <c r="H8123" i="27"/>
  <c r="C8124" i="27"/>
  <c r="H8124" i="27"/>
  <c r="C8125" i="27"/>
  <c r="H8125" i="27"/>
  <c r="C8126" i="27"/>
  <c r="H8126" i="27"/>
  <c r="C8127" i="27"/>
  <c r="H8127" i="27"/>
  <c r="C8128" i="27"/>
  <c r="H8128" i="27"/>
  <c r="C8129" i="27"/>
  <c r="H8129" i="27"/>
  <c r="C8130" i="27"/>
  <c r="H8130" i="27"/>
  <c r="C8131" i="27"/>
  <c r="H8131" i="27"/>
  <c r="C8132" i="27"/>
  <c r="H8132" i="27"/>
  <c r="C8133" i="27"/>
  <c r="H8133" i="27"/>
  <c r="C8134" i="27"/>
  <c r="H8134" i="27"/>
  <c r="C8135" i="27"/>
  <c r="H8135" i="27"/>
  <c r="C8136" i="27"/>
  <c r="H8136" i="27"/>
  <c r="C8137" i="27"/>
  <c r="H8137" i="27"/>
  <c r="C8138" i="27"/>
  <c r="H8138" i="27"/>
  <c r="C8139" i="27"/>
  <c r="H8139" i="27"/>
  <c r="C8140" i="27"/>
  <c r="H8140" i="27"/>
  <c r="C8141" i="27"/>
  <c r="H8141" i="27"/>
  <c r="C8142" i="27"/>
  <c r="H8142" i="27"/>
  <c r="C8143" i="27"/>
  <c r="H8143" i="27"/>
  <c r="C8144" i="27"/>
  <c r="H8144" i="27"/>
  <c r="C8145" i="27"/>
  <c r="H8145" i="27"/>
  <c r="C8146" i="27"/>
  <c r="H8146" i="27"/>
  <c r="C8147" i="27"/>
  <c r="H8147" i="27"/>
  <c r="C8148" i="27"/>
  <c r="H8148" i="27"/>
  <c r="C8149" i="27"/>
  <c r="H8149" i="27"/>
  <c r="C8150" i="27"/>
  <c r="H8150" i="27"/>
  <c r="C8151" i="27"/>
  <c r="H8151" i="27"/>
  <c r="C8152" i="27"/>
  <c r="H8152" i="27"/>
  <c r="C8153" i="27"/>
  <c r="H8153" i="27"/>
  <c r="C8154" i="27"/>
  <c r="H8154" i="27"/>
  <c r="C8155" i="27"/>
  <c r="H8155" i="27"/>
  <c r="C8156" i="27"/>
  <c r="H8156" i="27"/>
  <c r="C8157" i="27"/>
  <c r="H8157" i="27"/>
  <c r="C8158" i="27"/>
  <c r="H8158" i="27"/>
  <c r="C8159" i="27"/>
  <c r="H8159" i="27"/>
  <c r="C8160" i="27"/>
  <c r="H8160" i="27"/>
  <c r="C8161" i="27"/>
  <c r="H8161" i="27"/>
  <c r="C8162" i="27"/>
  <c r="H8162" i="27"/>
  <c r="C8163" i="27"/>
  <c r="H8163" i="27"/>
  <c r="C8164" i="27"/>
  <c r="H8164" i="27"/>
  <c r="C8165" i="27"/>
  <c r="H8165" i="27"/>
  <c r="C8166" i="27"/>
  <c r="H8166" i="27"/>
  <c r="C8167" i="27"/>
  <c r="H8167" i="27"/>
  <c r="C8168" i="27"/>
  <c r="H8168" i="27"/>
  <c r="C8169" i="27"/>
  <c r="H8169" i="27"/>
  <c r="C8170" i="27"/>
  <c r="H8170" i="27"/>
  <c r="C8171" i="27"/>
  <c r="H8171" i="27"/>
  <c r="C8172" i="27"/>
  <c r="H8172" i="27"/>
  <c r="C8173" i="27"/>
  <c r="H8173" i="27"/>
  <c r="C8174" i="27"/>
  <c r="H8174" i="27"/>
  <c r="C8175" i="27"/>
  <c r="H8175" i="27"/>
  <c r="C8176" i="27"/>
  <c r="H8176" i="27"/>
  <c r="C8177" i="27"/>
  <c r="H8177" i="27"/>
  <c r="C8178" i="27"/>
  <c r="H8178" i="27"/>
  <c r="C8179" i="27"/>
  <c r="H8179" i="27"/>
  <c r="C8180" i="27"/>
  <c r="H8180" i="27"/>
  <c r="C8181" i="27"/>
  <c r="H8181" i="27"/>
  <c r="C8182" i="27"/>
  <c r="H8182" i="27"/>
  <c r="C8183" i="27"/>
  <c r="H8183" i="27"/>
  <c r="C8184" i="27"/>
  <c r="H8184" i="27"/>
  <c r="C8185" i="27"/>
  <c r="H8185" i="27"/>
  <c r="C8186" i="27"/>
  <c r="H8186" i="27"/>
  <c r="C8187" i="27"/>
  <c r="H8187" i="27"/>
  <c r="C8188" i="27"/>
  <c r="H8188" i="27"/>
  <c r="C8189" i="27"/>
  <c r="H8189" i="27"/>
  <c r="C8190" i="27"/>
  <c r="H8190" i="27"/>
  <c r="C8191" i="27"/>
  <c r="H8191" i="27"/>
  <c r="C486" i="27"/>
  <c r="H10142" i="27"/>
  <c r="H10141" i="27"/>
  <c r="H10140" i="27"/>
  <c r="H10139" i="27"/>
  <c r="H10138" i="27"/>
  <c r="H10137" i="27"/>
  <c r="H10136" i="27"/>
  <c r="H10135" i="27"/>
  <c r="H10134" i="27"/>
  <c r="H10133" i="27"/>
  <c r="H10132" i="27"/>
  <c r="H10131" i="27"/>
  <c r="H10130" i="27"/>
  <c r="H10129" i="27"/>
  <c r="H10128" i="27"/>
  <c r="H10127" i="27"/>
  <c r="H10126" i="27"/>
  <c r="H10125" i="27"/>
  <c r="H10124" i="27"/>
  <c r="H10123" i="27"/>
  <c r="H10122" i="27"/>
  <c r="H10121" i="27"/>
  <c r="H10120" i="27"/>
  <c r="H10119" i="27"/>
  <c r="H10118" i="27"/>
  <c r="H10117" i="27"/>
  <c r="H10116" i="27"/>
  <c r="H10115" i="27"/>
  <c r="H10114" i="27"/>
  <c r="H10113" i="27"/>
  <c r="H10112" i="27"/>
  <c r="H10111" i="27"/>
  <c r="H10110" i="27"/>
  <c r="H10109" i="27"/>
  <c r="H10108" i="27"/>
  <c r="H10107" i="27"/>
  <c r="H10106" i="27"/>
  <c r="H10105" i="27"/>
  <c r="H10104" i="27"/>
  <c r="H10103" i="27"/>
  <c r="H10102" i="27"/>
  <c r="H10101" i="27"/>
  <c r="H10100" i="27"/>
  <c r="H10099" i="27"/>
  <c r="H10098" i="27"/>
  <c r="H10097" i="27"/>
  <c r="H10096" i="27"/>
  <c r="H10095" i="27"/>
  <c r="H10094" i="27"/>
  <c r="H10093" i="27"/>
  <c r="H10092" i="27"/>
  <c r="H10091" i="27"/>
  <c r="H10090" i="27"/>
  <c r="H10089" i="27"/>
  <c r="H10088" i="27"/>
  <c r="H10087" i="27"/>
  <c r="H10086" i="27"/>
  <c r="H10085" i="27"/>
  <c r="H10084" i="27"/>
  <c r="H10083" i="27"/>
  <c r="H10082" i="27"/>
  <c r="H10081" i="27"/>
  <c r="H10080" i="27"/>
  <c r="H10079" i="27"/>
  <c r="H10078" i="27"/>
  <c r="H10077" i="27"/>
  <c r="H10076" i="27"/>
  <c r="H10075" i="27"/>
  <c r="H10074" i="27"/>
  <c r="H10073" i="27"/>
  <c r="H10072" i="27"/>
  <c r="H10071" i="27"/>
  <c r="H10070" i="27"/>
  <c r="H10069" i="27"/>
  <c r="H10068" i="27"/>
  <c r="H10067" i="27"/>
  <c r="H10066" i="27"/>
  <c r="H10065" i="27"/>
  <c r="H10064" i="27"/>
  <c r="H10063" i="27"/>
  <c r="H10062" i="27"/>
  <c r="H10061" i="27"/>
  <c r="H10060" i="27"/>
  <c r="H10059" i="27"/>
  <c r="H10058" i="27"/>
  <c r="H10057" i="27"/>
  <c r="H10056" i="27"/>
  <c r="H10055" i="27"/>
  <c r="H10054" i="27"/>
  <c r="H10053" i="27"/>
  <c r="H10052" i="27"/>
  <c r="H10051" i="27"/>
  <c r="H10050" i="27"/>
  <c r="H10049" i="27"/>
  <c r="H10048" i="27"/>
  <c r="H10047" i="27"/>
  <c r="H10046" i="27"/>
  <c r="H10045" i="27"/>
  <c r="H10044" i="27"/>
  <c r="H10043" i="27"/>
  <c r="H10042" i="27"/>
  <c r="H10041" i="27"/>
  <c r="H10040" i="27"/>
  <c r="H10039" i="27"/>
  <c r="H10038" i="27"/>
  <c r="H10037" i="27"/>
  <c r="H10036" i="27"/>
  <c r="H10035" i="27"/>
  <c r="H10034" i="27"/>
  <c r="H10033" i="27"/>
  <c r="H10032" i="27"/>
  <c r="H10031" i="27"/>
  <c r="H10030" i="27"/>
  <c r="H10029" i="27"/>
  <c r="H10028" i="27"/>
  <c r="H10027" i="27"/>
  <c r="H10026" i="27"/>
  <c r="H10025" i="27"/>
  <c r="H10024" i="27"/>
  <c r="H10023" i="27"/>
  <c r="H10022" i="27"/>
  <c r="H10021" i="27"/>
  <c r="H10020" i="27"/>
  <c r="H10019" i="27"/>
  <c r="H10018" i="27"/>
  <c r="H10017" i="27"/>
  <c r="H10016" i="27"/>
  <c r="H10015" i="27"/>
  <c r="H10014" i="27"/>
  <c r="H10013" i="27"/>
  <c r="H10012" i="27"/>
  <c r="H10011" i="27"/>
  <c r="H10010" i="27"/>
  <c r="H10009" i="27"/>
  <c r="H10008" i="27"/>
  <c r="H10007" i="27"/>
  <c r="H10006" i="27"/>
  <c r="H10005" i="27"/>
  <c r="H10004" i="27"/>
  <c r="H10003" i="27"/>
  <c r="H10002" i="27"/>
  <c r="H10001" i="27"/>
  <c r="H10000" i="27"/>
  <c r="H9999" i="27"/>
  <c r="H9998" i="27"/>
  <c r="H9997" i="27"/>
  <c r="H9996" i="27"/>
  <c r="H9995" i="27"/>
  <c r="H9994" i="27"/>
  <c r="H9993" i="27"/>
  <c r="H9992" i="27"/>
  <c r="H9991" i="27"/>
  <c r="H9990" i="27"/>
  <c r="H9989" i="27"/>
  <c r="H9988" i="27"/>
  <c r="H9987" i="27"/>
  <c r="H9986" i="27"/>
  <c r="H9985" i="27"/>
  <c r="H9984" i="27"/>
  <c r="H9983" i="27"/>
  <c r="H9982" i="27"/>
  <c r="H9981" i="27"/>
  <c r="H9980" i="27"/>
  <c r="H9979" i="27"/>
  <c r="H9978" i="27"/>
  <c r="H9977" i="27"/>
  <c r="H9976" i="27"/>
  <c r="H9975" i="27"/>
  <c r="H9974" i="27"/>
  <c r="H9973" i="27"/>
  <c r="H9972" i="27"/>
  <c r="H9971" i="27"/>
  <c r="H9970" i="27"/>
  <c r="H9969" i="27"/>
  <c r="H9968" i="27"/>
  <c r="H9967" i="27"/>
  <c r="H9966" i="27"/>
  <c r="H9965" i="27"/>
  <c r="H9964" i="27"/>
  <c r="H9963" i="27"/>
  <c r="H9962" i="27"/>
  <c r="H9961" i="27"/>
  <c r="H9960" i="27"/>
  <c r="H9959" i="27"/>
  <c r="H9958" i="27"/>
  <c r="H9957" i="27"/>
  <c r="H9956" i="27"/>
  <c r="H9955" i="27"/>
  <c r="H9954" i="27"/>
  <c r="H9953" i="27"/>
  <c r="H9952" i="27"/>
  <c r="H9951" i="27"/>
  <c r="H9950" i="27"/>
  <c r="H9949" i="27"/>
  <c r="H9948" i="27"/>
  <c r="H9947" i="27"/>
  <c r="H9946" i="27"/>
  <c r="H9945" i="27"/>
  <c r="H9944" i="27"/>
  <c r="H9943" i="27"/>
  <c r="H9942" i="27"/>
  <c r="H9941" i="27"/>
  <c r="H9940" i="27"/>
  <c r="H9939" i="27"/>
  <c r="H9938" i="27"/>
  <c r="H9937" i="27"/>
  <c r="H9936" i="27"/>
  <c r="H9935" i="27"/>
  <c r="H9934" i="27"/>
  <c r="H9933" i="27"/>
  <c r="H9932" i="27"/>
  <c r="H9931" i="27"/>
  <c r="H9930" i="27"/>
  <c r="H9929" i="27"/>
  <c r="H9928" i="27"/>
  <c r="H9927" i="27"/>
  <c r="H9926" i="27"/>
  <c r="H9925" i="27"/>
  <c r="H9924" i="27"/>
  <c r="H9923" i="27"/>
  <c r="H9922" i="27"/>
  <c r="H9921" i="27"/>
  <c r="H9920" i="27"/>
  <c r="H9919" i="27"/>
  <c r="H9918" i="27"/>
  <c r="H9917" i="27"/>
  <c r="H9916" i="27"/>
  <c r="H9915" i="27"/>
  <c r="H9914" i="27"/>
  <c r="H9913" i="27"/>
  <c r="H9912" i="27"/>
  <c r="H9911" i="27"/>
  <c r="H9910" i="27"/>
  <c r="H9909" i="27"/>
  <c r="H9908" i="27"/>
  <c r="H9907" i="27"/>
  <c r="H9906" i="27"/>
  <c r="H9905" i="27"/>
  <c r="H9904" i="27"/>
  <c r="H9903" i="27"/>
  <c r="H9902" i="27"/>
  <c r="H9901" i="27"/>
  <c r="H9900" i="27"/>
  <c r="H9899" i="27"/>
  <c r="H9898" i="27"/>
  <c r="H9897" i="27"/>
  <c r="H9896" i="27"/>
  <c r="H9895" i="27"/>
  <c r="H9894" i="27"/>
  <c r="H9893" i="27"/>
  <c r="H9892" i="27"/>
  <c r="H9891" i="27"/>
  <c r="H9890" i="27"/>
  <c r="H9889" i="27"/>
  <c r="H9888" i="27"/>
  <c r="H9887" i="27"/>
  <c r="H9886" i="27"/>
  <c r="H9885" i="27"/>
  <c r="H9884" i="27"/>
  <c r="H9883" i="27"/>
  <c r="H9882" i="27"/>
  <c r="H9881" i="27"/>
  <c r="H9880" i="27"/>
  <c r="H9879" i="27"/>
  <c r="H9878" i="27"/>
  <c r="H9877" i="27"/>
  <c r="H9876" i="27"/>
  <c r="H9875" i="27"/>
  <c r="H9874" i="27"/>
  <c r="H9873" i="27"/>
  <c r="H9872" i="27"/>
  <c r="H9871" i="27"/>
  <c r="H9870" i="27"/>
  <c r="H9869" i="27"/>
  <c r="H9868" i="27"/>
  <c r="H9867" i="27"/>
  <c r="H9866" i="27"/>
  <c r="H9865" i="27"/>
  <c r="H9864" i="27"/>
  <c r="H9863" i="27"/>
  <c r="H9862" i="27"/>
  <c r="H9861" i="27"/>
  <c r="H9860" i="27"/>
  <c r="H9859" i="27"/>
  <c r="H9858" i="27"/>
  <c r="H9857" i="27"/>
  <c r="H9856" i="27"/>
  <c r="H9855" i="27"/>
  <c r="H9854" i="27"/>
  <c r="H9853" i="27"/>
  <c r="H9852" i="27"/>
  <c r="H9851" i="27"/>
  <c r="H9850" i="27"/>
  <c r="H9849" i="27"/>
  <c r="H9848" i="27"/>
  <c r="H9847" i="27"/>
  <c r="H9846" i="27"/>
  <c r="H9845" i="27"/>
  <c r="H9844" i="27"/>
  <c r="H9843" i="27"/>
  <c r="H9842" i="27"/>
  <c r="H9841" i="27"/>
  <c r="H9840" i="27"/>
  <c r="H9839" i="27"/>
  <c r="H9838" i="27"/>
  <c r="H9837" i="27"/>
  <c r="H9836" i="27"/>
  <c r="H9835" i="27"/>
  <c r="H9834" i="27"/>
  <c r="H9833" i="27"/>
  <c r="H9832" i="27"/>
  <c r="H9831" i="27"/>
  <c r="H9830" i="27"/>
  <c r="H9829" i="27"/>
  <c r="H9828" i="27"/>
  <c r="H9827" i="27"/>
  <c r="H9826" i="27"/>
  <c r="H9825" i="27"/>
  <c r="H9824" i="27"/>
  <c r="H9823" i="27"/>
  <c r="H9822" i="27"/>
  <c r="H9821" i="27"/>
  <c r="H9820" i="27"/>
  <c r="H9819" i="27"/>
  <c r="H9818" i="27"/>
  <c r="H9817" i="27"/>
  <c r="H9816" i="27"/>
  <c r="H9815" i="27"/>
  <c r="H9814" i="27"/>
  <c r="H9813" i="27"/>
  <c r="H9812" i="27"/>
  <c r="H9811" i="27"/>
  <c r="H9810" i="27"/>
  <c r="H9809" i="27"/>
  <c r="H9808" i="27"/>
  <c r="H9807" i="27"/>
  <c r="H9806" i="27"/>
  <c r="H9805" i="27"/>
  <c r="H9804" i="27"/>
  <c r="H9803" i="27"/>
  <c r="H9802" i="27"/>
  <c r="H9801" i="27"/>
  <c r="H9800" i="27"/>
  <c r="H9799" i="27"/>
  <c r="H9798" i="27"/>
  <c r="H9797" i="27"/>
  <c r="H9796" i="27"/>
  <c r="H9795" i="27"/>
  <c r="H9794" i="27"/>
  <c r="H9793" i="27"/>
  <c r="H9792" i="27"/>
  <c r="H9791" i="27"/>
  <c r="H9790" i="27"/>
  <c r="H9789" i="27"/>
  <c r="H9788" i="27"/>
  <c r="H9787" i="27"/>
  <c r="H9786" i="27"/>
  <c r="H9785" i="27"/>
  <c r="H9784" i="27"/>
  <c r="H9783" i="27"/>
  <c r="H9782" i="27"/>
  <c r="H9781" i="27"/>
  <c r="H9780" i="27"/>
  <c r="H9779" i="27"/>
  <c r="H9778" i="27"/>
  <c r="H9777" i="27"/>
  <c r="H9776" i="27"/>
  <c r="H9775" i="27"/>
  <c r="H9774" i="27"/>
  <c r="H9773" i="27"/>
  <c r="H9772" i="27"/>
  <c r="H9771" i="27"/>
  <c r="H9770" i="27"/>
  <c r="H9769" i="27"/>
  <c r="H9768" i="27"/>
  <c r="H9767" i="27"/>
  <c r="H9766" i="27"/>
  <c r="H9765" i="27"/>
  <c r="H9764" i="27"/>
  <c r="H9763" i="27"/>
  <c r="H9762" i="27"/>
  <c r="H9761" i="27"/>
  <c r="H9760" i="27"/>
  <c r="H9759" i="27"/>
  <c r="H9758" i="27"/>
  <c r="H9757" i="27"/>
  <c r="H9756" i="27"/>
  <c r="H9755" i="27"/>
  <c r="H9754" i="27"/>
  <c r="H9753" i="27"/>
  <c r="H9752" i="27"/>
  <c r="H9751" i="27"/>
  <c r="H9750" i="27"/>
  <c r="H9749" i="27"/>
  <c r="H9748" i="27"/>
  <c r="H9747" i="27"/>
  <c r="H9746" i="27"/>
  <c r="H9745" i="27"/>
  <c r="H9744" i="27"/>
  <c r="H9743" i="27"/>
  <c r="H9742" i="27"/>
  <c r="H9741" i="27"/>
  <c r="H9740" i="27"/>
  <c r="H9739" i="27"/>
  <c r="H9738" i="27"/>
  <c r="H9737" i="27"/>
  <c r="H9736" i="27"/>
  <c r="H9735" i="27"/>
  <c r="H9734" i="27"/>
  <c r="H9733" i="27"/>
  <c r="H9732" i="27"/>
  <c r="H9731" i="27"/>
  <c r="H9730" i="27"/>
  <c r="H9729" i="27"/>
  <c r="H9728" i="27"/>
  <c r="H9727" i="27"/>
  <c r="H9726" i="27"/>
  <c r="H9725" i="27"/>
  <c r="H9724" i="27"/>
  <c r="H9723" i="27"/>
  <c r="H9722" i="27"/>
  <c r="H9721" i="27"/>
  <c r="H9720" i="27"/>
  <c r="H9719" i="27"/>
  <c r="H9718" i="27"/>
  <c r="H9717" i="27"/>
  <c r="H9716" i="27"/>
  <c r="H9715" i="27"/>
  <c r="H9714" i="27"/>
  <c r="H9713" i="27"/>
  <c r="H9712" i="27"/>
  <c r="H9711" i="27"/>
  <c r="H9710" i="27"/>
  <c r="H9709" i="27"/>
  <c r="H9708" i="27"/>
  <c r="H9707" i="27"/>
  <c r="H9706" i="27"/>
  <c r="H9705" i="27"/>
  <c r="H9704" i="27"/>
  <c r="H9703" i="27"/>
  <c r="H9702" i="27"/>
  <c r="H9701" i="27"/>
  <c r="H9700" i="27"/>
  <c r="H9699" i="27"/>
  <c r="H9698" i="27"/>
  <c r="H9697" i="27"/>
  <c r="H9696" i="27"/>
  <c r="H9695" i="27"/>
  <c r="H9694" i="27"/>
  <c r="H9693" i="27"/>
  <c r="H9692" i="27"/>
  <c r="H9691" i="27"/>
  <c r="H9690" i="27"/>
  <c r="H9689" i="27"/>
  <c r="H9688" i="27"/>
  <c r="H9687" i="27"/>
  <c r="H9686" i="27"/>
  <c r="H9685" i="27"/>
  <c r="H9684" i="27"/>
  <c r="H9683" i="27"/>
  <c r="H9682" i="27"/>
  <c r="H9681" i="27"/>
  <c r="H9680" i="27"/>
  <c r="H9679" i="27"/>
  <c r="H9678" i="27"/>
  <c r="H9677" i="27"/>
  <c r="H9676" i="27"/>
  <c r="H9675" i="27"/>
  <c r="H9674" i="27"/>
  <c r="H9673" i="27"/>
  <c r="H9672" i="27"/>
  <c r="H9671" i="27"/>
  <c r="H9670" i="27"/>
  <c r="H9669" i="27"/>
  <c r="H9668" i="27"/>
  <c r="H9667" i="27"/>
  <c r="H9666" i="27"/>
  <c r="H9665" i="27"/>
  <c r="H9664" i="27"/>
  <c r="H9663" i="27"/>
  <c r="H9662" i="27"/>
  <c r="H9661" i="27"/>
  <c r="H9660" i="27"/>
  <c r="H9659" i="27"/>
  <c r="H9658" i="27"/>
  <c r="H9657" i="27"/>
  <c r="H9656" i="27"/>
  <c r="H9655" i="27"/>
  <c r="H9654" i="27"/>
  <c r="H9653" i="27"/>
  <c r="H9652" i="27"/>
  <c r="H9651" i="27"/>
  <c r="H9650" i="27"/>
  <c r="H9649" i="27"/>
  <c r="H9648" i="27"/>
  <c r="H9647" i="27"/>
  <c r="H9646" i="27"/>
  <c r="H9645" i="27"/>
  <c r="H9644" i="27"/>
  <c r="H9643" i="27"/>
  <c r="H9642" i="27"/>
  <c r="H9641" i="27"/>
  <c r="H9640" i="27"/>
  <c r="H9639" i="27"/>
  <c r="H9638" i="27"/>
  <c r="H9637" i="27"/>
  <c r="H9636" i="27"/>
  <c r="H9635" i="27"/>
  <c r="H9634" i="27"/>
  <c r="H9633" i="27"/>
  <c r="H9632" i="27"/>
  <c r="H9631" i="27"/>
  <c r="H9630" i="27"/>
  <c r="H9629" i="27"/>
  <c r="H9628" i="27"/>
  <c r="H9627" i="27"/>
  <c r="H9626" i="27"/>
  <c r="H9625" i="27"/>
  <c r="H9624" i="27"/>
  <c r="H9623" i="27"/>
  <c r="H9622" i="27"/>
  <c r="H9621" i="27"/>
  <c r="H9620" i="27"/>
  <c r="H9619" i="27"/>
  <c r="H9618" i="27"/>
  <c r="H9617" i="27"/>
  <c r="H9616" i="27"/>
  <c r="H9615" i="27"/>
  <c r="H9614" i="27"/>
  <c r="H9613" i="27"/>
  <c r="H9612" i="27"/>
  <c r="H9611" i="27"/>
  <c r="H9610" i="27"/>
  <c r="H9609" i="27"/>
  <c r="H9608" i="27"/>
  <c r="H9607" i="27"/>
  <c r="H9606" i="27"/>
  <c r="H9605" i="27"/>
  <c r="H9604" i="27"/>
  <c r="H9603" i="27"/>
  <c r="H9602" i="27"/>
  <c r="H9601" i="27"/>
  <c r="H9600" i="27"/>
  <c r="H9599" i="27"/>
  <c r="H9598" i="27"/>
  <c r="H9597" i="27"/>
  <c r="H9596" i="27"/>
  <c r="H9595" i="27"/>
  <c r="H9594" i="27"/>
  <c r="H9593" i="27"/>
  <c r="H9592" i="27"/>
  <c r="H9591" i="27"/>
  <c r="H9590" i="27"/>
  <c r="H9589" i="27"/>
  <c r="H9588" i="27"/>
  <c r="H9587" i="27"/>
  <c r="H9586" i="27"/>
  <c r="H9585" i="27"/>
  <c r="H9584" i="27"/>
  <c r="H9583" i="27"/>
  <c r="H9582" i="27"/>
  <c r="H9581" i="27"/>
  <c r="H9580" i="27"/>
  <c r="H9579" i="27"/>
  <c r="H9578" i="27"/>
  <c r="H9577" i="27"/>
  <c r="H9576" i="27"/>
  <c r="H9575" i="27"/>
  <c r="H9574" i="27"/>
  <c r="H9573" i="27"/>
  <c r="H9572" i="27"/>
  <c r="H9571" i="27"/>
  <c r="H9570" i="27"/>
  <c r="H9569" i="27"/>
  <c r="H9568" i="27"/>
  <c r="H9567" i="27"/>
  <c r="H9566" i="27"/>
  <c r="H9565" i="27"/>
  <c r="H9564" i="27"/>
  <c r="H9563" i="27"/>
  <c r="H9562" i="27"/>
  <c r="H9561" i="27"/>
  <c r="H9560" i="27"/>
  <c r="H9559" i="27"/>
  <c r="H9558" i="27"/>
  <c r="H9557" i="27"/>
  <c r="H9556" i="27"/>
  <c r="H9555" i="27"/>
  <c r="H9554" i="27"/>
  <c r="H9553" i="27"/>
  <c r="H9552" i="27"/>
  <c r="H9551" i="27"/>
  <c r="H9550" i="27"/>
  <c r="H9549" i="27"/>
  <c r="H9548" i="27"/>
  <c r="H9547" i="27"/>
  <c r="H9546" i="27"/>
  <c r="H9545" i="27"/>
  <c r="H9544" i="27"/>
  <c r="H9543" i="27"/>
  <c r="H9542" i="27"/>
  <c r="H9541" i="27"/>
  <c r="H9540" i="27"/>
  <c r="H9539" i="27"/>
  <c r="H9538" i="27"/>
  <c r="H9537" i="27"/>
  <c r="H9536" i="27"/>
  <c r="H9535" i="27"/>
  <c r="H9534" i="27"/>
  <c r="H9533" i="27"/>
  <c r="H9532" i="27"/>
  <c r="H9531" i="27"/>
  <c r="H9530" i="27"/>
  <c r="H9529" i="27"/>
  <c r="H9528" i="27"/>
  <c r="H9527" i="27"/>
  <c r="H9526" i="27"/>
  <c r="H9525" i="27"/>
  <c r="H9524" i="27"/>
  <c r="H9523" i="27"/>
  <c r="H9522" i="27"/>
  <c r="H9521" i="27"/>
  <c r="H9520" i="27"/>
  <c r="H9519" i="27"/>
  <c r="H9518" i="27"/>
  <c r="H9517" i="27"/>
  <c r="H9516" i="27"/>
  <c r="H9515" i="27"/>
  <c r="H9514" i="27"/>
  <c r="H9513" i="27"/>
  <c r="H9512" i="27"/>
  <c r="H9511" i="27"/>
  <c r="H9510" i="27"/>
  <c r="H9509" i="27"/>
  <c r="H9508" i="27"/>
  <c r="H9507" i="27"/>
  <c r="H9506" i="27"/>
  <c r="H9505" i="27"/>
  <c r="H9504" i="27"/>
  <c r="H9503" i="27"/>
  <c r="H9502" i="27"/>
  <c r="H9501" i="27"/>
  <c r="H9500" i="27"/>
  <c r="H9499" i="27"/>
  <c r="H9498" i="27"/>
  <c r="H9497" i="27"/>
  <c r="H9496" i="27"/>
  <c r="H9495" i="27"/>
  <c r="H9494" i="27"/>
  <c r="H9493" i="27"/>
  <c r="H9492" i="27"/>
  <c r="H9491" i="27"/>
  <c r="H9490" i="27"/>
  <c r="H9489" i="27"/>
  <c r="H9488" i="27"/>
  <c r="H9487" i="27"/>
  <c r="H9486" i="27"/>
  <c r="H9485" i="27"/>
  <c r="H9484" i="27"/>
  <c r="H9483" i="27"/>
  <c r="H9482" i="27"/>
  <c r="H9481" i="27"/>
  <c r="H9480" i="27"/>
  <c r="H9479" i="27"/>
  <c r="H9478" i="27"/>
  <c r="H9477" i="27"/>
  <c r="H9476" i="27"/>
  <c r="H9475" i="27"/>
  <c r="H9474" i="27"/>
  <c r="H9473" i="27"/>
  <c r="H9472" i="27"/>
  <c r="H9471" i="27"/>
  <c r="H9470" i="27"/>
  <c r="H9469" i="27"/>
  <c r="H9468" i="27"/>
  <c r="H9467" i="27"/>
  <c r="H9466" i="27"/>
  <c r="H9465" i="27"/>
  <c r="H9464" i="27"/>
  <c r="H9463" i="27"/>
  <c r="H9462" i="27"/>
  <c r="H9461" i="27"/>
  <c r="H9460" i="27"/>
  <c r="H9459" i="27"/>
  <c r="H9458" i="27"/>
  <c r="H9457" i="27"/>
  <c r="H9456" i="27"/>
  <c r="H9455" i="27"/>
  <c r="H9454" i="27"/>
  <c r="H9453" i="27"/>
  <c r="H9452" i="27"/>
  <c r="H9451" i="27"/>
  <c r="H9450" i="27"/>
  <c r="H9449" i="27"/>
  <c r="H9448" i="27"/>
  <c r="H9447" i="27"/>
  <c r="H9446" i="27"/>
  <c r="H9445" i="27"/>
  <c r="H9444" i="27"/>
  <c r="H9443" i="27"/>
  <c r="H9442" i="27"/>
  <c r="H9441" i="27"/>
  <c r="H9440" i="27"/>
  <c r="H9439" i="27"/>
  <c r="H9438" i="27"/>
  <c r="H9437" i="27"/>
  <c r="H9436" i="27"/>
  <c r="H9435" i="27"/>
  <c r="H9434" i="27"/>
  <c r="H9433" i="27"/>
  <c r="H9432" i="27"/>
  <c r="H9431" i="27"/>
  <c r="H9430" i="27"/>
  <c r="H9429" i="27"/>
  <c r="H9428" i="27"/>
  <c r="H9427" i="27"/>
  <c r="H9426" i="27"/>
  <c r="H9425" i="27"/>
  <c r="H9424" i="27"/>
  <c r="H9423" i="27"/>
  <c r="H9422" i="27"/>
  <c r="H9421" i="27"/>
  <c r="H9420" i="27"/>
  <c r="H9419" i="27"/>
  <c r="H9418" i="27"/>
  <c r="H9417" i="27"/>
  <c r="H9416" i="27"/>
  <c r="H9415" i="27"/>
  <c r="H9414" i="27"/>
  <c r="H9413" i="27"/>
  <c r="H9412" i="27"/>
  <c r="H9411" i="27"/>
  <c r="H9410" i="27"/>
  <c r="H9409" i="27"/>
  <c r="H9408" i="27"/>
  <c r="H9407" i="27"/>
  <c r="H9406" i="27"/>
  <c r="H9405" i="27"/>
  <c r="H9404" i="27"/>
  <c r="H9403" i="27"/>
  <c r="H9402" i="27"/>
  <c r="H9401" i="27"/>
  <c r="H9400" i="27"/>
  <c r="H9399" i="27"/>
  <c r="H9398" i="27"/>
  <c r="H9397" i="27"/>
  <c r="H9396" i="27"/>
  <c r="H9395" i="27"/>
  <c r="H9394" i="27"/>
  <c r="H9393" i="27"/>
  <c r="H9392" i="27"/>
  <c r="H9391" i="27"/>
  <c r="H9390" i="27"/>
  <c r="H9389" i="27"/>
  <c r="H9388" i="27"/>
  <c r="H9385" i="27"/>
  <c r="H9384" i="27"/>
  <c r="H9383" i="27"/>
  <c r="H9382" i="27"/>
  <c r="H9381" i="27"/>
  <c r="H9380" i="27"/>
  <c r="H9379" i="27"/>
  <c r="H9378" i="27"/>
  <c r="H9377" i="27"/>
  <c r="H9376" i="27"/>
  <c r="H9375" i="27"/>
  <c r="H9374" i="27"/>
  <c r="H9373" i="27"/>
  <c r="H9372" i="27"/>
  <c r="H9371" i="27"/>
  <c r="H9370" i="27"/>
  <c r="H9369" i="27"/>
  <c r="H9368" i="27"/>
  <c r="H9367" i="27"/>
  <c r="H9366" i="27"/>
  <c r="H9365" i="27"/>
  <c r="H9364" i="27"/>
  <c r="H9363" i="27"/>
  <c r="H9362" i="27"/>
  <c r="H9361" i="27"/>
  <c r="H9360" i="27"/>
  <c r="H9359" i="27"/>
  <c r="H9358" i="27"/>
  <c r="H9357" i="27"/>
  <c r="H9356" i="27"/>
  <c r="H9355" i="27"/>
  <c r="H9354" i="27"/>
  <c r="H9353" i="27"/>
  <c r="H9352" i="27"/>
  <c r="H9351" i="27"/>
  <c r="H9350" i="27"/>
  <c r="H9349" i="27"/>
  <c r="H9348" i="27"/>
  <c r="H9347" i="27"/>
  <c r="H9346" i="27"/>
  <c r="H9345" i="27"/>
  <c r="H9344" i="27"/>
  <c r="H9343" i="27"/>
  <c r="H9342" i="27"/>
  <c r="H9341" i="27"/>
  <c r="H9340" i="27"/>
  <c r="H9339" i="27"/>
  <c r="H9338" i="27"/>
  <c r="H9337" i="27"/>
  <c r="H9336" i="27"/>
  <c r="H9335" i="27"/>
  <c r="H9334" i="27"/>
  <c r="H9333" i="27"/>
  <c r="H9332" i="27"/>
  <c r="H9331" i="27"/>
  <c r="H9330" i="27"/>
  <c r="H9329" i="27"/>
  <c r="H9328" i="27"/>
  <c r="H9327" i="27"/>
  <c r="H9326" i="27"/>
  <c r="H9325" i="27"/>
  <c r="H9324" i="27"/>
  <c r="H9323" i="27"/>
  <c r="H9322" i="27"/>
  <c r="H9321" i="27"/>
  <c r="H9320" i="27"/>
  <c r="H9319" i="27"/>
  <c r="H9318" i="27"/>
  <c r="H9317" i="27"/>
  <c r="H9316" i="27"/>
  <c r="H9315" i="27"/>
  <c r="H9314" i="27"/>
  <c r="H9313" i="27"/>
  <c r="H9312" i="27"/>
  <c r="H9311" i="27"/>
  <c r="H9310" i="27"/>
  <c r="H9309" i="27"/>
  <c r="H9308" i="27"/>
  <c r="H9307" i="27"/>
  <c r="H9306" i="27"/>
  <c r="H9305" i="27"/>
  <c r="H9304" i="27"/>
  <c r="H9303" i="27"/>
  <c r="H9302" i="27"/>
  <c r="H9301" i="27"/>
  <c r="H9300" i="27"/>
  <c r="H9299" i="27"/>
  <c r="H9298" i="27"/>
  <c r="H9297" i="27"/>
  <c r="H9296" i="27"/>
  <c r="H9295" i="27"/>
  <c r="H9294" i="27"/>
  <c r="H9293" i="27"/>
  <c r="H9292" i="27"/>
  <c r="H9291" i="27"/>
  <c r="H9290" i="27"/>
  <c r="H9289" i="27"/>
  <c r="H9288" i="27"/>
  <c r="H9287" i="27"/>
  <c r="H9286" i="27"/>
  <c r="H9285" i="27"/>
  <c r="H9284" i="27"/>
  <c r="H9283" i="27"/>
  <c r="H9282" i="27"/>
  <c r="H9281" i="27"/>
  <c r="H9280" i="27"/>
  <c r="H9279" i="27"/>
  <c r="H9278" i="27"/>
  <c r="H9277" i="27"/>
  <c r="H9276" i="27"/>
  <c r="H9275" i="27"/>
  <c r="H9274" i="27"/>
  <c r="H9273" i="27"/>
  <c r="H9272" i="27"/>
  <c r="H9271" i="27"/>
  <c r="H9270" i="27"/>
  <c r="H9269" i="27"/>
  <c r="H9268" i="27"/>
  <c r="H9267" i="27"/>
  <c r="H9266" i="27"/>
  <c r="H9265" i="27"/>
  <c r="H9264" i="27"/>
  <c r="H9263" i="27"/>
  <c r="H9262" i="27"/>
  <c r="H9261" i="27"/>
  <c r="H9260" i="27"/>
  <c r="H9259" i="27"/>
  <c r="H9258" i="27"/>
  <c r="H9257" i="27"/>
  <c r="H9256" i="27"/>
  <c r="H9255" i="27"/>
  <c r="H9254" i="27"/>
  <c r="H9253" i="27"/>
  <c r="H9252" i="27"/>
  <c r="H9251" i="27"/>
  <c r="H9250" i="27"/>
  <c r="H9249" i="27"/>
  <c r="H9248" i="27"/>
  <c r="H9247" i="27"/>
  <c r="H9246" i="27"/>
  <c r="H9245" i="27"/>
  <c r="H9244" i="27"/>
  <c r="H9243" i="27"/>
  <c r="H9242" i="27"/>
  <c r="H9241" i="27"/>
  <c r="H9240" i="27"/>
  <c r="H9239" i="27"/>
  <c r="H9238" i="27"/>
  <c r="H9237" i="27"/>
  <c r="H9236" i="27"/>
  <c r="H9235" i="27"/>
  <c r="H9234" i="27"/>
  <c r="H9233" i="27"/>
  <c r="H9232" i="27"/>
  <c r="H9231" i="27"/>
  <c r="H9230" i="27"/>
  <c r="H9229" i="27"/>
  <c r="H9228" i="27"/>
  <c r="H9227" i="27"/>
  <c r="H9226" i="27"/>
  <c r="H9225" i="27"/>
  <c r="H9224" i="27"/>
  <c r="H9223" i="27"/>
  <c r="H9222" i="27"/>
  <c r="H9221" i="27"/>
  <c r="H9220" i="27"/>
  <c r="H9219" i="27"/>
  <c r="H9218" i="27"/>
  <c r="H9217" i="27"/>
  <c r="H9216" i="27"/>
  <c r="H9215" i="27"/>
  <c r="H9214" i="27"/>
  <c r="H9213" i="27"/>
  <c r="H9212" i="27"/>
  <c r="H9211" i="27"/>
  <c r="H9210" i="27"/>
  <c r="H9209" i="27"/>
  <c r="H9208" i="27"/>
  <c r="H9207" i="27"/>
  <c r="H9206" i="27"/>
  <c r="H9205" i="27"/>
  <c r="H9204" i="27"/>
  <c r="H9203" i="27"/>
  <c r="H9202" i="27"/>
  <c r="H9201" i="27"/>
  <c r="H9200" i="27"/>
  <c r="H9199" i="27"/>
  <c r="H9198" i="27"/>
  <c r="H9197" i="27"/>
  <c r="H9196" i="27"/>
  <c r="H9195" i="27"/>
  <c r="H9194" i="27"/>
  <c r="H9193" i="27"/>
  <c r="H9192" i="27"/>
  <c r="H9191" i="27"/>
  <c r="H9190" i="27"/>
  <c r="H9189" i="27"/>
  <c r="H9188" i="27"/>
  <c r="H9187" i="27"/>
  <c r="H9186" i="27"/>
  <c r="H9185" i="27"/>
  <c r="H9184" i="27"/>
  <c r="H9183" i="27"/>
  <c r="H9182" i="27"/>
  <c r="H9181" i="27"/>
  <c r="H9180" i="27"/>
  <c r="H9179" i="27"/>
  <c r="H9178" i="27"/>
  <c r="H9177" i="27"/>
  <c r="H9176" i="27"/>
  <c r="H9175" i="27"/>
  <c r="H9174" i="27"/>
  <c r="H9173" i="27"/>
  <c r="H9172" i="27"/>
  <c r="H9171" i="27"/>
  <c r="H9170" i="27"/>
  <c r="H9169" i="27"/>
  <c r="H9168" i="27"/>
  <c r="H9167" i="27"/>
  <c r="H9166" i="27"/>
  <c r="H9165" i="27"/>
  <c r="H9164" i="27"/>
  <c r="H9163" i="27"/>
  <c r="H9162" i="27"/>
  <c r="H9161" i="27"/>
  <c r="H9160" i="27"/>
  <c r="H9159" i="27"/>
  <c r="H9158" i="27"/>
  <c r="H9157" i="27"/>
  <c r="H9156" i="27"/>
  <c r="H9155" i="27"/>
  <c r="H9154" i="27"/>
  <c r="H9153" i="27"/>
  <c r="H9152" i="27"/>
  <c r="H9151" i="27"/>
  <c r="H9150" i="27"/>
  <c r="H9149" i="27"/>
  <c r="H9148" i="27"/>
  <c r="H9147" i="27"/>
  <c r="H9146" i="27"/>
  <c r="H9145" i="27"/>
  <c r="H9144" i="27"/>
  <c r="H9143" i="27"/>
  <c r="H9142" i="27"/>
  <c r="H9141" i="27"/>
  <c r="H9140" i="27"/>
  <c r="H9139" i="27"/>
  <c r="H9138" i="27"/>
  <c r="H9137" i="27"/>
  <c r="H9136" i="27"/>
  <c r="H9135" i="27"/>
  <c r="H9134" i="27"/>
  <c r="H9133" i="27"/>
  <c r="H9132" i="27"/>
  <c r="H9131" i="27"/>
  <c r="H9130" i="27"/>
  <c r="H9129" i="27"/>
  <c r="H9128" i="27"/>
  <c r="H9127" i="27"/>
  <c r="H9126" i="27"/>
  <c r="H9125" i="27"/>
  <c r="H9124" i="27"/>
  <c r="H9123" i="27"/>
  <c r="H9122" i="27"/>
  <c r="H9121" i="27"/>
  <c r="H9120" i="27"/>
  <c r="H9119" i="27"/>
  <c r="H9118" i="27"/>
  <c r="H9117" i="27"/>
  <c r="H9116" i="27"/>
  <c r="H9115" i="27"/>
  <c r="H9114" i="27"/>
  <c r="H9113" i="27"/>
  <c r="H9112" i="27"/>
  <c r="H9111" i="27"/>
  <c r="H9110" i="27"/>
  <c r="H9109" i="27"/>
  <c r="H9108" i="27"/>
  <c r="H9107" i="27"/>
  <c r="H9106" i="27"/>
  <c r="H9105" i="27"/>
  <c r="H9104" i="27"/>
  <c r="H9103" i="27"/>
  <c r="H9102" i="27"/>
  <c r="H9101" i="27"/>
  <c r="H9100" i="27"/>
  <c r="H9099" i="27"/>
  <c r="H9098" i="27"/>
  <c r="H9097" i="27"/>
  <c r="H9096" i="27"/>
  <c r="H9095" i="27"/>
  <c r="H9094" i="27"/>
  <c r="H9093" i="27"/>
  <c r="H9092" i="27"/>
  <c r="H9091" i="27"/>
  <c r="H9090" i="27"/>
  <c r="H9089" i="27"/>
  <c r="H9088" i="27"/>
  <c r="H9087" i="27"/>
  <c r="H9086" i="27"/>
  <c r="H9085" i="27"/>
  <c r="H9084" i="27"/>
  <c r="H9083" i="27"/>
  <c r="H9082" i="27"/>
  <c r="H9081" i="27"/>
  <c r="H9080" i="27"/>
  <c r="H9079" i="27"/>
  <c r="H9078" i="27"/>
  <c r="H9077" i="27"/>
  <c r="H9076" i="27"/>
  <c r="H9075" i="27"/>
  <c r="H9074" i="27"/>
  <c r="H9073" i="27"/>
  <c r="H9072" i="27"/>
  <c r="H9071" i="27"/>
  <c r="H9070" i="27"/>
  <c r="H9069" i="27"/>
  <c r="H9068" i="27"/>
  <c r="H9067" i="27"/>
  <c r="H9066" i="27"/>
  <c r="H9065" i="27"/>
  <c r="H9064" i="27"/>
  <c r="H9063" i="27"/>
  <c r="H9062" i="27"/>
  <c r="H9061" i="27"/>
  <c r="H9060" i="27"/>
  <c r="H9059" i="27"/>
  <c r="H9058" i="27"/>
  <c r="H9057" i="27"/>
  <c r="H9056" i="27"/>
  <c r="H9055" i="27"/>
  <c r="H9054" i="27"/>
  <c r="H9053" i="27"/>
  <c r="H9052" i="27"/>
  <c r="H9051" i="27"/>
  <c r="H9050" i="27"/>
  <c r="H9049" i="27"/>
  <c r="H9048" i="27"/>
  <c r="H9047" i="27"/>
  <c r="H9046" i="27"/>
  <c r="H9045" i="27"/>
  <c r="H9044" i="27"/>
  <c r="H9043" i="27"/>
  <c r="H9042" i="27"/>
  <c r="H9041" i="27"/>
  <c r="H9040" i="27"/>
  <c r="H9039" i="27"/>
  <c r="H9038" i="27"/>
  <c r="H9037" i="27"/>
  <c r="H9036" i="27"/>
  <c r="H9035" i="27"/>
  <c r="H9034" i="27"/>
  <c r="H9033" i="27"/>
  <c r="H9032" i="27"/>
  <c r="H9031" i="27"/>
  <c r="H9030" i="27"/>
  <c r="H9029" i="27"/>
  <c r="H9028" i="27"/>
  <c r="H9027" i="27"/>
  <c r="H9026" i="27"/>
  <c r="H9025" i="27"/>
  <c r="H9024" i="27"/>
  <c r="H9023" i="27"/>
  <c r="H9022" i="27"/>
  <c r="H9021" i="27"/>
  <c r="H9020" i="27"/>
  <c r="H9019" i="27"/>
  <c r="H9018" i="27"/>
  <c r="H9017" i="27"/>
  <c r="H9016" i="27"/>
  <c r="H9015" i="27"/>
  <c r="H9014" i="27"/>
  <c r="H9013" i="27"/>
  <c r="H9012" i="27"/>
  <c r="H9011" i="27"/>
  <c r="H9010" i="27"/>
  <c r="H9009" i="27"/>
  <c r="H9008" i="27"/>
  <c r="H9007" i="27"/>
  <c r="H9006" i="27"/>
  <c r="H9005" i="27"/>
  <c r="H9004" i="27"/>
  <c r="H9003" i="27"/>
  <c r="H9002" i="27"/>
  <c r="H9001" i="27"/>
  <c r="H9000" i="27"/>
  <c r="H8999" i="27"/>
  <c r="H8998" i="27"/>
  <c r="H8997" i="27"/>
  <c r="H8996" i="27"/>
  <c r="H8995" i="27"/>
  <c r="H8994" i="27"/>
  <c r="H8993" i="27"/>
  <c r="H8992" i="27"/>
  <c r="H8991" i="27"/>
  <c r="H8990" i="27"/>
  <c r="H8989" i="27"/>
  <c r="H8988" i="27"/>
  <c r="H8987" i="27"/>
  <c r="H8986" i="27"/>
  <c r="H8985" i="27"/>
  <c r="H8984" i="27"/>
  <c r="H8983" i="27"/>
  <c r="H8982" i="27"/>
  <c r="H8981" i="27"/>
  <c r="H8980" i="27"/>
  <c r="H8979" i="27"/>
  <c r="H8978" i="27"/>
  <c r="H8977" i="27"/>
  <c r="H8976" i="27"/>
  <c r="H8975" i="27"/>
  <c r="H8974" i="27"/>
  <c r="H8973" i="27"/>
  <c r="H8972" i="27"/>
  <c r="H8971" i="27"/>
  <c r="H8970" i="27"/>
  <c r="H8969" i="27"/>
  <c r="H8968" i="27"/>
  <c r="H8967" i="27"/>
  <c r="H8966" i="27"/>
  <c r="H8965" i="27"/>
  <c r="H8964" i="27"/>
  <c r="H8963" i="27"/>
  <c r="H8962" i="27"/>
  <c r="H8961" i="27"/>
  <c r="H8960" i="27"/>
  <c r="H8959" i="27"/>
  <c r="H8958" i="27"/>
  <c r="H8957" i="27"/>
  <c r="H8956" i="27"/>
  <c r="H8955" i="27"/>
  <c r="H8954" i="27"/>
  <c r="H8953" i="27"/>
  <c r="H8952" i="27"/>
  <c r="H8951" i="27"/>
  <c r="H8950" i="27"/>
  <c r="H8949" i="27"/>
  <c r="H8948" i="27"/>
  <c r="H8947" i="27"/>
  <c r="H8946" i="27"/>
  <c r="H8945" i="27"/>
  <c r="H8944" i="27"/>
  <c r="H8943" i="27"/>
  <c r="H8942" i="27"/>
  <c r="H8941" i="27"/>
  <c r="H8940" i="27"/>
  <c r="H8939" i="27"/>
  <c r="H8938" i="27"/>
  <c r="H8937" i="27"/>
  <c r="H8936" i="27"/>
  <c r="H8935" i="27"/>
  <c r="H8934" i="27"/>
  <c r="H8933" i="27"/>
  <c r="H8932" i="27"/>
  <c r="H8931" i="27"/>
  <c r="H8930" i="27"/>
  <c r="H8929" i="27"/>
  <c r="H8928" i="27"/>
  <c r="H8927" i="27"/>
  <c r="H8926" i="27"/>
  <c r="H8925" i="27"/>
  <c r="H8924" i="27"/>
  <c r="H8923" i="27"/>
  <c r="H8922" i="27"/>
  <c r="H8921" i="27"/>
  <c r="H8920" i="27"/>
  <c r="H8919" i="27"/>
  <c r="H8918" i="27"/>
  <c r="H8917" i="27"/>
  <c r="H8916" i="27"/>
  <c r="H8915" i="27"/>
  <c r="H8914" i="27"/>
  <c r="H8913" i="27"/>
  <c r="H8912" i="27"/>
  <c r="H8911" i="27"/>
  <c r="H8910" i="27"/>
  <c r="H8909" i="27"/>
  <c r="H8908" i="27"/>
  <c r="H8907" i="27"/>
  <c r="H8906" i="27"/>
  <c r="H8905" i="27"/>
  <c r="H8904" i="27"/>
  <c r="H8903" i="27"/>
  <c r="H8902" i="27"/>
  <c r="H8901" i="27"/>
  <c r="H8900" i="27"/>
  <c r="H8899" i="27"/>
  <c r="H8898" i="27"/>
  <c r="H8897" i="27"/>
  <c r="H8896" i="27"/>
  <c r="H8895" i="27"/>
  <c r="H8894" i="27"/>
  <c r="H8893" i="27"/>
  <c r="H8892" i="27"/>
  <c r="H8891" i="27"/>
  <c r="H8890" i="27"/>
  <c r="H8889" i="27"/>
  <c r="H8888" i="27"/>
  <c r="H8887" i="27"/>
  <c r="H8886" i="27"/>
  <c r="H8885" i="27"/>
  <c r="H8884" i="27"/>
  <c r="H8883" i="27"/>
  <c r="H8882" i="27"/>
  <c r="H8881" i="27"/>
  <c r="H8880" i="27"/>
  <c r="H8879" i="27"/>
  <c r="H8878" i="27"/>
  <c r="H8877" i="27"/>
  <c r="H8876" i="27"/>
  <c r="H8875" i="27"/>
  <c r="H8874" i="27"/>
  <c r="H8873" i="27"/>
  <c r="H8872" i="27"/>
  <c r="H8871" i="27"/>
  <c r="H8870" i="27"/>
  <c r="H8869" i="27"/>
  <c r="H8868" i="27"/>
  <c r="H8867" i="27"/>
  <c r="H8866" i="27"/>
  <c r="H8865" i="27"/>
  <c r="H8864" i="27"/>
  <c r="H8863" i="27"/>
  <c r="H8862" i="27"/>
  <c r="H8861" i="27"/>
  <c r="H8860" i="27"/>
  <c r="H8859" i="27"/>
  <c r="H8858" i="27"/>
  <c r="H8857" i="27"/>
  <c r="H8856" i="27"/>
  <c r="H8855" i="27"/>
  <c r="H8854" i="27"/>
  <c r="H8853" i="27"/>
  <c r="H8852" i="27"/>
  <c r="H8851" i="27"/>
  <c r="H8850" i="27"/>
  <c r="H8849" i="27"/>
  <c r="H8848" i="27"/>
  <c r="H8847" i="27"/>
  <c r="H8846" i="27"/>
  <c r="H8845" i="27"/>
  <c r="H8844" i="27"/>
  <c r="H8843" i="27"/>
  <c r="H8842" i="27"/>
  <c r="H8841" i="27"/>
  <c r="H8840" i="27"/>
  <c r="H8839" i="27"/>
  <c r="H8838" i="27"/>
  <c r="H8837" i="27"/>
  <c r="H8834" i="27"/>
  <c r="H8833" i="27"/>
  <c r="H8832" i="27"/>
  <c r="H8831" i="27"/>
  <c r="H8830" i="27"/>
  <c r="H8829" i="27"/>
  <c r="H8828" i="27"/>
  <c r="H8827" i="27"/>
  <c r="H8826" i="27"/>
  <c r="H8825" i="27"/>
  <c r="H8824" i="27"/>
  <c r="H8823" i="27"/>
  <c r="H8822" i="27"/>
  <c r="H8821" i="27"/>
  <c r="H8820" i="27"/>
  <c r="H8819" i="27"/>
  <c r="H8818" i="27"/>
  <c r="H8817" i="27"/>
  <c r="H8816" i="27"/>
  <c r="H8815" i="27"/>
  <c r="H8814" i="27"/>
  <c r="H8813" i="27"/>
  <c r="H8812" i="27"/>
  <c r="H8811" i="27"/>
  <c r="H8810" i="27"/>
  <c r="H8809" i="27"/>
  <c r="H8808" i="27"/>
  <c r="H8807" i="27"/>
  <c r="H8806" i="27"/>
  <c r="H8805" i="27"/>
  <c r="H8804" i="27"/>
  <c r="H8803" i="27"/>
  <c r="H8802" i="27"/>
  <c r="H8801" i="27"/>
  <c r="H8800" i="27"/>
  <c r="H8799" i="27"/>
  <c r="H8798" i="27"/>
  <c r="H8797" i="27"/>
  <c r="H8796" i="27"/>
  <c r="H8795" i="27"/>
  <c r="H8794" i="27"/>
  <c r="H8793" i="27"/>
  <c r="H8792" i="27"/>
  <c r="H8791" i="27"/>
  <c r="H8790" i="27"/>
  <c r="H8789" i="27"/>
  <c r="H8788" i="27"/>
  <c r="H8787" i="27"/>
  <c r="H8786" i="27"/>
  <c r="H8785" i="27"/>
  <c r="H8784" i="27"/>
  <c r="H8783" i="27"/>
  <c r="H8782" i="27"/>
  <c r="H8781" i="27"/>
  <c r="H8780" i="27"/>
  <c r="H8779" i="27"/>
  <c r="H8778" i="27"/>
  <c r="H8777" i="27"/>
  <c r="H8776" i="27"/>
  <c r="H8775" i="27"/>
  <c r="H8774" i="27"/>
  <c r="H8773" i="27"/>
  <c r="H8772" i="27"/>
  <c r="H8771" i="27"/>
  <c r="H8770" i="27"/>
  <c r="H8769" i="27"/>
  <c r="H8768" i="27"/>
  <c r="H8767" i="27"/>
  <c r="H8766" i="27"/>
  <c r="H8765" i="27"/>
  <c r="H8764" i="27"/>
  <c r="H8763" i="27"/>
  <c r="H8762" i="27"/>
  <c r="H8761" i="27"/>
  <c r="H8760" i="27"/>
  <c r="H8759" i="27"/>
  <c r="H8758" i="27"/>
  <c r="H8757" i="27"/>
  <c r="H8756" i="27"/>
  <c r="H8755" i="27"/>
  <c r="H8754" i="27"/>
  <c r="H8753" i="27"/>
  <c r="H8752" i="27"/>
  <c r="H8751" i="27"/>
  <c r="H8750" i="27"/>
  <c r="H8749" i="27"/>
  <c r="H8748" i="27"/>
  <c r="H8747" i="27"/>
  <c r="H8746" i="27"/>
  <c r="H8745" i="27"/>
  <c r="H8744" i="27"/>
  <c r="H8743" i="27"/>
  <c r="H8742" i="27"/>
  <c r="H8741" i="27"/>
  <c r="H8740" i="27"/>
  <c r="H8739" i="27"/>
  <c r="H8738" i="27"/>
  <c r="H8737" i="27"/>
  <c r="H8736" i="27"/>
  <c r="H8735" i="27"/>
  <c r="H8734" i="27"/>
  <c r="H8733" i="27"/>
  <c r="H8732" i="27"/>
  <c r="H8731" i="27"/>
  <c r="H8730" i="27"/>
  <c r="H8729" i="27"/>
  <c r="H8728" i="27"/>
  <c r="H8727" i="27"/>
  <c r="H8726" i="27"/>
  <c r="H8725" i="27"/>
  <c r="H8724" i="27"/>
  <c r="H8723" i="27"/>
  <c r="H8722" i="27"/>
  <c r="H8721" i="27"/>
  <c r="H8720" i="27"/>
  <c r="H8719" i="27"/>
  <c r="H8718" i="27"/>
  <c r="H8717" i="27"/>
  <c r="H8716" i="27"/>
  <c r="H8715" i="27"/>
  <c r="H8714" i="27"/>
  <c r="H8713" i="27"/>
  <c r="H8712" i="27"/>
  <c r="H8711" i="27"/>
  <c r="H8710" i="27"/>
  <c r="H8709" i="27"/>
  <c r="H8708" i="27"/>
  <c r="H8707" i="27"/>
  <c r="H8706" i="27"/>
  <c r="H8705" i="27"/>
  <c r="H8704" i="27"/>
  <c r="H8703" i="27"/>
  <c r="H8702" i="27"/>
  <c r="H8701" i="27"/>
  <c r="H8700" i="27"/>
  <c r="H8699" i="27"/>
  <c r="H8698" i="27"/>
  <c r="H8697" i="27"/>
  <c r="H8696" i="27"/>
  <c r="H8695" i="27"/>
  <c r="H8694" i="27"/>
  <c r="H8693" i="27"/>
  <c r="H8692" i="27"/>
  <c r="H8691" i="27"/>
  <c r="H8690" i="27"/>
  <c r="H8689" i="27"/>
  <c r="H8688" i="27"/>
  <c r="H8687" i="27"/>
  <c r="H8686" i="27"/>
  <c r="H8685" i="27"/>
  <c r="H8684" i="27"/>
  <c r="H8683" i="27"/>
  <c r="H8682" i="27"/>
  <c r="H8681" i="27"/>
  <c r="H8680" i="27"/>
  <c r="H8679" i="27"/>
  <c r="H8678" i="27"/>
  <c r="H8677" i="27"/>
  <c r="H8676" i="27"/>
  <c r="H8675" i="27"/>
  <c r="H8674" i="27"/>
  <c r="H8673" i="27"/>
  <c r="H8672" i="27"/>
  <c r="H8671" i="27"/>
  <c r="H8670" i="27"/>
  <c r="H8669" i="27"/>
  <c r="H8668" i="27"/>
  <c r="H8667" i="27"/>
  <c r="H8666" i="27"/>
  <c r="H8665" i="27"/>
  <c r="H8664" i="27"/>
  <c r="H8663" i="27"/>
  <c r="H8662" i="27"/>
  <c r="H8661" i="27"/>
  <c r="H8660" i="27"/>
  <c r="H8659" i="27"/>
  <c r="H8658" i="27"/>
  <c r="H8657" i="27"/>
  <c r="H8656" i="27"/>
  <c r="H8655" i="27"/>
  <c r="H8654" i="27"/>
  <c r="H8653" i="27"/>
  <c r="H8652" i="27"/>
  <c r="H8651" i="27"/>
  <c r="H8650" i="27"/>
  <c r="H8649" i="27"/>
  <c r="H8648" i="27"/>
  <c r="H8647" i="27"/>
  <c r="H8646" i="27"/>
  <c r="H8645" i="27"/>
  <c r="H8644" i="27"/>
  <c r="H8643" i="27"/>
  <c r="H8642" i="27"/>
  <c r="H8641" i="27"/>
  <c r="H8640" i="27"/>
  <c r="H8639" i="27"/>
  <c r="H8638" i="27"/>
  <c r="H8637" i="27"/>
  <c r="H8636" i="27"/>
  <c r="H8635" i="27"/>
  <c r="H8634" i="27"/>
  <c r="H8633" i="27"/>
  <c r="H8632" i="27"/>
  <c r="H8631" i="27"/>
  <c r="H8630" i="27"/>
  <c r="H8629" i="27"/>
  <c r="H8628" i="27"/>
  <c r="H8627" i="27"/>
  <c r="H8626" i="27"/>
  <c r="H8625" i="27"/>
  <c r="H8624" i="27"/>
  <c r="H8623" i="27"/>
  <c r="H8622" i="27"/>
  <c r="H8621" i="27"/>
  <c r="H8620" i="27"/>
  <c r="H8619" i="27"/>
  <c r="H8618" i="27"/>
  <c r="H8617" i="27"/>
  <c r="H8616" i="27"/>
  <c r="H8615" i="27"/>
  <c r="H8614" i="27"/>
  <c r="H8613" i="27"/>
  <c r="H8612" i="27"/>
  <c r="H8611" i="27"/>
  <c r="H8610" i="27"/>
  <c r="H8609" i="27"/>
  <c r="H8608" i="27"/>
  <c r="H8607" i="27"/>
  <c r="H8606" i="27"/>
  <c r="H8605" i="27"/>
  <c r="H8604" i="27"/>
  <c r="H8603" i="27"/>
  <c r="H8602" i="27"/>
  <c r="H8601" i="27"/>
  <c r="H8600" i="27"/>
  <c r="H8599" i="27"/>
  <c r="H8596" i="27"/>
  <c r="H8595" i="27"/>
  <c r="H8594" i="27"/>
  <c r="H8593" i="27"/>
  <c r="H8592" i="27"/>
  <c r="H8591" i="27"/>
  <c r="H8590" i="27"/>
  <c r="H8589" i="27"/>
  <c r="H8588" i="27"/>
  <c r="H8587" i="27"/>
  <c r="H8586" i="27"/>
  <c r="H8585" i="27"/>
  <c r="H8584" i="27"/>
  <c r="H8583" i="27"/>
  <c r="H8582" i="27"/>
  <c r="H8581" i="27"/>
  <c r="H8580" i="27"/>
  <c r="H8579" i="27"/>
  <c r="H8578" i="27"/>
  <c r="H8577" i="27"/>
  <c r="H8576" i="27"/>
  <c r="H8575" i="27"/>
  <c r="H8574" i="27"/>
  <c r="H8573" i="27"/>
  <c r="H8572" i="27"/>
  <c r="H8571" i="27"/>
  <c r="H8570" i="27"/>
  <c r="H8569" i="27"/>
  <c r="H8568" i="27"/>
  <c r="H8567" i="27"/>
  <c r="H8566" i="27"/>
  <c r="H8565" i="27"/>
  <c r="H8564" i="27"/>
  <c r="H8563" i="27"/>
  <c r="H8562" i="27"/>
  <c r="H8561" i="27"/>
  <c r="H8560" i="27"/>
  <c r="H8559" i="27"/>
  <c r="H8558" i="27"/>
  <c r="H8557" i="27"/>
  <c r="H8556" i="27"/>
  <c r="H8555" i="27"/>
  <c r="H8554" i="27"/>
  <c r="H8553" i="27"/>
  <c r="H8552" i="27"/>
  <c r="H8551" i="27"/>
  <c r="H8550" i="27"/>
  <c r="H8549" i="27"/>
  <c r="H8548" i="27"/>
  <c r="H8547" i="27"/>
  <c r="H8546" i="27"/>
  <c r="H8545" i="27"/>
  <c r="H8544" i="27"/>
  <c r="H8543" i="27"/>
  <c r="H8542" i="27"/>
  <c r="H8541" i="27"/>
  <c r="H8540" i="27"/>
  <c r="H8539" i="27"/>
  <c r="H8538" i="27"/>
  <c r="H8537" i="27"/>
  <c r="H8536" i="27"/>
  <c r="H8535" i="27"/>
  <c r="H8534" i="27"/>
  <c r="H8533" i="27"/>
  <c r="H8532" i="27"/>
  <c r="H8531" i="27"/>
  <c r="H8530" i="27"/>
  <c r="H8529" i="27"/>
  <c r="H8528" i="27"/>
  <c r="H8527" i="27"/>
  <c r="H8526" i="27"/>
  <c r="H8525" i="27"/>
  <c r="H8524" i="27"/>
  <c r="H8523" i="27"/>
  <c r="H8522" i="27"/>
  <c r="H8521" i="27"/>
  <c r="H8520" i="27"/>
  <c r="H8519" i="27"/>
  <c r="H8518" i="27"/>
  <c r="H8517" i="27"/>
  <c r="H8516" i="27"/>
  <c r="H8515" i="27"/>
  <c r="H8514" i="27"/>
  <c r="H8513" i="27"/>
  <c r="H8512" i="27"/>
  <c r="H8511" i="27"/>
  <c r="H8510" i="27"/>
  <c r="H8509" i="27"/>
  <c r="H8508" i="27"/>
  <c r="H8507" i="27"/>
  <c r="H8506" i="27"/>
  <c r="H8505" i="27"/>
  <c r="H8504" i="27"/>
  <c r="H8503" i="27"/>
  <c r="H8502" i="27"/>
  <c r="H8501" i="27"/>
  <c r="H8500" i="27"/>
  <c r="H8499" i="27"/>
  <c r="H8498" i="27"/>
  <c r="H8497" i="27"/>
  <c r="H8496" i="27"/>
  <c r="H8495" i="27"/>
  <c r="H8494" i="27"/>
  <c r="H8493" i="27"/>
  <c r="H8492" i="27"/>
  <c r="H8491" i="27"/>
  <c r="H8490" i="27"/>
  <c r="H8489" i="27"/>
  <c r="H8488" i="27"/>
  <c r="H8487" i="27"/>
  <c r="H8486" i="27"/>
  <c r="H8485" i="27"/>
  <c r="H8484" i="27"/>
  <c r="H8483" i="27"/>
  <c r="H8482" i="27"/>
  <c r="H8481" i="27"/>
  <c r="H8480" i="27"/>
  <c r="H8479" i="27"/>
  <c r="H8478" i="27"/>
  <c r="H8477" i="27"/>
  <c r="H8476" i="27"/>
  <c r="H8475" i="27"/>
  <c r="H8474" i="27"/>
  <c r="H8473" i="27"/>
  <c r="H8472" i="27"/>
  <c r="H8471" i="27"/>
  <c r="H8470" i="27"/>
  <c r="H8469" i="27"/>
  <c r="H8468" i="27"/>
  <c r="H8467" i="27"/>
  <c r="H8466" i="27"/>
  <c r="H8465" i="27"/>
  <c r="H8464" i="27"/>
  <c r="H8463" i="27"/>
  <c r="H8462" i="27"/>
  <c r="H8461" i="27"/>
  <c r="H8460" i="27"/>
  <c r="H8459" i="27"/>
  <c r="H8458" i="27"/>
  <c r="H8457" i="27"/>
  <c r="H8456" i="27"/>
  <c r="H8455" i="27"/>
  <c r="H8454" i="27"/>
  <c r="H8453" i="27"/>
  <c r="H8452" i="27"/>
  <c r="H8451" i="27"/>
  <c r="H8450" i="27"/>
  <c r="H8449" i="27"/>
  <c r="H8448" i="27"/>
  <c r="H8447" i="27"/>
  <c r="H8446" i="27"/>
  <c r="H8445" i="27"/>
  <c r="H8444" i="27"/>
  <c r="H8443" i="27"/>
  <c r="H8442" i="27"/>
  <c r="H8441" i="27"/>
  <c r="H8440" i="27"/>
  <c r="H8439" i="27"/>
  <c r="H8438" i="27"/>
  <c r="H8437" i="27"/>
  <c r="H8436" i="27"/>
  <c r="H8435" i="27"/>
  <c r="H8434" i="27"/>
  <c r="H8433" i="27"/>
  <c r="H8432" i="27"/>
  <c r="H8431" i="27"/>
  <c r="H8430" i="27"/>
  <c r="H8429" i="27"/>
  <c r="H8428" i="27"/>
  <c r="H8427" i="27"/>
  <c r="H8426" i="27"/>
  <c r="H8425" i="27"/>
  <c r="H8424" i="27"/>
  <c r="H8423" i="27"/>
  <c r="H8422" i="27"/>
  <c r="H8421" i="27"/>
  <c r="H8420" i="27"/>
  <c r="H8419" i="27"/>
  <c r="H8418" i="27"/>
  <c r="H8417" i="27"/>
  <c r="H8416" i="27"/>
  <c r="H8415" i="27"/>
  <c r="H8414" i="27"/>
  <c r="H8413" i="27"/>
  <c r="H8412" i="27"/>
  <c r="H8411" i="27"/>
  <c r="H8410" i="27"/>
  <c r="H8409" i="27"/>
  <c r="H8408" i="27"/>
  <c r="H8407" i="27"/>
  <c r="H8406" i="27"/>
  <c r="H8405" i="27"/>
  <c r="H8404" i="27"/>
  <c r="H8403" i="27"/>
  <c r="H8402" i="27"/>
  <c r="H8401" i="27"/>
  <c r="H8400" i="27"/>
  <c r="H8399" i="27"/>
  <c r="H8398" i="27"/>
  <c r="H8397" i="27"/>
  <c r="H8396" i="27"/>
  <c r="H8395" i="27"/>
  <c r="H8394" i="27"/>
  <c r="H8393" i="27"/>
  <c r="H8392" i="27"/>
  <c r="H8391" i="27"/>
  <c r="H8390" i="27"/>
  <c r="H8389" i="27"/>
  <c r="H8388" i="27"/>
  <c r="H8387" i="27"/>
  <c r="H8386" i="27"/>
  <c r="H8385" i="27"/>
  <c r="H8384" i="27"/>
  <c r="H8383" i="27"/>
  <c r="H8382" i="27"/>
  <c r="H8381" i="27"/>
  <c r="H8380" i="27"/>
  <c r="H8379" i="27"/>
  <c r="H8378" i="27"/>
  <c r="H8377" i="27"/>
  <c r="H8376" i="27"/>
  <c r="H8375" i="27"/>
  <c r="H8374" i="27"/>
  <c r="H8373" i="27"/>
  <c r="H8372" i="27"/>
  <c r="H8371" i="27"/>
  <c r="H8370" i="27"/>
  <c r="H8369" i="27"/>
  <c r="H8368" i="27"/>
  <c r="H8367" i="27"/>
  <c r="H8366" i="27"/>
  <c r="H8365" i="27"/>
  <c r="H8364" i="27"/>
  <c r="H8363" i="27"/>
  <c r="H8362" i="27"/>
  <c r="H8361" i="27"/>
  <c r="H8360" i="27"/>
  <c r="H8359" i="27"/>
  <c r="H8358" i="27"/>
  <c r="H8357" i="27"/>
  <c r="H8356" i="27"/>
  <c r="H8355" i="27"/>
  <c r="H8354" i="27"/>
  <c r="H8353" i="27"/>
  <c r="H8352" i="27"/>
  <c r="H8351" i="27"/>
  <c r="H8350" i="27"/>
  <c r="H8349" i="27"/>
  <c r="H8348" i="27"/>
  <c r="H8347" i="27"/>
  <c r="H8346" i="27"/>
  <c r="H8345" i="27"/>
  <c r="H8344" i="27"/>
  <c r="H8343" i="27"/>
  <c r="H8342" i="27"/>
  <c r="H8341" i="27"/>
  <c r="H8340" i="27"/>
  <c r="H8339" i="27"/>
  <c r="H8338" i="27"/>
  <c r="H8337" i="27"/>
  <c r="H8336" i="27"/>
  <c r="H8335" i="27"/>
  <c r="H8334" i="27"/>
  <c r="H8333" i="27"/>
  <c r="H8332" i="27"/>
  <c r="H8331" i="27"/>
  <c r="H8330" i="27"/>
  <c r="H8329" i="27"/>
  <c r="H8328" i="27"/>
  <c r="H8327" i="27"/>
  <c r="H8326" i="27"/>
  <c r="H8325" i="27"/>
  <c r="H8324" i="27"/>
  <c r="H8323" i="27"/>
  <c r="H8322" i="27"/>
  <c r="H8321" i="27"/>
  <c r="H8320" i="27"/>
  <c r="H8319" i="27"/>
  <c r="H8318" i="27"/>
  <c r="H8317" i="27"/>
  <c r="H8316" i="27"/>
  <c r="H8315" i="27"/>
  <c r="H8314" i="27"/>
  <c r="H8313" i="27"/>
  <c r="H8312" i="27"/>
  <c r="H8311" i="27"/>
  <c r="H8310" i="27"/>
  <c r="H8309" i="27"/>
  <c r="H8308" i="27"/>
  <c r="H8307" i="27"/>
  <c r="H8306" i="27"/>
  <c r="H8305" i="27"/>
  <c r="H8304" i="27"/>
  <c r="H8303" i="27"/>
  <c r="H8302" i="27"/>
  <c r="H8301" i="27"/>
  <c r="H8300" i="27"/>
  <c r="H8299" i="27"/>
  <c r="H8298" i="27"/>
  <c r="H8297" i="27"/>
  <c r="H8296" i="27"/>
  <c r="H8295" i="27"/>
  <c r="H8294" i="27"/>
  <c r="H8293" i="27"/>
  <c r="H8292" i="27"/>
  <c r="H8291" i="27"/>
  <c r="H8290" i="27"/>
  <c r="H8289" i="27"/>
  <c r="H8288" i="27"/>
  <c r="H8287" i="27"/>
  <c r="H8286" i="27"/>
  <c r="H8285" i="27"/>
  <c r="H8284" i="27"/>
  <c r="H8283" i="27"/>
  <c r="H8282" i="27"/>
  <c r="H8281" i="27"/>
  <c r="H8280" i="27"/>
  <c r="H8279" i="27"/>
  <c r="H8278" i="27"/>
  <c r="H8277" i="27"/>
  <c r="H8276" i="27"/>
  <c r="H8275" i="27"/>
  <c r="H8274" i="27"/>
  <c r="H8273" i="27"/>
  <c r="H8272" i="27"/>
  <c r="H8271" i="27"/>
  <c r="H8270" i="27"/>
  <c r="H8269" i="27"/>
  <c r="H8268" i="27"/>
  <c r="H8267" i="27"/>
  <c r="H8266" i="27"/>
  <c r="H8265" i="27"/>
  <c r="H8264" i="27"/>
  <c r="H8263" i="27"/>
  <c r="H8262" i="27"/>
  <c r="H8261" i="27"/>
  <c r="H8260" i="27"/>
  <c r="H8259" i="27"/>
  <c r="H8258" i="27"/>
  <c r="H8257" i="27"/>
  <c r="H8256" i="27"/>
  <c r="H8255" i="27"/>
  <c r="H8254" i="27"/>
  <c r="H8253" i="27"/>
  <c r="H8252" i="27"/>
  <c r="H8251" i="27"/>
  <c r="H8250" i="27"/>
  <c r="H8249" i="27"/>
  <c r="H8248" i="27"/>
  <c r="H8247" i="27"/>
  <c r="H8246" i="27"/>
  <c r="H8245" i="27"/>
  <c r="H8244" i="27"/>
  <c r="H8243" i="27"/>
  <c r="H8242" i="27"/>
  <c r="H8241" i="27"/>
  <c r="H8240" i="27"/>
  <c r="H8239" i="27"/>
  <c r="H8238" i="27"/>
  <c r="H8237" i="27"/>
  <c r="H8236" i="27"/>
  <c r="H8235" i="27"/>
  <c r="H8234" i="27"/>
  <c r="H8233" i="27"/>
  <c r="H8232" i="27"/>
  <c r="H8231" i="27"/>
  <c r="H8230" i="27"/>
  <c r="H8229" i="27"/>
  <c r="H8228" i="27"/>
  <c r="H8227" i="27"/>
  <c r="H8226" i="27"/>
  <c r="H8225" i="27"/>
  <c r="H8224" i="27"/>
  <c r="H8223" i="27"/>
  <c r="H8222" i="27"/>
  <c r="H8221" i="27"/>
  <c r="H8220" i="27"/>
  <c r="H8219" i="27"/>
  <c r="H8218" i="27"/>
  <c r="H8217" i="27"/>
  <c r="H8216" i="27"/>
  <c r="H8215" i="27"/>
  <c r="H8214" i="27"/>
  <c r="H8213" i="27"/>
  <c r="H8212" i="27"/>
  <c r="H8211" i="27"/>
  <c r="H8210" i="27"/>
  <c r="H8209" i="27"/>
  <c r="H8208" i="27"/>
  <c r="H8207" i="27"/>
  <c r="H8206" i="27"/>
  <c r="H8205" i="27"/>
  <c r="H8204" i="27"/>
  <c r="H8203" i="27"/>
  <c r="H8202" i="27"/>
  <c r="H8201" i="27"/>
  <c r="H8200" i="27"/>
  <c r="H8199" i="27"/>
  <c r="H8198" i="27"/>
  <c r="H8197" i="27"/>
  <c r="H8196" i="27"/>
  <c r="H8195" i="27"/>
  <c r="H8194" i="27"/>
  <c r="H7784" i="27"/>
  <c r="H7783" i="27"/>
  <c r="H7782" i="27"/>
  <c r="H7781" i="27"/>
  <c r="H7780" i="27"/>
  <c r="H7779" i="27"/>
  <c r="H7778" i="27"/>
  <c r="H7777" i="27"/>
  <c r="H7776" i="27"/>
  <c r="H7775" i="27"/>
  <c r="H7774" i="27"/>
  <c r="H7773" i="27"/>
  <c r="H7772" i="27"/>
  <c r="H7771" i="27"/>
  <c r="H7770" i="27"/>
  <c r="H7769" i="27"/>
  <c r="H7768" i="27"/>
  <c r="H7767" i="27"/>
  <c r="H7766" i="27"/>
  <c r="H7765" i="27"/>
  <c r="H7764" i="27"/>
  <c r="H7763" i="27"/>
  <c r="H7762" i="27"/>
  <c r="H7761" i="27"/>
  <c r="H7760" i="27"/>
  <c r="H7759" i="27"/>
  <c r="H7758" i="27"/>
  <c r="H7757" i="27"/>
  <c r="H7756" i="27"/>
  <c r="H7755" i="27"/>
  <c r="H7754" i="27"/>
  <c r="H7753" i="27"/>
  <c r="H7752" i="27"/>
  <c r="H7751" i="27"/>
  <c r="H7750" i="27"/>
  <c r="H7749" i="27"/>
  <c r="H7748" i="27"/>
  <c r="H7747" i="27"/>
  <c r="H7746" i="27"/>
  <c r="H7745" i="27"/>
  <c r="H7744" i="27"/>
  <c r="H7743" i="27"/>
  <c r="H7742" i="27"/>
  <c r="H7741" i="27"/>
  <c r="H7740" i="27"/>
  <c r="H7739" i="27"/>
  <c r="H7738" i="27"/>
  <c r="H7737" i="27"/>
  <c r="H7736" i="27"/>
  <c r="H7735" i="27"/>
  <c r="H7734" i="27"/>
  <c r="H7733" i="27"/>
  <c r="H7732" i="27"/>
  <c r="H7731" i="27"/>
  <c r="H7730" i="27"/>
  <c r="H7729" i="27"/>
  <c r="H7728" i="27"/>
  <c r="H7727" i="27"/>
  <c r="H7726" i="27"/>
  <c r="H7725" i="27"/>
  <c r="H7724" i="27"/>
  <c r="H7723" i="27"/>
  <c r="H7722" i="27"/>
  <c r="H7721" i="27"/>
  <c r="H7720" i="27"/>
  <c r="H7719" i="27"/>
  <c r="H7718" i="27"/>
  <c r="H7717" i="27"/>
  <c r="H7716" i="27"/>
  <c r="H7715" i="27"/>
  <c r="H7714" i="27"/>
  <c r="H7713" i="27"/>
  <c r="H7712" i="27"/>
  <c r="H7711" i="27"/>
  <c r="H7710" i="27"/>
  <c r="H7709" i="27"/>
  <c r="H7708" i="27"/>
  <c r="H7707" i="27"/>
  <c r="H7706" i="27"/>
  <c r="H7705" i="27"/>
  <c r="H7704" i="27"/>
  <c r="H7703" i="27"/>
  <c r="H7702" i="27"/>
  <c r="H7701" i="27"/>
  <c r="H7700" i="27"/>
  <c r="H7699" i="27"/>
  <c r="H7698" i="27"/>
  <c r="H7697" i="27"/>
  <c r="H7696" i="27"/>
  <c r="H7695" i="27"/>
  <c r="H7694" i="27"/>
  <c r="H7693" i="27"/>
  <c r="H7692" i="27"/>
  <c r="H7691" i="27"/>
  <c r="H7690" i="27"/>
  <c r="H7689" i="27"/>
  <c r="H7688" i="27"/>
  <c r="H7687" i="27"/>
  <c r="H7686" i="27"/>
  <c r="H7685" i="27"/>
  <c r="H7684" i="27"/>
  <c r="H7683" i="27"/>
  <c r="H7682" i="27"/>
  <c r="H7681" i="27"/>
  <c r="H7680" i="27"/>
  <c r="H7679" i="27"/>
  <c r="H7678" i="27"/>
  <c r="H7677" i="27"/>
  <c r="H7676" i="27"/>
  <c r="H7675" i="27"/>
  <c r="H7674" i="27"/>
  <c r="H7673" i="27"/>
  <c r="H7672" i="27"/>
  <c r="H7671" i="27"/>
  <c r="H7670" i="27"/>
  <c r="H7669" i="27"/>
  <c r="H7668" i="27"/>
  <c r="H7667" i="27"/>
  <c r="H7666" i="27"/>
  <c r="H7665" i="27"/>
  <c r="H7664" i="27"/>
  <c r="H7663" i="27"/>
  <c r="H7662" i="27"/>
  <c r="H7661" i="27"/>
  <c r="H7660" i="27"/>
  <c r="H7659" i="27"/>
  <c r="H7658" i="27"/>
  <c r="H7657" i="27"/>
  <c r="H7656" i="27"/>
  <c r="H7655" i="27"/>
  <c r="H7654" i="27"/>
  <c r="H7653" i="27"/>
  <c r="H7652" i="27"/>
  <c r="H7651" i="27"/>
  <c r="H7650" i="27"/>
  <c r="H7649" i="27"/>
  <c r="H7648" i="27"/>
  <c r="H7647" i="27"/>
  <c r="H7646" i="27"/>
  <c r="H7645" i="27"/>
  <c r="H7644" i="27"/>
  <c r="H7643" i="27"/>
  <c r="H7642" i="27"/>
  <c r="H7641" i="27"/>
  <c r="H7640" i="27"/>
  <c r="H7639" i="27"/>
  <c r="H7638" i="27"/>
  <c r="H7637" i="27"/>
  <c r="H7636" i="27"/>
  <c r="H7635" i="27"/>
  <c r="H7634" i="27"/>
  <c r="H7633" i="27"/>
  <c r="H7632" i="27"/>
  <c r="H7631" i="27"/>
  <c r="H7630" i="27"/>
  <c r="H7629" i="27"/>
  <c r="H7628" i="27"/>
  <c r="H7627" i="27"/>
  <c r="H7626" i="27"/>
  <c r="H7625" i="27"/>
  <c r="H7624" i="27"/>
  <c r="H7623" i="27"/>
  <c r="H7622" i="27"/>
  <c r="H7621" i="27"/>
  <c r="H7620" i="27"/>
  <c r="H7619" i="27"/>
  <c r="H7618" i="27"/>
  <c r="H7617" i="27"/>
  <c r="H7616" i="27"/>
  <c r="H7615" i="27"/>
  <c r="H7614" i="27"/>
  <c r="H7613" i="27"/>
  <c r="H7612" i="27"/>
  <c r="H7611" i="27"/>
  <c r="H7610" i="27"/>
  <c r="H7609" i="27"/>
  <c r="H7608" i="27"/>
  <c r="H7607" i="27"/>
  <c r="H7606" i="27"/>
  <c r="H7605" i="27"/>
  <c r="H7604" i="27"/>
  <c r="H7603" i="27"/>
  <c r="H7602" i="27"/>
  <c r="H7601" i="27"/>
  <c r="H7600" i="27"/>
  <c r="H7599" i="27"/>
  <c r="H7598" i="27"/>
  <c r="H7597" i="27"/>
  <c r="H7596" i="27"/>
  <c r="H7595" i="27"/>
  <c r="H7594" i="27"/>
  <c r="H7593" i="27"/>
  <c r="H7592" i="27"/>
  <c r="H7591" i="27"/>
  <c r="H7590" i="27"/>
  <c r="H7589" i="27"/>
  <c r="H7588" i="27"/>
  <c r="H7587" i="27"/>
  <c r="H7586" i="27"/>
  <c r="H7585" i="27"/>
  <c r="H7584" i="27"/>
  <c r="H7583" i="27"/>
  <c r="H7582" i="27"/>
  <c r="H7581" i="27"/>
  <c r="H7580" i="27"/>
  <c r="H7579" i="27"/>
  <c r="H7578" i="27"/>
  <c r="H7577" i="27"/>
  <c r="H7576" i="27"/>
  <c r="H7575" i="27"/>
  <c r="H7574" i="27"/>
  <c r="H7573" i="27"/>
  <c r="H7572" i="27"/>
  <c r="H7571" i="27"/>
  <c r="H7570" i="27"/>
  <c r="H7569" i="27"/>
  <c r="H7568" i="27"/>
  <c r="H7567" i="27"/>
  <c r="H7566" i="27"/>
  <c r="H7565" i="27"/>
  <c r="H7564" i="27"/>
  <c r="H7563" i="27"/>
  <c r="H7562" i="27"/>
  <c r="H7561" i="27"/>
  <c r="H7560" i="27"/>
  <c r="H7559" i="27"/>
  <c r="H7558" i="27"/>
  <c r="H7557" i="27"/>
  <c r="H7556" i="27"/>
  <c r="H7555" i="27"/>
  <c r="H7554" i="27"/>
  <c r="H7553" i="27"/>
  <c r="H7552" i="27"/>
  <c r="H7551" i="27"/>
  <c r="H7550" i="27"/>
  <c r="H7549" i="27"/>
  <c r="H7548" i="27"/>
  <c r="H7547" i="27"/>
  <c r="H7546" i="27"/>
  <c r="H7545" i="27"/>
  <c r="H7544" i="27"/>
  <c r="H7543" i="27"/>
  <c r="H7542" i="27"/>
  <c r="H7541" i="27"/>
  <c r="H7540" i="27"/>
  <c r="H7539" i="27"/>
  <c r="H7538" i="27"/>
  <c r="H7537" i="27"/>
  <c r="H7536" i="27"/>
  <c r="H7535" i="27"/>
  <c r="H7534" i="27"/>
  <c r="H7533" i="27"/>
  <c r="H7532" i="27"/>
  <c r="H7531" i="27"/>
  <c r="H7530" i="27"/>
  <c r="H7529" i="27"/>
  <c r="H7528" i="27"/>
  <c r="H7527" i="27"/>
  <c r="H7526" i="27"/>
  <c r="H7525" i="27"/>
  <c r="H7524" i="27"/>
  <c r="H7523" i="27"/>
  <c r="H7522" i="27"/>
  <c r="H7521" i="27"/>
  <c r="H7520" i="27"/>
  <c r="H7519" i="27"/>
  <c r="H7518" i="27"/>
  <c r="H7517" i="27"/>
  <c r="H7516" i="27"/>
  <c r="H7515" i="27"/>
  <c r="H7514" i="27"/>
  <c r="H7513" i="27"/>
  <c r="H7512" i="27"/>
  <c r="H7511" i="27"/>
  <c r="H7510" i="27"/>
  <c r="H7509" i="27"/>
  <c r="H7508" i="27"/>
  <c r="H7507" i="27"/>
  <c r="H7506" i="27"/>
  <c r="H7505" i="27"/>
  <c r="H7504" i="27"/>
  <c r="H7503" i="27"/>
  <c r="H7502" i="27"/>
  <c r="H7501" i="27"/>
  <c r="H7500" i="27"/>
  <c r="H7499" i="27"/>
  <c r="H7498" i="27"/>
  <c r="H7497" i="27"/>
  <c r="H7496" i="27"/>
  <c r="H7495" i="27"/>
  <c r="H7494" i="27"/>
  <c r="H7493" i="27"/>
  <c r="H7492" i="27"/>
  <c r="H7491" i="27"/>
  <c r="H7490" i="27"/>
  <c r="H7489" i="27"/>
  <c r="H7488" i="27"/>
  <c r="H7487" i="27"/>
  <c r="H7486" i="27"/>
  <c r="H7485" i="27"/>
  <c r="H7484" i="27"/>
  <c r="H7483" i="27"/>
  <c r="H7482" i="27"/>
  <c r="H7481" i="27"/>
  <c r="H7480" i="27"/>
  <c r="H7479" i="27"/>
  <c r="H7478" i="27"/>
  <c r="H7477" i="27"/>
  <c r="H7476" i="27"/>
  <c r="H7475" i="27"/>
  <c r="H7474" i="27"/>
  <c r="H7473" i="27"/>
  <c r="H7472" i="27"/>
  <c r="H7471" i="27"/>
  <c r="H7470" i="27"/>
  <c r="H7469" i="27"/>
  <c r="H7468" i="27"/>
  <c r="H7467" i="27"/>
  <c r="H7466" i="27"/>
  <c r="H7465" i="27"/>
  <c r="H7464" i="27"/>
  <c r="H7463" i="27"/>
  <c r="H7462" i="27"/>
  <c r="H7461" i="27"/>
  <c r="H7460" i="27"/>
  <c r="H7459" i="27"/>
  <c r="H7458" i="27"/>
  <c r="H7457" i="27"/>
  <c r="H7456" i="27"/>
  <c r="H7455" i="27"/>
  <c r="H7454" i="27"/>
  <c r="H7453" i="27"/>
  <c r="H7452" i="27"/>
  <c r="H7451" i="27"/>
  <c r="H7450" i="27"/>
  <c r="H7449" i="27"/>
  <c r="H7448" i="27"/>
  <c r="H7447" i="27"/>
  <c r="H7446" i="27"/>
  <c r="H7445" i="27"/>
  <c r="H7444" i="27"/>
  <c r="H7443" i="27"/>
  <c r="H7442" i="27"/>
  <c r="H7441" i="27"/>
  <c r="H7440" i="27"/>
  <c r="H7439" i="27"/>
  <c r="H7438" i="27"/>
  <c r="H7437" i="27"/>
  <c r="H7436" i="27"/>
  <c r="H7435" i="27"/>
  <c r="H7434" i="27"/>
  <c r="H7433" i="27"/>
  <c r="H7432" i="27"/>
  <c r="H7431" i="27"/>
  <c r="H7430" i="27"/>
  <c r="H7429" i="27"/>
  <c r="H7428" i="27"/>
  <c r="H7427" i="27"/>
  <c r="H7426" i="27"/>
  <c r="H7425" i="27"/>
  <c r="H7424" i="27"/>
  <c r="H7423" i="27"/>
  <c r="H7422" i="27"/>
  <c r="H7421" i="27"/>
  <c r="H7420" i="27"/>
  <c r="H7419" i="27"/>
  <c r="H7418" i="27"/>
  <c r="H7417" i="27"/>
  <c r="H7416" i="27"/>
  <c r="H7415" i="27"/>
  <c r="H7414" i="27"/>
  <c r="H7413" i="27"/>
  <c r="H7412" i="27"/>
  <c r="H7411" i="27"/>
  <c r="H7410" i="27"/>
  <c r="H7409" i="27"/>
  <c r="H7408" i="27"/>
  <c r="H7407" i="27"/>
  <c r="H7406" i="27"/>
  <c r="H7405" i="27"/>
  <c r="H7404" i="27"/>
  <c r="H7403" i="27"/>
  <c r="H7402" i="27"/>
  <c r="H7401" i="27"/>
  <c r="H7400" i="27"/>
  <c r="H7399" i="27"/>
  <c r="H7398" i="27"/>
  <c r="H7397" i="27"/>
  <c r="H7396" i="27"/>
  <c r="H7395" i="27"/>
  <c r="H7394" i="27"/>
  <c r="H7393" i="27"/>
  <c r="H7392" i="27"/>
  <c r="H7391" i="27"/>
  <c r="H7390" i="27"/>
  <c r="H7389" i="27"/>
  <c r="H7388" i="27"/>
  <c r="H7387" i="27"/>
  <c r="H7386" i="27"/>
  <c r="H7385" i="27"/>
  <c r="H7384" i="27"/>
  <c r="H7383" i="27"/>
  <c r="H7382" i="27"/>
  <c r="H7381" i="27"/>
  <c r="H7380" i="27"/>
  <c r="H7379" i="27"/>
  <c r="H7378" i="27"/>
  <c r="H7377" i="27"/>
  <c r="H7376" i="27"/>
  <c r="H7375" i="27"/>
  <c r="H7374" i="27"/>
  <c r="H7373" i="27"/>
  <c r="H7372" i="27"/>
  <c r="H7371" i="27"/>
  <c r="H7370" i="27"/>
  <c r="H7369" i="27"/>
  <c r="H7368" i="27"/>
  <c r="H7367" i="27"/>
  <c r="H7366" i="27"/>
  <c r="H7365" i="27"/>
  <c r="H7364" i="27"/>
  <c r="H7363" i="27"/>
  <c r="H7362" i="27"/>
  <c r="H7361" i="27"/>
  <c r="H7360" i="27"/>
  <c r="H7359" i="27"/>
  <c r="H7358" i="27"/>
  <c r="H7357" i="27"/>
  <c r="H7356" i="27"/>
  <c r="H7355" i="27"/>
  <c r="H7354" i="27"/>
  <c r="H7353" i="27"/>
  <c r="H7352" i="27"/>
  <c r="H7351" i="27"/>
  <c r="H7350" i="27"/>
  <c r="H7349" i="27"/>
  <c r="H7348" i="27"/>
  <c r="H7347" i="27"/>
  <c r="H7346" i="27"/>
  <c r="H7345" i="27"/>
  <c r="H7344" i="27"/>
  <c r="H7343" i="27"/>
  <c r="H7342" i="27"/>
  <c r="H7341" i="27"/>
  <c r="H7340" i="27"/>
  <c r="H7339" i="27"/>
  <c r="H7338" i="27"/>
  <c r="H7337" i="27"/>
  <c r="H7336" i="27"/>
  <c r="H7335" i="27"/>
  <c r="H7334" i="27"/>
  <c r="H7333" i="27"/>
  <c r="H7332" i="27"/>
  <c r="H7331" i="27"/>
  <c r="H7330" i="27"/>
  <c r="H7329" i="27"/>
  <c r="H7328" i="27"/>
  <c r="H7327" i="27"/>
  <c r="H7326" i="27"/>
  <c r="H7325" i="27"/>
  <c r="H7324" i="27"/>
  <c r="H7323" i="27"/>
  <c r="H7322" i="27"/>
  <c r="H7321" i="27"/>
  <c r="H7320" i="27"/>
  <c r="H7319" i="27"/>
  <c r="H7318" i="27"/>
  <c r="H7317" i="27"/>
  <c r="H7316" i="27"/>
  <c r="H7315" i="27"/>
  <c r="H7314" i="27"/>
  <c r="H7313" i="27"/>
  <c r="H7312" i="27"/>
  <c r="H7311" i="27"/>
  <c r="H7310" i="27"/>
  <c r="H7309" i="27"/>
  <c r="H7308" i="27"/>
  <c r="H7307" i="27"/>
  <c r="H7306" i="27"/>
  <c r="H7305" i="27"/>
  <c r="H7304" i="27"/>
  <c r="H7303" i="27"/>
  <c r="H7302" i="27"/>
  <c r="H7301" i="27"/>
  <c r="H7300" i="27"/>
  <c r="H7299" i="27"/>
  <c r="H7298" i="27"/>
  <c r="H7297" i="27"/>
  <c r="H7296" i="27"/>
  <c r="H7295" i="27"/>
  <c r="H7294" i="27"/>
  <c r="H7293" i="27"/>
  <c r="H7292" i="27"/>
  <c r="H7291" i="27"/>
  <c r="H7290" i="27"/>
  <c r="H7289" i="27"/>
  <c r="H7288" i="27"/>
  <c r="H7287" i="27"/>
  <c r="H7286" i="27"/>
  <c r="H7285" i="27"/>
  <c r="H7284" i="27"/>
  <c r="H7283" i="27"/>
  <c r="H7282" i="27"/>
  <c r="H7281" i="27"/>
  <c r="H7280" i="27"/>
  <c r="H7279" i="27"/>
  <c r="H7278" i="27"/>
  <c r="H7277" i="27"/>
  <c r="H7276" i="27"/>
  <c r="H7275" i="27"/>
  <c r="H7274" i="27"/>
  <c r="H7273" i="27"/>
  <c r="H7272" i="27"/>
  <c r="H7271" i="27"/>
  <c r="H7270" i="27"/>
  <c r="H7269" i="27"/>
  <c r="H7268" i="27"/>
  <c r="H7267" i="27"/>
  <c r="H7266" i="27"/>
  <c r="H7265" i="27"/>
  <c r="H7264" i="27"/>
  <c r="H7263" i="27"/>
  <c r="H7262" i="27"/>
  <c r="H7261" i="27"/>
  <c r="H7260" i="27"/>
  <c r="H7259" i="27"/>
  <c r="H7258" i="27"/>
  <c r="H7257" i="27"/>
  <c r="H7256" i="27"/>
  <c r="H7255" i="27"/>
  <c r="H7254" i="27"/>
  <c r="H7253" i="27"/>
  <c r="H7252" i="27"/>
  <c r="H7251" i="27"/>
  <c r="H7250" i="27"/>
  <c r="H7249" i="27"/>
  <c r="H7248" i="27"/>
  <c r="H7247" i="27"/>
  <c r="H7246" i="27"/>
  <c r="H7245" i="27"/>
  <c r="H7244" i="27"/>
  <c r="H7243" i="27"/>
  <c r="H7242" i="27"/>
  <c r="H7241" i="27"/>
  <c r="H7240" i="27"/>
  <c r="H7239" i="27"/>
  <c r="H7238" i="27"/>
  <c r="H7237" i="27"/>
  <c r="H7236" i="27"/>
  <c r="H7235" i="27"/>
  <c r="H7234" i="27"/>
  <c r="H7233" i="27"/>
  <c r="H7232" i="27"/>
  <c r="H7231" i="27"/>
  <c r="H7230" i="27"/>
  <c r="H7229" i="27"/>
  <c r="H7228" i="27"/>
  <c r="H7227" i="27"/>
  <c r="H7226" i="27"/>
  <c r="H7225" i="27"/>
  <c r="H7224" i="27"/>
  <c r="H7223" i="27"/>
  <c r="H7222" i="27"/>
  <c r="H7221" i="27"/>
  <c r="H7220" i="27"/>
  <c r="H7219" i="27"/>
  <c r="H7218" i="27"/>
  <c r="H7217" i="27"/>
  <c r="H7216" i="27"/>
  <c r="H7215" i="27"/>
  <c r="H7214" i="27"/>
  <c r="H7213" i="27"/>
  <c r="H7212" i="27"/>
  <c r="H7211" i="27"/>
  <c r="H7210" i="27"/>
  <c r="H7209" i="27"/>
  <c r="H7208" i="27"/>
  <c r="H7207" i="27"/>
  <c r="H7206" i="27"/>
  <c r="H7205" i="27"/>
  <c r="H7204" i="27"/>
  <c r="H7203" i="27"/>
  <c r="H7202" i="27"/>
  <c r="H7201" i="27"/>
  <c r="H7200" i="27"/>
  <c r="H7199" i="27"/>
  <c r="H7198" i="27"/>
  <c r="H7197" i="27"/>
  <c r="H7196" i="27"/>
  <c r="H7195" i="27"/>
  <c r="H7194" i="27"/>
  <c r="H7193" i="27"/>
  <c r="H7192" i="27"/>
  <c r="H7191" i="27"/>
  <c r="H7190" i="27"/>
  <c r="H7189" i="27"/>
  <c r="H7188" i="27"/>
  <c r="H7187" i="27"/>
  <c r="H7186" i="27"/>
  <c r="H7185" i="27"/>
  <c r="H7184" i="27"/>
  <c r="H7183" i="27"/>
  <c r="H7182" i="27"/>
  <c r="H7181" i="27"/>
  <c r="H7180" i="27"/>
  <c r="H7179" i="27"/>
  <c r="H7178" i="27"/>
  <c r="H7177" i="27"/>
  <c r="H7176" i="27"/>
  <c r="H7175" i="27"/>
  <c r="H7174" i="27"/>
  <c r="H7173" i="27"/>
  <c r="H7172" i="27"/>
  <c r="H7171" i="27"/>
  <c r="H7170" i="27"/>
  <c r="H7169" i="27"/>
  <c r="H7168" i="27"/>
  <c r="H7167" i="27"/>
  <c r="H7166" i="27"/>
  <c r="H7165" i="27"/>
  <c r="H7164" i="27"/>
  <c r="H7163" i="27"/>
  <c r="H7162" i="27"/>
  <c r="H7161" i="27"/>
  <c r="H7160" i="27"/>
  <c r="H7159" i="27"/>
  <c r="H7158" i="27"/>
  <c r="H7157" i="27"/>
  <c r="H7156" i="27"/>
  <c r="H7155" i="27"/>
  <c r="H7154" i="27"/>
  <c r="H7153" i="27"/>
  <c r="H7152" i="27"/>
  <c r="H7151" i="27"/>
  <c r="H7150" i="27"/>
  <c r="H7149" i="27"/>
  <c r="H7148" i="27"/>
  <c r="H7147" i="27"/>
  <c r="H7146" i="27"/>
  <c r="H7145" i="27"/>
  <c r="H7144" i="27"/>
  <c r="H7143" i="27"/>
  <c r="H7142" i="27"/>
  <c r="H7141" i="27"/>
  <c r="H7140" i="27"/>
  <c r="H7139" i="27"/>
  <c r="H7138" i="27"/>
  <c r="H7137" i="27"/>
  <c r="H7136" i="27"/>
  <c r="H7135" i="27"/>
  <c r="H7134" i="27"/>
  <c r="H7133" i="27"/>
  <c r="H7132" i="27"/>
  <c r="H7131" i="27"/>
  <c r="H7130" i="27"/>
  <c r="H7129" i="27"/>
  <c r="H7128" i="27"/>
  <c r="H7127" i="27"/>
  <c r="H7126" i="27"/>
  <c r="H7125" i="27"/>
  <c r="H7124" i="27"/>
  <c r="H7123" i="27"/>
  <c r="H7122" i="27"/>
  <c r="H7121" i="27"/>
  <c r="H7120" i="27"/>
  <c r="H7119" i="27"/>
  <c r="H7118" i="27"/>
  <c r="H7117" i="27"/>
  <c r="H7116" i="27"/>
  <c r="H7115" i="27"/>
  <c r="H7114" i="27"/>
  <c r="H7113" i="27"/>
  <c r="H7112" i="27"/>
  <c r="H7111" i="27"/>
  <c r="H7110" i="27"/>
  <c r="H7109" i="27"/>
  <c r="H7108" i="27"/>
  <c r="H7107" i="27"/>
  <c r="H7106" i="27"/>
  <c r="H7105" i="27"/>
  <c r="H7104" i="27"/>
  <c r="H7103" i="27"/>
  <c r="H7102" i="27"/>
  <c r="H7101" i="27"/>
  <c r="H7100" i="27"/>
  <c r="H7099" i="27"/>
  <c r="H7098" i="27"/>
  <c r="H7097" i="27"/>
  <c r="H7096" i="27"/>
  <c r="H7095" i="27"/>
  <c r="H7094" i="27"/>
  <c r="H7093" i="27"/>
  <c r="H7092" i="27"/>
  <c r="H7091" i="27"/>
  <c r="H7090" i="27"/>
  <c r="H7089" i="27"/>
  <c r="H7088" i="27"/>
  <c r="H7087" i="27"/>
  <c r="H7086" i="27"/>
  <c r="H7085" i="27"/>
  <c r="H7084" i="27"/>
  <c r="H7083" i="27"/>
  <c r="H7082" i="27"/>
  <c r="H7081" i="27"/>
  <c r="H7080" i="27"/>
  <c r="H7079" i="27"/>
  <c r="H7078" i="27"/>
  <c r="H7077" i="27"/>
  <c r="H7076" i="27"/>
  <c r="H7075" i="27"/>
  <c r="H7074" i="27"/>
  <c r="H7073" i="27"/>
  <c r="H7072" i="27"/>
  <c r="H7071" i="27"/>
  <c r="H7070" i="27"/>
  <c r="H7069" i="27"/>
  <c r="H7068" i="27"/>
  <c r="H7067" i="27"/>
  <c r="H7066" i="27"/>
  <c r="H7065" i="27"/>
  <c r="H7064" i="27"/>
  <c r="H7063" i="27"/>
  <c r="H7062" i="27"/>
  <c r="H7061" i="27"/>
  <c r="H7060" i="27"/>
  <c r="H7059" i="27"/>
  <c r="H7058" i="27"/>
  <c r="H7057" i="27"/>
  <c r="H7056" i="27"/>
  <c r="H7055" i="27"/>
  <c r="H7054" i="27"/>
  <c r="H7053" i="27"/>
  <c r="H7052" i="27"/>
  <c r="H7051" i="27"/>
  <c r="H7050" i="27"/>
  <c r="H7049" i="27"/>
  <c r="H7048" i="27"/>
  <c r="H7047" i="27"/>
  <c r="H7046" i="27"/>
  <c r="H7045" i="27"/>
  <c r="H7044" i="27"/>
  <c r="H7043" i="27"/>
  <c r="H7042" i="27"/>
  <c r="H7041" i="27"/>
  <c r="H7040" i="27"/>
  <c r="H7039" i="27"/>
  <c r="H7038" i="27"/>
  <c r="H7037" i="27"/>
  <c r="H7036" i="27"/>
  <c r="H7035" i="27"/>
  <c r="H7034" i="27"/>
  <c r="H7033" i="27"/>
  <c r="H7032" i="27"/>
  <c r="H7031" i="27"/>
  <c r="H7030" i="27"/>
  <c r="H7029" i="27"/>
  <c r="H7028" i="27"/>
  <c r="H7027" i="27"/>
  <c r="H7026" i="27"/>
  <c r="H7025" i="27"/>
  <c r="H7024" i="27"/>
  <c r="H7023" i="27"/>
  <c r="H7022" i="27"/>
  <c r="H7021" i="27"/>
  <c r="H7020" i="27"/>
  <c r="H7019" i="27"/>
  <c r="H7018" i="27"/>
  <c r="H7017" i="27"/>
  <c r="H7016" i="27"/>
  <c r="H7015" i="27"/>
  <c r="H7014" i="27"/>
  <c r="H7013" i="27"/>
  <c r="H7012" i="27"/>
  <c r="H7011" i="27"/>
  <c r="H7010" i="27"/>
  <c r="H7009" i="27"/>
  <c r="H7008" i="27"/>
  <c r="H7007" i="27"/>
  <c r="H7006" i="27"/>
  <c r="H7005" i="27"/>
  <c r="H7004" i="27"/>
  <c r="H7003" i="27"/>
  <c r="H7002" i="27"/>
  <c r="H7001" i="27"/>
  <c r="H7000" i="27"/>
  <c r="H6999" i="27"/>
  <c r="H6998" i="27"/>
  <c r="H6997" i="27"/>
  <c r="H6996" i="27"/>
  <c r="H6995" i="27"/>
  <c r="H6994" i="27"/>
  <c r="H6993" i="27"/>
  <c r="H6992" i="27"/>
  <c r="H6991" i="27"/>
  <c r="H6990" i="27"/>
  <c r="H6989" i="27"/>
  <c r="H6988" i="27"/>
  <c r="H6987" i="27"/>
  <c r="H6986" i="27"/>
  <c r="H6985" i="27"/>
  <c r="H6984" i="27"/>
  <c r="H6983" i="27"/>
  <c r="H6982" i="27"/>
  <c r="H6981" i="27"/>
  <c r="H6980" i="27"/>
  <c r="H6979" i="27"/>
  <c r="H6978" i="27"/>
  <c r="H6977" i="27"/>
  <c r="H6976" i="27"/>
  <c r="H6975" i="27"/>
  <c r="H6974" i="27"/>
  <c r="H6973" i="27"/>
  <c r="H6972" i="27"/>
  <c r="H6971" i="27"/>
  <c r="H6970" i="27"/>
  <c r="H6969" i="27"/>
  <c r="H6968" i="27"/>
  <c r="H6967" i="27"/>
  <c r="H6966" i="27"/>
  <c r="H6965" i="27"/>
  <c r="H6964" i="27"/>
  <c r="H6963" i="27"/>
  <c r="H6962" i="27"/>
  <c r="H6961" i="27"/>
  <c r="H6960" i="27"/>
  <c r="H6959" i="27"/>
  <c r="H6958" i="27"/>
  <c r="H6957" i="27"/>
  <c r="H6956" i="27"/>
  <c r="H6955" i="27"/>
  <c r="H6954" i="27"/>
  <c r="H6953" i="27"/>
  <c r="H6952" i="27"/>
  <c r="H6951" i="27"/>
  <c r="H6950" i="27"/>
  <c r="H6949" i="27"/>
  <c r="H6948" i="27"/>
  <c r="H6947" i="27"/>
  <c r="H6946" i="27"/>
  <c r="H6945" i="27"/>
  <c r="H6944" i="27"/>
  <c r="H6943" i="27"/>
  <c r="H6942" i="27"/>
  <c r="H6941" i="27"/>
  <c r="H6940" i="27"/>
  <c r="H6939" i="27"/>
  <c r="H6938" i="27"/>
  <c r="H6937" i="27"/>
  <c r="H6936" i="27"/>
  <c r="H6935" i="27"/>
  <c r="H6934" i="27"/>
  <c r="H6933" i="27"/>
  <c r="H6932" i="27"/>
  <c r="H6931" i="27"/>
  <c r="H6930" i="27"/>
  <c r="H6929" i="27"/>
  <c r="H6928" i="27"/>
  <c r="H6927" i="27"/>
  <c r="H6926" i="27"/>
  <c r="H6925" i="27"/>
  <c r="H6924" i="27"/>
  <c r="H6923" i="27"/>
  <c r="H6922" i="27"/>
  <c r="H6921" i="27"/>
  <c r="H6920" i="27"/>
  <c r="H6919" i="27"/>
  <c r="H6918" i="27"/>
  <c r="H6917" i="27"/>
  <c r="H6916" i="27"/>
  <c r="H6915" i="27"/>
  <c r="H6914" i="27"/>
  <c r="H6913" i="27"/>
  <c r="H6912" i="27"/>
  <c r="H6911" i="27"/>
  <c r="H6910" i="27"/>
  <c r="H6909" i="27"/>
  <c r="H6908" i="27"/>
  <c r="H6907" i="27"/>
  <c r="H6906" i="27"/>
  <c r="H6905" i="27"/>
  <c r="H6904" i="27"/>
  <c r="H6903" i="27"/>
  <c r="H6902" i="27"/>
  <c r="H6901" i="27"/>
  <c r="H6900" i="27"/>
  <c r="H6899" i="27"/>
  <c r="H6898" i="27"/>
  <c r="H6897" i="27"/>
  <c r="H6896" i="27"/>
  <c r="H6895" i="27"/>
  <c r="H6894" i="27"/>
  <c r="H6893" i="27"/>
  <c r="H6892" i="27"/>
  <c r="H6891" i="27"/>
  <c r="H6890" i="27"/>
  <c r="H6889" i="27"/>
  <c r="H6888" i="27"/>
  <c r="H6887" i="27"/>
  <c r="H6886" i="27"/>
  <c r="H6885" i="27"/>
  <c r="H6884" i="27"/>
  <c r="H6883" i="27"/>
  <c r="H6882" i="27"/>
  <c r="H6881" i="27"/>
  <c r="H6880" i="27"/>
  <c r="H6879" i="27"/>
  <c r="H6878" i="27"/>
  <c r="H6877" i="27"/>
  <c r="H6876" i="27"/>
  <c r="H6875" i="27"/>
  <c r="H6874" i="27"/>
  <c r="H6873" i="27"/>
  <c r="H6872" i="27"/>
  <c r="H6871" i="27"/>
  <c r="H6870" i="27"/>
  <c r="H6869" i="27"/>
  <c r="H6868" i="27"/>
  <c r="H6867" i="27"/>
  <c r="H6866" i="27"/>
  <c r="H6865" i="27"/>
  <c r="H6864" i="27"/>
  <c r="H6863" i="27"/>
  <c r="H6862" i="27"/>
  <c r="H6861" i="27"/>
  <c r="H6860" i="27"/>
  <c r="H6859" i="27"/>
  <c r="H6858" i="27"/>
  <c r="H6857" i="27"/>
  <c r="H6856" i="27"/>
  <c r="H6855" i="27"/>
  <c r="H6854" i="27"/>
  <c r="H6853" i="27"/>
  <c r="H6852" i="27"/>
  <c r="H6851" i="27"/>
  <c r="H6850" i="27"/>
  <c r="H6849" i="27"/>
  <c r="H6848" i="27"/>
  <c r="H6847" i="27"/>
  <c r="H6846" i="27"/>
  <c r="H6845" i="27"/>
  <c r="H6844" i="27"/>
  <c r="H6843" i="27"/>
  <c r="H6842" i="27"/>
  <c r="H6841" i="27"/>
  <c r="H6840" i="27"/>
  <c r="H6839" i="27"/>
  <c r="H6838" i="27"/>
  <c r="H6837" i="27"/>
  <c r="H6836" i="27"/>
  <c r="H6835" i="27"/>
  <c r="H6834" i="27"/>
  <c r="H6833" i="27"/>
  <c r="H6832" i="27"/>
  <c r="H6831" i="27"/>
  <c r="H6830" i="27"/>
  <c r="H6829" i="27"/>
  <c r="H6828" i="27"/>
  <c r="H6827" i="27"/>
  <c r="H6826" i="27"/>
  <c r="H6825" i="27"/>
  <c r="H6824" i="27"/>
  <c r="H6823" i="27"/>
  <c r="H6822" i="27"/>
  <c r="H6821" i="27"/>
  <c r="H6820" i="27"/>
  <c r="H6819" i="27"/>
  <c r="H6818" i="27"/>
  <c r="H6817" i="27"/>
  <c r="H6816" i="27"/>
  <c r="H6815" i="27"/>
  <c r="H6814" i="27"/>
  <c r="H6813" i="27"/>
  <c r="H6812" i="27"/>
  <c r="H6811" i="27"/>
  <c r="H6810" i="27"/>
  <c r="H6809" i="27"/>
  <c r="H6808" i="27"/>
  <c r="H6807" i="27"/>
  <c r="H6806" i="27"/>
  <c r="H6805" i="27"/>
  <c r="H6804" i="27"/>
  <c r="H6803" i="27"/>
  <c r="H6802" i="27"/>
  <c r="H6801" i="27"/>
  <c r="H6800" i="27"/>
  <c r="H6799" i="27"/>
  <c r="H6798" i="27"/>
  <c r="H6797" i="27"/>
  <c r="H6796" i="27"/>
  <c r="H6795" i="27"/>
  <c r="H6794" i="27"/>
  <c r="H6793" i="27"/>
  <c r="H6792" i="27"/>
  <c r="H6791" i="27"/>
  <c r="H6790" i="27"/>
  <c r="H6789" i="27"/>
  <c r="H6788" i="27"/>
  <c r="H6787" i="27"/>
  <c r="H6786" i="27"/>
  <c r="H6785" i="27"/>
  <c r="H6784" i="27"/>
  <c r="H6783" i="27"/>
  <c r="H6782" i="27"/>
  <c r="H6781" i="27"/>
  <c r="H6780" i="27"/>
  <c r="H6779" i="27"/>
  <c r="H6778" i="27"/>
  <c r="H6777" i="27"/>
  <c r="H6776" i="27"/>
  <c r="H6775" i="27"/>
  <c r="H6774" i="27"/>
  <c r="H6773" i="27"/>
  <c r="H6772" i="27"/>
  <c r="H6771" i="27"/>
  <c r="H6770" i="27"/>
  <c r="H6769" i="27"/>
  <c r="H6768" i="27"/>
  <c r="H6767" i="27"/>
  <c r="H6766" i="27"/>
  <c r="H6765" i="27"/>
  <c r="H6764" i="27"/>
  <c r="H6763" i="27"/>
  <c r="H6762" i="27"/>
  <c r="H6761" i="27"/>
  <c r="H6760" i="27"/>
  <c r="H6759" i="27"/>
  <c r="H6758" i="27"/>
  <c r="H6757" i="27"/>
  <c r="H6756" i="27"/>
  <c r="H6755" i="27"/>
  <c r="H6754" i="27"/>
  <c r="H6753" i="27"/>
  <c r="H6752" i="27"/>
  <c r="H6751" i="27"/>
  <c r="H6750" i="27"/>
  <c r="H6749" i="27"/>
  <c r="H6748" i="27"/>
  <c r="H6747" i="27"/>
  <c r="H6746" i="27"/>
  <c r="H6745" i="27"/>
  <c r="H6744" i="27"/>
  <c r="H6743" i="27"/>
  <c r="H6742" i="27"/>
  <c r="H6741" i="27"/>
  <c r="H6740" i="27"/>
  <c r="H6739" i="27"/>
  <c r="H6738" i="27"/>
  <c r="H6737" i="27"/>
  <c r="H6736" i="27"/>
  <c r="H6735" i="27"/>
  <c r="H6734" i="27"/>
  <c r="H6733" i="27"/>
  <c r="H6732" i="27"/>
  <c r="H6731" i="27"/>
  <c r="H6730" i="27"/>
  <c r="H6729" i="27"/>
  <c r="H6728" i="27"/>
  <c r="H6727" i="27"/>
  <c r="H6726" i="27"/>
  <c r="H6725" i="27"/>
  <c r="H6724" i="27"/>
  <c r="H6723" i="27"/>
  <c r="H6722" i="27"/>
  <c r="H6721" i="27"/>
  <c r="H6720" i="27"/>
  <c r="H6719" i="27"/>
  <c r="H6718" i="27"/>
  <c r="H6717" i="27"/>
  <c r="H6716" i="27"/>
  <c r="H6715" i="27"/>
  <c r="H6714" i="27"/>
  <c r="H6713" i="27"/>
  <c r="H6712" i="27"/>
  <c r="H6711" i="27"/>
  <c r="H6710" i="27"/>
  <c r="H6709" i="27"/>
  <c r="H6708" i="27"/>
  <c r="H6707" i="27"/>
  <c r="H6706" i="27"/>
  <c r="H6705" i="27"/>
  <c r="H6704" i="27"/>
  <c r="H6703" i="27"/>
  <c r="H6702" i="27"/>
  <c r="H6701" i="27"/>
  <c r="H6700" i="27"/>
  <c r="H6699" i="27"/>
  <c r="H6698" i="27"/>
  <c r="H6697" i="27"/>
  <c r="H6696" i="27"/>
  <c r="H6695" i="27"/>
  <c r="H6692" i="27"/>
  <c r="H6691" i="27"/>
  <c r="H6690" i="27"/>
  <c r="H6689" i="27"/>
  <c r="H6688" i="27"/>
  <c r="H6687" i="27"/>
  <c r="H6686" i="27"/>
  <c r="H6685" i="27"/>
  <c r="H6684" i="27"/>
  <c r="H6683" i="27"/>
  <c r="H6682" i="27"/>
  <c r="H6681" i="27"/>
  <c r="H6680" i="27"/>
  <c r="H6679" i="27"/>
  <c r="H6678" i="27"/>
  <c r="H6677" i="27"/>
  <c r="H6676" i="27"/>
  <c r="H6675" i="27"/>
  <c r="H6674" i="27"/>
  <c r="H6673" i="27"/>
  <c r="H6672" i="27"/>
  <c r="H6671" i="27"/>
  <c r="H6670" i="27"/>
  <c r="H6669" i="27"/>
  <c r="H6668" i="27"/>
  <c r="H6667" i="27"/>
  <c r="H6666" i="27"/>
  <c r="H6665" i="27"/>
  <c r="H6664" i="27"/>
  <c r="H6663" i="27"/>
  <c r="H6662" i="27"/>
  <c r="H6661" i="27"/>
  <c r="H6660" i="27"/>
  <c r="H6659" i="27"/>
  <c r="H6658" i="27"/>
  <c r="H6657" i="27"/>
  <c r="H6656" i="27"/>
  <c r="H6655" i="27"/>
  <c r="H6654" i="27"/>
  <c r="H6653" i="27"/>
  <c r="H6652" i="27"/>
  <c r="H6651" i="27"/>
  <c r="H6650" i="27"/>
  <c r="H6649" i="27"/>
  <c r="H6648" i="27"/>
  <c r="H6647" i="27"/>
  <c r="H6646" i="27"/>
  <c r="H6645" i="27"/>
  <c r="H6644" i="27"/>
  <c r="H6643" i="27"/>
  <c r="H6642" i="27"/>
  <c r="H6641" i="27"/>
  <c r="H6640" i="27"/>
  <c r="H6639" i="27"/>
  <c r="H6638" i="27"/>
  <c r="H6637" i="27"/>
  <c r="H6636" i="27"/>
  <c r="H6635" i="27"/>
  <c r="H6634" i="27"/>
  <c r="H6633" i="27"/>
  <c r="H6632" i="27"/>
  <c r="H6631" i="27"/>
  <c r="H6630" i="27"/>
  <c r="H6629" i="27"/>
  <c r="H6628" i="27"/>
  <c r="H6627" i="27"/>
  <c r="H6626" i="27"/>
  <c r="H6625" i="27"/>
  <c r="H6624" i="27"/>
  <c r="H6623" i="27"/>
  <c r="H6622" i="27"/>
  <c r="H6621" i="27"/>
  <c r="H6620" i="27"/>
  <c r="H6619" i="27"/>
  <c r="H6618" i="27"/>
  <c r="H6617" i="27"/>
  <c r="H6616" i="27"/>
  <c r="H6615" i="27"/>
  <c r="H6614" i="27"/>
  <c r="H6613" i="27"/>
  <c r="H6612" i="27"/>
  <c r="H6611" i="27"/>
  <c r="H6610" i="27"/>
  <c r="H6609" i="27"/>
  <c r="H6608" i="27"/>
  <c r="H6607" i="27"/>
  <c r="H6606" i="27"/>
  <c r="H6605" i="27"/>
  <c r="H6604" i="27"/>
  <c r="H6603" i="27"/>
  <c r="H6602" i="27"/>
  <c r="H6601" i="27"/>
  <c r="H6600" i="27"/>
  <c r="H6599" i="27"/>
  <c r="H6598" i="27"/>
  <c r="H6597" i="27"/>
  <c r="H6596" i="27"/>
  <c r="H6595" i="27"/>
  <c r="H6594" i="27"/>
  <c r="H6593" i="27"/>
  <c r="H6592" i="27"/>
  <c r="H6591" i="27"/>
  <c r="H6590" i="27"/>
  <c r="H6589" i="27"/>
  <c r="H6588" i="27"/>
  <c r="H6587" i="27"/>
  <c r="H6586" i="27"/>
  <c r="H6585" i="27"/>
  <c r="H6584" i="27"/>
  <c r="H6583" i="27"/>
  <c r="H6582" i="27"/>
  <c r="H6581" i="27"/>
  <c r="H6580" i="27"/>
  <c r="H6579" i="27"/>
  <c r="H6578" i="27"/>
  <c r="H6577" i="27"/>
  <c r="H6576" i="27"/>
  <c r="H6575" i="27"/>
  <c r="H6574" i="27"/>
  <c r="H6573" i="27"/>
  <c r="H6572" i="27"/>
  <c r="H6571" i="27"/>
  <c r="H6570" i="27"/>
  <c r="H6569" i="27"/>
  <c r="H6568" i="27"/>
  <c r="H6567" i="27"/>
  <c r="H6566" i="27"/>
  <c r="H6565" i="27"/>
  <c r="H6564" i="27"/>
  <c r="H6563" i="27"/>
  <c r="H6562" i="27"/>
  <c r="H6561" i="27"/>
  <c r="H6560" i="27"/>
  <c r="H6559" i="27"/>
  <c r="H6558" i="27"/>
  <c r="H6557" i="27"/>
  <c r="H6556" i="27"/>
  <c r="H6555" i="27"/>
  <c r="H6554" i="27"/>
  <c r="H6553" i="27"/>
  <c r="H6552" i="27"/>
  <c r="H6551" i="27"/>
  <c r="H6550" i="27"/>
  <c r="H6549" i="27"/>
  <c r="H6548" i="27"/>
  <c r="H6547" i="27"/>
  <c r="H6546" i="27"/>
  <c r="H6545" i="27"/>
  <c r="H6544" i="27"/>
  <c r="H6543" i="27"/>
  <c r="H6542" i="27"/>
  <c r="H6541" i="27"/>
  <c r="H6540" i="27"/>
  <c r="H6539" i="27"/>
  <c r="H6538" i="27"/>
  <c r="H6537" i="27"/>
  <c r="H6536" i="27"/>
  <c r="H6535" i="27"/>
  <c r="H6534" i="27"/>
  <c r="H6533" i="27"/>
  <c r="H6532" i="27"/>
  <c r="H6531" i="27"/>
  <c r="H6530" i="27"/>
  <c r="H6529" i="27"/>
  <c r="H6528" i="27"/>
  <c r="H6527" i="27"/>
  <c r="H6526" i="27"/>
  <c r="H6525" i="27"/>
  <c r="H6524" i="27"/>
  <c r="H6523" i="27"/>
  <c r="H6522" i="27"/>
  <c r="H6521" i="27"/>
  <c r="H6520" i="27"/>
  <c r="H6519" i="27"/>
  <c r="H6518" i="27"/>
  <c r="H6517" i="27"/>
  <c r="H6516" i="27"/>
  <c r="H6515" i="27"/>
  <c r="H6514" i="27"/>
  <c r="H6513" i="27"/>
  <c r="H6512" i="27"/>
  <c r="H6511" i="27"/>
  <c r="H6510" i="27"/>
  <c r="H6509" i="27"/>
  <c r="H6508" i="27"/>
  <c r="H6507" i="27"/>
  <c r="H6506" i="27"/>
  <c r="H6505" i="27"/>
  <c r="H6504" i="27"/>
  <c r="H6503" i="27"/>
  <c r="H6502" i="27"/>
  <c r="H6501" i="27"/>
  <c r="H6500" i="27"/>
  <c r="H6499" i="27"/>
  <c r="H6498" i="27"/>
  <c r="H6497" i="27"/>
  <c r="H6496" i="27"/>
  <c r="H6495" i="27"/>
  <c r="H6494" i="27"/>
  <c r="H6493" i="27"/>
  <c r="H6492" i="27"/>
  <c r="H6491" i="27"/>
  <c r="H6490" i="27"/>
  <c r="H6489" i="27"/>
  <c r="H6488" i="27"/>
  <c r="H6487" i="27"/>
  <c r="H6486" i="27"/>
  <c r="H6485" i="27"/>
  <c r="H6484" i="27"/>
  <c r="H6483" i="27"/>
  <c r="H6482" i="27"/>
  <c r="H6481" i="27"/>
  <c r="H6480" i="27"/>
  <c r="H6479" i="27"/>
  <c r="H6478" i="27"/>
  <c r="H6477" i="27"/>
  <c r="H6476" i="27"/>
  <c r="H6475" i="27"/>
  <c r="H6474" i="27"/>
  <c r="H6473" i="27"/>
  <c r="H6472" i="27"/>
  <c r="H6471" i="27"/>
  <c r="H6470" i="27"/>
  <c r="H6469" i="27"/>
  <c r="H6468" i="27"/>
  <c r="H6467" i="27"/>
  <c r="H6466" i="27"/>
  <c r="H6465" i="27"/>
  <c r="H6464" i="27"/>
  <c r="H6463" i="27"/>
  <c r="H6462" i="27"/>
  <c r="H6461" i="27"/>
  <c r="H6460" i="27"/>
  <c r="H6459" i="27"/>
  <c r="H6458" i="27"/>
  <c r="H6457" i="27"/>
  <c r="H6456" i="27"/>
  <c r="H6455" i="27"/>
  <c r="H6454" i="27"/>
  <c r="H6453" i="27"/>
  <c r="H6452" i="27"/>
  <c r="H6451" i="27"/>
  <c r="H6450" i="27"/>
  <c r="H6449" i="27"/>
  <c r="H6448" i="27"/>
  <c r="H6447" i="27"/>
  <c r="H6446" i="27"/>
  <c r="H6445" i="27"/>
  <c r="H6444" i="27"/>
  <c r="H6443" i="27"/>
  <c r="H6442" i="27"/>
  <c r="H6441" i="27"/>
  <c r="H6440" i="27"/>
  <c r="H6439" i="27"/>
  <c r="H6438" i="27"/>
  <c r="H6437" i="27"/>
  <c r="H6436" i="27"/>
  <c r="H6435" i="27"/>
  <c r="H6434" i="27"/>
  <c r="H6433" i="27"/>
  <c r="H6432" i="27"/>
  <c r="H6431" i="27"/>
  <c r="H6430" i="27"/>
  <c r="H6429" i="27"/>
  <c r="H6428" i="27"/>
  <c r="H6427" i="27"/>
  <c r="H6426" i="27"/>
  <c r="H6425" i="27"/>
  <c r="H6424" i="27"/>
  <c r="H6423" i="27"/>
  <c r="H6422" i="27"/>
  <c r="H6421" i="27"/>
  <c r="H6420" i="27"/>
  <c r="H6419" i="27"/>
  <c r="H6418" i="27"/>
  <c r="H6417" i="27"/>
  <c r="H6416" i="27"/>
  <c r="H6415" i="27"/>
  <c r="H6414" i="27"/>
  <c r="H6413" i="27"/>
  <c r="H6412" i="27"/>
  <c r="H6411" i="27"/>
  <c r="H6410" i="27"/>
  <c r="H6409" i="27"/>
  <c r="H6408" i="27"/>
  <c r="H6407" i="27"/>
  <c r="H6406" i="27"/>
  <c r="H6405" i="27"/>
  <c r="H6404" i="27"/>
  <c r="H6403" i="27"/>
  <c r="H6402" i="27"/>
  <c r="H6401" i="27"/>
  <c r="H6400" i="27"/>
  <c r="H6399" i="27"/>
  <c r="H6398" i="27"/>
  <c r="H6397" i="27"/>
  <c r="H6396" i="27"/>
  <c r="H6395" i="27"/>
  <c r="H6394" i="27"/>
  <c r="H6393" i="27"/>
  <c r="H6392" i="27"/>
  <c r="H6391" i="27"/>
  <c r="H6390" i="27"/>
  <c r="H6389" i="27"/>
  <c r="H6388" i="27"/>
  <c r="H6387" i="27"/>
  <c r="H6386" i="27"/>
  <c r="H6385" i="27"/>
  <c r="H6384" i="27"/>
  <c r="H6383" i="27"/>
  <c r="H6382" i="27"/>
  <c r="H6381" i="27"/>
  <c r="H6380" i="27"/>
  <c r="H6379" i="27"/>
  <c r="H6378" i="27"/>
  <c r="H6377" i="27"/>
  <c r="H6376" i="27"/>
  <c r="H6375" i="27"/>
  <c r="H6374" i="27"/>
  <c r="H6373" i="27"/>
  <c r="H6372" i="27"/>
  <c r="H6371" i="27"/>
  <c r="H6370" i="27"/>
  <c r="H6369" i="27"/>
  <c r="H6368" i="27"/>
  <c r="H6367" i="27"/>
  <c r="H6366" i="27"/>
  <c r="H6365" i="27"/>
  <c r="H6364" i="27"/>
  <c r="H6363" i="27"/>
  <c r="H6362" i="27"/>
  <c r="H6361" i="27"/>
  <c r="H6360" i="27"/>
  <c r="H6359" i="27"/>
  <c r="H6358" i="27"/>
  <c r="H6357" i="27"/>
  <c r="H6356" i="27"/>
  <c r="H6355" i="27"/>
  <c r="H6354" i="27"/>
  <c r="H6353" i="27"/>
  <c r="H6352" i="27"/>
  <c r="H6351" i="27"/>
  <c r="H6350" i="27"/>
  <c r="H6349" i="27"/>
  <c r="H6348" i="27"/>
  <c r="H6347" i="27"/>
  <c r="H6346" i="27"/>
  <c r="H6345" i="27"/>
  <c r="H6344" i="27"/>
  <c r="H6343" i="27"/>
  <c r="H6342" i="27"/>
  <c r="H6341" i="27"/>
  <c r="H6340" i="27"/>
  <c r="H6339" i="27"/>
  <c r="H6338" i="27"/>
  <c r="H6337" i="27"/>
  <c r="H6336" i="27"/>
  <c r="H6335" i="27"/>
  <c r="H6334" i="27"/>
  <c r="H6333" i="27"/>
  <c r="H6332" i="27"/>
  <c r="H6331" i="27"/>
  <c r="H6330" i="27"/>
  <c r="H6329" i="27"/>
  <c r="H6328" i="27"/>
  <c r="H6327" i="27"/>
  <c r="H6326" i="27"/>
  <c r="H6325" i="27"/>
  <c r="H6324" i="27"/>
  <c r="H6323" i="27"/>
  <c r="H6322" i="27"/>
  <c r="H6321" i="27"/>
  <c r="H6320" i="27"/>
  <c r="H6319" i="27"/>
  <c r="H6318" i="27"/>
  <c r="H6317" i="27"/>
  <c r="H6316" i="27"/>
  <c r="H6315" i="27"/>
  <c r="H6314" i="27"/>
  <c r="H6313" i="27"/>
  <c r="H6312" i="27"/>
  <c r="H6311" i="27"/>
  <c r="H6310" i="27"/>
  <c r="H6309" i="27"/>
  <c r="H6308" i="27"/>
  <c r="H6307" i="27"/>
  <c r="H6306" i="27"/>
  <c r="H6305" i="27"/>
  <c r="H6304" i="27"/>
  <c r="H6303" i="27"/>
  <c r="H6302" i="27"/>
  <c r="H6301" i="27"/>
  <c r="H6300" i="27"/>
  <c r="H6299" i="27"/>
  <c r="H6298" i="27"/>
  <c r="H6297" i="27"/>
  <c r="H6296" i="27"/>
  <c r="H6295" i="27"/>
  <c r="H6294" i="27"/>
  <c r="H6293" i="27"/>
  <c r="H6292" i="27"/>
  <c r="H6291" i="27"/>
  <c r="H6290" i="27"/>
  <c r="H6289" i="27"/>
  <c r="H6288" i="27"/>
  <c r="H6287" i="27"/>
  <c r="H6286" i="27"/>
  <c r="H6285" i="27"/>
  <c r="H6284" i="27"/>
  <c r="H6283" i="27"/>
  <c r="H6282" i="27"/>
  <c r="H6281" i="27"/>
  <c r="H6280" i="27"/>
  <c r="H6279" i="27"/>
  <c r="H6278" i="27"/>
  <c r="H6277" i="27"/>
  <c r="H6276" i="27"/>
  <c r="H6275" i="27"/>
  <c r="H6274" i="27"/>
  <c r="H6273" i="27"/>
  <c r="H6272" i="27"/>
  <c r="H6271" i="27"/>
  <c r="H6270" i="27"/>
  <c r="H6269" i="27"/>
  <c r="H6268" i="27"/>
  <c r="H6267" i="27"/>
  <c r="H6266" i="27"/>
  <c r="H6265" i="27"/>
  <c r="H6264" i="27"/>
  <c r="H6263" i="27"/>
  <c r="H6262" i="27"/>
  <c r="H6261" i="27"/>
  <c r="H6260" i="27"/>
  <c r="H6259" i="27"/>
  <c r="H6258" i="27"/>
  <c r="H6257" i="27"/>
  <c r="H6256" i="27"/>
  <c r="H6255" i="27"/>
  <c r="H6254" i="27"/>
  <c r="H6253" i="27"/>
  <c r="H6252" i="27"/>
  <c r="H6251" i="27"/>
  <c r="H6250" i="27"/>
  <c r="H6249" i="27"/>
  <c r="H6248" i="27"/>
  <c r="H6247" i="27"/>
  <c r="H6246" i="27"/>
  <c r="H6245" i="27"/>
  <c r="H6244" i="27"/>
  <c r="H6243" i="27"/>
  <c r="H6242" i="27"/>
  <c r="H6241" i="27"/>
  <c r="H6240" i="27"/>
  <c r="H6239" i="27"/>
  <c r="H6238" i="27"/>
  <c r="H6237" i="27"/>
  <c r="H6236" i="27"/>
  <c r="H6235" i="27"/>
  <c r="H6234" i="27"/>
  <c r="H6233" i="27"/>
  <c r="H6232" i="27"/>
  <c r="H6231" i="27"/>
  <c r="H6230" i="27"/>
  <c r="H6229" i="27"/>
  <c r="H6228" i="27"/>
  <c r="H6227" i="27"/>
  <c r="H6226" i="27"/>
  <c r="H6225" i="27"/>
  <c r="H6224" i="27"/>
  <c r="H6223" i="27"/>
  <c r="H6222" i="27"/>
  <c r="H6221" i="27"/>
  <c r="H6220" i="27"/>
  <c r="H6219" i="27"/>
  <c r="H6218" i="27"/>
  <c r="H6217" i="27"/>
  <c r="H6216" i="27"/>
  <c r="H6215" i="27"/>
  <c r="H6214" i="27"/>
  <c r="H6213" i="27"/>
  <c r="H6212" i="27"/>
  <c r="H6211" i="27"/>
  <c r="H6210" i="27"/>
  <c r="H6209" i="27"/>
  <c r="H6208" i="27"/>
  <c r="H6207" i="27"/>
  <c r="H6206" i="27"/>
  <c r="H6205" i="27"/>
  <c r="H6204" i="27"/>
  <c r="H6203" i="27"/>
  <c r="H6202" i="27"/>
  <c r="H6201" i="27"/>
  <c r="H6200" i="27"/>
  <c r="H6199" i="27"/>
  <c r="H6198" i="27"/>
  <c r="H6197" i="27"/>
  <c r="H6196" i="27"/>
  <c r="H6195" i="27"/>
  <c r="H6194" i="27"/>
  <c r="H6193" i="27"/>
  <c r="H6192" i="27"/>
  <c r="H6191" i="27"/>
  <c r="H6190" i="27"/>
  <c r="H6189" i="27"/>
  <c r="H6188" i="27"/>
  <c r="H6187" i="27"/>
  <c r="H6186" i="27"/>
  <c r="H6185" i="27"/>
  <c r="H6184" i="27"/>
  <c r="H6183" i="27"/>
  <c r="H6182" i="27"/>
  <c r="H6181" i="27"/>
  <c r="H6180" i="27"/>
  <c r="H6179" i="27"/>
  <c r="H6178" i="27"/>
  <c r="H6177" i="27"/>
  <c r="H6176" i="27"/>
  <c r="H6175" i="27"/>
  <c r="H6174" i="27"/>
  <c r="H6173" i="27"/>
  <c r="H6172" i="27"/>
  <c r="H6171" i="27"/>
  <c r="H6170" i="27"/>
  <c r="H6169" i="27"/>
  <c r="H6168" i="27"/>
  <c r="H6167" i="27"/>
  <c r="H6166" i="27"/>
  <c r="H6165" i="27"/>
  <c r="H6164" i="27"/>
  <c r="H6163" i="27"/>
  <c r="H6162" i="27"/>
  <c r="H6161" i="27"/>
  <c r="H6160" i="27"/>
  <c r="H6159" i="27"/>
  <c r="H6158" i="27"/>
  <c r="H6157" i="27"/>
  <c r="H6156" i="27"/>
  <c r="H6155" i="27"/>
  <c r="H6154" i="27"/>
  <c r="H6153" i="27"/>
  <c r="H6152" i="27"/>
  <c r="H6151" i="27"/>
  <c r="H6150" i="27"/>
  <c r="H6149" i="27"/>
  <c r="H6148" i="27"/>
  <c r="H6147" i="27"/>
  <c r="H6146" i="27"/>
  <c r="H6145" i="27"/>
  <c r="H6144" i="27"/>
  <c r="H6143" i="27"/>
  <c r="H6142" i="27"/>
  <c r="H6141" i="27"/>
  <c r="H6140" i="27"/>
  <c r="H6139" i="27"/>
  <c r="H6138" i="27"/>
  <c r="H6137" i="27"/>
  <c r="H6136" i="27"/>
  <c r="H6135" i="27"/>
  <c r="H6134" i="27"/>
  <c r="H6133" i="27"/>
  <c r="H6132" i="27"/>
  <c r="H6131" i="27"/>
  <c r="H6130" i="27"/>
  <c r="H6129" i="27"/>
  <c r="H6128" i="27"/>
  <c r="H6127" i="27"/>
  <c r="H6126" i="27"/>
  <c r="H6125" i="27"/>
  <c r="H6124" i="27"/>
  <c r="H6123" i="27"/>
  <c r="H6122" i="27"/>
  <c r="H6121" i="27"/>
  <c r="H6120" i="27"/>
  <c r="H6119" i="27"/>
  <c r="H6118" i="27"/>
  <c r="H6117" i="27"/>
  <c r="H6116" i="27"/>
  <c r="H6115" i="27"/>
  <c r="H6114" i="27"/>
  <c r="H6113" i="27"/>
  <c r="H6112" i="27"/>
  <c r="H6111" i="27"/>
  <c r="H6110" i="27"/>
  <c r="H6109" i="27"/>
  <c r="H6108" i="27"/>
  <c r="H6107" i="27"/>
  <c r="H6106" i="27"/>
  <c r="H6105" i="27"/>
  <c r="H6104" i="27"/>
  <c r="H6103" i="27"/>
  <c r="H6102" i="27"/>
  <c r="H6101" i="27"/>
  <c r="H6100" i="27"/>
  <c r="H6099" i="27"/>
  <c r="H6098" i="27"/>
  <c r="H6097" i="27"/>
  <c r="H6096" i="27"/>
  <c r="H6095" i="27"/>
  <c r="H6094" i="27"/>
  <c r="H6093" i="27"/>
  <c r="H6092" i="27"/>
  <c r="H6091" i="27"/>
  <c r="H6090" i="27"/>
  <c r="H6089" i="27"/>
  <c r="H6088" i="27"/>
  <c r="H6087" i="27"/>
  <c r="H6086" i="27"/>
  <c r="H6085" i="27"/>
  <c r="H6084" i="27"/>
  <c r="H6083" i="27"/>
  <c r="H6082" i="27"/>
  <c r="H6081" i="27"/>
  <c r="H6080" i="27"/>
  <c r="H6079" i="27"/>
  <c r="H6078" i="27"/>
  <c r="H6077" i="27"/>
  <c r="H6076" i="27"/>
  <c r="H6075" i="27"/>
  <c r="H6074" i="27"/>
  <c r="H6073" i="27"/>
  <c r="H6072" i="27"/>
  <c r="H6071" i="27"/>
  <c r="H6070" i="27"/>
  <c r="H6069" i="27"/>
  <c r="H6068" i="27"/>
  <c r="H6067" i="27"/>
  <c r="H6066" i="27"/>
  <c r="H6065" i="27"/>
  <c r="H6064" i="27"/>
  <c r="H6063" i="27"/>
  <c r="H6062" i="27"/>
  <c r="H6061" i="27"/>
  <c r="H6060" i="27"/>
  <c r="H6059" i="27"/>
  <c r="H6058" i="27"/>
  <c r="H6057" i="27"/>
  <c r="H6056" i="27"/>
  <c r="H6055" i="27"/>
  <c r="H6054" i="27"/>
  <c r="H6053" i="27"/>
  <c r="H6052" i="27"/>
  <c r="H6051" i="27"/>
  <c r="H6050" i="27"/>
  <c r="H6049" i="27"/>
  <c r="H6048" i="27"/>
  <c r="H6047" i="27"/>
  <c r="H6046" i="27"/>
  <c r="H6045" i="27"/>
  <c r="H6044" i="27"/>
  <c r="H6043" i="27"/>
  <c r="H6042" i="27"/>
  <c r="H6041" i="27"/>
  <c r="H6040" i="27"/>
  <c r="H6039" i="27"/>
  <c r="H6038" i="27"/>
  <c r="H6037" i="27"/>
  <c r="H6036" i="27"/>
  <c r="H6035" i="27"/>
  <c r="H6034" i="27"/>
  <c r="H6033" i="27"/>
  <c r="H6032" i="27"/>
  <c r="H6031" i="27"/>
  <c r="H6030" i="27"/>
  <c r="H6029" i="27"/>
  <c r="H6028" i="27"/>
  <c r="H6027" i="27"/>
  <c r="H6026" i="27"/>
  <c r="H6025" i="27"/>
  <c r="H6024" i="27"/>
  <c r="H6023" i="27"/>
  <c r="H6022" i="27"/>
  <c r="H6021" i="27"/>
  <c r="H6020" i="27"/>
  <c r="H6019" i="27"/>
  <c r="H6018" i="27"/>
  <c r="H6017" i="27"/>
  <c r="H6016" i="27"/>
  <c r="H6015" i="27"/>
  <c r="H6014" i="27"/>
  <c r="H6013" i="27"/>
  <c r="H6012" i="27"/>
  <c r="H6011" i="27"/>
  <c r="H6010" i="27"/>
  <c r="H6009" i="27"/>
  <c r="H6008" i="27"/>
  <c r="H6007" i="27"/>
  <c r="H6006" i="27"/>
  <c r="H6005" i="27"/>
  <c r="H6004" i="27"/>
  <c r="H6003" i="27"/>
  <c r="H6002" i="27"/>
  <c r="H6001" i="27"/>
  <c r="H6000" i="27"/>
  <c r="H5999" i="27"/>
  <c r="H5998" i="27"/>
  <c r="H5997" i="27"/>
  <c r="H5996" i="27"/>
  <c r="H5995" i="27"/>
  <c r="H5994" i="27"/>
  <c r="H5993" i="27"/>
  <c r="H5992" i="27"/>
  <c r="H5991" i="27"/>
  <c r="H5990" i="27"/>
  <c r="H5989" i="27"/>
  <c r="H5988" i="27"/>
  <c r="H5987" i="27"/>
  <c r="H5986" i="27"/>
  <c r="H5985" i="27"/>
  <c r="H5984" i="27"/>
  <c r="H5983" i="27"/>
  <c r="H5982" i="27"/>
  <c r="H5981" i="27"/>
  <c r="H5980" i="27"/>
  <c r="H5979" i="27"/>
  <c r="H5978" i="27"/>
  <c r="H5977" i="27"/>
  <c r="H5976" i="27"/>
  <c r="H5975" i="27"/>
  <c r="H5974" i="27"/>
  <c r="H5973" i="27"/>
  <c r="H5972" i="27"/>
  <c r="H5971" i="27"/>
  <c r="H5970" i="27"/>
  <c r="H5969" i="27"/>
  <c r="H5968" i="27"/>
  <c r="H5967" i="27"/>
  <c r="H5966" i="27"/>
  <c r="H5965" i="27"/>
  <c r="H5964" i="27"/>
  <c r="H5963" i="27"/>
  <c r="H5962" i="27"/>
  <c r="H5961" i="27"/>
  <c r="H5960" i="27"/>
  <c r="H5959" i="27"/>
  <c r="H5958" i="27"/>
  <c r="H5957" i="27"/>
  <c r="H5956" i="27"/>
  <c r="H5955" i="27"/>
  <c r="H5954" i="27"/>
  <c r="H5953" i="27"/>
  <c r="H5952" i="27"/>
  <c r="H5951" i="27"/>
  <c r="H5950" i="27"/>
  <c r="H5949" i="27"/>
  <c r="H5948" i="27"/>
  <c r="H5947" i="27"/>
  <c r="H5946" i="27"/>
  <c r="H5945" i="27"/>
  <c r="H5944" i="27"/>
  <c r="H5943" i="27"/>
  <c r="H5942" i="27"/>
  <c r="H5941" i="27"/>
  <c r="H5940" i="27"/>
  <c r="H5939" i="27"/>
  <c r="H5938" i="27"/>
  <c r="H5937" i="27"/>
  <c r="H5936" i="27"/>
  <c r="H5935" i="27"/>
  <c r="H5934" i="27"/>
  <c r="H5933" i="27"/>
  <c r="H5932" i="27"/>
  <c r="H5931" i="27"/>
  <c r="H5930" i="27"/>
  <c r="H5929" i="27"/>
  <c r="H5928" i="27"/>
  <c r="H5927" i="27"/>
  <c r="H5926" i="27"/>
  <c r="H5925" i="27"/>
  <c r="H5924" i="27"/>
  <c r="H5923" i="27"/>
  <c r="H5922" i="27"/>
  <c r="H5921" i="27"/>
  <c r="H5920" i="27"/>
  <c r="H5919" i="27"/>
  <c r="H5918" i="27"/>
  <c r="H5917" i="27"/>
  <c r="H5916" i="27"/>
  <c r="H5915" i="27"/>
  <c r="H5914" i="27"/>
  <c r="H5913" i="27"/>
  <c r="H5912" i="27"/>
  <c r="H5911" i="27"/>
  <c r="H5910" i="27"/>
  <c r="H5909" i="27"/>
  <c r="H5908" i="27"/>
  <c r="H5907" i="27"/>
  <c r="H5906" i="27"/>
  <c r="H5905" i="27"/>
  <c r="H5904" i="27"/>
  <c r="H5903" i="27"/>
  <c r="H5902" i="27"/>
  <c r="H5901" i="27"/>
  <c r="H5900" i="27"/>
  <c r="H5899" i="27"/>
  <c r="H5898" i="27"/>
  <c r="H5897" i="27"/>
  <c r="H5896" i="27"/>
  <c r="H5895" i="27"/>
  <c r="H5894" i="27"/>
  <c r="H5893" i="27"/>
  <c r="H5890" i="27"/>
  <c r="H5889" i="27"/>
  <c r="H5888" i="27"/>
  <c r="H5887" i="27"/>
  <c r="H5886" i="27"/>
  <c r="H5885" i="27"/>
  <c r="H5884" i="27"/>
  <c r="H5883" i="27"/>
  <c r="H5882" i="27"/>
  <c r="H5881" i="27"/>
  <c r="H5880" i="27"/>
  <c r="H5879" i="27"/>
  <c r="H5878" i="27"/>
  <c r="H5877" i="27"/>
  <c r="H5876" i="27"/>
  <c r="H5875" i="27"/>
  <c r="H5874" i="27"/>
  <c r="H5873" i="27"/>
  <c r="H5872" i="27"/>
  <c r="H5871" i="27"/>
  <c r="H5870" i="27"/>
  <c r="H5869" i="27"/>
  <c r="H5868" i="27"/>
  <c r="H5867" i="27"/>
  <c r="H5866" i="27"/>
  <c r="H5865" i="27"/>
  <c r="H5864" i="27"/>
  <c r="H5863" i="27"/>
  <c r="H5862" i="27"/>
  <c r="H5861" i="27"/>
  <c r="H5860" i="27"/>
  <c r="H5859" i="27"/>
  <c r="H5858" i="27"/>
  <c r="H5857" i="27"/>
  <c r="H5856" i="27"/>
  <c r="H5855" i="27"/>
  <c r="H5854" i="27"/>
  <c r="H5853" i="27"/>
  <c r="H5852" i="27"/>
  <c r="H5851" i="27"/>
  <c r="H5850" i="27"/>
  <c r="H5849" i="27"/>
  <c r="H5848" i="27"/>
  <c r="H5847" i="27"/>
  <c r="H5846" i="27"/>
  <c r="H5845" i="27"/>
  <c r="H5844" i="27"/>
  <c r="H5843" i="27"/>
  <c r="H5842" i="27"/>
  <c r="H5841" i="27"/>
  <c r="H5840" i="27"/>
  <c r="H5839" i="27"/>
  <c r="H5838" i="27"/>
  <c r="H5837" i="27"/>
  <c r="H5836" i="27"/>
  <c r="H5835" i="27"/>
  <c r="H5834" i="27"/>
  <c r="H5833" i="27"/>
  <c r="H5832" i="27"/>
  <c r="H5831" i="27"/>
  <c r="H5830" i="27"/>
  <c r="H5829" i="27"/>
  <c r="H5828" i="27"/>
  <c r="H5827" i="27"/>
  <c r="H5826" i="27"/>
  <c r="H5825" i="27"/>
  <c r="H5824" i="27"/>
  <c r="H5823" i="27"/>
  <c r="H5822" i="27"/>
  <c r="H5821" i="27"/>
  <c r="H5820" i="27"/>
  <c r="H5819" i="27"/>
  <c r="H5818" i="27"/>
  <c r="H5817" i="27"/>
  <c r="H5816" i="27"/>
  <c r="H5815" i="27"/>
  <c r="H5814" i="27"/>
  <c r="H5813" i="27"/>
  <c r="H5812" i="27"/>
  <c r="H5811" i="27"/>
  <c r="H5810" i="27"/>
  <c r="H5809" i="27"/>
  <c r="H5808" i="27"/>
  <c r="H5807" i="27"/>
  <c r="H5806" i="27"/>
  <c r="H5805" i="27"/>
  <c r="H5804" i="27"/>
  <c r="H5803" i="27"/>
  <c r="H5802" i="27"/>
  <c r="H5801" i="27"/>
  <c r="H5800" i="27"/>
  <c r="H5799" i="27"/>
  <c r="H5798" i="27"/>
  <c r="H5797" i="27"/>
  <c r="H5796" i="27"/>
  <c r="H5795" i="27"/>
  <c r="H5794" i="27"/>
  <c r="H5793" i="27"/>
  <c r="H5792" i="27"/>
  <c r="H5791" i="27"/>
  <c r="H5790" i="27"/>
  <c r="H5789" i="27"/>
  <c r="H5788" i="27"/>
  <c r="H5787" i="27"/>
  <c r="H5786" i="27"/>
  <c r="H5785" i="27"/>
  <c r="H5784" i="27"/>
  <c r="H5783" i="27"/>
  <c r="H5782" i="27"/>
  <c r="H5781" i="27"/>
  <c r="H5780" i="27"/>
  <c r="H5779" i="27"/>
  <c r="H5778" i="27"/>
  <c r="H5777" i="27"/>
  <c r="H5776" i="27"/>
  <c r="H5775" i="27"/>
  <c r="H5774" i="27"/>
  <c r="H5773" i="27"/>
  <c r="H5772" i="27"/>
  <c r="H5771" i="27"/>
  <c r="H5770" i="27"/>
  <c r="H5769" i="27"/>
  <c r="H5768" i="27"/>
  <c r="H5767" i="27"/>
  <c r="H5766" i="27"/>
  <c r="H5765" i="27"/>
  <c r="H5764" i="27"/>
  <c r="H5763" i="27"/>
  <c r="H5762" i="27"/>
  <c r="H5761" i="27"/>
  <c r="H5760" i="27"/>
  <c r="H5759" i="27"/>
  <c r="H5758" i="27"/>
  <c r="H5757" i="27"/>
  <c r="H5756" i="27"/>
  <c r="H5755" i="27"/>
  <c r="H5754" i="27"/>
  <c r="H5753" i="27"/>
  <c r="H5752" i="27"/>
  <c r="H5751" i="27"/>
  <c r="H5750" i="27"/>
  <c r="H5749" i="27"/>
  <c r="H5748" i="27"/>
  <c r="H5747" i="27"/>
  <c r="H5746" i="27"/>
  <c r="H5745" i="27"/>
  <c r="H5744" i="27"/>
  <c r="H5743" i="27"/>
  <c r="H5742" i="27"/>
  <c r="H5741" i="27"/>
  <c r="H5740" i="27"/>
  <c r="H5739" i="27"/>
  <c r="H5738" i="27"/>
  <c r="H5737" i="27"/>
  <c r="H5736" i="27"/>
  <c r="H5735" i="27"/>
  <c r="H5734" i="27"/>
  <c r="H5733" i="27"/>
  <c r="H5732" i="27"/>
  <c r="H5731" i="27"/>
  <c r="H5730" i="27"/>
  <c r="H5729" i="27"/>
  <c r="H5728" i="27"/>
  <c r="H5727" i="27"/>
  <c r="H5726" i="27"/>
  <c r="H5725" i="27"/>
  <c r="H5724" i="27"/>
  <c r="H5723" i="27"/>
  <c r="H5722" i="27"/>
  <c r="H5721" i="27"/>
  <c r="H5720" i="27"/>
  <c r="H5719" i="27"/>
  <c r="H5718" i="27"/>
  <c r="H5717" i="27"/>
  <c r="H5716" i="27"/>
  <c r="H5715" i="27"/>
  <c r="H5714" i="27"/>
  <c r="H5713" i="27"/>
  <c r="H5712" i="27"/>
  <c r="H5711" i="27"/>
  <c r="H5710" i="27"/>
  <c r="H5709" i="27"/>
  <c r="H5708" i="27"/>
  <c r="H5707" i="27"/>
  <c r="H5706" i="27"/>
  <c r="H5705" i="27"/>
  <c r="H5704" i="27"/>
  <c r="H5703" i="27"/>
  <c r="H5702" i="27"/>
  <c r="H5701" i="27"/>
  <c r="H5700" i="27"/>
  <c r="H5699" i="27"/>
  <c r="H5698" i="27"/>
  <c r="H5697" i="27"/>
  <c r="H5696" i="27"/>
  <c r="H5695" i="27"/>
  <c r="H5694" i="27"/>
  <c r="H5693" i="27"/>
  <c r="H5692" i="27"/>
  <c r="H5691" i="27"/>
  <c r="H5690" i="27"/>
  <c r="H5689" i="27"/>
  <c r="H5688" i="27"/>
  <c r="H5687" i="27"/>
  <c r="H5686" i="27"/>
  <c r="H5685" i="27"/>
  <c r="H5684" i="27"/>
  <c r="H5683" i="27"/>
  <c r="H5682" i="27"/>
  <c r="H5681" i="27"/>
  <c r="H5680" i="27"/>
  <c r="H5679" i="27"/>
  <c r="H5678" i="27"/>
  <c r="H5677" i="27"/>
  <c r="H5676" i="27"/>
  <c r="H5675" i="27"/>
  <c r="H5674" i="27"/>
  <c r="H5673" i="27"/>
  <c r="H5672" i="27"/>
  <c r="H5671" i="27"/>
  <c r="H5670" i="27"/>
  <c r="H5669" i="27"/>
  <c r="H5668" i="27"/>
  <c r="H5667" i="27"/>
  <c r="H5666" i="27"/>
  <c r="H5665" i="27"/>
  <c r="H5664" i="27"/>
  <c r="H5663" i="27"/>
  <c r="H5662" i="27"/>
  <c r="H5661" i="27"/>
  <c r="H5660" i="27"/>
  <c r="H5659" i="27"/>
  <c r="H5658" i="27"/>
  <c r="H5657" i="27"/>
  <c r="H5656" i="27"/>
  <c r="H5655" i="27"/>
  <c r="H5654" i="27"/>
  <c r="H5653" i="27"/>
  <c r="H5652" i="27"/>
  <c r="H5651" i="27"/>
  <c r="H5650" i="27"/>
  <c r="H5649" i="27"/>
  <c r="H5648" i="27"/>
  <c r="H5647" i="27"/>
  <c r="H5646" i="27"/>
  <c r="H5645" i="27"/>
  <c r="H5644" i="27"/>
  <c r="H5643" i="27"/>
  <c r="H5642" i="27"/>
  <c r="H5641" i="27"/>
  <c r="H5640" i="27"/>
  <c r="H5639" i="27"/>
  <c r="H5638" i="27"/>
  <c r="H5637" i="27"/>
  <c r="H5636" i="27"/>
  <c r="H5635" i="27"/>
  <c r="H5634" i="27"/>
  <c r="H5633" i="27"/>
  <c r="H5632" i="27"/>
  <c r="H5631" i="27"/>
  <c r="H5630" i="27"/>
  <c r="H5629" i="27"/>
  <c r="H5628" i="27"/>
  <c r="H5627" i="27"/>
  <c r="H5626" i="27"/>
  <c r="H5625" i="27"/>
  <c r="H5624" i="27"/>
  <c r="H5623" i="27"/>
  <c r="H5622" i="27"/>
  <c r="H5621" i="27"/>
  <c r="H5620" i="27"/>
  <c r="H5619" i="27"/>
  <c r="H5618" i="27"/>
  <c r="H5617" i="27"/>
  <c r="H5616" i="27"/>
  <c r="H5615" i="27"/>
  <c r="H5614" i="27"/>
  <c r="H5613" i="27"/>
  <c r="H5612" i="27"/>
  <c r="H5611" i="27"/>
  <c r="H5610" i="27"/>
  <c r="H5609" i="27"/>
  <c r="H5608" i="27"/>
  <c r="H5607" i="27"/>
  <c r="H5606" i="27"/>
  <c r="H5605" i="27"/>
  <c r="H5604" i="27"/>
  <c r="H5603" i="27"/>
  <c r="H5602" i="27"/>
  <c r="H5601" i="27"/>
  <c r="H5600" i="27"/>
  <c r="H5599" i="27"/>
  <c r="H5598" i="27"/>
  <c r="H5597" i="27"/>
  <c r="H5596" i="27"/>
  <c r="H5595" i="27"/>
  <c r="H5594" i="27"/>
  <c r="H5593" i="27"/>
  <c r="H5592" i="27"/>
  <c r="H5591" i="27"/>
  <c r="H5590" i="27"/>
  <c r="H5589" i="27"/>
  <c r="H5588" i="27"/>
  <c r="H5587" i="27"/>
  <c r="H5586" i="27"/>
  <c r="H5585" i="27"/>
  <c r="H5584" i="27"/>
  <c r="H5583" i="27"/>
  <c r="H5582" i="27"/>
  <c r="H5581" i="27"/>
  <c r="H5580" i="27"/>
  <c r="H5579" i="27"/>
  <c r="H5578" i="27"/>
  <c r="H5577" i="27"/>
  <c r="H5576" i="27"/>
  <c r="H5575" i="27"/>
  <c r="H5574" i="27"/>
  <c r="H5573" i="27"/>
  <c r="H5572" i="27"/>
  <c r="H5571" i="27"/>
  <c r="H5570" i="27"/>
  <c r="H5569" i="27"/>
  <c r="H5568" i="27"/>
  <c r="H5567" i="27"/>
  <c r="H5566" i="27"/>
  <c r="H5565" i="27"/>
  <c r="H5564" i="27"/>
  <c r="H5563" i="27"/>
  <c r="H5562" i="27"/>
  <c r="H5561" i="27"/>
  <c r="H5560" i="27"/>
  <c r="H5559" i="27"/>
  <c r="H5558" i="27"/>
  <c r="H5557" i="27"/>
  <c r="H5556" i="27"/>
  <c r="H5555" i="27"/>
  <c r="H5554" i="27"/>
  <c r="H5553" i="27"/>
  <c r="H5552" i="27"/>
  <c r="H5551" i="27"/>
  <c r="H5550" i="27"/>
  <c r="H5549" i="27"/>
  <c r="H5548" i="27"/>
  <c r="H5547" i="27"/>
  <c r="H5546" i="27"/>
  <c r="H5545" i="27"/>
  <c r="H5544" i="27"/>
  <c r="H5543" i="27"/>
  <c r="H5542" i="27"/>
  <c r="H5541" i="27"/>
  <c r="H5540" i="27"/>
  <c r="H5539" i="27"/>
  <c r="H5538" i="27"/>
  <c r="H5537" i="27"/>
  <c r="H5536" i="27"/>
  <c r="H5535" i="27"/>
  <c r="H5534" i="27"/>
  <c r="H5533" i="27"/>
  <c r="H5532" i="27"/>
  <c r="H5531" i="27"/>
  <c r="H5530" i="27"/>
  <c r="H5529" i="27"/>
  <c r="H5528" i="27"/>
  <c r="H5527" i="27"/>
  <c r="H5526" i="27"/>
  <c r="H5525" i="27"/>
  <c r="H5524" i="27"/>
  <c r="H5523" i="27"/>
  <c r="H5522" i="27"/>
  <c r="H5521" i="27"/>
  <c r="H5520" i="27"/>
  <c r="H5519" i="27"/>
  <c r="H5518" i="27"/>
  <c r="H5517" i="27"/>
  <c r="H5516" i="27"/>
  <c r="H5515" i="27"/>
  <c r="H5514" i="27"/>
  <c r="H5513" i="27"/>
  <c r="H5512" i="27"/>
  <c r="H5511" i="27"/>
  <c r="H5510" i="27"/>
  <c r="H5509" i="27"/>
  <c r="H5508" i="27"/>
  <c r="H5507" i="27"/>
  <c r="H5506" i="27"/>
  <c r="H5505" i="27"/>
  <c r="H5504" i="27"/>
  <c r="H5503" i="27"/>
  <c r="H5502" i="27"/>
  <c r="H5501" i="27"/>
  <c r="H5500" i="27"/>
  <c r="H5499" i="27"/>
  <c r="H5498" i="27"/>
  <c r="H5497" i="27"/>
  <c r="H5496" i="27"/>
  <c r="H5495" i="27"/>
  <c r="H5494" i="27"/>
  <c r="H5493" i="27"/>
  <c r="H5492" i="27"/>
  <c r="H5491" i="27"/>
  <c r="H5490" i="27"/>
  <c r="H5489" i="27"/>
  <c r="H5488" i="27"/>
  <c r="H5487" i="27"/>
  <c r="H5486" i="27"/>
  <c r="H5485" i="27"/>
  <c r="H5484" i="27"/>
  <c r="H5483" i="27"/>
  <c r="H5482" i="27"/>
  <c r="H5481" i="27"/>
  <c r="H5480" i="27"/>
  <c r="H5479" i="27"/>
  <c r="H5478" i="27"/>
  <c r="H5477" i="27"/>
  <c r="H5476" i="27"/>
  <c r="H5475" i="27"/>
  <c r="H5474" i="27"/>
  <c r="H5473" i="27"/>
  <c r="H5472" i="27"/>
  <c r="H5471" i="27"/>
  <c r="H5470" i="27"/>
  <c r="H5469" i="27"/>
  <c r="H5468" i="27"/>
  <c r="H5467" i="27"/>
  <c r="H5466" i="27"/>
  <c r="H5465" i="27"/>
  <c r="H5464" i="27"/>
  <c r="H5463" i="27"/>
  <c r="H5462" i="27"/>
  <c r="H5461" i="27"/>
  <c r="H5460" i="27"/>
  <c r="H5459" i="27"/>
  <c r="H5458" i="27"/>
  <c r="H5457" i="27"/>
  <c r="H5456" i="27"/>
  <c r="H5455" i="27"/>
  <c r="H5454" i="27"/>
  <c r="H5453" i="27"/>
  <c r="H5452" i="27"/>
  <c r="H5451" i="27"/>
  <c r="H5450" i="27"/>
  <c r="H5449" i="27"/>
  <c r="H5448" i="27"/>
  <c r="H5447" i="27"/>
  <c r="H5446" i="27"/>
  <c r="H5445" i="27"/>
  <c r="H5444" i="27"/>
  <c r="H5443" i="27"/>
  <c r="H5442" i="27"/>
  <c r="H5441" i="27"/>
  <c r="H5440" i="27"/>
  <c r="H5439" i="27"/>
  <c r="H5438" i="27"/>
  <c r="H5437" i="27"/>
  <c r="H5436" i="27"/>
  <c r="H5435" i="27"/>
  <c r="H5434" i="27"/>
  <c r="H5433" i="27"/>
  <c r="H5432" i="27"/>
  <c r="H5431" i="27"/>
  <c r="H5430" i="27"/>
  <c r="H5429" i="27"/>
  <c r="H5428" i="27"/>
  <c r="H5427" i="27"/>
  <c r="H5426" i="27"/>
  <c r="H5425" i="27"/>
  <c r="H5424" i="27"/>
  <c r="H5423" i="27"/>
  <c r="H5422" i="27"/>
  <c r="H5421" i="27"/>
  <c r="H5420" i="27"/>
  <c r="H5419" i="27"/>
  <c r="H5418" i="27"/>
  <c r="H5417" i="27"/>
  <c r="H5416" i="27"/>
  <c r="H5415" i="27"/>
  <c r="H5414" i="27"/>
  <c r="H5413" i="27"/>
  <c r="H5412" i="27"/>
  <c r="H5411" i="27"/>
  <c r="H5410" i="27"/>
  <c r="H5409" i="27"/>
  <c r="H5408" i="27"/>
  <c r="H5407" i="27"/>
  <c r="H5406" i="27"/>
  <c r="H5405" i="27"/>
  <c r="H5404" i="27"/>
  <c r="H5403" i="27"/>
  <c r="H5402" i="27"/>
  <c r="H5401" i="27"/>
  <c r="H5400" i="27"/>
  <c r="H5399" i="27"/>
  <c r="H5398" i="27"/>
  <c r="H5397" i="27"/>
  <c r="H5396" i="27"/>
  <c r="H5395" i="27"/>
  <c r="H5394" i="27"/>
  <c r="H5393" i="27"/>
  <c r="H5392" i="27"/>
  <c r="H5391" i="27"/>
  <c r="H5390" i="27"/>
  <c r="H5389" i="27"/>
  <c r="H5388" i="27"/>
  <c r="H5387" i="27"/>
  <c r="H5386" i="27"/>
  <c r="H5385" i="27"/>
  <c r="H5384" i="27"/>
  <c r="H5383" i="27"/>
  <c r="H5382" i="27"/>
  <c r="H5381" i="27"/>
  <c r="H5380" i="27"/>
  <c r="H5379" i="27"/>
  <c r="H5378" i="27"/>
  <c r="H5377" i="27"/>
  <c r="H5376" i="27"/>
  <c r="H5375" i="27"/>
  <c r="H5374" i="27"/>
  <c r="H5373" i="27"/>
  <c r="H5372" i="27"/>
  <c r="H5371" i="27"/>
  <c r="H5370" i="27"/>
  <c r="H5369" i="27"/>
  <c r="H5368" i="27"/>
  <c r="H5367" i="27"/>
  <c r="H5366" i="27"/>
  <c r="H5365" i="27"/>
  <c r="H5364" i="27"/>
  <c r="H5363" i="27"/>
  <c r="H5362" i="27"/>
  <c r="H5361" i="27"/>
  <c r="H5360" i="27"/>
  <c r="H5359" i="27"/>
  <c r="H5358" i="27"/>
  <c r="H5357" i="27"/>
  <c r="H5356" i="27"/>
  <c r="H5355" i="27"/>
  <c r="H5354" i="27"/>
  <c r="H5353" i="27"/>
  <c r="H5352" i="27"/>
  <c r="H5351" i="27"/>
  <c r="H5350" i="27"/>
  <c r="H5349" i="27"/>
  <c r="H5348" i="27"/>
  <c r="H5347" i="27"/>
  <c r="H5346" i="27"/>
  <c r="H5345" i="27"/>
  <c r="H5344" i="27"/>
  <c r="H5343" i="27"/>
  <c r="H5342" i="27"/>
  <c r="H5341" i="27"/>
  <c r="H5340" i="27"/>
  <c r="H5339" i="27"/>
  <c r="H5338" i="27"/>
  <c r="H5337" i="27"/>
  <c r="H5336" i="27"/>
  <c r="H5335" i="27"/>
  <c r="H5334" i="27"/>
  <c r="H5333" i="27"/>
  <c r="H5332" i="27"/>
  <c r="H5331" i="27"/>
  <c r="H5330" i="27"/>
  <c r="H5329" i="27"/>
  <c r="H5328" i="27"/>
  <c r="H5327" i="27"/>
  <c r="H5326" i="27"/>
  <c r="H5325" i="27"/>
  <c r="H5324" i="27"/>
  <c r="H5323" i="27"/>
  <c r="H5322" i="27"/>
  <c r="H5321" i="27"/>
  <c r="H5320" i="27"/>
  <c r="H5319" i="27"/>
  <c r="H5318" i="27"/>
  <c r="H5317" i="27"/>
  <c r="H5316" i="27"/>
  <c r="H5315" i="27"/>
  <c r="H5314" i="27"/>
  <c r="H5313" i="27"/>
  <c r="H5312" i="27"/>
  <c r="H5311" i="27"/>
  <c r="H5310" i="27"/>
  <c r="H5309" i="27"/>
  <c r="H5308" i="27"/>
  <c r="H5307" i="27"/>
  <c r="H5306" i="27"/>
  <c r="H5305" i="27"/>
  <c r="H5304" i="27"/>
  <c r="H5303" i="27"/>
  <c r="H5302" i="27"/>
  <c r="H5301" i="27"/>
  <c r="H5300" i="27"/>
  <c r="H5299" i="27"/>
  <c r="H5298" i="27"/>
  <c r="H5297" i="27"/>
  <c r="H5296" i="27"/>
  <c r="H5295" i="27"/>
  <c r="H5294" i="27"/>
  <c r="H5293" i="27"/>
  <c r="H5292" i="27"/>
  <c r="H5291" i="27"/>
  <c r="H5290" i="27"/>
  <c r="H5289" i="27"/>
  <c r="H5288" i="27"/>
  <c r="H5287" i="27"/>
  <c r="H5286" i="27"/>
  <c r="H5285" i="27"/>
  <c r="H5284" i="27"/>
  <c r="H5283" i="27"/>
  <c r="H5282" i="27"/>
  <c r="H5281" i="27"/>
  <c r="H5280" i="27"/>
  <c r="H5279" i="27"/>
  <c r="H5278" i="27"/>
  <c r="H5277" i="27"/>
  <c r="H5276" i="27"/>
  <c r="H5275" i="27"/>
  <c r="H5274" i="27"/>
  <c r="H5273" i="27"/>
  <c r="H5272" i="27"/>
  <c r="H5271" i="27"/>
  <c r="H5270" i="27"/>
  <c r="H5269" i="27"/>
  <c r="H5268" i="27"/>
  <c r="H5267" i="27"/>
  <c r="H5266" i="27"/>
  <c r="H5265" i="27"/>
  <c r="H5264" i="27"/>
  <c r="H5263" i="27"/>
  <c r="H5262" i="27"/>
  <c r="H5261" i="27"/>
  <c r="H5260" i="27"/>
  <c r="H5259" i="27"/>
  <c r="H5258" i="27"/>
  <c r="H5257" i="27"/>
  <c r="H5256" i="27"/>
  <c r="H5255" i="27"/>
  <c r="H5254" i="27"/>
  <c r="H5253" i="27"/>
  <c r="H5252" i="27"/>
  <c r="H5251" i="27"/>
  <c r="H5250" i="27"/>
  <c r="H5249" i="27"/>
  <c r="H5248" i="27"/>
  <c r="H5247" i="27"/>
  <c r="H5246" i="27"/>
  <c r="H5245" i="27"/>
  <c r="H5244" i="27"/>
  <c r="H5243" i="27"/>
  <c r="H5242" i="27"/>
  <c r="H5241" i="27"/>
  <c r="H5240" i="27"/>
  <c r="H5239" i="27"/>
  <c r="H5238" i="27"/>
  <c r="H5237" i="27"/>
  <c r="H5236" i="27"/>
  <c r="H5235" i="27"/>
  <c r="H5234" i="27"/>
  <c r="H5233" i="27"/>
  <c r="H5232" i="27"/>
  <c r="H5231" i="27"/>
  <c r="H5230" i="27"/>
  <c r="H5229" i="27"/>
  <c r="H5228" i="27"/>
  <c r="H5227" i="27"/>
  <c r="H5226" i="27"/>
  <c r="H5225" i="27"/>
  <c r="H5224" i="27"/>
  <c r="H5223" i="27"/>
  <c r="H5222" i="27"/>
  <c r="H5221" i="27"/>
  <c r="H5220" i="27"/>
  <c r="H5219" i="27"/>
  <c r="H5218" i="27"/>
  <c r="H5217" i="27"/>
  <c r="H5216" i="27"/>
  <c r="H5215" i="27"/>
  <c r="H5214" i="27"/>
  <c r="H5213" i="27"/>
  <c r="H5212" i="27"/>
  <c r="H5211" i="27"/>
  <c r="H5210" i="27"/>
  <c r="H5209" i="27"/>
  <c r="H5208" i="27"/>
  <c r="H5207" i="27"/>
  <c r="H5206" i="27"/>
  <c r="H5205" i="27"/>
  <c r="H5204" i="27"/>
  <c r="H5203" i="27"/>
  <c r="H5202" i="27"/>
  <c r="H5201" i="27"/>
  <c r="H5200" i="27"/>
  <c r="H5199" i="27"/>
  <c r="H5198" i="27"/>
  <c r="H5197" i="27"/>
  <c r="H5196" i="27"/>
  <c r="H5195" i="27"/>
  <c r="H5194" i="27"/>
  <c r="H5193" i="27"/>
  <c r="H5192" i="27"/>
  <c r="H5191" i="27"/>
  <c r="H5190" i="27"/>
  <c r="H5189" i="27"/>
  <c r="H5188" i="27"/>
  <c r="H5187" i="27"/>
  <c r="H5186" i="27"/>
  <c r="H5185" i="27"/>
  <c r="H5184" i="27"/>
  <c r="H5183" i="27"/>
  <c r="H5182" i="27"/>
  <c r="H5181" i="27"/>
  <c r="H5180" i="27"/>
  <c r="H5179" i="27"/>
  <c r="H5178" i="27"/>
  <c r="H5177" i="27"/>
  <c r="H5176" i="27"/>
  <c r="H5175" i="27"/>
  <c r="H5174" i="27"/>
  <c r="H5173" i="27"/>
  <c r="H5172" i="27"/>
  <c r="H5171" i="27"/>
  <c r="H5170" i="27"/>
  <c r="H5169" i="27"/>
  <c r="H5168" i="27"/>
  <c r="H5167" i="27"/>
  <c r="H5166" i="27"/>
  <c r="H5165" i="27"/>
  <c r="H5164" i="27"/>
  <c r="H5163" i="27"/>
  <c r="H5162" i="27"/>
  <c r="H5161" i="27"/>
  <c r="H5160" i="27"/>
  <c r="H5159" i="27"/>
  <c r="H5158" i="27"/>
  <c r="H5157" i="27"/>
  <c r="H5156" i="27"/>
  <c r="H5155" i="27"/>
  <c r="H5154" i="27"/>
  <c r="H5153" i="27"/>
  <c r="H5152" i="27"/>
  <c r="H5151" i="27"/>
  <c r="H5150" i="27"/>
  <c r="H5149" i="27"/>
  <c r="H5148" i="27"/>
  <c r="H5147" i="27"/>
  <c r="H5146" i="27"/>
  <c r="H5145" i="27"/>
  <c r="H5144" i="27"/>
  <c r="H5143" i="27"/>
  <c r="H5142" i="27"/>
  <c r="H5141" i="27"/>
  <c r="H5140" i="27"/>
  <c r="H5139" i="27"/>
  <c r="H5138" i="27"/>
  <c r="H5137" i="27"/>
  <c r="H5136" i="27"/>
  <c r="H5135" i="27"/>
  <c r="H5134" i="27"/>
  <c r="H5133" i="27"/>
  <c r="H5132" i="27"/>
  <c r="H5131" i="27"/>
  <c r="H5130" i="27"/>
  <c r="H5129" i="27"/>
  <c r="H5128" i="27"/>
  <c r="H5127" i="27"/>
  <c r="H5126" i="27"/>
  <c r="H5125" i="27"/>
  <c r="H5124" i="27"/>
  <c r="H5123" i="27"/>
  <c r="H5122" i="27"/>
  <c r="H5121" i="27"/>
  <c r="H5120" i="27"/>
  <c r="H5119" i="27"/>
  <c r="H5118" i="27"/>
  <c r="H5117" i="27"/>
  <c r="H5116" i="27"/>
  <c r="H5115" i="27"/>
  <c r="H5114" i="27"/>
  <c r="H5113" i="27"/>
  <c r="H5112" i="27"/>
  <c r="H5111" i="27"/>
  <c r="H5110" i="27"/>
  <c r="H5109" i="27"/>
  <c r="H5108" i="27"/>
  <c r="H5107" i="27"/>
  <c r="H5106" i="27"/>
  <c r="H5105" i="27"/>
  <c r="H5104" i="27"/>
  <c r="H5103" i="27"/>
  <c r="H5102" i="27"/>
  <c r="H5101" i="27"/>
  <c r="H5100" i="27"/>
  <c r="H5099" i="27"/>
  <c r="H5098" i="27"/>
  <c r="H5097" i="27"/>
  <c r="H5096" i="27"/>
  <c r="H5095" i="27"/>
  <c r="H5094" i="27"/>
  <c r="H5093" i="27"/>
  <c r="H5092" i="27"/>
  <c r="H5091" i="27"/>
  <c r="H5090" i="27"/>
  <c r="H5089" i="27"/>
  <c r="H5088" i="27"/>
  <c r="H5087" i="27"/>
  <c r="H5086" i="27"/>
  <c r="H5085" i="27"/>
  <c r="H5084" i="27"/>
  <c r="H5083" i="27"/>
  <c r="H5082" i="27"/>
  <c r="H5081" i="27"/>
  <c r="H5080" i="27"/>
  <c r="H5079" i="27"/>
  <c r="H5078" i="27"/>
  <c r="H5077" i="27"/>
  <c r="H5076" i="27"/>
  <c r="H5075" i="27"/>
  <c r="H5074" i="27"/>
  <c r="H5073" i="27"/>
  <c r="H5072" i="27"/>
  <c r="H5071" i="27"/>
  <c r="H5070" i="27"/>
  <c r="H5069" i="27"/>
  <c r="H5068" i="27"/>
  <c r="H5067" i="27"/>
  <c r="H5066" i="27"/>
  <c r="H5065" i="27"/>
  <c r="H5064" i="27"/>
  <c r="H5063" i="27"/>
  <c r="H5062" i="27"/>
  <c r="H5061" i="27"/>
  <c r="H5060" i="27"/>
  <c r="H5059" i="27"/>
  <c r="H5058" i="27"/>
  <c r="H5057" i="27"/>
  <c r="H5056" i="27"/>
  <c r="H5055" i="27"/>
  <c r="H5054" i="27"/>
  <c r="H5053" i="27"/>
  <c r="H5052" i="27"/>
  <c r="H5051" i="27"/>
  <c r="H5050" i="27"/>
  <c r="H5049" i="27"/>
  <c r="H5048" i="27"/>
  <c r="H5047" i="27"/>
  <c r="H5046" i="27"/>
  <c r="H5045" i="27"/>
  <c r="H5044" i="27"/>
  <c r="H5043" i="27"/>
  <c r="H5042" i="27"/>
  <c r="H5041" i="27"/>
  <c r="H5040" i="27"/>
  <c r="H5039" i="27"/>
  <c r="H5036" i="27"/>
  <c r="H5035" i="27"/>
  <c r="H5034" i="27"/>
  <c r="H5033" i="27"/>
  <c r="H5032" i="27"/>
  <c r="H5031" i="27"/>
  <c r="H5030" i="27"/>
  <c r="H5029" i="27"/>
  <c r="H5028" i="27"/>
  <c r="H5027" i="27"/>
  <c r="H5026" i="27"/>
  <c r="H5025" i="27"/>
  <c r="H5024" i="27"/>
  <c r="H5023" i="27"/>
  <c r="H5022" i="27"/>
  <c r="H5021" i="27"/>
  <c r="H5020" i="27"/>
  <c r="H5019" i="27"/>
  <c r="H5018" i="27"/>
  <c r="H5017" i="27"/>
  <c r="H5016" i="27"/>
  <c r="H5015" i="27"/>
  <c r="H5014" i="27"/>
  <c r="H5013" i="27"/>
  <c r="H5012" i="27"/>
  <c r="H5011" i="27"/>
  <c r="H5010" i="27"/>
  <c r="H5009" i="27"/>
  <c r="H5008" i="27"/>
  <c r="H5007" i="27"/>
  <c r="H5006" i="27"/>
  <c r="H5005" i="27"/>
  <c r="H5004" i="27"/>
  <c r="H5003" i="27"/>
  <c r="H5002" i="27"/>
  <c r="H5001" i="27"/>
  <c r="H5000" i="27"/>
  <c r="H4999" i="27"/>
  <c r="H4998" i="27"/>
  <c r="H4997" i="27"/>
  <c r="H4996" i="27"/>
  <c r="H4995" i="27"/>
  <c r="H4994" i="27"/>
  <c r="H4993" i="27"/>
  <c r="H4992" i="27"/>
  <c r="H4991" i="27"/>
  <c r="H4990" i="27"/>
  <c r="H4989" i="27"/>
  <c r="H4988" i="27"/>
  <c r="H4987" i="27"/>
  <c r="H4986" i="27"/>
  <c r="H4985" i="27"/>
  <c r="H4984" i="27"/>
  <c r="H4983" i="27"/>
  <c r="H4982" i="27"/>
  <c r="H4981" i="27"/>
  <c r="H4980" i="27"/>
  <c r="H4979" i="27"/>
  <c r="H4978" i="27"/>
  <c r="H4977" i="27"/>
  <c r="H4976" i="27"/>
  <c r="H4975" i="27"/>
  <c r="H4974" i="27"/>
  <c r="H4973" i="27"/>
  <c r="H4972" i="27"/>
  <c r="H4971" i="27"/>
  <c r="H4970" i="27"/>
  <c r="H4969" i="27"/>
  <c r="H4968" i="27"/>
  <c r="H4967" i="27"/>
  <c r="H4966" i="27"/>
  <c r="H4965" i="27"/>
  <c r="H4964" i="27"/>
  <c r="H4963" i="27"/>
  <c r="H4962" i="27"/>
  <c r="H4961" i="27"/>
  <c r="H4960" i="27"/>
  <c r="H4959" i="27"/>
  <c r="H4958" i="27"/>
  <c r="H4957" i="27"/>
  <c r="H4956" i="27"/>
  <c r="H4955" i="27"/>
  <c r="H4954" i="27"/>
  <c r="H4953" i="27"/>
  <c r="H4952" i="27"/>
  <c r="H4951" i="27"/>
  <c r="H4950" i="27"/>
  <c r="H4949" i="27"/>
  <c r="H4948" i="27"/>
  <c r="H4947" i="27"/>
  <c r="H4946" i="27"/>
  <c r="H4945" i="27"/>
  <c r="H4944" i="27"/>
  <c r="H4943" i="27"/>
  <c r="H4942" i="27"/>
  <c r="H4941" i="27"/>
  <c r="H4940" i="27"/>
  <c r="H4939" i="27"/>
  <c r="H4938" i="27"/>
  <c r="H4937" i="27"/>
  <c r="H4936" i="27"/>
  <c r="H4935" i="27"/>
  <c r="H4934" i="27"/>
  <c r="H4933" i="27"/>
  <c r="H4932" i="27"/>
  <c r="H4931" i="27"/>
  <c r="H4930" i="27"/>
  <c r="H4929" i="27"/>
  <c r="H4928" i="27"/>
  <c r="H4927" i="27"/>
  <c r="H4926" i="27"/>
  <c r="H4925" i="27"/>
  <c r="H4924" i="27"/>
  <c r="H4923" i="27"/>
  <c r="H4922" i="27"/>
  <c r="H4921" i="27"/>
  <c r="H4920" i="27"/>
  <c r="H4919" i="27"/>
  <c r="H4918" i="27"/>
  <c r="H4917" i="27"/>
  <c r="H4916" i="27"/>
  <c r="H4915" i="27"/>
  <c r="H4914" i="27"/>
  <c r="H4913" i="27"/>
  <c r="H4912" i="27"/>
  <c r="H4911" i="27"/>
  <c r="H4910" i="27"/>
  <c r="H4909" i="27"/>
  <c r="H4908" i="27"/>
  <c r="H4907" i="27"/>
  <c r="H4906" i="27"/>
  <c r="H4905" i="27"/>
  <c r="H4904" i="27"/>
  <c r="H4903" i="27"/>
  <c r="H4902" i="27"/>
  <c r="H4901" i="27"/>
  <c r="H4900" i="27"/>
  <c r="H4899" i="27"/>
  <c r="H4898" i="27"/>
  <c r="H4897" i="27"/>
  <c r="H4896" i="27"/>
  <c r="H4895" i="27"/>
  <c r="H4894" i="27"/>
  <c r="H4893" i="27"/>
  <c r="H4892" i="27"/>
  <c r="H4891" i="27"/>
  <c r="H4890" i="27"/>
  <c r="H4889" i="27"/>
  <c r="H4888" i="27"/>
  <c r="H4887" i="27"/>
  <c r="H4886" i="27"/>
  <c r="H4885" i="27"/>
  <c r="H4884" i="27"/>
  <c r="H4883" i="27"/>
  <c r="H4882" i="27"/>
  <c r="H4881" i="27"/>
  <c r="H4880" i="27"/>
  <c r="H4879" i="27"/>
  <c r="H4878" i="27"/>
  <c r="H4877" i="27"/>
  <c r="H4876" i="27"/>
  <c r="H4875" i="27"/>
  <c r="H4874" i="27"/>
  <c r="H4873" i="27"/>
  <c r="H4872" i="27"/>
  <c r="H4871" i="27"/>
  <c r="H4870" i="27"/>
  <c r="H4869" i="27"/>
  <c r="H4868" i="27"/>
  <c r="H4867" i="27"/>
  <c r="H4866" i="27"/>
  <c r="H4865" i="27"/>
  <c r="H4864" i="27"/>
  <c r="H4863" i="27"/>
  <c r="H4862" i="27"/>
  <c r="H4861" i="27"/>
  <c r="H4860" i="27"/>
  <c r="H4859" i="27"/>
  <c r="H4858" i="27"/>
  <c r="H4857" i="27"/>
  <c r="H4856" i="27"/>
  <c r="H4855" i="27"/>
  <c r="H4854" i="27"/>
  <c r="H4853" i="27"/>
  <c r="H4852" i="27"/>
  <c r="H4851" i="27"/>
  <c r="H4850" i="27"/>
  <c r="H4849" i="27"/>
  <c r="H4848" i="27"/>
  <c r="H4847" i="27"/>
  <c r="H4846" i="27"/>
  <c r="H4845" i="27"/>
  <c r="H4844" i="27"/>
  <c r="H4843" i="27"/>
  <c r="H4842" i="27"/>
  <c r="H4841" i="27"/>
  <c r="H4840" i="27"/>
  <c r="H4839" i="27"/>
  <c r="H4838" i="27"/>
  <c r="H4837" i="27"/>
  <c r="H4836" i="27"/>
  <c r="H4835" i="27"/>
  <c r="H4834" i="27"/>
  <c r="H4833" i="27"/>
  <c r="H4832" i="27"/>
  <c r="H4831" i="27"/>
  <c r="H4830" i="27"/>
  <c r="H4829" i="27"/>
  <c r="H4828" i="27"/>
  <c r="H4827" i="27"/>
  <c r="H4826" i="27"/>
  <c r="H4825" i="27"/>
  <c r="H4824" i="27"/>
  <c r="H4823" i="27"/>
  <c r="H4822" i="27"/>
  <c r="H4821" i="27"/>
  <c r="H4820" i="27"/>
  <c r="H4819" i="27"/>
  <c r="H4818" i="27"/>
  <c r="H4817" i="27"/>
  <c r="H4816" i="27"/>
  <c r="H4815" i="27"/>
  <c r="H4814" i="27"/>
  <c r="H4813" i="27"/>
  <c r="H4812" i="27"/>
  <c r="H4811" i="27"/>
  <c r="H4810" i="27"/>
  <c r="H4809" i="27"/>
  <c r="H4808" i="27"/>
  <c r="H4807" i="27"/>
  <c r="H4806" i="27"/>
  <c r="H4805" i="27"/>
  <c r="H4804" i="27"/>
  <c r="H4803" i="27"/>
  <c r="H4802" i="27"/>
  <c r="H4801" i="27"/>
  <c r="H4800" i="27"/>
  <c r="H4799" i="27"/>
  <c r="H4798" i="27"/>
  <c r="H4797" i="27"/>
  <c r="H4796" i="27"/>
  <c r="H4795" i="27"/>
  <c r="H4794" i="27"/>
  <c r="H4793" i="27"/>
  <c r="H4792" i="27"/>
  <c r="H4791" i="27"/>
  <c r="H4790" i="27"/>
  <c r="H4789" i="27"/>
  <c r="H4788" i="27"/>
  <c r="H4787" i="27"/>
  <c r="H4786" i="27"/>
  <c r="H4785" i="27"/>
  <c r="H4784" i="27"/>
  <c r="H4783" i="27"/>
  <c r="H4782" i="27"/>
  <c r="H4781" i="27"/>
  <c r="H4780" i="27"/>
  <c r="H4779" i="27"/>
  <c r="H4778" i="27"/>
  <c r="H4777" i="27"/>
  <c r="H4776" i="27"/>
  <c r="H4775" i="27"/>
  <c r="H4774" i="27"/>
  <c r="H4773" i="27"/>
  <c r="H4772" i="27"/>
  <c r="H4771" i="27"/>
  <c r="H4770" i="27"/>
  <c r="H4769" i="27"/>
  <c r="H4768" i="27"/>
  <c r="H4767" i="27"/>
  <c r="H4766" i="27"/>
  <c r="H4765" i="27"/>
  <c r="H4764" i="27"/>
  <c r="H4763" i="27"/>
  <c r="H4762" i="27"/>
  <c r="H4761" i="27"/>
  <c r="H4760" i="27"/>
  <c r="H4759" i="27"/>
  <c r="H4758" i="27"/>
  <c r="H4757" i="27"/>
  <c r="H4756" i="27"/>
  <c r="H4755" i="27"/>
  <c r="H4754" i="27"/>
  <c r="H4753" i="27"/>
  <c r="H4752" i="27"/>
  <c r="H4751" i="27"/>
  <c r="H4750" i="27"/>
  <c r="H4749" i="27"/>
  <c r="H4748" i="27"/>
  <c r="H4747" i="27"/>
  <c r="H4746" i="27"/>
  <c r="H4745" i="27"/>
  <c r="H4744" i="27"/>
  <c r="H4743" i="27"/>
  <c r="H4742" i="27"/>
  <c r="H4741" i="27"/>
  <c r="H4740" i="27"/>
  <c r="H4739" i="27"/>
  <c r="H4738" i="27"/>
  <c r="H4737" i="27"/>
  <c r="H4736" i="27"/>
  <c r="H4735" i="27"/>
  <c r="H4734" i="27"/>
  <c r="H4733" i="27"/>
  <c r="H4732" i="27"/>
  <c r="H4731" i="27"/>
  <c r="H4730" i="27"/>
  <c r="H4729" i="27"/>
  <c r="H4728" i="27"/>
  <c r="H4727" i="27"/>
  <c r="H4726" i="27"/>
  <c r="H4725" i="27"/>
  <c r="H4724" i="27"/>
  <c r="H4723" i="27"/>
  <c r="H4722" i="27"/>
  <c r="H4721" i="27"/>
  <c r="H4720" i="27"/>
  <c r="H4719" i="27"/>
  <c r="H4718" i="27"/>
  <c r="H4717" i="27"/>
  <c r="H4716" i="27"/>
  <c r="H4715" i="27"/>
  <c r="H4714" i="27"/>
  <c r="H4713" i="27"/>
  <c r="H4712" i="27"/>
  <c r="H4711" i="27"/>
  <c r="H4710" i="27"/>
  <c r="H4709" i="27"/>
  <c r="H4708" i="27"/>
  <c r="H4707" i="27"/>
  <c r="H4706" i="27"/>
  <c r="H4705" i="27"/>
  <c r="H4704" i="27"/>
  <c r="H4703" i="27"/>
  <c r="H4702" i="27"/>
  <c r="H4701" i="27"/>
  <c r="H4700" i="27"/>
  <c r="H4699" i="27"/>
  <c r="H4698" i="27"/>
  <c r="H4697" i="27"/>
  <c r="H4696" i="27"/>
  <c r="H4695" i="27"/>
  <c r="H4694" i="27"/>
  <c r="H4693" i="27"/>
  <c r="H4692" i="27"/>
  <c r="H4691" i="27"/>
  <c r="H4690" i="27"/>
  <c r="H4689" i="27"/>
  <c r="H4688" i="27"/>
  <c r="H4687" i="27"/>
  <c r="H4686" i="27"/>
  <c r="H4685" i="27"/>
  <c r="H4684" i="27"/>
  <c r="H4683" i="27"/>
  <c r="H4682" i="27"/>
  <c r="H4681" i="27"/>
  <c r="H4680" i="27"/>
  <c r="H4679" i="27"/>
  <c r="H4678" i="27"/>
  <c r="H4677" i="27"/>
  <c r="H4676" i="27"/>
  <c r="H4675" i="27"/>
  <c r="H4674" i="27"/>
  <c r="H4673" i="27"/>
  <c r="H4672" i="27"/>
  <c r="H4671" i="27"/>
  <c r="H4670" i="27"/>
  <c r="H4669" i="27"/>
  <c r="H4668" i="27"/>
  <c r="H4667" i="27"/>
  <c r="H4666" i="27"/>
  <c r="H4665" i="27"/>
  <c r="H4664" i="27"/>
  <c r="H4663" i="27"/>
  <c r="H4662" i="27"/>
  <c r="H4661" i="27"/>
  <c r="H4660" i="27"/>
  <c r="H4659" i="27"/>
  <c r="H4658" i="27"/>
  <c r="H4657" i="27"/>
  <c r="H4656" i="27"/>
  <c r="H4655" i="27"/>
  <c r="H4654" i="27"/>
  <c r="H4653" i="27"/>
  <c r="H4652" i="27"/>
  <c r="H4651" i="27"/>
  <c r="H4650" i="27"/>
  <c r="H4649" i="27"/>
  <c r="H4648" i="27"/>
  <c r="H4647" i="27"/>
  <c r="H4646" i="27"/>
  <c r="H4645" i="27"/>
  <c r="H4644" i="27"/>
  <c r="H4643" i="27"/>
  <c r="H4642" i="27"/>
  <c r="H4641" i="27"/>
  <c r="H4640" i="27"/>
  <c r="H4639" i="27"/>
  <c r="H4638" i="27"/>
  <c r="H4637" i="27"/>
  <c r="H4636" i="27"/>
  <c r="H4635" i="27"/>
  <c r="H4634" i="27"/>
  <c r="H4633" i="27"/>
  <c r="H4632" i="27"/>
  <c r="H4631" i="27"/>
  <c r="H4630" i="27"/>
  <c r="H4629" i="27"/>
  <c r="H4628" i="27"/>
  <c r="H4627" i="27"/>
  <c r="H4626" i="27"/>
  <c r="H4625" i="27"/>
  <c r="H4624" i="27"/>
  <c r="H4623" i="27"/>
  <c r="H4622" i="27"/>
  <c r="H4621" i="27"/>
  <c r="H4620" i="27"/>
  <c r="H4619" i="27"/>
  <c r="H4618" i="27"/>
  <c r="H4617" i="27"/>
  <c r="H4616" i="27"/>
  <c r="H4615" i="27"/>
  <c r="H4614" i="27"/>
  <c r="H4613" i="27"/>
  <c r="H4612" i="27"/>
  <c r="H4611" i="27"/>
  <c r="H4610" i="27"/>
  <c r="H4609" i="27"/>
  <c r="H4608" i="27"/>
  <c r="H4607" i="27"/>
  <c r="H4606" i="27"/>
  <c r="H4605" i="27"/>
  <c r="H4604" i="27"/>
  <c r="H4603" i="27"/>
  <c r="H4602" i="27"/>
  <c r="H4601" i="27"/>
  <c r="H4600" i="27"/>
  <c r="H4599" i="27"/>
  <c r="H4598" i="27"/>
  <c r="H4597" i="27"/>
  <c r="H4596" i="27"/>
  <c r="H4595" i="27"/>
  <c r="H4594" i="27"/>
  <c r="H4593" i="27"/>
  <c r="H4592" i="27"/>
  <c r="H4591" i="27"/>
  <c r="H4590" i="27"/>
  <c r="H4589" i="27"/>
  <c r="H4588" i="27"/>
  <c r="H4587" i="27"/>
  <c r="H4586" i="27"/>
  <c r="H4585" i="27"/>
  <c r="H4584" i="27"/>
  <c r="H4583" i="27"/>
  <c r="H4582" i="27"/>
  <c r="H4581" i="27"/>
  <c r="H4580" i="27"/>
  <c r="H4579" i="27"/>
  <c r="H4578" i="27"/>
  <c r="H4577" i="27"/>
  <c r="H4576" i="27"/>
  <c r="H4575" i="27"/>
  <c r="H4574" i="27"/>
  <c r="H4573" i="27"/>
  <c r="H4572" i="27"/>
  <c r="H4571" i="27"/>
  <c r="H4570" i="27"/>
  <c r="H4569" i="27"/>
  <c r="H4568" i="27"/>
  <c r="H4567" i="27"/>
  <c r="H4566" i="27"/>
  <c r="H4565" i="27"/>
  <c r="H4564" i="27"/>
  <c r="H4563" i="27"/>
  <c r="H4562" i="27"/>
  <c r="H4561" i="27"/>
  <c r="H4560" i="27"/>
  <c r="H4559" i="27"/>
  <c r="H4558" i="27"/>
  <c r="H4557" i="27"/>
  <c r="H4556" i="27"/>
  <c r="H4555" i="27"/>
  <c r="H4554" i="27"/>
  <c r="H4553" i="27"/>
  <c r="H4552" i="27"/>
  <c r="H4551" i="27"/>
  <c r="H4550" i="27"/>
  <c r="H4549" i="27"/>
  <c r="H4548" i="27"/>
  <c r="H4547" i="27"/>
  <c r="H4546" i="27"/>
  <c r="H4545" i="27"/>
  <c r="H4544" i="27"/>
  <c r="H4543" i="27"/>
  <c r="H4542" i="27"/>
  <c r="H4541" i="27"/>
  <c r="H4540" i="27"/>
  <c r="H4539" i="27"/>
  <c r="H4538" i="27"/>
  <c r="H4537" i="27"/>
  <c r="H4536" i="27"/>
  <c r="H4535" i="27"/>
  <c r="H4534" i="27"/>
  <c r="H4533" i="27"/>
  <c r="H4532" i="27"/>
  <c r="H4531" i="27"/>
  <c r="H4530" i="27"/>
  <c r="H4529" i="27"/>
  <c r="H4528" i="27"/>
  <c r="H4527" i="27"/>
  <c r="H4526" i="27"/>
  <c r="H4525" i="27"/>
  <c r="H4524" i="27"/>
  <c r="H4523" i="27"/>
  <c r="H4522" i="27"/>
  <c r="H4521" i="27"/>
  <c r="H4520" i="27"/>
  <c r="H4519" i="27"/>
  <c r="H4518" i="27"/>
  <c r="H4517" i="27"/>
  <c r="H4516" i="27"/>
  <c r="H4515" i="27"/>
  <c r="H4514" i="27"/>
  <c r="H4513" i="27"/>
  <c r="H4512" i="27"/>
  <c r="H4511" i="27"/>
  <c r="H4510" i="27"/>
  <c r="H4509" i="27"/>
  <c r="H4508" i="27"/>
  <c r="H4507" i="27"/>
  <c r="H4506" i="27"/>
  <c r="H4505" i="27"/>
  <c r="H4504" i="27"/>
  <c r="H4503" i="27"/>
  <c r="H4502" i="27"/>
  <c r="H4501" i="27"/>
  <c r="H4500" i="27"/>
  <c r="H4499" i="27"/>
  <c r="H4498" i="27"/>
  <c r="H4497" i="27"/>
  <c r="H4496" i="27"/>
  <c r="H4495" i="27"/>
  <c r="H4494" i="27"/>
  <c r="H4493" i="27"/>
  <c r="H4492" i="27"/>
  <c r="H4491" i="27"/>
  <c r="H4490" i="27"/>
  <c r="H4489" i="27"/>
  <c r="H4488" i="27"/>
  <c r="H4487" i="27"/>
  <c r="H4486" i="27"/>
  <c r="H4485" i="27"/>
  <c r="H4484" i="27"/>
  <c r="H4483" i="27"/>
  <c r="H4482" i="27"/>
  <c r="H4481" i="27"/>
  <c r="H4480" i="27"/>
  <c r="H4479" i="27"/>
  <c r="H4478" i="27"/>
  <c r="H4477" i="27"/>
  <c r="H4476" i="27"/>
  <c r="H4475" i="27"/>
  <c r="H4474" i="27"/>
  <c r="H4473" i="27"/>
  <c r="H4472" i="27"/>
  <c r="H4471" i="27"/>
  <c r="H4470" i="27"/>
  <c r="H4469" i="27"/>
  <c r="H4468" i="27"/>
  <c r="H4467" i="27"/>
  <c r="H4466" i="27"/>
  <c r="H4465" i="27"/>
  <c r="H4464" i="27"/>
  <c r="H4463" i="27"/>
  <c r="H4462" i="27"/>
  <c r="H4461" i="27"/>
  <c r="H4460" i="27"/>
  <c r="H4459" i="27"/>
  <c r="H4458" i="27"/>
  <c r="H4457" i="27"/>
  <c r="H4456" i="27"/>
  <c r="H4455" i="27"/>
  <c r="H4454" i="27"/>
  <c r="H4453" i="27"/>
  <c r="H4452" i="27"/>
  <c r="H4451" i="27"/>
  <c r="H4450" i="27"/>
  <c r="H4449" i="27"/>
  <c r="H4448" i="27"/>
  <c r="H4447" i="27"/>
  <c r="H4446" i="27"/>
  <c r="H4445" i="27"/>
  <c r="H4444" i="27"/>
  <c r="H4443" i="27"/>
  <c r="H4442" i="27"/>
  <c r="H4441" i="27"/>
  <c r="H4440" i="27"/>
  <c r="H4439" i="27"/>
  <c r="H4438" i="27"/>
  <c r="H4437" i="27"/>
  <c r="H4436" i="27"/>
  <c r="H4435" i="27"/>
  <c r="H4434" i="27"/>
  <c r="H4433" i="27"/>
  <c r="H4432" i="27"/>
  <c r="H4431" i="27"/>
  <c r="H4430" i="27"/>
  <c r="H4429" i="27"/>
  <c r="H4428" i="27"/>
  <c r="H4427" i="27"/>
  <c r="H4426" i="27"/>
  <c r="H4425" i="27"/>
  <c r="H4424" i="27"/>
  <c r="H4423" i="27"/>
  <c r="H4422" i="27"/>
  <c r="H4421" i="27"/>
  <c r="H4420" i="27"/>
  <c r="H4419" i="27"/>
  <c r="H4418" i="27"/>
  <c r="H4417" i="27"/>
  <c r="H4416" i="27"/>
  <c r="H4415" i="27"/>
  <c r="H4414" i="27"/>
  <c r="H4413" i="27"/>
  <c r="H4412" i="27"/>
  <c r="H4411" i="27"/>
  <c r="H4410" i="27"/>
  <c r="H4409" i="27"/>
  <c r="H4408" i="27"/>
  <c r="H4407" i="27"/>
  <c r="H4406" i="27"/>
  <c r="H4405" i="27"/>
  <c r="H4404" i="27"/>
  <c r="H4403" i="27"/>
  <c r="H4402" i="27"/>
  <c r="H4401" i="27"/>
  <c r="H4400" i="27"/>
  <c r="H4399" i="27"/>
  <c r="H4398" i="27"/>
  <c r="H4397" i="27"/>
  <c r="H4396" i="27"/>
  <c r="H4395" i="27"/>
  <c r="H4394" i="27"/>
  <c r="H4393" i="27"/>
  <c r="H4392" i="27"/>
  <c r="H4391" i="27"/>
  <c r="H4390" i="27"/>
  <c r="H4389" i="27"/>
  <c r="H4388" i="27"/>
  <c r="H4387" i="27"/>
  <c r="H4386" i="27"/>
  <c r="H4385" i="27"/>
  <c r="H4384" i="27"/>
  <c r="H4383" i="27"/>
  <c r="H4382" i="27"/>
  <c r="H4381" i="27"/>
  <c r="H4380" i="27"/>
  <c r="H4379" i="27"/>
  <c r="H4378" i="27"/>
  <c r="H4377" i="27"/>
  <c r="H4376" i="27"/>
  <c r="H4375" i="27"/>
  <c r="H4374" i="27"/>
  <c r="H4373" i="27"/>
  <c r="H4372" i="27"/>
  <c r="H4371" i="27"/>
  <c r="H4370" i="27"/>
  <c r="H4369" i="27"/>
  <c r="H4368" i="27"/>
  <c r="H4367" i="27"/>
  <c r="H4366" i="27"/>
  <c r="H4365" i="27"/>
  <c r="H4364" i="27"/>
  <c r="H4363" i="27"/>
  <c r="H4362" i="27"/>
  <c r="H4361" i="27"/>
  <c r="H4360" i="27"/>
  <c r="H4359" i="27"/>
  <c r="H4358" i="27"/>
  <c r="H4357" i="27"/>
  <c r="H4356" i="27"/>
  <c r="H4355" i="27"/>
  <c r="H4354" i="27"/>
  <c r="H4353" i="27"/>
  <c r="H4352" i="27"/>
  <c r="H4351" i="27"/>
  <c r="H4350" i="27"/>
  <c r="H4349" i="27"/>
  <c r="H4348" i="27"/>
  <c r="H4347" i="27"/>
  <c r="H4346" i="27"/>
  <c r="H4345" i="27"/>
  <c r="H4344" i="27"/>
  <c r="H4343" i="27"/>
  <c r="H4342" i="27"/>
  <c r="H4341" i="27"/>
  <c r="H4340" i="27"/>
  <c r="H4339" i="27"/>
  <c r="H4338" i="27"/>
  <c r="H4337" i="27"/>
  <c r="H4336" i="27"/>
  <c r="H4335" i="27"/>
  <c r="H4334" i="27"/>
  <c r="H4333" i="27"/>
  <c r="H4332" i="27"/>
  <c r="H4331" i="27"/>
  <c r="H4330" i="27"/>
  <c r="H4329" i="27"/>
  <c r="H4328" i="27"/>
  <c r="H4327" i="27"/>
  <c r="H4326" i="27"/>
  <c r="H4325" i="27"/>
  <c r="H4324" i="27"/>
  <c r="H4323" i="27"/>
  <c r="H4322" i="27"/>
  <c r="H4321" i="27"/>
  <c r="H4320" i="27"/>
  <c r="H4319" i="27"/>
  <c r="H4318" i="27"/>
  <c r="H4317" i="27"/>
  <c r="H4316" i="27"/>
  <c r="H4315" i="27"/>
  <c r="H4314" i="27"/>
  <c r="H4313" i="27"/>
  <c r="H4312" i="27"/>
  <c r="H4311" i="27"/>
  <c r="H4310" i="27"/>
  <c r="H4309" i="27"/>
  <c r="H4308" i="27"/>
  <c r="H4307" i="27"/>
  <c r="H4306" i="27"/>
  <c r="H4305" i="27"/>
  <c r="H4304" i="27"/>
  <c r="H4303" i="27"/>
  <c r="H4302" i="27"/>
  <c r="H4301" i="27"/>
  <c r="H4300" i="27"/>
  <c r="H4299" i="27"/>
  <c r="H4298" i="27"/>
  <c r="H4297" i="27"/>
  <c r="H4296" i="27"/>
  <c r="H4295" i="27"/>
  <c r="H4294" i="27"/>
  <c r="H4293" i="27"/>
  <c r="H4292" i="27"/>
  <c r="H4291" i="27"/>
  <c r="H4290" i="27"/>
  <c r="H4289" i="27"/>
  <c r="H4288" i="27"/>
  <c r="H4287" i="27"/>
  <c r="H4286" i="27"/>
  <c r="H4285" i="27"/>
  <c r="H4284" i="27"/>
  <c r="H4283" i="27"/>
  <c r="H4282" i="27"/>
  <c r="H4281" i="27"/>
  <c r="H4280" i="27"/>
  <c r="H4277" i="27"/>
  <c r="H4276" i="27"/>
  <c r="H4275" i="27"/>
  <c r="H4274" i="27"/>
  <c r="H4273" i="27"/>
  <c r="H4272" i="27"/>
  <c r="H4271" i="27"/>
  <c r="H4270" i="27"/>
  <c r="H4269" i="27"/>
  <c r="H4268" i="27"/>
  <c r="H4267" i="27"/>
  <c r="H4266" i="27"/>
  <c r="H4265" i="27"/>
  <c r="H4264" i="27"/>
  <c r="H4263" i="27"/>
  <c r="H4262" i="27"/>
  <c r="H4261" i="27"/>
  <c r="H4260" i="27"/>
  <c r="H4259" i="27"/>
  <c r="H4258" i="27"/>
  <c r="H4257" i="27"/>
  <c r="H4256" i="27"/>
  <c r="H4255" i="27"/>
  <c r="H4254" i="27"/>
  <c r="H4253" i="27"/>
  <c r="H4252" i="27"/>
  <c r="H4251" i="27"/>
  <c r="H4250" i="27"/>
  <c r="H4249" i="27"/>
  <c r="H4248" i="27"/>
  <c r="H4247" i="27"/>
  <c r="H4246" i="27"/>
  <c r="H4245" i="27"/>
  <c r="H4244" i="27"/>
  <c r="H4243" i="27"/>
  <c r="H4242" i="27"/>
  <c r="H4241" i="27"/>
  <c r="H4240" i="27"/>
  <c r="H4239" i="27"/>
  <c r="H4238" i="27"/>
  <c r="H4237" i="27"/>
  <c r="H4236" i="27"/>
  <c r="H4235" i="27"/>
  <c r="H4234" i="27"/>
  <c r="H4233" i="27"/>
  <c r="H4232" i="27"/>
  <c r="H4231" i="27"/>
  <c r="H4230" i="27"/>
  <c r="H4229" i="27"/>
  <c r="H4228" i="27"/>
  <c r="H4227" i="27"/>
  <c r="H4226" i="27"/>
  <c r="H4225" i="27"/>
  <c r="H4224" i="27"/>
  <c r="H4223" i="27"/>
  <c r="H4222" i="27"/>
  <c r="H4221" i="27"/>
  <c r="H4220" i="27"/>
  <c r="H4219" i="27"/>
  <c r="H4218" i="27"/>
  <c r="H4217" i="27"/>
  <c r="H4216" i="27"/>
  <c r="H4215" i="27"/>
  <c r="H4214" i="27"/>
  <c r="H4213" i="27"/>
  <c r="H4212" i="27"/>
  <c r="H4211" i="27"/>
  <c r="H4210" i="27"/>
  <c r="H4209" i="27"/>
  <c r="H4208" i="27"/>
  <c r="H4207" i="27"/>
  <c r="H4206" i="27"/>
  <c r="H4205" i="27"/>
  <c r="H4204" i="27"/>
  <c r="H4203" i="27"/>
  <c r="H4202" i="27"/>
  <c r="H4201" i="27"/>
  <c r="H4200" i="27"/>
  <c r="H4199" i="27"/>
  <c r="H4198" i="27"/>
  <c r="H4197" i="27"/>
  <c r="H4196" i="27"/>
  <c r="H4195" i="27"/>
  <c r="H4194" i="27"/>
  <c r="H4193" i="27"/>
  <c r="H4192" i="27"/>
  <c r="H4191" i="27"/>
  <c r="H4190" i="27"/>
  <c r="H4189" i="27"/>
  <c r="H4188" i="27"/>
  <c r="H4187" i="27"/>
  <c r="H4186" i="27"/>
  <c r="H4185" i="27"/>
  <c r="H4184" i="27"/>
  <c r="H4183" i="27"/>
  <c r="H4182" i="27"/>
  <c r="H4181" i="27"/>
  <c r="H4180" i="27"/>
  <c r="H4179" i="27"/>
  <c r="H4178" i="27"/>
  <c r="H4177" i="27"/>
  <c r="H4176" i="27"/>
  <c r="H4175" i="27"/>
  <c r="H4174" i="27"/>
  <c r="H4173" i="27"/>
  <c r="H4172" i="27"/>
  <c r="H4171" i="27"/>
  <c r="H4170" i="27"/>
  <c r="H4169" i="27"/>
  <c r="H4168" i="27"/>
  <c r="H4167" i="27"/>
  <c r="H4166" i="27"/>
  <c r="H4165" i="27"/>
  <c r="H4164" i="27"/>
  <c r="H4163" i="27"/>
  <c r="H4162" i="27"/>
  <c r="H4161" i="27"/>
  <c r="H4160" i="27"/>
  <c r="H4159" i="27"/>
  <c r="H4158" i="27"/>
  <c r="H4157" i="27"/>
  <c r="H4156" i="27"/>
  <c r="H4155" i="27"/>
  <c r="H4154" i="27"/>
  <c r="H4153" i="27"/>
  <c r="H4152" i="27"/>
  <c r="H4151" i="27"/>
  <c r="H4150" i="27"/>
  <c r="H4149" i="27"/>
  <c r="H4148" i="27"/>
  <c r="H4147" i="27"/>
  <c r="H4146" i="27"/>
  <c r="H4145" i="27"/>
  <c r="H4144" i="27"/>
  <c r="H4143" i="27"/>
  <c r="H4142" i="27"/>
  <c r="H4141" i="27"/>
  <c r="H4140" i="27"/>
  <c r="H4139" i="27"/>
  <c r="H4138" i="27"/>
  <c r="H4137" i="27"/>
  <c r="H4136" i="27"/>
  <c r="H4135" i="27"/>
  <c r="H4134" i="27"/>
  <c r="H4133" i="27"/>
  <c r="H4132" i="27"/>
  <c r="H4131" i="27"/>
  <c r="H4130" i="27"/>
  <c r="H4129" i="27"/>
  <c r="H4128" i="27"/>
  <c r="H4127" i="27"/>
  <c r="H4126" i="27"/>
  <c r="H4125" i="27"/>
  <c r="H4124" i="27"/>
  <c r="H4123" i="27"/>
  <c r="H4122" i="27"/>
  <c r="H4121" i="27"/>
  <c r="H4120" i="27"/>
  <c r="H4119" i="27"/>
  <c r="H4118" i="27"/>
  <c r="H4117" i="27"/>
  <c r="H4116" i="27"/>
  <c r="H4115" i="27"/>
  <c r="H4114" i="27"/>
  <c r="H4113" i="27"/>
  <c r="H4112" i="27"/>
  <c r="H4111" i="27"/>
  <c r="H4110" i="27"/>
  <c r="H4109" i="27"/>
  <c r="H4108" i="27"/>
  <c r="H4107" i="27"/>
  <c r="H4106" i="27"/>
  <c r="H4105" i="27"/>
  <c r="H4104" i="27"/>
  <c r="H4103" i="27"/>
  <c r="H4102" i="27"/>
  <c r="H4101" i="27"/>
  <c r="H4100" i="27"/>
  <c r="H4099" i="27"/>
  <c r="H4098" i="27"/>
  <c r="H4097" i="27"/>
  <c r="H4096" i="27"/>
  <c r="H4095" i="27"/>
  <c r="H4094" i="27"/>
  <c r="H4093" i="27"/>
  <c r="H4092" i="27"/>
  <c r="H4091" i="27"/>
  <c r="H4090" i="27"/>
  <c r="H4089" i="27"/>
  <c r="H4088" i="27"/>
  <c r="H4087" i="27"/>
  <c r="H4086" i="27"/>
  <c r="H4085" i="27"/>
  <c r="H4084" i="27"/>
  <c r="H4083" i="27"/>
  <c r="H4082" i="27"/>
  <c r="H4081" i="27"/>
  <c r="H4080" i="27"/>
  <c r="H4079" i="27"/>
  <c r="H4078" i="27"/>
  <c r="H4077" i="27"/>
  <c r="H4076" i="27"/>
  <c r="H4075" i="27"/>
  <c r="H4074" i="27"/>
  <c r="H4073" i="27"/>
  <c r="H4072" i="27"/>
  <c r="H4071" i="27"/>
  <c r="H4070" i="27"/>
  <c r="H4069" i="27"/>
  <c r="H4068" i="27"/>
  <c r="H4067" i="27"/>
  <c r="H4066" i="27"/>
  <c r="H4065" i="27"/>
  <c r="H4064" i="27"/>
  <c r="H4063" i="27"/>
  <c r="H4062" i="27"/>
  <c r="H4061" i="27"/>
  <c r="H4060" i="27"/>
  <c r="H4059" i="27"/>
  <c r="H4058" i="27"/>
  <c r="H4057" i="27"/>
  <c r="H4056" i="27"/>
  <c r="H4055" i="27"/>
  <c r="H4054" i="27"/>
  <c r="H4053" i="27"/>
  <c r="H4052" i="27"/>
  <c r="H4051" i="27"/>
  <c r="H4050" i="27"/>
  <c r="H4049" i="27"/>
  <c r="H4048" i="27"/>
  <c r="H4047" i="27"/>
  <c r="H4046" i="27"/>
  <c r="H4045" i="27"/>
  <c r="H4044" i="27"/>
  <c r="H4043" i="27"/>
  <c r="H4042" i="27"/>
  <c r="H4041" i="27"/>
  <c r="H4040" i="27"/>
  <c r="H4039" i="27"/>
  <c r="H4038" i="27"/>
  <c r="H4037" i="27"/>
  <c r="H4036" i="27"/>
  <c r="H4035" i="27"/>
  <c r="H4034" i="27"/>
  <c r="H4033" i="27"/>
  <c r="H4032" i="27"/>
  <c r="H4031" i="27"/>
  <c r="H4030" i="27"/>
  <c r="H4029" i="27"/>
  <c r="H4028" i="27"/>
  <c r="H4027" i="27"/>
  <c r="H4026" i="27"/>
  <c r="H4025" i="27"/>
  <c r="H4024" i="27"/>
  <c r="H4023" i="27"/>
  <c r="H4022" i="27"/>
  <c r="H4021" i="27"/>
  <c r="H4020" i="27"/>
  <c r="H4019" i="27"/>
  <c r="H4018" i="27"/>
  <c r="H4017" i="27"/>
  <c r="H4016" i="27"/>
  <c r="H4015" i="27"/>
  <c r="H4014" i="27"/>
  <c r="H4013" i="27"/>
  <c r="H4012" i="27"/>
  <c r="H4011" i="27"/>
  <c r="H4010" i="27"/>
  <c r="H4009" i="27"/>
  <c r="H4008" i="27"/>
  <c r="H4007" i="27"/>
  <c r="H4006" i="27"/>
  <c r="H4005" i="27"/>
  <c r="H4004" i="27"/>
  <c r="H4003" i="27"/>
  <c r="H4002" i="27"/>
  <c r="H4001" i="27"/>
  <c r="H4000" i="27"/>
  <c r="H3999" i="27"/>
  <c r="H3998" i="27"/>
  <c r="H3997" i="27"/>
  <c r="H3996" i="27"/>
  <c r="H3995" i="27"/>
  <c r="H3994" i="27"/>
  <c r="H3993" i="27"/>
  <c r="H3992" i="27"/>
  <c r="H3991" i="27"/>
  <c r="H3990" i="27"/>
  <c r="H3989" i="27"/>
  <c r="H3988" i="27"/>
  <c r="H3987" i="27"/>
  <c r="H3986" i="27"/>
  <c r="H3985" i="27"/>
  <c r="H3984" i="27"/>
  <c r="H3983" i="27"/>
  <c r="H3982" i="27"/>
  <c r="H3981" i="27"/>
  <c r="H3980" i="27"/>
  <c r="H3979" i="27"/>
  <c r="H3978" i="27"/>
  <c r="H3977" i="27"/>
  <c r="H3976" i="27"/>
  <c r="H3975" i="27"/>
  <c r="H3974" i="27"/>
  <c r="H3973" i="27"/>
  <c r="H3972" i="27"/>
  <c r="H3971" i="27"/>
  <c r="H3970" i="27"/>
  <c r="H3969" i="27"/>
  <c r="H3968" i="27"/>
  <c r="H3967" i="27"/>
  <c r="H3966" i="27"/>
  <c r="H3965" i="27"/>
  <c r="H3964" i="27"/>
  <c r="H3963" i="27"/>
  <c r="H3962" i="27"/>
  <c r="H3961" i="27"/>
  <c r="H3960" i="27"/>
  <c r="H3959" i="27"/>
  <c r="H3958" i="27"/>
  <c r="H3957" i="27"/>
  <c r="H3956" i="27"/>
  <c r="H3955" i="27"/>
  <c r="H3954" i="27"/>
  <c r="H3953" i="27"/>
  <c r="H3952" i="27"/>
  <c r="H3951" i="27"/>
  <c r="H3950" i="27"/>
  <c r="H3949" i="27"/>
  <c r="H3948" i="27"/>
  <c r="H3947" i="27"/>
  <c r="H3946" i="27"/>
  <c r="H3945" i="27"/>
  <c r="H3944" i="27"/>
  <c r="H3943" i="27"/>
  <c r="H3942" i="27"/>
  <c r="H3941" i="27"/>
  <c r="H3940" i="27"/>
  <c r="H3939" i="27"/>
  <c r="H3938" i="27"/>
  <c r="H3937" i="27"/>
  <c r="H3936" i="27"/>
  <c r="H3935" i="27"/>
  <c r="H3934" i="27"/>
  <c r="H3933" i="27"/>
  <c r="H3932" i="27"/>
  <c r="H3931" i="27"/>
  <c r="H3930" i="27"/>
  <c r="H3929" i="27"/>
  <c r="H3928" i="27"/>
  <c r="H3927" i="27"/>
  <c r="H3926" i="27"/>
  <c r="H3925" i="27"/>
  <c r="H3924" i="27"/>
  <c r="H3923" i="27"/>
  <c r="H3922" i="27"/>
  <c r="H3921" i="27"/>
  <c r="H3920" i="27"/>
  <c r="H3919" i="27"/>
  <c r="H3918" i="27"/>
  <c r="H3917" i="27"/>
  <c r="H3916" i="27"/>
  <c r="H3915" i="27"/>
  <c r="H3914" i="27"/>
  <c r="H3913" i="27"/>
  <c r="H3912" i="27"/>
  <c r="H3911" i="27"/>
  <c r="H3910" i="27"/>
  <c r="H3909" i="27"/>
  <c r="H3908" i="27"/>
  <c r="H3907" i="27"/>
  <c r="H3906" i="27"/>
  <c r="H3905" i="27"/>
  <c r="H3904" i="27"/>
  <c r="H3903" i="27"/>
  <c r="H3902" i="27"/>
  <c r="H3901" i="27"/>
  <c r="H3900" i="27"/>
  <c r="H3899" i="27"/>
  <c r="H3898" i="27"/>
  <c r="H3897" i="27"/>
  <c r="H3896" i="27"/>
  <c r="H3895" i="27"/>
  <c r="H3894" i="27"/>
  <c r="H3893" i="27"/>
  <c r="H3892" i="27"/>
  <c r="H3891" i="27"/>
  <c r="H3890" i="27"/>
  <c r="H3889" i="27"/>
  <c r="H3888" i="27"/>
  <c r="H3887" i="27"/>
  <c r="H3886" i="27"/>
  <c r="H3885" i="27"/>
  <c r="H3884" i="27"/>
  <c r="H3883" i="27"/>
  <c r="H3882" i="27"/>
  <c r="H3881" i="27"/>
  <c r="H3880" i="27"/>
  <c r="H3879" i="27"/>
  <c r="H3878" i="27"/>
  <c r="H3877" i="27"/>
  <c r="H3876" i="27"/>
  <c r="H3875" i="27"/>
  <c r="H3874" i="27"/>
  <c r="H3873" i="27"/>
  <c r="H3872" i="27"/>
  <c r="H3871" i="27"/>
  <c r="H3870" i="27"/>
  <c r="H3869" i="27"/>
  <c r="H3868" i="27"/>
  <c r="H3867" i="27"/>
  <c r="H3866" i="27"/>
  <c r="H3865" i="27"/>
  <c r="H3864" i="27"/>
  <c r="H3863" i="27"/>
  <c r="H3862" i="27"/>
  <c r="H3861" i="27"/>
  <c r="H3860" i="27"/>
  <c r="H3859" i="27"/>
  <c r="H3858" i="27"/>
  <c r="H3857" i="27"/>
  <c r="H3856" i="27"/>
  <c r="H3855" i="27"/>
  <c r="H3854" i="27"/>
  <c r="H3853" i="27"/>
  <c r="H3852" i="27"/>
  <c r="H3851" i="27"/>
  <c r="H3850" i="27"/>
  <c r="H3849" i="27"/>
  <c r="H3848" i="27"/>
  <c r="H3847" i="27"/>
  <c r="H3846" i="27"/>
  <c r="H3845" i="27"/>
  <c r="H3844" i="27"/>
  <c r="H3843" i="27"/>
  <c r="H3842" i="27"/>
  <c r="H3841" i="27"/>
  <c r="H3840" i="27"/>
  <c r="H3839" i="27"/>
  <c r="H3838" i="27"/>
  <c r="H3837" i="27"/>
  <c r="H3836" i="27"/>
  <c r="H3835" i="27"/>
  <c r="H3834" i="27"/>
  <c r="H3833" i="27"/>
  <c r="H3832" i="27"/>
  <c r="H3831" i="27"/>
  <c r="H3830" i="27"/>
  <c r="H3829" i="27"/>
  <c r="H3828" i="27"/>
  <c r="H3827" i="27"/>
  <c r="H3826" i="27"/>
  <c r="H3825" i="27"/>
  <c r="H3824" i="27"/>
  <c r="H3823" i="27"/>
  <c r="H3822" i="27"/>
  <c r="H3821" i="27"/>
  <c r="H3820" i="27"/>
  <c r="H3819" i="27"/>
  <c r="H3818" i="27"/>
  <c r="H3817" i="27"/>
  <c r="H3816" i="27"/>
  <c r="H3815" i="27"/>
  <c r="H3814" i="27"/>
  <c r="H3813" i="27"/>
  <c r="H3812" i="27"/>
  <c r="H3811" i="27"/>
  <c r="H3810" i="27"/>
  <c r="H3809" i="27"/>
  <c r="H3808" i="27"/>
  <c r="H3807" i="27"/>
  <c r="H3806" i="27"/>
  <c r="H3805" i="27"/>
  <c r="H3804" i="27"/>
  <c r="H3803" i="27"/>
  <c r="H3802" i="27"/>
  <c r="H3801" i="27"/>
  <c r="H3800" i="27"/>
  <c r="H3799" i="27"/>
  <c r="H3798" i="27"/>
  <c r="H3797" i="27"/>
  <c r="H3796" i="27"/>
  <c r="H3795" i="27"/>
  <c r="H3794" i="27"/>
  <c r="H3793" i="27"/>
  <c r="H3792" i="27"/>
  <c r="H3791" i="27"/>
  <c r="H3790" i="27"/>
  <c r="H3789" i="27"/>
  <c r="H3788" i="27"/>
  <c r="H3787" i="27"/>
  <c r="H3786" i="27"/>
  <c r="H3785" i="27"/>
  <c r="H3784" i="27"/>
  <c r="H3783" i="27"/>
  <c r="H3782" i="27"/>
  <c r="H3781" i="27"/>
  <c r="H3780" i="27"/>
  <c r="H3779" i="27"/>
  <c r="H3778" i="27"/>
  <c r="H3777" i="27"/>
  <c r="H3776" i="27"/>
  <c r="H3775" i="27"/>
  <c r="H3774" i="27"/>
  <c r="H3773" i="27"/>
  <c r="H3772" i="27"/>
  <c r="H3771" i="27"/>
  <c r="H3770" i="27"/>
  <c r="H3769" i="27"/>
  <c r="H3768" i="27"/>
  <c r="H3767" i="27"/>
  <c r="H3766" i="27"/>
  <c r="H3765" i="27"/>
  <c r="H3764" i="27"/>
  <c r="H3763" i="27"/>
  <c r="H3762" i="27"/>
  <c r="H3761" i="27"/>
  <c r="H3760" i="27"/>
  <c r="H3759" i="27"/>
  <c r="H3758" i="27"/>
  <c r="H3757" i="27"/>
  <c r="H3756" i="27"/>
  <c r="H3755" i="27"/>
  <c r="H3754" i="27"/>
  <c r="H3753" i="27"/>
  <c r="H3752" i="27"/>
  <c r="H3751" i="27"/>
  <c r="H3750" i="27"/>
  <c r="H3749" i="27"/>
  <c r="H3748" i="27"/>
  <c r="H3747" i="27"/>
  <c r="H3746" i="27"/>
  <c r="H3745" i="27"/>
  <c r="H3744" i="27"/>
  <c r="H3743" i="27"/>
  <c r="H3742" i="27"/>
  <c r="H3741" i="27"/>
  <c r="H3740" i="27"/>
  <c r="H3739" i="27"/>
  <c r="H3738" i="27"/>
  <c r="H3737" i="27"/>
  <c r="H3736" i="27"/>
  <c r="H3735" i="27"/>
  <c r="H3734" i="27"/>
  <c r="H3733" i="27"/>
  <c r="H3732" i="27"/>
  <c r="H3731" i="27"/>
  <c r="H3730" i="27"/>
  <c r="H3729" i="27"/>
  <c r="H3728" i="27"/>
  <c r="H3727" i="27"/>
  <c r="H3726" i="27"/>
  <c r="H3725" i="27"/>
  <c r="H3724" i="27"/>
  <c r="H3723" i="27"/>
  <c r="H3722" i="27"/>
  <c r="H3721" i="27"/>
  <c r="H3720" i="27"/>
  <c r="H3719" i="27"/>
  <c r="H3718" i="27"/>
  <c r="H3717" i="27"/>
  <c r="H3716" i="27"/>
  <c r="H3715" i="27"/>
  <c r="H3714" i="27"/>
  <c r="H3713" i="27"/>
  <c r="H3712" i="27"/>
  <c r="H3711" i="27"/>
  <c r="H3710" i="27"/>
  <c r="H3709" i="27"/>
  <c r="H3708" i="27"/>
  <c r="H3707" i="27"/>
  <c r="H3706" i="27"/>
  <c r="H3705" i="27"/>
  <c r="H3704" i="27"/>
  <c r="H3703" i="27"/>
  <c r="H3702" i="27"/>
  <c r="H3701" i="27"/>
  <c r="H3700" i="27"/>
  <c r="H3699" i="27"/>
  <c r="H3698" i="27"/>
  <c r="H3697" i="27"/>
  <c r="H3696" i="27"/>
  <c r="H3695" i="27"/>
  <c r="H3694" i="27"/>
  <c r="H3693" i="27"/>
  <c r="H3692" i="27"/>
  <c r="H3691" i="27"/>
  <c r="H3690" i="27"/>
  <c r="H3689" i="27"/>
  <c r="H3688" i="27"/>
  <c r="H3687" i="27"/>
  <c r="H3686" i="27"/>
  <c r="H3685" i="27"/>
  <c r="H3684" i="27"/>
  <c r="H3683" i="27"/>
  <c r="H3682" i="27"/>
  <c r="H3681" i="27"/>
  <c r="H3680" i="27"/>
  <c r="H3679" i="27"/>
  <c r="H3678" i="27"/>
  <c r="H3677" i="27"/>
  <c r="H3676" i="27"/>
  <c r="H3675" i="27"/>
  <c r="H3674" i="27"/>
  <c r="H3673" i="27"/>
  <c r="H3672" i="27"/>
  <c r="H3671" i="27"/>
  <c r="H3670" i="27"/>
  <c r="H3669" i="27"/>
  <c r="H3668" i="27"/>
  <c r="H3667" i="27"/>
  <c r="H3666" i="27"/>
  <c r="H3665" i="27"/>
  <c r="H3664" i="27"/>
  <c r="H3663" i="27"/>
  <c r="H3662" i="27"/>
  <c r="H3661" i="27"/>
  <c r="H3660" i="27"/>
  <c r="H3659" i="27"/>
  <c r="H3658" i="27"/>
  <c r="H3657" i="27"/>
  <c r="H3656" i="27"/>
  <c r="H3655" i="27"/>
  <c r="H3654" i="27"/>
  <c r="H3653" i="27"/>
  <c r="H3652" i="27"/>
  <c r="H3651" i="27"/>
  <c r="H3650" i="27"/>
  <c r="H3649" i="27"/>
  <c r="H3648" i="27"/>
  <c r="H3647" i="27"/>
  <c r="H3646" i="27"/>
  <c r="H3645" i="27"/>
  <c r="H3644" i="27"/>
  <c r="H3643" i="27"/>
  <c r="H3642" i="27"/>
  <c r="H3641" i="27"/>
  <c r="H3640" i="27"/>
  <c r="H3639" i="27"/>
  <c r="H3638" i="27"/>
  <c r="H3637" i="27"/>
  <c r="H3636" i="27"/>
  <c r="H3635" i="27"/>
  <c r="H3634" i="27"/>
  <c r="H3633" i="27"/>
  <c r="H3632" i="27"/>
  <c r="H3631" i="27"/>
  <c r="H3630" i="27"/>
  <c r="H3629" i="27"/>
  <c r="H3628" i="27"/>
  <c r="H3627" i="27"/>
  <c r="H3626" i="27"/>
  <c r="H3625" i="27"/>
  <c r="H3624" i="27"/>
  <c r="H3623" i="27"/>
  <c r="H3622" i="27"/>
  <c r="H3621" i="27"/>
  <c r="H3620" i="27"/>
  <c r="H3619" i="27"/>
  <c r="H3618" i="27"/>
  <c r="H3617" i="27"/>
  <c r="H3616" i="27"/>
  <c r="H3615" i="27"/>
  <c r="H3614" i="27"/>
  <c r="H3613" i="27"/>
  <c r="H3612" i="27"/>
  <c r="H3611" i="27"/>
  <c r="H3610" i="27"/>
  <c r="H3609" i="27"/>
  <c r="H3608" i="27"/>
  <c r="H3607" i="27"/>
  <c r="H3606" i="27"/>
  <c r="H3605" i="27"/>
  <c r="H3604" i="27"/>
  <c r="H3603" i="27"/>
  <c r="H3602" i="27"/>
  <c r="H3601" i="27"/>
  <c r="H3600" i="27"/>
  <c r="H3599" i="27"/>
  <c r="H3598" i="27"/>
  <c r="H3597" i="27"/>
  <c r="H3596" i="27"/>
  <c r="H3595" i="27"/>
  <c r="H3594" i="27"/>
  <c r="H3593" i="27"/>
  <c r="H3592" i="27"/>
  <c r="H3591" i="27"/>
  <c r="H3590" i="27"/>
  <c r="H3589" i="27"/>
  <c r="H3588" i="27"/>
  <c r="H3587" i="27"/>
  <c r="H3586" i="27"/>
  <c r="H3585" i="27"/>
  <c r="H3584" i="27"/>
  <c r="H3583" i="27"/>
  <c r="H3582" i="27"/>
  <c r="H3581" i="27"/>
  <c r="H3580" i="27"/>
  <c r="H3579" i="27"/>
  <c r="H3578" i="27"/>
  <c r="H3577" i="27"/>
  <c r="H3576" i="27"/>
  <c r="H3575" i="27"/>
  <c r="H3574" i="27"/>
  <c r="H3573" i="27"/>
  <c r="H3572" i="27"/>
  <c r="H3571" i="27"/>
  <c r="H3570" i="27"/>
  <c r="H3569" i="27"/>
  <c r="H3568" i="27"/>
  <c r="H3567" i="27"/>
  <c r="H3566" i="27"/>
  <c r="H3565" i="27"/>
  <c r="H3564" i="27"/>
  <c r="H3563" i="27"/>
  <c r="H3562" i="27"/>
  <c r="H3561" i="27"/>
  <c r="H3560" i="27"/>
  <c r="H3559" i="27"/>
  <c r="H3558" i="27"/>
  <c r="H3557" i="27"/>
  <c r="H3556" i="27"/>
  <c r="H3555" i="27"/>
  <c r="H3554" i="27"/>
  <c r="H3553" i="27"/>
  <c r="H3550" i="27"/>
  <c r="H3549" i="27"/>
  <c r="H3548" i="27"/>
  <c r="H3547" i="27"/>
  <c r="H3546" i="27"/>
  <c r="H3545" i="27"/>
  <c r="H3544" i="27"/>
  <c r="H3543" i="27"/>
  <c r="H3542" i="27"/>
  <c r="H3541" i="27"/>
  <c r="H3540" i="27"/>
  <c r="H3539" i="27"/>
  <c r="H3538" i="27"/>
  <c r="H3537" i="27"/>
  <c r="H3536" i="27"/>
  <c r="H3535" i="27"/>
  <c r="H3534" i="27"/>
  <c r="H3533" i="27"/>
  <c r="H3532" i="27"/>
  <c r="H3531" i="27"/>
  <c r="H3530" i="27"/>
  <c r="H3529" i="27"/>
  <c r="H3528" i="27"/>
  <c r="H3527" i="27"/>
  <c r="H3526" i="27"/>
  <c r="H3525" i="27"/>
  <c r="H3524" i="27"/>
  <c r="H3523" i="27"/>
  <c r="H3522" i="27"/>
  <c r="H3521" i="27"/>
  <c r="H3520" i="27"/>
  <c r="H3519" i="27"/>
  <c r="H3518" i="27"/>
  <c r="H3517" i="27"/>
  <c r="H3516" i="27"/>
  <c r="H3515" i="27"/>
  <c r="H3514" i="27"/>
  <c r="H3513" i="27"/>
  <c r="H3512" i="27"/>
  <c r="H3511" i="27"/>
  <c r="H3510" i="27"/>
  <c r="H3509" i="27"/>
  <c r="H3508" i="27"/>
  <c r="H3507" i="27"/>
  <c r="H3506" i="27"/>
  <c r="H3505" i="27"/>
  <c r="H3504" i="27"/>
  <c r="H3503" i="27"/>
  <c r="H3502" i="27"/>
  <c r="H3501" i="27"/>
  <c r="H3500" i="27"/>
  <c r="H3499" i="27"/>
  <c r="H3498" i="27"/>
  <c r="H3497" i="27"/>
  <c r="H3496" i="27"/>
  <c r="H3495" i="27"/>
  <c r="H3494" i="27"/>
  <c r="H3493" i="27"/>
  <c r="H3492" i="27"/>
  <c r="H3491" i="27"/>
  <c r="H3490" i="27"/>
  <c r="H3489" i="27"/>
  <c r="H3488" i="27"/>
  <c r="H3487" i="27"/>
  <c r="H3486" i="27"/>
  <c r="H3485" i="27"/>
  <c r="H3484" i="27"/>
  <c r="H3483" i="27"/>
  <c r="H3482" i="27"/>
  <c r="H3481" i="27"/>
  <c r="H3480" i="27"/>
  <c r="H3479" i="27"/>
  <c r="H3478" i="27"/>
  <c r="H3477" i="27"/>
  <c r="H3476" i="27"/>
  <c r="H3475" i="27"/>
  <c r="H3474" i="27"/>
  <c r="H3473" i="27"/>
  <c r="H3472" i="27"/>
  <c r="H3471" i="27"/>
  <c r="H3470" i="27"/>
  <c r="H3469" i="27"/>
  <c r="H3468" i="27"/>
  <c r="H3467" i="27"/>
  <c r="H3466" i="27"/>
  <c r="H3465" i="27"/>
  <c r="H3464" i="27"/>
  <c r="H3463" i="27"/>
  <c r="H3462" i="27"/>
  <c r="H3461" i="27"/>
  <c r="H3460" i="27"/>
  <c r="H3459" i="27"/>
  <c r="H3458" i="27"/>
  <c r="H3457" i="27"/>
  <c r="H3456" i="27"/>
  <c r="H3455" i="27"/>
  <c r="H3454" i="27"/>
  <c r="H3453" i="27"/>
  <c r="H3452" i="27"/>
  <c r="H3451" i="27"/>
  <c r="H3450" i="27"/>
  <c r="H3449" i="27"/>
  <c r="H3448" i="27"/>
  <c r="H3447" i="27"/>
  <c r="H3446" i="27"/>
  <c r="H3445" i="27"/>
  <c r="H3444" i="27"/>
  <c r="H3443" i="27"/>
  <c r="H3442" i="27"/>
  <c r="H3441" i="27"/>
  <c r="H3440" i="27"/>
  <c r="H3439" i="27"/>
  <c r="H3438" i="27"/>
  <c r="H3437" i="27"/>
  <c r="H3436" i="27"/>
  <c r="H3435" i="27"/>
  <c r="H3434" i="27"/>
  <c r="H3433" i="27"/>
  <c r="H3432" i="27"/>
  <c r="H3431" i="27"/>
  <c r="H3430" i="27"/>
  <c r="H3429" i="27"/>
  <c r="H3428" i="27"/>
  <c r="H3427" i="27"/>
  <c r="H3426" i="27"/>
  <c r="H3425" i="27"/>
  <c r="H3424" i="27"/>
  <c r="H3423" i="27"/>
  <c r="H3422" i="27"/>
  <c r="H3421" i="27"/>
  <c r="H3420" i="27"/>
  <c r="H3419" i="27"/>
  <c r="H3418" i="27"/>
  <c r="H3417" i="27"/>
  <c r="H3416" i="27"/>
  <c r="H3415" i="27"/>
  <c r="H3414" i="27"/>
  <c r="H3413" i="27"/>
  <c r="H3412" i="27"/>
  <c r="H3411" i="27"/>
  <c r="H3410" i="27"/>
  <c r="H3409" i="27"/>
  <c r="H3408" i="27"/>
  <c r="H3407" i="27"/>
  <c r="H3406" i="27"/>
  <c r="H3405" i="27"/>
  <c r="H3404" i="27"/>
  <c r="H3403" i="27"/>
  <c r="H3402" i="27"/>
  <c r="H3401" i="27"/>
  <c r="H3400" i="27"/>
  <c r="H3399" i="27"/>
  <c r="H3398" i="27"/>
  <c r="H3397" i="27"/>
  <c r="H3396" i="27"/>
  <c r="H3395" i="27"/>
  <c r="H3394" i="27"/>
  <c r="H3393" i="27"/>
  <c r="H3392" i="27"/>
  <c r="H3391" i="27"/>
  <c r="H3390" i="27"/>
  <c r="H3389" i="27"/>
  <c r="H3388" i="27"/>
  <c r="H3387" i="27"/>
  <c r="H3386" i="27"/>
  <c r="H3385" i="27"/>
  <c r="H3384" i="27"/>
  <c r="H3383" i="27"/>
  <c r="H3382" i="27"/>
  <c r="H3381" i="27"/>
  <c r="H3380" i="27"/>
  <c r="H3379" i="27"/>
  <c r="H3378" i="27"/>
  <c r="H3377" i="27"/>
  <c r="H3376" i="27"/>
  <c r="H3375" i="27"/>
  <c r="H3374" i="27"/>
  <c r="H3373" i="27"/>
  <c r="H3372" i="27"/>
  <c r="H3371" i="27"/>
  <c r="H3370" i="27"/>
  <c r="H3369" i="27"/>
  <c r="H3368" i="27"/>
  <c r="H3367" i="27"/>
  <c r="H3366" i="27"/>
  <c r="H3365" i="27"/>
  <c r="H3364" i="27"/>
  <c r="H3363" i="27"/>
  <c r="H3362" i="27"/>
  <c r="H3361" i="27"/>
  <c r="H3360" i="27"/>
  <c r="H3359" i="27"/>
  <c r="H3358" i="27"/>
  <c r="H3357" i="27"/>
  <c r="H3356" i="27"/>
  <c r="H3355" i="27"/>
  <c r="H3354" i="27"/>
  <c r="H3353" i="27"/>
  <c r="H3352" i="27"/>
  <c r="H3351" i="27"/>
  <c r="H3350" i="27"/>
  <c r="H3349" i="27"/>
  <c r="H3348" i="27"/>
  <c r="H3347" i="27"/>
  <c r="H3346" i="27"/>
  <c r="H3345" i="27"/>
  <c r="H3344" i="27"/>
  <c r="H3343" i="27"/>
  <c r="H3342" i="27"/>
  <c r="H3341" i="27"/>
  <c r="H3340" i="27"/>
  <c r="H3339" i="27"/>
  <c r="H3338" i="27"/>
  <c r="H3337" i="27"/>
  <c r="H3336" i="27"/>
  <c r="H3335" i="27"/>
  <c r="H3334" i="27"/>
  <c r="H3333" i="27"/>
  <c r="H3332" i="27"/>
  <c r="H3331" i="27"/>
  <c r="H3330" i="27"/>
  <c r="H3329" i="27"/>
  <c r="H3328" i="27"/>
  <c r="H3327" i="27"/>
  <c r="H3326" i="27"/>
  <c r="H3325" i="27"/>
  <c r="H3324" i="27"/>
  <c r="H3323" i="27"/>
  <c r="H3322" i="27"/>
  <c r="H3321" i="27"/>
  <c r="H3320" i="27"/>
  <c r="H3319" i="27"/>
  <c r="H3318" i="27"/>
  <c r="H3317" i="27"/>
  <c r="H3316" i="27"/>
  <c r="H3315" i="27"/>
  <c r="H3314" i="27"/>
  <c r="H3313" i="27"/>
  <c r="H3312" i="27"/>
  <c r="H3311" i="27"/>
  <c r="H3310" i="27"/>
  <c r="H3309" i="27"/>
  <c r="H3308" i="27"/>
  <c r="H3307" i="27"/>
  <c r="H3306" i="27"/>
  <c r="H3305" i="27"/>
  <c r="H3304" i="27"/>
  <c r="H3303" i="27"/>
  <c r="H3302" i="27"/>
  <c r="H3301" i="27"/>
  <c r="H3300" i="27"/>
  <c r="H3299" i="27"/>
  <c r="H3298" i="27"/>
  <c r="H3297" i="27"/>
  <c r="H3296" i="27"/>
  <c r="H3295" i="27"/>
  <c r="H3294" i="27"/>
  <c r="H3293" i="27"/>
  <c r="H3292" i="27"/>
  <c r="H3291" i="27"/>
  <c r="H3290" i="27"/>
  <c r="H3289" i="27"/>
  <c r="H3288" i="27"/>
  <c r="H3287" i="27"/>
  <c r="H3286" i="27"/>
  <c r="H3285" i="27"/>
  <c r="H3284" i="27"/>
  <c r="H3283" i="27"/>
  <c r="H3282" i="27"/>
  <c r="H3281" i="27"/>
  <c r="H3280" i="27"/>
  <c r="H3279" i="27"/>
  <c r="H3278" i="27"/>
  <c r="H3277" i="27"/>
  <c r="H3276" i="27"/>
  <c r="H3275" i="27"/>
  <c r="H3274" i="27"/>
  <c r="H3273" i="27"/>
  <c r="H3272" i="27"/>
  <c r="H3271" i="27"/>
  <c r="H3270" i="27"/>
  <c r="H3269" i="27"/>
  <c r="H3268" i="27"/>
  <c r="H3267" i="27"/>
  <c r="H3266" i="27"/>
  <c r="H3265" i="27"/>
  <c r="H3264" i="27"/>
  <c r="H3263" i="27"/>
  <c r="H3262" i="27"/>
  <c r="H3261" i="27"/>
  <c r="H3260" i="27"/>
  <c r="H3259" i="27"/>
  <c r="H3258" i="27"/>
  <c r="H3257" i="27"/>
  <c r="H3256" i="27"/>
  <c r="H3255" i="27"/>
  <c r="H3254" i="27"/>
  <c r="H3253" i="27"/>
  <c r="H3252" i="27"/>
  <c r="H3251" i="27"/>
  <c r="H3250" i="27"/>
  <c r="H3249" i="27"/>
  <c r="H3248" i="27"/>
  <c r="H3247" i="27"/>
  <c r="H3246" i="27"/>
  <c r="H3245" i="27"/>
  <c r="H3244" i="27"/>
  <c r="H3243" i="27"/>
  <c r="H3242" i="27"/>
  <c r="H3241" i="27"/>
  <c r="H3240" i="27"/>
  <c r="H3239" i="27"/>
  <c r="H3238" i="27"/>
  <c r="H3237" i="27"/>
  <c r="H3236" i="27"/>
  <c r="H3235" i="27"/>
  <c r="H3234" i="27"/>
  <c r="H3233" i="27"/>
  <c r="H3232" i="27"/>
  <c r="H3231" i="27"/>
  <c r="H3230" i="27"/>
  <c r="H3229" i="27"/>
  <c r="H3228" i="27"/>
  <c r="H3227" i="27"/>
  <c r="H3226" i="27"/>
  <c r="H3225" i="27"/>
  <c r="H3224" i="27"/>
  <c r="H3223" i="27"/>
  <c r="H3222" i="27"/>
  <c r="H3221" i="27"/>
  <c r="H3220" i="27"/>
  <c r="H3219" i="27"/>
  <c r="H3218" i="27"/>
  <c r="H3217" i="27"/>
  <c r="H3216" i="27"/>
  <c r="H3215" i="27"/>
  <c r="H3214" i="27"/>
  <c r="H3213" i="27"/>
  <c r="H3212" i="27"/>
  <c r="H3211" i="27"/>
  <c r="H3210" i="27"/>
  <c r="H3209" i="27"/>
  <c r="H3208" i="27"/>
  <c r="H3207" i="27"/>
  <c r="H3206" i="27"/>
  <c r="H3205" i="27"/>
  <c r="H3204" i="27"/>
  <c r="H3203" i="27"/>
  <c r="H3202" i="27"/>
  <c r="H3201" i="27"/>
  <c r="H3200" i="27"/>
  <c r="H3199" i="27"/>
  <c r="H3198" i="27"/>
  <c r="H3197" i="27"/>
  <c r="H3196" i="27"/>
  <c r="H3195" i="27"/>
  <c r="H3194" i="27"/>
  <c r="H3193" i="27"/>
  <c r="H3192" i="27"/>
  <c r="H3191" i="27"/>
  <c r="H3190" i="27"/>
  <c r="H3189" i="27"/>
  <c r="H3188" i="27"/>
  <c r="H3187" i="27"/>
  <c r="H3186" i="27"/>
  <c r="H3185" i="27"/>
  <c r="H3184" i="27"/>
  <c r="H3183" i="27"/>
  <c r="H3182" i="27"/>
  <c r="H3181" i="27"/>
  <c r="H3180" i="27"/>
  <c r="H3179" i="27"/>
  <c r="H3178" i="27"/>
  <c r="H3177" i="27"/>
  <c r="H3176" i="27"/>
  <c r="H3175" i="27"/>
  <c r="H3174" i="27"/>
  <c r="H3173" i="27"/>
  <c r="H3172" i="27"/>
  <c r="H3171" i="27"/>
  <c r="H3170" i="27"/>
  <c r="H3169" i="27"/>
  <c r="H3168" i="27"/>
  <c r="H3167" i="27"/>
  <c r="H3166" i="27"/>
  <c r="H3165" i="27"/>
  <c r="H3164" i="27"/>
  <c r="H3163" i="27"/>
  <c r="H3162" i="27"/>
  <c r="H3161" i="27"/>
  <c r="H3160" i="27"/>
  <c r="H3159" i="27"/>
  <c r="H3158" i="27"/>
  <c r="H3157" i="27"/>
  <c r="H3156" i="27"/>
  <c r="H3155" i="27"/>
  <c r="H3154" i="27"/>
  <c r="H3153" i="27"/>
  <c r="H3152" i="27"/>
  <c r="H3151" i="27"/>
  <c r="H3150" i="27"/>
  <c r="H3149" i="27"/>
  <c r="H3148" i="27"/>
  <c r="H3147" i="27"/>
  <c r="H3146" i="27"/>
  <c r="H3145" i="27"/>
  <c r="H3144" i="27"/>
  <c r="H3143" i="27"/>
  <c r="H3142" i="27"/>
  <c r="H3141" i="27"/>
  <c r="H3140" i="27"/>
  <c r="H3139" i="27"/>
  <c r="H3138" i="27"/>
  <c r="H3137" i="27"/>
  <c r="H3136" i="27"/>
  <c r="H3135" i="27"/>
  <c r="H3134" i="27"/>
  <c r="H3133" i="27"/>
  <c r="H3132" i="27"/>
  <c r="H3131" i="27"/>
  <c r="H3130" i="27"/>
  <c r="H3129" i="27"/>
  <c r="H3128" i="27"/>
  <c r="H3127" i="27"/>
  <c r="H3126" i="27"/>
  <c r="H3125" i="27"/>
  <c r="H3124" i="27"/>
  <c r="H3123" i="27"/>
  <c r="H3122" i="27"/>
  <c r="H3121" i="27"/>
  <c r="H3120" i="27"/>
  <c r="H3119" i="27"/>
  <c r="H3118" i="27"/>
  <c r="H3117" i="27"/>
  <c r="H3116" i="27"/>
  <c r="H3115" i="27"/>
  <c r="H3114" i="27"/>
  <c r="H3113" i="27"/>
  <c r="H3112" i="27"/>
  <c r="H3111" i="27"/>
  <c r="H3110" i="27"/>
  <c r="H3109" i="27"/>
  <c r="H3108" i="27"/>
  <c r="H3107" i="27"/>
  <c r="H3106" i="27"/>
  <c r="H3105" i="27"/>
  <c r="H3104" i="27"/>
  <c r="H3103" i="27"/>
  <c r="H3102" i="27"/>
  <c r="H3101" i="27"/>
  <c r="H3100" i="27"/>
  <c r="H3099" i="27"/>
  <c r="H3098" i="27"/>
  <c r="H3097" i="27"/>
  <c r="H3096" i="27"/>
  <c r="H3095" i="27"/>
  <c r="H3094" i="27"/>
  <c r="H3093" i="27"/>
  <c r="H3092" i="27"/>
  <c r="H3091" i="27"/>
  <c r="H3090" i="27"/>
  <c r="H3089" i="27"/>
  <c r="H3088" i="27"/>
  <c r="H3087" i="27"/>
  <c r="H3086" i="27"/>
  <c r="H3085" i="27"/>
  <c r="H3084" i="27"/>
  <c r="H3083" i="27"/>
  <c r="H3082" i="27"/>
  <c r="H3081" i="27"/>
  <c r="H3080" i="27"/>
  <c r="H3079" i="27"/>
  <c r="H3078" i="27"/>
  <c r="H3077" i="27"/>
  <c r="H3076" i="27"/>
  <c r="H3075" i="27"/>
  <c r="H3074" i="27"/>
  <c r="H3073" i="27"/>
  <c r="H3072" i="27"/>
  <c r="H3071" i="27"/>
  <c r="H3070" i="27"/>
  <c r="H3069" i="27"/>
  <c r="H3068" i="27"/>
  <c r="H3067" i="27"/>
  <c r="H3066" i="27"/>
  <c r="H3065" i="27"/>
  <c r="H3064" i="27"/>
  <c r="H3063" i="27"/>
  <c r="H3062" i="27"/>
  <c r="H3061" i="27"/>
  <c r="H3060" i="27"/>
  <c r="H3059" i="27"/>
  <c r="H3058" i="27"/>
  <c r="H3057" i="27"/>
  <c r="H3056" i="27"/>
  <c r="H3055" i="27"/>
  <c r="H3054" i="27"/>
  <c r="H3053" i="27"/>
  <c r="H3052" i="27"/>
  <c r="H3051" i="27"/>
  <c r="H3050" i="27"/>
  <c r="H3049" i="27"/>
  <c r="H3048" i="27"/>
  <c r="H3047" i="27"/>
  <c r="H3046" i="27"/>
  <c r="H3045" i="27"/>
  <c r="H3044" i="27"/>
  <c r="H3043" i="27"/>
  <c r="H3042" i="27"/>
  <c r="H3041" i="27"/>
  <c r="H3040" i="27"/>
  <c r="H3039" i="27"/>
  <c r="H3038" i="27"/>
  <c r="H3037" i="27"/>
  <c r="H3036" i="27"/>
  <c r="H3035" i="27"/>
  <c r="H3034" i="27"/>
  <c r="H3033" i="27"/>
  <c r="H3032" i="27"/>
  <c r="H3031" i="27"/>
  <c r="H3030" i="27"/>
  <c r="H3029" i="27"/>
  <c r="H3028" i="27"/>
  <c r="H3027" i="27"/>
  <c r="H3026" i="27"/>
  <c r="H3025" i="27"/>
  <c r="H3024" i="27"/>
  <c r="H3023" i="27"/>
  <c r="H3022" i="27"/>
  <c r="H3021" i="27"/>
  <c r="H3020" i="27"/>
  <c r="H3019" i="27"/>
  <c r="H3018" i="27"/>
  <c r="H3017" i="27"/>
  <c r="H3016" i="27"/>
  <c r="H3015" i="27"/>
  <c r="H3014" i="27"/>
  <c r="H3013" i="27"/>
  <c r="H3012" i="27"/>
  <c r="H3011" i="27"/>
  <c r="H3010" i="27"/>
  <c r="H3009" i="27"/>
  <c r="H3008" i="27"/>
  <c r="H3007" i="27"/>
  <c r="H3006" i="27"/>
  <c r="H3005" i="27"/>
  <c r="H3004" i="27"/>
  <c r="H3003" i="27"/>
  <c r="H3002" i="27"/>
  <c r="H3001" i="27"/>
  <c r="H3000" i="27"/>
  <c r="H2999" i="27"/>
  <c r="H2998" i="27"/>
  <c r="H2997" i="27"/>
  <c r="H2996" i="27"/>
  <c r="H2995" i="27"/>
  <c r="H2994" i="27"/>
  <c r="H2993" i="27"/>
  <c r="H2992" i="27"/>
  <c r="H2991" i="27"/>
  <c r="H2990" i="27"/>
  <c r="H2989" i="27"/>
  <c r="H2988" i="27"/>
  <c r="H2987" i="27"/>
  <c r="H2986" i="27"/>
  <c r="H2985" i="27"/>
  <c r="H2984" i="27"/>
  <c r="H2983" i="27"/>
  <c r="H2982" i="27"/>
  <c r="H2981" i="27"/>
  <c r="H2980" i="27"/>
  <c r="H2979" i="27"/>
  <c r="H2978" i="27"/>
  <c r="H2977" i="27"/>
  <c r="H2976" i="27"/>
  <c r="H2975" i="27"/>
  <c r="H2974" i="27"/>
  <c r="H2973" i="27"/>
  <c r="H2972" i="27"/>
  <c r="H2971" i="27"/>
  <c r="H2970" i="27"/>
  <c r="H2969" i="27"/>
  <c r="H2968" i="27"/>
  <c r="H2967" i="27"/>
  <c r="H2966" i="27"/>
  <c r="H2965" i="27"/>
  <c r="H2964" i="27"/>
  <c r="H2963" i="27"/>
  <c r="H2962" i="27"/>
  <c r="H2961" i="27"/>
  <c r="H2960" i="27"/>
  <c r="H2959" i="27"/>
  <c r="H2958" i="27"/>
  <c r="H2957" i="27"/>
  <c r="H2956" i="27"/>
  <c r="H2955" i="27"/>
  <c r="H2954" i="27"/>
  <c r="H2953" i="27"/>
  <c r="H2952" i="27"/>
  <c r="H2951" i="27"/>
  <c r="H2950" i="27"/>
  <c r="H2949" i="27"/>
  <c r="H2948" i="27"/>
  <c r="H2947" i="27"/>
  <c r="H2946" i="27"/>
  <c r="H2945" i="27"/>
  <c r="H2944" i="27"/>
  <c r="H2943" i="27"/>
  <c r="H2942" i="27"/>
  <c r="H2941" i="27"/>
  <c r="H2940" i="27"/>
  <c r="H2939" i="27"/>
  <c r="H2938" i="27"/>
  <c r="H2937" i="27"/>
  <c r="H2936" i="27"/>
  <c r="H2935" i="27"/>
  <c r="H2934" i="27"/>
  <c r="H2933" i="27"/>
  <c r="H2932" i="27"/>
  <c r="H2931" i="27"/>
  <c r="H2930" i="27"/>
  <c r="H2929" i="27"/>
  <c r="H2928" i="27"/>
  <c r="H2927" i="27"/>
  <c r="H2926" i="27"/>
  <c r="H2925" i="27"/>
  <c r="H2924" i="27"/>
  <c r="H2923" i="27"/>
  <c r="H2922" i="27"/>
  <c r="H2921" i="27"/>
  <c r="H2920" i="27"/>
  <c r="H2919" i="27"/>
  <c r="H2918" i="27"/>
  <c r="H2917" i="27"/>
  <c r="H2916" i="27"/>
  <c r="H2915" i="27"/>
  <c r="H2914" i="27"/>
  <c r="H2913" i="27"/>
  <c r="H2912" i="27"/>
  <c r="H2911" i="27"/>
  <c r="H2910" i="27"/>
  <c r="H2909" i="27"/>
  <c r="H2908" i="27"/>
  <c r="H2907" i="27"/>
  <c r="H2906" i="27"/>
  <c r="H2905" i="27"/>
  <c r="H2904" i="27"/>
  <c r="H2903" i="27"/>
  <c r="H2902" i="27"/>
  <c r="H2901" i="27"/>
  <c r="H2900" i="27"/>
  <c r="H2899" i="27"/>
  <c r="H2898" i="27"/>
  <c r="H2897" i="27"/>
  <c r="H2896" i="27"/>
  <c r="H2895" i="27"/>
  <c r="H2894" i="27"/>
  <c r="H2893" i="27"/>
  <c r="H2892" i="27"/>
  <c r="H2891" i="27"/>
  <c r="H2890" i="27"/>
  <c r="H2889" i="27"/>
  <c r="H2888" i="27"/>
  <c r="H2887" i="27"/>
  <c r="H2886" i="27"/>
  <c r="H2885" i="27"/>
  <c r="H2884" i="27"/>
  <c r="H2883" i="27"/>
  <c r="H2882" i="27"/>
  <c r="H2881" i="27"/>
  <c r="H2880" i="27"/>
  <c r="H2879" i="27"/>
  <c r="H2878" i="27"/>
  <c r="H2877" i="27"/>
  <c r="H2876" i="27"/>
  <c r="H2875" i="27"/>
  <c r="H2874" i="27"/>
  <c r="H2873" i="27"/>
  <c r="H2872" i="27"/>
  <c r="H2871" i="27"/>
  <c r="H2870" i="27"/>
  <c r="H2869" i="27"/>
  <c r="H2868" i="27"/>
  <c r="H2867" i="27"/>
  <c r="H2866" i="27"/>
  <c r="H2865" i="27"/>
  <c r="H2864" i="27"/>
  <c r="H2863" i="27"/>
  <c r="H2862" i="27"/>
  <c r="H2861" i="27"/>
  <c r="H2860" i="27"/>
  <c r="H2859" i="27"/>
  <c r="H2858" i="27"/>
  <c r="H2857" i="27"/>
  <c r="H2856" i="27"/>
  <c r="H2855" i="27"/>
  <c r="H2854" i="27"/>
  <c r="H2853" i="27"/>
  <c r="H2852" i="27"/>
  <c r="H2851" i="27"/>
  <c r="H2850" i="27"/>
  <c r="H2849" i="27"/>
  <c r="H2848" i="27"/>
  <c r="H2847" i="27"/>
  <c r="H2846" i="27"/>
  <c r="H2845" i="27"/>
  <c r="H2844" i="27"/>
  <c r="H2843" i="27"/>
  <c r="H2842" i="27"/>
  <c r="H2841" i="27"/>
  <c r="H2840" i="27"/>
  <c r="H2839" i="27"/>
  <c r="H2838" i="27"/>
  <c r="H2837" i="27"/>
  <c r="H2836" i="27"/>
  <c r="H2835" i="27"/>
  <c r="H2834" i="27"/>
  <c r="H2833" i="27"/>
  <c r="H2832" i="27"/>
  <c r="H2831" i="27"/>
  <c r="H2830" i="27"/>
  <c r="H2829" i="27"/>
  <c r="H2828" i="27"/>
  <c r="H2827" i="27"/>
  <c r="H2826" i="27"/>
  <c r="H2825" i="27"/>
  <c r="H2824" i="27"/>
  <c r="H2823" i="27"/>
  <c r="H2822" i="27"/>
  <c r="H2821" i="27"/>
  <c r="H2820" i="27"/>
  <c r="H2819" i="27"/>
  <c r="H2818" i="27"/>
  <c r="H2817" i="27"/>
  <c r="H2816" i="27"/>
  <c r="H2815" i="27"/>
  <c r="H2814" i="27"/>
  <c r="H2813" i="27"/>
  <c r="H2812" i="27"/>
  <c r="H2811" i="27"/>
  <c r="H2810" i="27"/>
  <c r="H2809" i="27"/>
  <c r="H2808" i="27"/>
  <c r="H2807" i="27"/>
  <c r="H2806" i="27"/>
  <c r="H2805" i="27"/>
  <c r="H2804" i="27"/>
  <c r="H2803" i="27"/>
  <c r="H2802" i="27"/>
  <c r="H2801" i="27"/>
  <c r="H2800" i="27"/>
  <c r="H2799" i="27"/>
  <c r="H2798" i="27"/>
  <c r="H2797" i="27"/>
  <c r="H2796" i="27"/>
  <c r="H2795" i="27"/>
  <c r="H2794" i="27"/>
  <c r="H2793" i="27"/>
  <c r="H2792" i="27"/>
  <c r="H2791" i="27"/>
  <c r="H2790" i="27"/>
  <c r="H2789" i="27"/>
  <c r="H2788" i="27"/>
  <c r="H2787" i="27"/>
  <c r="H2786" i="27"/>
  <c r="H2785" i="27"/>
  <c r="H2784" i="27"/>
  <c r="H2783" i="27"/>
  <c r="H2782" i="27"/>
  <c r="H2781" i="27"/>
  <c r="H2780" i="27"/>
  <c r="H2779" i="27"/>
  <c r="H2778" i="27"/>
  <c r="H2777" i="27"/>
  <c r="H2776" i="27"/>
  <c r="H2775" i="27"/>
  <c r="H2774" i="27"/>
  <c r="H2773" i="27"/>
  <c r="H2772" i="27"/>
  <c r="H2771" i="27"/>
  <c r="H2770" i="27"/>
  <c r="H2769" i="27"/>
  <c r="H2768" i="27"/>
  <c r="H2767" i="27"/>
  <c r="H2766" i="27"/>
  <c r="H2765" i="27"/>
  <c r="H2764" i="27"/>
  <c r="H2763" i="27"/>
  <c r="H2762" i="27"/>
  <c r="H2761" i="27"/>
  <c r="H2760" i="27"/>
  <c r="H2759" i="27"/>
  <c r="H2758" i="27"/>
  <c r="H2757" i="27"/>
  <c r="H2756" i="27"/>
  <c r="H2755" i="27"/>
  <c r="H2754" i="27"/>
  <c r="H2753" i="27"/>
  <c r="H2752" i="27"/>
  <c r="H2751" i="27"/>
  <c r="H2750" i="27"/>
  <c r="H2749" i="27"/>
  <c r="H2748" i="27"/>
  <c r="H2747" i="27"/>
  <c r="H2746" i="27"/>
  <c r="H2745" i="27"/>
  <c r="H2744" i="27"/>
  <c r="H2743" i="27"/>
  <c r="H2742" i="27"/>
  <c r="H2741" i="27"/>
  <c r="H2740" i="27"/>
  <c r="H2739" i="27"/>
  <c r="H2738" i="27"/>
  <c r="H2737" i="27"/>
  <c r="H2736" i="27"/>
  <c r="H2735" i="27"/>
  <c r="H2734" i="27"/>
  <c r="H2733" i="27"/>
  <c r="H2732" i="27"/>
  <c r="H2731" i="27"/>
  <c r="H2730" i="27"/>
  <c r="H2729" i="27"/>
  <c r="H2728" i="27"/>
  <c r="H2727" i="27"/>
  <c r="H2726" i="27"/>
  <c r="H2725" i="27"/>
  <c r="H2724" i="27"/>
  <c r="H2723" i="27"/>
  <c r="H2722" i="27"/>
  <c r="H2721" i="27"/>
  <c r="H2720" i="27"/>
  <c r="H2719" i="27"/>
  <c r="H2718" i="27"/>
  <c r="H2717" i="27"/>
  <c r="H2716" i="27"/>
  <c r="H2715" i="27"/>
  <c r="H2714" i="27"/>
  <c r="H2713" i="27"/>
  <c r="H2712" i="27"/>
  <c r="H2711" i="27"/>
  <c r="H2710" i="27"/>
  <c r="H2709" i="27"/>
  <c r="H2708" i="27"/>
  <c r="H2707" i="27"/>
  <c r="H2706" i="27"/>
  <c r="H2705" i="27"/>
  <c r="H2704" i="27"/>
  <c r="H2703" i="27"/>
  <c r="H2702" i="27"/>
  <c r="H2701" i="27"/>
  <c r="H2700" i="27"/>
  <c r="H2699" i="27"/>
  <c r="H2698" i="27"/>
  <c r="H2697" i="27"/>
  <c r="H2696" i="27"/>
  <c r="H2695" i="27"/>
  <c r="H2694" i="27"/>
  <c r="H2693" i="27"/>
  <c r="H2692" i="27"/>
  <c r="H2691" i="27"/>
  <c r="H2690" i="27"/>
  <c r="H2689" i="27"/>
  <c r="H2688" i="27"/>
  <c r="H2687" i="27"/>
  <c r="H2686" i="27"/>
  <c r="H2685" i="27"/>
  <c r="H2684" i="27"/>
  <c r="H2683" i="27"/>
  <c r="H2682" i="27"/>
  <c r="H2681" i="27"/>
  <c r="H2680" i="27"/>
  <c r="H2679" i="27"/>
  <c r="H2678" i="27"/>
  <c r="H2677" i="27"/>
  <c r="H2676" i="27"/>
  <c r="H2675" i="27"/>
  <c r="H2674" i="27"/>
  <c r="H2673" i="27"/>
  <c r="H2672" i="27"/>
  <c r="H2671" i="27"/>
  <c r="H2670" i="27"/>
  <c r="H2669" i="27"/>
  <c r="H2668" i="27"/>
  <c r="H2667" i="27"/>
  <c r="H2666" i="27"/>
  <c r="H2665" i="27"/>
  <c r="H2664" i="27"/>
  <c r="H2663" i="27"/>
  <c r="H2662" i="27"/>
  <c r="H2661" i="27"/>
  <c r="H2660" i="27"/>
  <c r="H2659" i="27"/>
  <c r="H2658" i="27"/>
  <c r="H2657" i="27"/>
  <c r="H2656" i="27"/>
  <c r="H2655" i="27"/>
  <c r="H2654" i="27"/>
  <c r="H2653" i="27"/>
  <c r="H2652" i="27"/>
  <c r="H2651" i="27"/>
  <c r="H2650" i="27"/>
  <c r="H2649" i="27"/>
  <c r="H2648" i="27"/>
  <c r="H2647" i="27"/>
  <c r="H2646" i="27"/>
  <c r="H2645" i="27"/>
  <c r="H2644" i="27"/>
  <c r="H2643" i="27"/>
  <c r="H2642" i="27"/>
  <c r="H2641" i="27"/>
  <c r="H2640" i="27"/>
  <c r="H2639" i="27"/>
  <c r="H2638" i="27"/>
  <c r="H2637" i="27"/>
  <c r="H2636" i="27"/>
  <c r="H2635" i="27"/>
  <c r="H2634" i="27"/>
  <c r="H2633" i="27"/>
  <c r="H2632" i="27"/>
  <c r="H2631" i="27"/>
  <c r="H2630" i="27"/>
  <c r="H2629" i="27"/>
  <c r="H2628" i="27"/>
  <c r="H2627" i="27"/>
  <c r="H2626" i="27"/>
  <c r="H2625" i="27"/>
  <c r="H2624" i="27"/>
  <c r="H2623" i="27"/>
  <c r="H2622" i="27"/>
  <c r="H2621" i="27"/>
  <c r="H2620" i="27"/>
  <c r="H2619" i="27"/>
  <c r="H2618" i="27"/>
  <c r="H2617" i="27"/>
  <c r="H2616" i="27"/>
  <c r="H2615" i="27"/>
  <c r="H2614" i="27"/>
  <c r="H2613" i="27"/>
  <c r="H2612" i="27"/>
  <c r="H2611" i="27"/>
  <c r="H2610" i="27"/>
  <c r="H2609" i="27"/>
  <c r="H2608" i="27"/>
  <c r="H2607" i="27"/>
  <c r="H2606" i="27"/>
  <c r="H2605" i="27"/>
  <c r="H2604" i="27"/>
  <c r="H2603" i="27"/>
  <c r="H2602" i="27"/>
  <c r="H2601" i="27"/>
  <c r="H2600" i="27"/>
  <c r="H2599" i="27"/>
  <c r="H2598" i="27"/>
  <c r="H2597" i="27"/>
  <c r="H2596" i="27"/>
  <c r="H2595" i="27"/>
  <c r="H2594" i="27"/>
  <c r="H2593" i="27"/>
  <c r="H2592" i="27"/>
  <c r="H2591" i="27"/>
  <c r="H2590" i="27"/>
  <c r="H2589" i="27"/>
  <c r="H2588" i="27"/>
  <c r="H2587" i="27"/>
  <c r="H2586" i="27"/>
  <c r="H2585" i="27"/>
  <c r="H2584" i="27"/>
  <c r="H2583" i="27"/>
  <c r="H2582" i="27"/>
  <c r="H2581" i="27"/>
  <c r="H2580" i="27"/>
  <c r="H2579" i="27"/>
  <c r="H2578" i="27"/>
  <c r="H2577" i="27"/>
  <c r="H2576" i="27"/>
  <c r="H2575" i="27"/>
  <c r="H2574" i="27"/>
  <c r="H2573" i="27"/>
  <c r="H2572" i="27"/>
  <c r="H2571" i="27"/>
  <c r="H2570" i="27"/>
  <c r="H2569" i="27"/>
  <c r="H2568" i="27"/>
  <c r="H2567" i="27"/>
  <c r="H2566" i="27"/>
  <c r="H2565" i="27"/>
  <c r="H2564" i="27"/>
  <c r="H2563" i="27"/>
  <c r="H2562" i="27"/>
  <c r="H2561" i="27"/>
  <c r="H2560" i="27"/>
  <c r="H2559" i="27"/>
  <c r="H2558" i="27"/>
  <c r="H2557" i="27"/>
  <c r="H2556" i="27"/>
  <c r="H2555" i="27"/>
  <c r="H2554" i="27"/>
  <c r="H2553" i="27"/>
  <c r="H2552" i="27"/>
  <c r="H2551" i="27"/>
  <c r="H2550" i="27"/>
  <c r="H2549" i="27"/>
  <c r="H2548" i="27"/>
  <c r="H2547" i="27"/>
  <c r="H2546" i="27"/>
  <c r="H2545" i="27"/>
  <c r="H2544" i="27"/>
  <c r="H2543" i="27"/>
  <c r="H2542" i="27"/>
  <c r="H2541" i="27"/>
  <c r="H2540" i="27"/>
  <c r="H2539" i="27"/>
  <c r="H2538" i="27"/>
  <c r="H2537" i="27"/>
  <c r="H2536" i="27"/>
  <c r="H2535" i="27"/>
  <c r="H2534" i="27"/>
  <c r="H2533" i="27"/>
  <c r="H2532" i="27"/>
  <c r="H2531" i="27"/>
  <c r="H2530" i="27"/>
  <c r="H2529" i="27"/>
  <c r="H2528" i="27"/>
  <c r="H2527" i="27"/>
  <c r="H2526" i="27"/>
  <c r="H2525" i="27"/>
  <c r="H2524" i="27"/>
  <c r="H2523" i="27"/>
  <c r="H2522" i="27"/>
  <c r="H2521" i="27"/>
  <c r="H2520" i="27"/>
  <c r="H2519" i="27"/>
  <c r="H2518" i="27"/>
  <c r="H2517" i="27"/>
  <c r="H2516" i="27"/>
  <c r="H2515" i="27"/>
  <c r="H2514" i="27"/>
  <c r="H2513" i="27"/>
  <c r="H2512" i="27"/>
  <c r="H2511" i="27"/>
  <c r="H2510" i="27"/>
  <c r="H2509" i="27"/>
  <c r="H2508" i="27"/>
  <c r="H2507" i="27"/>
  <c r="H2506" i="27"/>
  <c r="H2505" i="27"/>
  <c r="H2504" i="27"/>
  <c r="H2503" i="27"/>
  <c r="H2502" i="27"/>
  <c r="H2501" i="27"/>
  <c r="H2500" i="27"/>
  <c r="H2499" i="27"/>
  <c r="H2498" i="27"/>
  <c r="H2497" i="27"/>
  <c r="H2496" i="27"/>
  <c r="H2495" i="27"/>
  <c r="H2494" i="27"/>
  <c r="H2493" i="27"/>
  <c r="H2492" i="27"/>
  <c r="H2491" i="27"/>
  <c r="H2490" i="27"/>
  <c r="H2489" i="27"/>
  <c r="H2488" i="27"/>
  <c r="H2487" i="27"/>
  <c r="H2486" i="27"/>
  <c r="H2485" i="27"/>
  <c r="H2484" i="27"/>
  <c r="H2483" i="27"/>
  <c r="H2482" i="27"/>
  <c r="H2481" i="27"/>
  <c r="H2480" i="27"/>
  <c r="H2479" i="27"/>
  <c r="H2478" i="27"/>
  <c r="H2477" i="27"/>
  <c r="H2476" i="27"/>
  <c r="H2475" i="27"/>
  <c r="H2474" i="27"/>
  <c r="H2473" i="27"/>
  <c r="H2472" i="27"/>
  <c r="H2471" i="27"/>
  <c r="H2470" i="27"/>
  <c r="H2469" i="27"/>
  <c r="H2468" i="27"/>
  <c r="H2467" i="27"/>
  <c r="H2466" i="27"/>
  <c r="H2465" i="27"/>
  <c r="H2464" i="27"/>
  <c r="H2463" i="27"/>
  <c r="H2462" i="27"/>
  <c r="H2461" i="27"/>
  <c r="H2460" i="27"/>
  <c r="H2459" i="27"/>
  <c r="H2458" i="27"/>
  <c r="H2457" i="27"/>
  <c r="H2456" i="27"/>
  <c r="H2455" i="27"/>
  <c r="H2454" i="27"/>
  <c r="H2453" i="27"/>
  <c r="H2452" i="27"/>
  <c r="H2451" i="27"/>
  <c r="H2450" i="27"/>
  <c r="H2449" i="27"/>
  <c r="H2448" i="27"/>
  <c r="H2447" i="27"/>
  <c r="H2446" i="27"/>
  <c r="H2445" i="27"/>
  <c r="H2444" i="27"/>
  <c r="H2443" i="27"/>
  <c r="H2442" i="27"/>
  <c r="H2441" i="27"/>
  <c r="H2440" i="27"/>
  <c r="H2439" i="27"/>
  <c r="H2438" i="27"/>
  <c r="H2437" i="27"/>
  <c r="H2436" i="27"/>
  <c r="H2435" i="27"/>
  <c r="H2434" i="27"/>
  <c r="H2433" i="27"/>
  <c r="H2432" i="27"/>
  <c r="H2431" i="27"/>
  <c r="H2430" i="27"/>
  <c r="H2429" i="27"/>
  <c r="H2428" i="27"/>
  <c r="H2427" i="27"/>
  <c r="H2426" i="27"/>
  <c r="H2425" i="27"/>
  <c r="H2424" i="27"/>
  <c r="H2423" i="27"/>
  <c r="H2422" i="27"/>
  <c r="H2421" i="27"/>
  <c r="H2420" i="27"/>
  <c r="H2419" i="27"/>
  <c r="H2418" i="27"/>
  <c r="H2417" i="27"/>
  <c r="H2416" i="27"/>
  <c r="H2415" i="27"/>
  <c r="H2414" i="27"/>
  <c r="H2413" i="27"/>
  <c r="H2412" i="27"/>
  <c r="H2411" i="27"/>
  <c r="H2410" i="27"/>
  <c r="H2409" i="27"/>
  <c r="H2408" i="27"/>
  <c r="H2407" i="27"/>
  <c r="H2406" i="27"/>
  <c r="H2405" i="27"/>
  <c r="H2404" i="27"/>
  <c r="H2403" i="27"/>
  <c r="H2402" i="27"/>
  <c r="H2401" i="27"/>
  <c r="H2400" i="27"/>
  <c r="H2399" i="27"/>
  <c r="H2398" i="27"/>
  <c r="H2397" i="27"/>
  <c r="H2396" i="27"/>
  <c r="H2395" i="27"/>
  <c r="H2394" i="27"/>
  <c r="H2393" i="27"/>
  <c r="H2392" i="27"/>
  <c r="H2391" i="27"/>
  <c r="H2390" i="27"/>
  <c r="H2389" i="27"/>
  <c r="H2388" i="27"/>
  <c r="H2387" i="27"/>
  <c r="H2386" i="27"/>
  <c r="H2385" i="27"/>
  <c r="H2384" i="27"/>
  <c r="H2383" i="27"/>
  <c r="H2382" i="27"/>
  <c r="H2381" i="27"/>
  <c r="H2380" i="27"/>
  <c r="H2379" i="27"/>
  <c r="H2378" i="27"/>
  <c r="H2377" i="27"/>
  <c r="H2376" i="27"/>
  <c r="H2375" i="27"/>
  <c r="H2374" i="27"/>
  <c r="H2373" i="27"/>
  <c r="H2372" i="27"/>
  <c r="H2371" i="27"/>
  <c r="H2370" i="27"/>
  <c r="H2369" i="27"/>
  <c r="H2368" i="27"/>
  <c r="H2367" i="27"/>
  <c r="H2366" i="27"/>
  <c r="H2365" i="27"/>
  <c r="H2364" i="27"/>
  <c r="H2363" i="27"/>
  <c r="H2362" i="27"/>
  <c r="H2361" i="27"/>
  <c r="H2360" i="27"/>
  <c r="H2359" i="27"/>
  <c r="H2358" i="27"/>
  <c r="H2357" i="27"/>
  <c r="H2356" i="27"/>
  <c r="H2355" i="27"/>
  <c r="H2354" i="27"/>
  <c r="H2353" i="27"/>
  <c r="H2352" i="27"/>
  <c r="H2351" i="27"/>
  <c r="H2350" i="27"/>
  <c r="H2349" i="27"/>
  <c r="H2348" i="27"/>
  <c r="H2347" i="27"/>
  <c r="H2346" i="27"/>
  <c r="H2345" i="27"/>
  <c r="H2344" i="27"/>
  <c r="H2343" i="27"/>
  <c r="H2342" i="27"/>
  <c r="H2341" i="27"/>
  <c r="H2340" i="27"/>
  <c r="H2339" i="27"/>
  <c r="H2338" i="27"/>
  <c r="H2337" i="27"/>
  <c r="H2336" i="27"/>
  <c r="H2335" i="27"/>
  <c r="H2334" i="27"/>
  <c r="H2333" i="27"/>
  <c r="H2332" i="27"/>
  <c r="H2331" i="27"/>
  <c r="H2330" i="27"/>
  <c r="H2329" i="27"/>
  <c r="H2328" i="27"/>
  <c r="H2327" i="27"/>
  <c r="H2326" i="27"/>
  <c r="H2325" i="27"/>
  <c r="H2324" i="27"/>
  <c r="H2323" i="27"/>
  <c r="H2322" i="27"/>
  <c r="H2321" i="27"/>
  <c r="H2320" i="27"/>
  <c r="H2319" i="27"/>
  <c r="H2318" i="27"/>
  <c r="H2317" i="27"/>
  <c r="H2316" i="27"/>
  <c r="H2315" i="27"/>
  <c r="H2314" i="27"/>
  <c r="H2313" i="27"/>
  <c r="H2312" i="27"/>
  <c r="H2311" i="27"/>
  <c r="H2310" i="27"/>
  <c r="H2309" i="27"/>
  <c r="H2308" i="27"/>
  <c r="H2307" i="27"/>
  <c r="H2306" i="27"/>
  <c r="H2305" i="27"/>
  <c r="H2304" i="27"/>
  <c r="H2303" i="27"/>
  <c r="H2302" i="27"/>
  <c r="H2301" i="27"/>
  <c r="H2300" i="27"/>
  <c r="H2299" i="27"/>
  <c r="H2298" i="27"/>
  <c r="H2297" i="27"/>
  <c r="H2296" i="27"/>
  <c r="H2295" i="27"/>
  <c r="H2294" i="27"/>
  <c r="H2293" i="27"/>
  <c r="H2292" i="27"/>
  <c r="H2291" i="27"/>
  <c r="H2290" i="27"/>
  <c r="H2289" i="27"/>
  <c r="H2288" i="27"/>
  <c r="H2287" i="27"/>
  <c r="H2286" i="27"/>
  <c r="H2285" i="27"/>
  <c r="H2284" i="27"/>
  <c r="H2283" i="27"/>
  <c r="H2282" i="27"/>
  <c r="H2281" i="27"/>
  <c r="H2280" i="27"/>
  <c r="H2279" i="27"/>
  <c r="H2278" i="27"/>
  <c r="H2277" i="27"/>
  <c r="H2276" i="27"/>
  <c r="H2275" i="27"/>
  <c r="H2274" i="27"/>
  <c r="H2273" i="27"/>
  <c r="H2272" i="27"/>
  <c r="H2271" i="27"/>
  <c r="H2270" i="27"/>
  <c r="H2269" i="27"/>
  <c r="H2268" i="27"/>
  <c r="H2267" i="27"/>
  <c r="H2266" i="27"/>
  <c r="H2265" i="27"/>
  <c r="H2264" i="27"/>
  <c r="H2263" i="27"/>
  <c r="H2262" i="27"/>
  <c r="H2261" i="27"/>
  <c r="H2260" i="27"/>
  <c r="H2259" i="27"/>
  <c r="H2258" i="27"/>
  <c r="H2257" i="27"/>
  <c r="H2256" i="27"/>
  <c r="H2255" i="27"/>
  <c r="H2254" i="27"/>
  <c r="H2253" i="27"/>
  <c r="H2252" i="27"/>
  <c r="H2251" i="27"/>
  <c r="H2250" i="27"/>
  <c r="H2249" i="27"/>
  <c r="H2248" i="27"/>
  <c r="H2247" i="27"/>
  <c r="H2246" i="27"/>
  <c r="H2245" i="27"/>
  <c r="H2244" i="27"/>
  <c r="H2243" i="27"/>
  <c r="H2242" i="27"/>
  <c r="H2241" i="27"/>
  <c r="H2240" i="27"/>
  <c r="H2239" i="27"/>
  <c r="H2238" i="27"/>
  <c r="H2237" i="27"/>
  <c r="H2236" i="27"/>
  <c r="H2235" i="27"/>
  <c r="H2234" i="27"/>
  <c r="H2233" i="27"/>
  <c r="H2232" i="27"/>
  <c r="H2231" i="27"/>
  <c r="H2230" i="27"/>
  <c r="H2229" i="27"/>
  <c r="H2228" i="27"/>
  <c r="H2227" i="27"/>
  <c r="H2226" i="27"/>
  <c r="H2225" i="27"/>
  <c r="H2224" i="27"/>
  <c r="H2223" i="27"/>
  <c r="H2222" i="27"/>
  <c r="H2221" i="27"/>
  <c r="H2220" i="27"/>
  <c r="H2219" i="27"/>
  <c r="H2218" i="27"/>
  <c r="H2217" i="27"/>
  <c r="H2216" i="27"/>
  <c r="H2215" i="27"/>
  <c r="H2214" i="27"/>
  <c r="H2213" i="27"/>
  <c r="H2212" i="27"/>
  <c r="H2211" i="27"/>
  <c r="H2208" i="27"/>
  <c r="H2207" i="27"/>
  <c r="H2206" i="27"/>
  <c r="H2205" i="27"/>
  <c r="H2204" i="27"/>
  <c r="H2203" i="27"/>
  <c r="H2202" i="27"/>
  <c r="H2201" i="27"/>
  <c r="H2200" i="27"/>
  <c r="H2199" i="27"/>
  <c r="H2198" i="27"/>
  <c r="H2197" i="27"/>
  <c r="H2196" i="27"/>
  <c r="H2195" i="27"/>
  <c r="H2194" i="27"/>
  <c r="H2193" i="27"/>
  <c r="H2192" i="27"/>
  <c r="H2191" i="27"/>
  <c r="H2190" i="27"/>
  <c r="H2189" i="27"/>
  <c r="H2188" i="27"/>
  <c r="H2187" i="27"/>
  <c r="H2186" i="27"/>
  <c r="H2185" i="27"/>
  <c r="H2184" i="27"/>
  <c r="H2183" i="27"/>
  <c r="H2182" i="27"/>
  <c r="H2181" i="27"/>
  <c r="H2180" i="27"/>
  <c r="H2179" i="27"/>
  <c r="H2178" i="27"/>
  <c r="H2177" i="27"/>
  <c r="H2176" i="27"/>
  <c r="H2175" i="27"/>
  <c r="H2174" i="27"/>
  <c r="H2173" i="27"/>
  <c r="H2172" i="27"/>
  <c r="H2171" i="27"/>
  <c r="H2170" i="27"/>
  <c r="H2169" i="27"/>
  <c r="H2168" i="27"/>
  <c r="H2167" i="27"/>
  <c r="H2166" i="27"/>
  <c r="H2165" i="27"/>
  <c r="H2164" i="27"/>
  <c r="H2163" i="27"/>
  <c r="H2162" i="27"/>
  <c r="H2161" i="27"/>
  <c r="H2160" i="27"/>
  <c r="H2159" i="27"/>
  <c r="H2158" i="27"/>
  <c r="H2157" i="27"/>
  <c r="H2156" i="27"/>
  <c r="H2155" i="27"/>
  <c r="H2154" i="27"/>
  <c r="H2153" i="27"/>
  <c r="H2152" i="27"/>
  <c r="H2151" i="27"/>
  <c r="H2150" i="27"/>
  <c r="H2149" i="27"/>
  <c r="H2148" i="27"/>
  <c r="H2147" i="27"/>
  <c r="H2146" i="27"/>
  <c r="H2145" i="27"/>
  <c r="H2144" i="27"/>
  <c r="H2143" i="27"/>
  <c r="H2142" i="27"/>
  <c r="H2141" i="27"/>
  <c r="H2140" i="27"/>
  <c r="H2139" i="27"/>
  <c r="H2138" i="27"/>
  <c r="H2137" i="27"/>
  <c r="H2136" i="27"/>
  <c r="H2135" i="27"/>
  <c r="H2134" i="27"/>
  <c r="H2133" i="27"/>
  <c r="H2132" i="27"/>
  <c r="H2131" i="27"/>
  <c r="H2130" i="27"/>
  <c r="H2129" i="27"/>
  <c r="H2128" i="27"/>
  <c r="H2127" i="27"/>
  <c r="H2126" i="27"/>
  <c r="H2125" i="27"/>
  <c r="H2124" i="27"/>
  <c r="H2123" i="27"/>
  <c r="H2122" i="27"/>
  <c r="H2121" i="27"/>
  <c r="H2120" i="27"/>
  <c r="H2119" i="27"/>
  <c r="H2118" i="27"/>
  <c r="H2117" i="27"/>
  <c r="H2116" i="27"/>
  <c r="H2115" i="27"/>
  <c r="H2114" i="27"/>
  <c r="H2113" i="27"/>
  <c r="H2112" i="27"/>
  <c r="H2111" i="27"/>
  <c r="H2110" i="27"/>
  <c r="H2109" i="27"/>
  <c r="H2108" i="27"/>
  <c r="H2107" i="27"/>
  <c r="H2106" i="27"/>
  <c r="H2105" i="27"/>
  <c r="H2104" i="27"/>
  <c r="H2103" i="27"/>
  <c r="H2102" i="27"/>
  <c r="H2101" i="27"/>
  <c r="H2100" i="27"/>
  <c r="H2099" i="27"/>
  <c r="H2098" i="27"/>
  <c r="H2097" i="27"/>
  <c r="H2096" i="27"/>
  <c r="H2095" i="27"/>
  <c r="H2094" i="27"/>
  <c r="H2093" i="27"/>
  <c r="H2092" i="27"/>
  <c r="H2091" i="27"/>
  <c r="H2090" i="27"/>
  <c r="H2089" i="27"/>
  <c r="H2088" i="27"/>
  <c r="H2087" i="27"/>
  <c r="H2086" i="27"/>
  <c r="H2085" i="27"/>
  <c r="H2084" i="27"/>
  <c r="H2083" i="27"/>
  <c r="H2082" i="27"/>
  <c r="H2081" i="27"/>
  <c r="H2080" i="27"/>
  <c r="H2079" i="27"/>
  <c r="H2078" i="27"/>
  <c r="H2077" i="27"/>
  <c r="H2076" i="27"/>
  <c r="H2075" i="27"/>
  <c r="H2074" i="27"/>
  <c r="H2073" i="27"/>
  <c r="H2072" i="27"/>
  <c r="H2071" i="27"/>
  <c r="H2070" i="27"/>
  <c r="H2069" i="27"/>
  <c r="H2068" i="27"/>
  <c r="H2067" i="27"/>
  <c r="H2066" i="27"/>
  <c r="H2065" i="27"/>
  <c r="H2064" i="27"/>
  <c r="H2063" i="27"/>
  <c r="H2062" i="27"/>
  <c r="H2061" i="27"/>
  <c r="H2060" i="27"/>
  <c r="H2059" i="27"/>
  <c r="H2058" i="27"/>
  <c r="H2057" i="27"/>
  <c r="H2056" i="27"/>
  <c r="H2055" i="27"/>
  <c r="H2054" i="27"/>
  <c r="H2053" i="27"/>
  <c r="H2052" i="27"/>
  <c r="H2051" i="27"/>
  <c r="H2050" i="27"/>
  <c r="H2049" i="27"/>
  <c r="H2048" i="27"/>
  <c r="H2047" i="27"/>
  <c r="H2046" i="27"/>
  <c r="H2045" i="27"/>
  <c r="H2044" i="27"/>
  <c r="H2043" i="27"/>
  <c r="H2042" i="27"/>
  <c r="H2041" i="27"/>
  <c r="H2040" i="27"/>
  <c r="H2039" i="27"/>
  <c r="H2038" i="27"/>
  <c r="H2037" i="27"/>
  <c r="H2036" i="27"/>
  <c r="H2035" i="27"/>
  <c r="H2034" i="27"/>
  <c r="H2033" i="27"/>
  <c r="H2032" i="27"/>
  <c r="H2031" i="27"/>
  <c r="H2030" i="27"/>
  <c r="H2029" i="27"/>
  <c r="H2028" i="27"/>
  <c r="H2027" i="27"/>
  <c r="H2026" i="27"/>
  <c r="H2025" i="27"/>
  <c r="H2024" i="27"/>
  <c r="H2023" i="27"/>
  <c r="H2022" i="27"/>
  <c r="H2021" i="27"/>
  <c r="H2020" i="27"/>
  <c r="H2019" i="27"/>
  <c r="H2018" i="27"/>
  <c r="H2017" i="27"/>
  <c r="H2016" i="27"/>
  <c r="H2015" i="27"/>
  <c r="H2014" i="27"/>
  <c r="H2013" i="27"/>
  <c r="H2012" i="27"/>
  <c r="H2011" i="27"/>
  <c r="H2010" i="27"/>
  <c r="H2009" i="27"/>
  <c r="H2008" i="27"/>
  <c r="H2007" i="27"/>
  <c r="H2006" i="27"/>
  <c r="H2005" i="27"/>
  <c r="H2004" i="27"/>
  <c r="H2003" i="27"/>
  <c r="H2002" i="27"/>
  <c r="H2001" i="27"/>
  <c r="H2000" i="27"/>
  <c r="H1999" i="27"/>
  <c r="H1998" i="27"/>
  <c r="H1997" i="27"/>
  <c r="H1996" i="27"/>
  <c r="H1995" i="27"/>
  <c r="H1994" i="27"/>
  <c r="H1993" i="27"/>
  <c r="H1992" i="27"/>
  <c r="H1991" i="27"/>
  <c r="H1990" i="27"/>
  <c r="H1989" i="27"/>
  <c r="H1988" i="27"/>
  <c r="H1987" i="27"/>
  <c r="H1986" i="27"/>
  <c r="H1985" i="27"/>
  <c r="H1984" i="27"/>
  <c r="H1983" i="27"/>
  <c r="H1982" i="27"/>
  <c r="H1981" i="27"/>
  <c r="H1980" i="27"/>
  <c r="H1979" i="27"/>
  <c r="H1978" i="27"/>
  <c r="H1977" i="27"/>
  <c r="H1976" i="27"/>
  <c r="H1975" i="27"/>
  <c r="H1974" i="27"/>
  <c r="H1973" i="27"/>
  <c r="H1972" i="27"/>
  <c r="H1971" i="27"/>
  <c r="H1970" i="27"/>
  <c r="H1969" i="27"/>
  <c r="H1968" i="27"/>
  <c r="H1967" i="27"/>
  <c r="H1966" i="27"/>
  <c r="H1965" i="27"/>
  <c r="H1964" i="27"/>
  <c r="H1963" i="27"/>
  <c r="H1962" i="27"/>
  <c r="H1961" i="27"/>
  <c r="H1960" i="27"/>
  <c r="H1959" i="27"/>
  <c r="H1958" i="27"/>
  <c r="H1957" i="27"/>
  <c r="H1956" i="27"/>
  <c r="H1955" i="27"/>
  <c r="H1954" i="27"/>
  <c r="H1953" i="27"/>
  <c r="H1952" i="27"/>
  <c r="H1951" i="27"/>
  <c r="H1948" i="27"/>
  <c r="H1947" i="27"/>
  <c r="H1946" i="27"/>
  <c r="H1945" i="27"/>
  <c r="H1944" i="27"/>
  <c r="H1943" i="27"/>
  <c r="H1942" i="27"/>
  <c r="H1941" i="27"/>
  <c r="H1940" i="27"/>
  <c r="H1939" i="27"/>
  <c r="H1938" i="27"/>
  <c r="H1937" i="27"/>
  <c r="H1936" i="27"/>
  <c r="H1935" i="27"/>
  <c r="H1934" i="27"/>
  <c r="H1933" i="27"/>
  <c r="H1932" i="27"/>
  <c r="H1931" i="27"/>
  <c r="H1930" i="27"/>
  <c r="H1929" i="27"/>
  <c r="H1928" i="27"/>
  <c r="H1927" i="27"/>
  <c r="H1926" i="27"/>
  <c r="H1925" i="27"/>
  <c r="H1924" i="27"/>
  <c r="H1923" i="27"/>
  <c r="H1922" i="27"/>
  <c r="H1921" i="27"/>
  <c r="H1920" i="27"/>
  <c r="H1919" i="27"/>
  <c r="H1918" i="27"/>
  <c r="H1917" i="27"/>
  <c r="H1916" i="27"/>
  <c r="H1915" i="27"/>
  <c r="H1914" i="27"/>
  <c r="H1913" i="27"/>
  <c r="H1912" i="27"/>
  <c r="H1911" i="27"/>
  <c r="H1910" i="27"/>
  <c r="H1909" i="27"/>
  <c r="H1908" i="27"/>
  <c r="H1907" i="27"/>
  <c r="H1906" i="27"/>
  <c r="H1905" i="27"/>
  <c r="H1904" i="27"/>
  <c r="H1903" i="27"/>
  <c r="H1902" i="27"/>
  <c r="H1901" i="27"/>
  <c r="H1900" i="27"/>
  <c r="H1899" i="27"/>
  <c r="H1898" i="27"/>
  <c r="H1897" i="27"/>
  <c r="H1896" i="27"/>
  <c r="H1895" i="27"/>
  <c r="H1894" i="27"/>
  <c r="H1893" i="27"/>
  <c r="H1892" i="27"/>
  <c r="H1891" i="27"/>
  <c r="H1890" i="27"/>
  <c r="H1889" i="27"/>
  <c r="H1888" i="27"/>
  <c r="H1887" i="27"/>
  <c r="H1886" i="27"/>
  <c r="H1885" i="27"/>
  <c r="H1884" i="27"/>
  <c r="H1883" i="27"/>
  <c r="H1882" i="27"/>
  <c r="H1881" i="27"/>
  <c r="H1880" i="27"/>
  <c r="H1879" i="27"/>
  <c r="H1878" i="27"/>
  <c r="H1877" i="27"/>
  <c r="H1876" i="27"/>
  <c r="H1875" i="27"/>
  <c r="H1874" i="27"/>
  <c r="H1873" i="27"/>
  <c r="H1872" i="27"/>
  <c r="H1871" i="27"/>
  <c r="H1870" i="27"/>
  <c r="H1869" i="27"/>
  <c r="H1868" i="27"/>
  <c r="H1867" i="27"/>
  <c r="H1866" i="27"/>
  <c r="H1865" i="27"/>
  <c r="H1864" i="27"/>
  <c r="H1863" i="27"/>
  <c r="H1862" i="27"/>
  <c r="H1861" i="27"/>
  <c r="H1860" i="27"/>
  <c r="H1859" i="27"/>
  <c r="H1858" i="27"/>
  <c r="H1857" i="27"/>
  <c r="H1856" i="27"/>
  <c r="H1855" i="27"/>
  <c r="H1854" i="27"/>
  <c r="H1853" i="27"/>
  <c r="H1852" i="27"/>
  <c r="H1851" i="27"/>
  <c r="H1850" i="27"/>
  <c r="H1849" i="27"/>
  <c r="H1848" i="27"/>
  <c r="H1847" i="27"/>
  <c r="H1846" i="27"/>
  <c r="H1845" i="27"/>
  <c r="H1844" i="27"/>
  <c r="H1843" i="27"/>
  <c r="H1842" i="27"/>
  <c r="H1841" i="27"/>
  <c r="H1840" i="27"/>
  <c r="H1839" i="27"/>
  <c r="H1838" i="27"/>
  <c r="H1837" i="27"/>
  <c r="H1836" i="27"/>
  <c r="H1835" i="27"/>
  <c r="H1834" i="27"/>
  <c r="H1833" i="27"/>
  <c r="H1832" i="27"/>
  <c r="H1831" i="27"/>
  <c r="H1830" i="27"/>
  <c r="H1829" i="27"/>
  <c r="H1828" i="27"/>
  <c r="H1827" i="27"/>
  <c r="H1826" i="27"/>
  <c r="H1825" i="27"/>
  <c r="H1824" i="27"/>
  <c r="H1823" i="27"/>
  <c r="H1822" i="27"/>
  <c r="H1821" i="27"/>
  <c r="H1820" i="27"/>
  <c r="H1819" i="27"/>
  <c r="H1818" i="27"/>
  <c r="H1817" i="27"/>
  <c r="H1816" i="27"/>
  <c r="H1815" i="27"/>
  <c r="H1814" i="27"/>
  <c r="H1813" i="27"/>
  <c r="H1812" i="27"/>
  <c r="H1811" i="27"/>
  <c r="H1810" i="27"/>
  <c r="H1809" i="27"/>
  <c r="H1808" i="27"/>
  <c r="H1807" i="27"/>
  <c r="H1806" i="27"/>
  <c r="H1805" i="27"/>
  <c r="H1804" i="27"/>
  <c r="H1803" i="27"/>
  <c r="H1802" i="27"/>
  <c r="H1801" i="27"/>
  <c r="H1800" i="27"/>
  <c r="H1799" i="27"/>
  <c r="H1798" i="27"/>
  <c r="H1797" i="27"/>
  <c r="H1796" i="27"/>
  <c r="H1795" i="27"/>
  <c r="H1794" i="27"/>
  <c r="H1793" i="27"/>
  <c r="H1792" i="27"/>
  <c r="H1791" i="27"/>
  <c r="H1790" i="27"/>
  <c r="H1789" i="27"/>
  <c r="H1788" i="27"/>
  <c r="H1787" i="27"/>
  <c r="H1786" i="27"/>
  <c r="H1785" i="27"/>
  <c r="H1784" i="27"/>
  <c r="H1783" i="27"/>
  <c r="H1782" i="27"/>
  <c r="H1781" i="27"/>
  <c r="H1780" i="27"/>
  <c r="H1779" i="27"/>
  <c r="H1778" i="27"/>
  <c r="H1777" i="27"/>
  <c r="H1776" i="27"/>
  <c r="H1775" i="27"/>
  <c r="H1774" i="27"/>
  <c r="H1773" i="27"/>
  <c r="H1772" i="27"/>
  <c r="H1771" i="27"/>
  <c r="H1770" i="27"/>
  <c r="H1769" i="27"/>
  <c r="H1768" i="27"/>
  <c r="H1767" i="27"/>
  <c r="H1766" i="27"/>
  <c r="H1765" i="27"/>
  <c r="H1764" i="27"/>
  <c r="H1763" i="27"/>
  <c r="H1762" i="27"/>
  <c r="H1761" i="27"/>
  <c r="H1760" i="27"/>
  <c r="H1759" i="27"/>
  <c r="H1758" i="27"/>
  <c r="H1757" i="27"/>
  <c r="H1756" i="27"/>
  <c r="H1755" i="27"/>
  <c r="H1754" i="27"/>
  <c r="H1753" i="27"/>
  <c r="H1752" i="27"/>
  <c r="H1751" i="27"/>
  <c r="H1750" i="27"/>
  <c r="H1749" i="27"/>
  <c r="H1748" i="27"/>
  <c r="H1747" i="27"/>
  <c r="H1746" i="27"/>
  <c r="H1745" i="27"/>
  <c r="H1744" i="27"/>
  <c r="H1743" i="27"/>
  <c r="H1742" i="27"/>
  <c r="H1741" i="27"/>
  <c r="H1740" i="27"/>
  <c r="H1739" i="27"/>
  <c r="H1738" i="27"/>
  <c r="H1737" i="27"/>
  <c r="H1736" i="27"/>
  <c r="H1735" i="27"/>
  <c r="H1734" i="27"/>
  <c r="H1733" i="27"/>
  <c r="H1732" i="27"/>
  <c r="H1731" i="27"/>
  <c r="H1730" i="27"/>
  <c r="H1729" i="27"/>
  <c r="H1728" i="27"/>
  <c r="H1727" i="27"/>
  <c r="H1726" i="27"/>
  <c r="H1725" i="27"/>
  <c r="H1724" i="27"/>
  <c r="H1723" i="27"/>
  <c r="H1722" i="27"/>
  <c r="H1721" i="27"/>
  <c r="H1720" i="27"/>
  <c r="H1719" i="27"/>
  <c r="H1718" i="27"/>
  <c r="H1717" i="27"/>
  <c r="H1716" i="27"/>
  <c r="H1715" i="27"/>
  <c r="H1714" i="27"/>
  <c r="H1713" i="27"/>
  <c r="H1712" i="27"/>
  <c r="H1711" i="27"/>
  <c r="H1710" i="27"/>
  <c r="H1709" i="27"/>
  <c r="H1708" i="27"/>
  <c r="H1707" i="27"/>
  <c r="H1706" i="27"/>
  <c r="H1705" i="27"/>
  <c r="H1704" i="27"/>
  <c r="H1703" i="27"/>
  <c r="H1702" i="27"/>
  <c r="H1701" i="27"/>
  <c r="H1700" i="27"/>
  <c r="H1699" i="27"/>
  <c r="H1698" i="27"/>
  <c r="H1697" i="27"/>
  <c r="H1696" i="27"/>
  <c r="H1695" i="27"/>
  <c r="H1694" i="27"/>
  <c r="H1693" i="27"/>
  <c r="H1692" i="27"/>
  <c r="H1691" i="27"/>
  <c r="H1690" i="27"/>
  <c r="H1689" i="27"/>
  <c r="H1688" i="27"/>
  <c r="H1687" i="27"/>
  <c r="H1686" i="27"/>
  <c r="H1685" i="27"/>
  <c r="H1684" i="27"/>
  <c r="H1683" i="27"/>
  <c r="H1682" i="27"/>
  <c r="H1681" i="27"/>
  <c r="H1680" i="27"/>
  <c r="H1679" i="27"/>
  <c r="H1678" i="27"/>
  <c r="H1677" i="27"/>
  <c r="H1676" i="27"/>
  <c r="H1675" i="27"/>
  <c r="H1674" i="27"/>
  <c r="H1673" i="27"/>
  <c r="H1672" i="27"/>
  <c r="H1671" i="27"/>
  <c r="H1670" i="27"/>
  <c r="H1669" i="27"/>
  <c r="H1668" i="27"/>
  <c r="H1667" i="27"/>
  <c r="H1666" i="27"/>
  <c r="H1665" i="27"/>
  <c r="H1664" i="27"/>
  <c r="H1663" i="27"/>
  <c r="H1662" i="27"/>
  <c r="H1661" i="27"/>
  <c r="H1660" i="27"/>
  <c r="H1659" i="27"/>
  <c r="H1658" i="27"/>
  <c r="H1657" i="27"/>
  <c r="H1656" i="27"/>
  <c r="H1655" i="27"/>
  <c r="H1654" i="27"/>
  <c r="H1653" i="27"/>
  <c r="H1652" i="27"/>
  <c r="H1651" i="27"/>
  <c r="H1650" i="27"/>
  <c r="H1649" i="27"/>
  <c r="H1648" i="27"/>
  <c r="H1647" i="27"/>
  <c r="H1646" i="27"/>
  <c r="H1645" i="27"/>
  <c r="H1644" i="27"/>
  <c r="H1643" i="27"/>
  <c r="H1642" i="27"/>
  <c r="H1641" i="27"/>
  <c r="H1640" i="27"/>
  <c r="H1639" i="27"/>
  <c r="H1638" i="27"/>
  <c r="H1637" i="27"/>
  <c r="H1636" i="27"/>
  <c r="H1635" i="27"/>
  <c r="H1634" i="27"/>
  <c r="H1633" i="27"/>
  <c r="H1632" i="27"/>
  <c r="H1631" i="27"/>
  <c r="H1630" i="27"/>
  <c r="H1629" i="27"/>
  <c r="H1628" i="27"/>
  <c r="H1627" i="27"/>
  <c r="H1626" i="27"/>
  <c r="H1625" i="27"/>
  <c r="H1624" i="27"/>
  <c r="H1623" i="27"/>
  <c r="H1622" i="27"/>
  <c r="H1621" i="27"/>
  <c r="H1620" i="27"/>
  <c r="H1619" i="27"/>
  <c r="H1618" i="27"/>
  <c r="H1617" i="27"/>
  <c r="H1616" i="27"/>
  <c r="H1615" i="27"/>
  <c r="H1614" i="27"/>
  <c r="H1613" i="27"/>
  <c r="H1612" i="27"/>
  <c r="H1611" i="27"/>
  <c r="H1610" i="27"/>
  <c r="H1609" i="27"/>
  <c r="H1608" i="27"/>
  <c r="H1607" i="27"/>
  <c r="H1606" i="27"/>
  <c r="H1605" i="27"/>
  <c r="H1604" i="27"/>
  <c r="H1603" i="27"/>
  <c r="H1602" i="27"/>
  <c r="H1601" i="27"/>
  <c r="H1600" i="27"/>
  <c r="H1599" i="27"/>
  <c r="H1598" i="27"/>
  <c r="H1597" i="27"/>
  <c r="H1596" i="27"/>
  <c r="H1595" i="27"/>
  <c r="H1594" i="27"/>
  <c r="H1593" i="27"/>
  <c r="H1592" i="27"/>
  <c r="H1591" i="27"/>
  <c r="H1590" i="27"/>
  <c r="H1589" i="27"/>
  <c r="H1588" i="27"/>
  <c r="H1587" i="27"/>
  <c r="H1586" i="27"/>
  <c r="H1585" i="27"/>
  <c r="H1584" i="27"/>
  <c r="H1583" i="27"/>
  <c r="H1582" i="27"/>
  <c r="H1581" i="27"/>
  <c r="H1580" i="27"/>
  <c r="H1579" i="27"/>
  <c r="H1578" i="27"/>
  <c r="H1577" i="27"/>
  <c r="H1576" i="27"/>
  <c r="H1575" i="27"/>
  <c r="H1574" i="27"/>
  <c r="H1573" i="27"/>
  <c r="H1572" i="27"/>
  <c r="H1571" i="27"/>
  <c r="H1570" i="27"/>
  <c r="H1569" i="27"/>
  <c r="H1568" i="27"/>
  <c r="H1567" i="27"/>
  <c r="H1566" i="27"/>
  <c r="H1565" i="27"/>
  <c r="H1564" i="27"/>
  <c r="H1563" i="27"/>
  <c r="H1562" i="27"/>
  <c r="H1561" i="27"/>
  <c r="H1560" i="27"/>
  <c r="H1559" i="27"/>
  <c r="H1558" i="27"/>
  <c r="H1557" i="27"/>
  <c r="H1556" i="27"/>
  <c r="H1555" i="27"/>
  <c r="H1554" i="27"/>
  <c r="H1553" i="27"/>
  <c r="H1552" i="27"/>
  <c r="H1551" i="27"/>
  <c r="H1550" i="27"/>
  <c r="H1549" i="27"/>
  <c r="H1548" i="27"/>
  <c r="H1547" i="27"/>
  <c r="H1546" i="27"/>
  <c r="H1545" i="27"/>
  <c r="H1544" i="27"/>
  <c r="H1543" i="27"/>
  <c r="H1542" i="27"/>
  <c r="H1541" i="27"/>
  <c r="H1540" i="27"/>
  <c r="H1539" i="27"/>
  <c r="H1538" i="27"/>
  <c r="H1537" i="27"/>
  <c r="H1536" i="27"/>
  <c r="H1535" i="27"/>
  <c r="H1534" i="27"/>
  <c r="H1533" i="27"/>
  <c r="H1532" i="27"/>
  <c r="H1531" i="27"/>
  <c r="H1530" i="27"/>
  <c r="H1529" i="27"/>
  <c r="H1528" i="27"/>
  <c r="H1527" i="27"/>
  <c r="H1526" i="27"/>
  <c r="H1525" i="27"/>
  <c r="H1524" i="27"/>
  <c r="H1523" i="27"/>
  <c r="H1522" i="27"/>
  <c r="H1521" i="27"/>
  <c r="H1520" i="27"/>
  <c r="H1519" i="27"/>
  <c r="H1518" i="27"/>
  <c r="H1517" i="27"/>
  <c r="H1516" i="27"/>
  <c r="H1515" i="27"/>
  <c r="H1514" i="27"/>
  <c r="H1513" i="27"/>
  <c r="H1512" i="27"/>
  <c r="H1511" i="27"/>
  <c r="H1510" i="27"/>
  <c r="H1509" i="27"/>
  <c r="H1508" i="27"/>
  <c r="H1507" i="27"/>
  <c r="H1506" i="27"/>
  <c r="H1505" i="27"/>
  <c r="H1504" i="27"/>
  <c r="H1503" i="27"/>
  <c r="H1502" i="27"/>
  <c r="H1501" i="27"/>
  <c r="H1500" i="27"/>
  <c r="H1499" i="27"/>
  <c r="H1498" i="27"/>
  <c r="H1497" i="27"/>
  <c r="H1496" i="27"/>
  <c r="H1495" i="27"/>
  <c r="H1494" i="27"/>
  <c r="H1493" i="27"/>
  <c r="H1492" i="27"/>
  <c r="H1491" i="27"/>
  <c r="H1490" i="27"/>
  <c r="H1489" i="27"/>
  <c r="H1488" i="27"/>
  <c r="H1487" i="27"/>
  <c r="H1486" i="27"/>
  <c r="H1485" i="27"/>
  <c r="H1484" i="27"/>
  <c r="H1483" i="27"/>
  <c r="H1482" i="27"/>
  <c r="H1481" i="27"/>
  <c r="H1480" i="27"/>
  <c r="H1479" i="27"/>
  <c r="H1478" i="27"/>
  <c r="H1477" i="27"/>
  <c r="H1476" i="27"/>
  <c r="H1475" i="27"/>
  <c r="H1474" i="27"/>
  <c r="H1473" i="27"/>
  <c r="H1472" i="27"/>
  <c r="H1471" i="27"/>
  <c r="H1470" i="27"/>
  <c r="H1469" i="27"/>
  <c r="H1468" i="27"/>
  <c r="H1467" i="27"/>
  <c r="H1466" i="27"/>
  <c r="H1465" i="27"/>
  <c r="H1464" i="27"/>
  <c r="H1463" i="27"/>
  <c r="H1462" i="27"/>
  <c r="H1461" i="27"/>
  <c r="H1460" i="27"/>
  <c r="H1459" i="27"/>
  <c r="H1458" i="27"/>
  <c r="H1457" i="27"/>
  <c r="H1456" i="27"/>
  <c r="H1455" i="27"/>
  <c r="H1454" i="27"/>
  <c r="H1453" i="27"/>
  <c r="H1452" i="27"/>
  <c r="H1451" i="27"/>
  <c r="H1450" i="27"/>
  <c r="H1449" i="27"/>
  <c r="H1448" i="27"/>
  <c r="H1447" i="27"/>
  <c r="H1446" i="27"/>
  <c r="H1445" i="27"/>
  <c r="H1444" i="27"/>
  <c r="H1443" i="27"/>
  <c r="H1442" i="27"/>
  <c r="H1441" i="27"/>
  <c r="H1440" i="27"/>
  <c r="H1439" i="27"/>
  <c r="H1438" i="27"/>
  <c r="H1437" i="27"/>
  <c r="H1436" i="27"/>
  <c r="H1435" i="27"/>
  <c r="H1434" i="27"/>
  <c r="H1433" i="27"/>
  <c r="H1432" i="27"/>
  <c r="H1431" i="27"/>
  <c r="H1430" i="27"/>
  <c r="H1429" i="27"/>
  <c r="H1428" i="27"/>
  <c r="H1427" i="27"/>
  <c r="H1426" i="27"/>
  <c r="H1425" i="27"/>
  <c r="H1424" i="27"/>
  <c r="H1423" i="27"/>
  <c r="H1422" i="27"/>
  <c r="H1421" i="27"/>
  <c r="H1420" i="27"/>
  <c r="H1419" i="27"/>
  <c r="H1418" i="27"/>
  <c r="H1417" i="27"/>
  <c r="H1416" i="27"/>
  <c r="H1415" i="27"/>
  <c r="H1414" i="27"/>
  <c r="H1413" i="27"/>
  <c r="H1412" i="27"/>
  <c r="H1411" i="27"/>
  <c r="H1410" i="27"/>
  <c r="H1409" i="27"/>
  <c r="H1408" i="27"/>
  <c r="H1407" i="27"/>
  <c r="H1406" i="27"/>
  <c r="H1405" i="27"/>
  <c r="H1404" i="27"/>
  <c r="H1403" i="27"/>
  <c r="H1402" i="27"/>
  <c r="H1401" i="27"/>
  <c r="H1400" i="27"/>
  <c r="H1399" i="27"/>
  <c r="H1398" i="27"/>
  <c r="H1397" i="27"/>
  <c r="H1396" i="27"/>
  <c r="H1395" i="27"/>
  <c r="H1394" i="27"/>
  <c r="H1393" i="27"/>
  <c r="H1392" i="27"/>
  <c r="H1391" i="27"/>
  <c r="H1390" i="27"/>
  <c r="H1389" i="27"/>
  <c r="H1388" i="27"/>
  <c r="H1387" i="27"/>
  <c r="H1386" i="27"/>
  <c r="H1385" i="27"/>
  <c r="H1384" i="27"/>
  <c r="H1383" i="27"/>
  <c r="H1382" i="27"/>
  <c r="H1381" i="27"/>
  <c r="H1380" i="27"/>
  <c r="H1379" i="27"/>
  <c r="H1378" i="27"/>
  <c r="H1377" i="27"/>
  <c r="H1376" i="27"/>
  <c r="H1375" i="27"/>
  <c r="H1374" i="27"/>
  <c r="H1373" i="27"/>
  <c r="H1372" i="27"/>
  <c r="H1371" i="27"/>
  <c r="H1370" i="27"/>
  <c r="H1369" i="27"/>
  <c r="H1368" i="27"/>
  <c r="H1367" i="27"/>
  <c r="H1366" i="27"/>
  <c r="H1365" i="27"/>
  <c r="H1364" i="27"/>
  <c r="H1363" i="27"/>
  <c r="H1362" i="27"/>
  <c r="H1361" i="27"/>
  <c r="H1360" i="27"/>
  <c r="H1359" i="27"/>
  <c r="H1358" i="27"/>
  <c r="H1357" i="27"/>
  <c r="H1356" i="27"/>
  <c r="H1355" i="27"/>
  <c r="H1354" i="27"/>
  <c r="H1353" i="27"/>
  <c r="H1352" i="27"/>
  <c r="H1351" i="27"/>
  <c r="H1350" i="27"/>
  <c r="H1349" i="27"/>
  <c r="H1348" i="27"/>
  <c r="H1347" i="27"/>
  <c r="H1346" i="27"/>
  <c r="H1345" i="27"/>
  <c r="H1344" i="27"/>
  <c r="H1343" i="27"/>
  <c r="H1342" i="27"/>
  <c r="H1341" i="27"/>
  <c r="H1340" i="27"/>
  <c r="H1339" i="27"/>
  <c r="H1338" i="27"/>
  <c r="H1337" i="27"/>
  <c r="H1336" i="27"/>
  <c r="H1335" i="27"/>
  <c r="H1334" i="27"/>
  <c r="H1333" i="27"/>
  <c r="H1332" i="27"/>
  <c r="H1331" i="27"/>
  <c r="H1330" i="27"/>
  <c r="H1329" i="27"/>
  <c r="H1328" i="27"/>
  <c r="H1327" i="27"/>
  <c r="H1326" i="27"/>
  <c r="H1325" i="27"/>
  <c r="H1324" i="27"/>
  <c r="H1323" i="27"/>
  <c r="H1322" i="27"/>
  <c r="H1321" i="27"/>
  <c r="H1320" i="27"/>
  <c r="H1319" i="27"/>
  <c r="H1318" i="27"/>
  <c r="H1317" i="27"/>
  <c r="H1316" i="27"/>
  <c r="H1315" i="27"/>
  <c r="H1314" i="27"/>
  <c r="H1313" i="27"/>
  <c r="H1312" i="27"/>
  <c r="H1311" i="27"/>
  <c r="H1310" i="27"/>
  <c r="H1309" i="27"/>
  <c r="H1308" i="27"/>
  <c r="H1307" i="27"/>
  <c r="H1306" i="27"/>
  <c r="H1305" i="27"/>
  <c r="H1304" i="27"/>
  <c r="H1303" i="27"/>
  <c r="H1302" i="27"/>
  <c r="H1301" i="27"/>
  <c r="H1300" i="27"/>
  <c r="H1299" i="27"/>
  <c r="H1298" i="27"/>
  <c r="H1297" i="27"/>
  <c r="H1296" i="27"/>
  <c r="H1295" i="27"/>
  <c r="H1294" i="27"/>
  <c r="H1293" i="27"/>
  <c r="H1292" i="27"/>
  <c r="H1291" i="27"/>
  <c r="H1290" i="27"/>
  <c r="H1289" i="27"/>
  <c r="H1288" i="27"/>
  <c r="H1287" i="27"/>
  <c r="H1286" i="27"/>
  <c r="H1285" i="27"/>
  <c r="H1284" i="27"/>
  <c r="H1283" i="27"/>
  <c r="H1282" i="27"/>
  <c r="H1281" i="27"/>
  <c r="H1280" i="27"/>
  <c r="H1279" i="27"/>
  <c r="H1278" i="27"/>
  <c r="H1277" i="27"/>
  <c r="H1276" i="27"/>
  <c r="H1275" i="27"/>
  <c r="H1274" i="27"/>
  <c r="H1273" i="27"/>
  <c r="H1272" i="27"/>
  <c r="H1271" i="27"/>
  <c r="H1270" i="27"/>
  <c r="H1269" i="27"/>
  <c r="H1268" i="27"/>
  <c r="H1267" i="27"/>
  <c r="H1266" i="27"/>
  <c r="H1265" i="27"/>
  <c r="H1264" i="27"/>
  <c r="H1263" i="27"/>
  <c r="H1262" i="27"/>
  <c r="H1261" i="27"/>
  <c r="H1260" i="27"/>
  <c r="H1259" i="27"/>
  <c r="H1258" i="27"/>
  <c r="H1257" i="27"/>
  <c r="H1256" i="27"/>
  <c r="H1255" i="27"/>
  <c r="H1254" i="27"/>
  <c r="H1253" i="27"/>
  <c r="H1252" i="27"/>
  <c r="H1251" i="27"/>
  <c r="H1250" i="27"/>
  <c r="H1249" i="27"/>
  <c r="H1248" i="27"/>
  <c r="H1247" i="27"/>
  <c r="H1246" i="27"/>
  <c r="H1245" i="27"/>
  <c r="H1244" i="27"/>
  <c r="H1243" i="27"/>
  <c r="H1242" i="27"/>
  <c r="H1241" i="27"/>
  <c r="H1240" i="27"/>
  <c r="H1239" i="27"/>
  <c r="H1238" i="27"/>
  <c r="H1237" i="27"/>
  <c r="H1236" i="27"/>
  <c r="H1235" i="27"/>
  <c r="H1234" i="27"/>
  <c r="H1233" i="27"/>
  <c r="H1232" i="27"/>
  <c r="H1231" i="27"/>
  <c r="H1230" i="27"/>
  <c r="H1229" i="27"/>
  <c r="H1228" i="27"/>
  <c r="H1227" i="27"/>
  <c r="H1226" i="27"/>
  <c r="H1225" i="27"/>
  <c r="H1224" i="27"/>
  <c r="H1223" i="27"/>
  <c r="H1222" i="27"/>
  <c r="H1221" i="27"/>
  <c r="H1220" i="27"/>
  <c r="H1219" i="27"/>
  <c r="H1218" i="27"/>
  <c r="H1217" i="27"/>
  <c r="H1216" i="27"/>
  <c r="H1215" i="27"/>
  <c r="H1214" i="27"/>
  <c r="H1213" i="27"/>
  <c r="H1212" i="27"/>
  <c r="H1211" i="27"/>
  <c r="H1210" i="27"/>
  <c r="H1209" i="27"/>
  <c r="H1208" i="27"/>
  <c r="H1207" i="27"/>
  <c r="H1206" i="27"/>
  <c r="H1205" i="27"/>
  <c r="H1204" i="27"/>
  <c r="H1203" i="27"/>
  <c r="H1202" i="27"/>
  <c r="H1201" i="27"/>
  <c r="H1200" i="27"/>
  <c r="H1199" i="27"/>
  <c r="H1198" i="27"/>
  <c r="H1197" i="27"/>
  <c r="H1196" i="27"/>
  <c r="H1195" i="27"/>
  <c r="H1194" i="27"/>
  <c r="H1193" i="27"/>
  <c r="H1192" i="27"/>
  <c r="H1191" i="27"/>
  <c r="H1190" i="27"/>
  <c r="H1189" i="27"/>
  <c r="H1188" i="27"/>
  <c r="H1187" i="27"/>
  <c r="H1186" i="27"/>
  <c r="H1185" i="27"/>
  <c r="H1184" i="27"/>
  <c r="H1183" i="27"/>
  <c r="H1182" i="27"/>
  <c r="H1181" i="27"/>
  <c r="H1180" i="27"/>
  <c r="H1179" i="27"/>
  <c r="H1178" i="27"/>
  <c r="H1177" i="27"/>
  <c r="H1176" i="27"/>
  <c r="H1175" i="27"/>
  <c r="H1174" i="27"/>
  <c r="H1173" i="27"/>
  <c r="H1172" i="27"/>
  <c r="H1171" i="27"/>
  <c r="H1170" i="27"/>
  <c r="H1169" i="27"/>
  <c r="H1168" i="27"/>
  <c r="H1167" i="27"/>
  <c r="H1166" i="27"/>
  <c r="H1165" i="27"/>
  <c r="H1164" i="27"/>
  <c r="H1163" i="27"/>
  <c r="H1162" i="27"/>
  <c r="H1161" i="27"/>
  <c r="H1160" i="27"/>
  <c r="H1159" i="27"/>
  <c r="H1158" i="27"/>
  <c r="H1157" i="27"/>
  <c r="H1156" i="27"/>
  <c r="H1155" i="27"/>
  <c r="H1154" i="27"/>
  <c r="H1153" i="27"/>
  <c r="H1152" i="27"/>
  <c r="H1151" i="27"/>
  <c r="H1150" i="27"/>
  <c r="H1149" i="27"/>
  <c r="H1148" i="27"/>
  <c r="H1147" i="27"/>
  <c r="H1146" i="27"/>
  <c r="H1145" i="27"/>
  <c r="H1144" i="27"/>
  <c r="H1143" i="27"/>
  <c r="H1142" i="27"/>
  <c r="H1141" i="27"/>
  <c r="H1140" i="27"/>
  <c r="H1139" i="27"/>
  <c r="H1138" i="27"/>
  <c r="H1137" i="27"/>
  <c r="H1136" i="27"/>
  <c r="H1135" i="27"/>
  <c r="H1134" i="27"/>
  <c r="H1133" i="27"/>
  <c r="H1132" i="27"/>
  <c r="H1131" i="27"/>
  <c r="H1130" i="27"/>
  <c r="H1129" i="27"/>
  <c r="H1128" i="27"/>
  <c r="H1127" i="27"/>
  <c r="H1126" i="27"/>
  <c r="H1125" i="27"/>
  <c r="H1124" i="27"/>
  <c r="H1123" i="27"/>
  <c r="H1122" i="27"/>
  <c r="H1121" i="27"/>
  <c r="H1120" i="27"/>
  <c r="H1119" i="27"/>
  <c r="H1118" i="27"/>
  <c r="H1117" i="27"/>
  <c r="H1116" i="27"/>
  <c r="H1115" i="27"/>
  <c r="H1114" i="27"/>
  <c r="H1113" i="27"/>
  <c r="H1112" i="27"/>
  <c r="H1111" i="27"/>
  <c r="H1110" i="27"/>
  <c r="H1109" i="27"/>
  <c r="H1108" i="27"/>
  <c r="H1107" i="27"/>
  <c r="H1106" i="27"/>
  <c r="H1105" i="27"/>
  <c r="H1104" i="27"/>
  <c r="H1103" i="27"/>
  <c r="H1102" i="27"/>
  <c r="H1101" i="27"/>
  <c r="H1100" i="27"/>
  <c r="H1099" i="27"/>
  <c r="H1098" i="27"/>
  <c r="H1097" i="27"/>
  <c r="H1096" i="27"/>
  <c r="H1095" i="27"/>
  <c r="H1094" i="27"/>
  <c r="H1093" i="27"/>
  <c r="H1092" i="27"/>
  <c r="H1091" i="27"/>
  <c r="H1090" i="27"/>
  <c r="H1089" i="27"/>
  <c r="H1088" i="27"/>
  <c r="H1087" i="27"/>
  <c r="H1086" i="27"/>
  <c r="H1085" i="27"/>
  <c r="H1084" i="27"/>
  <c r="H1083" i="27"/>
  <c r="H1082" i="27"/>
  <c r="H1081" i="27"/>
  <c r="H1080" i="27"/>
  <c r="H1079" i="27"/>
  <c r="H1078" i="27"/>
  <c r="H1077" i="27"/>
  <c r="H1076" i="27"/>
  <c r="H1075" i="27"/>
  <c r="H1074" i="27"/>
  <c r="H1073" i="27"/>
  <c r="H1072" i="27"/>
  <c r="H1071" i="27"/>
  <c r="H1070" i="27"/>
  <c r="H1069" i="27"/>
  <c r="H1068" i="27"/>
  <c r="H1067" i="27"/>
  <c r="H1066" i="27"/>
  <c r="H1065" i="27"/>
  <c r="H1064" i="27"/>
  <c r="H1063" i="27"/>
  <c r="H1062" i="27"/>
  <c r="H1061" i="27"/>
  <c r="H1060" i="27"/>
  <c r="H1059" i="27"/>
  <c r="H1058" i="27"/>
  <c r="H1057" i="27"/>
  <c r="H1056" i="27"/>
  <c r="H1055" i="27"/>
  <c r="H1054" i="27"/>
  <c r="H1053" i="27"/>
  <c r="H1052" i="27"/>
  <c r="H1051" i="27"/>
  <c r="H1050" i="27"/>
  <c r="H1049" i="27"/>
  <c r="H1048" i="27"/>
  <c r="H1047" i="27"/>
  <c r="H1046" i="27"/>
  <c r="H1045" i="27"/>
  <c r="H1044" i="27"/>
  <c r="H1043" i="27"/>
  <c r="H1042" i="27"/>
  <c r="H1041" i="27"/>
  <c r="H1040" i="27"/>
  <c r="H1039" i="27"/>
  <c r="H1038" i="27"/>
  <c r="H1037" i="27"/>
  <c r="H1036" i="27"/>
  <c r="H1035" i="27"/>
  <c r="H1034" i="27"/>
  <c r="H1033" i="27"/>
  <c r="H1032" i="27"/>
  <c r="H1031" i="27"/>
  <c r="H1030" i="27"/>
  <c r="H1029" i="27"/>
  <c r="H1028" i="27"/>
  <c r="H1027" i="27"/>
  <c r="H1026" i="27"/>
  <c r="H1025" i="27"/>
  <c r="H1024" i="27"/>
  <c r="H1023" i="27"/>
  <c r="H1022" i="27"/>
  <c r="H1021" i="27"/>
  <c r="H1020" i="27"/>
  <c r="H1019" i="27"/>
  <c r="H1018" i="27"/>
  <c r="H1017" i="27"/>
  <c r="H1016" i="27"/>
  <c r="H1015" i="27"/>
  <c r="H1014" i="27"/>
  <c r="H1013" i="27"/>
  <c r="H1012" i="27"/>
  <c r="H1011" i="27"/>
  <c r="H1010" i="27"/>
  <c r="H1009" i="27"/>
  <c r="H1008" i="27"/>
  <c r="H1007" i="27"/>
  <c r="H1006" i="27"/>
  <c r="H1005" i="27"/>
  <c r="H1004" i="27"/>
  <c r="H1003" i="27"/>
  <c r="H1002" i="27"/>
  <c r="H1001" i="27"/>
  <c r="H1000" i="27"/>
  <c r="H999" i="27"/>
  <c r="H998" i="27"/>
  <c r="H997" i="27"/>
  <c r="H996" i="27"/>
  <c r="H995" i="27"/>
  <c r="H994" i="27"/>
  <c r="H993" i="27"/>
  <c r="H992" i="27"/>
  <c r="H991" i="27"/>
  <c r="H990" i="27"/>
  <c r="H989" i="27"/>
  <c r="H988" i="27"/>
  <c r="H987" i="27"/>
  <c r="H986" i="27"/>
  <c r="H985" i="27"/>
  <c r="H984" i="27"/>
  <c r="H983" i="27"/>
  <c r="H982" i="27"/>
  <c r="H981" i="27"/>
  <c r="H980" i="27"/>
  <c r="H979" i="27"/>
  <c r="H978" i="27"/>
  <c r="H977" i="27"/>
  <c r="H976" i="27"/>
  <c r="H975" i="27"/>
  <c r="H974" i="27"/>
  <c r="H971" i="27"/>
  <c r="H970" i="27"/>
  <c r="H969" i="27"/>
  <c r="H968" i="27"/>
  <c r="H967" i="27"/>
  <c r="H966" i="27"/>
  <c r="H965" i="27"/>
  <c r="H964" i="27"/>
  <c r="H963" i="27"/>
  <c r="H962" i="27"/>
  <c r="H961" i="27"/>
  <c r="H960" i="27"/>
  <c r="H959" i="27"/>
  <c r="H958" i="27"/>
  <c r="H957" i="27"/>
  <c r="H956" i="27"/>
  <c r="H955" i="27"/>
  <c r="H954" i="27"/>
  <c r="H953" i="27"/>
  <c r="H952" i="27"/>
  <c r="H951" i="27"/>
  <c r="H950" i="27"/>
  <c r="H949" i="27"/>
  <c r="H948" i="27"/>
  <c r="H947" i="27"/>
  <c r="H946" i="27"/>
  <c r="H945" i="27"/>
  <c r="H944" i="27"/>
  <c r="H943" i="27"/>
  <c r="H942" i="27"/>
  <c r="H941" i="27"/>
  <c r="H940" i="27"/>
  <c r="H939" i="27"/>
  <c r="H938" i="27"/>
  <c r="H937" i="27"/>
  <c r="H936" i="27"/>
  <c r="H935" i="27"/>
  <c r="H934" i="27"/>
  <c r="H933" i="27"/>
  <c r="H932" i="27"/>
  <c r="H931" i="27"/>
  <c r="H930" i="27"/>
  <c r="H929" i="27"/>
  <c r="H928" i="27"/>
  <c r="H927" i="27"/>
  <c r="H926" i="27"/>
  <c r="H925" i="27"/>
  <c r="H924" i="27"/>
  <c r="H923" i="27"/>
  <c r="H922" i="27"/>
  <c r="H921" i="27"/>
  <c r="H920" i="27"/>
  <c r="H919" i="27"/>
  <c r="H918" i="27"/>
  <c r="H917" i="27"/>
  <c r="H916" i="27"/>
  <c r="H915" i="27"/>
  <c r="H914" i="27"/>
  <c r="H913" i="27"/>
  <c r="H912" i="27"/>
  <c r="H911" i="27"/>
  <c r="H910" i="27"/>
  <c r="H909" i="27"/>
  <c r="H908" i="27"/>
  <c r="H907" i="27"/>
  <c r="H906" i="27"/>
  <c r="H905" i="27"/>
  <c r="H904" i="27"/>
  <c r="H903" i="27"/>
  <c r="H902" i="27"/>
  <c r="H901" i="27"/>
  <c r="H900" i="27"/>
  <c r="H899" i="27"/>
  <c r="H898" i="27"/>
  <c r="H897" i="27"/>
  <c r="H896" i="27"/>
  <c r="H895" i="27"/>
  <c r="H894" i="27"/>
  <c r="H893" i="27"/>
  <c r="H892" i="27"/>
  <c r="H891" i="27"/>
  <c r="H890" i="27"/>
  <c r="H889" i="27"/>
  <c r="H888" i="27"/>
  <c r="H887" i="27"/>
  <c r="H886" i="27"/>
  <c r="H885" i="27"/>
  <c r="H884" i="27"/>
  <c r="H883" i="27"/>
  <c r="H882" i="27"/>
  <c r="H881" i="27"/>
  <c r="H880" i="27"/>
  <c r="H879" i="27"/>
  <c r="H878" i="27"/>
  <c r="H877" i="27"/>
  <c r="H876" i="27"/>
  <c r="H875" i="27"/>
  <c r="H874" i="27"/>
  <c r="H873" i="27"/>
  <c r="H872" i="27"/>
  <c r="H871" i="27"/>
  <c r="H870" i="27"/>
  <c r="H869" i="27"/>
  <c r="H868" i="27"/>
  <c r="H867" i="27"/>
  <c r="H866" i="27"/>
  <c r="H865" i="27"/>
  <c r="H864" i="27"/>
  <c r="H863" i="27"/>
  <c r="H862" i="27"/>
  <c r="H861" i="27"/>
  <c r="H860" i="27"/>
  <c r="H859" i="27"/>
  <c r="H858" i="27"/>
  <c r="H857" i="27"/>
  <c r="H856" i="27"/>
  <c r="H855" i="27"/>
  <c r="H854" i="27"/>
  <c r="H853" i="27"/>
  <c r="H852" i="27"/>
  <c r="H851" i="27"/>
  <c r="H850" i="27"/>
  <c r="H849" i="27"/>
  <c r="H848" i="27"/>
  <c r="H847" i="27"/>
  <c r="H846" i="27"/>
  <c r="H845" i="27"/>
  <c r="H844" i="27"/>
  <c r="H843" i="27"/>
  <c r="H842" i="27"/>
  <c r="H841" i="27"/>
  <c r="H840" i="27"/>
  <c r="H839" i="27"/>
  <c r="H838" i="27"/>
  <c r="H837" i="27"/>
  <c r="H836" i="27"/>
  <c r="H835" i="27"/>
  <c r="H834" i="27"/>
  <c r="H833" i="27"/>
  <c r="H832" i="27"/>
  <c r="H831" i="27"/>
  <c r="H830" i="27"/>
  <c r="H829" i="27"/>
  <c r="H828" i="27"/>
  <c r="H827" i="27"/>
  <c r="H826" i="27"/>
  <c r="H825" i="27"/>
  <c r="H824" i="27"/>
  <c r="H823" i="27"/>
  <c r="H822" i="27"/>
  <c r="H821" i="27"/>
  <c r="H820" i="27"/>
  <c r="H819" i="27"/>
  <c r="H818" i="27"/>
  <c r="H817" i="27"/>
  <c r="H816" i="27"/>
  <c r="H815" i="27"/>
  <c r="H814" i="27"/>
  <c r="H813" i="27"/>
  <c r="H812" i="27"/>
  <c r="H811" i="27"/>
  <c r="H810" i="27"/>
  <c r="H809" i="27"/>
  <c r="H808" i="27"/>
  <c r="H807" i="27"/>
  <c r="H806" i="27"/>
  <c r="H805" i="27"/>
  <c r="H804" i="27"/>
  <c r="H803" i="27"/>
  <c r="H802" i="27"/>
  <c r="H801" i="27"/>
  <c r="H800" i="27"/>
  <c r="H799" i="27"/>
  <c r="H798" i="27"/>
  <c r="H797" i="27"/>
  <c r="H796" i="27"/>
  <c r="H795" i="27"/>
  <c r="H794" i="27"/>
  <c r="H793" i="27"/>
  <c r="H792" i="27"/>
  <c r="H791" i="27"/>
  <c r="H790" i="27"/>
  <c r="H789" i="27"/>
  <c r="H788" i="27"/>
  <c r="H787" i="27"/>
  <c r="H786" i="27"/>
  <c r="H785" i="27"/>
  <c r="H784" i="27"/>
  <c r="H783" i="27"/>
  <c r="H782" i="27"/>
  <c r="H781" i="27"/>
  <c r="H780" i="27"/>
  <c r="H779" i="27"/>
  <c r="H778" i="27"/>
  <c r="H777" i="27"/>
  <c r="H776" i="27"/>
  <c r="H775" i="27"/>
  <c r="H774" i="27"/>
  <c r="H773" i="27"/>
  <c r="H772" i="27"/>
  <c r="H771" i="27"/>
  <c r="H770" i="27"/>
  <c r="H769" i="27"/>
  <c r="H768" i="27"/>
  <c r="H767" i="27"/>
  <c r="H766" i="27"/>
  <c r="H765" i="27"/>
  <c r="H764" i="27"/>
  <c r="H763" i="27"/>
  <c r="H762" i="27"/>
  <c r="H761" i="27"/>
  <c r="H760" i="27"/>
  <c r="H759" i="27"/>
  <c r="H758" i="27"/>
  <c r="H757" i="27"/>
  <c r="H756" i="27"/>
  <c r="H755" i="27"/>
  <c r="H754" i="27"/>
  <c r="H753" i="27"/>
  <c r="H752" i="27"/>
  <c r="H751" i="27"/>
  <c r="H750" i="27"/>
  <c r="H749" i="27"/>
  <c r="H748" i="27"/>
  <c r="H747" i="27"/>
  <c r="H746" i="27"/>
  <c r="H745" i="27"/>
  <c r="H744" i="27"/>
  <c r="H743" i="27"/>
  <c r="H742" i="27"/>
  <c r="H741" i="27"/>
  <c r="H740" i="27"/>
  <c r="H739" i="27"/>
  <c r="H738" i="27"/>
  <c r="H737" i="27"/>
  <c r="H736" i="27"/>
  <c r="H735" i="27"/>
  <c r="H734" i="27"/>
  <c r="H733" i="27"/>
  <c r="H732" i="27"/>
  <c r="H731" i="27"/>
  <c r="H730" i="27"/>
  <c r="H729" i="27"/>
  <c r="H728" i="27"/>
  <c r="H727" i="27"/>
  <c r="H726" i="27"/>
  <c r="H725" i="27"/>
  <c r="H724" i="27"/>
  <c r="H723" i="27"/>
  <c r="H722" i="27"/>
  <c r="H721" i="27"/>
  <c r="H720" i="27"/>
  <c r="H719" i="27"/>
  <c r="H718" i="27"/>
  <c r="H717" i="27"/>
  <c r="H716" i="27"/>
  <c r="H715" i="27"/>
  <c r="H714" i="27"/>
  <c r="H713" i="27"/>
  <c r="H712" i="27"/>
  <c r="H711" i="27"/>
  <c r="H710" i="27"/>
  <c r="H709" i="27"/>
  <c r="H708" i="27"/>
  <c r="H707" i="27"/>
  <c r="H706" i="27"/>
  <c r="H705" i="27"/>
  <c r="H704" i="27"/>
  <c r="H703" i="27"/>
  <c r="H702" i="27"/>
  <c r="H701" i="27"/>
  <c r="H700" i="27"/>
  <c r="H699" i="27"/>
  <c r="H698" i="27"/>
  <c r="H697" i="27"/>
  <c r="H696" i="27"/>
  <c r="H695" i="27"/>
  <c r="H694" i="27"/>
  <c r="H693" i="27"/>
  <c r="H692" i="27"/>
  <c r="H691" i="27"/>
  <c r="H690" i="27"/>
  <c r="H689" i="27"/>
  <c r="H688" i="27"/>
  <c r="H687" i="27"/>
  <c r="H686" i="27"/>
  <c r="H685" i="27"/>
  <c r="H684" i="27"/>
  <c r="H683" i="27"/>
  <c r="H682" i="27"/>
  <c r="H681" i="27"/>
  <c r="H680" i="27"/>
  <c r="H679" i="27"/>
  <c r="H678" i="27"/>
  <c r="H677" i="27"/>
  <c r="H676" i="27"/>
  <c r="H675" i="27"/>
  <c r="H674" i="27"/>
  <c r="H673" i="27"/>
  <c r="H672" i="27"/>
  <c r="H671" i="27"/>
  <c r="H670" i="27"/>
  <c r="H669" i="27"/>
  <c r="H668" i="27"/>
  <c r="H667" i="27"/>
  <c r="H666" i="27"/>
  <c r="H665" i="27"/>
  <c r="H664" i="27"/>
  <c r="H663" i="27"/>
  <c r="H662" i="27"/>
  <c r="H661" i="27"/>
  <c r="H660" i="27"/>
  <c r="H659" i="27"/>
  <c r="H658" i="27"/>
  <c r="H657" i="27"/>
  <c r="H656" i="27"/>
  <c r="H655" i="27"/>
  <c r="H654" i="27"/>
  <c r="H653" i="27"/>
  <c r="H652" i="27"/>
  <c r="H651" i="27"/>
  <c r="H650" i="27"/>
  <c r="H649" i="27"/>
  <c r="H648" i="27"/>
  <c r="H647" i="27"/>
  <c r="H646" i="27"/>
  <c r="H645" i="27"/>
  <c r="H644" i="27"/>
  <c r="H643" i="27"/>
  <c r="H642" i="27"/>
  <c r="H641" i="27"/>
  <c r="H640" i="27"/>
  <c r="H639" i="27"/>
  <c r="H638" i="27"/>
  <c r="H637" i="27"/>
  <c r="H636" i="27"/>
  <c r="H635" i="27"/>
  <c r="H634" i="27"/>
  <c r="H633" i="27"/>
  <c r="H632" i="27"/>
  <c r="H631" i="27"/>
  <c r="H630" i="27"/>
  <c r="H629" i="27"/>
  <c r="H628" i="27"/>
  <c r="H627" i="27"/>
  <c r="H626" i="27"/>
  <c r="H625" i="27"/>
  <c r="H624" i="27"/>
  <c r="H623" i="27"/>
  <c r="H622" i="27"/>
  <c r="H621" i="27"/>
  <c r="H620" i="27"/>
  <c r="H619" i="27"/>
  <c r="H618" i="27"/>
  <c r="H617" i="27"/>
  <c r="H616" i="27"/>
  <c r="H615" i="27"/>
  <c r="H614" i="27"/>
  <c r="H613" i="27"/>
  <c r="H612" i="27"/>
  <c r="H611" i="27"/>
  <c r="H610" i="27"/>
  <c r="H609" i="27"/>
  <c r="H608" i="27"/>
  <c r="H607" i="27"/>
  <c r="H606" i="27"/>
  <c r="H605" i="27"/>
  <c r="H604" i="27"/>
  <c r="H603" i="27"/>
  <c r="H602" i="27"/>
  <c r="H601" i="27"/>
  <c r="H600" i="27"/>
  <c r="H599" i="27"/>
  <c r="H598" i="27"/>
  <c r="H597" i="27"/>
  <c r="H596" i="27"/>
  <c r="H595" i="27"/>
  <c r="H594" i="27"/>
  <c r="H593" i="27"/>
  <c r="H592" i="27"/>
  <c r="H591" i="27"/>
  <c r="H590" i="27"/>
  <c r="H589" i="27"/>
  <c r="H588" i="27"/>
  <c r="H587" i="27"/>
  <c r="H586" i="27"/>
  <c r="H585" i="27"/>
  <c r="H584" i="27"/>
  <c r="H583" i="27"/>
  <c r="H582" i="27"/>
  <c r="H581" i="27"/>
  <c r="H580" i="27"/>
  <c r="H579" i="27"/>
  <c r="H578" i="27"/>
  <c r="H577" i="27"/>
  <c r="H576" i="27"/>
  <c r="H575" i="27"/>
  <c r="H574" i="27"/>
  <c r="H573" i="27"/>
  <c r="H572" i="27"/>
  <c r="H571" i="27"/>
  <c r="H570" i="27"/>
  <c r="H569" i="27"/>
  <c r="H568" i="27"/>
  <c r="H567" i="27"/>
  <c r="H566" i="27"/>
  <c r="H565" i="27"/>
  <c r="H564" i="27"/>
  <c r="H563" i="27"/>
  <c r="H562" i="27"/>
  <c r="H561" i="27"/>
  <c r="H560" i="27"/>
  <c r="H559" i="27"/>
  <c r="H558" i="27"/>
  <c r="H557" i="27"/>
  <c r="H556" i="27"/>
  <c r="H555" i="27"/>
  <c r="H554" i="27"/>
  <c r="H553" i="27"/>
  <c r="H552" i="27"/>
  <c r="H551" i="27"/>
  <c r="H550" i="27"/>
  <c r="H549" i="27"/>
  <c r="H548" i="27"/>
  <c r="H547" i="27"/>
  <c r="H546" i="27"/>
  <c r="H545" i="27"/>
  <c r="H544" i="27"/>
  <c r="H543" i="27"/>
  <c r="H542" i="27"/>
  <c r="H541" i="27"/>
  <c r="H540" i="27"/>
  <c r="H539" i="27"/>
  <c r="H538" i="27"/>
  <c r="H537" i="27"/>
  <c r="H536" i="27"/>
  <c r="H535" i="27"/>
  <c r="H534" i="27"/>
  <c r="H533" i="27"/>
  <c r="H532" i="27"/>
  <c r="H531" i="27"/>
  <c r="H530" i="27"/>
  <c r="H529" i="27"/>
  <c r="H528" i="27"/>
  <c r="H527" i="27"/>
  <c r="H526" i="27"/>
  <c r="H525" i="27"/>
  <c r="H524" i="27"/>
  <c r="H523" i="27"/>
  <c r="H522" i="27"/>
  <c r="H521" i="27"/>
  <c r="H520" i="27"/>
  <c r="H519" i="27"/>
  <c r="H518" i="27"/>
  <c r="H517" i="27"/>
  <c r="H516" i="27"/>
  <c r="H515" i="27"/>
  <c r="H514" i="27"/>
  <c r="H513" i="27"/>
  <c r="H512" i="27"/>
  <c r="H511" i="27"/>
  <c r="H510" i="27"/>
  <c r="H509" i="27"/>
  <c r="H508" i="27"/>
  <c r="H507" i="27"/>
  <c r="H506" i="27"/>
  <c r="H505" i="27"/>
  <c r="H504" i="27"/>
  <c r="H503" i="27"/>
  <c r="H502" i="27"/>
  <c r="H501" i="27"/>
  <c r="H500" i="27"/>
  <c r="H499" i="27"/>
  <c r="H498" i="27"/>
  <c r="H497" i="27"/>
  <c r="H496" i="27"/>
  <c r="H495" i="27"/>
  <c r="H494" i="27"/>
  <c r="H493" i="27"/>
  <c r="H492" i="27"/>
  <c r="H491" i="27"/>
  <c r="H490" i="27"/>
  <c r="H489" i="27"/>
  <c r="H486" i="27"/>
  <c r="H485" i="27"/>
  <c r="H484" i="27"/>
  <c r="H483" i="27"/>
  <c r="H482" i="27"/>
  <c r="H481" i="27"/>
  <c r="H480" i="27"/>
  <c r="H479" i="27"/>
  <c r="H478" i="27"/>
  <c r="H477" i="27"/>
  <c r="H476" i="27"/>
  <c r="H475" i="27"/>
  <c r="H474" i="27"/>
  <c r="H473" i="27"/>
  <c r="H472" i="27"/>
  <c r="H471" i="27"/>
  <c r="H470" i="27"/>
  <c r="H469" i="27"/>
  <c r="H468" i="27"/>
  <c r="H467" i="27"/>
  <c r="H466" i="27"/>
  <c r="H465" i="27"/>
  <c r="H464" i="27"/>
  <c r="H463" i="27"/>
  <c r="H462" i="27"/>
  <c r="H461" i="27"/>
  <c r="H460" i="27"/>
  <c r="H459" i="27"/>
  <c r="H458" i="27"/>
  <c r="H457" i="27"/>
  <c r="H456" i="27"/>
  <c r="H455" i="27"/>
  <c r="H454" i="27"/>
  <c r="H453" i="27"/>
  <c r="H452" i="27"/>
  <c r="H451" i="27"/>
  <c r="H450" i="27"/>
  <c r="H449" i="27"/>
  <c r="H448" i="27"/>
  <c r="H447" i="27"/>
  <c r="H446" i="27"/>
  <c r="H445" i="27"/>
  <c r="H444" i="27"/>
  <c r="H443" i="27"/>
  <c r="H442" i="27"/>
  <c r="H441" i="27"/>
  <c r="H440" i="27"/>
  <c r="H439" i="27"/>
  <c r="H438" i="27"/>
  <c r="H437" i="27"/>
  <c r="H436" i="27"/>
  <c r="H435" i="27"/>
  <c r="H434" i="27"/>
  <c r="H433" i="27"/>
  <c r="H432" i="27"/>
  <c r="H431" i="27"/>
  <c r="H430" i="27"/>
  <c r="H429" i="27"/>
  <c r="H428" i="27"/>
  <c r="H427" i="27"/>
  <c r="H426" i="27"/>
  <c r="H425" i="27"/>
  <c r="H424" i="27"/>
  <c r="H423" i="27"/>
  <c r="H422" i="27"/>
  <c r="H421" i="27"/>
  <c r="H420" i="27"/>
  <c r="H419" i="27"/>
  <c r="H418" i="27"/>
  <c r="H417" i="27"/>
  <c r="H416" i="27"/>
  <c r="H415" i="27"/>
  <c r="H414" i="27"/>
  <c r="H413" i="27"/>
  <c r="H412" i="27"/>
  <c r="H411" i="27"/>
  <c r="H410" i="27"/>
  <c r="H409" i="27"/>
  <c r="H408" i="27"/>
  <c r="H407" i="27"/>
  <c r="H406" i="27"/>
  <c r="H405" i="27"/>
  <c r="H404" i="27"/>
  <c r="H403" i="27"/>
  <c r="H402" i="27"/>
  <c r="H401" i="27"/>
  <c r="H400" i="27"/>
  <c r="H399" i="27"/>
  <c r="H398" i="27"/>
  <c r="H397" i="27"/>
  <c r="H396" i="27"/>
  <c r="H395" i="27"/>
  <c r="H394" i="27"/>
  <c r="H393" i="27"/>
  <c r="H392" i="27"/>
  <c r="H391" i="27"/>
  <c r="H390" i="27"/>
  <c r="H389" i="27"/>
  <c r="H388" i="27"/>
  <c r="H387" i="27"/>
  <c r="H386" i="27"/>
  <c r="H385" i="27"/>
  <c r="H384" i="27"/>
  <c r="H383" i="27"/>
  <c r="H382" i="27"/>
  <c r="H381" i="27"/>
  <c r="H380" i="27"/>
  <c r="H379" i="27"/>
  <c r="H378" i="27"/>
  <c r="H377" i="27"/>
  <c r="H376" i="27"/>
  <c r="H375" i="27"/>
  <c r="H374" i="27"/>
  <c r="H373" i="27"/>
  <c r="H372" i="27"/>
  <c r="H371" i="27"/>
  <c r="H370" i="27"/>
  <c r="H369" i="27"/>
  <c r="H368" i="27"/>
  <c r="H367" i="27"/>
  <c r="H366" i="27"/>
  <c r="H365" i="27"/>
  <c r="H364" i="27"/>
  <c r="H363" i="27"/>
  <c r="H362" i="27"/>
  <c r="H361" i="27"/>
  <c r="H360" i="27"/>
  <c r="H359" i="27"/>
  <c r="H358" i="27"/>
  <c r="H357" i="27"/>
  <c r="H356" i="27"/>
  <c r="H355" i="27"/>
  <c r="H354" i="27"/>
  <c r="H353" i="27"/>
  <c r="H352" i="27"/>
  <c r="H351" i="27"/>
  <c r="H350" i="27"/>
  <c r="H349" i="27"/>
  <c r="H348" i="27"/>
  <c r="H347" i="27"/>
  <c r="H346" i="27"/>
  <c r="H345" i="27"/>
  <c r="H344" i="27"/>
  <c r="H343" i="27"/>
  <c r="H342" i="27"/>
  <c r="H341" i="27"/>
  <c r="H340" i="27"/>
  <c r="H339" i="27"/>
  <c r="H338" i="27"/>
  <c r="H337" i="27"/>
  <c r="H336" i="27"/>
  <c r="H335" i="27"/>
  <c r="H334" i="27"/>
  <c r="H333" i="27"/>
  <c r="H332" i="27"/>
  <c r="H331" i="27"/>
  <c r="H330" i="27"/>
  <c r="H329" i="27"/>
  <c r="H328" i="27"/>
  <c r="H327" i="27"/>
  <c r="H326" i="27"/>
  <c r="H325" i="27"/>
  <c r="H324" i="27"/>
  <c r="H323" i="27"/>
  <c r="H322" i="27"/>
  <c r="H321" i="27"/>
  <c r="H320" i="27"/>
  <c r="H319" i="27"/>
  <c r="H318" i="27"/>
  <c r="H317" i="27"/>
  <c r="H316" i="27"/>
  <c r="H315" i="27"/>
  <c r="H314" i="27"/>
  <c r="H313" i="27"/>
  <c r="H312" i="27"/>
  <c r="H311" i="27"/>
  <c r="H310" i="27"/>
  <c r="H309" i="27"/>
  <c r="H308" i="27"/>
  <c r="H307" i="27"/>
  <c r="H306" i="27"/>
  <c r="H305" i="27"/>
  <c r="H304" i="27"/>
  <c r="H303" i="27"/>
  <c r="H302" i="27"/>
  <c r="H301" i="27"/>
  <c r="H300" i="27"/>
  <c r="H299" i="27"/>
  <c r="H298" i="27"/>
  <c r="H297" i="27"/>
  <c r="H296" i="27"/>
  <c r="H295" i="27"/>
  <c r="H294" i="27"/>
  <c r="H293" i="27"/>
  <c r="H292" i="27"/>
  <c r="H291" i="27"/>
  <c r="H290" i="27"/>
  <c r="H289" i="27"/>
  <c r="H288" i="27"/>
  <c r="H287" i="27"/>
  <c r="H286" i="27"/>
  <c r="H285" i="27"/>
  <c r="H284" i="27"/>
  <c r="H283" i="27"/>
  <c r="H282" i="27"/>
  <c r="H281" i="27"/>
  <c r="H280" i="27"/>
  <c r="H279" i="27"/>
  <c r="H278" i="27"/>
  <c r="H277" i="27"/>
  <c r="H276" i="27"/>
  <c r="H275" i="27"/>
  <c r="H274" i="27"/>
  <c r="H273" i="27"/>
  <c r="H272" i="27"/>
  <c r="H271" i="27"/>
  <c r="H270" i="27"/>
  <c r="H269" i="27"/>
  <c r="H268" i="27"/>
  <c r="H267" i="27"/>
  <c r="H266" i="27"/>
  <c r="H265" i="27"/>
  <c r="H264" i="27"/>
  <c r="H263" i="27"/>
  <c r="H262" i="27"/>
  <c r="H261" i="27"/>
  <c r="H260" i="27"/>
  <c r="H259" i="27"/>
  <c r="H258" i="27"/>
  <c r="H257" i="27"/>
  <c r="H256" i="27"/>
  <c r="H255" i="27"/>
  <c r="H254" i="27"/>
  <c r="H253" i="27"/>
  <c r="H252" i="27"/>
  <c r="H251" i="27"/>
  <c r="H250" i="27"/>
  <c r="H249" i="27"/>
  <c r="H248" i="27"/>
  <c r="H247" i="27"/>
  <c r="H246" i="27"/>
  <c r="H245" i="27"/>
  <c r="H244" i="27"/>
  <c r="H243" i="27"/>
  <c r="H242" i="27"/>
  <c r="H241" i="27"/>
  <c r="H240" i="27"/>
  <c r="H239" i="27"/>
  <c r="H238" i="27"/>
  <c r="H237" i="27"/>
  <c r="H236" i="27"/>
  <c r="H235" i="27"/>
  <c r="H234" i="27"/>
  <c r="H233" i="27"/>
  <c r="H232" i="27"/>
  <c r="H231" i="27"/>
  <c r="H230" i="27"/>
  <c r="H229" i="27"/>
  <c r="H228" i="27"/>
  <c r="H227" i="27"/>
  <c r="H226" i="27"/>
  <c r="H225" i="27"/>
  <c r="H224" i="27"/>
  <c r="H223" i="27"/>
  <c r="H222" i="27"/>
  <c r="H221" i="27"/>
  <c r="H220" i="27"/>
  <c r="H219" i="27"/>
  <c r="H218" i="27"/>
  <c r="H217" i="27"/>
  <c r="H216" i="27"/>
  <c r="H215" i="27"/>
  <c r="H214" i="27"/>
  <c r="H213" i="27"/>
  <c r="H212" i="27"/>
  <c r="H211" i="27"/>
  <c r="H210" i="27"/>
  <c r="H209" i="27"/>
  <c r="H208" i="27"/>
  <c r="H207" i="27"/>
  <c r="H206" i="27"/>
  <c r="H205" i="27"/>
  <c r="H204" i="27"/>
  <c r="H203" i="27"/>
  <c r="H202" i="27"/>
  <c r="H201" i="27"/>
  <c r="H200" i="27"/>
  <c r="H199" i="27"/>
  <c r="H198" i="27"/>
  <c r="H197" i="27"/>
  <c r="H196" i="27"/>
  <c r="H195" i="27"/>
  <c r="H194" i="27"/>
  <c r="H193" i="27"/>
  <c r="H192" i="27"/>
  <c r="H191" i="27"/>
  <c r="H190" i="27"/>
  <c r="H189" i="27"/>
  <c r="H188" i="27"/>
  <c r="H187" i="27"/>
  <c r="H186" i="27"/>
  <c r="H185" i="27"/>
  <c r="H184" i="27"/>
  <c r="H183" i="27"/>
  <c r="H182" i="27"/>
  <c r="H181" i="27"/>
  <c r="H180" i="27"/>
  <c r="H179" i="27"/>
  <c r="H178" i="27"/>
  <c r="H177" i="27"/>
  <c r="H176" i="27"/>
  <c r="H175" i="27"/>
  <c r="H174" i="27"/>
  <c r="H173" i="27"/>
  <c r="H172" i="27"/>
  <c r="H171" i="27"/>
  <c r="H170" i="27"/>
  <c r="H169" i="27"/>
  <c r="H168" i="27"/>
  <c r="H167" i="27"/>
  <c r="H166" i="27"/>
  <c r="H165" i="27"/>
  <c r="H164" i="27"/>
  <c r="H163" i="27"/>
  <c r="H162" i="27"/>
  <c r="H161" i="27"/>
  <c r="H160" i="27"/>
  <c r="H159" i="27"/>
  <c r="H158" i="27"/>
  <c r="H157" i="27"/>
  <c r="H156" i="27"/>
  <c r="H155" i="27"/>
  <c r="H154" i="27"/>
  <c r="H153" i="27"/>
  <c r="H152" i="27"/>
  <c r="H151" i="27"/>
  <c r="H150" i="27"/>
  <c r="H149" i="27"/>
  <c r="H148" i="27"/>
  <c r="H147" i="27"/>
  <c r="H146" i="27"/>
  <c r="H145" i="27"/>
  <c r="H144" i="27"/>
  <c r="H143" i="27"/>
  <c r="H142" i="27"/>
  <c r="H141" i="27"/>
  <c r="H140" i="27"/>
  <c r="H139" i="27"/>
  <c r="H138" i="27"/>
  <c r="H137" i="27"/>
  <c r="H136" i="27"/>
  <c r="H135" i="27"/>
  <c r="H134" i="27"/>
  <c r="H133" i="27"/>
  <c r="H132" i="27"/>
  <c r="H131" i="27"/>
  <c r="H130" i="27"/>
  <c r="H129" i="27"/>
  <c r="H128" i="27"/>
  <c r="H127" i="27"/>
  <c r="H126" i="27"/>
  <c r="H125" i="27"/>
  <c r="H124" i="27"/>
  <c r="H123" i="27"/>
  <c r="H122" i="27"/>
  <c r="H121" i="27"/>
  <c r="H120" i="27"/>
  <c r="H119" i="27"/>
  <c r="H118" i="27"/>
  <c r="H117" i="27"/>
  <c r="H116" i="27"/>
  <c r="H115" i="27"/>
  <c r="H114" i="27"/>
  <c r="H113" i="27"/>
  <c r="H112" i="27"/>
  <c r="H111" i="27"/>
  <c r="H110" i="27"/>
  <c r="H109" i="27"/>
  <c r="H108" i="27"/>
  <c r="H107" i="27"/>
  <c r="H106" i="27"/>
  <c r="H105" i="27"/>
  <c r="H104" i="27"/>
  <c r="H103" i="27"/>
  <c r="H102" i="27"/>
  <c r="H101" i="27"/>
  <c r="H100" i="27"/>
  <c r="H99" i="27"/>
  <c r="H98" i="27"/>
  <c r="H97" i="27"/>
  <c r="H96" i="27"/>
  <c r="H95" i="27"/>
  <c r="H94" i="27"/>
  <c r="H93" i="27"/>
  <c r="H92" i="27"/>
  <c r="H91" i="27"/>
  <c r="H90" i="27"/>
  <c r="H89" i="27"/>
  <c r="H88" i="27"/>
  <c r="H87" i="27"/>
  <c r="H86" i="27"/>
  <c r="H85" i="27"/>
  <c r="H84" i="27"/>
  <c r="H83" i="27"/>
  <c r="H82" i="27"/>
  <c r="H81" i="27"/>
  <c r="H80" i="27"/>
  <c r="H79" i="27"/>
  <c r="H78" i="27"/>
  <c r="H77" i="27"/>
  <c r="H76" i="27"/>
  <c r="H75" i="27"/>
  <c r="H74" i="27"/>
  <c r="H73" i="27"/>
  <c r="H72" i="27"/>
  <c r="H71" i="27"/>
  <c r="H70" i="27"/>
  <c r="H69" i="27"/>
  <c r="H68" i="27"/>
  <c r="H67" i="27"/>
  <c r="H66" i="27"/>
  <c r="H65" i="27"/>
  <c r="H64" i="27"/>
  <c r="H63" i="27"/>
  <c r="H62" i="27"/>
  <c r="H61" i="27"/>
  <c r="H60" i="27"/>
  <c r="H59" i="27"/>
  <c r="H58" i="27"/>
  <c r="H57" i="27"/>
  <c r="H56" i="27"/>
  <c r="H55" i="27"/>
  <c r="H54" i="27"/>
  <c r="H53" i="27"/>
  <c r="H52" i="27"/>
  <c r="H51" i="27"/>
  <c r="H50" i="27"/>
  <c r="H49" i="27"/>
  <c r="H48" i="27"/>
  <c r="H47" i="27"/>
  <c r="H46" i="27"/>
  <c r="H45" i="27"/>
  <c r="H44" i="27"/>
  <c r="H43" i="27"/>
  <c r="H42" i="27"/>
  <c r="H41" i="27"/>
  <c r="H40" i="27"/>
  <c r="H39" i="27"/>
  <c r="H38" i="27"/>
  <c r="H37" i="27"/>
  <c r="H36" i="27"/>
  <c r="H35" i="27"/>
  <c r="H34" i="27"/>
  <c r="H33" i="27"/>
  <c r="H32" i="27"/>
  <c r="H31" i="27"/>
  <c r="H30" i="27"/>
  <c r="H29" i="27"/>
  <c r="H28" i="27"/>
  <c r="H27" i="27"/>
  <c r="H26" i="27"/>
  <c r="H25" i="27"/>
  <c r="H24" i="27"/>
  <c r="H23" i="27"/>
  <c r="H22" i="27"/>
  <c r="H21" i="27"/>
  <c r="H20" i="27"/>
  <c r="H19" i="27"/>
  <c r="H18" i="27"/>
  <c r="H17" i="27"/>
  <c r="H16" i="27"/>
  <c r="H15" i="27"/>
  <c r="H14" i="27"/>
  <c r="H13" i="27"/>
  <c r="H12" i="27"/>
  <c r="H11" i="27"/>
  <c r="H10" i="27"/>
  <c r="H9" i="27"/>
  <c r="H8" i="27"/>
  <c r="H7" i="27"/>
  <c r="H6" i="27"/>
  <c r="H5" i="27"/>
  <c r="H4" i="27"/>
  <c r="B3" i="22"/>
  <c r="G9" i="17" s="1"/>
  <c r="C9" i="17"/>
  <c r="C10" i="17" s="1"/>
  <c r="P7" i="27"/>
  <c r="C10142" i="27"/>
  <c r="C10141" i="27"/>
  <c r="C10140" i="27"/>
  <c r="C10139" i="27"/>
  <c r="C10138" i="27"/>
  <c r="C10137" i="27"/>
  <c r="C10136" i="27"/>
  <c r="C10135" i="27"/>
  <c r="C10134" i="27"/>
  <c r="C10133" i="27"/>
  <c r="C10132" i="27"/>
  <c r="C10131" i="27"/>
  <c r="C10130" i="27"/>
  <c r="C10129" i="27"/>
  <c r="C10128" i="27"/>
  <c r="C10127" i="27"/>
  <c r="C10126" i="27"/>
  <c r="C10125" i="27"/>
  <c r="C10124" i="27"/>
  <c r="C10123" i="27"/>
  <c r="C10122" i="27"/>
  <c r="C10121" i="27"/>
  <c r="C10120" i="27"/>
  <c r="C10119" i="27"/>
  <c r="C10118" i="27"/>
  <c r="C10117" i="27"/>
  <c r="C10116" i="27"/>
  <c r="C10115" i="27"/>
  <c r="C10114" i="27"/>
  <c r="C10113" i="27"/>
  <c r="C10112" i="27"/>
  <c r="C10111" i="27"/>
  <c r="C10110" i="27"/>
  <c r="C10109" i="27"/>
  <c r="C10108" i="27"/>
  <c r="C10107" i="27"/>
  <c r="C10106" i="27"/>
  <c r="C10105" i="27"/>
  <c r="C10104" i="27"/>
  <c r="C10103" i="27"/>
  <c r="C10102" i="27"/>
  <c r="C10101" i="27"/>
  <c r="C10100" i="27"/>
  <c r="C10099" i="27"/>
  <c r="C10098" i="27"/>
  <c r="C10097" i="27"/>
  <c r="C10096" i="27"/>
  <c r="C10095" i="27"/>
  <c r="C10094" i="27"/>
  <c r="C10093" i="27"/>
  <c r="C10092" i="27"/>
  <c r="C10091" i="27"/>
  <c r="C10090" i="27"/>
  <c r="C10089" i="27"/>
  <c r="C10088" i="27"/>
  <c r="C10087" i="27"/>
  <c r="C10086" i="27"/>
  <c r="C10085" i="27"/>
  <c r="C10084" i="27"/>
  <c r="C10083" i="27"/>
  <c r="C10082" i="27"/>
  <c r="C10081" i="27"/>
  <c r="C10080" i="27"/>
  <c r="C10079" i="27"/>
  <c r="C10078" i="27"/>
  <c r="C10077" i="27"/>
  <c r="C10076" i="27"/>
  <c r="C10075" i="27"/>
  <c r="C10074" i="27"/>
  <c r="C10073" i="27"/>
  <c r="C10072" i="27"/>
  <c r="C10071" i="27"/>
  <c r="C10070" i="27"/>
  <c r="C10069" i="27"/>
  <c r="C10068" i="27"/>
  <c r="C10067" i="27"/>
  <c r="C10066" i="27"/>
  <c r="C10065" i="27"/>
  <c r="C10064" i="27"/>
  <c r="C10063" i="27"/>
  <c r="C10062" i="27"/>
  <c r="C10061" i="27"/>
  <c r="C10060" i="27"/>
  <c r="C10059" i="27"/>
  <c r="C10058" i="27"/>
  <c r="C10057" i="27"/>
  <c r="C10056" i="27"/>
  <c r="C10055" i="27"/>
  <c r="C10054" i="27"/>
  <c r="C10053" i="27"/>
  <c r="C10052" i="27"/>
  <c r="C10051" i="27"/>
  <c r="C10050" i="27"/>
  <c r="C10049" i="27"/>
  <c r="C10048" i="27"/>
  <c r="C10047" i="27"/>
  <c r="C10046" i="27"/>
  <c r="C10045" i="27"/>
  <c r="C10044" i="27"/>
  <c r="C10043" i="27"/>
  <c r="C10042" i="27"/>
  <c r="C10041" i="27"/>
  <c r="C10040" i="27"/>
  <c r="C10039" i="27"/>
  <c r="C10038" i="27"/>
  <c r="C10037" i="27"/>
  <c r="C10036" i="27"/>
  <c r="C10035" i="27"/>
  <c r="C10034" i="27"/>
  <c r="C10033" i="27"/>
  <c r="C10032" i="27"/>
  <c r="C10031" i="27"/>
  <c r="C10030" i="27"/>
  <c r="C10029" i="27"/>
  <c r="C10028" i="27"/>
  <c r="C10027" i="27"/>
  <c r="C10026" i="27"/>
  <c r="C10025" i="27"/>
  <c r="C10024" i="27"/>
  <c r="C10023" i="27"/>
  <c r="C10022" i="27"/>
  <c r="C10021" i="27"/>
  <c r="C10020" i="27"/>
  <c r="C10019" i="27"/>
  <c r="C10018" i="27"/>
  <c r="C10017" i="27"/>
  <c r="C10016" i="27"/>
  <c r="C10015" i="27"/>
  <c r="C10014" i="27"/>
  <c r="C10013" i="27"/>
  <c r="C10012" i="27"/>
  <c r="C10011" i="27"/>
  <c r="C10010" i="27"/>
  <c r="C10009" i="27"/>
  <c r="C10008" i="27"/>
  <c r="C10007" i="27"/>
  <c r="C10006" i="27"/>
  <c r="C10005" i="27"/>
  <c r="C10004" i="27"/>
  <c r="C10003" i="27"/>
  <c r="C10002" i="27"/>
  <c r="C10001" i="27"/>
  <c r="C10000" i="27"/>
  <c r="C9999" i="27"/>
  <c r="C9998" i="27"/>
  <c r="C9997" i="27"/>
  <c r="C9996" i="27"/>
  <c r="C9995" i="27"/>
  <c r="C9994" i="27"/>
  <c r="C9993" i="27"/>
  <c r="C9992" i="27"/>
  <c r="C9991" i="27"/>
  <c r="C9990" i="27"/>
  <c r="C9989" i="27"/>
  <c r="C9988" i="27"/>
  <c r="C9987" i="27"/>
  <c r="C9986" i="27"/>
  <c r="C9985" i="27"/>
  <c r="C9984" i="27"/>
  <c r="C9983" i="27"/>
  <c r="C9982" i="27"/>
  <c r="C9981" i="27"/>
  <c r="C9980" i="27"/>
  <c r="C9979" i="27"/>
  <c r="C9978" i="27"/>
  <c r="C9977" i="27"/>
  <c r="C9976" i="27"/>
  <c r="C9975" i="27"/>
  <c r="C9974" i="27"/>
  <c r="C9973" i="27"/>
  <c r="C9972" i="27"/>
  <c r="C9971" i="27"/>
  <c r="C9970" i="27"/>
  <c r="C9969" i="27"/>
  <c r="C9968" i="27"/>
  <c r="C9967" i="27"/>
  <c r="C9966" i="27"/>
  <c r="C9965" i="27"/>
  <c r="C9964" i="27"/>
  <c r="C9963" i="27"/>
  <c r="C9962" i="27"/>
  <c r="C9961" i="27"/>
  <c r="C9960" i="27"/>
  <c r="C9959" i="27"/>
  <c r="C9958" i="27"/>
  <c r="C9957" i="27"/>
  <c r="C9956" i="27"/>
  <c r="C9955" i="27"/>
  <c r="C9954" i="27"/>
  <c r="C9953" i="27"/>
  <c r="C9952" i="27"/>
  <c r="C9951" i="27"/>
  <c r="C9950" i="27"/>
  <c r="C9949" i="27"/>
  <c r="C9948" i="27"/>
  <c r="C9947" i="27"/>
  <c r="C9946" i="27"/>
  <c r="C9945" i="27"/>
  <c r="C9944" i="27"/>
  <c r="C9943" i="27"/>
  <c r="C9942" i="27"/>
  <c r="C9941" i="27"/>
  <c r="C9940" i="27"/>
  <c r="C9939" i="27"/>
  <c r="C9938" i="27"/>
  <c r="C9937" i="27"/>
  <c r="C9936" i="27"/>
  <c r="C9935" i="27"/>
  <c r="C9934" i="27"/>
  <c r="C9933" i="27"/>
  <c r="C9932" i="27"/>
  <c r="C9931" i="27"/>
  <c r="C9930" i="27"/>
  <c r="C9929" i="27"/>
  <c r="C9928" i="27"/>
  <c r="C9927" i="27"/>
  <c r="C9926" i="27"/>
  <c r="C9925" i="27"/>
  <c r="C9924" i="27"/>
  <c r="C9923" i="27"/>
  <c r="C9922" i="27"/>
  <c r="C9921" i="27"/>
  <c r="C9920" i="27"/>
  <c r="C9919" i="27"/>
  <c r="C9918" i="27"/>
  <c r="C9917" i="27"/>
  <c r="C9916" i="27"/>
  <c r="C9915" i="27"/>
  <c r="C9914" i="27"/>
  <c r="C9913" i="27"/>
  <c r="C9912" i="27"/>
  <c r="C9911" i="27"/>
  <c r="C9910" i="27"/>
  <c r="C9909" i="27"/>
  <c r="C9908" i="27"/>
  <c r="C9907" i="27"/>
  <c r="C9906" i="27"/>
  <c r="C9905" i="27"/>
  <c r="C9904" i="27"/>
  <c r="C9903" i="27"/>
  <c r="C9902" i="27"/>
  <c r="C9901" i="27"/>
  <c r="C9900" i="27"/>
  <c r="C9899" i="27"/>
  <c r="C9898" i="27"/>
  <c r="C9897" i="27"/>
  <c r="C9896" i="27"/>
  <c r="C9895" i="27"/>
  <c r="C9894" i="27"/>
  <c r="C9893" i="27"/>
  <c r="C9892" i="27"/>
  <c r="C9891" i="27"/>
  <c r="C9890" i="27"/>
  <c r="C9889" i="27"/>
  <c r="C9888" i="27"/>
  <c r="C9887" i="27"/>
  <c r="C9886" i="27"/>
  <c r="C9885" i="27"/>
  <c r="C9884" i="27"/>
  <c r="C9883" i="27"/>
  <c r="C9882" i="27"/>
  <c r="C9881" i="27"/>
  <c r="C9880" i="27"/>
  <c r="C9879" i="27"/>
  <c r="C9878" i="27"/>
  <c r="C9877" i="27"/>
  <c r="C9876" i="27"/>
  <c r="C9875" i="27"/>
  <c r="C9874" i="27"/>
  <c r="C9873" i="27"/>
  <c r="C9872" i="27"/>
  <c r="C9871" i="27"/>
  <c r="C9870" i="27"/>
  <c r="C9869" i="27"/>
  <c r="C9868" i="27"/>
  <c r="C9867" i="27"/>
  <c r="C9866" i="27"/>
  <c r="C9865" i="27"/>
  <c r="C9864" i="27"/>
  <c r="C9863" i="27"/>
  <c r="C9862" i="27"/>
  <c r="C9861" i="27"/>
  <c r="C9860" i="27"/>
  <c r="C9859" i="27"/>
  <c r="C9858" i="27"/>
  <c r="C9857" i="27"/>
  <c r="C9856" i="27"/>
  <c r="C9855" i="27"/>
  <c r="C9854" i="27"/>
  <c r="C9853" i="27"/>
  <c r="C9852" i="27"/>
  <c r="C9851" i="27"/>
  <c r="C9850" i="27"/>
  <c r="C9849" i="27"/>
  <c r="C9848" i="27"/>
  <c r="C9847" i="27"/>
  <c r="C9846" i="27"/>
  <c r="C9845" i="27"/>
  <c r="C9844" i="27"/>
  <c r="C9843" i="27"/>
  <c r="C9842" i="27"/>
  <c r="C9841" i="27"/>
  <c r="C9840" i="27"/>
  <c r="C9839" i="27"/>
  <c r="C9838" i="27"/>
  <c r="C9837" i="27"/>
  <c r="C9836" i="27"/>
  <c r="C9835" i="27"/>
  <c r="C9834" i="27"/>
  <c r="C9833" i="27"/>
  <c r="C9832" i="27"/>
  <c r="C9831" i="27"/>
  <c r="C9830" i="27"/>
  <c r="C9829" i="27"/>
  <c r="C9828" i="27"/>
  <c r="C9827" i="27"/>
  <c r="C9826" i="27"/>
  <c r="C9825" i="27"/>
  <c r="C9824" i="27"/>
  <c r="C9823" i="27"/>
  <c r="C9822" i="27"/>
  <c r="C9821" i="27"/>
  <c r="C9820" i="27"/>
  <c r="C9819" i="27"/>
  <c r="C9818" i="27"/>
  <c r="C9817" i="27"/>
  <c r="C9816" i="27"/>
  <c r="C9815" i="27"/>
  <c r="C9814" i="27"/>
  <c r="C9813" i="27"/>
  <c r="C9812" i="27"/>
  <c r="C9811" i="27"/>
  <c r="C9810" i="27"/>
  <c r="C9809" i="27"/>
  <c r="C9808" i="27"/>
  <c r="C9807" i="27"/>
  <c r="C9806" i="27"/>
  <c r="C9805" i="27"/>
  <c r="C9804" i="27"/>
  <c r="C9803" i="27"/>
  <c r="C9802" i="27"/>
  <c r="C9801" i="27"/>
  <c r="C9800" i="27"/>
  <c r="C9799" i="27"/>
  <c r="C9798" i="27"/>
  <c r="C9797" i="27"/>
  <c r="C9796" i="27"/>
  <c r="C9795" i="27"/>
  <c r="C9794" i="27"/>
  <c r="C9793" i="27"/>
  <c r="C9792" i="27"/>
  <c r="C9791" i="27"/>
  <c r="C9790" i="27"/>
  <c r="C9789" i="27"/>
  <c r="C9788" i="27"/>
  <c r="C9787" i="27"/>
  <c r="C9786" i="27"/>
  <c r="C9785" i="27"/>
  <c r="C9784" i="27"/>
  <c r="C9783" i="27"/>
  <c r="C9782" i="27"/>
  <c r="C9781" i="27"/>
  <c r="C9780" i="27"/>
  <c r="C9779" i="27"/>
  <c r="C9778" i="27"/>
  <c r="C9777" i="27"/>
  <c r="C9776" i="27"/>
  <c r="C9775" i="27"/>
  <c r="C9774" i="27"/>
  <c r="C9773" i="27"/>
  <c r="C9772" i="27"/>
  <c r="C9771" i="27"/>
  <c r="C9770" i="27"/>
  <c r="C9769" i="27"/>
  <c r="C9768" i="27"/>
  <c r="C9767" i="27"/>
  <c r="C9766" i="27"/>
  <c r="C9765" i="27"/>
  <c r="C9764" i="27"/>
  <c r="C9763" i="27"/>
  <c r="C9762" i="27"/>
  <c r="C9761" i="27"/>
  <c r="C9760" i="27"/>
  <c r="C9759" i="27"/>
  <c r="C9758" i="27"/>
  <c r="C9757" i="27"/>
  <c r="C9756" i="27"/>
  <c r="C9755" i="27"/>
  <c r="C9754" i="27"/>
  <c r="C9753" i="27"/>
  <c r="C9752" i="27"/>
  <c r="C9751" i="27"/>
  <c r="C9750" i="27"/>
  <c r="C9749" i="27"/>
  <c r="C9748" i="27"/>
  <c r="C9747" i="27"/>
  <c r="C9746" i="27"/>
  <c r="C9745" i="27"/>
  <c r="C9744" i="27"/>
  <c r="C9743" i="27"/>
  <c r="C9742" i="27"/>
  <c r="C9741" i="27"/>
  <c r="C9740" i="27"/>
  <c r="C9739" i="27"/>
  <c r="C9738" i="27"/>
  <c r="C9737" i="27"/>
  <c r="C9736" i="27"/>
  <c r="C9735" i="27"/>
  <c r="C9734" i="27"/>
  <c r="C9733" i="27"/>
  <c r="C9732" i="27"/>
  <c r="C9731" i="27"/>
  <c r="C9730" i="27"/>
  <c r="C9729" i="27"/>
  <c r="C9728" i="27"/>
  <c r="C9727" i="27"/>
  <c r="C9726" i="27"/>
  <c r="C9725" i="27"/>
  <c r="C9724" i="27"/>
  <c r="C9723" i="27"/>
  <c r="C9722" i="27"/>
  <c r="C9721" i="27"/>
  <c r="C9720" i="27"/>
  <c r="C9719" i="27"/>
  <c r="C9718" i="27"/>
  <c r="C9717" i="27"/>
  <c r="C9716" i="27"/>
  <c r="C9715" i="27"/>
  <c r="C9714" i="27"/>
  <c r="C9713" i="27"/>
  <c r="C9712" i="27"/>
  <c r="C9711" i="27"/>
  <c r="C9710" i="27"/>
  <c r="C9709" i="27"/>
  <c r="C9708" i="27"/>
  <c r="C9707" i="27"/>
  <c r="C9706" i="27"/>
  <c r="C9705" i="27"/>
  <c r="C9704" i="27"/>
  <c r="C9703" i="27"/>
  <c r="C9702" i="27"/>
  <c r="C9701" i="27"/>
  <c r="C9700" i="27"/>
  <c r="C9699" i="27"/>
  <c r="C9698" i="27"/>
  <c r="C9697" i="27"/>
  <c r="C9696" i="27"/>
  <c r="C9695" i="27"/>
  <c r="C9694" i="27"/>
  <c r="C9693" i="27"/>
  <c r="C9692" i="27"/>
  <c r="C9691" i="27"/>
  <c r="C9690" i="27"/>
  <c r="C9689" i="27"/>
  <c r="C9688" i="27"/>
  <c r="C9687" i="27"/>
  <c r="C9686" i="27"/>
  <c r="C9685" i="27"/>
  <c r="C9684" i="27"/>
  <c r="C9683" i="27"/>
  <c r="C9682" i="27"/>
  <c r="C9681" i="27"/>
  <c r="C9680" i="27"/>
  <c r="C9679" i="27"/>
  <c r="C9678" i="27"/>
  <c r="C9677" i="27"/>
  <c r="C9676" i="27"/>
  <c r="C9675" i="27"/>
  <c r="C9674" i="27"/>
  <c r="C9673" i="27"/>
  <c r="C9672" i="27"/>
  <c r="C9671" i="27"/>
  <c r="C9670" i="27"/>
  <c r="C9669" i="27"/>
  <c r="C9668" i="27"/>
  <c r="C9667" i="27"/>
  <c r="C9666" i="27"/>
  <c r="C9665" i="27"/>
  <c r="C9664" i="27"/>
  <c r="C9663" i="27"/>
  <c r="C9662" i="27"/>
  <c r="C9661" i="27"/>
  <c r="C9660" i="27"/>
  <c r="C9659" i="27"/>
  <c r="C9658" i="27"/>
  <c r="C9657" i="27"/>
  <c r="C9656" i="27"/>
  <c r="C9655" i="27"/>
  <c r="C9654" i="27"/>
  <c r="C9653" i="27"/>
  <c r="C9652" i="27"/>
  <c r="C9651" i="27"/>
  <c r="C9650" i="27"/>
  <c r="C9649" i="27"/>
  <c r="C9648" i="27"/>
  <c r="C9647" i="27"/>
  <c r="C9646" i="27"/>
  <c r="C9645" i="27"/>
  <c r="C9644" i="27"/>
  <c r="C9643" i="27"/>
  <c r="C9642" i="27"/>
  <c r="C9641" i="27"/>
  <c r="C9640" i="27"/>
  <c r="C9639" i="27"/>
  <c r="C9638" i="27"/>
  <c r="C9637" i="27"/>
  <c r="C9636" i="27"/>
  <c r="C9635" i="27"/>
  <c r="C9634" i="27"/>
  <c r="C9633" i="27"/>
  <c r="C9632" i="27"/>
  <c r="C9631" i="27"/>
  <c r="C9630" i="27"/>
  <c r="C9629" i="27"/>
  <c r="C9628" i="27"/>
  <c r="C9627" i="27"/>
  <c r="C9626" i="27"/>
  <c r="C9625" i="27"/>
  <c r="C9624" i="27"/>
  <c r="C9623" i="27"/>
  <c r="C9622" i="27"/>
  <c r="C9621" i="27"/>
  <c r="C9620" i="27"/>
  <c r="C9619" i="27"/>
  <c r="C9618" i="27"/>
  <c r="C9617" i="27"/>
  <c r="C9616" i="27"/>
  <c r="C9615" i="27"/>
  <c r="C9614" i="27"/>
  <c r="C9613" i="27"/>
  <c r="C9612" i="27"/>
  <c r="C9611" i="27"/>
  <c r="C9610" i="27"/>
  <c r="C9609" i="27"/>
  <c r="C9608" i="27"/>
  <c r="C9607" i="27"/>
  <c r="C9606" i="27"/>
  <c r="C9605" i="27"/>
  <c r="C9604" i="27"/>
  <c r="C9603" i="27"/>
  <c r="C9602" i="27"/>
  <c r="C9601" i="27"/>
  <c r="C9600" i="27"/>
  <c r="C9599" i="27"/>
  <c r="C9598" i="27"/>
  <c r="C9597" i="27"/>
  <c r="C9596" i="27"/>
  <c r="C9595" i="27"/>
  <c r="C9594" i="27"/>
  <c r="C9593" i="27"/>
  <c r="C9592" i="27"/>
  <c r="C9591" i="27"/>
  <c r="C9590" i="27"/>
  <c r="C9589" i="27"/>
  <c r="C9588" i="27"/>
  <c r="C9587" i="27"/>
  <c r="C9586" i="27"/>
  <c r="C9585" i="27"/>
  <c r="C9584" i="27"/>
  <c r="C9583" i="27"/>
  <c r="C9582" i="27"/>
  <c r="C9581" i="27"/>
  <c r="C9580" i="27"/>
  <c r="C9579" i="27"/>
  <c r="C9578" i="27"/>
  <c r="C9577" i="27"/>
  <c r="C9576" i="27"/>
  <c r="C9575" i="27"/>
  <c r="C9574" i="27"/>
  <c r="C9573" i="27"/>
  <c r="C9572" i="27"/>
  <c r="C9571" i="27"/>
  <c r="C9570" i="27"/>
  <c r="C9569" i="27"/>
  <c r="C9568" i="27"/>
  <c r="C9567" i="27"/>
  <c r="C9566" i="27"/>
  <c r="C9565" i="27"/>
  <c r="C9564" i="27"/>
  <c r="C9563" i="27"/>
  <c r="C9562" i="27"/>
  <c r="C9561" i="27"/>
  <c r="C9560" i="27"/>
  <c r="C9559" i="27"/>
  <c r="C9558" i="27"/>
  <c r="C9557" i="27"/>
  <c r="C9556" i="27"/>
  <c r="C9555" i="27"/>
  <c r="C9554" i="27"/>
  <c r="C9553" i="27"/>
  <c r="C9552" i="27"/>
  <c r="C9551" i="27"/>
  <c r="C9550" i="27"/>
  <c r="C9549" i="27"/>
  <c r="C9548" i="27"/>
  <c r="C9547" i="27"/>
  <c r="C9546" i="27"/>
  <c r="C9545" i="27"/>
  <c r="C9544" i="27"/>
  <c r="C9543" i="27"/>
  <c r="C9542" i="27"/>
  <c r="C9541" i="27"/>
  <c r="C9540" i="27"/>
  <c r="C9539" i="27"/>
  <c r="C9538" i="27"/>
  <c r="C9537" i="27"/>
  <c r="C9536" i="27"/>
  <c r="C9535" i="27"/>
  <c r="C9534" i="27"/>
  <c r="C9533" i="27"/>
  <c r="C9532" i="27"/>
  <c r="C9531" i="27"/>
  <c r="C9530" i="27"/>
  <c r="C9529" i="27"/>
  <c r="C9528" i="27"/>
  <c r="C9527" i="27"/>
  <c r="C9526" i="27"/>
  <c r="C9525" i="27"/>
  <c r="C9524" i="27"/>
  <c r="C9523" i="27"/>
  <c r="C9522" i="27"/>
  <c r="C9521" i="27"/>
  <c r="C9520" i="27"/>
  <c r="C9519" i="27"/>
  <c r="C9518" i="27"/>
  <c r="C9517" i="27"/>
  <c r="C9516" i="27"/>
  <c r="C9515" i="27"/>
  <c r="C9514" i="27"/>
  <c r="C9513" i="27"/>
  <c r="C9512" i="27"/>
  <c r="C9511" i="27"/>
  <c r="C9510" i="27"/>
  <c r="C9509" i="27"/>
  <c r="C9508" i="27"/>
  <c r="C9507" i="27"/>
  <c r="C9506" i="27"/>
  <c r="C9505" i="27"/>
  <c r="C9504" i="27"/>
  <c r="C9503" i="27"/>
  <c r="C9502" i="27"/>
  <c r="C9501" i="27"/>
  <c r="C9500" i="27"/>
  <c r="C9499" i="27"/>
  <c r="C9498" i="27"/>
  <c r="C9497" i="27"/>
  <c r="C9496" i="27"/>
  <c r="C9495" i="27"/>
  <c r="C9494" i="27"/>
  <c r="C9493" i="27"/>
  <c r="C9492" i="27"/>
  <c r="C9491" i="27"/>
  <c r="C9490" i="27"/>
  <c r="C9489" i="27"/>
  <c r="C9488" i="27"/>
  <c r="C9487" i="27"/>
  <c r="C9486" i="27"/>
  <c r="C9485" i="27"/>
  <c r="C9484" i="27"/>
  <c r="C9483" i="27"/>
  <c r="C9482" i="27"/>
  <c r="C9481" i="27"/>
  <c r="C9480" i="27"/>
  <c r="C9479" i="27"/>
  <c r="C9478" i="27"/>
  <c r="C9477" i="27"/>
  <c r="C9476" i="27"/>
  <c r="C9475" i="27"/>
  <c r="C9474" i="27"/>
  <c r="C9473" i="27"/>
  <c r="C9472" i="27"/>
  <c r="C9471" i="27"/>
  <c r="C9470" i="27"/>
  <c r="C9469" i="27"/>
  <c r="C9468" i="27"/>
  <c r="C9467" i="27"/>
  <c r="C9466" i="27"/>
  <c r="C9465" i="27"/>
  <c r="C9464" i="27"/>
  <c r="C9463" i="27"/>
  <c r="C9462" i="27"/>
  <c r="C9461" i="27"/>
  <c r="C9460" i="27"/>
  <c r="C9459" i="27"/>
  <c r="C9458" i="27"/>
  <c r="C9457" i="27"/>
  <c r="C9456" i="27"/>
  <c r="C9455" i="27"/>
  <c r="C9454" i="27"/>
  <c r="C9453" i="27"/>
  <c r="C9452" i="27"/>
  <c r="C9451" i="27"/>
  <c r="C9450" i="27"/>
  <c r="C9449" i="27"/>
  <c r="C9448" i="27"/>
  <c r="C9447" i="27"/>
  <c r="C9446" i="27"/>
  <c r="C9445" i="27"/>
  <c r="C9444" i="27"/>
  <c r="C9443" i="27"/>
  <c r="C9442" i="27"/>
  <c r="C9441" i="27"/>
  <c r="C9440" i="27"/>
  <c r="C9439" i="27"/>
  <c r="C9438" i="27"/>
  <c r="C9437" i="27"/>
  <c r="C9436" i="27"/>
  <c r="C9435" i="27"/>
  <c r="C9434" i="27"/>
  <c r="C9433" i="27"/>
  <c r="C9432" i="27"/>
  <c r="C9431" i="27"/>
  <c r="C9430" i="27"/>
  <c r="C9429" i="27"/>
  <c r="C9428" i="27"/>
  <c r="C9427" i="27"/>
  <c r="C9426" i="27"/>
  <c r="C9425" i="27"/>
  <c r="C9424" i="27"/>
  <c r="C9423" i="27"/>
  <c r="C9422" i="27"/>
  <c r="C9421" i="27"/>
  <c r="C9420" i="27"/>
  <c r="C9419" i="27"/>
  <c r="C9418" i="27"/>
  <c r="C9417" i="27"/>
  <c r="C9416" i="27"/>
  <c r="C9415" i="27"/>
  <c r="C9414" i="27"/>
  <c r="C9413" i="27"/>
  <c r="C9412" i="27"/>
  <c r="C9411" i="27"/>
  <c r="C9410" i="27"/>
  <c r="C9409" i="27"/>
  <c r="C9408" i="27"/>
  <c r="C9407" i="27"/>
  <c r="C9406" i="27"/>
  <c r="C9405" i="27"/>
  <c r="C9404" i="27"/>
  <c r="C9403" i="27"/>
  <c r="C9402" i="27"/>
  <c r="C9401" i="27"/>
  <c r="C9400" i="27"/>
  <c r="C9399" i="27"/>
  <c r="C9398" i="27"/>
  <c r="C9397" i="27"/>
  <c r="C9396" i="27"/>
  <c r="C9395" i="27"/>
  <c r="C9394" i="27"/>
  <c r="C9393" i="27"/>
  <c r="C9392" i="27"/>
  <c r="C9391" i="27"/>
  <c r="C9390" i="27"/>
  <c r="C9389" i="27"/>
  <c r="C9388" i="27"/>
  <c r="C9387" i="27"/>
  <c r="C9386" i="27"/>
  <c r="C9385" i="27"/>
  <c r="C9384" i="27"/>
  <c r="C9383" i="27"/>
  <c r="C9382" i="27"/>
  <c r="C9381" i="27"/>
  <c r="C9380" i="27"/>
  <c r="C9379" i="27"/>
  <c r="C9378" i="27"/>
  <c r="C9377" i="27"/>
  <c r="C9376" i="27"/>
  <c r="C9375" i="27"/>
  <c r="C9374" i="27"/>
  <c r="C9373" i="27"/>
  <c r="C9372" i="27"/>
  <c r="C9371" i="27"/>
  <c r="C9370" i="27"/>
  <c r="C9369" i="27"/>
  <c r="C9368" i="27"/>
  <c r="C9367" i="27"/>
  <c r="C9366" i="27"/>
  <c r="C9365" i="27"/>
  <c r="C9364" i="27"/>
  <c r="C9363" i="27"/>
  <c r="C9362" i="27"/>
  <c r="C9361" i="27"/>
  <c r="C9360" i="27"/>
  <c r="C9359" i="27"/>
  <c r="C9358" i="27"/>
  <c r="C9357" i="27"/>
  <c r="C9356" i="27"/>
  <c r="C9355" i="27"/>
  <c r="C9354" i="27"/>
  <c r="C9353" i="27"/>
  <c r="C9352" i="27"/>
  <c r="C9351" i="27"/>
  <c r="C9350" i="27"/>
  <c r="C9349" i="27"/>
  <c r="C9348" i="27"/>
  <c r="C9347" i="27"/>
  <c r="C9346" i="27"/>
  <c r="C9345" i="27"/>
  <c r="C9344" i="27"/>
  <c r="C9343" i="27"/>
  <c r="C9342" i="27"/>
  <c r="C9341" i="27"/>
  <c r="C9340" i="27"/>
  <c r="C9339" i="27"/>
  <c r="C9338" i="27"/>
  <c r="C9337" i="27"/>
  <c r="C9336" i="27"/>
  <c r="C9335" i="27"/>
  <c r="C9334" i="27"/>
  <c r="C9333" i="27"/>
  <c r="C9332" i="27"/>
  <c r="C9331" i="27"/>
  <c r="C9330" i="27"/>
  <c r="C9329" i="27"/>
  <c r="C9328" i="27"/>
  <c r="C9327" i="27"/>
  <c r="C9326" i="27"/>
  <c r="C9325" i="27"/>
  <c r="C9324" i="27"/>
  <c r="C9323" i="27"/>
  <c r="C9322" i="27"/>
  <c r="C9321" i="27"/>
  <c r="C9320" i="27"/>
  <c r="C9319" i="27"/>
  <c r="C9318" i="27"/>
  <c r="C9317" i="27"/>
  <c r="C9316" i="27"/>
  <c r="C9315" i="27"/>
  <c r="C9314" i="27"/>
  <c r="C9313" i="27"/>
  <c r="C9312" i="27"/>
  <c r="C9311" i="27"/>
  <c r="C9310" i="27"/>
  <c r="C9309" i="27"/>
  <c r="C9308" i="27"/>
  <c r="C9307" i="27"/>
  <c r="C9306" i="27"/>
  <c r="C9305" i="27"/>
  <c r="C9304" i="27"/>
  <c r="C9303" i="27"/>
  <c r="C9302" i="27"/>
  <c r="C9301" i="27"/>
  <c r="C9300" i="27"/>
  <c r="C9299" i="27"/>
  <c r="C9298" i="27"/>
  <c r="C9297" i="27"/>
  <c r="C9296" i="27"/>
  <c r="C9295" i="27"/>
  <c r="C9294" i="27"/>
  <c r="C9293" i="27"/>
  <c r="C9292" i="27"/>
  <c r="C9291" i="27"/>
  <c r="C9290" i="27"/>
  <c r="C9289" i="27"/>
  <c r="C9288" i="27"/>
  <c r="C9287" i="27"/>
  <c r="C9286" i="27"/>
  <c r="C9285" i="27"/>
  <c r="C9284" i="27"/>
  <c r="C9283" i="27"/>
  <c r="C9282" i="27"/>
  <c r="C9281" i="27"/>
  <c r="C9280" i="27"/>
  <c r="C9279" i="27"/>
  <c r="C9278" i="27"/>
  <c r="C9277" i="27"/>
  <c r="C9276" i="27"/>
  <c r="C9275" i="27"/>
  <c r="C9274" i="27"/>
  <c r="C9273" i="27"/>
  <c r="C9272" i="27"/>
  <c r="C9271" i="27"/>
  <c r="C9270" i="27"/>
  <c r="C9269" i="27"/>
  <c r="C9268" i="27"/>
  <c r="C9267" i="27"/>
  <c r="C9266" i="27"/>
  <c r="C9265" i="27"/>
  <c r="C9264" i="27"/>
  <c r="C9263" i="27"/>
  <c r="C9262" i="27"/>
  <c r="C9261" i="27"/>
  <c r="C9260" i="27"/>
  <c r="C9259" i="27"/>
  <c r="C9258" i="27"/>
  <c r="C9257" i="27"/>
  <c r="C9256" i="27"/>
  <c r="C9255" i="27"/>
  <c r="C9254" i="27"/>
  <c r="C9253" i="27"/>
  <c r="C9252" i="27"/>
  <c r="C9251" i="27"/>
  <c r="C9250" i="27"/>
  <c r="C9249" i="27"/>
  <c r="C9248" i="27"/>
  <c r="C9247" i="27"/>
  <c r="C9246" i="27"/>
  <c r="C9245" i="27"/>
  <c r="C9244" i="27"/>
  <c r="C9243" i="27"/>
  <c r="C9242" i="27"/>
  <c r="C9241" i="27"/>
  <c r="C9240" i="27"/>
  <c r="C9239" i="27"/>
  <c r="C9238" i="27"/>
  <c r="C9237" i="27"/>
  <c r="C9236" i="27"/>
  <c r="C9235" i="27"/>
  <c r="C9234" i="27"/>
  <c r="C9233" i="27"/>
  <c r="C9232" i="27"/>
  <c r="C9231" i="27"/>
  <c r="C9230" i="27"/>
  <c r="C9229" i="27"/>
  <c r="C9228" i="27"/>
  <c r="C9227" i="27"/>
  <c r="C9226" i="27"/>
  <c r="C9225" i="27"/>
  <c r="C9224" i="27"/>
  <c r="C9223" i="27"/>
  <c r="C9222" i="27"/>
  <c r="C9221" i="27"/>
  <c r="C9220" i="27"/>
  <c r="C9219" i="27"/>
  <c r="C9218" i="27"/>
  <c r="C9217" i="27"/>
  <c r="C9216" i="27"/>
  <c r="C9215" i="27"/>
  <c r="C9214" i="27"/>
  <c r="C9213" i="27"/>
  <c r="C9212" i="27"/>
  <c r="C9211" i="27"/>
  <c r="C9210" i="27"/>
  <c r="C9209" i="27"/>
  <c r="C9208" i="27"/>
  <c r="C9207" i="27"/>
  <c r="C9206" i="27"/>
  <c r="C9205" i="27"/>
  <c r="C9204" i="27"/>
  <c r="C9203" i="27"/>
  <c r="C9202" i="27"/>
  <c r="C9201" i="27"/>
  <c r="C9200" i="27"/>
  <c r="C9199" i="27"/>
  <c r="C9198" i="27"/>
  <c r="C9197" i="27"/>
  <c r="C9196" i="27"/>
  <c r="C9195" i="27"/>
  <c r="C9194" i="27"/>
  <c r="C9193" i="27"/>
  <c r="C9192" i="27"/>
  <c r="C9191" i="27"/>
  <c r="C9190" i="27"/>
  <c r="C9189" i="27"/>
  <c r="C9188" i="27"/>
  <c r="C9187" i="27"/>
  <c r="C9186" i="27"/>
  <c r="C9185" i="27"/>
  <c r="C9184" i="27"/>
  <c r="C9183" i="27"/>
  <c r="C9182" i="27"/>
  <c r="C9181" i="27"/>
  <c r="C9180" i="27"/>
  <c r="C9179" i="27"/>
  <c r="C9178" i="27"/>
  <c r="C9177" i="27"/>
  <c r="C9176" i="27"/>
  <c r="C9175" i="27"/>
  <c r="C9174" i="27"/>
  <c r="C9173" i="27"/>
  <c r="C9172" i="27"/>
  <c r="C9171" i="27"/>
  <c r="C9170" i="27"/>
  <c r="C9169" i="27"/>
  <c r="C9168" i="27"/>
  <c r="C9167" i="27"/>
  <c r="C9166" i="27"/>
  <c r="C9165" i="27"/>
  <c r="C9164" i="27"/>
  <c r="C9163" i="27"/>
  <c r="C9162" i="27"/>
  <c r="C9161" i="27"/>
  <c r="C9160" i="27"/>
  <c r="C9159" i="27"/>
  <c r="C9158" i="27"/>
  <c r="C9157" i="27"/>
  <c r="C9156" i="27"/>
  <c r="C9155" i="27"/>
  <c r="C9154" i="27"/>
  <c r="C9153" i="27"/>
  <c r="C9152" i="27"/>
  <c r="C9151" i="27"/>
  <c r="C9150" i="27"/>
  <c r="C9149" i="27"/>
  <c r="C9148" i="27"/>
  <c r="C9147" i="27"/>
  <c r="C9146" i="27"/>
  <c r="C9145" i="27"/>
  <c r="C9144" i="27"/>
  <c r="C9143" i="27"/>
  <c r="C9142" i="27"/>
  <c r="C9141" i="27"/>
  <c r="C9140" i="27"/>
  <c r="C9139" i="27"/>
  <c r="C9138" i="27"/>
  <c r="C9137" i="27"/>
  <c r="C9136" i="27"/>
  <c r="C9135" i="27"/>
  <c r="C9134" i="27"/>
  <c r="C9133" i="27"/>
  <c r="C9132" i="27"/>
  <c r="C9131" i="27"/>
  <c r="C9130" i="27"/>
  <c r="C9129" i="27"/>
  <c r="C9128" i="27"/>
  <c r="C9127" i="27"/>
  <c r="C9126" i="27"/>
  <c r="C9125" i="27"/>
  <c r="C9124" i="27"/>
  <c r="C9123" i="27"/>
  <c r="C9122" i="27"/>
  <c r="C9121" i="27"/>
  <c r="C9120" i="27"/>
  <c r="C9119" i="27"/>
  <c r="C9118" i="27"/>
  <c r="C9117" i="27"/>
  <c r="C9116" i="27"/>
  <c r="C9115" i="27"/>
  <c r="C9114" i="27"/>
  <c r="C9113" i="27"/>
  <c r="C9112" i="27"/>
  <c r="C9111" i="27"/>
  <c r="C9110" i="27"/>
  <c r="C9109" i="27"/>
  <c r="C9108" i="27"/>
  <c r="C9107" i="27"/>
  <c r="C9106" i="27"/>
  <c r="C9105" i="27"/>
  <c r="C9104" i="27"/>
  <c r="C9103" i="27"/>
  <c r="C9102" i="27"/>
  <c r="C9101" i="27"/>
  <c r="C9100" i="27"/>
  <c r="C9099" i="27"/>
  <c r="C9098" i="27"/>
  <c r="C9097" i="27"/>
  <c r="C9096" i="27"/>
  <c r="C9095" i="27"/>
  <c r="C9094" i="27"/>
  <c r="C9093" i="27"/>
  <c r="C9092" i="27"/>
  <c r="C9091" i="27"/>
  <c r="C9090" i="27"/>
  <c r="C9089" i="27"/>
  <c r="C9088" i="27"/>
  <c r="C9087" i="27"/>
  <c r="C9086" i="27"/>
  <c r="C9085" i="27"/>
  <c r="C9084" i="27"/>
  <c r="C9083" i="27"/>
  <c r="C9082" i="27"/>
  <c r="C9081" i="27"/>
  <c r="C9080" i="27"/>
  <c r="C9079" i="27"/>
  <c r="C9078" i="27"/>
  <c r="C9077" i="27"/>
  <c r="C9076" i="27"/>
  <c r="C9075" i="27"/>
  <c r="C9074" i="27"/>
  <c r="C9073" i="27"/>
  <c r="C9072" i="27"/>
  <c r="C9071" i="27"/>
  <c r="C9070" i="27"/>
  <c r="C9069" i="27"/>
  <c r="C9068" i="27"/>
  <c r="C9067" i="27"/>
  <c r="C9066" i="27"/>
  <c r="C9065" i="27"/>
  <c r="C9064" i="27"/>
  <c r="C9063" i="27"/>
  <c r="C9062" i="27"/>
  <c r="C9061" i="27"/>
  <c r="C9060" i="27"/>
  <c r="C9059" i="27"/>
  <c r="C9058" i="27"/>
  <c r="C9057" i="27"/>
  <c r="C9056" i="27"/>
  <c r="C9055" i="27"/>
  <c r="C9054" i="27"/>
  <c r="C9053" i="27"/>
  <c r="C9052" i="27"/>
  <c r="C9051" i="27"/>
  <c r="C9050" i="27"/>
  <c r="C9049" i="27"/>
  <c r="C9048" i="27"/>
  <c r="C9047" i="27"/>
  <c r="C9046" i="27"/>
  <c r="C9045" i="27"/>
  <c r="C9044" i="27"/>
  <c r="C9043" i="27"/>
  <c r="C9042" i="27"/>
  <c r="C9041" i="27"/>
  <c r="C9040" i="27"/>
  <c r="C9039" i="27"/>
  <c r="C9038" i="27"/>
  <c r="C9037" i="27"/>
  <c r="C9036" i="27"/>
  <c r="C9035" i="27"/>
  <c r="C9034" i="27"/>
  <c r="C9033" i="27"/>
  <c r="C9032" i="27"/>
  <c r="C9031" i="27"/>
  <c r="C9030" i="27"/>
  <c r="C9029" i="27"/>
  <c r="C9028" i="27"/>
  <c r="C9027" i="27"/>
  <c r="C9026" i="27"/>
  <c r="C9025" i="27"/>
  <c r="C9024" i="27"/>
  <c r="C9023" i="27"/>
  <c r="C9022" i="27"/>
  <c r="C9021" i="27"/>
  <c r="C9020" i="27"/>
  <c r="C9019" i="27"/>
  <c r="C9018" i="27"/>
  <c r="C9017" i="27"/>
  <c r="C9016" i="27"/>
  <c r="C9015" i="27"/>
  <c r="C9014" i="27"/>
  <c r="C9013" i="27"/>
  <c r="C9012" i="27"/>
  <c r="C9011" i="27"/>
  <c r="C9010" i="27"/>
  <c r="C9009" i="27"/>
  <c r="C9008" i="27"/>
  <c r="C9007" i="27"/>
  <c r="C9006" i="27"/>
  <c r="C9005" i="27"/>
  <c r="C9004" i="27"/>
  <c r="C9003" i="27"/>
  <c r="C9002" i="27"/>
  <c r="C9001" i="27"/>
  <c r="C9000" i="27"/>
  <c r="C8999" i="27"/>
  <c r="C8998" i="27"/>
  <c r="C8997" i="27"/>
  <c r="C8996" i="27"/>
  <c r="C8995" i="27"/>
  <c r="C8994" i="27"/>
  <c r="C8993" i="27"/>
  <c r="C8992" i="27"/>
  <c r="C8991" i="27"/>
  <c r="C8990" i="27"/>
  <c r="C8989" i="27"/>
  <c r="C8988" i="27"/>
  <c r="C8987" i="27"/>
  <c r="C8986" i="27"/>
  <c r="C8985" i="27"/>
  <c r="C8984" i="27"/>
  <c r="C8983" i="27"/>
  <c r="C8982" i="27"/>
  <c r="C8981" i="27"/>
  <c r="C8980" i="27"/>
  <c r="C8979" i="27"/>
  <c r="C8978" i="27"/>
  <c r="C8977" i="27"/>
  <c r="C8976" i="27"/>
  <c r="C8975" i="27"/>
  <c r="C8974" i="27"/>
  <c r="C8973" i="27"/>
  <c r="C8972" i="27"/>
  <c r="C8971" i="27"/>
  <c r="C8970" i="27"/>
  <c r="C8969" i="27"/>
  <c r="C8968" i="27"/>
  <c r="C8967" i="27"/>
  <c r="C8966" i="27"/>
  <c r="C8965" i="27"/>
  <c r="C8964" i="27"/>
  <c r="C8963" i="27"/>
  <c r="C8962" i="27"/>
  <c r="C8961" i="27"/>
  <c r="C8960" i="27"/>
  <c r="C8959" i="27"/>
  <c r="C8958" i="27"/>
  <c r="C8957" i="27"/>
  <c r="C8956" i="27"/>
  <c r="C8955" i="27"/>
  <c r="C8954" i="27"/>
  <c r="C8953" i="27"/>
  <c r="C8952" i="27"/>
  <c r="C8951" i="27"/>
  <c r="C8950" i="27"/>
  <c r="C8949" i="27"/>
  <c r="C8948" i="27"/>
  <c r="C8947" i="27"/>
  <c r="C8946" i="27"/>
  <c r="C8945" i="27"/>
  <c r="C8944" i="27"/>
  <c r="C8943" i="27"/>
  <c r="C8942" i="27"/>
  <c r="C8941" i="27"/>
  <c r="C8940" i="27"/>
  <c r="C8939" i="27"/>
  <c r="C8938" i="27"/>
  <c r="C8937" i="27"/>
  <c r="C8936" i="27"/>
  <c r="C8935" i="27"/>
  <c r="C8934" i="27"/>
  <c r="C8933" i="27"/>
  <c r="C8932" i="27"/>
  <c r="C8931" i="27"/>
  <c r="C8930" i="27"/>
  <c r="C8929" i="27"/>
  <c r="C8928" i="27"/>
  <c r="C8927" i="27"/>
  <c r="C8926" i="27"/>
  <c r="C8925" i="27"/>
  <c r="C8924" i="27"/>
  <c r="C8923" i="27"/>
  <c r="C8922" i="27"/>
  <c r="C8921" i="27"/>
  <c r="C8920" i="27"/>
  <c r="C8919" i="27"/>
  <c r="C8918" i="27"/>
  <c r="C8917" i="27"/>
  <c r="C8916" i="27"/>
  <c r="C8915" i="27"/>
  <c r="C8914" i="27"/>
  <c r="C8913" i="27"/>
  <c r="C8912" i="27"/>
  <c r="C8911" i="27"/>
  <c r="C8910" i="27"/>
  <c r="C8909" i="27"/>
  <c r="C8908" i="27"/>
  <c r="C8907" i="27"/>
  <c r="C8906" i="27"/>
  <c r="C8905" i="27"/>
  <c r="C8904" i="27"/>
  <c r="C8903" i="27"/>
  <c r="C8902" i="27"/>
  <c r="C8901" i="27"/>
  <c r="C8900" i="27"/>
  <c r="C8899" i="27"/>
  <c r="C8898" i="27"/>
  <c r="C8897" i="27"/>
  <c r="C8896" i="27"/>
  <c r="C8895" i="27"/>
  <c r="C8894" i="27"/>
  <c r="C8893" i="27"/>
  <c r="C8892" i="27"/>
  <c r="C8891" i="27"/>
  <c r="C8890" i="27"/>
  <c r="C8889" i="27"/>
  <c r="C8888" i="27"/>
  <c r="C8887" i="27"/>
  <c r="C8886" i="27"/>
  <c r="C8885" i="27"/>
  <c r="C8884" i="27"/>
  <c r="C8883" i="27"/>
  <c r="C8882" i="27"/>
  <c r="C8881" i="27"/>
  <c r="C8880" i="27"/>
  <c r="C8879" i="27"/>
  <c r="C8878" i="27"/>
  <c r="C8877" i="27"/>
  <c r="C8876" i="27"/>
  <c r="C8875" i="27"/>
  <c r="C8874" i="27"/>
  <c r="C8873" i="27"/>
  <c r="C8872" i="27"/>
  <c r="C8871" i="27"/>
  <c r="C8870" i="27"/>
  <c r="C8869" i="27"/>
  <c r="C8868" i="27"/>
  <c r="C8867" i="27"/>
  <c r="C8866" i="27"/>
  <c r="C8865" i="27"/>
  <c r="C8864" i="27"/>
  <c r="C8863" i="27"/>
  <c r="C8862" i="27"/>
  <c r="C8861" i="27"/>
  <c r="C8860" i="27"/>
  <c r="C8859" i="27"/>
  <c r="C8858" i="27"/>
  <c r="C8857" i="27"/>
  <c r="C8856" i="27"/>
  <c r="C8855" i="27"/>
  <c r="C8854" i="27"/>
  <c r="C8853" i="27"/>
  <c r="C8852" i="27"/>
  <c r="C8851" i="27"/>
  <c r="C8850" i="27"/>
  <c r="C8849" i="27"/>
  <c r="C8848" i="27"/>
  <c r="C8847" i="27"/>
  <c r="C8846" i="27"/>
  <c r="C8845" i="27"/>
  <c r="C8844" i="27"/>
  <c r="C8843" i="27"/>
  <c r="C8842" i="27"/>
  <c r="C8841" i="27"/>
  <c r="C8840" i="27"/>
  <c r="C8839" i="27"/>
  <c r="C8838" i="27"/>
  <c r="C8837" i="27"/>
  <c r="C8836" i="27"/>
  <c r="C8835" i="27"/>
  <c r="C8834" i="27"/>
  <c r="C8833" i="27"/>
  <c r="C8832" i="27"/>
  <c r="C8831" i="27"/>
  <c r="C8830" i="27"/>
  <c r="C8829" i="27"/>
  <c r="C8828" i="27"/>
  <c r="C8827" i="27"/>
  <c r="C8826" i="27"/>
  <c r="C8825" i="27"/>
  <c r="C8824" i="27"/>
  <c r="C8823" i="27"/>
  <c r="C8822" i="27"/>
  <c r="C8821" i="27"/>
  <c r="C8820" i="27"/>
  <c r="C8819" i="27"/>
  <c r="C8818" i="27"/>
  <c r="C8817" i="27"/>
  <c r="C8816" i="27"/>
  <c r="C8815" i="27"/>
  <c r="C8814" i="27"/>
  <c r="C8813" i="27"/>
  <c r="C8812" i="27"/>
  <c r="C8811" i="27"/>
  <c r="C8810" i="27"/>
  <c r="C8809" i="27"/>
  <c r="C8808" i="27"/>
  <c r="C8807" i="27"/>
  <c r="C8806" i="27"/>
  <c r="C8805" i="27"/>
  <c r="C8804" i="27"/>
  <c r="C8803" i="27"/>
  <c r="C8802" i="27"/>
  <c r="C8801" i="27"/>
  <c r="C8800" i="27"/>
  <c r="C8799" i="27"/>
  <c r="C8798" i="27"/>
  <c r="C8797" i="27"/>
  <c r="C8796" i="27"/>
  <c r="C8795" i="27"/>
  <c r="C8794" i="27"/>
  <c r="C8793" i="27"/>
  <c r="C8792" i="27"/>
  <c r="C8791" i="27"/>
  <c r="C8790" i="27"/>
  <c r="C8789" i="27"/>
  <c r="C8788" i="27"/>
  <c r="C8787" i="27"/>
  <c r="C8786" i="27"/>
  <c r="C8785" i="27"/>
  <c r="C8784" i="27"/>
  <c r="C8783" i="27"/>
  <c r="C8782" i="27"/>
  <c r="C8781" i="27"/>
  <c r="C8780" i="27"/>
  <c r="C8779" i="27"/>
  <c r="C8778" i="27"/>
  <c r="C8777" i="27"/>
  <c r="C8776" i="27"/>
  <c r="C8775" i="27"/>
  <c r="C8774" i="27"/>
  <c r="C8773" i="27"/>
  <c r="C8772" i="27"/>
  <c r="C8771" i="27"/>
  <c r="C8770" i="27"/>
  <c r="C8769" i="27"/>
  <c r="C8768" i="27"/>
  <c r="C8767" i="27"/>
  <c r="C8766" i="27"/>
  <c r="C8765" i="27"/>
  <c r="C8764" i="27"/>
  <c r="C8763" i="27"/>
  <c r="C8762" i="27"/>
  <c r="C8761" i="27"/>
  <c r="C8760" i="27"/>
  <c r="C8759" i="27"/>
  <c r="C8758" i="27"/>
  <c r="C8757" i="27"/>
  <c r="C8756" i="27"/>
  <c r="C8755" i="27"/>
  <c r="C8754" i="27"/>
  <c r="C8753" i="27"/>
  <c r="C8752" i="27"/>
  <c r="C8751" i="27"/>
  <c r="C8750" i="27"/>
  <c r="C8749" i="27"/>
  <c r="C8748" i="27"/>
  <c r="C8747" i="27"/>
  <c r="C8746" i="27"/>
  <c r="C8745" i="27"/>
  <c r="C8744" i="27"/>
  <c r="C8743" i="27"/>
  <c r="C8742" i="27"/>
  <c r="C8741" i="27"/>
  <c r="C8740" i="27"/>
  <c r="C8739" i="27"/>
  <c r="C8738" i="27"/>
  <c r="C8737" i="27"/>
  <c r="C8736" i="27"/>
  <c r="C8735" i="27"/>
  <c r="C8734" i="27"/>
  <c r="C8733" i="27"/>
  <c r="C8732" i="27"/>
  <c r="C8731" i="27"/>
  <c r="C8730" i="27"/>
  <c r="C8729" i="27"/>
  <c r="C8728" i="27"/>
  <c r="C8727" i="27"/>
  <c r="C8726" i="27"/>
  <c r="C8725" i="27"/>
  <c r="C8724" i="27"/>
  <c r="C8723" i="27"/>
  <c r="C8722" i="27"/>
  <c r="C8721" i="27"/>
  <c r="C8720" i="27"/>
  <c r="C8719" i="27"/>
  <c r="C8718" i="27"/>
  <c r="C8717" i="27"/>
  <c r="C8716" i="27"/>
  <c r="C8715" i="27"/>
  <c r="C8714" i="27"/>
  <c r="C8713" i="27"/>
  <c r="C8712" i="27"/>
  <c r="C8711" i="27"/>
  <c r="C8710" i="27"/>
  <c r="C8709" i="27"/>
  <c r="C8708" i="27"/>
  <c r="C8707" i="27"/>
  <c r="C8706" i="27"/>
  <c r="C8705" i="27"/>
  <c r="C8704" i="27"/>
  <c r="C8703" i="27"/>
  <c r="C8702" i="27"/>
  <c r="C8701" i="27"/>
  <c r="C8700" i="27"/>
  <c r="C8699" i="27"/>
  <c r="C8698" i="27"/>
  <c r="C8697" i="27"/>
  <c r="C8696" i="27"/>
  <c r="C8695" i="27"/>
  <c r="C8694" i="27"/>
  <c r="C8693" i="27"/>
  <c r="C8692" i="27"/>
  <c r="C8691" i="27"/>
  <c r="C8690" i="27"/>
  <c r="C8689" i="27"/>
  <c r="C8688" i="27"/>
  <c r="C8687" i="27"/>
  <c r="C8686" i="27"/>
  <c r="C8685" i="27"/>
  <c r="C8684" i="27"/>
  <c r="C8683" i="27"/>
  <c r="C8682" i="27"/>
  <c r="C8681" i="27"/>
  <c r="C8680" i="27"/>
  <c r="C8679" i="27"/>
  <c r="C8678" i="27"/>
  <c r="C8677" i="27"/>
  <c r="C8676" i="27"/>
  <c r="C8675" i="27"/>
  <c r="C8674" i="27"/>
  <c r="C8673" i="27"/>
  <c r="C8672" i="27"/>
  <c r="C8671" i="27"/>
  <c r="C8670" i="27"/>
  <c r="C8669" i="27"/>
  <c r="C8668" i="27"/>
  <c r="C8667" i="27"/>
  <c r="C8666" i="27"/>
  <c r="C8665" i="27"/>
  <c r="C8664" i="27"/>
  <c r="C8663" i="27"/>
  <c r="C8662" i="27"/>
  <c r="C8661" i="27"/>
  <c r="C8660" i="27"/>
  <c r="C8659" i="27"/>
  <c r="C8658" i="27"/>
  <c r="C8657" i="27"/>
  <c r="C8656" i="27"/>
  <c r="C8655" i="27"/>
  <c r="C8654" i="27"/>
  <c r="C8653" i="27"/>
  <c r="C8652" i="27"/>
  <c r="C8651" i="27"/>
  <c r="C8650" i="27"/>
  <c r="C8649" i="27"/>
  <c r="C8648" i="27"/>
  <c r="C8647" i="27"/>
  <c r="C8646" i="27"/>
  <c r="C8645" i="27"/>
  <c r="C8644" i="27"/>
  <c r="C8643" i="27"/>
  <c r="C8642" i="27"/>
  <c r="C8641" i="27"/>
  <c r="C8640" i="27"/>
  <c r="C8639" i="27"/>
  <c r="C8638" i="27"/>
  <c r="C8637" i="27"/>
  <c r="C8636" i="27"/>
  <c r="C8635" i="27"/>
  <c r="C8634" i="27"/>
  <c r="C8633" i="27"/>
  <c r="C8632" i="27"/>
  <c r="C8631" i="27"/>
  <c r="C8630" i="27"/>
  <c r="C8629" i="27"/>
  <c r="C8628" i="27"/>
  <c r="C8627" i="27"/>
  <c r="C8626" i="27"/>
  <c r="C8625" i="27"/>
  <c r="C8624" i="27"/>
  <c r="C8623" i="27"/>
  <c r="C8622" i="27"/>
  <c r="C8621" i="27"/>
  <c r="C8620" i="27"/>
  <c r="C8619" i="27"/>
  <c r="C8618" i="27"/>
  <c r="C8617" i="27"/>
  <c r="C8616" i="27"/>
  <c r="C8615" i="27"/>
  <c r="C8614" i="27"/>
  <c r="C8613" i="27"/>
  <c r="C8612" i="27"/>
  <c r="C8611" i="27"/>
  <c r="C8610" i="27"/>
  <c r="C8609" i="27"/>
  <c r="C8608" i="27"/>
  <c r="C8607" i="27"/>
  <c r="C8606" i="27"/>
  <c r="C8605" i="27"/>
  <c r="C8604" i="27"/>
  <c r="C8603" i="27"/>
  <c r="C8602" i="27"/>
  <c r="C8601" i="27"/>
  <c r="C8600" i="27"/>
  <c r="C8599" i="27"/>
  <c r="C8598" i="27"/>
  <c r="C8597" i="27"/>
  <c r="C8596" i="27"/>
  <c r="C8595" i="27"/>
  <c r="C8594" i="27"/>
  <c r="C8593" i="27"/>
  <c r="C8592" i="27"/>
  <c r="C8591" i="27"/>
  <c r="C8590" i="27"/>
  <c r="C8589" i="27"/>
  <c r="C8588" i="27"/>
  <c r="C8587" i="27"/>
  <c r="C8586" i="27"/>
  <c r="C8585" i="27"/>
  <c r="C8584" i="27"/>
  <c r="C8583" i="27"/>
  <c r="C8582" i="27"/>
  <c r="C8581" i="27"/>
  <c r="C8580" i="27"/>
  <c r="C8579" i="27"/>
  <c r="C8578" i="27"/>
  <c r="C8577" i="27"/>
  <c r="C8576" i="27"/>
  <c r="C8575" i="27"/>
  <c r="C8574" i="27"/>
  <c r="C8573" i="27"/>
  <c r="C8572" i="27"/>
  <c r="C8571" i="27"/>
  <c r="C8570" i="27"/>
  <c r="C8569" i="27"/>
  <c r="C8568" i="27"/>
  <c r="C8567" i="27"/>
  <c r="C8566" i="27"/>
  <c r="C8565" i="27"/>
  <c r="C8564" i="27"/>
  <c r="C8563" i="27"/>
  <c r="C8562" i="27"/>
  <c r="C8561" i="27"/>
  <c r="C8560" i="27"/>
  <c r="C8559" i="27"/>
  <c r="C8558" i="27"/>
  <c r="C8557" i="27"/>
  <c r="C8556" i="27"/>
  <c r="C8555" i="27"/>
  <c r="C8554" i="27"/>
  <c r="C8553" i="27"/>
  <c r="C8552" i="27"/>
  <c r="C8551" i="27"/>
  <c r="C8550" i="27"/>
  <c r="C8549" i="27"/>
  <c r="C8548" i="27"/>
  <c r="C8547" i="27"/>
  <c r="C8546" i="27"/>
  <c r="C8545" i="27"/>
  <c r="C8544" i="27"/>
  <c r="C8543" i="27"/>
  <c r="C8542" i="27"/>
  <c r="C8541" i="27"/>
  <c r="C8540" i="27"/>
  <c r="C8539" i="27"/>
  <c r="C8538" i="27"/>
  <c r="C8537" i="27"/>
  <c r="C8536" i="27"/>
  <c r="C8535" i="27"/>
  <c r="C8534" i="27"/>
  <c r="C8533" i="27"/>
  <c r="C8532" i="27"/>
  <c r="C8531" i="27"/>
  <c r="C8530" i="27"/>
  <c r="C8529" i="27"/>
  <c r="C8528" i="27"/>
  <c r="C8527" i="27"/>
  <c r="C8526" i="27"/>
  <c r="C8525" i="27"/>
  <c r="C8524" i="27"/>
  <c r="C8523" i="27"/>
  <c r="C8522" i="27"/>
  <c r="C8521" i="27"/>
  <c r="C8520" i="27"/>
  <c r="C8519" i="27"/>
  <c r="C8518" i="27"/>
  <c r="C8517" i="27"/>
  <c r="C8516" i="27"/>
  <c r="C8515" i="27"/>
  <c r="C8514" i="27"/>
  <c r="C8513" i="27"/>
  <c r="C8512" i="27"/>
  <c r="C8511" i="27"/>
  <c r="C8510" i="27"/>
  <c r="C8509" i="27"/>
  <c r="C8508" i="27"/>
  <c r="C8507" i="27"/>
  <c r="C8506" i="27"/>
  <c r="C8505" i="27"/>
  <c r="C8504" i="27"/>
  <c r="C8503" i="27"/>
  <c r="C8502" i="27"/>
  <c r="C8501" i="27"/>
  <c r="C8500" i="27"/>
  <c r="C8499" i="27"/>
  <c r="C8498" i="27"/>
  <c r="C8497" i="27"/>
  <c r="C8496" i="27"/>
  <c r="C8495" i="27"/>
  <c r="C8494" i="27"/>
  <c r="C8493" i="27"/>
  <c r="C8492" i="27"/>
  <c r="C8491" i="27"/>
  <c r="C8490" i="27"/>
  <c r="C8489" i="27"/>
  <c r="C8488" i="27"/>
  <c r="C8487" i="27"/>
  <c r="C8486" i="27"/>
  <c r="C8485" i="27"/>
  <c r="C8484" i="27"/>
  <c r="C8483" i="27"/>
  <c r="C8482" i="27"/>
  <c r="C8481" i="27"/>
  <c r="C8480" i="27"/>
  <c r="C8479" i="27"/>
  <c r="C8478" i="27"/>
  <c r="C8477" i="27"/>
  <c r="C8476" i="27"/>
  <c r="C8475" i="27"/>
  <c r="C8474" i="27"/>
  <c r="C8473" i="27"/>
  <c r="C8472" i="27"/>
  <c r="C8471" i="27"/>
  <c r="C8470" i="27"/>
  <c r="C8469" i="27"/>
  <c r="C8468" i="27"/>
  <c r="C8467" i="27"/>
  <c r="C8466" i="27"/>
  <c r="C8465" i="27"/>
  <c r="C8464" i="27"/>
  <c r="C8463" i="27"/>
  <c r="C8462" i="27"/>
  <c r="C8461" i="27"/>
  <c r="C8460" i="27"/>
  <c r="C8459" i="27"/>
  <c r="C8458" i="27"/>
  <c r="C8457" i="27"/>
  <c r="C8456" i="27"/>
  <c r="C8455" i="27"/>
  <c r="C8454" i="27"/>
  <c r="C8453" i="27"/>
  <c r="C8452" i="27"/>
  <c r="C8451" i="27"/>
  <c r="C8450" i="27"/>
  <c r="C8449" i="27"/>
  <c r="C8448" i="27"/>
  <c r="C8447" i="27"/>
  <c r="C8446" i="27"/>
  <c r="C8445" i="27"/>
  <c r="C8444" i="27"/>
  <c r="C8443" i="27"/>
  <c r="C8442" i="27"/>
  <c r="C8441" i="27"/>
  <c r="C8440" i="27"/>
  <c r="C8439" i="27"/>
  <c r="C8438" i="27"/>
  <c r="C8437" i="27"/>
  <c r="C8436" i="27"/>
  <c r="C8435" i="27"/>
  <c r="C8434" i="27"/>
  <c r="C8433" i="27"/>
  <c r="C8432" i="27"/>
  <c r="C8431" i="27"/>
  <c r="C8430" i="27"/>
  <c r="C8429" i="27"/>
  <c r="C8428" i="27"/>
  <c r="C8427" i="27"/>
  <c r="C8426" i="27"/>
  <c r="C8425" i="27"/>
  <c r="C8424" i="27"/>
  <c r="C8423" i="27"/>
  <c r="C8422" i="27"/>
  <c r="C8421" i="27"/>
  <c r="C8420" i="27"/>
  <c r="C8419" i="27"/>
  <c r="C8418" i="27"/>
  <c r="C8417" i="27"/>
  <c r="C8416" i="27"/>
  <c r="C8415" i="27"/>
  <c r="C8414" i="27"/>
  <c r="C8413" i="27"/>
  <c r="C8412" i="27"/>
  <c r="C8411" i="27"/>
  <c r="C8410" i="27"/>
  <c r="C8409" i="27"/>
  <c r="C8408" i="27"/>
  <c r="C8407" i="27"/>
  <c r="C8406" i="27"/>
  <c r="C8405" i="27"/>
  <c r="C8404" i="27"/>
  <c r="C8403" i="27"/>
  <c r="C8402" i="27"/>
  <c r="C8401" i="27"/>
  <c r="C8400" i="27"/>
  <c r="C8399" i="27"/>
  <c r="C8398" i="27"/>
  <c r="C8397" i="27"/>
  <c r="C8396" i="27"/>
  <c r="C8395" i="27"/>
  <c r="C8394" i="27"/>
  <c r="C8393" i="27"/>
  <c r="C8392" i="27"/>
  <c r="C8391" i="27"/>
  <c r="C8390" i="27"/>
  <c r="C8389" i="27"/>
  <c r="C8388" i="27"/>
  <c r="C8387" i="27"/>
  <c r="C8386" i="27"/>
  <c r="C8385" i="27"/>
  <c r="C8384" i="27"/>
  <c r="C8383" i="27"/>
  <c r="C8382" i="27"/>
  <c r="C8381" i="27"/>
  <c r="C8380" i="27"/>
  <c r="C8379" i="27"/>
  <c r="C8378" i="27"/>
  <c r="C8377" i="27"/>
  <c r="C8376" i="27"/>
  <c r="C8375" i="27"/>
  <c r="C8374" i="27"/>
  <c r="C8373" i="27"/>
  <c r="C8372" i="27"/>
  <c r="C8371" i="27"/>
  <c r="C8370" i="27"/>
  <c r="C8369" i="27"/>
  <c r="C8368" i="27"/>
  <c r="C8367" i="27"/>
  <c r="C8366" i="27"/>
  <c r="C8365" i="27"/>
  <c r="C8364" i="27"/>
  <c r="C8363" i="27"/>
  <c r="C8362" i="27"/>
  <c r="C8361" i="27"/>
  <c r="C8360" i="27"/>
  <c r="C8359" i="27"/>
  <c r="C8358" i="27"/>
  <c r="C8357" i="27"/>
  <c r="C8356" i="27"/>
  <c r="C8355" i="27"/>
  <c r="C8354" i="27"/>
  <c r="C8353" i="27"/>
  <c r="C8352" i="27"/>
  <c r="C8351" i="27"/>
  <c r="C8350" i="27"/>
  <c r="C8349" i="27"/>
  <c r="C8348" i="27"/>
  <c r="C8347" i="27"/>
  <c r="C8346" i="27"/>
  <c r="C8345" i="27"/>
  <c r="C8344" i="27"/>
  <c r="C8343" i="27"/>
  <c r="C8342" i="27"/>
  <c r="C8341" i="27"/>
  <c r="C8340" i="27"/>
  <c r="C8339" i="27"/>
  <c r="C8338" i="27"/>
  <c r="C8337" i="27"/>
  <c r="C8336" i="27"/>
  <c r="C8335" i="27"/>
  <c r="C8334" i="27"/>
  <c r="C8333" i="27"/>
  <c r="C8332" i="27"/>
  <c r="C8331" i="27"/>
  <c r="C8330" i="27"/>
  <c r="C8329" i="27"/>
  <c r="C8328" i="27"/>
  <c r="C8327" i="27"/>
  <c r="C8326" i="27"/>
  <c r="C8325" i="27"/>
  <c r="C8324" i="27"/>
  <c r="C8323" i="27"/>
  <c r="C8322" i="27"/>
  <c r="C8321" i="27"/>
  <c r="C8320" i="27"/>
  <c r="C8319" i="27"/>
  <c r="C8318" i="27"/>
  <c r="C8317" i="27"/>
  <c r="C8316" i="27"/>
  <c r="C8315" i="27"/>
  <c r="C8314" i="27"/>
  <c r="C8313" i="27"/>
  <c r="C8312" i="27"/>
  <c r="C8311" i="27"/>
  <c r="C8310" i="27"/>
  <c r="C8309" i="27"/>
  <c r="C8308" i="27"/>
  <c r="C8307" i="27"/>
  <c r="C8306" i="27"/>
  <c r="C8305" i="27"/>
  <c r="C8304" i="27"/>
  <c r="C8303" i="27"/>
  <c r="C8302" i="27"/>
  <c r="C8301" i="27"/>
  <c r="C8300" i="27"/>
  <c r="C8299" i="27"/>
  <c r="C8298" i="27"/>
  <c r="C8297" i="27"/>
  <c r="C8296" i="27"/>
  <c r="C8295" i="27"/>
  <c r="C8294" i="27"/>
  <c r="C8293" i="27"/>
  <c r="C8292" i="27"/>
  <c r="C8291" i="27"/>
  <c r="C8290" i="27"/>
  <c r="C8289" i="27"/>
  <c r="C8288" i="27"/>
  <c r="C8287" i="27"/>
  <c r="C8286" i="27"/>
  <c r="C8285" i="27"/>
  <c r="C8284" i="27"/>
  <c r="C8283" i="27"/>
  <c r="C8282" i="27"/>
  <c r="C8281" i="27"/>
  <c r="C8280" i="27"/>
  <c r="C8279" i="27"/>
  <c r="C8278" i="27"/>
  <c r="C8277" i="27"/>
  <c r="C8276" i="27"/>
  <c r="C8275" i="27"/>
  <c r="C8274" i="27"/>
  <c r="C8273" i="27"/>
  <c r="C8272" i="27"/>
  <c r="C8271" i="27"/>
  <c r="C8270" i="27"/>
  <c r="C8269" i="27"/>
  <c r="C8268" i="27"/>
  <c r="C8267" i="27"/>
  <c r="C8266" i="27"/>
  <c r="C8265" i="27"/>
  <c r="C8264" i="27"/>
  <c r="C8263" i="27"/>
  <c r="C8262" i="27"/>
  <c r="C8261" i="27"/>
  <c r="C8260" i="27"/>
  <c r="C8259" i="27"/>
  <c r="C8258" i="27"/>
  <c r="C8257" i="27"/>
  <c r="C8256" i="27"/>
  <c r="C8255" i="27"/>
  <c r="C8254" i="27"/>
  <c r="C8253" i="27"/>
  <c r="C8252" i="27"/>
  <c r="C8251" i="27"/>
  <c r="C8250" i="27"/>
  <c r="C8249" i="27"/>
  <c r="C8248" i="27"/>
  <c r="C8247" i="27"/>
  <c r="C8246" i="27"/>
  <c r="C8245" i="27"/>
  <c r="C8244" i="27"/>
  <c r="C8243" i="27"/>
  <c r="C8242" i="27"/>
  <c r="C8241" i="27"/>
  <c r="C8240" i="27"/>
  <c r="C8239" i="27"/>
  <c r="C8238" i="27"/>
  <c r="C8237" i="27"/>
  <c r="C8236" i="27"/>
  <c r="C8235" i="27"/>
  <c r="C8234" i="27"/>
  <c r="C8233" i="27"/>
  <c r="C8232" i="27"/>
  <c r="C8231" i="27"/>
  <c r="C8230" i="27"/>
  <c r="C8229" i="27"/>
  <c r="C8228" i="27"/>
  <c r="C8227" i="27"/>
  <c r="C8226" i="27"/>
  <c r="C8225" i="27"/>
  <c r="C8224" i="27"/>
  <c r="C8223" i="27"/>
  <c r="C8222" i="27"/>
  <c r="C8221" i="27"/>
  <c r="C8220" i="27"/>
  <c r="C8219" i="27"/>
  <c r="C8218" i="27"/>
  <c r="C8217" i="27"/>
  <c r="C8216" i="27"/>
  <c r="C8215" i="27"/>
  <c r="C8214" i="27"/>
  <c r="C8213" i="27"/>
  <c r="C8212" i="27"/>
  <c r="C8211" i="27"/>
  <c r="C8210" i="27"/>
  <c r="C8209" i="27"/>
  <c r="C8208" i="27"/>
  <c r="C8207" i="27"/>
  <c r="C8206" i="27"/>
  <c r="C8205" i="27"/>
  <c r="C8204" i="27"/>
  <c r="C8203" i="27"/>
  <c r="C8202" i="27"/>
  <c r="C8201" i="27"/>
  <c r="C8200" i="27"/>
  <c r="C8199" i="27"/>
  <c r="C8198" i="27"/>
  <c r="C8197" i="27"/>
  <c r="C8196" i="27"/>
  <c r="C8195" i="27"/>
  <c r="C8194" i="27"/>
  <c r="C8193" i="27"/>
  <c r="C8192" i="27"/>
  <c r="C7786" i="27"/>
  <c r="C7785" i="27"/>
  <c r="C7784" i="27"/>
  <c r="C7783" i="27"/>
  <c r="C7782" i="27"/>
  <c r="C7781" i="27"/>
  <c r="C7780" i="27"/>
  <c r="C7779" i="27"/>
  <c r="C7778" i="27"/>
  <c r="C7777" i="27"/>
  <c r="C7776" i="27"/>
  <c r="C7775" i="27"/>
  <c r="C7774" i="27"/>
  <c r="C7773" i="27"/>
  <c r="C7772" i="27"/>
  <c r="C7771" i="27"/>
  <c r="C7770" i="27"/>
  <c r="C7769" i="27"/>
  <c r="C7768" i="27"/>
  <c r="C7767" i="27"/>
  <c r="C7766" i="27"/>
  <c r="C7765" i="27"/>
  <c r="C7764" i="27"/>
  <c r="C7763" i="27"/>
  <c r="C7762" i="27"/>
  <c r="C7761" i="27"/>
  <c r="C7760" i="27"/>
  <c r="C7759" i="27"/>
  <c r="C7758" i="27"/>
  <c r="C7757" i="27"/>
  <c r="C7756" i="27"/>
  <c r="C7755" i="27"/>
  <c r="C7754" i="27"/>
  <c r="C7753" i="27"/>
  <c r="C7752" i="27"/>
  <c r="C7751" i="27"/>
  <c r="C7750" i="27"/>
  <c r="C7749" i="27"/>
  <c r="C7748" i="27"/>
  <c r="C7747" i="27"/>
  <c r="C7746" i="27"/>
  <c r="C7745" i="27"/>
  <c r="C7744" i="27"/>
  <c r="C7743" i="27"/>
  <c r="C7742" i="27"/>
  <c r="C7741" i="27"/>
  <c r="C7740" i="27"/>
  <c r="C7739" i="27"/>
  <c r="C7738" i="27"/>
  <c r="C7737" i="27"/>
  <c r="C7736" i="27"/>
  <c r="C7735" i="27"/>
  <c r="C7734" i="27"/>
  <c r="C7733" i="27"/>
  <c r="C7732" i="27"/>
  <c r="C7731" i="27"/>
  <c r="C7730" i="27"/>
  <c r="C7729" i="27"/>
  <c r="C7728" i="27"/>
  <c r="C7727" i="27"/>
  <c r="C7726" i="27"/>
  <c r="C7725" i="27"/>
  <c r="C7724" i="27"/>
  <c r="C7723" i="27"/>
  <c r="C7722" i="27"/>
  <c r="C7721" i="27"/>
  <c r="C7720" i="27"/>
  <c r="C7719" i="27"/>
  <c r="C7718" i="27"/>
  <c r="C7717" i="27"/>
  <c r="C7716" i="27"/>
  <c r="C7715" i="27"/>
  <c r="C7714" i="27"/>
  <c r="C7713" i="27"/>
  <c r="C7712" i="27"/>
  <c r="C7711" i="27"/>
  <c r="C7710" i="27"/>
  <c r="C7709" i="27"/>
  <c r="C7708" i="27"/>
  <c r="C7707" i="27"/>
  <c r="C7706" i="27"/>
  <c r="C7705" i="27"/>
  <c r="C7704" i="27"/>
  <c r="C7703" i="27"/>
  <c r="C7702" i="27"/>
  <c r="C7701" i="27"/>
  <c r="C7700" i="27"/>
  <c r="C7699" i="27"/>
  <c r="C7698" i="27"/>
  <c r="C7697" i="27"/>
  <c r="C7696" i="27"/>
  <c r="C7695" i="27"/>
  <c r="C7694" i="27"/>
  <c r="C7693" i="27"/>
  <c r="C7692" i="27"/>
  <c r="C7691" i="27"/>
  <c r="C7690" i="27"/>
  <c r="C7689" i="27"/>
  <c r="C7688" i="27"/>
  <c r="C7687" i="27"/>
  <c r="C7686" i="27"/>
  <c r="C7685" i="27"/>
  <c r="C7684" i="27"/>
  <c r="C7683" i="27"/>
  <c r="C7682" i="27"/>
  <c r="C7681" i="27"/>
  <c r="C7680" i="27"/>
  <c r="C7679" i="27"/>
  <c r="C7678" i="27"/>
  <c r="C7677" i="27"/>
  <c r="C7676" i="27"/>
  <c r="C7675" i="27"/>
  <c r="C7674" i="27"/>
  <c r="C7673" i="27"/>
  <c r="C7672" i="27"/>
  <c r="C7671" i="27"/>
  <c r="C7670" i="27"/>
  <c r="C7669" i="27"/>
  <c r="C7668" i="27"/>
  <c r="C7667" i="27"/>
  <c r="C7666" i="27"/>
  <c r="C7665" i="27"/>
  <c r="C7664" i="27"/>
  <c r="C7663" i="27"/>
  <c r="C7662" i="27"/>
  <c r="C7661" i="27"/>
  <c r="C7660" i="27"/>
  <c r="C7659" i="27"/>
  <c r="C7658" i="27"/>
  <c r="C7657" i="27"/>
  <c r="C7656" i="27"/>
  <c r="C7655" i="27"/>
  <c r="C7654" i="27"/>
  <c r="C7653" i="27"/>
  <c r="C7652" i="27"/>
  <c r="C7651" i="27"/>
  <c r="C7650" i="27"/>
  <c r="C7649" i="27"/>
  <c r="C7648" i="27"/>
  <c r="C7647" i="27"/>
  <c r="C7646" i="27"/>
  <c r="C7645" i="27"/>
  <c r="C7644" i="27"/>
  <c r="C7643" i="27"/>
  <c r="C7642" i="27"/>
  <c r="C7641" i="27"/>
  <c r="C7640" i="27"/>
  <c r="C7639" i="27"/>
  <c r="C7638" i="27"/>
  <c r="C7637" i="27"/>
  <c r="C7636" i="27"/>
  <c r="C7635" i="27"/>
  <c r="C7634" i="27"/>
  <c r="C7633" i="27"/>
  <c r="C7632" i="27"/>
  <c r="C7631" i="27"/>
  <c r="C7630" i="27"/>
  <c r="C7629" i="27"/>
  <c r="C7628" i="27"/>
  <c r="C7627" i="27"/>
  <c r="C7626" i="27"/>
  <c r="C7625" i="27"/>
  <c r="C7624" i="27"/>
  <c r="C7623" i="27"/>
  <c r="C7622" i="27"/>
  <c r="C7621" i="27"/>
  <c r="C7620" i="27"/>
  <c r="C7619" i="27"/>
  <c r="C7618" i="27"/>
  <c r="C7617" i="27"/>
  <c r="C7616" i="27"/>
  <c r="C7615" i="27"/>
  <c r="C7614" i="27"/>
  <c r="C7613" i="27"/>
  <c r="C7612" i="27"/>
  <c r="C7611" i="27"/>
  <c r="C7610" i="27"/>
  <c r="C7609" i="27"/>
  <c r="C7608" i="27"/>
  <c r="C7607" i="27"/>
  <c r="C7606" i="27"/>
  <c r="C7605" i="27"/>
  <c r="C7604" i="27"/>
  <c r="C7603" i="27"/>
  <c r="C7602" i="27"/>
  <c r="C7601" i="27"/>
  <c r="C7600" i="27"/>
  <c r="C7599" i="27"/>
  <c r="C7598" i="27"/>
  <c r="C7597" i="27"/>
  <c r="C7596" i="27"/>
  <c r="C7595" i="27"/>
  <c r="C7594" i="27"/>
  <c r="C7593" i="27"/>
  <c r="C7592" i="27"/>
  <c r="C7591" i="27"/>
  <c r="C7590" i="27"/>
  <c r="C7589" i="27"/>
  <c r="C7588" i="27"/>
  <c r="C7587" i="27"/>
  <c r="C7586" i="27"/>
  <c r="C7585" i="27"/>
  <c r="C7584" i="27"/>
  <c r="C7583" i="27"/>
  <c r="C7582" i="27"/>
  <c r="C7581" i="27"/>
  <c r="C7580" i="27"/>
  <c r="C7579" i="27"/>
  <c r="C7578" i="27"/>
  <c r="C7577" i="27"/>
  <c r="C7576" i="27"/>
  <c r="C7575" i="27"/>
  <c r="C7574" i="27"/>
  <c r="C7573" i="27"/>
  <c r="C7572" i="27"/>
  <c r="C7571" i="27"/>
  <c r="C7570" i="27"/>
  <c r="C7569" i="27"/>
  <c r="C7568" i="27"/>
  <c r="C7567" i="27"/>
  <c r="C7566" i="27"/>
  <c r="C7565" i="27"/>
  <c r="C7564" i="27"/>
  <c r="C7563" i="27"/>
  <c r="C7562" i="27"/>
  <c r="C7561" i="27"/>
  <c r="C7560" i="27"/>
  <c r="C7559" i="27"/>
  <c r="C7558" i="27"/>
  <c r="C7557" i="27"/>
  <c r="C7556" i="27"/>
  <c r="C7555" i="27"/>
  <c r="C7554" i="27"/>
  <c r="C7553" i="27"/>
  <c r="C7552" i="27"/>
  <c r="C7551" i="27"/>
  <c r="C7550" i="27"/>
  <c r="C7549" i="27"/>
  <c r="C7548" i="27"/>
  <c r="C7547" i="27"/>
  <c r="C7546" i="27"/>
  <c r="C7545" i="27"/>
  <c r="C7544" i="27"/>
  <c r="C7543" i="27"/>
  <c r="C7542" i="27"/>
  <c r="C7541" i="27"/>
  <c r="C7540" i="27"/>
  <c r="C7539" i="27"/>
  <c r="C7538" i="27"/>
  <c r="C7537" i="27"/>
  <c r="C7536" i="27"/>
  <c r="C7535" i="27"/>
  <c r="C7534" i="27"/>
  <c r="C7533" i="27"/>
  <c r="C7532" i="27"/>
  <c r="C7531" i="27"/>
  <c r="C7530" i="27"/>
  <c r="C7529" i="27"/>
  <c r="C7528" i="27"/>
  <c r="C7527" i="27"/>
  <c r="C7526" i="27"/>
  <c r="C7525" i="27"/>
  <c r="C7524" i="27"/>
  <c r="C7523" i="27"/>
  <c r="C7522" i="27"/>
  <c r="C7521" i="27"/>
  <c r="C7520" i="27"/>
  <c r="C7519" i="27"/>
  <c r="C7518" i="27"/>
  <c r="C7517" i="27"/>
  <c r="C7516" i="27"/>
  <c r="C7515" i="27"/>
  <c r="C7514" i="27"/>
  <c r="C7513" i="27"/>
  <c r="C7512" i="27"/>
  <c r="C7511" i="27"/>
  <c r="C7510" i="27"/>
  <c r="C7509" i="27"/>
  <c r="C7508" i="27"/>
  <c r="C7507" i="27"/>
  <c r="C7506" i="27"/>
  <c r="C7505" i="27"/>
  <c r="C7504" i="27"/>
  <c r="C7503" i="27"/>
  <c r="C7502" i="27"/>
  <c r="C7501" i="27"/>
  <c r="C7500" i="27"/>
  <c r="C7499" i="27"/>
  <c r="C7498" i="27"/>
  <c r="C7497" i="27"/>
  <c r="C7496" i="27"/>
  <c r="C7495" i="27"/>
  <c r="C7494" i="27"/>
  <c r="C7493" i="27"/>
  <c r="C7492" i="27"/>
  <c r="C7491" i="27"/>
  <c r="C7490" i="27"/>
  <c r="C7489" i="27"/>
  <c r="C7488" i="27"/>
  <c r="C7487" i="27"/>
  <c r="C7486" i="27"/>
  <c r="C7485" i="27"/>
  <c r="C7484" i="27"/>
  <c r="C7483" i="27"/>
  <c r="C7482" i="27"/>
  <c r="C7481" i="27"/>
  <c r="C7480" i="27"/>
  <c r="C7479" i="27"/>
  <c r="C7478" i="27"/>
  <c r="C7477" i="27"/>
  <c r="C7476" i="27"/>
  <c r="C7475" i="27"/>
  <c r="C7474" i="27"/>
  <c r="C7473" i="27"/>
  <c r="C7472" i="27"/>
  <c r="C7471" i="27"/>
  <c r="C7470" i="27"/>
  <c r="C7469" i="27"/>
  <c r="C7468" i="27"/>
  <c r="C7467" i="27"/>
  <c r="C7466" i="27"/>
  <c r="C7465" i="27"/>
  <c r="C7464" i="27"/>
  <c r="C7463" i="27"/>
  <c r="C7462" i="27"/>
  <c r="C7461" i="27"/>
  <c r="C7460" i="27"/>
  <c r="C7459" i="27"/>
  <c r="C7458" i="27"/>
  <c r="C7457" i="27"/>
  <c r="C7456" i="27"/>
  <c r="C7455" i="27"/>
  <c r="C7454" i="27"/>
  <c r="C7453" i="27"/>
  <c r="C7452" i="27"/>
  <c r="C7451" i="27"/>
  <c r="C7450" i="27"/>
  <c r="C7449" i="27"/>
  <c r="C7448" i="27"/>
  <c r="C7447" i="27"/>
  <c r="C7446" i="27"/>
  <c r="C7445" i="27"/>
  <c r="C7444" i="27"/>
  <c r="C7443" i="27"/>
  <c r="C7442" i="27"/>
  <c r="C7441" i="27"/>
  <c r="C7440" i="27"/>
  <c r="C7439" i="27"/>
  <c r="C7438" i="27"/>
  <c r="C7437" i="27"/>
  <c r="C7436" i="27"/>
  <c r="C7435" i="27"/>
  <c r="C7434" i="27"/>
  <c r="C7433" i="27"/>
  <c r="C7432" i="27"/>
  <c r="C7431" i="27"/>
  <c r="C7430" i="27"/>
  <c r="C7429" i="27"/>
  <c r="C7428" i="27"/>
  <c r="C7427" i="27"/>
  <c r="C7426" i="27"/>
  <c r="C7425" i="27"/>
  <c r="C7424" i="27"/>
  <c r="C7423" i="27"/>
  <c r="C7422" i="27"/>
  <c r="C7421" i="27"/>
  <c r="C7420" i="27"/>
  <c r="C7419" i="27"/>
  <c r="C7418" i="27"/>
  <c r="C7417" i="27"/>
  <c r="C7416" i="27"/>
  <c r="C7415" i="27"/>
  <c r="C7414" i="27"/>
  <c r="C7413" i="27"/>
  <c r="C7412" i="27"/>
  <c r="C7411" i="27"/>
  <c r="C7410" i="27"/>
  <c r="C7409" i="27"/>
  <c r="C7408" i="27"/>
  <c r="C7407" i="27"/>
  <c r="C7406" i="27"/>
  <c r="C7405" i="27"/>
  <c r="C7404" i="27"/>
  <c r="C7403" i="27"/>
  <c r="C7402" i="27"/>
  <c r="C7401" i="27"/>
  <c r="C7400" i="27"/>
  <c r="C7399" i="27"/>
  <c r="C7398" i="27"/>
  <c r="C7397" i="27"/>
  <c r="C7396" i="27"/>
  <c r="C7395" i="27"/>
  <c r="C7394" i="27"/>
  <c r="C7393" i="27"/>
  <c r="C7392" i="27"/>
  <c r="C7391" i="27"/>
  <c r="C7390" i="27"/>
  <c r="C7389" i="27"/>
  <c r="C7388" i="27"/>
  <c r="C7387" i="27"/>
  <c r="C7386" i="27"/>
  <c r="C7385" i="27"/>
  <c r="C7384" i="27"/>
  <c r="C7383" i="27"/>
  <c r="C7382" i="27"/>
  <c r="C7381" i="27"/>
  <c r="C7380" i="27"/>
  <c r="C7379" i="27"/>
  <c r="C7378" i="27"/>
  <c r="C7377" i="27"/>
  <c r="C7376" i="27"/>
  <c r="C7375" i="27"/>
  <c r="C7374" i="27"/>
  <c r="C7373" i="27"/>
  <c r="C7372" i="27"/>
  <c r="C7371" i="27"/>
  <c r="C7370" i="27"/>
  <c r="C7369" i="27"/>
  <c r="C7368" i="27"/>
  <c r="C7367" i="27"/>
  <c r="C7366" i="27"/>
  <c r="C7365" i="27"/>
  <c r="C7364" i="27"/>
  <c r="C7363" i="27"/>
  <c r="C7362" i="27"/>
  <c r="C7361" i="27"/>
  <c r="C7360" i="27"/>
  <c r="C7359" i="27"/>
  <c r="C7358" i="27"/>
  <c r="C7357" i="27"/>
  <c r="C7356" i="27"/>
  <c r="C7355" i="27"/>
  <c r="C7354" i="27"/>
  <c r="C7353" i="27"/>
  <c r="C7352" i="27"/>
  <c r="C7351" i="27"/>
  <c r="C7350" i="27"/>
  <c r="C7349" i="27"/>
  <c r="C7348" i="27"/>
  <c r="C7347" i="27"/>
  <c r="C7346" i="27"/>
  <c r="C7345" i="27"/>
  <c r="C7344" i="27"/>
  <c r="C7343" i="27"/>
  <c r="C7342" i="27"/>
  <c r="C7341" i="27"/>
  <c r="C7340" i="27"/>
  <c r="C7339" i="27"/>
  <c r="C7338" i="27"/>
  <c r="C7337" i="27"/>
  <c r="C7336" i="27"/>
  <c r="C7335" i="27"/>
  <c r="C7334" i="27"/>
  <c r="C7333" i="27"/>
  <c r="C7332" i="27"/>
  <c r="C7331" i="27"/>
  <c r="C7330" i="27"/>
  <c r="C7329" i="27"/>
  <c r="C7328" i="27"/>
  <c r="C7327" i="27"/>
  <c r="C7326" i="27"/>
  <c r="C7325" i="27"/>
  <c r="C7324" i="27"/>
  <c r="C7323" i="27"/>
  <c r="C7322" i="27"/>
  <c r="C7321" i="27"/>
  <c r="C7320" i="27"/>
  <c r="C7319" i="27"/>
  <c r="C7318" i="27"/>
  <c r="C7317" i="27"/>
  <c r="C7316" i="27"/>
  <c r="C7315" i="27"/>
  <c r="C7314" i="27"/>
  <c r="C7313" i="27"/>
  <c r="C7312" i="27"/>
  <c r="C7311" i="27"/>
  <c r="C7310" i="27"/>
  <c r="C7309" i="27"/>
  <c r="C7308" i="27"/>
  <c r="C7307" i="27"/>
  <c r="C7306" i="27"/>
  <c r="C7305" i="27"/>
  <c r="C7304" i="27"/>
  <c r="C7303" i="27"/>
  <c r="C7302" i="27"/>
  <c r="C7301" i="27"/>
  <c r="C7300" i="27"/>
  <c r="C7299" i="27"/>
  <c r="C7298" i="27"/>
  <c r="C7297" i="27"/>
  <c r="C7296" i="27"/>
  <c r="C7295" i="27"/>
  <c r="C7294" i="27"/>
  <c r="C7293" i="27"/>
  <c r="C7292" i="27"/>
  <c r="C7291" i="27"/>
  <c r="C7290" i="27"/>
  <c r="C7289" i="27"/>
  <c r="C7288" i="27"/>
  <c r="C7287" i="27"/>
  <c r="C7286" i="27"/>
  <c r="C7285" i="27"/>
  <c r="C7284" i="27"/>
  <c r="C7283" i="27"/>
  <c r="C7282" i="27"/>
  <c r="C7281" i="27"/>
  <c r="C7280" i="27"/>
  <c r="C7279" i="27"/>
  <c r="C7278" i="27"/>
  <c r="C7277" i="27"/>
  <c r="C7276" i="27"/>
  <c r="C7275" i="27"/>
  <c r="C7274" i="27"/>
  <c r="C7273" i="27"/>
  <c r="C7272" i="27"/>
  <c r="C7271" i="27"/>
  <c r="C7270" i="27"/>
  <c r="C7269" i="27"/>
  <c r="C7268" i="27"/>
  <c r="C7267" i="27"/>
  <c r="C7266" i="27"/>
  <c r="C7265" i="27"/>
  <c r="C7264" i="27"/>
  <c r="C7263" i="27"/>
  <c r="C7262" i="27"/>
  <c r="C7261" i="27"/>
  <c r="C7260" i="27"/>
  <c r="C7259" i="27"/>
  <c r="C7258" i="27"/>
  <c r="C7257" i="27"/>
  <c r="C7256" i="27"/>
  <c r="C7255" i="27"/>
  <c r="C7254" i="27"/>
  <c r="C7253" i="27"/>
  <c r="C7252" i="27"/>
  <c r="C7251" i="27"/>
  <c r="C7250" i="27"/>
  <c r="C7249" i="27"/>
  <c r="C7248" i="27"/>
  <c r="C7247" i="27"/>
  <c r="C7246" i="27"/>
  <c r="C7245" i="27"/>
  <c r="C7244" i="27"/>
  <c r="C7243" i="27"/>
  <c r="C7242" i="27"/>
  <c r="C7241" i="27"/>
  <c r="C7240" i="27"/>
  <c r="C7239" i="27"/>
  <c r="C7238" i="27"/>
  <c r="C7237" i="27"/>
  <c r="C7236" i="27"/>
  <c r="C7235" i="27"/>
  <c r="C7234" i="27"/>
  <c r="C7233" i="27"/>
  <c r="C7232" i="27"/>
  <c r="C7231" i="27"/>
  <c r="C7230" i="27"/>
  <c r="C7229" i="27"/>
  <c r="C7228" i="27"/>
  <c r="C7227" i="27"/>
  <c r="C7226" i="27"/>
  <c r="C7225" i="27"/>
  <c r="C7224" i="27"/>
  <c r="C7223" i="27"/>
  <c r="C7222" i="27"/>
  <c r="C7221" i="27"/>
  <c r="C7220" i="27"/>
  <c r="C7219" i="27"/>
  <c r="C7218" i="27"/>
  <c r="C7217" i="27"/>
  <c r="C7216" i="27"/>
  <c r="C7215" i="27"/>
  <c r="C7214" i="27"/>
  <c r="C7213" i="27"/>
  <c r="C7212" i="27"/>
  <c r="C7211" i="27"/>
  <c r="C7210" i="27"/>
  <c r="C7209" i="27"/>
  <c r="C7208" i="27"/>
  <c r="C7207" i="27"/>
  <c r="C7206" i="27"/>
  <c r="C7205" i="27"/>
  <c r="C7204" i="27"/>
  <c r="C7203" i="27"/>
  <c r="C7202" i="27"/>
  <c r="C7201" i="27"/>
  <c r="C7200" i="27"/>
  <c r="C7199" i="27"/>
  <c r="C7198" i="27"/>
  <c r="C7197" i="27"/>
  <c r="C7196" i="27"/>
  <c r="C7195" i="27"/>
  <c r="C7194" i="27"/>
  <c r="C7193" i="27"/>
  <c r="C7192" i="27"/>
  <c r="C7191" i="27"/>
  <c r="C7190" i="27"/>
  <c r="C7189" i="27"/>
  <c r="C7188" i="27"/>
  <c r="C7187" i="27"/>
  <c r="C7186" i="27"/>
  <c r="C7185" i="27"/>
  <c r="C7184" i="27"/>
  <c r="C7183" i="27"/>
  <c r="C7182" i="27"/>
  <c r="C7181" i="27"/>
  <c r="C7180" i="27"/>
  <c r="C7179" i="27"/>
  <c r="C7178" i="27"/>
  <c r="C7177" i="27"/>
  <c r="C7176" i="27"/>
  <c r="C7175" i="27"/>
  <c r="C7174" i="27"/>
  <c r="C7173" i="27"/>
  <c r="C7172" i="27"/>
  <c r="C7171" i="27"/>
  <c r="C7170" i="27"/>
  <c r="C7169" i="27"/>
  <c r="C7168" i="27"/>
  <c r="C7167" i="27"/>
  <c r="C7166" i="27"/>
  <c r="C7165" i="27"/>
  <c r="C7164" i="27"/>
  <c r="C7163" i="27"/>
  <c r="C7162" i="27"/>
  <c r="C7161" i="27"/>
  <c r="C7160" i="27"/>
  <c r="C7159" i="27"/>
  <c r="C7158" i="27"/>
  <c r="C7157" i="27"/>
  <c r="C7156" i="27"/>
  <c r="C7155" i="27"/>
  <c r="C7154" i="27"/>
  <c r="C7153" i="27"/>
  <c r="C7152" i="27"/>
  <c r="C7151" i="27"/>
  <c r="C7150" i="27"/>
  <c r="C7149" i="27"/>
  <c r="C7148" i="27"/>
  <c r="C7147" i="27"/>
  <c r="C7146" i="27"/>
  <c r="C7145" i="27"/>
  <c r="C7144" i="27"/>
  <c r="C7143" i="27"/>
  <c r="C7142" i="27"/>
  <c r="C7141" i="27"/>
  <c r="C7140" i="27"/>
  <c r="C7139" i="27"/>
  <c r="C7138" i="27"/>
  <c r="C7137" i="27"/>
  <c r="C7136" i="27"/>
  <c r="C7135" i="27"/>
  <c r="C7134" i="27"/>
  <c r="C7133" i="27"/>
  <c r="C7132" i="27"/>
  <c r="C7131" i="27"/>
  <c r="C7130" i="27"/>
  <c r="C7129" i="27"/>
  <c r="C7128" i="27"/>
  <c r="C7127" i="27"/>
  <c r="C7126" i="27"/>
  <c r="C7125" i="27"/>
  <c r="C7124" i="27"/>
  <c r="C7123" i="27"/>
  <c r="C7122" i="27"/>
  <c r="C7121" i="27"/>
  <c r="C7120" i="27"/>
  <c r="C7119" i="27"/>
  <c r="C7118" i="27"/>
  <c r="C7117" i="27"/>
  <c r="C7116" i="27"/>
  <c r="C7115" i="27"/>
  <c r="C7114" i="27"/>
  <c r="C7113" i="27"/>
  <c r="C7112" i="27"/>
  <c r="C7111" i="27"/>
  <c r="C7110" i="27"/>
  <c r="C7109" i="27"/>
  <c r="C7108" i="27"/>
  <c r="C7107" i="27"/>
  <c r="C7106" i="27"/>
  <c r="C7105" i="27"/>
  <c r="C7104" i="27"/>
  <c r="C7103" i="27"/>
  <c r="C7102" i="27"/>
  <c r="C7101" i="27"/>
  <c r="C7100" i="27"/>
  <c r="C7099" i="27"/>
  <c r="C7098" i="27"/>
  <c r="C7097" i="27"/>
  <c r="C7096" i="27"/>
  <c r="C7095" i="27"/>
  <c r="C7094" i="27"/>
  <c r="C7093" i="27"/>
  <c r="C7092" i="27"/>
  <c r="C7091" i="27"/>
  <c r="C7090" i="27"/>
  <c r="C7089" i="27"/>
  <c r="C7088" i="27"/>
  <c r="C7087" i="27"/>
  <c r="C7086" i="27"/>
  <c r="C7085" i="27"/>
  <c r="C7084" i="27"/>
  <c r="C7083" i="27"/>
  <c r="C7082" i="27"/>
  <c r="C7081" i="27"/>
  <c r="C7080" i="27"/>
  <c r="C7079" i="27"/>
  <c r="C7078" i="27"/>
  <c r="C7077" i="27"/>
  <c r="C7076" i="27"/>
  <c r="C7075" i="27"/>
  <c r="C7074" i="27"/>
  <c r="C7073" i="27"/>
  <c r="C7072" i="27"/>
  <c r="C7071" i="27"/>
  <c r="C7070" i="27"/>
  <c r="C7069" i="27"/>
  <c r="C7068" i="27"/>
  <c r="C7067" i="27"/>
  <c r="C7066" i="27"/>
  <c r="C7065" i="27"/>
  <c r="C7064" i="27"/>
  <c r="C7063" i="27"/>
  <c r="C7062" i="27"/>
  <c r="C7061" i="27"/>
  <c r="C7060" i="27"/>
  <c r="C7059" i="27"/>
  <c r="C7058" i="27"/>
  <c r="C7057" i="27"/>
  <c r="C7056" i="27"/>
  <c r="C7055" i="27"/>
  <c r="C7054" i="27"/>
  <c r="C7053" i="27"/>
  <c r="C7052" i="27"/>
  <c r="C7051" i="27"/>
  <c r="C7050" i="27"/>
  <c r="C7049" i="27"/>
  <c r="C7048" i="27"/>
  <c r="C7047" i="27"/>
  <c r="C7046" i="27"/>
  <c r="C7045" i="27"/>
  <c r="C7044" i="27"/>
  <c r="C7043" i="27"/>
  <c r="C7042" i="27"/>
  <c r="C7041" i="27"/>
  <c r="C7040" i="27"/>
  <c r="C7039" i="27"/>
  <c r="C7038" i="27"/>
  <c r="C7037" i="27"/>
  <c r="C7036" i="27"/>
  <c r="C7035" i="27"/>
  <c r="C7034" i="27"/>
  <c r="C7033" i="27"/>
  <c r="C7032" i="27"/>
  <c r="C7031" i="27"/>
  <c r="C7030" i="27"/>
  <c r="C7029" i="27"/>
  <c r="C7028" i="27"/>
  <c r="C7027" i="27"/>
  <c r="C7026" i="27"/>
  <c r="C7025" i="27"/>
  <c r="C7024" i="27"/>
  <c r="C7023" i="27"/>
  <c r="C7022" i="27"/>
  <c r="C7021" i="27"/>
  <c r="C7020" i="27"/>
  <c r="C7019" i="27"/>
  <c r="C7018" i="27"/>
  <c r="C7017" i="27"/>
  <c r="C7016" i="27"/>
  <c r="C7015" i="27"/>
  <c r="C7014" i="27"/>
  <c r="C7013" i="27"/>
  <c r="C7012" i="27"/>
  <c r="C7011" i="27"/>
  <c r="C7010" i="27"/>
  <c r="C7009" i="27"/>
  <c r="C7008" i="27"/>
  <c r="C7007" i="27"/>
  <c r="C7006" i="27"/>
  <c r="C7005" i="27"/>
  <c r="C7004" i="27"/>
  <c r="C7003" i="27"/>
  <c r="C7002" i="27"/>
  <c r="C7001" i="27"/>
  <c r="C7000" i="27"/>
  <c r="C6999" i="27"/>
  <c r="C6998" i="27"/>
  <c r="C6997" i="27"/>
  <c r="C6996" i="27"/>
  <c r="C6995" i="27"/>
  <c r="C6994" i="27"/>
  <c r="C6993" i="27"/>
  <c r="C6992" i="27"/>
  <c r="C6991" i="27"/>
  <c r="C6990" i="27"/>
  <c r="C6989" i="27"/>
  <c r="C6988" i="27"/>
  <c r="C6987" i="27"/>
  <c r="C6986" i="27"/>
  <c r="C6985" i="27"/>
  <c r="C6984" i="27"/>
  <c r="C6983" i="27"/>
  <c r="C6982" i="27"/>
  <c r="C6981" i="27"/>
  <c r="C6980" i="27"/>
  <c r="C6979" i="27"/>
  <c r="C6978" i="27"/>
  <c r="C6977" i="27"/>
  <c r="C6976" i="27"/>
  <c r="C6975" i="27"/>
  <c r="C6974" i="27"/>
  <c r="C6973" i="27"/>
  <c r="C6972" i="27"/>
  <c r="C6971" i="27"/>
  <c r="C6970" i="27"/>
  <c r="C6969" i="27"/>
  <c r="C6968" i="27"/>
  <c r="C6967" i="27"/>
  <c r="C6966" i="27"/>
  <c r="C6965" i="27"/>
  <c r="C6964" i="27"/>
  <c r="C6963" i="27"/>
  <c r="C6962" i="27"/>
  <c r="C6961" i="27"/>
  <c r="C6960" i="27"/>
  <c r="C6959" i="27"/>
  <c r="C6958" i="27"/>
  <c r="C6957" i="27"/>
  <c r="C6956" i="27"/>
  <c r="C6955" i="27"/>
  <c r="C6954" i="27"/>
  <c r="C6953" i="27"/>
  <c r="C6952" i="27"/>
  <c r="C6951" i="27"/>
  <c r="C6950" i="27"/>
  <c r="C6949" i="27"/>
  <c r="C6948" i="27"/>
  <c r="C6947" i="27"/>
  <c r="C6946" i="27"/>
  <c r="C6945" i="27"/>
  <c r="C6944" i="27"/>
  <c r="C6943" i="27"/>
  <c r="C6942" i="27"/>
  <c r="C6941" i="27"/>
  <c r="C6940" i="27"/>
  <c r="C6939" i="27"/>
  <c r="C6938" i="27"/>
  <c r="C6937" i="27"/>
  <c r="C6936" i="27"/>
  <c r="C6935" i="27"/>
  <c r="C6934" i="27"/>
  <c r="C6933" i="27"/>
  <c r="C6932" i="27"/>
  <c r="C6931" i="27"/>
  <c r="C6930" i="27"/>
  <c r="C6929" i="27"/>
  <c r="C6928" i="27"/>
  <c r="C6927" i="27"/>
  <c r="C6926" i="27"/>
  <c r="C6925" i="27"/>
  <c r="C6924" i="27"/>
  <c r="C6923" i="27"/>
  <c r="C6922" i="27"/>
  <c r="C6921" i="27"/>
  <c r="C6920" i="27"/>
  <c r="C6919" i="27"/>
  <c r="C6918" i="27"/>
  <c r="C6917" i="27"/>
  <c r="C6916" i="27"/>
  <c r="C6915" i="27"/>
  <c r="C6914" i="27"/>
  <c r="C6913" i="27"/>
  <c r="C6912" i="27"/>
  <c r="C6911" i="27"/>
  <c r="C6910" i="27"/>
  <c r="C6909" i="27"/>
  <c r="C6908" i="27"/>
  <c r="C6907" i="27"/>
  <c r="C6906" i="27"/>
  <c r="C6905" i="27"/>
  <c r="C6904" i="27"/>
  <c r="C6903" i="27"/>
  <c r="C6902" i="27"/>
  <c r="C6901" i="27"/>
  <c r="C6900" i="27"/>
  <c r="C6899" i="27"/>
  <c r="C6898" i="27"/>
  <c r="C6897" i="27"/>
  <c r="C6896" i="27"/>
  <c r="C6895" i="27"/>
  <c r="C6894" i="27"/>
  <c r="C6893" i="27"/>
  <c r="C6892" i="27"/>
  <c r="C6891" i="27"/>
  <c r="C6890" i="27"/>
  <c r="C6889" i="27"/>
  <c r="C6888" i="27"/>
  <c r="C6887" i="27"/>
  <c r="C6886" i="27"/>
  <c r="C6885" i="27"/>
  <c r="C6884" i="27"/>
  <c r="C6883" i="27"/>
  <c r="C6882" i="27"/>
  <c r="C6881" i="27"/>
  <c r="C6880" i="27"/>
  <c r="C6879" i="27"/>
  <c r="C6878" i="27"/>
  <c r="C6877" i="27"/>
  <c r="C6876" i="27"/>
  <c r="C6875" i="27"/>
  <c r="C6874" i="27"/>
  <c r="C6873" i="27"/>
  <c r="C6872" i="27"/>
  <c r="C6871" i="27"/>
  <c r="C6870" i="27"/>
  <c r="C6869" i="27"/>
  <c r="C6868" i="27"/>
  <c r="C6867" i="27"/>
  <c r="C6866" i="27"/>
  <c r="C6865" i="27"/>
  <c r="C6864" i="27"/>
  <c r="C6863" i="27"/>
  <c r="C6862" i="27"/>
  <c r="C6861" i="27"/>
  <c r="C6860" i="27"/>
  <c r="C6859" i="27"/>
  <c r="C6858" i="27"/>
  <c r="C6857" i="27"/>
  <c r="C6856" i="27"/>
  <c r="C6855" i="27"/>
  <c r="C6854" i="27"/>
  <c r="C6853" i="27"/>
  <c r="C6852" i="27"/>
  <c r="C6851" i="27"/>
  <c r="C6850" i="27"/>
  <c r="C6849" i="27"/>
  <c r="C6848" i="27"/>
  <c r="C6847" i="27"/>
  <c r="C6846" i="27"/>
  <c r="C6845" i="27"/>
  <c r="C6844" i="27"/>
  <c r="C6843" i="27"/>
  <c r="C6842" i="27"/>
  <c r="C6841" i="27"/>
  <c r="C6840" i="27"/>
  <c r="C6839" i="27"/>
  <c r="C6838" i="27"/>
  <c r="C6837" i="27"/>
  <c r="C6836" i="27"/>
  <c r="C6835" i="27"/>
  <c r="C6834" i="27"/>
  <c r="C6833" i="27"/>
  <c r="C6832" i="27"/>
  <c r="C6831" i="27"/>
  <c r="C6830" i="27"/>
  <c r="C6829" i="27"/>
  <c r="C6828" i="27"/>
  <c r="C6827" i="27"/>
  <c r="C6826" i="27"/>
  <c r="C6825" i="27"/>
  <c r="C6824" i="27"/>
  <c r="C6823" i="27"/>
  <c r="C6822" i="27"/>
  <c r="C6821" i="27"/>
  <c r="C6820" i="27"/>
  <c r="C6819" i="27"/>
  <c r="C6818" i="27"/>
  <c r="C6817" i="27"/>
  <c r="C6816" i="27"/>
  <c r="C6815" i="27"/>
  <c r="C6814" i="27"/>
  <c r="C6813" i="27"/>
  <c r="C6812" i="27"/>
  <c r="C6811" i="27"/>
  <c r="C6810" i="27"/>
  <c r="C6809" i="27"/>
  <c r="C6808" i="27"/>
  <c r="C6807" i="27"/>
  <c r="C6806" i="27"/>
  <c r="C6805" i="27"/>
  <c r="C6804" i="27"/>
  <c r="C6803" i="27"/>
  <c r="C6802" i="27"/>
  <c r="C6801" i="27"/>
  <c r="C6800" i="27"/>
  <c r="C6799" i="27"/>
  <c r="C6798" i="27"/>
  <c r="C6797" i="27"/>
  <c r="C6796" i="27"/>
  <c r="C6795" i="27"/>
  <c r="C6794" i="27"/>
  <c r="C6793" i="27"/>
  <c r="C6792" i="27"/>
  <c r="C6791" i="27"/>
  <c r="C6790" i="27"/>
  <c r="C6789" i="27"/>
  <c r="C6788" i="27"/>
  <c r="C6787" i="27"/>
  <c r="C6786" i="27"/>
  <c r="C6785" i="27"/>
  <c r="C6784" i="27"/>
  <c r="C6783" i="27"/>
  <c r="C6782" i="27"/>
  <c r="C6781" i="27"/>
  <c r="C6780" i="27"/>
  <c r="C6779" i="27"/>
  <c r="C6778" i="27"/>
  <c r="C6777" i="27"/>
  <c r="C6776" i="27"/>
  <c r="C6775" i="27"/>
  <c r="C6774" i="27"/>
  <c r="C6773" i="27"/>
  <c r="C6772" i="27"/>
  <c r="C6771" i="27"/>
  <c r="C6770" i="27"/>
  <c r="C6769" i="27"/>
  <c r="C6768" i="27"/>
  <c r="C6767" i="27"/>
  <c r="C6766" i="27"/>
  <c r="C6765" i="27"/>
  <c r="C6764" i="27"/>
  <c r="C6763" i="27"/>
  <c r="C6762" i="27"/>
  <c r="C6761" i="27"/>
  <c r="C6760" i="27"/>
  <c r="C6759" i="27"/>
  <c r="C6758" i="27"/>
  <c r="C6757" i="27"/>
  <c r="C6756" i="27"/>
  <c r="C6755" i="27"/>
  <c r="C6754" i="27"/>
  <c r="C6753" i="27"/>
  <c r="C6752" i="27"/>
  <c r="C6751" i="27"/>
  <c r="C6750" i="27"/>
  <c r="C6749" i="27"/>
  <c r="C6748" i="27"/>
  <c r="C6747" i="27"/>
  <c r="C6746" i="27"/>
  <c r="C6745" i="27"/>
  <c r="C6744" i="27"/>
  <c r="C6743" i="27"/>
  <c r="C6742" i="27"/>
  <c r="C6741" i="27"/>
  <c r="C6740" i="27"/>
  <c r="C6739" i="27"/>
  <c r="C6738" i="27"/>
  <c r="C6737" i="27"/>
  <c r="C6736" i="27"/>
  <c r="C6735" i="27"/>
  <c r="C6734" i="27"/>
  <c r="C6733" i="27"/>
  <c r="C6732" i="27"/>
  <c r="C6731" i="27"/>
  <c r="C6730" i="27"/>
  <c r="C6729" i="27"/>
  <c r="C6728" i="27"/>
  <c r="C6727" i="27"/>
  <c r="C6726" i="27"/>
  <c r="C6725" i="27"/>
  <c r="C6724" i="27"/>
  <c r="C6723" i="27"/>
  <c r="C6722" i="27"/>
  <c r="C6721" i="27"/>
  <c r="C6720" i="27"/>
  <c r="C6719" i="27"/>
  <c r="C6718" i="27"/>
  <c r="C6717" i="27"/>
  <c r="C6716" i="27"/>
  <c r="C6715" i="27"/>
  <c r="C6714" i="27"/>
  <c r="C6713" i="27"/>
  <c r="C6712" i="27"/>
  <c r="C6711" i="27"/>
  <c r="C6710" i="27"/>
  <c r="C6709" i="27"/>
  <c r="C6708" i="27"/>
  <c r="C6707" i="27"/>
  <c r="C6706" i="27"/>
  <c r="C6705" i="27"/>
  <c r="C6704" i="27"/>
  <c r="C6703" i="27"/>
  <c r="C6702" i="27"/>
  <c r="C6701" i="27"/>
  <c r="C6700" i="27"/>
  <c r="C6699" i="27"/>
  <c r="C6698" i="27"/>
  <c r="C6697" i="27"/>
  <c r="C6696" i="27"/>
  <c r="C6695" i="27"/>
  <c r="C6694" i="27"/>
  <c r="C6693" i="27"/>
  <c r="C6692" i="27"/>
  <c r="C6691" i="27"/>
  <c r="C6690" i="27"/>
  <c r="C6689" i="27"/>
  <c r="C6688" i="27"/>
  <c r="C6687" i="27"/>
  <c r="C6686" i="27"/>
  <c r="C6685" i="27"/>
  <c r="C6684" i="27"/>
  <c r="C6683" i="27"/>
  <c r="C6682" i="27"/>
  <c r="C6681" i="27"/>
  <c r="C6680" i="27"/>
  <c r="C6679" i="27"/>
  <c r="C6678" i="27"/>
  <c r="C6677" i="27"/>
  <c r="C6676" i="27"/>
  <c r="C6675" i="27"/>
  <c r="C6674" i="27"/>
  <c r="C6673" i="27"/>
  <c r="C6672" i="27"/>
  <c r="C6671" i="27"/>
  <c r="C6670" i="27"/>
  <c r="C6669" i="27"/>
  <c r="C6668" i="27"/>
  <c r="C6667" i="27"/>
  <c r="C6666" i="27"/>
  <c r="C6665" i="27"/>
  <c r="C6664" i="27"/>
  <c r="C6663" i="27"/>
  <c r="C6662" i="27"/>
  <c r="C6661" i="27"/>
  <c r="C6660" i="27"/>
  <c r="C6659" i="27"/>
  <c r="C6658" i="27"/>
  <c r="C6657" i="27"/>
  <c r="C6656" i="27"/>
  <c r="C6655" i="27"/>
  <c r="C6654" i="27"/>
  <c r="C6653" i="27"/>
  <c r="C6652" i="27"/>
  <c r="C6651" i="27"/>
  <c r="C6650" i="27"/>
  <c r="C6649" i="27"/>
  <c r="C6648" i="27"/>
  <c r="C6647" i="27"/>
  <c r="C6646" i="27"/>
  <c r="C6645" i="27"/>
  <c r="C6644" i="27"/>
  <c r="C6643" i="27"/>
  <c r="C6642" i="27"/>
  <c r="C6641" i="27"/>
  <c r="C6640" i="27"/>
  <c r="C6639" i="27"/>
  <c r="C6638" i="27"/>
  <c r="C6637" i="27"/>
  <c r="C6636" i="27"/>
  <c r="C6635" i="27"/>
  <c r="C6634" i="27"/>
  <c r="C6633" i="27"/>
  <c r="C6632" i="27"/>
  <c r="C6631" i="27"/>
  <c r="C6630" i="27"/>
  <c r="C6629" i="27"/>
  <c r="C6628" i="27"/>
  <c r="C6627" i="27"/>
  <c r="C6626" i="27"/>
  <c r="C6625" i="27"/>
  <c r="C6624" i="27"/>
  <c r="C6623" i="27"/>
  <c r="C6622" i="27"/>
  <c r="C6621" i="27"/>
  <c r="C6620" i="27"/>
  <c r="C6619" i="27"/>
  <c r="C6618" i="27"/>
  <c r="C6617" i="27"/>
  <c r="C6616" i="27"/>
  <c r="C6615" i="27"/>
  <c r="C6614" i="27"/>
  <c r="C6613" i="27"/>
  <c r="C6612" i="27"/>
  <c r="C6611" i="27"/>
  <c r="C6610" i="27"/>
  <c r="C6609" i="27"/>
  <c r="C6608" i="27"/>
  <c r="C6607" i="27"/>
  <c r="C6606" i="27"/>
  <c r="C6605" i="27"/>
  <c r="C6604" i="27"/>
  <c r="C6603" i="27"/>
  <c r="C6602" i="27"/>
  <c r="C6601" i="27"/>
  <c r="C6600" i="27"/>
  <c r="C6599" i="27"/>
  <c r="C6598" i="27"/>
  <c r="C6597" i="27"/>
  <c r="C6596" i="27"/>
  <c r="C6595" i="27"/>
  <c r="C6594" i="27"/>
  <c r="C6593" i="27"/>
  <c r="C6592" i="27"/>
  <c r="C6591" i="27"/>
  <c r="C6590" i="27"/>
  <c r="C6589" i="27"/>
  <c r="C6588" i="27"/>
  <c r="C6587" i="27"/>
  <c r="C6586" i="27"/>
  <c r="C6585" i="27"/>
  <c r="C6584" i="27"/>
  <c r="C6583" i="27"/>
  <c r="C6582" i="27"/>
  <c r="C6581" i="27"/>
  <c r="C6580" i="27"/>
  <c r="C6579" i="27"/>
  <c r="C6578" i="27"/>
  <c r="C6577" i="27"/>
  <c r="C6576" i="27"/>
  <c r="C6575" i="27"/>
  <c r="C6574" i="27"/>
  <c r="C6573" i="27"/>
  <c r="C6572" i="27"/>
  <c r="C6571" i="27"/>
  <c r="C6570" i="27"/>
  <c r="C6569" i="27"/>
  <c r="C6568" i="27"/>
  <c r="C6567" i="27"/>
  <c r="C6566" i="27"/>
  <c r="C6565" i="27"/>
  <c r="C6564" i="27"/>
  <c r="C6563" i="27"/>
  <c r="C6562" i="27"/>
  <c r="C6561" i="27"/>
  <c r="C6560" i="27"/>
  <c r="C6559" i="27"/>
  <c r="C6558" i="27"/>
  <c r="C6557" i="27"/>
  <c r="C6556" i="27"/>
  <c r="C6555" i="27"/>
  <c r="C6554" i="27"/>
  <c r="C6553" i="27"/>
  <c r="C6552" i="27"/>
  <c r="C6551" i="27"/>
  <c r="C6550" i="27"/>
  <c r="C6549" i="27"/>
  <c r="C6548" i="27"/>
  <c r="C6547" i="27"/>
  <c r="C6546" i="27"/>
  <c r="C6545" i="27"/>
  <c r="C6544" i="27"/>
  <c r="C6543" i="27"/>
  <c r="C6542" i="27"/>
  <c r="C6541" i="27"/>
  <c r="C6540" i="27"/>
  <c r="C6539" i="27"/>
  <c r="C6538" i="27"/>
  <c r="C6537" i="27"/>
  <c r="C6536" i="27"/>
  <c r="C6535" i="27"/>
  <c r="C6534" i="27"/>
  <c r="C6533" i="27"/>
  <c r="C6532" i="27"/>
  <c r="C6531" i="27"/>
  <c r="C6530" i="27"/>
  <c r="C6529" i="27"/>
  <c r="C6528" i="27"/>
  <c r="C6527" i="27"/>
  <c r="C6526" i="27"/>
  <c r="C6525" i="27"/>
  <c r="C6524" i="27"/>
  <c r="C6523" i="27"/>
  <c r="C6522" i="27"/>
  <c r="C6521" i="27"/>
  <c r="C6520" i="27"/>
  <c r="C6519" i="27"/>
  <c r="C6518" i="27"/>
  <c r="C6517" i="27"/>
  <c r="C6516" i="27"/>
  <c r="C6515" i="27"/>
  <c r="C6514" i="27"/>
  <c r="C6513" i="27"/>
  <c r="C6512" i="27"/>
  <c r="C6511" i="27"/>
  <c r="C6510" i="27"/>
  <c r="C6509" i="27"/>
  <c r="C6508" i="27"/>
  <c r="C6507" i="27"/>
  <c r="C6506" i="27"/>
  <c r="C6505" i="27"/>
  <c r="C6504" i="27"/>
  <c r="C6503" i="27"/>
  <c r="C6502" i="27"/>
  <c r="C6501" i="27"/>
  <c r="C6500" i="27"/>
  <c r="C6499" i="27"/>
  <c r="C6498" i="27"/>
  <c r="C6497" i="27"/>
  <c r="C6496" i="27"/>
  <c r="C6495" i="27"/>
  <c r="C6494" i="27"/>
  <c r="C6493" i="27"/>
  <c r="C6492" i="27"/>
  <c r="C6491" i="27"/>
  <c r="C6490" i="27"/>
  <c r="C6489" i="27"/>
  <c r="C6488" i="27"/>
  <c r="C6487" i="27"/>
  <c r="C6486" i="27"/>
  <c r="C6485" i="27"/>
  <c r="C6484" i="27"/>
  <c r="C6483" i="27"/>
  <c r="C6482" i="27"/>
  <c r="C6481" i="27"/>
  <c r="C6480" i="27"/>
  <c r="C6479" i="27"/>
  <c r="C6478" i="27"/>
  <c r="C6477" i="27"/>
  <c r="C6476" i="27"/>
  <c r="C6475" i="27"/>
  <c r="C6474" i="27"/>
  <c r="C6473" i="27"/>
  <c r="C6472" i="27"/>
  <c r="C6471" i="27"/>
  <c r="C6470" i="27"/>
  <c r="C6469" i="27"/>
  <c r="C6468" i="27"/>
  <c r="C6467" i="27"/>
  <c r="C6466" i="27"/>
  <c r="C6465" i="27"/>
  <c r="C6464" i="27"/>
  <c r="C6463" i="27"/>
  <c r="C6462" i="27"/>
  <c r="C6461" i="27"/>
  <c r="C6460" i="27"/>
  <c r="C6459" i="27"/>
  <c r="C6458" i="27"/>
  <c r="C6457" i="27"/>
  <c r="C6456" i="27"/>
  <c r="C6455" i="27"/>
  <c r="C6454" i="27"/>
  <c r="C6453" i="27"/>
  <c r="C6452" i="27"/>
  <c r="C6451" i="27"/>
  <c r="C6450" i="27"/>
  <c r="C6449" i="27"/>
  <c r="C6448" i="27"/>
  <c r="C6447" i="27"/>
  <c r="C6446" i="27"/>
  <c r="C6445" i="27"/>
  <c r="C6444" i="27"/>
  <c r="C6443" i="27"/>
  <c r="C6442" i="27"/>
  <c r="C6441" i="27"/>
  <c r="C6440" i="27"/>
  <c r="C6439" i="27"/>
  <c r="C6438" i="27"/>
  <c r="C6437" i="27"/>
  <c r="C6436" i="27"/>
  <c r="C6435" i="27"/>
  <c r="C6434" i="27"/>
  <c r="C6433" i="27"/>
  <c r="C6432" i="27"/>
  <c r="C6431" i="27"/>
  <c r="C6430" i="27"/>
  <c r="C6429" i="27"/>
  <c r="C6428" i="27"/>
  <c r="C6427" i="27"/>
  <c r="C6426" i="27"/>
  <c r="C6425" i="27"/>
  <c r="C6424" i="27"/>
  <c r="C6423" i="27"/>
  <c r="C6422" i="27"/>
  <c r="C6421" i="27"/>
  <c r="C6420" i="27"/>
  <c r="C6419" i="27"/>
  <c r="C6418" i="27"/>
  <c r="C6417" i="27"/>
  <c r="C6416" i="27"/>
  <c r="C6415" i="27"/>
  <c r="C6414" i="27"/>
  <c r="C6413" i="27"/>
  <c r="C6412" i="27"/>
  <c r="C6411" i="27"/>
  <c r="C6410" i="27"/>
  <c r="C6409" i="27"/>
  <c r="C6408" i="27"/>
  <c r="C6407" i="27"/>
  <c r="C6406" i="27"/>
  <c r="C6405" i="27"/>
  <c r="C6404" i="27"/>
  <c r="C6403" i="27"/>
  <c r="C6402" i="27"/>
  <c r="C6401" i="27"/>
  <c r="C6400" i="27"/>
  <c r="C6399" i="27"/>
  <c r="C6398" i="27"/>
  <c r="C6397" i="27"/>
  <c r="C6396" i="27"/>
  <c r="C6395" i="27"/>
  <c r="C6394" i="27"/>
  <c r="C6393" i="27"/>
  <c r="C6392" i="27"/>
  <c r="C6391" i="27"/>
  <c r="C6390" i="27"/>
  <c r="C6389" i="27"/>
  <c r="C6388" i="27"/>
  <c r="C6387" i="27"/>
  <c r="C6386" i="27"/>
  <c r="C6385" i="27"/>
  <c r="C6384" i="27"/>
  <c r="C6383" i="27"/>
  <c r="C6382" i="27"/>
  <c r="C6381" i="27"/>
  <c r="C6380" i="27"/>
  <c r="C6379" i="27"/>
  <c r="C6378" i="27"/>
  <c r="C6377" i="27"/>
  <c r="C6376" i="27"/>
  <c r="C6375" i="27"/>
  <c r="C6374" i="27"/>
  <c r="C6373" i="27"/>
  <c r="C6372" i="27"/>
  <c r="C6371" i="27"/>
  <c r="C6370" i="27"/>
  <c r="C6369" i="27"/>
  <c r="C6368" i="27"/>
  <c r="C6367" i="27"/>
  <c r="C6366" i="27"/>
  <c r="C6365" i="27"/>
  <c r="C6364" i="27"/>
  <c r="C6363" i="27"/>
  <c r="C6362" i="27"/>
  <c r="C6361" i="27"/>
  <c r="C6360" i="27"/>
  <c r="C6359" i="27"/>
  <c r="C6358" i="27"/>
  <c r="C6357" i="27"/>
  <c r="C6356" i="27"/>
  <c r="C6355" i="27"/>
  <c r="C6354" i="27"/>
  <c r="C6353" i="27"/>
  <c r="C6352" i="27"/>
  <c r="C6351" i="27"/>
  <c r="C6350" i="27"/>
  <c r="C6349" i="27"/>
  <c r="C6348" i="27"/>
  <c r="C6347" i="27"/>
  <c r="C6346" i="27"/>
  <c r="C6345" i="27"/>
  <c r="C6344" i="27"/>
  <c r="C6343" i="27"/>
  <c r="C6342" i="27"/>
  <c r="C6341" i="27"/>
  <c r="C6340" i="27"/>
  <c r="C6339" i="27"/>
  <c r="C6338" i="27"/>
  <c r="C6337" i="27"/>
  <c r="C6336" i="27"/>
  <c r="C6335" i="27"/>
  <c r="C6334" i="27"/>
  <c r="C6333" i="27"/>
  <c r="C6332" i="27"/>
  <c r="C6331" i="27"/>
  <c r="C6330" i="27"/>
  <c r="C6329" i="27"/>
  <c r="C6328" i="27"/>
  <c r="C6327" i="27"/>
  <c r="C6326" i="27"/>
  <c r="C6325" i="27"/>
  <c r="C6324" i="27"/>
  <c r="C6323" i="27"/>
  <c r="C6322" i="27"/>
  <c r="C6321" i="27"/>
  <c r="C6320" i="27"/>
  <c r="C6319" i="27"/>
  <c r="C6318" i="27"/>
  <c r="C6317" i="27"/>
  <c r="C6316" i="27"/>
  <c r="C6315" i="27"/>
  <c r="C6314" i="27"/>
  <c r="C6313" i="27"/>
  <c r="C6312" i="27"/>
  <c r="C6311" i="27"/>
  <c r="C6310" i="27"/>
  <c r="C6309" i="27"/>
  <c r="C6308" i="27"/>
  <c r="C6307" i="27"/>
  <c r="C6306" i="27"/>
  <c r="C6305" i="27"/>
  <c r="C6304" i="27"/>
  <c r="C6303" i="27"/>
  <c r="C6302" i="27"/>
  <c r="C6301" i="27"/>
  <c r="C6300" i="27"/>
  <c r="C6299" i="27"/>
  <c r="C6298" i="27"/>
  <c r="C6297" i="27"/>
  <c r="C6296" i="27"/>
  <c r="C6295" i="27"/>
  <c r="C6294" i="27"/>
  <c r="C6293" i="27"/>
  <c r="C6292" i="27"/>
  <c r="C6291" i="27"/>
  <c r="C6290" i="27"/>
  <c r="C6289" i="27"/>
  <c r="C6288" i="27"/>
  <c r="C6287" i="27"/>
  <c r="C6286" i="27"/>
  <c r="C6285" i="27"/>
  <c r="C6284" i="27"/>
  <c r="C6283" i="27"/>
  <c r="C6282" i="27"/>
  <c r="C6281" i="27"/>
  <c r="C6280" i="27"/>
  <c r="C6279" i="27"/>
  <c r="C6278" i="27"/>
  <c r="C6277" i="27"/>
  <c r="C6276" i="27"/>
  <c r="C6275" i="27"/>
  <c r="C6274" i="27"/>
  <c r="C6273" i="27"/>
  <c r="C6272" i="27"/>
  <c r="C6271" i="27"/>
  <c r="C6270" i="27"/>
  <c r="C6269" i="27"/>
  <c r="C6268" i="27"/>
  <c r="C6267" i="27"/>
  <c r="C6266" i="27"/>
  <c r="C6265" i="27"/>
  <c r="C6264" i="27"/>
  <c r="C6263" i="27"/>
  <c r="C6262" i="27"/>
  <c r="C6261" i="27"/>
  <c r="C6260" i="27"/>
  <c r="C6259" i="27"/>
  <c r="C6258" i="27"/>
  <c r="C6257" i="27"/>
  <c r="C6256" i="27"/>
  <c r="C6255" i="27"/>
  <c r="C6254" i="27"/>
  <c r="C6253" i="27"/>
  <c r="C6252" i="27"/>
  <c r="C6251" i="27"/>
  <c r="C6250" i="27"/>
  <c r="C6249" i="27"/>
  <c r="C6248" i="27"/>
  <c r="C6247" i="27"/>
  <c r="C6246" i="27"/>
  <c r="C6245" i="27"/>
  <c r="C6244" i="27"/>
  <c r="C6243" i="27"/>
  <c r="C6242" i="27"/>
  <c r="C6241" i="27"/>
  <c r="C6240" i="27"/>
  <c r="C6239" i="27"/>
  <c r="C6238" i="27"/>
  <c r="C6237" i="27"/>
  <c r="C6236" i="27"/>
  <c r="C6235" i="27"/>
  <c r="C6234" i="27"/>
  <c r="C6233" i="27"/>
  <c r="C6232" i="27"/>
  <c r="C6231" i="27"/>
  <c r="C6230" i="27"/>
  <c r="C6229" i="27"/>
  <c r="C6228" i="27"/>
  <c r="C6227" i="27"/>
  <c r="C6226" i="27"/>
  <c r="C6225" i="27"/>
  <c r="C6224" i="27"/>
  <c r="C6223" i="27"/>
  <c r="C6222" i="27"/>
  <c r="C6221" i="27"/>
  <c r="C6220" i="27"/>
  <c r="C6219" i="27"/>
  <c r="C6218" i="27"/>
  <c r="C6217" i="27"/>
  <c r="C6216" i="27"/>
  <c r="C6215" i="27"/>
  <c r="C6214" i="27"/>
  <c r="C6213" i="27"/>
  <c r="C6212" i="27"/>
  <c r="C6211" i="27"/>
  <c r="C6210" i="27"/>
  <c r="C6209" i="27"/>
  <c r="C6208" i="27"/>
  <c r="C6207" i="27"/>
  <c r="C6206" i="27"/>
  <c r="C6205" i="27"/>
  <c r="C6204" i="27"/>
  <c r="C6203" i="27"/>
  <c r="C6202" i="27"/>
  <c r="C6201" i="27"/>
  <c r="C6200" i="27"/>
  <c r="C6199" i="27"/>
  <c r="C6198" i="27"/>
  <c r="C6197" i="27"/>
  <c r="C6196" i="27"/>
  <c r="C6195" i="27"/>
  <c r="C6194" i="27"/>
  <c r="C6193" i="27"/>
  <c r="C6192" i="27"/>
  <c r="C6191" i="27"/>
  <c r="C6190" i="27"/>
  <c r="C6189" i="27"/>
  <c r="C6188" i="27"/>
  <c r="C6187" i="27"/>
  <c r="C6186" i="27"/>
  <c r="C6185" i="27"/>
  <c r="C6184" i="27"/>
  <c r="C6183" i="27"/>
  <c r="C6182" i="27"/>
  <c r="C6181" i="27"/>
  <c r="C6180" i="27"/>
  <c r="C6179" i="27"/>
  <c r="C6178" i="27"/>
  <c r="C6177" i="27"/>
  <c r="C6176" i="27"/>
  <c r="C6175" i="27"/>
  <c r="C6174" i="27"/>
  <c r="C6173" i="27"/>
  <c r="C6172" i="27"/>
  <c r="C6171" i="27"/>
  <c r="C6170" i="27"/>
  <c r="C6169" i="27"/>
  <c r="C6168" i="27"/>
  <c r="C6167" i="27"/>
  <c r="C6166" i="27"/>
  <c r="C6165" i="27"/>
  <c r="C6164" i="27"/>
  <c r="C6163" i="27"/>
  <c r="C6162" i="27"/>
  <c r="C6161" i="27"/>
  <c r="C6160" i="27"/>
  <c r="C6159" i="27"/>
  <c r="C6158" i="27"/>
  <c r="C6157" i="27"/>
  <c r="C6156" i="27"/>
  <c r="C6155" i="27"/>
  <c r="C6154" i="27"/>
  <c r="C6153" i="27"/>
  <c r="C6152" i="27"/>
  <c r="C6151" i="27"/>
  <c r="C6150" i="27"/>
  <c r="C6149" i="27"/>
  <c r="C6148" i="27"/>
  <c r="C6147" i="27"/>
  <c r="C6146" i="27"/>
  <c r="C6145" i="27"/>
  <c r="C6144" i="27"/>
  <c r="C6143" i="27"/>
  <c r="C6142" i="27"/>
  <c r="C6141" i="27"/>
  <c r="C6140" i="27"/>
  <c r="C6139" i="27"/>
  <c r="C6138" i="27"/>
  <c r="C6137" i="27"/>
  <c r="C6136" i="27"/>
  <c r="C6135" i="27"/>
  <c r="C6134" i="27"/>
  <c r="C6133" i="27"/>
  <c r="C6132" i="27"/>
  <c r="C6131" i="27"/>
  <c r="C6130" i="27"/>
  <c r="C6129" i="27"/>
  <c r="C6128" i="27"/>
  <c r="C6127" i="27"/>
  <c r="C6126" i="27"/>
  <c r="C6125" i="27"/>
  <c r="C6124" i="27"/>
  <c r="C6123" i="27"/>
  <c r="C6122" i="27"/>
  <c r="C6121" i="27"/>
  <c r="C6120" i="27"/>
  <c r="C6119" i="27"/>
  <c r="C6118" i="27"/>
  <c r="C6117" i="27"/>
  <c r="C6116" i="27"/>
  <c r="C6115" i="27"/>
  <c r="C6114" i="27"/>
  <c r="C6113" i="27"/>
  <c r="C6112" i="27"/>
  <c r="C6111" i="27"/>
  <c r="C6110" i="27"/>
  <c r="C6109" i="27"/>
  <c r="C6108" i="27"/>
  <c r="C6107" i="27"/>
  <c r="C6106" i="27"/>
  <c r="C6105" i="27"/>
  <c r="C6104" i="27"/>
  <c r="C6103" i="27"/>
  <c r="C6102" i="27"/>
  <c r="C6101" i="27"/>
  <c r="C6100" i="27"/>
  <c r="C6099" i="27"/>
  <c r="C6098" i="27"/>
  <c r="C6097" i="27"/>
  <c r="C6096" i="27"/>
  <c r="C6095" i="27"/>
  <c r="C6094" i="27"/>
  <c r="C6093" i="27"/>
  <c r="C6092" i="27"/>
  <c r="C6091" i="27"/>
  <c r="C6090" i="27"/>
  <c r="C6089" i="27"/>
  <c r="C6088" i="27"/>
  <c r="C6087" i="27"/>
  <c r="C6086" i="27"/>
  <c r="C6085" i="27"/>
  <c r="C6084" i="27"/>
  <c r="C6083" i="27"/>
  <c r="C6082" i="27"/>
  <c r="C6081" i="27"/>
  <c r="C6080" i="27"/>
  <c r="C6079" i="27"/>
  <c r="C6078" i="27"/>
  <c r="C6077" i="27"/>
  <c r="C6076" i="27"/>
  <c r="C6075" i="27"/>
  <c r="C6074" i="27"/>
  <c r="C6073" i="27"/>
  <c r="C6072" i="27"/>
  <c r="C6071" i="27"/>
  <c r="C6070" i="27"/>
  <c r="C6069" i="27"/>
  <c r="C6068" i="27"/>
  <c r="C6067" i="27"/>
  <c r="C6066" i="27"/>
  <c r="C6065" i="27"/>
  <c r="C6064" i="27"/>
  <c r="C6063" i="27"/>
  <c r="C6062" i="27"/>
  <c r="C6061" i="27"/>
  <c r="C6060" i="27"/>
  <c r="C6059" i="27"/>
  <c r="C6058" i="27"/>
  <c r="C6057" i="27"/>
  <c r="C6056" i="27"/>
  <c r="C6055" i="27"/>
  <c r="C6054" i="27"/>
  <c r="C6053" i="27"/>
  <c r="C6052" i="27"/>
  <c r="C6051" i="27"/>
  <c r="C6050" i="27"/>
  <c r="C6049" i="27"/>
  <c r="C6048" i="27"/>
  <c r="C6047" i="27"/>
  <c r="C6046" i="27"/>
  <c r="C6045" i="27"/>
  <c r="C6044" i="27"/>
  <c r="C6043" i="27"/>
  <c r="C6042" i="27"/>
  <c r="C6041" i="27"/>
  <c r="C6040" i="27"/>
  <c r="C6039" i="27"/>
  <c r="C6038" i="27"/>
  <c r="C6037" i="27"/>
  <c r="C6036" i="27"/>
  <c r="C6035" i="27"/>
  <c r="C6034" i="27"/>
  <c r="C6033" i="27"/>
  <c r="C6032" i="27"/>
  <c r="C6031" i="27"/>
  <c r="C6030" i="27"/>
  <c r="C6029" i="27"/>
  <c r="C6028" i="27"/>
  <c r="C6027" i="27"/>
  <c r="C6026" i="27"/>
  <c r="C6025" i="27"/>
  <c r="C6024" i="27"/>
  <c r="C6023" i="27"/>
  <c r="C6022" i="27"/>
  <c r="C6021" i="27"/>
  <c r="C6020" i="27"/>
  <c r="C6019" i="27"/>
  <c r="C6018" i="27"/>
  <c r="C6017" i="27"/>
  <c r="C6016" i="27"/>
  <c r="C6015" i="27"/>
  <c r="C6014" i="27"/>
  <c r="C6013" i="27"/>
  <c r="C6012" i="27"/>
  <c r="C6011" i="27"/>
  <c r="C6010" i="27"/>
  <c r="C6009" i="27"/>
  <c r="C6008" i="27"/>
  <c r="C6007" i="27"/>
  <c r="C6006" i="27"/>
  <c r="C6005" i="27"/>
  <c r="C6004" i="27"/>
  <c r="C6003" i="27"/>
  <c r="C6002" i="27"/>
  <c r="C6001" i="27"/>
  <c r="C6000" i="27"/>
  <c r="C5999" i="27"/>
  <c r="C5998" i="27"/>
  <c r="C5997" i="27"/>
  <c r="C5996" i="27"/>
  <c r="C5995" i="27"/>
  <c r="C5994" i="27"/>
  <c r="C5993" i="27"/>
  <c r="C5992" i="27"/>
  <c r="C5991" i="27"/>
  <c r="C5990" i="27"/>
  <c r="C5989" i="27"/>
  <c r="C5988" i="27"/>
  <c r="C5987" i="27"/>
  <c r="C5986" i="27"/>
  <c r="C5985" i="27"/>
  <c r="C5984" i="27"/>
  <c r="C5983" i="27"/>
  <c r="C5982" i="27"/>
  <c r="C5981" i="27"/>
  <c r="C5980" i="27"/>
  <c r="C5979" i="27"/>
  <c r="C5978" i="27"/>
  <c r="C5977" i="27"/>
  <c r="C5976" i="27"/>
  <c r="C5975" i="27"/>
  <c r="C5974" i="27"/>
  <c r="C5973" i="27"/>
  <c r="C5972" i="27"/>
  <c r="C5971" i="27"/>
  <c r="C5970" i="27"/>
  <c r="C5969" i="27"/>
  <c r="C5968" i="27"/>
  <c r="C5967" i="27"/>
  <c r="C5966" i="27"/>
  <c r="C5965" i="27"/>
  <c r="C5964" i="27"/>
  <c r="C5963" i="27"/>
  <c r="C5962" i="27"/>
  <c r="C5961" i="27"/>
  <c r="C5960" i="27"/>
  <c r="C5959" i="27"/>
  <c r="C5958" i="27"/>
  <c r="C5957" i="27"/>
  <c r="C5956" i="27"/>
  <c r="C5955" i="27"/>
  <c r="C5954" i="27"/>
  <c r="C5953" i="27"/>
  <c r="C5952" i="27"/>
  <c r="C5951" i="27"/>
  <c r="C5950" i="27"/>
  <c r="C5949" i="27"/>
  <c r="C5948" i="27"/>
  <c r="C5947" i="27"/>
  <c r="C5946" i="27"/>
  <c r="C5945" i="27"/>
  <c r="C5944" i="27"/>
  <c r="C5943" i="27"/>
  <c r="C5942" i="27"/>
  <c r="C5941" i="27"/>
  <c r="C5940" i="27"/>
  <c r="C5939" i="27"/>
  <c r="C5938" i="27"/>
  <c r="C5937" i="27"/>
  <c r="C5936" i="27"/>
  <c r="C5935" i="27"/>
  <c r="C5934" i="27"/>
  <c r="C5933" i="27"/>
  <c r="C5932" i="27"/>
  <c r="C5931" i="27"/>
  <c r="C5930" i="27"/>
  <c r="C5929" i="27"/>
  <c r="C5928" i="27"/>
  <c r="C5927" i="27"/>
  <c r="C5926" i="27"/>
  <c r="C5925" i="27"/>
  <c r="C5924" i="27"/>
  <c r="C5923" i="27"/>
  <c r="C5922" i="27"/>
  <c r="C5921" i="27"/>
  <c r="C5920" i="27"/>
  <c r="C5919" i="27"/>
  <c r="C5918" i="27"/>
  <c r="C5917" i="27"/>
  <c r="C5916" i="27"/>
  <c r="C5915" i="27"/>
  <c r="C5914" i="27"/>
  <c r="C5913" i="27"/>
  <c r="C5912" i="27"/>
  <c r="C5911" i="27"/>
  <c r="C5910" i="27"/>
  <c r="C5909" i="27"/>
  <c r="C5908" i="27"/>
  <c r="C5907" i="27"/>
  <c r="C5906" i="27"/>
  <c r="C5905" i="27"/>
  <c r="C5904" i="27"/>
  <c r="C5903" i="27"/>
  <c r="C5902" i="27"/>
  <c r="C5901" i="27"/>
  <c r="C5900" i="27"/>
  <c r="C5899" i="27"/>
  <c r="C5898" i="27"/>
  <c r="C5897" i="27"/>
  <c r="C5896" i="27"/>
  <c r="C5895" i="27"/>
  <c r="C5894" i="27"/>
  <c r="C5893" i="27"/>
  <c r="C5892" i="27"/>
  <c r="C5891" i="27"/>
  <c r="C5890" i="27"/>
  <c r="C5889" i="27"/>
  <c r="C5888" i="27"/>
  <c r="C5887" i="27"/>
  <c r="C5886" i="27"/>
  <c r="C5885" i="27"/>
  <c r="C5884" i="27"/>
  <c r="C5883" i="27"/>
  <c r="C5882" i="27"/>
  <c r="C5881" i="27"/>
  <c r="C5880" i="27"/>
  <c r="C5879" i="27"/>
  <c r="C5878" i="27"/>
  <c r="C5877" i="27"/>
  <c r="C5876" i="27"/>
  <c r="C5875" i="27"/>
  <c r="C5874" i="27"/>
  <c r="C5873" i="27"/>
  <c r="C5872" i="27"/>
  <c r="C5871" i="27"/>
  <c r="C5870" i="27"/>
  <c r="C5869" i="27"/>
  <c r="C5868" i="27"/>
  <c r="C5867" i="27"/>
  <c r="C5866" i="27"/>
  <c r="C5865" i="27"/>
  <c r="C5864" i="27"/>
  <c r="C5863" i="27"/>
  <c r="C5862" i="27"/>
  <c r="C5861" i="27"/>
  <c r="C5860" i="27"/>
  <c r="C5859" i="27"/>
  <c r="C5858" i="27"/>
  <c r="C5857" i="27"/>
  <c r="C5856" i="27"/>
  <c r="C5855" i="27"/>
  <c r="C5854" i="27"/>
  <c r="C5853" i="27"/>
  <c r="C5852" i="27"/>
  <c r="C5851" i="27"/>
  <c r="C5850" i="27"/>
  <c r="C5849" i="27"/>
  <c r="C5848" i="27"/>
  <c r="C5847" i="27"/>
  <c r="C5846" i="27"/>
  <c r="C5845" i="27"/>
  <c r="C5844" i="27"/>
  <c r="C5843" i="27"/>
  <c r="C5842" i="27"/>
  <c r="C5841" i="27"/>
  <c r="C5840" i="27"/>
  <c r="C5839" i="27"/>
  <c r="C5838" i="27"/>
  <c r="C5837" i="27"/>
  <c r="C5836" i="27"/>
  <c r="C5835" i="27"/>
  <c r="C5834" i="27"/>
  <c r="C5833" i="27"/>
  <c r="C5832" i="27"/>
  <c r="C5831" i="27"/>
  <c r="C5830" i="27"/>
  <c r="C5829" i="27"/>
  <c r="C5828" i="27"/>
  <c r="C5827" i="27"/>
  <c r="C5826" i="27"/>
  <c r="C5825" i="27"/>
  <c r="C5824" i="27"/>
  <c r="C5823" i="27"/>
  <c r="C5822" i="27"/>
  <c r="C5821" i="27"/>
  <c r="C5820" i="27"/>
  <c r="C5819" i="27"/>
  <c r="C5818" i="27"/>
  <c r="C5817" i="27"/>
  <c r="C5816" i="27"/>
  <c r="C5815" i="27"/>
  <c r="C5814" i="27"/>
  <c r="C5813" i="27"/>
  <c r="C5812" i="27"/>
  <c r="C5811" i="27"/>
  <c r="C5810" i="27"/>
  <c r="C5809" i="27"/>
  <c r="C5808" i="27"/>
  <c r="C5807" i="27"/>
  <c r="C5806" i="27"/>
  <c r="C5805" i="27"/>
  <c r="C5804" i="27"/>
  <c r="C5803" i="27"/>
  <c r="C5802" i="27"/>
  <c r="C5801" i="27"/>
  <c r="C5800" i="27"/>
  <c r="C5799" i="27"/>
  <c r="C5798" i="27"/>
  <c r="C5797" i="27"/>
  <c r="C5796" i="27"/>
  <c r="C5795" i="27"/>
  <c r="C5794" i="27"/>
  <c r="C5793" i="27"/>
  <c r="C5792" i="27"/>
  <c r="C5791" i="27"/>
  <c r="C5790" i="27"/>
  <c r="C5789" i="27"/>
  <c r="C5788" i="27"/>
  <c r="C5787" i="27"/>
  <c r="C5786" i="27"/>
  <c r="C5785" i="27"/>
  <c r="C5784" i="27"/>
  <c r="C5783" i="27"/>
  <c r="C5782" i="27"/>
  <c r="C5781" i="27"/>
  <c r="C5780" i="27"/>
  <c r="C5779" i="27"/>
  <c r="C5778" i="27"/>
  <c r="C5777" i="27"/>
  <c r="C5776" i="27"/>
  <c r="C5775" i="27"/>
  <c r="C5774" i="27"/>
  <c r="C5773" i="27"/>
  <c r="C5772" i="27"/>
  <c r="C5771" i="27"/>
  <c r="C5770" i="27"/>
  <c r="C5769" i="27"/>
  <c r="C5768" i="27"/>
  <c r="C5767" i="27"/>
  <c r="C5766" i="27"/>
  <c r="C5765" i="27"/>
  <c r="C5764" i="27"/>
  <c r="C5763" i="27"/>
  <c r="C5762" i="27"/>
  <c r="C5761" i="27"/>
  <c r="C5760" i="27"/>
  <c r="C5759" i="27"/>
  <c r="C5758" i="27"/>
  <c r="C5757" i="27"/>
  <c r="C5756" i="27"/>
  <c r="C5755" i="27"/>
  <c r="C5754" i="27"/>
  <c r="C5753" i="27"/>
  <c r="C5752" i="27"/>
  <c r="C5751" i="27"/>
  <c r="C5750" i="27"/>
  <c r="C5749" i="27"/>
  <c r="C5748" i="27"/>
  <c r="C5747" i="27"/>
  <c r="C5746" i="27"/>
  <c r="C5745" i="27"/>
  <c r="C5744" i="27"/>
  <c r="C5743" i="27"/>
  <c r="C5742" i="27"/>
  <c r="C5741" i="27"/>
  <c r="C5740" i="27"/>
  <c r="C5739" i="27"/>
  <c r="C5738" i="27"/>
  <c r="C5737" i="27"/>
  <c r="C5736" i="27"/>
  <c r="C5735" i="27"/>
  <c r="C5734" i="27"/>
  <c r="C5733" i="27"/>
  <c r="C5732" i="27"/>
  <c r="C5731" i="27"/>
  <c r="C5730" i="27"/>
  <c r="C5729" i="27"/>
  <c r="C5728" i="27"/>
  <c r="C5727" i="27"/>
  <c r="C5726" i="27"/>
  <c r="C5725" i="27"/>
  <c r="C5724" i="27"/>
  <c r="C5723" i="27"/>
  <c r="C5722" i="27"/>
  <c r="C5721" i="27"/>
  <c r="C5720" i="27"/>
  <c r="C5719" i="27"/>
  <c r="C5718" i="27"/>
  <c r="C5717" i="27"/>
  <c r="C5716" i="27"/>
  <c r="C5715" i="27"/>
  <c r="C5714" i="27"/>
  <c r="C5713" i="27"/>
  <c r="C5712" i="27"/>
  <c r="C5711" i="27"/>
  <c r="C5710" i="27"/>
  <c r="C5709" i="27"/>
  <c r="C5708" i="27"/>
  <c r="C5707" i="27"/>
  <c r="C5706" i="27"/>
  <c r="C5705" i="27"/>
  <c r="C5704" i="27"/>
  <c r="C5703" i="27"/>
  <c r="C5702" i="27"/>
  <c r="C5701" i="27"/>
  <c r="C5700" i="27"/>
  <c r="C5699" i="27"/>
  <c r="C5698" i="27"/>
  <c r="C5697" i="27"/>
  <c r="C5696" i="27"/>
  <c r="C5695" i="27"/>
  <c r="C5694" i="27"/>
  <c r="C5693" i="27"/>
  <c r="C5692" i="27"/>
  <c r="C5691" i="27"/>
  <c r="C5690" i="27"/>
  <c r="C5689" i="27"/>
  <c r="C5688" i="27"/>
  <c r="C5687" i="27"/>
  <c r="C5686" i="27"/>
  <c r="C5685" i="27"/>
  <c r="C5684" i="27"/>
  <c r="C5683" i="27"/>
  <c r="C5682" i="27"/>
  <c r="C5681" i="27"/>
  <c r="C5680" i="27"/>
  <c r="C5679" i="27"/>
  <c r="C5678" i="27"/>
  <c r="C5677" i="27"/>
  <c r="C5676" i="27"/>
  <c r="C5675" i="27"/>
  <c r="C5674" i="27"/>
  <c r="C5673" i="27"/>
  <c r="C5672" i="27"/>
  <c r="C5671" i="27"/>
  <c r="C5670" i="27"/>
  <c r="C5669" i="27"/>
  <c r="C5668" i="27"/>
  <c r="C5667" i="27"/>
  <c r="C5666" i="27"/>
  <c r="C5665" i="27"/>
  <c r="C5664" i="27"/>
  <c r="C5663" i="27"/>
  <c r="C5662" i="27"/>
  <c r="C5661" i="27"/>
  <c r="C5660" i="27"/>
  <c r="C5659" i="27"/>
  <c r="C5658" i="27"/>
  <c r="C5657" i="27"/>
  <c r="C5656" i="27"/>
  <c r="C5655" i="27"/>
  <c r="C5654" i="27"/>
  <c r="C5653" i="27"/>
  <c r="C5652" i="27"/>
  <c r="C5651" i="27"/>
  <c r="C5650" i="27"/>
  <c r="C5649" i="27"/>
  <c r="C5648" i="27"/>
  <c r="C5647" i="27"/>
  <c r="C5646" i="27"/>
  <c r="C5645" i="27"/>
  <c r="C5644" i="27"/>
  <c r="C5643" i="27"/>
  <c r="C5642" i="27"/>
  <c r="C5641" i="27"/>
  <c r="C5640" i="27"/>
  <c r="C5639" i="27"/>
  <c r="C5638" i="27"/>
  <c r="C5637" i="27"/>
  <c r="C5636" i="27"/>
  <c r="C5635" i="27"/>
  <c r="C5634" i="27"/>
  <c r="C5633" i="27"/>
  <c r="C5632" i="27"/>
  <c r="C5631" i="27"/>
  <c r="C5630" i="27"/>
  <c r="C5629" i="27"/>
  <c r="C5628" i="27"/>
  <c r="C5627" i="27"/>
  <c r="C5626" i="27"/>
  <c r="C5625" i="27"/>
  <c r="C5624" i="27"/>
  <c r="C5623" i="27"/>
  <c r="C5622" i="27"/>
  <c r="C5621" i="27"/>
  <c r="C5620" i="27"/>
  <c r="C5619" i="27"/>
  <c r="C5618" i="27"/>
  <c r="C5617" i="27"/>
  <c r="C5616" i="27"/>
  <c r="C5615" i="27"/>
  <c r="C5614" i="27"/>
  <c r="C5613" i="27"/>
  <c r="C5612" i="27"/>
  <c r="C5611" i="27"/>
  <c r="C5610" i="27"/>
  <c r="C5609" i="27"/>
  <c r="C5608" i="27"/>
  <c r="C5607" i="27"/>
  <c r="C5606" i="27"/>
  <c r="C5605" i="27"/>
  <c r="C5604" i="27"/>
  <c r="C5603" i="27"/>
  <c r="C5602" i="27"/>
  <c r="C5601" i="27"/>
  <c r="C5600" i="27"/>
  <c r="C5599" i="27"/>
  <c r="C5598" i="27"/>
  <c r="C5597" i="27"/>
  <c r="C5596" i="27"/>
  <c r="C5595" i="27"/>
  <c r="C5594" i="27"/>
  <c r="C5593" i="27"/>
  <c r="C5592" i="27"/>
  <c r="C5591" i="27"/>
  <c r="C5590" i="27"/>
  <c r="C5589" i="27"/>
  <c r="C5588" i="27"/>
  <c r="C5587" i="27"/>
  <c r="C5586" i="27"/>
  <c r="C5585" i="27"/>
  <c r="C5584" i="27"/>
  <c r="C5583" i="27"/>
  <c r="C5582" i="27"/>
  <c r="C5581" i="27"/>
  <c r="C5580" i="27"/>
  <c r="C5579" i="27"/>
  <c r="C5578" i="27"/>
  <c r="C5577" i="27"/>
  <c r="C5576" i="27"/>
  <c r="C5575" i="27"/>
  <c r="C5574" i="27"/>
  <c r="C5573" i="27"/>
  <c r="C5572" i="27"/>
  <c r="C5571" i="27"/>
  <c r="C5570" i="27"/>
  <c r="C5569" i="27"/>
  <c r="C5568" i="27"/>
  <c r="C5567" i="27"/>
  <c r="C5566" i="27"/>
  <c r="C5565" i="27"/>
  <c r="C5564" i="27"/>
  <c r="C5563" i="27"/>
  <c r="C5562" i="27"/>
  <c r="C5561" i="27"/>
  <c r="C5560" i="27"/>
  <c r="C5559" i="27"/>
  <c r="C5558" i="27"/>
  <c r="C5557" i="27"/>
  <c r="C5556" i="27"/>
  <c r="C5555" i="27"/>
  <c r="C5554" i="27"/>
  <c r="C5553" i="27"/>
  <c r="C5552" i="27"/>
  <c r="C5551" i="27"/>
  <c r="C5550" i="27"/>
  <c r="C5549" i="27"/>
  <c r="C5548" i="27"/>
  <c r="C5547" i="27"/>
  <c r="C5546" i="27"/>
  <c r="C5545" i="27"/>
  <c r="C5544" i="27"/>
  <c r="C5543" i="27"/>
  <c r="C5542" i="27"/>
  <c r="C5541" i="27"/>
  <c r="C5540" i="27"/>
  <c r="C5539" i="27"/>
  <c r="C5538" i="27"/>
  <c r="C5537" i="27"/>
  <c r="C5536" i="27"/>
  <c r="C5535" i="27"/>
  <c r="C5534" i="27"/>
  <c r="C5533" i="27"/>
  <c r="C5532" i="27"/>
  <c r="C5531" i="27"/>
  <c r="C5530" i="27"/>
  <c r="C5529" i="27"/>
  <c r="C5528" i="27"/>
  <c r="C5527" i="27"/>
  <c r="C5526" i="27"/>
  <c r="C5525" i="27"/>
  <c r="C5524" i="27"/>
  <c r="C5523" i="27"/>
  <c r="C5522" i="27"/>
  <c r="C5521" i="27"/>
  <c r="C5520" i="27"/>
  <c r="C5519" i="27"/>
  <c r="C5518" i="27"/>
  <c r="C5517" i="27"/>
  <c r="C5516" i="27"/>
  <c r="C5515" i="27"/>
  <c r="C5514" i="27"/>
  <c r="C5513" i="27"/>
  <c r="C5512" i="27"/>
  <c r="C5511" i="27"/>
  <c r="C5510" i="27"/>
  <c r="C5509" i="27"/>
  <c r="C5508" i="27"/>
  <c r="C5507" i="27"/>
  <c r="C5506" i="27"/>
  <c r="C5505" i="27"/>
  <c r="C5504" i="27"/>
  <c r="C5503" i="27"/>
  <c r="C5502" i="27"/>
  <c r="C5501" i="27"/>
  <c r="C5500" i="27"/>
  <c r="C5499" i="27"/>
  <c r="C5498" i="27"/>
  <c r="C5497" i="27"/>
  <c r="C5496" i="27"/>
  <c r="C5495" i="27"/>
  <c r="C5494" i="27"/>
  <c r="C5493" i="27"/>
  <c r="C5492" i="27"/>
  <c r="C5491" i="27"/>
  <c r="C5490" i="27"/>
  <c r="C5489" i="27"/>
  <c r="C5488" i="27"/>
  <c r="C5487" i="27"/>
  <c r="C5486" i="27"/>
  <c r="C5485" i="27"/>
  <c r="C5484" i="27"/>
  <c r="C5483" i="27"/>
  <c r="C5482" i="27"/>
  <c r="C5481" i="27"/>
  <c r="C5480" i="27"/>
  <c r="C5479" i="27"/>
  <c r="C5478" i="27"/>
  <c r="C5477" i="27"/>
  <c r="C5476" i="27"/>
  <c r="C5475" i="27"/>
  <c r="C5474" i="27"/>
  <c r="C5473" i="27"/>
  <c r="C5472" i="27"/>
  <c r="C5471" i="27"/>
  <c r="C5470" i="27"/>
  <c r="C5469" i="27"/>
  <c r="C5468" i="27"/>
  <c r="C5467" i="27"/>
  <c r="C5466" i="27"/>
  <c r="C5465" i="27"/>
  <c r="C5464" i="27"/>
  <c r="C5463" i="27"/>
  <c r="C5462" i="27"/>
  <c r="C5461" i="27"/>
  <c r="C5460" i="27"/>
  <c r="C5459" i="27"/>
  <c r="C5458" i="27"/>
  <c r="C5457" i="27"/>
  <c r="C5456" i="27"/>
  <c r="C5455" i="27"/>
  <c r="C5454" i="27"/>
  <c r="C5453" i="27"/>
  <c r="C5452" i="27"/>
  <c r="C5451" i="27"/>
  <c r="C5450" i="27"/>
  <c r="C5449" i="27"/>
  <c r="C5448" i="27"/>
  <c r="C5447" i="27"/>
  <c r="C5446" i="27"/>
  <c r="C5445" i="27"/>
  <c r="C5444" i="27"/>
  <c r="C5443" i="27"/>
  <c r="C5442" i="27"/>
  <c r="C5441" i="27"/>
  <c r="C5440" i="27"/>
  <c r="C5439" i="27"/>
  <c r="C5438" i="27"/>
  <c r="C5437" i="27"/>
  <c r="C5436" i="27"/>
  <c r="C5435" i="27"/>
  <c r="C5434" i="27"/>
  <c r="C5433" i="27"/>
  <c r="C5432" i="27"/>
  <c r="C5431" i="27"/>
  <c r="C5430" i="27"/>
  <c r="C5429" i="27"/>
  <c r="C5428" i="27"/>
  <c r="C5427" i="27"/>
  <c r="C5426" i="27"/>
  <c r="C5425" i="27"/>
  <c r="C5424" i="27"/>
  <c r="C5423" i="27"/>
  <c r="C5422" i="27"/>
  <c r="C5421" i="27"/>
  <c r="C5420" i="27"/>
  <c r="C5419" i="27"/>
  <c r="C5418" i="27"/>
  <c r="C5417" i="27"/>
  <c r="C5416" i="27"/>
  <c r="C5415" i="27"/>
  <c r="C5414" i="27"/>
  <c r="C5413" i="27"/>
  <c r="C5412" i="27"/>
  <c r="C5411" i="27"/>
  <c r="C5410" i="27"/>
  <c r="C5409" i="27"/>
  <c r="C5408" i="27"/>
  <c r="C5407" i="27"/>
  <c r="C5406" i="27"/>
  <c r="C5405" i="27"/>
  <c r="C5404" i="27"/>
  <c r="C5403" i="27"/>
  <c r="C5402" i="27"/>
  <c r="C5401" i="27"/>
  <c r="C5400" i="27"/>
  <c r="C5399" i="27"/>
  <c r="C5398" i="27"/>
  <c r="C5397" i="27"/>
  <c r="C5396" i="27"/>
  <c r="C5395" i="27"/>
  <c r="C5394" i="27"/>
  <c r="C5393" i="27"/>
  <c r="C5392" i="27"/>
  <c r="C5391" i="27"/>
  <c r="C5390" i="27"/>
  <c r="C5389" i="27"/>
  <c r="C5388" i="27"/>
  <c r="C5387" i="27"/>
  <c r="C5386" i="27"/>
  <c r="C5385" i="27"/>
  <c r="C5384" i="27"/>
  <c r="C5383" i="27"/>
  <c r="C5382" i="27"/>
  <c r="C5381" i="27"/>
  <c r="C5380" i="27"/>
  <c r="C5379" i="27"/>
  <c r="C5378" i="27"/>
  <c r="C5377" i="27"/>
  <c r="C5376" i="27"/>
  <c r="C5375" i="27"/>
  <c r="C5374" i="27"/>
  <c r="C5373" i="27"/>
  <c r="C5372" i="27"/>
  <c r="C5371" i="27"/>
  <c r="C5370" i="27"/>
  <c r="C5369" i="27"/>
  <c r="C5368" i="27"/>
  <c r="C5367" i="27"/>
  <c r="C5366" i="27"/>
  <c r="C5365" i="27"/>
  <c r="C5364" i="27"/>
  <c r="C5363" i="27"/>
  <c r="C5362" i="27"/>
  <c r="C5361" i="27"/>
  <c r="C5360" i="27"/>
  <c r="C5359" i="27"/>
  <c r="C5358" i="27"/>
  <c r="C5357" i="27"/>
  <c r="C5356" i="27"/>
  <c r="C5355" i="27"/>
  <c r="C5354" i="27"/>
  <c r="C5353" i="27"/>
  <c r="C5352" i="27"/>
  <c r="C5351" i="27"/>
  <c r="C5350" i="27"/>
  <c r="C5349" i="27"/>
  <c r="C5348" i="27"/>
  <c r="C5347" i="27"/>
  <c r="C5346" i="27"/>
  <c r="C5345" i="27"/>
  <c r="C5344" i="27"/>
  <c r="C5343" i="27"/>
  <c r="C5342" i="27"/>
  <c r="C5341" i="27"/>
  <c r="C5340" i="27"/>
  <c r="C5339" i="27"/>
  <c r="C5338" i="27"/>
  <c r="C5337" i="27"/>
  <c r="C5336" i="27"/>
  <c r="C5335" i="27"/>
  <c r="C5334" i="27"/>
  <c r="C5333" i="27"/>
  <c r="C5332" i="27"/>
  <c r="C5331" i="27"/>
  <c r="C5330" i="27"/>
  <c r="C5329" i="27"/>
  <c r="C5328" i="27"/>
  <c r="C5327" i="27"/>
  <c r="C5326" i="27"/>
  <c r="C5325" i="27"/>
  <c r="C5324" i="27"/>
  <c r="C5323" i="27"/>
  <c r="C5322" i="27"/>
  <c r="C5321" i="27"/>
  <c r="C5320" i="27"/>
  <c r="C5319" i="27"/>
  <c r="C5318" i="27"/>
  <c r="C5317" i="27"/>
  <c r="C5316" i="27"/>
  <c r="C5315" i="27"/>
  <c r="C5314" i="27"/>
  <c r="C5313" i="27"/>
  <c r="C5312" i="27"/>
  <c r="C5311" i="27"/>
  <c r="C5310" i="27"/>
  <c r="C5309" i="27"/>
  <c r="C5308" i="27"/>
  <c r="C5307" i="27"/>
  <c r="C5306" i="27"/>
  <c r="C5305" i="27"/>
  <c r="C5304" i="27"/>
  <c r="C5303" i="27"/>
  <c r="C5302" i="27"/>
  <c r="C5301" i="27"/>
  <c r="C5300" i="27"/>
  <c r="C5299" i="27"/>
  <c r="C5298" i="27"/>
  <c r="C5297" i="27"/>
  <c r="C5296" i="27"/>
  <c r="C5295" i="27"/>
  <c r="C5294" i="27"/>
  <c r="C5293" i="27"/>
  <c r="C5292" i="27"/>
  <c r="C5291" i="27"/>
  <c r="C5290" i="27"/>
  <c r="C5289" i="27"/>
  <c r="C5288" i="27"/>
  <c r="C5287" i="27"/>
  <c r="C5286" i="27"/>
  <c r="C5285" i="27"/>
  <c r="C5284" i="27"/>
  <c r="C5283" i="27"/>
  <c r="C5282" i="27"/>
  <c r="C5281" i="27"/>
  <c r="C5280" i="27"/>
  <c r="C5279" i="27"/>
  <c r="C5278" i="27"/>
  <c r="C5277" i="27"/>
  <c r="C5276" i="27"/>
  <c r="C5275" i="27"/>
  <c r="C5274" i="27"/>
  <c r="C5273" i="27"/>
  <c r="C5272" i="27"/>
  <c r="C5271" i="27"/>
  <c r="C5270" i="27"/>
  <c r="C5269" i="27"/>
  <c r="C5268" i="27"/>
  <c r="C5267" i="27"/>
  <c r="C5266" i="27"/>
  <c r="C5265" i="27"/>
  <c r="C5264" i="27"/>
  <c r="C5263" i="27"/>
  <c r="C5262" i="27"/>
  <c r="C5261" i="27"/>
  <c r="C5260" i="27"/>
  <c r="C5259" i="27"/>
  <c r="C5258" i="27"/>
  <c r="C5257" i="27"/>
  <c r="C5256" i="27"/>
  <c r="C5255" i="27"/>
  <c r="C5254" i="27"/>
  <c r="C5253" i="27"/>
  <c r="C5252" i="27"/>
  <c r="C5251" i="27"/>
  <c r="C5250" i="27"/>
  <c r="C5249" i="27"/>
  <c r="C5248" i="27"/>
  <c r="C5247" i="27"/>
  <c r="C5246" i="27"/>
  <c r="C5245" i="27"/>
  <c r="C5244" i="27"/>
  <c r="C5243" i="27"/>
  <c r="C5242" i="27"/>
  <c r="C5241" i="27"/>
  <c r="C5240" i="27"/>
  <c r="C5239" i="27"/>
  <c r="C5238" i="27"/>
  <c r="C5237" i="27"/>
  <c r="C5236" i="27"/>
  <c r="C5235" i="27"/>
  <c r="C5234" i="27"/>
  <c r="C5233" i="27"/>
  <c r="C5232" i="27"/>
  <c r="C5231" i="27"/>
  <c r="C5230" i="27"/>
  <c r="C5229" i="27"/>
  <c r="C5228" i="27"/>
  <c r="C5227" i="27"/>
  <c r="C5226" i="27"/>
  <c r="C5225" i="27"/>
  <c r="C5224" i="27"/>
  <c r="C5223" i="27"/>
  <c r="C5222" i="27"/>
  <c r="C5221" i="27"/>
  <c r="C5220" i="27"/>
  <c r="C5219" i="27"/>
  <c r="C5218" i="27"/>
  <c r="C5217" i="27"/>
  <c r="C5216" i="27"/>
  <c r="C5215" i="27"/>
  <c r="C5214" i="27"/>
  <c r="C5213" i="27"/>
  <c r="C5212" i="27"/>
  <c r="C5211" i="27"/>
  <c r="C5210" i="27"/>
  <c r="C5209" i="27"/>
  <c r="C5208" i="27"/>
  <c r="C5207" i="27"/>
  <c r="C5206" i="27"/>
  <c r="C5205" i="27"/>
  <c r="C5204" i="27"/>
  <c r="C5203" i="27"/>
  <c r="C5202" i="27"/>
  <c r="C5201" i="27"/>
  <c r="C5200" i="27"/>
  <c r="C5199" i="27"/>
  <c r="C5198" i="27"/>
  <c r="C5197" i="27"/>
  <c r="C5196" i="27"/>
  <c r="C5195" i="27"/>
  <c r="C5194" i="27"/>
  <c r="C5193" i="27"/>
  <c r="C5192" i="27"/>
  <c r="C5191" i="27"/>
  <c r="C5190" i="27"/>
  <c r="C5189" i="27"/>
  <c r="C5188" i="27"/>
  <c r="C5187" i="27"/>
  <c r="C5186" i="27"/>
  <c r="C5185" i="27"/>
  <c r="C5184" i="27"/>
  <c r="C5183" i="27"/>
  <c r="C5182" i="27"/>
  <c r="C5181" i="27"/>
  <c r="C5180" i="27"/>
  <c r="C5179" i="27"/>
  <c r="C5178" i="27"/>
  <c r="C5177" i="27"/>
  <c r="C5176" i="27"/>
  <c r="C5175" i="27"/>
  <c r="C5174" i="27"/>
  <c r="C5173" i="27"/>
  <c r="C5172" i="27"/>
  <c r="C5171" i="27"/>
  <c r="C5170" i="27"/>
  <c r="C5169" i="27"/>
  <c r="C5168" i="27"/>
  <c r="C5167" i="27"/>
  <c r="C5166" i="27"/>
  <c r="C5165" i="27"/>
  <c r="C5164" i="27"/>
  <c r="C5163" i="27"/>
  <c r="C5162" i="27"/>
  <c r="C5161" i="27"/>
  <c r="C5160" i="27"/>
  <c r="C5159" i="27"/>
  <c r="C5158" i="27"/>
  <c r="C5157" i="27"/>
  <c r="C5156" i="27"/>
  <c r="C5155" i="27"/>
  <c r="C5154" i="27"/>
  <c r="C5153" i="27"/>
  <c r="C5152" i="27"/>
  <c r="C5151" i="27"/>
  <c r="C5150" i="27"/>
  <c r="C5149" i="27"/>
  <c r="C5148" i="27"/>
  <c r="C5147" i="27"/>
  <c r="C5146" i="27"/>
  <c r="C5145" i="27"/>
  <c r="C5144" i="27"/>
  <c r="C5143" i="27"/>
  <c r="C5142" i="27"/>
  <c r="C5141" i="27"/>
  <c r="C5140" i="27"/>
  <c r="C5139" i="27"/>
  <c r="C5138" i="27"/>
  <c r="C5137" i="27"/>
  <c r="C5136" i="27"/>
  <c r="C5135" i="27"/>
  <c r="C5134" i="27"/>
  <c r="C5133" i="27"/>
  <c r="C5132" i="27"/>
  <c r="C5131" i="27"/>
  <c r="C5130" i="27"/>
  <c r="C5129" i="27"/>
  <c r="C5128" i="27"/>
  <c r="C5127" i="27"/>
  <c r="C5126" i="27"/>
  <c r="C5125" i="27"/>
  <c r="C5124" i="27"/>
  <c r="C5123" i="27"/>
  <c r="C5122" i="27"/>
  <c r="C5121" i="27"/>
  <c r="C5120" i="27"/>
  <c r="C5119" i="27"/>
  <c r="C5118" i="27"/>
  <c r="C5117" i="27"/>
  <c r="C5116" i="27"/>
  <c r="C5115" i="27"/>
  <c r="C5114" i="27"/>
  <c r="C5113" i="27"/>
  <c r="C5112" i="27"/>
  <c r="C5111" i="27"/>
  <c r="C5110" i="27"/>
  <c r="C5109" i="27"/>
  <c r="C5108" i="27"/>
  <c r="C5107" i="27"/>
  <c r="C5106" i="27"/>
  <c r="C5105" i="27"/>
  <c r="C5104" i="27"/>
  <c r="C5103" i="27"/>
  <c r="C5102" i="27"/>
  <c r="C5101" i="27"/>
  <c r="C5100" i="27"/>
  <c r="C5099" i="27"/>
  <c r="C5098" i="27"/>
  <c r="C5097" i="27"/>
  <c r="C5096" i="27"/>
  <c r="C5095" i="27"/>
  <c r="C5094" i="27"/>
  <c r="C5093" i="27"/>
  <c r="C5092" i="27"/>
  <c r="C5091" i="27"/>
  <c r="C5090" i="27"/>
  <c r="C5089" i="27"/>
  <c r="C5088" i="27"/>
  <c r="C5087" i="27"/>
  <c r="C5086" i="27"/>
  <c r="C5085" i="27"/>
  <c r="C5084" i="27"/>
  <c r="C5083" i="27"/>
  <c r="C5082" i="27"/>
  <c r="C5081" i="27"/>
  <c r="C5080" i="27"/>
  <c r="C5079" i="27"/>
  <c r="C5078" i="27"/>
  <c r="C5077" i="27"/>
  <c r="C5076" i="27"/>
  <c r="C5075" i="27"/>
  <c r="C5074" i="27"/>
  <c r="C5073" i="27"/>
  <c r="C5072" i="27"/>
  <c r="C5071" i="27"/>
  <c r="C5070" i="27"/>
  <c r="C5069" i="27"/>
  <c r="C5068" i="27"/>
  <c r="C5067" i="27"/>
  <c r="C5066" i="27"/>
  <c r="C5065" i="27"/>
  <c r="C5064" i="27"/>
  <c r="C5063" i="27"/>
  <c r="C5062" i="27"/>
  <c r="C5061" i="27"/>
  <c r="C5060" i="27"/>
  <c r="C5059" i="27"/>
  <c r="C5058" i="27"/>
  <c r="C5057" i="27"/>
  <c r="C5056" i="27"/>
  <c r="C5055" i="27"/>
  <c r="C5054" i="27"/>
  <c r="C5053" i="27"/>
  <c r="C5052" i="27"/>
  <c r="C5051" i="27"/>
  <c r="C5050" i="27"/>
  <c r="C5049" i="27"/>
  <c r="C5048" i="27"/>
  <c r="C5047" i="27"/>
  <c r="C5046" i="27"/>
  <c r="C5045" i="27"/>
  <c r="C5044" i="27"/>
  <c r="C5043" i="27"/>
  <c r="C5042" i="27"/>
  <c r="C5041" i="27"/>
  <c r="C5040" i="27"/>
  <c r="C5039" i="27"/>
  <c r="C5038" i="27"/>
  <c r="C5037" i="27"/>
  <c r="C5036" i="27"/>
  <c r="C5035" i="27"/>
  <c r="C5034" i="27"/>
  <c r="C5033" i="27"/>
  <c r="C5032" i="27"/>
  <c r="C5031" i="27"/>
  <c r="C5030" i="27"/>
  <c r="C5029" i="27"/>
  <c r="C5028" i="27"/>
  <c r="C5027" i="27"/>
  <c r="C5026" i="27"/>
  <c r="C5025" i="27"/>
  <c r="C5024" i="27"/>
  <c r="C5023" i="27"/>
  <c r="C5022" i="27"/>
  <c r="C5021" i="27"/>
  <c r="C5020" i="27"/>
  <c r="C5019" i="27"/>
  <c r="C5018" i="27"/>
  <c r="C5017" i="27"/>
  <c r="C5016" i="27"/>
  <c r="C5015" i="27"/>
  <c r="C5014" i="27"/>
  <c r="C5013" i="27"/>
  <c r="C5012" i="27"/>
  <c r="C5011" i="27"/>
  <c r="C5010" i="27"/>
  <c r="C5009" i="27"/>
  <c r="C5008" i="27"/>
  <c r="C5007" i="27"/>
  <c r="C5006" i="27"/>
  <c r="C5005" i="27"/>
  <c r="C5004" i="27"/>
  <c r="C5003" i="27"/>
  <c r="C5002" i="27"/>
  <c r="C5001" i="27"/>
  <c r="C5000" i="27"/>
  <c r="C4999" i="27"/>
  <c r="C4998" i="27"/>
  <c r="C4997" i="27"/>
  <c r="C4996" i="27"/>
  <c r="C4995" i="27"/>
  <c r="C4994" i="27"/>
  <c r="C4993" i="27"/>
  <c r="C4992" i="27"/>
  <c r="C4991" i="27"/>
  <c r="C4990" i="27"/>
  <c r="C4989" i="27"/>
  <c r="C4988" i="27"/>
  <c r="C4987" i="27"/>
  <c r="C4986" i="27"/>
  <c r="C4985" i="27"/>
  <c r="C4984" i="27"/>
  <c r="C4983" i="27"/>
  <c r="C4982" i="27"/>
  <c r="C4981" i="27"/>
  <c r="C4980" i="27"/>
  <c r="C4979" i="27"/>
  <c r="C4978" i="27"/>
  <c r="C4977" i="27"/>
  <c r="C4976" i="27"/>
  <c r="C4975" i="27"/>
  <c r="C4974" i="27"/>
  <c r="C4973" i="27"/>
  <c r="C4972" i="27"/>
  <c r="C4971" i="27"/>
  <c r="C4970" i="27"/>
  <c r="C4969" i="27"/>
  <c r="C4968" i="27"/>
  <c r="C4967" i="27"/>
  <c r="C4966" i="27"/>
  <c r="C4965" i="27"/>
  <c r="C4964" i="27"/>
  <c r="C4963" i="27"/>
  <c r="C4962" i="27"/>
  <c r="C4961" i="27"/>
  <c r="C4960" i="27"/>
  <c r="C4959" i="27"/>
  <c r="C4958" i="27"/>
  <c r="C4957" i="27"/>
  <c r="C4956" i="27"/>
  <c r="C4955" i="27"/>
  <c r="C4954" i="27"/>
  <c r="C4953" i="27"/>
  <c r="C4952" i="27"/>
  <c r="C4951" i="27"/>
  <c r="C4950" i="27"/>
  <c r="C4949" i="27"/>
  <c r="C4948" i="27"/>
  <c r="C4947" i="27"/>
  <c r="C4946" i="27"/>
  <c r="C4945" i="27"/>
  <c r="C4944" i="27"/>
  <c r="C4943" i="27"/>
  <c r="C4942" i="27"/>
  <c r="C4941" i="27"/>
  <c r="C4940" i="27"/>
  <c r="C4939" i="27"/>
  <c r="C4938" i="27"/>
  <c r="C4937" i="27"/>
  <c r="C4936" i="27"/>
  <c r="C4935" i="27"/>
  <c r="C4934" i="27"/>
  <c r="C4933" i="27"/>
  <c r="C4932" i="27"/>
  <c r="C4931" i="27"/>
  <c r="C4930" i="27"/>
  <c r="C4929" i="27"/>
  <c r="C4928" i="27"/>
  <c r="C4927" i="27"/>
  <c r="C4926" i="27"/>
  <c r="C4925" i="27"/>
  <c r="C4924" i="27"/>
  <c r="C4923" i="27"/>
  <c r="C4922" i="27"/>
  <c r="C4921" i="27"/>
  <c r="C4920" i="27"/>
  <c r="C4919" i="27"/>
  <c r="C4918" i="27"/>
  <c r="C4917" i="27"/>
  <c r="C4916" i="27"/>
  <c r="C4915" i="27"/>
  <c r="C4914" i="27"/>
  <c r="C4913" i="27"/>
  <c r="C4912" i="27"/>
  <c r="C4911" i="27"/>
  <c r="C4910" i="27"/>
  <c r="C4909" i="27"/>
  <c r="C4908" i="27"/>
  <c r="C4907" i="27"/>
  <c r="C4906" i="27"/>
  <c r="C4905" i="27"/>
  <c r="C4904" i="27"/>
  <c r="C4903" i="27"/>
  <c r="C4902" i="27"/>
  <c r="C4901" i="27"/>
  <c r="C4900" i="27"/>
  <c r="C4899" i="27"/>
  <c r="C4898" i="27"/>
  <c r="C4897" i="27"/>
  <c r="C4896" i="27"/>
  <c r="C4895" i="27"/>
  <c r="C4894" i="27"/>
  <c r="C4893" i="27"/>
  <c r="C4892" i="27"/>
  <c r="C4891" i="27"/>
  <c r="C4890" i="27"/>
  <c r="C4889" i="27"/>
  <c r="C4888" i="27"/>
  <c r="C4887" i="27"/>
  <c r="C4886" i="27"/>
  <c r="C4885" i="27"/>
  <c r="C4884" i="27"/>
  <c r="C4883" i="27"/>
  <c r="C4882" i="27"/>
  <c r="C4881" i="27"/>
  <c r="C4880" i="27"/>
  <c r="C4879" i="27"/>
  <c r="C4878" i="27"/>
  <c r="C4877" i="27"/>
  <c r="C4876" i="27"/>
  <c r="C4875" i="27"/>
  <c r="C4874" i="27"/>
  <c r="C4873" i="27"/>
  <c r="C4872" i="27"/>
  <c r="C4871" i="27"/>
  <c r="C4870" i="27"/>
  <c r="C4869" i="27"/>
  <c r="C4868" i="27"/>
  <c r="C4867" i="27"/>
  <c r="C4866" i="27"/>
  <c r="C4865" i="27"/>
  <c r="C4864" i="27"/>
  <c r="C4863" i="27"/>
  <c r="C4862" i="27"/>
  <c r="C4861" i="27"/>
  <c r="C4860" i="27"/>
  <c r="C4859" i="27"/>
  <c r="C4858" i="27"/>
  <c r="C4857" i="27"/>
  <c r="C4856" i="27"/>
  <c r="C4855" i="27"/>
  <c r="C4854" i="27"/>
  <c r="C4853" i="27"/>
  <c r="C4852" i="27"/>
  <c r="C4851" i="27"/>
  <c r="C4850" i="27"/>
  <c r="C4849" i="27"/>
  <c r="C4848" i="27"/>
  <c r="C4847" i="27"/>
  <c r="C4846" i="27"/>
  <c r="C4845" i="27"/>
  <c r="C4844" i="27"/>
  <c r="C4843" i="27"/>
  <c r="C4842" i="27"/>
  <c r="C4841" i="27"/>
  <c r="C4840" i="27"/>
  <c r="C4839" i="27"/>
  <c r="C4838" i="27"/>
  <c r="C4837" i="27"/>
  <c r="C4836" i="27"/>
  <c r="C4835" i="27"/>
  <c r="C4834" i="27"/>
  <c r="C4833" i="27"/>
  <c r="C4832" i="27"/>
  <c r="C4831" i="27"/>
  <c r="C4830" i="27"/>
  <c r="C4829" i="27"/>
  <c r="C4828" i="27"/>
  <c r="C4827" i="27"/>
  <c r="C4826" i="27"/>
  <c r="C4825" i="27"/>
  <c r="C4824" i="27"/>
  <c r="C4823" i="27"/>
  <c r="C4822" i="27"/>
  <c r="C4821" i="27"/>
  <c r="C4820" i="27"/>
  <c r="C4819" i="27"/>
  <c r="C4818" i="27"/>
  <c r="C4817" i="27"/>
  <c r="C4816" i="27"/>
  <c r="C4815" i="27"/>
  <c r="C4814" i="27"/>
  <c r="C4813" i="27"/>
  <c r="C4812" i="27"/>
  <c r="C4811" i="27"/>
  <c r="C4810" i="27"/>
  <c r="C4809" i="27"/>
  <c r="C4808" i="27"/>
  <c r="C4807" i="27"/>
  <c r="C4806" i="27"/>
  <c r="C4805" i="27"/>
  <c r="C4804" i="27"/>
  <c r="C4803" i="27"/>
  <c r="C4802" i="27"/>
  <c r="C4801" i="27"/>
  <c r="C4800" i="27"/>
  <c r="C4799" i="27"/>
  <c r="C4798" i="27"/>
  <c r="C4797" i="27"/>
  <c r="C4796" i="27"/>
  <c r="C4795" i="27"/>
  <c r="C4794" i="27"/>
  <c r="C4793" i="27"/>
  <c r="C4792" i="27"/>
  <c r="C4791" i="27"/>
  <c r="C4790" i="27"/>
  <c r="C4789" i="27"/>
  <c r="C4788" i="27"/>
  <c r="C4787" i="27"/>
  <c r="C4786" i="27"/>
  <c r="C4785" i="27"/>
  <c r="C4784" i="27"/>
  <c r="C4783" i="27"/>
  <c r="C4782" i="27"/>
  <c r="C4781" i="27"/>
  <c r="C4780" i="27"/>
  <c r="C4779" i="27"/>
  <c r="C4778" i="27"/>
  <c r="C4777" i="27"/>
  <c r="C4776" i="27"/>
  <c r="C4775" i="27"/>
  <c r="C4774" i="27"/>
  <c r="C4773" i="27"/>
  <c r="C4772" i="27"/>
  <c r="C4771" i="27"/>
  <c r="C4770" i="27"/>
  <c r="C4769" i="27"/>
  <c r="C4768" i="27"/>
  <c r="C4767" i="27"/>
  <c r="C4766" i="27"/>
  <c r="C4765" i="27"/>
  <c r="C4764" i="27"/>
  <c r="C4763" i="27"/>
  <c r="C4762" i="27"/>
  <c r="C4761" i="27"/>
  <c r="C4760" i="27"/>
  <c r="C4759" i="27"/>
  <c r="C4758" i="27"/>
  <c r="C4757" i="27"/>
  <c r="C4756" i="27"/>
  <c r="C4755" i="27"/>
  <c r="C4754" i="27"/>
  <c r="C4753" i="27"/>
  <c r="C4752" i="27"/>
  <c r="C4751" i="27"/>
  <c r="C4750" i="27"/>
  <c r="C4749" i="27"/>
  <c r="C4748" i="27"/>
  <c r="C4747" i="27"/>
  <c r="C4746" i="27"/>
  <c r="C4745" i="27"/>
  <c r="C4744" i="27"/>
  <c r="C4743" i="27"/>
  <c r="C4742" i="27"/>
  <c r="C4741" i="27"/>
  <c r="C4740" i="27"/>
  <c r="C4739" i="27"/>
  <c r="C4738" i="27"/>
  <c r="C4737" i="27"/>
  <c r="C4736" i="27"/>
  <c r="C4735" i="27"/>
  <c r="C4734" i="27"/>
  <c r="C4733" i="27"/>
  <c r="C4732" i="27"/>
  <c r="C4731" i="27"/>
  <c r="C4730" i="27"/>
  <c r="C4729" i="27"/>
  <c r="C4728" i="27"/>
  <c r="C4727" i="27"/>
  <c r="C4726" i="27"/>
  <c r="C4725" i="27"/>
  <c r="C4724" i="27"/>
  <c r="C4723" i="27"/>
  <c r="C4722" i="27"/>
  <c r="C4721" i="27"/>
  <c r="C4720" i="27"/>
  <c r="C4719" i="27"/>
  <c r="C4718" i="27"/>
  <c r="C4717" i="27"/>
  <c r="C4716" i="27"/>
  <c r="C4715" i="27"/>
  <c r="C4714" i="27"/>
  <c r="C4713" i="27"/>
  <c r="C4712" i="27"/>
  <c r="C4711" i="27"/>
  <c r="C4710" i="27"/>
  <c r="C4709" i="27"/>
  <c r="C4708" i="27"/>
  <c r="C4707" i="27"/>
  <c r="C4706" i="27"/>
  <c r="C4705" i="27"/>
  <c r="C4704" i="27"/>
  <c r="C4703" i="27"/>
  <c r="C4702" i="27"/>
  <c r="C4701" i="27"/>
  <c r="C4700" i="27"/>
  <c r="C4699" i="27"/>
  <c r="C4698" i="27"/>
  <c r="C4697" i="27"/>
  <c r="C4696" i="27"/>
  <c r="C4695" i="27"/>
  <c r="C4694" i="27"/>
  <c r="C4693" i="27"/>
  <c r="C4692" i="27"/>
  <c r="C4691" i="27"/>
  <c r="C4690" i="27"/>
  <c r="C4689" i="27"/>
  <c r="C4688" i="27"/>
  <c r="C4687" i="27"/>
  <c r="C4686" i="27"/>
  <c r="C4685" i="27"/>
  <c r="C4684" i="27"/>
  <c r="C4683" i="27"/>
  <c r="C4682" i="27"/>
  <c r="C4681" i="27"/>
  <c r="C4680" i="27"/>
  <c r="C4679" i="27"/>
  <c r="C4678" i="27"/>
  <c r="C4677" i="27"/>
  <c r="C4676" i="27"/>
  <c r="C4675" i="27"/>
  <c r="C4674" i="27"/>
  <c r="C4673" i="27"/>
  <c r="C4672" i="27"/>
  <c r="C4671" i="27"/>
  <c r="C4670" i="27"/>
  <c r="C4669" i="27"/>
  <c r="C4668" i="27"/>
  <c r="C4667" i="27"/>
  <c r="C4666" i="27"/>
  <c r="C4665" i="27"/>
  <c r="C4664" i="27"/>
  <c r="C4663" i="27"/>
  <c r="C4662" i="27"/>
  <c r="C4661" i="27"/>
  <c r="C4660" i="27"/>
  <c r="C4659" i="27"/>
  <c r="C4658" i="27"/>
  <c r="C4657" i="27"/>
  <c r="C4656" i="27"/>
  <c r="C4655" i="27"/>
  <c r="C4654" i="27"/>
  <c r="C4653" i="27"/>
  <c r="C4652" i="27"/>
  <c r="C4651" i="27"/>
  <c r="C4650" i="27"/>
  <c r="C4649" i="27"/>
  <c r="C4648" i="27"/>
  <c r="C4647" i="27"/>
  <c r="C4646" i="27"/>
  <c r="C4645" i="27"/>
  <c r="C4644" i="27"/>
  <c r="C4643" i="27"/>
  <c r="C4642" i="27"/>
  <c r="C4641" i="27"/>
  <c r="C4640" i="27"/>
  <c r="C4639" i="27"/>
  <c r="C4638" i="27"/>
  <c r="C4637" i="27"/>
  <c r="C4636" i="27"/>
  <c r="C4635" i="27"/>
  <c r="C4634" i="27"/>
  <c r="C4633" i="27"/>
  <c r="C4632" i="27"/>
  <c r="C4631" i="27"/>
  <c r="C4630" i="27"/>
  <c r="C4629" i="27"/>
  <c r="C4628" i="27"/>
  <c r="C4627" i="27"/>
  <c r="C4626" i="27"/>
  <c r="C4625" i="27"/>
  <c r="C4624" i="27"/>
  <c r="C4623" i="27"/>
  <c r="C4622" i="27"/>
  <c r="C4621" i="27"/>
  <c r="C4620" i="27"/>
  <c r="C4619" i="27"/>
  <c r="C4618" i="27"/>
  <c r="C4617" i="27"/>
  <c r="C4616" i="27"/>
  <c r="C4615" i="27"/>
  <c r="C4614" i="27"/>
  <c r="C4613" i="27"/>
  <c r="C4612" i="27"/>
  <c r="C4611" i="27"/>
  <c r="C4610" i="27"/>
  <c r="C4609" i="27"/>
  <c r="C4608" i="27"/>
  <c r="C4607" i="27"/>
  <c r="C4606" i="27"/>
  <c r="C4605" i="27"/>
  <c r="C4604" i="27"/>
  <c r="C4603" i="27"/>
  <c r="C4602" i="27"/>
  <c r="C4601" i="27"/>
  <c r="C4600" i="27"/>
  <c r="C4599" i="27"/>
  <c r="C4598" i="27"/>
  <c r="C4597" i="27"/>
  <c r="C4596" i="27"/>
  <c r="C4595" i="27"/>
  <c r="C4594" i="27"/>
  <c r="C4593" i="27"/>
  <c r="C4592" i="27"/>
  <c r="C4591" i="27"/>
  <c r="C4590" i="27"/>
  <c r="C4589" i="27"/>
  <c r="C4588" i="27"/>
  <c r="C4587" i="27"/>
  <c r="C4586" i="27"/>
  <c r="C4585" i="27"/>
  <c r="C4584" i="27"/>
  <c r="C4583" i="27"/>
  <c r="C4582" i="27"/>
  <c r="C4581" i="27"/>
  <c r="C4580" i="27"/>
  <c r="C4579" i="27"/>
  <c r="C4578" i="27"/>
  <c r="C4577" i="27"/>
  <c r="C4576" i="27"/>
  <c r="C4575" i="27"/>
  <c r="C4574" i="27"/>
  <c r="C4573" i="27"/>
  <c r="C4572" i="27"/>
  <c r="C4571" i="27"/>
  <c r="C4570" i="27"/>
  <c r="C4569" i="27"/>
  <c r="C4568" i="27"/>
  <c r="C4567" i="27"/>
  <c r="C4566" i="27"/>
  <c r="C4565" i="27"/>
  <c r="C4564" i="27"/>
  <c r="C4563" i="27"/>
  <c r="C4562" i="27"/>
  <c r="C4561" i="27"/>
  <c r="C4560" i="27"/>
  <c r="C4559" i="27"/>
  <c r="C4558" i="27"/>
  <c r="C4557" i="27"/>
  <c r="C4556" i="27"/>
  <c r="C4555" i="27"/>
  <c r="C4554" i="27"/>
  <c r="C4553" i="27"/>
  <c r="C4552" i="27"/>
  <c r="C4551" i="27"/>
  <c r="C4550" i="27"/>
  <c r="C4549" i="27"/>
  <c r="C4548" i="27"/>
  <c r="C4547" i="27"/>
  <c r="C4546" i="27"/>
  <c r="C4545" i="27"/>
  <c r="C4544" i="27"/>
  <c r="C4543" i="27"/>
  <c r="C4542" i="27"/>
  <c r="C4541" i="27"/>
  <c r="C4540" i="27"/>
  <c r="C4539" i="27"/>
  <c r="C4538" i="27"/>
  <c r="C4537" i="27"/>
  <c r="C4536" i="27"/>
  <c r="C4535" i="27"/>
  <c r="C4534" i="27"/>
  <c r="C4533" i="27"/>
  <c r="C4532" i="27"/>
  <c r="C4531" i="27"/>
  <c r="C4530" i="27"/>
  <c r="C4529" i="27"/>
  <c r="C4528" i="27"/>
  <c r="C4527" i="27"/>
  <c r="C4526" i="27"/>
  <c r="C4525" i="27"/>
  <c r="C4524" i="27"/>
  <c r="C4523" i="27"/>
  <c r="C4522" i="27"/>
  <c r="C4521" i="27"/>
  <c r="C4520" i="27"/>
  <c r="C4519" i="27"/>
  <c r="C4518" i="27"/>
  <c r="C4517" i="27"/>
  <c r="C4516" i="27"/>
  <c r="C4515" i="27"/>
  <c r="C4514" i="27"/>
  <c r="C4513" i="27"/>
  <c r="C4512" i="27"/>
  <c r="C4511" i="27"/>
  <c r="C4510" i="27"/>
  <c r="C4509" i="27"/>
  <c r="C4508" i="27"/>
  <c r="C4507" i="27"/>
  <c r="C4506" i="27"/>
  <c r="C4505" i="27"/>
  <c r="C4504" i="27"/>
  <c r="C4503" i="27"/>
  <c r="C4502" i="27"/>
  <c r="C4501" i="27"/>
  <c r="C4500" i="27"/>
  <c r="C4499" i="27"/>
  <c r="C4498" i="27"/>
  <c r="C4497" i="27"/>
  <c r="C4496" i="27"/>
  <c r="C4495" i="27"/>
  <c r="C4494" i="27"/>
  <c r="C4493" i="27"/>
  <c r="C4492" i="27"/>
  <c r="C4491" i="27"/>
  <c r="C4490" i="27"/>
  <c r="C4489" i="27"/>
  <c r="C4488" i="27"/>
  <c r="C4487" i="27"/>
  <c r="C4486" i="27"/>
  <c r="C4485" i="27"/>
  <c r="C4484" i="27"/>
  <c r="C4483" i="27"/>
  <c r="C4482" i="27"/>
  <c r="C4481" i="27"/>
  <c r="C4480" i="27"/>
  <c r="C4479" i="27"/>
  <c r="C4478" i="27"/>
  <c r="C4477" i="27"/>
  <c r="C4476" i="27"/>
  <c r="C4475" i="27"/>
  <c r="C4474" i="27"/>
  <c r="C4473" i="27"/>
  <c r="C4472" i="27"/>
  <c r="C4471" i="27"/>
  <c r="C4470" i="27"/>
  <c r="C4469" i="27"/>
  <c r="C4468" i="27"/>
  <c r="C4467" i="27"/>
  <c r="C4466" i="27"/>
  <c r="C4465" i="27"/>
  <c r="C4464" i="27"/>
  <c r="C4463" i="27"/>
  <c r="C4462" i="27"/>
  <c r="C4461" i="27"/>
  <c r="C4460" i="27"/>
  <c r="C4459" i="27"/>
  <c r="C4458" i="27"/>
  <c r="C4457" i="27"/>
  <c r="C4456" i="27"/>
  <c r="C4455" i="27"/>
  <c r="C4454" i="27"/>
  <c r="C4453" i="27"/>
  <c r="C4452" i="27"/>
  <c r="C4451" i="27"/>
  <c r="C4450" i="27"/>
  <c r="C4449" i="27"/>
  <c r="C4448" i="27"/>
  <c r="C4447" i="27"/>
  <c r="C4446" i="27"/>
  <c r="C4445" i="27"/>
  <c r="C4444" i="27"/>
  <c r="C4443" i="27"/>
  <c r="C4442" i="27"/>
  <c r="C4441" i="27"/>
  <c r="C4440" i="27"/>
  <c r="C4439" i="27"/>
  <c r="C4438" i="27"/>
  <c r="C4437" i="27"/>
  <c r="C4436" i="27"/>
  <c r="C4435" i="27"/>
  <c r="C4434" i="27"/>
  <c r="C4433" i="27"/>
  <c r="C4432" i="27"/>
  <c r="C4431" i="27"/>
  <c r="C4430" i="27"/>
  <c r="C4429" i="27"/>
  <c r="C4428" i="27"/>
  <c r="C4427" i="27"/>
  <c r="C4426" i="27"/>
  <c r="C4425" i="27"/>
  <c r="C4424" i="27"/>
  <c r="C4423" i="27"/>
  <c r="C4422" i="27"/>
  <c r="C4421" i="27"/>
  <c r="C4420" i="27"/>
  <c r="C4419" i="27"/>
  <c r="C4418" i="27"/>
  <c r="C4417" i="27"/>
  <c r="C4416" i="27"/>
  <c r="C4415" i="27"/>
  <c r="C4414" i="27"/>
  <c r="C4413" i="27"/>
  <c r="C4412" i="27"/>
  <c r="C4411" i="27"/>
  <c r="C4410" i="27"/>
  <c r="C4409" i="27"/>
  <c r="C4408" i="27"/>
  <c r="C4407" i="27"/>
  <c r="C4406" i="27"/>
  <c r="C4405" i="27"/>
  <c r="C4404" i="27"/>
  <c r="C4403" i="27"/>
  <c r="C4402" i="27"/>
  <c r="C4401" i="27"/>
  <c r="C4400" i="27"/>
  <c r="C4399" i="27"/>
  <c r="C4398" i="27"/>
  <c r="C4397" i="27"/>
  <c r="C4396" i="27"/>
  <c r="C4395" i="27"/>
  <c r="C4394" i="27"/>
  <c r="C4393" i="27"/>
  <c r="C4392" i="27"/>
  <c r="C4391" i="27"/>
  <c r="C4390" i="27"/>
  <c r="C4389" i="27"/>
  <c r="C4388" i="27"/>
  <c r="C4387" i="27"/>
  <c r="C4386" i="27"/>
  <c r="C4385" i="27"/>
  <c r="C4384" i="27"/>
  <c r="C4383" i="27"/>
  <c r="C4382" i="27"/>
  <c r="C4381" i="27"/>
  <c r="C4380" i="27"/>
  <c r="C4379" i="27"/>
  <c r="C4378" i="27"/>
  <c r="C4377" i="27"/>
  <c r="C4376" i="27"/>
  <c r="C4375" i="27"/>
  <c r="C4374" i="27"/>
  <c r="C4373" i="27"/>
  <c r="C4372" i="27"/>
  <c r="C4371" i="27"/>
  <c r="C4370" i="27"/>
  <c r="C4369" i="27"/>
  <c r="C4368" i="27"/>
  <c r="C4367" i="27"/>
  <c r="C4366" i="27"/>
  <c r="C4365" i="27"/>
  <c r="C4364" i="27"/>
  <c r="C4363" i="27"/>
  <c r="C4362" i="27"/>
  <c r="C4361" i="27"/>
  <c r="C4360" i="27"/>
  <c r="C4359" i="27"/>
  <c r="C4358" i="27"/>
  <c r="C4357" i="27"/>
  <c r="C4356" i="27"/>
  <c r="C4355" i="27"/>
  <c r="C4354" i="27"/>
  <c r="C4353" i="27"/>
  <c r="C4352" i="27"/>
  <c r="C4351" i="27"/>
  <c r="C4350" i="27"/>
  <c r="C4349" i="27"/>
  <c r="C4348" i="27"/>
  <c r="C4347" i="27"/>
  <c r="C4346" i="27"/>
  <c r="C4345" i="27"/>
  <c r="C4344" i="27"/>
  <c r="C4343" i="27"/>
  <c r="C4342" i="27"/>
  <c r="C4341" i="27"/>
  <c r="C4340" i="27"/>
  <c r="C4339" i="27"/>
  <c r="C4338" i="27"/>
  <c r="C4337" i="27"/>
  <c r="C4336" i="27"/>
  <c r="C4335" i="27"/>
  <c r="C4334" i="27"/>
  <c r="C4333" i="27"/>
  <c r="C4332" i="27"/>
  <c r="C4331" i="27"/>
  <c r="C4330" i="27"/>
  <c r="C4329" i="27"/>
  <c r="C4328" i="27"/>
  <c r="C4327" i="27"/>
  <c r="C4326" i="27"/>
  <c r="C4325" i="27"/>
  <c r="C4324" i="27"/>
  <c r="C4323" i="27"/>
  <c r="C4322" i="27"/>
  <c r="C4321" i="27"/>
  <c r="C4320" i="27"/>
  <c r="C4319" i="27"/>
  <c r="C4318" i="27"/>
  <c r="C4317" i="27"/>
  <c r="C4316" i="27"/>
  <c r="C4315" i="27"/>
  <c r="C4314" i="27"/>
  <c r="C4313" i="27"/>
  <c r="C4312" i="27"/>
  <c r="C4311" i="27"/>
  <c r="C4310" i="27"/>
  <c r="C4309" i="27"/>
  <c r="C4308" i="27"/>
  <c r="C4307" i="27"/>
  <c r="C4306" i="27"/>
  <c r="C4305" i="27"/>
  <c r="C4304" i="27"/>
  <c r="C4303" i="27"/>
  <c r="C4302" i="27"/>
  <c r="C4301" i="27"/>
  <c r="C4300" i="27"/>
  <c r="C4299" i="27"/>
  <c r="C4298" i="27"/>
  <c r="C4297" i="27"/>
  <c r="C4296" i="27"/>
  <c r="C4295" i="27"/>
  <c r="C4294" i="27"/>
  <c r="C4293" i="27"/>
  <c r="C4292" i="27"/>
  <c r="C4291" i="27"/>
  <c r="C4290" i="27"/>
  <c r="C4289" i="27"/>
  <c r="C4288" i="27"/>
  <c r="C4287" i="27"/>
  <c r="C4286" i="27"/>
  <c r="C4285" i="27"/>
  <c r="C4284" i="27"/>
  <c r="C4283" i="27"/>
  <c r="C4282" i="27"/>
  <c r="C4281" i="27"/>
  <c r="C4280" i="27"/>
  <c r="C4279" i="27"/>
  <c r="C4278" i="27"/>
  <c r="C4277" i="27"/>
  <c r="C4276" i="27"/>
  <c r="C4275" i="27"/>
  <c r="C4274" i="27"/>
  <c r="C4273" i="27"/>
  <c r="C4272" i="27"/>
  <c r="C4271" i="27"/>
  <c r="C4270" i="27"/>
  <c r="C4269" i="27"/>
  <c r="C4268" i="27"/>
  <c r="C4267" i="27"/>
  <c r="C4266" i="27"/>
  <c r="C4265" i="27"/>
  <c r="C4264" i="27"/>
  <c r="C4263" i="27"/>
  <c r="C4262" i="27"/>
  <c r="C4261" i="27"/>
  <c r="C4260" i="27"/>
  <c r="C4259" i="27"/>
  <c r="C4258" i="27"/>
  <c r="C4257" i="27"/>
  <c r="C4256" i="27"/>
  <c r="C4255" i="27"/>
  <c r="C4254" i="27"/>
  <c r="C4253" i="27"/>
  <c r="C4252" i="27"/>
  <c r="C4251" i="27"/>
  <c r="C4250" i="27"/>
  <c r="C4249" i="27"/>
  <c r="C4248" i="27"/>
  <c r="C4247" i="27"/>
  <c r="C4246" i="27"/>
  <c r="C4245" i="27"/>
  <c r="C4244" i="27"/>
  <c r="C4243" i="27"/>
  <c r="C4242" i="27"/>
  <c r="C4241" i="27"/>
  <c r="C4240" i="27"/>
  <c r="C4239" i="27"/>
  <c r="C4238" i="27"/>
  <c r="C4237" i="27"/>
  <c r="C4236" i="27"/>
  <c r="C4235" i="27"/>
  <c r="C4234" i="27"/>
  <c r="C4233" i="27"/>
  <c r="C4232" i="27"/>
  <c r="C4231" i="27"/>
  <c r="C4230" i="27"/>
  <c r="C4229" i="27"/>
  <c r="C4228" i="27"/>
  <c r="C4227" i="27"/>
  <c r="C4226" i="27"/>
  <c r="C4225" i="27"/>
  <c r="C4224" i="27"/>
  <c r="C4223" i="27"/>
  <c r="C4222" i="27"/>
  <c r="C4221" i="27"/>
  <c r="C4220" i="27"/>
  <c r="C4219" i="27"/>
  <c r="C4218" i="27"/>
  <c r="C4217" i="27"/>
  <c r="C4216" i="27"/>
  <c r="C4215" i="27"/>
  <c r="C4214" i="27"/>
  <c r="C4213" i="27"/>
  <c r="C4212" i="27"/>
  <c r="C4211" i="27"/>
  <c r="C4210" i="27"/>
  <c r="C4209" i="27"/>
  <c r="C4208" i="27"/>
  <c r="C4207" i="27"/>
  <c r="C4206" i="27"/>
  <c r="C4205" i="27"/>
  <c r="C4204" i="27"/>
  <c r="C4203" i="27"/>
  <c r="C4202" i="27"/>
  <c r="C4201" i="27"/>
  <c r="C4200" i="27"/>
  <c r="C4199" i="27"/>
  <c r="C4198" i="27"/>
  <c r="C4197" i="27"/>
  <c r="C4196" i="27"/>
  <c r="C4195" i="27"/>
  <c r="C4194" i="27"/>
  <c r="C4193" i="27"/>
  <c r="C4192" i="27"/>
  <c r="C4191" i="27"/>
  <c r="C4190" i="27"/>
  <c r="C4189" i="27"/>
  <c r="C4188" i="27"/>
  <c r="C4187" i="27"/>
  <c r="C4186" i="27"/>
  <c r="C4185" i="27"/>
  <c r="C4184" i="27"/>
  <c r="C4183" i="27"/>
  <c r="C4182" i="27"/>
  <c r="C4181" i="27"/>
  <c r="C4180" i="27"/>
  <c r="C4179" i="27"/>
  <c r="C4178" i="27"/>
  <c r="C4177" i="27"/>
  <c r="C4176" i="27"/>
  <c r="C4175" i="27"/>
  <c r="C4174" i="27"/>
  <c r="C4173" i="27"/>
  <c r="C4172" i="27"/>
  <c r="C4171" i="27"/>
  <c r="C4170" i="27"/>
  <c r="C4169" i="27"/>
  <c r="C4168" i="27"/>
  <c r="C4167" i="27"/>
  <c r="C4166" i="27"/>
  <c r="C4165" i="27"/>
  <c r="C4164" i="27"/>
  <c r="C4163" i="27"/>
  <c r="C4162" i="27"/>
  <c r="C4161" i="27"/>
  <c r="C4160" i="27"/>
  <c r="C4159" i="27"/>
  <c r="C4158" i="27"/>
  <c r="C4157" i="27"/>
  <c r="C4156" i="27"/>
  <c r="C4155" i="27"/>
  <c r="C4154" i="27"/>
  <c r="C4153" i="27"/>
  <c r="C4152" i="27"/>
  <c r="C4151" i="27"/>
  <c r="C4150" i="27"/>
  <c r="C4149" i="27"/>
  <c r="C4148" i="27"/>
  <c r="C4147" i="27"/>
  <c r="C4146" i="27"/>
  <c r="C4145" i="27"/>
  <c r="C4144" i="27"/>
  <c r="C4143" i="27"/>
  <c r="C4142" i="27"/>
  <c r="C4141" i="27"/>
  <c r="C4140" i="27"/>
  <c r="C4139" i="27"/>
  <c r="C4138" i="27"/>
  <c r="C4137" i="27"/>
  <c r="C4136" i="27"/>
  <c r="C4135" i="27"/>
  <c r="C4134" i="27"/>
  <c r="C4133" i="27"/>
  <c r="C4132" i="27"/>
  <c r="C4131" i="27"/>
  <c r="C4130" i="27"/>
  <c r="C4129" i="27"/>
  <c r="C4128" i="27"/>
  <c r="C4127" i="27"/>
  <c r="C4126" i="27"/>
  <c r="C4125" i="27"/>
  <c r="C4124" i="27"/>
  <c r="C4123" i="27"/>
  <c r="C4122" i="27"/>
  <c r="C4121" i="27"/>
  <c r="C4120" i="27"/>
  <c r="C4119" i="27"/>
  <c r="C4118" i="27"/>
  <c r="C4117" i="27"/>
  <c r="C4116" i="27"/>
  <c r="C4115" i="27"/>
  <c r="C4114" i="27"/>
  <c r="C4113" i="27"/>
  <c r="C4112" i="27"/>
  <c r="C4111" i="27"/>
  <c r="C4110" i="27"/>
  <c r="C4109" i="27"/>
  <c r="C4108" i="27"/>
  <c r="C4107" i="27"/>
  <c r="C4106" i="27"/>
  <c r="C4105" i="27"/>
  <c r="C4104" i="27"/>
  <c r="C4103" i="27"/>
  <c r="C4102" i="27"/>
  <c r="C4101" i="27"/>
  <c r="C4100" i="27"/>
  <c r="C4099" i="27"/>
  <c r="C4098" i="27"/>
  <c r="C4097" i="27"/>
  <c r="C4096" i="27"/>
  <c r="C4095" i="27"/>
  <c r="C4094" i="27"/>
  <c r="C4093" i="27"/>
  <c r="C4092" i="27"/>
  <c r="C4091" i="27"/>
  <c r="C4090" i="27"/>
  <c r="C4089" i="27"/>
  <c r="C4088" i="27"/>
  <c r="C4087" i="27"/>
  <c r="C4086" i="27"/>
  <c r="C4085" i="27"/>
  <c r="C4084" i="27"/>
  <c r="C4083" i="27"/>
  <c r="C4082" i="27"/>
  <c r="C4081" i="27"/>
  <c r="C4080" i="27"/>
  <c r="C4079" i="27"/>
  <c r="C4078" i="27"/>
  <c r="C4077" i="27"/>
  <c r="C4076" i="27"/>
  <c r="C4075" i="27"/>
  <c r="C4074" i="27"/>
  <c r="C4073" i="27"/>
  <c r="C4072" i="27"/>
  <c r="C4071" i="27"/>
  <c r="C4070" i="27"/>
  <c r="C4069" i="27"/>
  <c r="C4068" i="27"/>
  <c r="C4067" i="27"/>
  <c r="C4066" i="27"/>
  <c r="C4065" i="27"/>
  <c r="C4064" i="27"/>
  <c r="C4063" i="27"/>
  <c r="C4062" i="27"/>
  <c r="C4061" i="27"/>
  <c r="C4060" i="27"/>
  <c r="C4059" i="27"/>
  <c r="C4058" i="27"/>
  <c r="C4057" i="27"/>
  <c r="C4056" i="27"/>
  <c r="C4055" i="27"/>
  <c r="C4054" i="27"/>
  <c r="C4053" i="27"/>
  <c r="C4052" i="27"/>
  <c r="C4051" i="27"/>
  <c r="C4050" i="27"/>
  <c r="C4049" i="27"/>
  <c r="C4048" i="27"/>
  <c r="C4047" i="27"/>
  <c r="C4046" i="27"/>
  <c r="C4045" i="27"/>
  <c r="C4044" i="27"/>
  <c r="C4043" i="27"/>
  <c r="C4042" i="27"/>
  <c r="C4041" i="27"/>
  <c r="C4040" i="27"/>
  <c r="C4039" i="27"/>
  <c r="C4038" i="27"/>
  <c r="C4037" i="27"/>
  <c r="C4036" i="27"/>
  <c r="C4035" i="27"/>
  <c r="C4034" i="27"/>
  <c r="C4033" i="27"/>
  <c r="C4032" i="27"/>
  <c r="C4031" i="27"/>
  <c r="C4030" i="27"/>
  <c r="C4029" i="27"/>
  <c r="C4028" i="27"/>
  <c r="C4027" i="27"/>
  <c r="C4026" i="27"/>
  <c r="C4025" i="27"/>
  <c r="C4024" i="27"/>
  <c r="C4023" i="27"/>
  <c r="C4022" i="27"/>
  <c r="C4021" i="27"/>
  <c r="C4020" i="27"/>
  <c r="C4019" i="27"/>
  <c r="C4018" i="27"/>
  <c r="C4017" i="27"/>
  <c r="C4016" i="27"/>
  <c r="C4015" i="27"/>
  <c r="C4014" i="27"/>
  <c r="C4013" i="27"/>
  <c r="C4012" i="27"/>
  <c r="C4011" i="27"/>
  <c r="C4010" i="27"/>
  <c r="C4009" i="27"/>
  <c r="C4008" i="27"/>
  <c r="C4007" i="27"/>
  <c r="C4006" i="27"/>
  <c r="C4005" i="27"/>
  <c r="C4004" i="27"/>
  <c r="C4003" i="27"/>
  <c r="C4002" i="27"/>
  <c r="C4001" i="27"/>
  <c r="C4000" i="27"/>
  <c r="C3999" i="27"/>
  <c r="C3998" i="27"/>
  <c r="C3997" i="27"/>
  <c r="C3996" i="27"/>
  <c r="C3995" i="27"/>
  <c r="C3994" i="27"/>
  <c r="C3993" i="27"/>
  <c r="C3992" i="27"/>
  <c r="C3991" i="27"/>
  <c r="C3990" i="27"/>
  <c r="C3989" i="27"/>
  <c r="C3988" i="27"/>
  <c r="C3987" i="27"/>
  <c r="C3986" i="27"/>
  <c r="C3985" i="27"/>
  <c r="C3984" i="27"/>
  <c r="C3983" i="27"/>
  <c r="C3982" i="27"/>
  <c r="C3981" i="27"/>
  <c r="C3980" i="27"/>
  <c r="C3979" i="27"/>
  <c r="C3978" i="27"/>
  <c r="C3977" i="27"/>
  <c r="C3976" i="27"/>
  <c r="C3975" i="27"/>
  <c r="C3974" i="27"/>
  <c r="C3973" i="27"/>
  <c r="C3972" i="27"/>
  <c r="C3971" i="27"/>
  <c r="C3970" i="27"/>
  <c r="C3969" i="27"/>
  <c r="C3968" i="27"/>
  <c r="C3967" i="27"/>
  <c r="C3966" i="27"/>
  <c r="C3965" i="27"/>
  <c r="C3964" i="27"/>
  <c r="C3963" i="27"/>
  <c r="C3962" i="27"/>
  <c r="C3961" i="27"/>
  <c r="C3960" i="27"/>
  <c r="C3959" i="27"/>
  <c r="C3958" i="27"/>
  <c r="C3957" i="27"/>
  <c r="C3956" i="27"/>
  <c r="C3955" i="27"/>
  <c r="C3954" i="27"/>
  <c r="C3953" i="27"/>
  <c r="C3952" i="27"/>
  <c r="C3951" i="27"/>
  <c r="C3950" i="27"/>
  <c r="C3949" i="27"/>
  <c r="C3948" i="27"/>
  <c r="C3947" i="27"/>
  <c r="C3946" i="27"/>
  <c r="C3945" i="27"/>
  <c r="C3944" i="27"/>
  <c r="C3943" i="27"/>
  <c r="C3942" i="27"/>
  <c r="C3941" i="27"/>
  <c r="C3940" i="27"/>
  <c r="C3939" i="27"/>
  <c r="C3938" i="27"/>
  <c r="C3937" i="27"/>
  <c r="C3936" i="27"/>
  <c r="C3935" i="27"/>
  <c r="C3934" i="27"/>
  <c r="C3933" i="27"/>
  <c r="C3932" i="27"/>
  <c r="C3931" i="27"/>
  <c r="C3930" i="27"/>
  <c r="C3929" i="27"/>
  <c r="C3928" i="27"/>
  <c r="C3927" i="27"/>
  <c r="C3926" i="27"/>
  <c r="C3925" i="27"/>
  <c r="C3924" i="27"/>
  <c r="C3923" i="27"/>
  <c r="C3922" i="27"/>
  <c r="C3921" i="27"/>
  <c r="C3920" i="27"/>
  <c r="C3919" i="27"/>
  <c r="C3918" i="27"/>
  <c r="C3917" i="27"/>
  <c r="C3916" i="27"/>
  <c r="C3915" i="27"/>
  <c r="C3914" i="27"/>
  <c r="C3913" i="27"/>
  <c r="C3912" i="27"/>
  <c r="C3911" i="27"/>
  <c r="C3910" i="27"/>
  <c r="C3909" i="27"/>
  <c r="C3908" i="27"/>
  <c r="C3907" i="27"/>
  <c r="C3906" i="27"/>
  <c r="C3905" i="27"/>
  <c r="C3904" i="27"/>
  <c r="C3903" i="27"/>
  <c r="C3902" i="27"/>
  <c r="C3901" i="27"/>
  <c r="C3900" i="27"/>
  <c r="C3899" i="27"/>
  <c r="C3898" i="27"/>
  <c r="C3897" i="27"/>
  <c r="C3896" i="27"/>
  <c r="C3895" i="27"/>
  <c r="C3894" i="27"/>
  <c r="C3893" i="27"/>
  <c r="C3892" i="27"/>
  <c r="C3891" i="27"/>
  <c r="C3890" i="27"/>
  <c r="C3889" i="27"/>
  <c r="C3888" i="27"/>
  <c r="C3887" i="27"/>
  <c r="C3886" i="27"/>
  <c r="C3885" i="27"/>
  <c r="C3884" i="27"/>
  <c r="C3883" i="27"/>
  <c r="C3882" i="27"/>
  <c r="C3881" i="27"/>
  <c r="C3880" i="27"/>
  <c r="C3879" i="27"/>
  <c r="C3878" i="27"/>
  <c r="C3877" i="27"/>
  <c r="C3876" i="27"/>
  <c r="C3875" i="27"/>
  <c r="C3874" i="27"/>
  <c r="C3873" i="27"/>
  <c r="C3872" i="27"/>
  <c r="C3871" i="27"/>
  <c r="C3870" i="27"/>
  <c r="C3869" i="27"/>
  <c r="C3868" i="27"/>
  <c r="C3867" i="27"/>
  <c r="C3866" i="27"/>
  <c r="C3865" i="27"/>
  <c r="C3864" i="27"/>
  <c r="C3863" i="27"/>
  <c r="C3862" i="27"/>
  <c r="C3861" i="27"/>
  <c r="C3860" i="27"/>
  <c r="C3859" i="27"/>
  <c r="C3858" i="27"/>
  <c r="C3857" i="27"/>
  <c r="C3856" i="27"/>
  <c r="C3855" i="27"/>
  <c r="C3854" i="27"/>
  <c r="C3853" i="27"/>
  <c r="C3852" i="27"/>
  <c r="C3851" i="27"/>
  <c r="C3850" i="27"/>
  <c r="C3849" i="27"/>
  <c r="C3848" i="27"/>
  <c r="C3847" i="27"/>
  <c r="C3846" i="27"/>
  <c r="C3845" i="27"/>
  <c r="C3844" i="27"/>
  <c r="C3843" i="27"/>
  <c r="C3842" i="27"/>
  <c r="C3841" i="27"/>
  <c r="C3840" i="27"/>
  <c r="C3839" i="27"/>
  <c r="C3838" i="27"/>
  <c r="C3837" i="27"/>
  <c r="C3836" i="27"/>
  <c r="C3835" i="27"/>
  <c r="C3834" i="27"/>
  <c r="C3833" i="27"/>
  <c r="C3832" i="27"/>
  <c r="C3831" i="27"/>
  <c r="C3830" i="27"/>
  <c r="C3829" i="27"/>
  <c r="C3828" i="27"/>
  <c r="C3827" i="27"/>
  <c r="C3826" i="27"/>
  <c r="C3825" i="27"/>
  <c r="C3824" i="27"/>
  <c r="C3823" i="27"/>
  <c r="C3822" i="27"/>
  <c r="C3821" i="27"/>
  <c r="C3820" i="27"/>
  <c r="C3819" i="27"/>
  <c r="C3818" i="27"/>
  <c r="C3817" i="27"/>
  <c r="C3816" i="27"/>
  <c r="C3815" i="27"/>
  <c r="C3814" i="27"/>
  <c r="C3813" i="27"/>
  <c r="C3812" i="27"/>
  <c r="C3811" i="27"/>
  <c r="C3810" i="27"/>
  <c r="C3809" i="27"/>
  <c r="C3808" i="27"/>
  <c r="C3807" i="27"/>
  <c r="C3806" i="27"/>
  <c r="C3805" i="27"/>
  <c r="C3804" i="27"/>
  <c r="C3803" i="27"/>
  <c r="C3802" i="27"/>
  <c r="C3801" i="27"/>
  <c r="C3800" i="27"/>
  <c r="C3799" i="27"/>
  <c r="C3798" i="27"/>
  <c r="C3797" i="27"/>
  <c r="C3796" i="27"/>
  <c r="C3795" i="27"/>
  <c r="C3794" i="27"/>
  <c r="C3793" i="27"/>
  <c r="C3792" i="27"/>
  <c r="C3791" i="27"/>
  <c r="C3790" i="27"/>
  <c r="C3789" i="27"/>
  <c r="C3788" i="27"/>
  <c r="C3787" i="27"/>
  <c r="C3786" i="27"/>
  <c r="C3785" i="27"/>
  <c r="C3784" i="27"/>
  <c r="C3783" i="27"/>
  <c r="C3782" i="27"/>
  <c r="C3781" i="27"/>
  <c r="C3780" i="27"/>
  <c r="C3779" i="27"/>
  <c r="C3778" i="27"/>
  <c r="C3777" i="27"/>
  <c r="C3776" i="27"/>
  <c r="C3775" i="27"/>
  <c r="C3774" i="27"/>
  <c r="C3773" i="27"/>
  <c r="C3772" i="27"/>
  <c r="C3771" i="27"/>
  <c r="C3770" i="27"/>
  <c r="C3769" i="27"/>
  <c r="C3768" i="27"/>
  <c r="C3767" i="27"/>
  <c r="C3766" i="27"/>
  <c r="C3765" i="27"/>
  <c r="C3764" i="27"/>
  <c r="C3763" i="27"/>
  <c r="C3762" i="27"/>
  <c r="C3761" i="27"/>
  <c r="C3760" i="27"/>
  <c r="C3759" i="27"/>
  <c r="C3758" i="27"/>
  <c r="C3757" i="27"/>
  <c r="C3756" i="27"/>
  <c r="C3755" i="27"/>
  <c r="C3754" i="27"/>
  <c r="C3753" i="27"/>
  <c r="C3752" i="27"/>
  <c r="C3751" i="27"/>
  <c r="C3750" i="27"/>
  <c r="C3749" i="27"/>
  <c r="C3748" i="27"/>
  <c r="C3747" i="27"/>
  <c r="C3746" i="27"/>
  <c r="C3745" i="27"/>
  <c r="C3744" i="27"/>
  <c r="C3743" i="27"/>
  <c r="C3742" i="27"/>
  <c r="C3741" i="27"/>
  <c r="C3740" i="27"/>
  <c r="C3739" i="27"/>
  <c r="C3738" i="27"/>
  <c r="C3737" i="27"/>
  <c r="C3736" i="27"/>
  <c r="C3735" i="27"/>
  <c r="C3734" i="27"/>
  <c r="C3733" i="27"/>
  <c r="C3732" i="27"/>
  <c r="C3731" i="27"/>
  <c r="C3730" i="27"/>
  <c r="C3729" i="27"/>
  <c r="C3728" i="27"/>
  <c r="C3727" i="27"/>
  <c r="C3726" i="27"/>
  <c r="C3725" i="27"/>
  <c r="C3724" i="27"/>
  <c r="C3723" i="27"/>
  <c r="C3722" i="27"/>
  <c r="C3721" i="27"/>
  <c r="C3720" i="27"/>
  <c r="C3719" i="27"/>
  <c r="C3718" i="27"/>
  <c r="C3717" i="27"/>
  <c r="C3716" i="27"/>
  <c r="C3715" i="27"/>
  <c r="C3714" i="27"/>
  <c r="C3713" i="27"/>
  <c r="C3712" i="27"/>
  <c r="C3711" i="27"/>
  <c r="C3710" i="27"/>
  <c r="C3709" i="27"/>
  <c r="C3708" i="27"/>
  <c r="C3707" i="27"/>
  <c r="C3706" i="27"/>
  <c r="C3705" i="27"/>
  <c r="C3704" i="27"/>
  <c r="C3703" i="27"/>
  <c r="C3702" i="27"/>
  <c r="C3701" i="27"/>
  <c r="C3700" i="27"/>
  <c r="C3699" i="27"/>
  <c r="C3698" i="27"/>
  <c r="C3697" i="27"/>
  <c r="C3696" i="27"/>
  <c r="C3695" i="27"/>
  <c r="C3694" i="27"/>
  <c r="C3693" i="27"/>
  <c r="C3692" i="27"/>
  <c r="C3691" i="27"/>
  <c r="C3690" i="27"/>
  <c r="C3689" i="27"/>
  <c r="C3688" i="27"/>
  <c r="C3687" i="27"/>
  <c r="C3686" i="27"/>
  <c r="C3685" i="27"/>
  <c r="C3684" i="27"/>
  <c r="C3683" i="27"/>
  <c r="C3682" i="27"/>
  <c r="C3681" i="27"/>
  <c r="C3680" i="27"/>
  <c r="C3679" i="27"/>
  <c r="C3678" i="27"/>
  <c r="C3677" i="27"/>
  <c r="C3676" i="27"/>
  <c r="C3675" i="27"/>
  <c r="C3674" i="27"/>
  <c r="C3673" i="27"/>
  <c r="C3672" i="27"/>
  <c r="C3671" i="27"/>
  <c r="C3670" i="27"/>
  <c r="C3669" i="27"/>
  <c r="C3668" i="27"/>
  <c r="C3667" i="27"/>
  <c r="C3666" i="27"/>
  <c r="C3665" i="27"/>
  <c r="C3664" i="27"/>
  <c r="C3663" i="27"/>
  <c r="C3662" i="27"/>
  <c r="C3661" i="27"/>
  <c r="C3660" i="27"/>
  <c r="C3659" i="27"/>
  <c r="C3658" i="27"/>
  <c r="C3657" i="27"/>
  <c r="C3656" i="27"/>
  <c r="C3655" i="27"/>
  <c r="C3654" i="27"/>
  <c r="C3653" i="27"/>
  <c r="C3652" i="27"/>
  <c r="C3651" i="27"/>
  <c r="C3650" i="27"/>
  <c r="C3649" i="27"/>
  <c r="C3648" i="27"/>
  <c r="C3647" i="27"/>
  <c r="C3646" i="27"/>
  <c r="C3645" i="27"/>
  <c r="C3644" i="27"/>
  <c r="C3643" i="27"/>
  <c r="C3642" i="27"/>
  <c r="C3641" i="27"/>
  <c r="C3640" i="27"/>
  <c r="C3639" i="27"/>
  <c r="C3638" i="27"/>
  <c r="C3637" i="27"/>
  <c r="C3636" i="27"/>
  <c r="C3635" i="27"/>
  <c r="C3634" i="27"/>
  <c r="C3633" i="27"/>
  <c r="C3632" i="27"/>
  <c r="C3631" i="27"/>
  <c r="C3630" i="27"/>
  <c r="C3629" i="27"/>
  <c r="C3628" i="27"/>
  <c r="C3627" i="27"/>
  <c r="C3626" i="27"/>
  <c r="C3625" i="27"/>
  <c r="C3624" i="27"/>
  <c r="C3623" i="27"/>
  <c r="C3622" i="27"/>
  <c r="C3621" i="27"/>
  <c r="C3620" i="27"/>
  <c r="C3619" i="27"/>
  <c r="C3618" i="27"/>
  <c r="C3617" i="27"/>
  <c r="C3616" i="27"/>
  <c r="C3615" i="27"/>
  <c r="C3614" i="27"/>
  <c r="C3613" i="27"/>
  <c r="C3612" i="27"/>
  <c r="C3611" i="27"/>
  <c r="C3610" i="27"/>
  <c r="C3609" i="27"/>
  <c r="C3608" i="27"/>
  <c r="C3607" i="27"/>
  <c r="C3606" i="27"/>
  <c r="C3605" i="27"/>
  <c r="C3604" i="27"/>
  <c r="C3603" i="27"/>
  <c r="C3602" i="27"/>
  <c r="C3601" i="27"/>
  <c r="C3600" i="27"/>
  <c r="C3599" i="27"/>
  <c r="C3598" i="27"/>
  <c r="C3597" i="27"/>
  <c r="C3596" i="27"/>
  <c r="C3595" i="27"/>
  <c r="C3594" i="27"/>
  <c r="C3593" i="27"/>
  <c r="C3592" i="27"/>
  <c r="C3591" i="27"/>
  <c r="C3590" i="27"/>
  <c r="C3589" i="27"/>
  <c r="C3588" i="27"/>
  <c r="C3587" i="27"/>
  <c r="C3586" i="27"/>
  <c r="C3585" i="27"/>
  <c r="C3584" i="27"/>
  <c r="C3583" i="27"/>
  <c r="C3582" i="27"/>
  <c r="C3581" i="27"/>
  <c r="C3580" i="27"/>
  <c r="C3579" i="27"/>
  <c r="C3578" i="27"/>
  <c r="C3577" i="27"/>
  <c r="C3576" i="27"/>
  <c r="C3575" i="27"/>
  <c r="C3574" i="27"/>
  <c r="C3573" i="27"/>
  <c r="C3572" i="27"/>
  <c r="C3571" i="27"/>
  <c r="C3570" i="27"/>
  <c r="C3569" i="27"/>
  <c r="C3568" i="27"/>
  <c r="C3567" i="27"/>
  <c r="C3566" i="27"/>
  <c r="C3565" i="27"/>
  <c r="C3564" i="27"/>
  <c r="C3563" i="27"/>
  <c r="C3562" i="27"/>
  <c r="C3561" i="27"/>
  <c r="C3560" i="27"/>
  <c r="C3559" i="27"/>
  <c r="C3558" i="27"/>
  <c r="C3557" i="27"/>
  <c r="C3556" i="27"/>
  <c r="C3555" i="27"/>
  <c r="C3554" i="27"/>
  <c r="C3553" i="27"/>
  <c r="C3552" i="27"/>
  <c r="C3551" i="27"/>
  <c r="C3550" i="27"/>
  <c r="C3549" i="27"/>
  <c r="C3548" i="27"/>
  <c r="C3547" i="27"/>
  <c r="C3546" i="27"/>
  <c r="C3545" i="27"/>
  <c r="C3544" i="27"/>
  <c r="C3543" i="27"/>
  <c r="C3542" i="27"/>
  <c r="C3541" i="27"/>
  <c r="C3540" i="27"/>
  <c r="C3539" i="27"/>
  <c r="C3538" i="27"/>
  <c r="C3537" i="27"/>
  <c r="C3536" i="27"/>
  <c r="C3535" i="27"/>
  <c r="C3534" i="27"/>
  <c r="C3533" i="27"/>
  <c r="C3532" i="27"/>
  <c r="C3531" i="27"/>
  <c r="C3530" i="27"/>
  <c r="C3529" i="27"/>
  <c r="C3528" i="27"/>
  <c r="C3527" i="27"/>
  <c r="C3526" i="27"/>
  <c r="C3525" i="27"/>
  <c r="C3524" i="27"/>
  <c r="C3523" i="27"/>
  <c r="C3522" i="27"/>
  <c r="C3521" i="27"/>
  <c r="C3520" i="27"/>
  <c r="C3519" i="27"/>
  <c r="C3518" i="27"/>
  <c r="C3517" i="27"/>
  <c r="C3516" i="27"/>
  <c r="C3515" i="27"/>
  <c r="C3514" i="27"/>
  <c r="C3513" i="27"/>
  <c r="C3512" i="27"/>
  <c r="C3511" i="27"/>
  <c r="C3510" i="27"/>
  <c r="C3509" i="27"/>
  <c r="C3508" i="27"/>
  <c r="C3507" i="27"/>
  <c r="C3506" i="27"/>
  <c r="C3505" i="27"/>
  <c r="C3504" i="27"/>
  <c r="C3503" i="27"/>
  <c r="C3502" i="27"/>
  <c r="C3501" i="27"/>
  <c r="C3500" i="27"/>
  <c r="C3499" i="27"/>
  <c r="C3498" i="27"/>
  <c r="C3497" i="27"/>
  <c r="C3496" i="27"/>
  <c r="C3495" i="27"/>
  <c r="C3494" i="27"/>
  <c r="C3493" i="27"/>
  <c r="C3492" i="27"/>
  <c r="C3491" i="27"/>
  <c r="C3490" i="27"/>
  <c r="C3489" i="27"/>
  <c r="C3488" i="27"/>
  <c r="C3487" i="27"/>
  <c r="C3486" i="27"/>
  <c r="C3485" i="27"/>
  <c r="C3484" i="27"/>
  <c r="C3483" i="27"/>
  <c r="C3482" i="27"/>
  <c r="C3481" i="27"/>
  <c r="C3480" i="27"/>
  <c r="C3479" i="27"/>
  <c r="C3478" i="27"/>
  <c r="C3477" i="27"/>
  <c r="C3476" i="27"/>
  <c r="C3475" i="27"/>
  <c r="C3474" i="27"/>
  <c r="C3473" i="27"/>
  <c r="C3472" i="27"/>
  <c r="C3471" i="27"/>
  <c r="C3470" i="27"/>
  <c r="C3469" i="27"/>
  <c r="C3468" i="27"/>
  <c r="C3467" i="27"/>
  <c r="C3466" i="27"/>
  <c r="C3465" i="27"/>
  <c r="C3464" i="27"/>
  <c r="C3463" i="27"/>
  <c r="C3462" i="27"/>
  <c r="C3461" i="27"/>
  <c r="C3460" i="27"/>
  <c r="C3459" i="27"/>
  <c r="C3458" i="27"/>
  <c r="C3457" i="27"/>
  <c r="C3456" i="27"/>
  <c r="C3455" i="27"/>
  <c r="C3454" i="27"/>
  <c r="C3453" i="27"/>
  <c r="C3452" i="27"/>
  <c r="C3451" i="27"/>
  <c r="C3450" i="27"/>
  <c r="C3449" i="27"/>
  <c r="C3448" i="27"/>
  <c r="C3447" i="27"/>
  <c r="C3446" i="27"/>
  <c r="C3445" i="27"/>
  <c r="C3444" i="27"/>
  <c r="C3443" i="27"/>
  <c r="C3442" i="27"/>
  <c r="C3441" i="27"/>
  <c r="C3440" i="27"/>
  <c r="C3439" i="27"/>
  <c r="C3438" i="27"/>
  <c r="C3437" i="27"/>
  <c r="C3436" i="27"/>
  <c r="C3435" i="27"/>
  <c r="C3434" i="27"/>
  <c r="C3433" i="27"/>
  <c r="C3432" i="27"/>
  <c r="C3431" i="27"/>
  <c r="C3430" i="27"/>
  <c r="C3429" i="27"/>
  <c r="C3428" i="27"/>
  <c r="C3427" i="27"/>
  <c r="C3426" i="27"/>
  <c r="C3425" i="27"/>
  <c r="C3424" i="27"/>
  <c r="C3423" i="27"/>
  <c r="C3422" i="27"/>
  <c r="C3421" i="27"/>
  <c r="C3420" i="27"/>
  <c r="C3419" i="27"/>
  <c r="C3418" i="27"/>
  <c r="C3417" i="27"/>
  <c r="C3416" i="27"/>
  <c r="C3415" i="27"/>
  <c r="C3414" i="27"/>
  <c r="C3413" i="27"/>
  <c r="C3412" i="27"/>
  <c r="C3411" i="27"/>
  <c r="C3410" i="27"/>
  <c r="C3409" i="27"/>
  <c r="C3408" i="27"/>
  <c r="C3407" i="27"/>
  <c r="C3406" i="27"/>
  <c r="C3405" i="27"/>
  <c r="C3404" i="27"/>
  <c r="C3403" i="27"/>
  <c r="C3402" i="27"/>
  <c r="C3401" i="27"/>
  <c r="C3400" i="27"/>
  <c r="C3399" i="27"/>
  <c r="C3398" i="27"/>
  <c r="C3397" i="27"/>
  <c r="C3396" i="27"/>
  <c r="C3395" i="27"/>
  <c r="C3394" i="27"/>
  <c r="C3393" i="27"/>
  <c r="C3392" i="27"/>
  <c r="C3391" i="27"/>
  <c r="C3390" i="27"/>
  <c r="C3389" i="27"/>
  <c r="C3388" i="27"/>
  <c r="C3387" i="27"/>
  <c r="C3386" i="27"/>
  <c r="C3385" i="27"/>
  <c r="C3384" i="27"/>
  <c r="C3383" i="27"/>
  <c r="C3382" i="27"/>
  <c r="C3381" i="27"/>
  <c r="C3380" i="27"/>
  <c r="C3379" i="27"/>
  <c r="C3378" i="27"/>
  <c r="C3377" i="27"/>
  <c r="C3376" i="27"/>
  <c r="C3375" i="27"/>
  <c r="C3374" i="27"/>
  <c r="C3373" i="27"/>
  <c r="C3372" i="27"/>
  <c r="C3371" i="27"/>
  <c r="C3370" i="27"/>
  <c r="C3369" i="27"/>
  <c r="C3368" i="27"/>
  <c r="C3367" i="27"/>
  <c r="C3366" i="27"/>
  <c r="C3365" i="27"/>
  <c r="C3364" i="27"/>
  <c r="C3363" i="27"/>
  <c r="C3362" i="27"/>
  <c r="C3361" i="27"/>
  <c r="C3360" i="27"/>
  <c r="C3359" i="27"/>
  <c r="C3358" i="27"/>
  <c r="C3357" i="27"/>
  <c r="C3356" i="27"/>
  <c r="C3355" i="27"/>
  <c r="C3354" i="27"/>
  <c r="C3353" i="27"/>
  <c r="C3352" i="27"/>
  <c r="C3351" i="27"/>
  <c r="C3350" i="27"/>
  <c r="C3349" i="27"/>
  <c r="C3348" i="27"/>
  <c r="C3347" i="27"/>
  <c r="C3346" i="27"/>
  <c r="C3345" i="27"/>
  <c r="C3344" i="27"/>
  <c r="C3343" i="27"/>
  <c r="C3342" i="27"/>
  <c r="C3341" i="27"/>
  <c r="C3340" i="27"/>
  <c r="C3339" i="27"/>
  <c r="C3338" i="27"/>
  <c r="C3337" i="27"/>
  <c r="C3336" i="27"/>
  <c r="C3335" i="27"/>
  <c r="C3334" i="27"/>
  <c r="C3333" i="27"/>
  <c r="C3332" i="27"/>
  <c r="C3331" i="27"/>
  <c r="C3330" i="27"/>
  <c r="C3329" i="27"/>
  <c r="C3328" i="27"/>
  <c r="C3327" i="27"/>
  <c r="C3326" i="27"/>
  <c r="C3325" i="27"/>
  <c r="C3324" i="27"/>
  <c r="C3323" i="27"/>
  <c r="C3322" i="27"/>
  <c r="C3321" i="27"/>
  <c r="C3320" i="27"/>
  <c r="C3319" i="27"/>
  <c r="C3318" i="27"/>
  <c r="C3317" i="27"/>
  <c r="C3316" i="27"/>
  <c r="C3315" i="27"/>
  <c r="C3314" i="27"/>
  <c r="C3313" i="27"/>
  <c r="C3312" i="27"/>
  <c r="C3311" i="27"/>
  <c r="C3310" i="27"/>
  <c r="C3309" i="27"/>
  <c r="C3308" i="27"/>
  <c r="C3307" i="27"/>
  <c r="C3306" i="27"/>
  <c r="C3305" i="27"/>
  <c r="C3304" i="27"/>
  <c r="C3303" i="27"/>
  <c r="C3302" i="27"/>
  <c r="C3301" i="27"/>
  <c r="C3300" i="27"/>
  <c r="C3299" i="27"/>
  <c r="C3298" i="27"/>
  <c r="C3297" i="27"/>
  <c r="C3296" i="27"/>
  <c r="C3295" i="27"/>
  <c r="C3294" i="27"/>
  <c r="C3293" i="27"/>
  <c r="C3292" i="27"/>
  <c r="C3291" i="27"/>
  <c r="C3290" i="27"/>
  <c r="C3289" i="27"/>
  <c r="C3288" i="27"/>
  <c r="C3287" i="27"/>
  <c r="C3286" i="27"/>
  <c r="C3285" i="27"/>
  <c r="C3284" i="27"/>
  <c r="C3283" i="27"/>
  <c r="C3282" i="27"/>
  <c r="C3281" i="27"/>
  <c r="C3280" i="27"/>
  <c r="C3279" i="27"/>
  <c r="C3278" i="27"/>
  <c r="C3277" i="27"/>
  <c r="C3276" i="27"/>
  <c r="C3275" i="27"/>
  <c r="C3274" i="27"/>
  <c r="C3273" i="27"/>
  <c r="C3272" i="27"/>
  <c r="C3271" i="27"/>
  <c r="C3270" i="27"/>
  <c r="C3269" i="27"/>
  <c r="C3268" i="27"/>
  <c r="C3267" i="27"/>
  <c r="C3266" i="27"/>
  <c r="C3265" i="27"/>
  <c r="C3264" i="27"/>
  <c r="C3263" i="27"/>
  <c r="C3262" i="27"/>
  <c r="C3261" i="27"/>
  <c r="C3260" i="27"/>
  <c r="C3259" i="27"/>
  <c r="C3258" i="27"/>
  <c r="C3257" i="27"/>
  <c r="C3256" i="27"/>
  <c r="C3255" i="27"/>
  <c r="C3254" i="27"/>
  <c r="C3253" i="27"/>
  <c r="C3252" i="27"/>
  <c r="C3251" i="27"/>
  <c r="C3250" i="27"/>
  <c r="C3249" i="27"/>
  <c r="C3248" i="27"/>
  <c r="C3247" i="27"/>
  <c r="C3246" i="27"/>
  <c r="C3245" i="27"/>
  <c r="C3244" i="27"/>
  <c r="C3243" i="27"/>
  <c r="C3242" i="27"/>
  <c r="C3241" i="27"/>
  <c r="C3240" i="27"/>
  <c r="C3239" i="27"/>
  <c r="C3238" i="27"/>
  <c r="C3237" i="27"/>
  <c r="C3236" i="27"/>
  <c r="C3235" i="27"/>
  <c r="C3234" i="27"/>
  <c r="C3233" i="27"/>
  <c r="C3232" i="27"/>
  <c r="C3231" i="27"/>
  <c r="C3230" i="27"/>
  <c r="C3229" i="27"/>
  <c r="C3228" i="27"/>
  <c r="C3227" i="27"/>
  <c r="C3226" i="27"/>
  <c r="C3225" i="27"/>
  <c r="C3224" i="27"/>
  <c r="C3223" i="27"/>
  <c r="C3222" i="27"/>
  <c r="C3221" i="27"/>
  <c r="C3220" i="27"/>
  <c r="C3219" i="27"/>
  <c r="C3218" i="27"/>
  <c r="C3217" i="27"/>
  <c r="C3216" i="27"/>
  <c r="C3215" i="27"/>
  <c r="C3214" i="27"/>
  <c r="C3213" i="27"/>
  <c r="C3212" i="27"/>
  <c r="C3211" i="27"/>
  <c r="C3210" i="27"/>
  <c r="C3209" i="27"/>
  <c r="C3208" i="27"/>
  <c r="C3207" i="27"/>
  <c r="C3206" i="27"/>
  <c r="C3205" i="27"/>
  <c r="C3204" i="27"/>
  <c r="C3203" i="27"/>
  <c r="C3202" i="27"/>
  <c r="C3201" i="27"/>
  <c r="C3200" i="27"/>
  <c r="C3199" i="27"/>
  <c r="C3198" i="27"/>
  <c r="C3197" i="27"/>
  <c r="C3196" i="27"/>
  <c r="C3195" i="27"/>
  <c r="C3194" i="27"/>
  <c r="C3193" i="27"/>
  <c r="C3192" i="27"/>
  <c r="C3191" i="27"/>
  <c r="C3190" i="27"/>
  <c r="C3189" i="27"/>
  <c r="C3188" i="27"/>
  <c r="C3187" i="27"/>
  <c r="C3186" i="27"/>
  <c r="C3185" i="27"/>
  <c r="C3184" i="27"/>
  <c r="C3183" i="27"/>
  <c r="C3182" i="27"/>
  <c r="C3181" i="27"/>
  <c r="C3180" i="27"/>
  <c r="C3179" i="27"/>
  <c r="C3178" i="27"/>
  <c r="C3177" i="27"/>
  <c r="C3176" i="27"/>
  <c r="C3175" i="27"/>
  <c r="C3174" i="27"/>
  <c r="C3173" i="27"/>
  <c r="C3172" i="27"/>
  <c r="C3171" i="27"/>
  <c r="C3170" i="27"/>
  <c r="C3169" i="27"/>
  <c r="C3168" i="27"/>
  <c r="C3167" i="27"/>
  <c r="C3166" i="27"/>
  <c r="C3165" i="27"/>
  <c r="C3164" i="27"/>
  <c r="C3163" i="27"/>
  <c r="C3162" i="27"/>
  <c r="C3161" i="27"/>
  <c r="C3160" i="27"/>
  <c r="C3159" i="27"/>
  <c r="C3158" i="27"/>
  <c r="C3157" i="27"/>
  <c r="C3156" i="27"/>
  <c r="C3155" i="27"/>
  <c r="C3154" i="27"/>
  <c r="C3153" i="27"/>
  <c r="C3152" i="27"/>
  <c r="C3151" i="27"/>
  <c r="C3150" i="27"/>
  <c r="C3149" i="27"/>
  <c r="C3148" i="27"/>
  <c r="C3147" i="27"/>
  <c r="C3146" i="27"/>
  <c r="C3145" i="27"/>
  <c r="C3144" i="27"/>
  <c r="C3143" i="27"/>
  <c r="C3142" i="27"/>
  <c r="C3141" i="27"/>
  <c r="C3140" i="27"/>
  <c r="C3139" i="27"/>
  <c r="C3138" i="27"/>
  <c r="C3137" i="27"/>
  <c r="C3136" i="27"/>
  <c r="C3135" i="27"/>
  <c r="C3134" i="27"/>
  <c r="C3133" i="27"/>
  <c r="C3132" i="27"/>
  <c r="C3131" i="27"/>
  <c r="C3130" i="27"/>
  <c r="C3129" i="27"/>
  <c r="C3128" i="27"/>
  <c r="C3127" i="27"/>
  <c r="C3126" i="27"/>
  <c r="C3125" i="27"/>
  <c r="C3124" i="27"/>
  <c r="C3123" i="27"/>
  <c r="C3122" i="27"/>
  <c r="C3121" i="27"/>
  <c r="C3120" i="27"/>
  <c r="C3119" i="27"/>
  <c r="C3118" i="27"/>
  <c r="C3117" i="27"/>
  <c r="C3116" i="27"/>
  <c r="C3115" i="27"/>
  <c r="C3114" i="27"/>
  <c r="C3113" i="27"/>
  <c r="C3112" i="27"/>
  <c r="C3111" i="27"/>
  <c r="C3110" i="27"/>
  <c r="C3109" i="27"/>
  <c r="C3108" i="27"/>
  <c r="C3107" i="27"/>
  <c r="C3106" i="27"/>
  <c r="C3105" i="27"/>
  <c r="C3104" i="27"/>
  <c r="C3103" i="27"/>
  <c r="C3102" i="27"/>
  <c r="C3101" i="27"/>
  <c r="C3100" i="27"/>
  <c r="C3099" i="27"/>
  <c r="C3098" i="27"/>
  <c r="C3097" i="27"/>
  <c r="C3096" i="27"/>
  <c r="C3095" i="27"/>
  <c r="C3094" i="27"/>
  <c r="C3093" i="27"/>
  <c r="C3092" i="27"/>
  <c r="C3091" i="27"/>
  <c r="C3090" i="27"/>
  <c r="C3089" i="27"/>
  <c r="C3088" i="27"/>
  <c r="C3087" i="27"/>
  <c r="C3086" i="27"/>
  <c r="C3085" i="27"/>
  <c r="C3084" i="27"/>
  <c r="C3083" i="27"/>
  <c r="C3082" i="27"/>
  <c r="C3081" i="27"/>
  <c r="C3080" i="27"/>
  <c r="C3079" i="27"/>
  <c r="C3078" i="27"/>
  <c r="C3077" i="27"/>
  <c r="C3076" i="27"/>
  <c r="C3075" i="27"/>
  <c r="C3074" i="27"/>
  <c r="C3073" i="27"/>
  <c r="C3072" i="27"/>
  <c r="C3071" i="27"/>
  <c r="C3070" i="27"/>
  <c r="C3069" i="27"/>
  <c r="C3068" i="27"/>
  <c r="C3067" i="27"/>
  <c r="C3066" i="27"/>
  <c r="C3065" i="27"/>
  <c r="C3064" i="27"/>
  <c r="C3063" i="27"/>
  <c r="C3062" i="27"/>
  <c r="C3061" i="27"/>
  <c r="C3060" i="27"/>
  <c r="C3059" i="27"/>
  <c r="C3058" i="27"/>
  <c r="C3057" i="27"/>
  <c r="C3056" i="27"/>
  <c r="C3055" i="27"/>
  <c r="C3054" i="27"/>
  <c r="C3053" i="27"/>
  <c r="C3052" i="27"/>
  <c r="C3051" i="27"/>
  <c r="C3050" i="27"/>
  <c r="C3049" i="27"/>
  <c r="C3048" i="27"/>
  <c r="C3047" i="27"/>
  <c r="C3046" i="27"/>
  <c r="C3045" i="27"/>
  <c r="C3044" i="27"/>
  <c r="C3043" i="27"/>
  <c r="C3042" i="27"/>
  <c r="C3041" i="27"/>
  <c r="C3040" i="27"/>
  <c r="C3039" i="27"/>
  <c r="C3038" i="27"/>
  <c r="C3037" i="27"/>
  <c r="C3036" i="27"/>
  <c r="C3035" i="27"/>
  <c r="C3034" i="27"/>
  <c r="C3033" i="27"/>
  <c r="C3032" i="27"/>
  <c r="C3031" i="27"/>
  <c r="C3030" i="27"/>
  <c r="C3029" i="27"/>
  <c r="C3028" i="27"/>
  <c r="C3027" i="27"/>
  <c r="C3026" i="27"/>
  <c r="C3025" i="27"/>
  <c r="C3024" i="27"/>
  <c r="C3023" i="27"/>
  <c r="C3022" i="27"/>
  <c r="C3021" i="27"/>
  <c r="C3020" i="27"/>
  <c r="C3019" i="27"/>
  <c r="C3018" i="27"/>
  <c r="C3017" i="27"/>
  <c r="C3016" i="27"/>
  <c r="C3015" i="27"/>
  <c r="C3014" i="27"/>
  <c r="C3013" i="27"/>
  <c r="C3012" i="27"/>
  <c r="C3011" i="27"/>
  <c r="C3010" i="27"/>
  <c r="C3009" i="27"/>
  <c r="C3008" i="27"/>
  <c r="C3007" i="27"/>
  <c r="C3006" i="27"/>
  <c r="C3005" i="27"/>
  <c r="C3004" i="27"/>
  <c r="C3003" i="27"/>
  <c r="C3002" i="27"/>
  <c r="C3001" i="27"/>
  <c r="C3000" i="27"/>
  <c r="C2999" i="27"/>
  <c r="C2998" i="27"/>
  <c r="C2997" i="27"/>
  <c r="C2996" i="27"/>
  <c r="C2995" i="27"/>
  <c r="C2994" i="27"/>
  <c r="C2993" i="27"/>
  <c r="C2992" i="27"/>
  <c r="C2991" i="27"/>
  <c r="C2990" i="27"/>
  <c r="C2989" i="27"/>
  <c r="C2988" i="27"/>
  <c r="C2987" i="27"/>
  <c r="C2986" i="27"/>
  <c r="C2985" i="27"/>
  <c r="C2984" i="27"/>
  <c r="C2983" i="27"/>
  <c r="C2982" i="27"/>
  <c r="C2981" i="27"/>
  <c r="C2980" i="27"/>
  <c r="C2979" i="27"/>
  <c r="C2978" i="27"/>
  <c r="C2977" i="27"/>
  <c r="C2976" i="27"/>
  <c r="C2975" i="27"/>
  <c r="C2974" i="27"/>
  <c r="C2973" i="27"/>
  <c r="C2972" i="27"/>
  <c r="C2971" i="27"/>
  <c r="C2970" i="27"/>
  <c r="C2969" i="27"/>
  <c r="C2968" i="27"/>
  <c r="C2967" i="27"/>
  <c r="C2966" i="27"/>
  <c r="C2965" i="27"/>
  <c r="C2964" i="27"/>
  <c r="C2963" i="27"/>
  <c r="C2962" i="27"/>
  <c r="C2961" i="27"/>
  <c r="C2960" i="27"/>
  <c r="C2959" i="27"/>
  <c r="C2958" i="27"/>
  <c r="C2957" i="27"/>
  <c r="C2956" i="27"/>
  <c r="C2955" i="27"/>
  <c r="C2954" i="27"/>
  <c r="C2953" i="27"/>
  <c r="C2952" i="27"/>
  <c r="C2951" i="27"/>
  <c r="C2950" i="27"/>
  <c r="C2949" i="27"/>
  <c r="C2948" i="27"/>
  <c r="C2947" i="27"/>
  <c r="C2946" i="27"/>
  <c r="C2945" i="27"/>
  <c r="C2944" i="27"/>
  <c r="C2943" i="27"/>
  <c r="C2942" i="27"/>
  <c r="C2941" i="27"/>
  <c r="C2940" i="27"/>
  <c r="C2939" i="27"/>
  <c r="C2938" i="27"/>
  <c r="C2937" i="27"/>
  <c r="C2936" i="27"/>
  <c r="C2935" i="27"/>
  <c r="C2934" i="27"/>
  <c r="C2933" i="27"/>
  <c r="C2932" i="27"/>
  <c r="C2931" i="27"/>
  <c r="C2930" i="27"/>
  <c r="C2929" i="27"/>
  <c r="C2928" i="27"/>
  <c r="C2927" i="27"/>
  <c r="C2926" i="27"/>
  <c r="C2925" i="27"/>
  <c r="C2924" i="27"/>
  <c r="C2923" i="27"/>
  <c r="C2922" i="27"/>
  <c r="C2921" i="27"/>
  <c r="C2920" i="27"/>
  <c r="C2919" i="27"/>
  <c r="C2918" i="27"/>
  <c r="C2917" i="27"/>
  <c r="C2916" i="27"/>
  <c r="C2915" i="27"/>
  <c r="C2914" i="27"/>
  <c r="C2913" i="27"/>
  <c r="C2912" i="27"/>
  <c r="C2911" i="27"/>
  <c r="C2910" i="27"/>
  <c r="C2909" i="27"/>
  <c r="C2908" i="27"/>
  <c r="C2907" i="27"/>
  <c r="C2906" i="27"/>
  <c r="C2905" i="27"/>
  <c r="C2904" i="27"/>
  <c r="C2903" i="27"/>
  <c r="C2902" i="27"/>
  <c r="C2901" i="27"/>
  <c r="C2900" i="27"/>
  <c r="C2899" i="27"/>
  <c r="C2898" i="27"/>
  <c r="C2897" i="27"/>
  <c r="C2896" i="27"/>
  <c r="C2895" i="27"/>
  <c r="C2894" i="27"/>
  <c r="C2893" i="27"/>
  <c r="C2892" i="27"/>
  <c r="C2891" i="27"/>
  <c r="C2890" i="27"/>
  <c r="C2889" i="27"/>
  <c r="C2888" i="27"/>
  <c r="C2887" i="27"/>
  <c r="C2886" i="27"/>
  <c r="C2885" i="27"/>
  <c r="C2884" i="27"/>
  <c r="C2883" i="27"/>
  <c r="C2882" i="27"/>
  <c r="C2881" i="27"/>
  <c r="C2880" i="27"/>
  <c r="C2879" i="27"/>
  <c r="C2878" i="27"/>
  <c r="C2877" i="27"/>
  <c r="C2876" i="27"/>
  <c r="C2875" i="27"/>
  <c r="C2874" i="27"/>
  <c r="C2873" i="27"/>
  <c r="C2872" i="27"/>
  <c r="C2871" i="27"/>
  <c r="C2870" i="27"/>
  <c r="C2869" i="27"/>
  <c r="C2868" i="27"/>
  <c r="C2867" i="27"/>
  <c r="C2866" i="27"/>
  <c r="C2865" i="27"/>
  <c r="C2864" i="27"/>
  <c r="C2863" i="27"/>
  <c r="C2862" i="27"/>
  <c r="C2861" i="27"/>
  <c r="C2860" i="27"/>
  <c r="C2859" i="27"/>
  <c r="C2858" i="27"/>
  <c r="C2857" i="27"/>
  <c r="C2856" i="27"/>
  <c r="C2855" i="27"/>
  <c r="C2854" i="27"/>
  <c r="C2853" i="27"/>
  <c r="C2852" i="27"/>
  <c r="C2851" i="27"/>
  <c r="C2850" i="27"/>
  <c r="C2849" i="27"/>
  <c r="C2848" i="27"/>
  <c r="C2847" i="27"/>
  <c r="C2846" i="27"/>
  <c r="C2845" i="27"/>
  <c r="C2844" i="27"/>
  <c r="C2843" i="27"/>
  <c r="C2842" i="27"/>
  <c r="C2841" i="27"/>
  <c r="C2840" i="27"/>
  <c r="C2839" i="27"/>
  <c r="C2838" i="27"/>
  <c r="C2837" i="27"/>
  <c r="C2836" i="27"/>
  <c r="C2835" i="27"/>
  <c r="C2834" i="27"/>
  <c r="C2833" i="27"/>
  <c r="C2832" i="27"/>
  <c r="C2831" i="27"/>
  <c r="C2830" i="27"/>
  <c r="C2829" i="27"/>
  <c r="C2828" i="27"/>
  <c r="C2827" i="27"/>
  <c r="C2826" i="27"/>
  <c r="C2825" i="27"/>
  <c r="C2824" i="27"/>
  <c r="C2823" i="27"/>
  <c r="C2822" i="27"/>
  <c r="C2821" i="27"/>
  <c r="C2820" i="27"/>
  <c r="C2819" i="27"/>
  <c r="C2818" i="27"/>
  <c r="C2817" i="27"/>
  <c r="C2816" i="27"/>
  <c r="C2815" i="27"/>
  <c r="C2814" i="27"/>
  <c r="C2813" i="27"/>
  <c r="C2812" i="27"/>
  <c r="C2811" i="27"/>
  <c r="C2810" i="27"/>
  <c r="C2809" i="27"/>
  <c r="C2808" i="27"/>
  <c r="C2807" i="27"/>
  <c r="C2806" i="27"/>
  <c r="C2805" i="27"/>
  <c r="C2804" i="27"/>
  <c r="C2803" i="27"/>
  <c r="C2802" i="27"/>
  <c r="C2801" i="27"/>
  <c r="C2800" i="27"/>
  <c r="C2799" i="27"/>
  <c r="C2798" i="27"/>
  <c r="C2797" i="27"/>
  <c r="C2796" i="27"/>
  <c r="C2795" i="27"/>
  <c r="C2794" i="27"/>
  <c r="C2793" i="27"/>
  <c r="C2792" i="27"/>
  <c r="C2791" i="27"/>
  <c r="C2790" i="27"/>
  <c r="C2789" i="27"/>
  <c r="C2788" i="27"/>
  <c r="C2787" i="27"/>
  <c r="C2786" i="27"/>
  <c r="C2785" i="27"/>
  <c r="C2784" i="27"/>
  <c r="C2783" i="27"/>
  <c r="C2782" i="27"/>
  <c r="C2781" i="27"/>
  <c r="C2780" i="27"/>
  <c r="C2779" i="27"/>
  <c r="C2778" i="27"/>
  <c r="C2777" i="27"/>
  <c r="C2776" i="27"/>
  <c r="C2775" i="27"/>
  <c r="C2774" i="27"/>
  <c r="C2773" i="27"/>
  <c r="C2772" i="27"/>
  <c r="C2771" i="27"/>
  <c r="C2770" i="27"/>
  <c r="C2769" i="27"/>
  <c r="C2768" i="27"/>
  <c r="C2767" i="27"/>
  <c r="C2766" i="27"/>
  <c r="C2765" i="27"/>
  <c r="C2764" i="27"/>
  <c r="C2763" i="27"/>
  <c r="C2762" i="27"/>
  <c r="C2761" i="27"/>
  <c r="C2760" i="27"/>
  <c r="C2759" i="27"/>
  <c r="C2758" i="27"/>
  <c r="C2757" i="27"/>
  <c r="C2756" i="27"/>
  <c r="C2755" i="27"/>
  <c r="C2754" i="27"/>
  <c r="C2753" i="27"/>
  <c r="C2752" i="27"/>
  <c r="C2751" i="27"/>
  <c r="C2750" i="27"/>
  <c r="C2749" i="27"/>
  <c r="C2748" i="27"/>
  <c r="C2747" i="27"/>
  <c r="C2746" i="27"/>
  <c r="C2745" i="27"/>
  <c r="C2744" i="27"/>
  <c r="C2743" i="27"/>
  <c r="C2742" i="27"/>
  <c r="C2741" i="27"/>
  <c r="C2740" i="27"/>
  <c r="C2739" i="27"/>
  <c r="C2738" i="27"/>
  <c r="C2737" i="27"/>
  <c r="C2736" i="27"/>
  <c r="C2735" i="27"/>
  <c r="C2734" i="27"/>
  <c r="C2733" i="27"/>
  <c r="C2732" i="27"/>
  <c r="C2731" i="27"/>
  <c r="C2730" i="27"/>
  <c r="C2729" i="27"/>
  <c r="C2728" i="27"/>
  <c r="C2727" i="27"/>
  <c r="C2726" i="27"/>
  <c r="C2725" i="27"/>
  <c r="C2724" i="27"/>
  <c r="C2723" i="27"/>
  <c r="C2722" i="27"/>
  <c r="C2721" i="27"/>
  <c r="C2720" i="27"/>
  <c r="C2719" i="27"/>
  <c r="C2718" i="27"/>
  <c r="C2717" i="27"/>
  <c r="C2716" i="27"/>
  <c r="C2715" i="27"/>
  <c r="C2714" i="27"/>
  <c r="C2713" i="27"/>
  <c r="C2712" i="27"/>
  <c r="C2711" i="27"/>
  <c r="C2710" i="27"/>
  <c r="C2709" i="27"/>
  <c r="C2708" i="27"/>
  <c r="C2707" i="27"/>
  <c r="C2706" i="27"/>
  <c r="C2705" i="27"/>
  <c r="C2704" i="27"/>
  <c r="C2703" i="27"/>
  <c r="C2702" i="27"/>
  <c r="C2701" i="27"/>
  <c r="C2700" i="27"/>
  <c r="C2699" i="27"/>
  <c r="C2698" i="27"/>
  <c r="C2697" i="27"/>
  <c r="C2696" i="27"/>
  <c r="C2695" i="27"/>
  <c r="C2694" i="27"/>
  <c r="C2693" i="27"/>
  <c r="C2692" i="27"/>
  <c r="C2691" i="27"/>
  <c r="C2690" i="27"/>
  <c r="C2689" i="27"/>
  <c r="C2688" i="27"/>
  <c r="C2687" i="27"/>
  <c r="C2686" i="27"/>
  <c r="C2685" i="27"/>
  <c r="C2684" i="27"/>
  <c r="C2683" i="27"/>
  <c r="C2682" i="27"/>
  <c r="C2681" i="27"/>
  <c r="C2680" i="27"/>
  <c r="C2679" i="27"/>
  <c r="C2678" i="27"/>
  <c r="C2677" i="27"/>
  <c r="C2676" i="27"/>
  <c r="C2675" i="27"/>
  <c r="C2674" i="27"/>
  <c r="C2673" i="27"/>
  <c r="C2672" i="27"/>
  <c r="C2671" i="27"/>
  <c r="C2670" i="27"/>
  <c r="C2669" i="27"/>
  <c r="C2668" i="27"/>
  <c r="C2667" i="27"/>
  <c r="C2666" i="27"/>
  <c r="C2665" i="27"/>
  <c r="C2664" i="27"/>
  <c r="C2663" i="27"/>
  <c r="C2662" i="27"/>
  <c r="C2661" i="27"/>
  <c r="C2660" i="27"/>
  <c r="C2659" i="27"/>
  <c r="C2658" i="27"/>
  <c r="C2657" i="27"/>
  <c r="C2656" i="27"/>
  <c r="C2655" i="27"/>
  <c r="C2654" i="27"/>
  <c r="C2653" i="27"/>
  <c r="C2652" i="27"/>
  <c r="C2651" i="27"/>
  <c r="C2650" i="27"/>
  <c r="C2649" i="27"/>
  <c r="C2648" i="27"/>
  <c r="C2647" i="27"/>
  <c r="C2646" i="27"/>
  <c r="C2645" i="27"/>
  <c r="C2644" i="27"/>
  <c r="C2643" i="27"/>
  <c r="C2642" i="27"/>
  <c r="C2641" i="27"/>
  <c r="C2640" i="27"/>
  <c r="C2639" i="27"/>
  <c r="C2638" i="27"/>
  <c r="C2637" i="27"/>
  <c r="C2636" i="27"/>
  <c r="C2635" i="27"/>
  <c r="C2634" i="27"/>
  <c r="C2633" i="27"/>
  <c r="C2632" i="27"/>
  <c r="C2631" i="27"/>
  <c r="C2630" i="27"/>
  <c r="C2629" i="27"/>
  <c r="C2628" i="27"/>
  <c r="C2627" i="27"/>
  <c r="C2626" i="27"/>
  <c r="C2625" i="27"/>
  <c r="C2624" i="27"/>
  <c r="C2623" i="27"/>
  <c r="C2622" i="27"/>
  <c r="C2621" i="27"/>
  <c r="C2620" i="27"/>
  <c r="C2619" i="27"/>
  <c r="C2618" i="27"/>
  <c r="C2617" i="27"/>
  <c r="C2616" i="27"/>
  <c r="C2615" i="27"/>
  <c r="C2614" i="27"/>
  <c r="C2613" i="27"/>
  <c r="C2612" i="27"/>
  <c r="C2611" i="27"/>
  <c r="C2610" i="27"/>
  <c r="C2609" i="27"/>
  <c r="C2608" i="27"/>
  <c r="C2607" i="27"/>
  <c r="C2606" i="27"/>
  <c r="C2605" i="27"/>
  <c r="C2604" i="27"/>
  <c r="C2603" i="27"/>
  <c r="C2602" i="27"/>
  <c r="C2601" i="27"/>
  <c r="C2600" i="27"/>
  <c r="C2599" i="27"/>
  <c r="C2598" i="27"/>
  <c r="C2597" i="27"/>
  <c r="C2596" i="27"/>
  <c r="C2595" i="27"/>
  <c r="C2594" i="27"/>
  <c r="C2593" i="27"/>
  <c r="C2592" i="27"/>
  <c r="C2591" i="27"/>
  <c r="C2590" i="27"/>
  <c r="C2589" i="27"/>
  <c r="C2588" i="27"/>
  <c r="C2587" i="27"/>
  <c r="C2586" i="27"/>
  <c r="C2585" i="27"/>
  <c r="C2584" i="27"/>
  <c r="C2583" i="27"/>
  <c r="C2582" i="27"/>
  <c r="C2581" i="27"/>
  <c r="C2580" i="27"/>
  <c r="C2579" i="27"/>
  <c r="C2578" i="27"/>
  <c r="C2577" i="27"/>
  <c r="C2576" i="27"/>
  <c r="C2575" i="27"/>
  <c r="C2574" i="27"/>
  <c r="C2573" i="27"/>
  <c r="C2572" i="27"/>
  <c r="C2571" i="27"/>
  <c r="C2570" i="27"/>
  <c r="C2569" i="27"/>
  <c r="C2568" i="27"/>
  <c r="C2567" i="27"/>
  <c r="C2566" i="27"/>
  <c r="C2565" i="27"/>
  <c r="C2564" i="27"/>
  <c r="C2563" i="27"/>
  <c r="C2562" i="27"/>
  <c r="C2561" i="27"/>
  <c r="C2560" i="27"/>
  <c r="C2559" i="27"/>
  <c r="C2558" i="27"/>
  <c r="C2557" i="27"/>
  <c r="C2556" i="27"/>
  <c r="C2555" i="27"/>
  <c r="C2554" i="27"/>
  <c r="C2553" i="27"/>
  <c r="C2552" i="27"/>
  <c r="C2551" i="27"/>
  <c r="C2550" i="27"/>
  <c r="C2549" i="27"/>
  <c r="C2548" i="27"/>
  <c r="C2547" i="27"/>
  <c r="C2546" i="27"/>
  <c r="C2545" i="27"/>
  <c r="C2544" i="27"/>
  <c r="C2543" i="27"/>
  <c r="C2542" i="27"/>
  <c r="C2541" i="27"/>
  <c r="C2540" i="27"/>
  <c r="C2539" i="27"/>
  <c r="C2538" i="27"/>
  <c r="C2537" i="27"/>
  <c r="C2536" i="27"/>
  <c r="C2535" i="27"/>
  <c r="C2534" i="27"/>
  <c r="C2533" i="27"/>
  <c r="C2532" i="27"/>
  <c r="C2531" i="27"/>
  <c r="C2530" i="27"/>
  <c r="C2529" i="27"/>
  <c r="C2528" i="27"/>
  <c r="C2527" i="27"/>
  <c r="C2526" i="27"/>
  <c r="C2525" i="27"/>
  <c r="C2524" i="27"/>
  <c r="C2523" i="27"/>
  <c r="C2522" i="27"/>
  <c r="C2521" i="27"/>
  <c r="C2520" i="27"/>
  <c r="C2519" i="27"/>
  <c r="C2518" i="27"/>
  <c r="C2517" i="27"/>
  <c r="C2516" i="27"/>
  <c r="C2515" i="27"/>
  <c r="C2514" i="27"/>
  <c r="C2513" i="27"/>
  <c r="C2512" i="27"/>
  <c r="C2511" i="27"/>
  <c r="C2510" i="27"/>
  <c r="C2509" i="27"/>
  <c r="C2508" i="27"/>
  <c r="C2507" i="27"/>
  <c r="C2506" i="27"/>
  <c r="C2505" i="27"/>
  <c r="C2504" i="27"/>
  <c r="C2503" i="27"/>
  <c r="C2502" i="27"/>
  <c r="C2501" i="27"/>
  <c r="C2500" i="27"/>
  <c r="C2499" i="27"/>
  <c r="C2498" i="27"/>
  <c r="C2497" i="27"/>
  <c r="C2496" i="27"/>
  <c r="C2495" i="27"/>
  <c r="C2494" i="27"/>
  <c r="C2493" i="27"/>
  <c r="C2492" i="27"/>
  <c r="C2491" i="27"/>
  <c r="C2490" i="27"/>
  <c r="C2489" i="27"/>
  <c r="C2488" i="27"/>
  <c r="C2487" i="27"/>
  <c r="C2486" i="27"/>
  <c r="C2485" i="27"/>
  <c r="C2484" i="27"/>
  <c r="C2483" i="27"/>
  <c r="C2482" i="27"/>
  <c r="C2481" i="27"/>
  <c r="C2480" i="27"/>
  <c r="C2479" i="27"/>
  <c r="C2478" i="27"/>
  <c r="C2477" i="27"/>
  <c r="C2476" i="27"/>
  <c r="C2475" i="27"/>
  <c r="C2474" i="27"/>
  <c r="C2473" i="27"/>
  <c r="C2472" i="27"/>
  <c r="C2471" i="27"/>
  <c r="C2470" i="27"/>
  <c r="C2469" i="27"/>
  <c r="C2468" i="27"/>
  <c r="C2467" i="27"/>
  <c r="C2466" i="27"/>
  <c r="C2465" i="27"/>
  <c r="C2464" i="27"/>
  <c r="C2463" i="27"/>
  <c r="C2462" i="27"/>
  <c r="C2461" i="27"/>
  <c r="C2460" i="27"/>
  <c r="C2459" i="27"/>
  <c r="C2458" i="27"/>
  <c r="C2457" i="27"/>
  <c r="C2456" i="27"/>
  <c r="C2455" i="27"/>
  <c r="C2454" i="27"/>
  <c r="C2453" i="27"/>
  <c r="C2452" i="27"/>
  <c r="C2451" i="27"/>
  <c r="C2450" i="27"/>
  <c r="C2449" i="27"/>
  <c r="C2448" i="27"/>
  <c r="C2447" i="27"/>
  <c r="C2446" i="27"/>
  <c r="C2445" i="27"/>
  <c r="C2444" i="27"/>
  <c r="C2443" i="27"/>
  <c r="C2442" i="27"/>
  <c r="C2441" i="27"/>
  <c r="C2440" i="27"/>
  <c r="C2439" i="27"/>
  <c r="C2438" i="27"/>
  <c r="C2437" i="27"/>
  <c r="C2436" i="27"/>
  <c r="C2435" i="27"/>
  <c r="C2434" i="27"/>
  <c r="C2433" i="27"/>
  <c r="C2432" i="27"/>
  <c r="C2431" i="27"/>
  <c r="C2430" i="27"/>
  <c r="C2429" i="27"/>
  <c r="C2428" i="27"/>
  <c r="C2427" i="27"/>
  <c r="C2426" i="27"/>
  <c r="C2425" i="27"/>
  <c r="C2424" i="27"/>
  <c r="C2423" i="27"/>
  <c r="C2422" i="27"/>
  <c r="C2421" i="27"/>
  <c r="C2420" i="27"/>
  <c r="C2419" i="27"/>
  <c r="C2418" i="27"/>
  <c r="C2417" i="27"/>
  <c r="C2416" i="27"/>
  <c r="C2415" i="27"/>
  <c r="C2414" i="27"/>
  <c r="C2413" i="27"/>
  <c r="C2412" i="27"/>
  <c r="C2411" i="27"/>
  <c r="C2410" i="27"/>
  <c r="C2409" i="27"/>
  <c r="C2408" i="27"/>
  <c r="C2407" i="27"/>
  <c r="C2406" i="27"/>
  <c r="C2405" i="27"/>
  <c r="C2404" i="27"/>
  <c r="C2403" i="27"/>
  <c r="C2402" i="27"/>
  <c r="C2401" i="27"/>
  <c r="C2400" i="27"/>
  <c r="C2399" i="27"/>
  <c r="C2398" i="27"/>
  <c r="C2397" i="27"/>
  <c r="C2396" i="27"/>
  <c r="C2395" i="27"/>
  <c r="C2394" i="27"/>
  <c r="C2393" i="27"/>
  <c r="C2392" i="27"/>
  <c r="C2391" i="27"/>
  <c r="C2390" i="27"/>
  <c r="C2389" i="27"/>
  <c r="C2388" i="27"/>
  <c r="C2387" i="27"/>
  <c r="C2386" i="27"/>
  <c r="C2385" i="27"/>
  <c r="C2384" i="27"/>
  <c r="C2383" i="27"/>
  <c r="C2382" i="27"/>
  <c r="C2381" i="27"/>
  <c r="C2380" i="27"/>
  <c r="C2379" i="27"/>
  <c r="C2378" i="27"/>
  <c r="C2377" i="27"/>
  <c r="C2376" i="27"/>
  <c r="C2375" i="27"/>
  <c r="C2374" i="27"/>
  <c r="C2373" i="27"/>
  <c r="C2372" i="27"/>
  <c r="C2371" i="27"/>
  <c r="C2370" i="27"/>
  <c r="C2369" i="27"/>
  <c r="C2368" i="27"/>
  <c r="C2367" i="27"/>
  <c r="C2366" i="27"/>
  <c r="C2365" i="27"/>
  <c r="C2364" i="27"/>
  <c r="C2363" i="27"/>
  <c r="C2362" i="27"/>
  <c r="C2361" i="27"/>
  <c r="C2360" i="27"/>
  <c r="C2359" i="27"/>
  <c r="C2358" i="27"/>
  <c r="C2357" i="27"/>
  <c r="C2356" i="27"/>
  <c r="C2355" i="27"/>
  <c r="C2354" i="27"/>
  <c r="C2353" i="27"/>
  <c r="C2352" i="27"/>
  <c r="C2351" i="27"/>
  <c r="C2350" i="27"/>
  <c r="C2349" i="27"/>
  <c r="C2348" i="27"/>
  <c r="C2347" i="27"/>
  <c r="C2346" i="27"/>
  <c r="C2345" i="27"/>
  <c r="C2344" i="27"/>
  <c r="C2343" i="27"/>
  <c r="C2342" i="27"/>
  <c r="C2341" i="27"/>
  <c r="C2340" i="27"/>
  <c r="C2339" i="27"/>
  <c r="C2338" i="27"/>
  <c r="C2337" i="27"/>
  <c r="C2336" i="27"/>
  <c r="C2335" i="27"/>
  <c r="C2334" i="27"/>
  <c r="C2333" i="27"/>
  <c r="C2332" i="27"/>
  <c r="C2331" i="27"/>
  <c r="C2330" i="27"/>
  <c r="C2329" i="27"/>
  <c r="C2328" i="27"/>
  <c r="C2327" i="27"/>
  <c r="C2326" i="27"/>
  <c r="C2325" i="27"/>
  <c r="C2324" i="27"/>
  <c r="C2323" i="27"/>
  <c r="C2322" i="27"/>
  <c r="C2321" i="27"/>
  <c r="C2320" i="27"/>
  <c r="C2319" i="27"/>
  <c r="C2318" i="27"/>
  <c r="C2317" i="27"/>
  <c r="C2316" i="27"/>
  <c r="C2315" i="27"/>
  <c r="C2314" i="27"/>
  <c r="C2313" i="27"/>
  <c r="C2312" i="27"/>
  <c r="C2311" i="27"/>
  <c r="C2310" i="27"/>
  <c r="C2309" i="27"/>
  <c r="C2308" i="27"/>
  <c r="C2307" i="27"/>
  <c r="C2306" i="27"/>
  <c r="C2305" i="27"/>
  <c r="C2304" i="27"/>
  <c r="C2303" i="27"/>
  <c r="C2302" i="27"/>
  <c r="C2301" i="27"/>
  <c r="C2300" i="27"/>
  <c r="C2299" i="27"/>
  <c r="C2298" i="27"/>
  <c r="C2297" i="27"/>
  <c r="C2296" i="27"/>
  <c r="C2295" i="27"/>
  <c r="C2294" i="27"/>
  <c r="C2293" i="27"/>
  <c r="C2292" i="27"/>
  <c r="C2291" i="27"/>
  <c r="C2290" i="27"/>
  <c r="C2289" i="27"/>
  <c r="C2288" i="27"/>
  <c r="C2287" i="27"/>
  <c r="C2286" i="27"/>
  <c r="C2285" i="27"/>
  <c r="C2284" i="27"/>
  <c r="C2283" i="27"/>
  <c r="C2282" i="27"/>
  <c r="C2281" i="27"/>
  <c r="C2280" i="27"/>
  <c r="C2279" i="27"/>
  <c r="C2278" i="27"/>
  <c r="C2277" i="27"/>
  <c r="C2276" i="27"/>
  <c r="C2275" i="27"/>
  <c r="C2274" i="27"/>
  <c r="C2273" i="27"/>
  <c r="C2272" i="27"/>
  <c r="C2271" i="27"/>
  <c r="C2270" i="27"/>
  <c r="C2269" i="27"/>
  <c r="C2268" i="27"/>
  <c r="C2267" i="27"/>
  <c r="C2266" i="27"/>
  <c r="C2265" i="27"/>
  <c r="C2264" i="27"/>
  <c r="C2263" i="27"/>
  <c r="C2262" i="27"/>
  <c r="C2261" i="27"/>
  <c r="C2260" i="27"/>
  <c r="C2259" i="27"/>
  <c r="C2258" i="27"/>
  <c r="C2257" i="27"/>
  <c r="C2256" i="27"/>
  <c r="C2255" i="27"/>
  <c r="C2254" i="27"/>
  <c r="C2253" i="27"/>
  <c r="C2252" i="27"/>
  <c r="C2251" i="27"/>
  <c r="C2250" i="27"/>
  <c r="C2249" i="27"/>
  <c r="C2248" i="27"/>
  <c r="C2247" i="27"/>
  <c r="C2246" i="27"/>
  <c r="C2245" i="27"/>
  <c r="C2244" i="27"/>
  <c r="C2243" i="27"/>
  <c r="C2242" i="27"/>
  <c r="C2241" i="27"/>
  <c r="C2240" i="27"/>
  <c r="C2239" i="27"/>
  <c r="C2238" i="27"/>
  <c r="C2237" i="27"/>
  <c r="C2236" i="27"/>
  <c r="C2235" i="27"/>
  <c r="C2234" i="27"/>
  <c r="C2233" i="27"/>
  <c r="C2232" i="27"/>
  <c r="C2231" i="27"/>
  <c r="C2230" i="27"/>
  <c r="C2229" i="27"/>
  <c r="C2228" i="27"/>
  <c r="C2227" i="27"/>
  <c r="C2226" i="27"/>
  <c r="C2225" i="27"/>
  <c r="C2224" i="27"/>
  <c r="C2223" i="27"/>
  <c r="C2222" i="27"/>
  <c r="C2221" i="27"/>
  <c r="C2220" i="27"/>
  <c r="C2219" i="27"/>
  <c r="C2218" i="27"/>
  <c r="C2217" i="27"/>
  <c r="C2216" i="27"/>
  <c r="C2215" i="27"/>
  <c r="C2214" i="27"/>
  <c r="C2213" i="27"/>
  <c r="C2212" i="27"/>
  <c r="C2211" i="27"/>
  <c r="C2210" i="27"/>
  <c r="C2209" i="27"/>
  <c r="C2208" i="27"/>
  <c r="C2207" i="27"/>
  <c r="C2206" i="27"/>
  <c r="C2205" i="27"/>
  <c r="C2204" i="27"/>
  <c r="C2203" i="27"/>
  <c r="C2202" i="27"/>
  <c r="C2201" i="27"/>
  <c r="C2200" i="27"/>
  <c r="C2199" i="27"/>
  <c r="C2198" i="27"/>
  <c r="C2197" i="27"/>
  <c r="C2196" i="27"/>
  <c r="C2195" i="27"/>
  <c r="C2194" i="27"/>
  <c r="C2193" i="27"/>
  <c r="C2192" i="27"/>
  <c r="C2191" i="27"/>
  <c r="C2190" i="27"/>
  <c r="C2189" i="27"/>
  <c r="C2188" i="27"/>
  <c r="C2187" i="27"/>
  <c r="C2186" i="27"/>
  <c r="C2185" i="27"/>
  <c r="C2184" i="27"/>
  <c r="C2183" i="27"/>
  <c r="C2182" i="27"/>
  <c r="C2181" i="27"/>
  <c r="C2180" i="27"/>
  <c r="C2179" i="27"/>
  <c r="C2178" i="27"/>
  <c r="C2177" i="27"/>
  <c r="C2176" i="27"/>
  <c r="C2175" i="27"/>
  <c r="C2174" i="27"/>
  <c r="C2173" i="27"/>
  <c r="C2172" i="27"/>
  <c r="C2171" i="27"/>
  <c r="C2170" i="27"/>
  <c r="C2169" i="27"/>
  <c r="C2168" i="27"/>
  <c r="C2167" i="27"/>
  <c r="C2166" i="27"/>
  <c r="C2165" i="27"/>
  <c r="C2164" i="27"/>
  <c r="C2163" i="27"/>
  <c r="C2162" i="27"/>
  <c r="C2161" i="27"/>
  <c r="C2160" i="27"/>
  <c r="C2159" i="27"/>
  <c r="C2158" i="27"/>
  <c r="C2157" i="27"/>
  <c r="C2156" i="27"/>
  <c r="C2155" i="27"/>
  <c r="C2154" i="27"/>
  <c r="C2153" i="27"/>
  <c r="C2152" i="27"/>
  <c r="C2151" i="27"/>
  <c r="C2150" i="27"/>
  <c r="C2149" i="27"/>
  <c r="C2148" i="27"/>
  <c r="C2147" i="27"/>
  <c r="C2146" i="27"/>
  <c r="C2145" i="27"/>
  <c r="C2144" i="27"/>
  <c r="C2143" i="27"/>
  <c r="C2142" i="27"/>
  <c r="C2141" i="27"/>
  <c r="C2140" i="27"/>
  <c r="C2139" i="27"/>
  <c r="C2138" i="27"/>
  <c r="C2137" i="27"/>
  <c r="C2136" i="27"/>
  <c r="C2135" i="27"/>
  <c r="C2134" i="27"/>
  <c r="C2133" i="27"/>
  <c r="C2132" i="27"/>
  <c r="C2131" i="27"/>
  <c r="C2130" i="27"/>
  <c r="C2129" i="27"/>
  <c r="C2128" i="27"/>
  <c r="C2127" i="27"/>
  <c r="C2126" i="27"/>
  <c r="C2125" i="27"/>
  <c r="C2124" i="27"/>
  <c r="C2123" i="27"/>
  <c r="C2122" i="27"/>
  <c r="C2121" i="27"/>
  <c r="C2120" i="27"/>
  <c r="C2119" i="27"/>
  <c r="C2118" i="27"/>
  <c r="C2117" i="27"/>
  <c r="C2116" i="27"/>
  <c r="C2115" i="27"/>
  <c r="C2114" i="27"/>
  <c r="C2113" i="27"/>
  <c r="C2112" i="27"/>
  <c r="C2111" i="27"/>
  <c r="C2110" i="27"/>
  <c r="C2109" i="27"/>
  <c r="C2108" i="27"/>
  <c r="C2107" i="27"/>
  <c r="C2106" i="27"/>
  <c r="C2105" i="27"/>
  <c r="C2104" i="27"/>
  <c r="C2103" i="27"/>
  <c r="C2102" i="27"/>
  <c r="C2101" i="27"/>
  <c r="C2100" i="27"/>
  <c r="C2099" i="27"/>
  <c r="C2098" i="27"/>
  <c r="C2097" i="27"/>
  <c r="C2096" i="27"/>
  <c r="C2095" i="27"/>
  <c r="C2094" i="27"/>
  <c r="C2093" i="27"/>
  <c r="C2092" i="27"/>
  <c r="C2091" i="27"/>
  <c r="C2090" i="27"/>
  <c r="C2089" i="27"/>
  <c r="C2088" i="27"/>
  <c r="C2087" i="27"/>
  <c r="C2086" i="27"/>
  <c r="C2085" i="27"/>
  <c r="C2084" i="27"/>
  <c r="C2083" i="27"/>
  <c r="C2082" i="27"/>
  <c r="C2081" i="27"/>
  <c r="C2080" i="27"/>
  <c r="C2079" i="27"/>
  <c r="C2078" i="27"/>
  <c r="C2077" i="27"/>
  <c r="C2076" i="27"/>
  <c r="C2075" i="27"/>
  <c r="C2074" i="27"/>
  <c r="C2073" i="27"/>
  <c r="C2072" i="27"/>
  <c r="C2071" i="27"/>
  <c r="C2070" i="27"/>
  <c r="C2069" i="27"/>
  <c r="C2068" i="27"/>
  <c r="C2067" i="27"/>
  <c r="C2066" i="27"/>
  <c r="C2065" i="27"/>
  <c r="C2064" i="27"/>
  <c r="C2063" i="27"/>
  <c r="C2062" i="27"/>
  <c r="C2061" i="27"/>
  <c r="C2060" i="27"/>
  <c r="C2059" i="27"/>
  <c r="C2058" i="27"/>
  <c r="C2057" i="27"/>
  <c r="C2056" i="27"/>
  <c r="C2055" i="27"/>
  <c r="C2054" i="27"/>
  <c r="C2053" i="27"/>
  <c r="C2052" i="27"/>
  <c r="C2051" i="27"/>
  <c r="C2050" i="27"/>
  <c r="C2049" i="27"/>
  <c r="C2048" i="27"/>
  <c r="C2047" i="27"/>
  <c r="C2046" i="27"/>
  <c r="C2045" i="27"/>
  <c r="C2044" i="27"/>
  <c r="C2043" i="27"/>
  <c r="C2042" i="27"/>
  <c r="C2041" i="27"/>
  <c r="C2040" i="27"/>
  <c r="C2039" i="27"/>
  <c r="C2038" i="27"/>
  <c r="C2037" i="27"/>
  <c r="C2036" i="27"/>
  <c r="C2035" i="27"/>
  <c r="C2034" i="27"/>
  <c r="C2033" i="27"/>
  <c r="C2032" i="27"/>
  <c r="C2031" i="27"/>
  <c r="C2030" i="27"/>
  <c r="C2029" i="27"/>
  <c r="C2028" i="27"/>
  <c r="C2027" i="27"/>
  <c r="C2026" i="27"/>
  <c r="C2025" i="27"/>
  <c r="C2024" i="27"/>
  <c r="C2023" i="27"/>
  <c r="C2022" i="27"/>
  <c r="C2021" i="27"/>
  <c r="C2020" i="27"/>
  <c r="C2019" i="27"/>
  <c r="C2018" i="27"/>
  <c r="C2017" i="27"/>
  <c r="C2016" i="27"/>
  <c r="C2015" i="27"/>
  <c r="C2014" i="27"/>
  <c r="C2013" i="27"/>
  <c r="C2012" i="27"/>
  <c r="C2011" i="27"/>
  <c r="C2010" i="27"/>
  <c r="C2009" i="27"/>
  <c r="C2008" i="27"/>
  <c r="C2007" i="27"/>
  <c r="C2006" i="27"/>
  <c r="C2005" i="27"/>
  <c r="C2004" i="27"/>
  <c r="C2003" i="27"/>
  <c r="C2002" i="27"/>
  <c r="C2001" i="27"/>
  <c r="C2000" i="27"/>
  <c r="C1999" i="27"/>
  <c r="C1998" i="27"/>
  <c r="C1997" i="27"/>
  <c r="C1996" i="27"/>
  <c r="C1995" i="27"/>
  <c r="C1994" i="27"/>
  <c r="C1993" i="27"/>
  <c r="C1992" i="27"/>
  <c r="C1991" i="27"/>
  <c r="C1990" i="27"/>
  <c r="C1989" i="27"/>
  <c r="C1988" i="27"/>
  <c r="C1987" i="27"/>
  <c r="C1986" i="27"/>
  <c r="C1985" i="27"/>
  <c r="C1984" i="27"/>
  <c r="C1983" i="27"/>
  <c r="C1982" i="27"/>
  <c r="C1981" i="27"/>
  <c r="C1980" i="27"/>
  <c r="C1979" i="27"/>
  <c r="C1978" i="27"/>
  <c r="C1977" i="27"/>
  <c r="C1976" i="27"/>
  <c r="C1975" i="27"/>
  <c r="C1974" i="27"/>
  <c r="C1973" i="27"/>
  <c r="C1972" i="27"/>
  <c r="C1971" i="27"/>
  <c r="C1970" i="27"/>
  <c r="C1969" i="27"/>
  <c r="C1968" i="27"/>
  <c r="C1967" i="27"/>
  <c r="C1966" i="27"/>
  <c r="C1965" i="27"/>
  <c r="C1964" i="27"/>
  <c r="C1963" i="27"/>
  <c r="C1962" i="27"/>
  <c r="C1961" i="27"/>
  <c r="C1960" i="27"/>
  <c r="C1959" i="27"/>
  <c r="C1958" i="27"/>
  <c r="C1957" i="27"/>
  <c r="C1956" i="27"/>
  <c r="C1955" i="27"/>
  <c r="C1954" i="27"/>
  <c r="C1953" i="27"/>
  <c r="C1952" i="27"/>
  <c r="C1951" i="27"/>
  <c r="C1950" i="27"/>
  <c r="C1949" i="27"/>
  <c r="C1948" i="27"/>
  <c r="C1947" i="27"/>
  <c r="C1946" i="27"/>
  <c r="C1945" i="27"/>
  <c r="C1944" i="27"/>
  <c r="C1943" i="27"/>
  <c r="C1942" i="27"/>
  <c r="C1941" i="27"/>
  <c r="C1940" i="27"/>
  <c r="C1939" i="27"/>
  <c r="C1938" i="27"/>
  <c r="C1937" i="27"/>
  <c r="C1936" i="27"/>
  <c r="C1935" i="27"/>
  <c r="C1934" i="27"/>
  <c r="C1933" i="27"/>
  <c r="C1932" i="27"/>
  <c r="C1931" i="27"/>
  <c r="C1930" i="27"/>
  <c r="C1929" i="27"/>
  <c r="C1928" i="27"/>
  <c r="C1927" i="27"/>
  <c r="C1926" i="27"/>
  <c r="C1925" i="27"/>
  <c r="C1924" i="27"/>
  <c r="C1923" i="27"/>
  <c r="C1922" i="27"/>
  <c r="C1921" i="27"/>
  <c r="C1920" i="27"/>
  <c r="C1919" i="27"/>
  <c r="C1918" i="27"/>
  <c r="C1917" i="27"/>
  <c r="C1916" i="27"/>
  <c r="C1915" i="27"/>
  <c r="C1914" i="27"/>
  <c r="C1913" i="27"/>
  <c r="C1912" i="27"/>
  <c r="C1911" i="27"/>
  <c r="C1910" i="27"/>
  <c r="C1909" i="27"/>
  <c r="C1908" i="27"/>
  <c r="C1907" i="27"/>
  <c r="C1906" i="27"/>
  <c r="C1905" i="27"/>
  <c r="C1904" i="27"/>
  <c r="C1903" i="27"/>
  <c r="C1902" i="27"/>
  <c r="C1901" i="27"/>
  <c r="C1900" i="27"/>
  <c r="C1899" i="27"/>
  <c r="C1898" i="27"/>
  <c r="C1897" i="27"/>
  <c r="C1896" i="27"/>
  <c r="C1895" i="27"/>
  <c r="C1894" i="27"/>
  <c r="C1893" i="27"/>
  <c r="C1892" i="27"/>
  <c r="C1891" i="27"/>
  <c r="C1890" i="27"/>
  <c r="C1889" i="27"/>
  <c r="C1888" i="27"/>
  <c r="C1887" i="27"/>
  <c r="C1886" i="27"/>
  <c r="C1885" i="27"/>
  <c r="C1884" i="27"/>
  <c r="C1883" i="27"/>
  <c r="C1882" i="27"/>
  <c r="C1881" i="27"/>
  <c r="C1880" i="27"/>
  <c r="C1879" i="27"/>
  <c r="C1878" i="27"/>
  <c r="C1877" i="27"/>
  <c r="C1876" i="27"/>
  <c r="C1875" i="27"/>
  <c r="C1874" i="27"/>
  <c r="C1873" i="27"/>
  <c r="C1872" i="27"/>
  <c r="C1871" i="27"/>
  <c r="C1870" i="27"/>
  <c r="C1869" i="27"/>
  <c r="C1868" i="27"/>
  <c r="C1867" i="27"/>
  <c r="C1866" i="27"/>
  <c r="C1865" i="27"/>
  <c r="C1864" i="27"/>
  <c r="C1863" i="27"/>
  <c r="C1862" i="27"/>
  <c r="C1861" i="27"/>
  <c r="C1860" i="27"/>
  <c r="C1859" i="27"/>
  <c r="C1858" i="27"/>
  <c r="C1857" i="27"/>
  <c r="C1856" i="27"/>
  <c r="C1855" i="27"/>
  <c r="C1854" i="27"/>
  <c r="C1853" i="27"/>
  <c r="C1852" i="27"/>
  <c r="C1851" i="27"/>
  <c r="C1850" i="27"/>
  <c r="C1849" i="27"/>
  <c r="C1848" i="27"/>
  <c r="C1847" i="27"/>
  <c r="C1846" i="27"/>
  <c r="C1845" i="27"/>
  <c r="C1844" i="27"/>
  <c r="C1843" i="27"/>
  <c r="C1842" i="27"/>
  <c r="C1841" i="27"/>
  <c r="C1840" i="27"/>
  <c r="C1839" i="27"/>
  <c r="C1838" i="27"/>
  <c r="C1837" i="27"/>
  <c r="C1836" i="27"/>
  <c r="C1835" i="27"/>
  <c r="C1834" i="27"/>
  <c r="C1833" i="27"/>
  <c r="C1832" i="27"/>
  <c r="C1831" i="27"/>
  <c r="C1830" i="27"/>
  <c r="C1829" i="27"/>
  <c r="C1828" i="27"/>
  <c r="C1827" i="27"/>
  <c r="C1826" i="27"/>
  <c r="C1825" i="27"/>
  <c r="C1824" i="27"/>
  <c r="C1823" i="27"/>
  <c r="C1822" i="27"/>
  <c r="C1821" i="27"/>
  <c r="C1820" i="27"/>
  <c r="C1819" i="27"/>
  <c r="C1818" i="27"/>
  <c r="C1817" i="27"/>
  <c r="C1816" i="27"/>
  <c r="C1815" i="27"/>
  <c r="C1814" i="27"/>
  <c r="C1813" i="27"/>
  <c r="C1812" i="27"/>
  <c r="C1811" i="27"/>
  <c r="C1810" i="27"/>
  <c r="C1809" i="27"/>
  <c r="C1808" i="27"/>
  <c r="C1807" i="27"/>
  <c r="C1806" i="27"/>
  <c r="C1805" i="27"/>
  <c r="C1804" i="27"/>
  <c r="C1803" i="27"/>
  <c r="C1802" i="27"/>
  <c r="C1801" i="27"/>
  <c r="C1800" i="27"/>
  <c r="C1799" i="27"/>
  <c r="C1798" i="27"/>
  <c r="C1797" i="27"/>
  <c r="C1796" i="27"/>
  <c r="C1795" i="27"/>
  <c r="C1794" i="27"/>
  <c r="C1793" i="27"/>
  <c r="C1792" i="27"/>
  <c r="C1791" i="27"/>
  <c r="C1790" i="27"/>
  <c r="C1789" i="27"/>
  <c r="C1788" i="27"/>
  <c r="C1787" i="27"/>
  <c r="C1786" i="27"/>
  <c r="C1785" i="27"/>
  <c r="C1784" i="27"/>
  <c r="C1783" i="27"/>
  <c r="C1782" i="27"/>
  <c r="C1781" i="27"/>
  <c r="C1780" i="27"/>
  <c r="C1779" i="27"/>
  <c r="C1778" i="27"/>
  <c r="C1777" i="27"/>
  <c r="C1776" i="27"/>
  <c r="C1775" i="27"/>
  <c r="C1774" i="27"/>
  <c r="C1773" i="27"/>
  <c r="C1772" i="27"/>
  <c r="C1771" i="27"/>
  <c r="C1770" i="27"/>
  <c r="C1769" i="27"/>
  <c r="C1768" i="27"/>
  <c r="C1767" i="27"/>
  <c r="C1766" i="27"/>
  <c r="C1765" i="27"/>
  <c r="C1764" i="27"/>
  <c r="C1763" i="27"/>
  <c r="C1762" i="27"/>
  <c r="C1761" i="27"/>
  <c r="C1760" i="27"/>
  <c r="C1759" i="27"/>
  <c r="C1758" i="27"/>
  <c r="C1757" i="27"/>
  <c r="C1756" i="27"/>
  <c r="C1755" i="27"/>
  <c r="C1754" i="27"/>
  <c r="C1753" i="27"/>
  <c r="C1752" i="27"/>
  <c r="C1751" i="27"/>
  <c r="C1750" i="27"/>
  <c r="C1749" i="27"/>
  <c r="C1748" i="27"/>
  <c r="C1747" i="27"/>
  <c r="C1746" i="27"/>
  <c r="C1745" i="27"/>
  <c r="C1744" i="27"/>
  <c r="C1743" i="27"/>
  <c r="C1742" i="27"/>
  <c r="C1741" i="27"/>
  <c r="C1740" i="27"/>
  <c r="C1739" i="27"/>
  <c r="C1738" i="27"/>
  <c r="C1737" i="27"/>
  <c r="C1736" i="27"/>
  <c r="C1735" i="27"/>
  <c r="C1734" i="27"/>
  <c r="C1733" i="27"/>
  <c r="C1732" i="27"/>
  <c r="C1731" i="27"/>
  <c r="C1730" i="27"/>
  <c r="C1729" i="27"/>
  <c r="C1728" i="27"/>
  <c r="C1727" i="27"/>
  <c r="C1726" i="27"/>
  <c r="C1725" i="27"/>
  <c r="C1724" i="27"/>
  <c r="C1723" i="27"/>
  <c r="C1722" i="27"/>
  <c r="C1721" i="27"/>
  <c r="C1720" i="27"/>
  <c r="C1719" i="27"/>
  <c r="C1718" i="27"/>
  <c r="C1717" i="27"/>
  <c r="C1716" i="27"/>
  <c r="C1715" i="27"/>
  <c r="C1714" i="27"/>
  <c r="C1713" i="27"/>
  <c r="C1712" i="27"/>
  <c r="C1711" i="27"/>
  <c r="C1710" i="27"/>
  <c r="C1709" i="27"/>
  <c r="C1708" i="27"/>
  <c r="C1707" i="27"/>
  <c r="C1706" i="27"/>
  <c r="C1705" i="27"/>
  <c r="C1704" i="27"/>
  <c r="C1703" i="27"/>
  <c r="C1702" i="27"/>
  <c r="C1701" i="27"/>
  <c r="C1700" i="27"/>
  <c r="C1699" i="27"/>
  <c r="C1698" i="27"/>
  <c r="C1697" i="27"/>
  <c r="C1696" i="27"/>
  <c r="C1695" i="27"/>
  <c r="C1694" i="27"/>
  <c r="C1693" i="27"/>
  <c r="C1692" i="27"/>
  <c r="C1691" i="27"/>
  <c r="C1690" i="27"/>
  <c r="C1689" i="27"/>
  <c r="C1688" i="27"/>
  <c r="C1687" i="27"/>
  <c r="C1686" i="27"/>
  <c r="C1685" i="27"/>
  <c r="C1684" i="27"/>
  <c r="C1683" i="27"/>
  <c r="C1682" i="27"/>
  <c r="C1681" i="27"/>
  <c r="C1680" i="27"/>
  <c r="C1679" i="27"/>
  <c r="C1678" i="27"/>
  <c r="C1677" i="27"/>
  <c r="C1676" i="27"/>
  <c r="C1675" i="27"/>
  <c r="C1674" i="27"/>
  <c r="C1673" i="27"/>
  <c r="C1672" i="27"/>
  <c r="C1671" i="27"/>
  <c r="C1670" i="27"/>
  <c r="C1669" i="27"/>
  <c r="C1668" i="27"/>
  <c r="C1667" i="27"/>
  <c r="C1666" i="27"/>
  <c r="C1665" i="27"/>
  <c r="C1664" i="27"/>
  <c r="C1663" i="27"/>
  <c r="C1662" i="27"/>
  <c r="C1661" i="27"/>
  <c r="C1660" i="27"/>
  <c r="C1659" i="27"/>
  <c r="C1658" i="27"/>
  <c r="C1657" i="27"/>
  <c r="C1656" i="27"/>
  <c r="C1655" i="27"/>
  <c r="C1654" i="27"/>
  <c r="C1653" i="27"/>
  <c r="C1652" i="27"/>
  <c r="C1651" i="27"/>
  <c r="C1650" i="27"/>
  <c r="C1649" i="27"/>
  <c r="C1648" i="27"/>
  <c r="C1647" i="27"/>
  <c r="C1646" i="27"/>
  <c r="C1645" i="27"/>
  <c r="C1644" i="27"/>
  <c r="C1643" i="27"/>
  <c r="C1642" i="27"/>
  <c r="C1641" i="27"/>
  <c r="C1640" i="27"/>
  <c r="C1639" i="27"/>
  <c r="C1638" i="27"/>
  <c r="C1637" i="27"/>
  <c r="C1636" i="27"/>
  <c r="C1635" i="27"/>
  <c r="C1634" i="27"/>
  <c r="C1633" i="27"/>
  <c r="C1632" i="27"/>
  <c r="C1631" i="27"/>
  <c r="C1630" i="27"/>
  <c r="C1629" i="27"/>
  <c r="C1628" i="27"/>
  <c r="C1627" i="27"/>
  <c r="C1626" i="27"/>
  <c r="C1625" i="27"/>
  <c r="C1624" i="27"/>
  <c r="C1623" i="27"/>
  <c r="C1622" i="27"/>
  <c r="C1621" i="27"/>
  <c r="C1620" i="27"/>
  <c r="C1619" i="27"/>
  <c r="C1618" i="27"/>
  <c r="C1617" i="27"/>
  <c r="C1616" i="27"/>
  <c r="C1615" i="27"/>
  <c r="C1614" i="27"/>
  <c r="C1613" i="27"/>
  <c r="C1612" i="27"/>
  <c r="C1611" i="27"/>
  <c r="C1610" i="27"/>
  <c r="C1609" i="27"/>
  <c r="C1608" i="27"/>
  <c r="C1607" i="27"/>
  <c r="C1606" i="27"/>
  <c r="C1605" i="27"/>
  <c r="C1604" i="27"/>
  <c r="C1603" i="27"/>
  <c r="C1602" i="27"/>
  <c r="C1601" i="27"/>
  <c r="C1600" i="27"/>
  <c r="C1599" i="27"/>
  <c r="C1598" i="27"/>
  <c r="C1597" i="27"/>
  <c r="C1596" i="27"/>
  <c r="C1595" i="27"/>
  <c r="C1594" i="27"/>
  <c r="C1593" i="27"/>
  <c r="C1592" i="27"/>
  <c r="C1591" i="27"/>
  <c r="C1590" i="27"/>
  <c r="C1589" i="27"/>
  <c r="C1588" i="27"/>
  <c r="C1587" i="27"/>
  <c r="C1586" i="27"/>
  <c r="C1585" i="27"/>
  <c r="C1584" i="27"/>
  <c r="C1583" i="27"/>
  <c r="C1582" i="27"/>
  <c r="C1581" i="27"/>
  <c r="C1580" i="27"/>
  <c r="C1579" i="27"/>
  <c r="C1578" i="27"/>
  <c r="C1577" i="27"/>
  <c r="C1576" i="27"/>
  <c r="C1575" i="27"/>
  <c r="C1574" i="27"/>
  <c r="C1573" i="27"/>
  <c r="C1572" i="27"/>
  <c r="C1571" i="27"/>
  <c r="C1570" i="27"/>
  <c r="C1569" i="27"/>
  <c r="C1568" i="27"/>
  <c r="C1567" i="27"/>
  <c r="C1566" i="27"/>
  <c r="C1565" i="27"/>
  <c r="C1564" i="27"/>
  <c r="C1563" i="27"/>
  <c r="C1562" i="27"/>
  <c r="C1561" i="27"/>
  <c r="C1560" i="27"/>
  <c r="C1559" i="27"/>
  <c r="C1558" i="27"/>
  <c r="C1557" i="27"/>
  <c r="C1556" i="27"/>
  <c r="C1555" i="27"/>
  <c r="C1554" i="27"/>
  <c r="C1553" i="27"/>
  <c r="C1552" i="27"/>
  <c r="C1551" i="27"/>
  <c r="C1550" i="27"/>
  <c r="C1549" i="27"/>
  <c r="C1548" i="27"/>
  <c r="C1547" i="27"/>
  <c r="C1546" i="27"/>
  <c r="C1545" i="27"/>
  <c r="C1544" i="27"/>
  <c r="C1543" i="27"/>
  <c r="C1542" i="27"/>
  <c r="C1541" i="27"/>
  <c r="C1540" i="27"/>
  <c r="C1539" i="27"/>
  <c r="C1538" i="27"/>
  <c r="C1537" i="27"/>
  <c r="C1536" i="27"/>
  <c r="C1535" i="27"/>
  <c r="C1534" i="27"/>
  <c r="C1533" i="27"/>
  <c r="C1532" i="27"/>
  <c r="C1531" i="27"/>
  <c r="C1530" i="27"/>
  <c r="C1529" i="27"/>
  <c r="C1528" i="27"/>
  <c r="C1527" i="27"/>
  <c r="C1526" i="27"/>
  <c r="C1525" i="27"/>
  <c r="C1524" i="27"/>
  <c r="C1523" i="27"/>
  <c r="C1522" i="27"/>
  <c r="C1521" i="27"/>
  <c r="C1520" i="27"/>
  <c r="C1519" i="27"/>
  <c r="C1518" i="27"/>
  <c r="C1517" i="27"/>
  <c r="C1516" i="27"/>
  <c r="C1515" i="27"/>
  <c r="C1514" i="27"/>
  <c r="C1513" i="27"/>
  <c r="C1512" i="27"/>
  <c r="C1511" i="27"/>
  <c r="C1510" i="27"/>
  <c r="C1509" i="27"/>
  <c r="C1508" i="27"/>
  <c r="C1507" i="27"/>
  <c r="C1506" i="27"/>
  <c r="C1505" i="27"/>
  <c r="C1504" i="27"/>
  <c r="C1503" i="27"/>
  <c r="C1502" i="27"/>
  <c r="C1501" i="27"/>
  <c r="C1500" i="27"/>
  <c r="C1499" i="27"/>
  <c r="C1498" i="27"/>
  <c r="C1497" i="27"/>
  <c r="C1496" i="27"/>
  <c r="C1495" i="27"/>
  <c r="C1494" i="27"/>
  <c r="C1493" i="27"/>
  <c r="C1492" i="27"/>
  <c r="C1491" i="27"/>
  <c r="C1490" i="27"/>
  <c r="C1489" i="27"/>
  <c r="C1488" i="27"/>
  <c r="C1487" i="27"/>
  <c r="C1486" i="27"/>
  <c r="C1485" i="27"/>
  <c r="C1484" i="27"/>
  <c r="C1483" i="27"/>
  <c r="C1482" i="27"/>
  <c r="C1481" i="27"/>
  <c r="C1480" i="27"/>
  <c r="C1479" i="27"/>
  <c r="C1478" i="27"/>
  <c r="C1477" i="27"/>
  <c r="C1476" i="27"/>
  <c r="C1475" i="27"/>
  <c r="C1474" i="27"/>
  <c r="C1473" i="27"/>
  <c r="C1472" i="27"/>
  <c r="C1471" i="27"/>
  <c r="C1470" i="27"/>
  <c r="C1469" i="27"/>
  <c r="C1468" i="27"/>
  <c r="C1467" i="27"/>
  <c r="C1466" i="27"/>
  <c r="C1465" i="27"/>
  <c r="C1464" i="27"/>
  <c r="C1463" i="27"/>
  <c r="C1462" i="27"/>
  <c r="C1461" i="27"/>
  <c r="C1460" i="27"/>
  <c r="C1459" i="27"/>
  <c r="C1458" i="27"/>
  <c r="C1457" i="27"/>
  <c r="C1456" i="27"/>
  <c r="C1455" i="27"/>
  <c r="C1454" i="27"/>
  <c r="C1453" i="27"/>
  <c r="C1452" i="27"/>
  <c r="C1451" i="27"/>
  <c r="C1450" i="27"/>
  <c r="C1449" i="27"/>
  <c r="C1448" i="27"/>
  <c r="C1447" i="27"/>
  <c r="C1446" i="27"/>
  <c r="C1445" i="27"/>
  <c r="C1444" i="27"/>
  <c r="C1443" i="27"/>
  <c r="C1442" i="27"/>
  <c r="C1441" i="27"/>
  <c r="C1440" i="27"/>
  <c r="C1439" i="27"/>
  <c r="C1438" i="27"/>
  <c r="C1437" i="27"/>
  <c r="C1436" i="27"/>
  <c r="C1435" i="27"/>
  <c r="C1434" i="27"/>
  <c r="C1433" i="27"/>
  <c r="C1432" i="27"/>
  <c r="C1431" i="27"/>
  <c r="C1430" i="27"/>
  <c r="C1429" i="27"/>
  <c r="C1428" i="27"/>
  <c r="C1427" i="27"/>
  <c r="C1426" i="27"/>
  <c r="C1425" i="27"/>
  <c r="C1424" i="27"/>
  <c r="C1423" i="27"/>
  <c r="C1422" i="27"/>
  <c r="C1421" i="27"/>
  <c r="C1420" i="27"/>
  <c r="C1419" i="27"/>
  <c r="C1418" i="27"/>
  <c r="C1417" i="27"/>
  <c r="C1416" i="27"/>
  <c r="C1415" i="27"/>
  <c r="C1414" i="27"/>
  <c r="C1413" i="27"/>
  <c r="C1412" i="27"/>
  <c r="C1411" i="27"/>
  <c r="C1410" i="27"/>
  <c r="C1409" i="27"/>
  <c r="C1408" i="27"/>
  <c r="C1407" i="27"/>
  <c r="C1406" i="27"/>
  <c r="C1405" i="27"/>
  <c r="C1404" i="27"/>
  <c r="C1403" i="27"/>
  <c r="C1402" i="27"/>
  <c r="C1401" i="27"/>
  <c r="C1400" i="27"/>
  <c r="C1399" i="27"/>
  <c r="C1398" i="27"/>
  <c r="C1397" i="27"/>
  <c r="C1396" i="27"/>
  <c r="C1395" i="27"/>
  <c r="C1394" i="27"/>
  <c r="C1393" i="27"/>
  <c r="C1392" i="27"/>
  <c r="C1391" i="27"/>
  <c r="C1390" i="27"/>
  <c r="C1389" i="27"/>
  <c r="C1388" i="27"/>
  <c r="C1387" i="27"/>
  <c r="C1386" i="27"/>
  <c r="C1385" i="27"/>
  <c r="C1384" i="27"/>
  <c r="C1383" i="27"/>
  <c r="C1382" i="27"/>
  <c r="C1381" i="27"/>
  <c r="C1380" i="27"/>
  <c r="C1379" i="27"/>
  <c r="C1378" i="27"/>
  <c r="C1377" i="27"/>
  <c r="C1376" i="27"/>
  <c r="C1375" i="27"/>
  <c r="C1374" i="27"/>
  <c r="C1373" i="27"/>
  <c r="C1372" i="27"/>
  <c r="C1371" i="27"/>
  <c r="C1370" i="27"/>
  <c r="C1369" i="27"/>
  <c r="C1368" i="27"/>
  <c r="C1367" i="27"/>
  <c r="C1366" i="27"/>
  <c r="C1365" i="27"/>
  <c r="C1364" i="27"/>
  <c r="C1363" i="27"/>
  <c r="C1362" i="27"/>
  <c r="C1361" i="27"/>
  <c r="C1360" i="27"/>
  <c r="C1359" i="27"/>
  <c r="C1358" i="27"/>
  <c r="C1357" i="27"/>
  <c r="C1356" i="27"/>
  <c r="C1355" i="27"/>
  <c r="C1354" i="27"/>
  <c r="C1353" i="27"/>
  <c r="C1352" i="27"/>
  <c r="C1351" i="27"/>
  <c r="C1350" i="27"/>
  <c r="C1349" i="27"/>
  <c r="C1348" i="27"/>
  <c r="C1347" i="27"/>
  <c r="C1346" i="27"/>
  <c r="C1345" i="27"/>
  <c r="C1344" i="27"/>
  <c r="C1343" i="27"/>
  <c r="C1342" i="27"/>
  <c r="C1341" i="27"/>
  <c r="C1340" i="27"/>
  <c r="C1339" i="27"/>
  <c r="C1338" i="27"/>
  <c r="C1337" i="27"/>
  <c r="C1336" i="27"/>
  <c r="C1335" i="27"/>
  <c r="C1334" i="27"/>
  <c r="C1333" i="27"/>
  <c r="C1332" i="27"/>
  <c r="C1331" i="27"/>
  <c r="C1330" i="27"/>
  <c r="C1329" i="27"/>
  <c r="C1328" i="27"/>
  <c r="C1327" i="27"/>
  <c r="C1326" i="27"/>
  <c r="C1325" i="27"/>
  <c r="C1324" i="27"/>
  <c r="C1323" i="27"/>
  <c r="C1322" i="27"/>
  <c r="C1321" i="27"/>
  <c r="C1320" i="27"/>
  <c r="C1319" i="27"/>
  <c r="C1318" i="27"/>
  <c r="C1317" i="27"/>
  <c r="C1316" i="27"/>
  <c r="C1315" i="27"/>
  <c r="C1314" i="27"/>
  <c r="C1313" i="27"/>
  <c r="C1312" i="27"/>
  <c r="C1311" i="27"/>
  <c r="C1310" i="27"/>
  <c r="C1309" i="27"/>
  <c r="C1308" i="27"/>
  <c r="C1307" i="27"/>
  <c r="C1306" i="27"/>
  <c r="C1305" i="27"/>
  <c r="C1304" i="27"/>
  <c r="C1303" i="27"/>
  <c r="C1302" i="27"/>
  <c r="C1301" i="27"/>
  <c r="C1300" i="27"/>
  <c r="C1299" i="27"/>
  <c r="C1298" i="27"/>
  <c r="C1297" i="27"/>
  <c r="C1296" i="27"/>
  <c r="C1295" i="27"/>
  <c r="C1294" i="27"/>
  <c r="C1293" i="27"/>
  <c r="C1292" i="27"/>
  <c r="C1291" i="27"/>
  <c r="C1290" i="27"/>
  <c r="C1289" i="27"/>
  <c r="C1288" i="27"/>
  <c r="C1287" i="27"/>
  <c r="C1286" i="27"/>
  <c r="C1285" i="27"/>
  <c r="C1284" i="27"/>
  <c r="C1283" i="27"/>
  <c r="C1282" i="27"/>
  <c r="C1281" i="27"/>
  <c r="C1280" i="27"/>
  <c r="C1279" i="27"/>
  <c r="C1278" i="27"/>
  <c r="C1277" i="27"/>
  <c r="C1276" i="27"/>
  <c r="C1275" i="27"/>
  <c r="C1274" i="27"/>
  <c r="C1273" i="27"/>
  <c r="C1272" i="27"/>
  <c r="C1271" i="27"/>
  <c r="C1270" i="27"/>
  <c r="C1269" i="27"/>
  <c r="C1268" i="27"/>
  <c r="C1267" i="27"/>
  <c r="C1266" i="27"/>
  <c r="C1265" i="27"/>
  <c r="C1264" i="27"/>
  <c r="C1263" i="27"/>
  <c r="C1262" i="27"/>
  <c r="C1261" i="27"/>
  <c r="C1260" i="27"/>
  <c r="C1259" i="27"/>
  <c r="C1258" i="27"/>
  <c r="C1257" i="27"/>
  <c r="C1256" i="27"/>
  <c r="C1255" i="27"/>
  <c r="C1254" i="27"/>
  <c r="C1253" i="27"/>
  <c r="C1252" i="27"/>
  <c r="C1251" i="27"/>
  <c r="C1250" i="27"/>
  <c r="C1249" i="27"/>
  <c r="C1248" i="27"/>
  <c r="C1247" i="27"/>
  <c r="C1246" i="27"/>
  <c r="C1245" i="27"/>
  <c r="C1244" i="27"/>
  <c r="C1243" i="27"/>
  <c r="C1242" i="27"/>
  <c r="C1241" i="27"/>
  <c r="C1240" i="27"/>
  <c r="C1239" i="27"/>
  <c r="C1238" i="27"/>
  <c r="C1237" i="27"/>
  <c r="C1236" i="27"/>
  <c r="C1235" i="27"/>
  <c r="C1234" i="27"/>
  <c r="C1233" i="27"/>
  <c r="C1232" i="27"/>
  <c r="C1231" i="27"/>
  <c r="C1230" i="27"/>
  <c r="C1229" i="27"/>
  <c r="C1228" i="27"/>
  <c r="C1227" i="27"/>
  <c r="C1226" i="27"/>
  <c r="C1225" i="27"/>
  <c r="C1224" i="27"/>
  <c r="C1223" i="27"/>
  <c r="C1222" i="27"/>
  <c r="C1221" i="27"/>
  <c r="C1220" i="27"/>
  <c r="C1219" i="27"/>
  <c r="C1218" i="27"/>
  <c r="C1217" i="27"/>
  <c r="C1216" i="27"/>
  <c r="C1215" i="27"/>
  <c r="C1214" i="27"/>
  <c r="C1213" i="27"/>
  <c r="C1212" i="27"/>
  <c r="C1211" i="27"/>
  <c r="C1210" i="27"/>
  <c r="C1209" i="27"/>
  <c r="C1208" i="27"/>
  <c r="C1207" i="27"/>
  <c r="C1206" i="27"/>
  <c r="C1205" i="27"/>
  <c r="C1204" i="27"/>
  <c r="C1203" i="27"/>
  <c r="C1202" i="27"/>
  <c r="C1201" i="27"/>
  <c r="C1200" i="27"/>
  <c r="C1199" i="27"/>
  <c r="C1198" i="27"/>
  <c r="C1197" i="27"/>
  <c r="C1196" i="27"/>
  <c r="C1195" i="27"/>
  <c r="C1194" i="27"/>
  <c r="C1193" i="27"/>
  <c r="C1192" i="27"/>
  <c r="C1191" i="27"/>
  <c r="C1190" i="27"/>
  <c r="C1189" i="27"/>
  <c r="C1188" i="27"/>
  <c r="C1187" i="27"/>
  <c r="C1186" i="27"/>
  <c r="C1185" i="27"/>
  <c r="C1184" i="27"/>
  <c r="C1183" i="27"/>
  <c r="C1182" i="27"/>
  <c r="C1181" i="27"/>
  <c r="C1180" i="27"/>
  <c r="C1179" i="27"/>
  <c r="C1178" i="27"/>
  <c r="C1177" i="27"/>
  <c r="C1176" i="27"/>
  <c r="C1175" i="27"/>
  <c r="C1174" i="27"/>
  <c r="C1173" i="27"/>
  <c r="C1172" i="27"/>
  <c r="C1171" i="27"/>
  <c r="C1170" i="27"/>
  <c r="C1169" i="27"/>
  <c r="C1168" i="27"/>
  <c r="C1167" i="27"/>
  <c r="C1166" i="27"/>
  <c r="C1165" i="27"/>
  <c r="C1164" i="27"/>
  <c r="C1163" i="27"/>
  <c r="C1162" i="27"/>
  <c r="C1161" i="27"/>
  <c r="C1160" i="27"/>
  <c r="C1159" i="27"/>
  <c r="C1158" i="27"/>
  <c r="C1157" i="27"/>
  <c r="C1156" i="27"/>
  <c r="C1155" i="27"/>
  <c r="C1154" i="27"/>
  <c r="C1153" i="27"/>
  <c r="C1152" i="27"/>
  <c r="C1151" i="27"/>
  <c r="C1150" i="27"/>
  <c r="C1149" i="27"/>
  <c r="C1148" i="27"/>
  <c r="C1147" i="27"/>
  <c r="C1146" i="27"/>
  <c r="C1145" i="27"/>
  <c r="C1144" i="27"/>
  <c r="C1143" i="27"/>
  <c r="C1142" i="27"/>
  <c r="C1141" i="27"/>
  <c r="C1140" i="27"/>
  <c r="C1139" i="27"/>
  <c r="C1138" i="27"/>
  <c r="C1137" i="27"/>
  <c r="C1136" i="27"/>
  <c r="C1135" i="27"/>
  <c r="C1134" i="27"/>
  <c r="C1133" i="27"/>
  <c r="C1132" i="27"/>
  <c r="C1131" i="27"/>
  <c r="C1130" i="27"/>
  <c r="C1129" i="27"/>
  <c r="C1128" i="27"/>
  <c r="C1127" i="27"/>
  <c r="C1126" i="27"/>
  <c r="C1125" i="27"/>
  <c r="C1124" i="27"/>
  <c r="C1123" i="27"/>
  <c r="C1122" i="27"/>
  <c r="C1121" i="27"/>
  <c r="C1120" i="27"/>
  <c r="C1119" i="27"/>
  <c r="C1118" i="27"/>
  <c r="C1117" i="27"/>
  <c r="C1116" i="27"/>
  <c r="C1115" i="27"/>
  <c r="C1114" i="27"/>
  <c r="C1113" i="27"/>
  <c r="C1112" i="27"/>
  <c r="C1111" i="27"/>
  <c r="C1110" i="27"/>
  <c r="C1109" i="27"/>
  <c r="C1108" i="27"/>
  <c r="C1107" i="27"/>
  <c r="C1106" i="27"/>
  <c r="C1105" i="27"/>
  <c r="C1104" i="27"/>
  <c r="C1103" i="27"/>
  <c r="C1102" i="27"/>
  <c r="C1101" i="27"/>
  <c r="C1100" i="27"/>
  <c r="C1099" i="27"/>
  <c r="C1098" i="27"/>
  <c r="C1097" i="27"/>
  <c r="C1096" i="27"/>
  <c r="C1095" i="27"/>
  <c r="C1094" i="27"/>
  <c r="C1093" i="27"/>
  <c r="C1092" i="27"/>
  <c r="C1091" i="27"/>
  <c r="C1090" i="27"/>
  <c r="C1089" i="27"/>
  <c r="C1088" i="27"/>
  <c r="C1087" i="27"/>
  <c r="C1086" i="27"/>
  <c r="C1085" i="27"/>
  <c r="C1084" i="27"/>
  <c r="C1083" i="27"/>
  <c r="C1082" i="27"/>
  <c r="C1081" i="27"/>
  <c r="C1080" i="27"/>
  <c r="C1079" i="27"/>
  <c r="C1078" i="27"/>
  <c r="C1077" i="27"/>
  <c r="C1076" i="27"/>
  <c r="C1075" i="27"/>
  <c r="C1074" i="27"/>
  <c r="C1073" i="27"/>
  <c r="C1072" i="27"/>
  <c r="C1071" i="27"/>
  <c r="C1070" i="27"/>
  <c r="C1069" i="27"/>
  <c r="C1068" i="27"/>
  <c r="C1067" i="27"/>
  <c r="C1066" i="27"/>
  <c r="C1065" i="27"/>
  <c r="C1064" i="27"/>
  <c r="C1063" i="27"/>
  <c r="C1062" i="27"/>
  <c r="C1061" i="27"/>
  <c r="C1060" i="27"/>
  <c r="C1059" i="27"/>
  <c r="C1058" i="27"/>
  <c r="C1057" i="27"/>
  <c r="C1056" i="27"/>
  <c r="C1055" i="27"/>
  <c r="C1054" i="27"/>
  <c r="C1053" i="27"/>
  <c r="C1052" i="27"/>
  <c r="C1051" i="27"/>
  <c r="C1050" i="27"/>
  <c r="C1049" i="27"/>
  <c r="C1048" i="27"/>
  <c r="C1047" i="27"/>
  <c r="C1046" i="27"/>
  <c r="C1045" i="27"/>
  <c r="C1044" i="27"/>
  <c r="C1043" i="27"/>
  <c r="C1042" i="27"/>
  <c r="C1041" i="27"/>
  <c r="C1040" i="27"/>
  <c r="C1039" i="27"/>
  <c r="C1038" i="27"/>
  <c r="C1037" i="27"/>
  <c r="C1036" i="27"/>
  <c r="C1035" i="27"/>
  <c r="C1034" i="27"/>
  <c r="C1033" i="27"/>
  <c r="C1032" i="27"/>
  <c r="C1031" i="27"/>
  <c r="C1030" i="27"/>
  <c r="C1029" i="27"/>
  <c r="C1028" i="27"/>
  <c r="C1027" i="27"/>
  <c r="C1026" i="27"/>
  <c r="C1025" i="27"/>
  <c r="C1024" i="27"/>
  <c r="C1023" i="27"/>
  <c r="C1022" i="27"/>
  <c r="C1021" i="27"/>
  <c r="C1020" i="27"/>
  <c r="C1019" i="27"/>
  <c r="C1018" i="27"/>
  <c r="C1017" i="27"/>
  <c r="C1016" i="27"/>
  <c r="C1015" i="27"/>
  <c r="C1014" i="27"/>
  <c r="C1013" i="27"/>
  <c r="C1012" i="27"/>
  <c r="C1011" i="27"/>
  <c r="C1010" i="27"/>
  <c r="C1009" i="27"/>
  <c r="C1008" i="27"/>
  <c r="C1007" i="27"/>
  <c r="C1006" i="27"/>
  <c r="C1005" i="27"/>
  <c r="C1004" i="27"/>
  <c r="C1003" i="27"/>
  <c r="C1002" i="27"/>
  <c r="C1001" i="27"/>
  <c r="C1000" i="27"/>
  <c r="C999" i="27"/>
  <c r="C998" i="27"/>
  <c r="C997" i="27"/>
  <c r="C996" i="27"/>
  <c r="C995" i="27"/>
  <c r="C994" i="27"/>
  <c r="C993" i="27"/>
  <c r="C992" i="27"/>
  <c r="C991" i="27"/>
  <c r="C990" i="27"/>
  <c r="C989" i="27"/>
  <c r="C988" i="27"/>
  <c r="C987" i="27"/>
  <c r="C986" i="27"/>
  <c r="C985" i="27"/>
  <c r="C984" i="27"/>
  <c r="C983" i="27"/>
  <c r="C982" i="27"/>
  <c r="C981" i="27"/>
  <c r="C980" i="27"/>
  <c r="C979" i="27"/>
  <c r="C978" i="27"/>
  <c r="C977" i="27"/>
  <c r="C976" i="27"/>
  <c r="C975" i="27"/>
  <c r="C974" i="27"/>
  <c r="C973" i="27"/>
  <c r="C972" i="27"/>
  <c r="C971" i="27"/>
  <c r="C970" i="27"/>
  <c r="C969" i="27"/>
  <c r="C968" i="27"/>
  <c r="C967" i="27"/>
  <c r="C966" i="27"/>
  <c r="C965" i="27"/>
  <c r="C964" i="27"/>
  <c r="C963" i="27"/>
  <c r="C962" i="27"/>
  <c r="C961" i="27"/>
  <c r="C960" i="27"/>
  <c r="C959" i="27"/>
  <c r="C958" i="27"/>
  <c r="C957" i="27"/>
  <c r="C956" i="27"/>
  <c r="C955" i="27"/>
  <c r="C954" i="27"/>
  <c r="C953" i="27"/>
  <c r="C952" i="27"/>
  <c r="C951" i="27"/>
  <c r="C950" i="27"/>
  <c r="C949" i="27"/>
  <c r="C948" i="27"/>
  <c r="C947" i="27"/>
  <c r="C946" i="27"/>
  <c r="C945" i="27"/>
  <c r="C944" i="27"/>
  <c r="C943" i="27"/>
  <c r="C942" i="27"/>
  <c r="C941" i="27"/>
  <c r="C940" i="27"/>
  <c r="C939" i="27"/>
  <c r="C938" i="27"/>
  <c r="C937" i="27"/>
  <c r="C936" i="27"/>
  <c r="C935" i="27"/>
  <c r="C934" i="27"/>
  <c r="C933" i="27"/>
  <c r="C932" i="27"/>
  <c r="C931" i="27"/>
  <c r="C930" i="27"/>
  <c r="C929" i="27"/>
  <c r="C928" i="27"/>
  <c r="C927" i="27"/>
  <c r="C926" i="27"/>
  <c r="C925" i="27"/>
  <c r="C924" i="27"/>
  <c r="C923" i="27"/>
  <c r="C922" i="27"/>
  <c r="C921" i="27"/>
  <c r="C920" i="27"/>
  <c r="C919" i="27"/>
  <c r="C918" i="27"/>
  <c r="C917" i="27"/>
  <c r="C916" i="27"/>
  <c r="C915" i="27"/>
  <c r="C914" i="27"/>
  <c r="C913" i="27"/>
  <c r="C912" i="27"/>
  <c r="C911" i="27"/>
  <c r="C910" i="27"/>
  <c r="C909" i="27"/>
  <c r="C908" i="27"/>
  <c r="C907" i="27"/>
  <c r="C906" i="27"/>
  <c r="C905" i="27"/>
  <c r="C904" i="27"/>
  <c r="C903" i="27"/>
  <c r="C902" i="27"/>
  <c r="C901" i="27"/>
  <c r="C900" i="27"/>
  <c r="C899" i="27"/>
  <c r="C898" i="27"/>
  <c r="C897" i="27"/>
  <c r="C896" i="27"/>
  <c r="C895" i="27"/>
  <c r="C894" i="27"/>
  <c r="C893" i="27"/>
  <c r="C892" i="27"/>
  <c r="C891" i="27"/>
  <c r="C890" i="27"/>
  <c r="C889" i="27"/>
  <c r="C888" i="27"/>
  <c r="C887" i="27"/>
  <c r="C886" i="27"/>
  <c r="C885" i="27"/>
  <c r="C884" i="27"/>
  <c r="C883" i="27"/>
  <c r="C882" i="27"/>
  <c r="C881" i="27"/>
  <c r="C880" i="27"/>
  <c r="C879" i="27"/>
  <c r="C878" i="27"/>
  <c r="C877" i="27"/>
  <c r="C876" i="27"/>
  <c r="C875" i="27"/>
  <c r="C874" i="27"/>
  <c r="C873" i="27"/>
  <c r="C872" i="27"/>
  <c r="C871" i="27"/>
  <c r="C870" i="27"/>
  <c r="C869" i="27"/>
  <c r="C868" i="27"/>
  <c r="C867" i="27"/>
  <c r="C866" i="27"/>
  <c r="C865" i="27"/>
  <c r="C864" i="27"/>
  <c r="C863" i="27"/>
  <c r="C862" i="27"/>
  <c r="C861" i="27"/>
  <c r="C860" i="27"/>
  <c r="C859" i="27"/>
  <c r="C858" i="27"/>
  <c r="C857" i="27"/>
  <c r="C856" i="27"/>
  <c r="C855" i="27"/>
  <c r="C854" i="27"/>
  <c r="C853" i="27"/>
  <c r="C852" i="27"/>
  <c r="C851" i="27"/>
  <c r="C850" i="27"/>
  <c r="C849" i="27"/>
  <c r="C848" i="27"/>
  <c r="C847" i="27"/>
  <c r="C846" i="27"/>
  <c r="C845" i="27"/>
  <c r="C844" i="27"/>
  <c r="C843" i="27"/>
  <c r="C842" i="27"/>
  <c r="C841" i="27"/>
  <c r="C840" i="27"/>
  <c r="C839" i="27"/>
  <c r="C838" i="27"/>
  <c r="C837" i="27"/>
  <c r="C836" i="27"/>
  <c r="C835" i="27"/>
  <c r="C834" i="27"/>
  <c r="C833" i="27"/>
  <c r="C832" i="27"/>
  <c r="C831" i="27"/>
  <c r="C830" i="27"/>
  <c r="C829" i="27"/>
  <c r="C828" i="27"/>
  <c r="C827" i="27"/>
  <c r="C826" i="27"/>
  <c r="C825" i="27"/>
  <c r="C824" i="27"/>
  <c r="C823" i="27"/>
  <c r="C822" i="27"/>
  <c r="C821" i="27"/>
  <c r="C820" i="27"/>
  <c r="C819" i="27"/>
  <c r="C818" i="27"/>
  <c r="C817" i="27"/>
  <c r="C816" i="27"/>
  <c r="C815" i="27"/>
  <c r="C814" i="27"/>
  <c r="C813" i="27"/>
  <c r="C812" i="27"/>
  <c r="C811" i="27"/>
  <c r="C810" i="27"/>
  <c r="C809" i="27"/>
  <c r="C808" i="27"/>
  <c r="C807" i="27"/>
  <c r="C806" i="27"/>
  <c r="C805" i="27"/>
  <c r="C804" i="27"/>
  <c r="C803" i="27"/>
  <c r="C802" i="27"/>
  <c r="C801" i="27"/>
  <c r="C800" i="27"/>
  <c r="C799" i="27"/>
  <c r="C798" i="27"/>
  <c r="C797" i="27"/>
  <c r="C796" i="27"/>
  <c r="C795" i="27"/>
  <c r="C794" i="27"/>
  <c r="C793" i="27"/>
  <c r="C792" i="27"/>
  <c r="C791" i="27"/>
  <c r="C790" i="27"/>
  <c r="C789" i="27"/>
  <c r="C788" i="27"/>
  <c r="C787" i="27"/>
  <c r="C786" i="27"/>
  <c r="C785" i="27"/>
  <c r="C784" i="27"/>
  <c r="C783" i="27"/>
  <c r="C782" i="27"/>
  <c r="C781" i="27"/>
  <c r="C780" i="27"/>
  <c r="C779" i="27"/>
  <c r="C778" i="27"/>
  <c r="C777" i="27"/>
  <c r="C776" i="27"/>
  <c r="C775" i="27"/>
  <c r="C774" i="27"/>
  <c r="C773" i="27"/>
  <c r="C772" i="27"/>
  <c r="C771" i="27"/>
  <c r="C770" i="27"/>
  <c r="C769" i="27"/>
  <c r="C768" i="27"/>
  <c r="C767" i="27"/>
  <c r="C766" i="27"/>
  <c r="C765" i="27"/>
  <c r="C764" i="27"/>
  <c r="C763" i="27"/>
  <c r="C762" i="27"/>
  <c r="C761" i="27"/>
  <c r="C760" i="27"/>
  <c r="C759" i="27"/>
  <c r="C758" i="27"/>
  <c r="C757" i="27"/>
  <c r="C756" i="27"/>
  <c r="C755" i="27"/>
  <c r="C754" i="27"/>
  <c r="C753" i="27"/>
  <c r="C752" i="27"/>
  <c r="C751" i="27"/>
  <c r="C750" i="27"/>
  <c r="C749" i="27"/>
  <c r="C748" i="27"/>
  <c r="C747" i="27"/>
  <c r="C746" i="27"/>
  <c r="C745" i="27"/>
  <c r="C744" i="27"/>
  <c r="C743" i="27"/>
  <c r="C742" i="27"/>
  <c r="C741" i="27"/>
  <c r="C740" i="27"/>
  <c r="C739" i="27"/>
  <c r="C738" i="27"/>
  <c r="C737" i="27"/>
  <c r="C736" i="27"/>
  <c r="C735" i="27"/>
  <c r="C734" i="27"/>
  <c r="C733" i="27"/>
  <c r="C732" i="27"/>
  <c r="C731" i="27"/>
  <c r="C730" i="27"/>
  <c r="C729" i="27"/>
  <c r="C728" i="27"/>
  <c r="C727" i="27"/>
  <c r="C726" i="27"/>
  <c r="C725" i="27"/>
  <c r="C724" i="27"/>
  <c r="C723" i="27"/>
  <c r="C722" i="27"/>
  <c r="C721" i="27"/>
  <c r="C720" i="27"/>
  <c r="C719" i="27"/>
  <c r="C718" i="27"/>
  <c r="C717" i="27"/>
  <c r="C716" i="27"/>
  <c r="C715" i="27"/>
  <c r="C714" i="27"/>
  <c r="C713" i="27"/>
  <c r="C712" i="27"/>
  <c r="C711" i="27"/>
  <c r="C710" i="27"/>
  <c r="C709" i="27"/>
  <c r="C708" i="27"/>
  <c r="C707" i="27"/>
  <c r="C706" i="27"/>
  <c r="C705" i="27"/>
  <c r="C704" i="27"/>
  <c r="C703" i="27"/>
  <c r="C702" i="27"/>
  <c r="C701" i="27"/>
  <c r="C700" i="27"/>
  <c r="C699" i="27"/>
  <c r="C698" i="27"/>
  <c r="C697" i="27"/>
  <c r="C696" i="27"/>
  <c r="C695" i="27"/>
  <c r="C694" i="27"/>
  <c r="C693" i="27"/>
  <c r="C692" i="27"/>
  <c r="C691" i="27"/>
  <c r="C690" i="27"/>
  <c r="C689" i="27"/>
  <c r="C688" i="27"/>
  <c r="C687" i="27"/>
  <c r="C686" i="27"/>
  <c r="C685" i="27"/>
  <c r="C684" i="27"/>
  <c r="C683" i="27"/>
  <c r="C682" i="27"/>
  <c r="C681" i="27"/>
  <c r="C680" i="27"/>
  <c r="C679" i="27"/>
  <c r="C678" i="27"/>
  <c r="C677" i="27"/>
  <c r="C676" i="27"/>
  <c r="C675" i="27"/>
  <c r="C674" i="27"/>
  <c r="C673" i="27"/>
  <c r="C672" i="27"/>
  <c r="C671" i="27"/>
  <c r="C670" i="27"/>
  <c r="C669" i="27"/>
  <c r="C668" i="27"/>
  <c r="C667" i="27"/>
  <c r="C666" i="27"/>
  <c r="C665" i="27"/>
  <c r="C664" i="27"/>
  <c r="C663" i="27"/>
  <c r="C662" i="27"/>
  <c r="C661" i="27"/>
  <c r="C660" i="27"/>
  <c r="C659" i="27"/>
  <c r="C658" i="27"/>
  <c r="C657" i="27"/>
  <c r="C656" i="27"/>
  <c r="C655" i="27"/>
  <c r="C654" i="27"/>
  <c r="C653" i="27"/>
  <c r="C652" i="27"/>
  <c r="C651" i="27"/>
  <c r="C650" i="27"/>
  <c r="C649" i="27"/>
  <c r="C648" i="27"/>
  <c r="C647" i="27"/>
  <c r="C646" i="27"/>
  <c r="C645" i="27"/>
  <c r="C644" i="27"/>
  <c r="C643" i="27"/>
  <c r="C642" i="27"/>
  <c r="C641" i="27"/>
  <c r="C640" i="27"/>
  <c r="C639" i="27"/>
  <c r="C638" i="27"/>
  <c r="C637" i="27"/>
  <c r="C636" i="27"/>
  <c r="C635" i="27"/>
  <c r="C634" i="27"/>
  <c r="C633" i="27"/>
  <c r="C632" i="27"/>
  <c r="C631" i="27"/>
  <c r="C630" i="27"/>
  <c r="C629" i="27"/>
  <c r="C628" i="27"/>
  <c r="C627" i="27"/>
  <c r="C626" i="27"/>
  <c r="C625" i="27"/>
  <c r="C624" i="27"/>
  <c r="C623" i="27"/>
  <c r="C622" i="27"/>
  <c r="C621" i="27"/>
  <c r="C620" i="27"/>
  <c r="C619" i="27"/>
  <c r="C618" i="27"/>
  <c r="C617" i="27"/>
  <c r="C616" i="27"/>
  <c r="C615" i="27"/>
  <c r="C614" i="27"/>
  <c r="C613" i="27"/>
  <c r="C612" i="27"/>
  <c r="C611" i="27"/>
  <c r="C610" i="27"/>
  <c r="C609" i="27"/>
  <c r="C608" i="27"/>
  <c r="C607" i="27"/>
  <c r="C606" i="27"/>
  <c r="C605" i="27"/>
  <c r="C604" i="27"/>
  <c r="C603" i="27"/>
  <c r="C602" i="27"/>
  <c r="C601" i="27"/>
  <c r="C600" i="27"/>
  <c r="C599" i="27"/>
  <c r="C598" i="27"/>
  <c r="C597" i="27"/>
  <c r="C596" i="27"/>
  <c r="C595" i="27"/>
  <c r="C594" i="27"/>
  <c r="C593" i="27"/>
  <c r="C592" i="27"/>
  <c r="C591" i="27"/>
  <c r="C590" i="27"/>
  <c r="C589" i="27"/>
  <c r="C588" i="27"/>
  <c r="C587" i="27"/>
  <c r="C586" i="27"/>
  <c r="C585" i="27"/>
  <c r="C584" i="27"/>
  <c r="C583" i="27"/>
  <c r="C582" i="27"/>
  <c r="C581" i="27"/>
  <c r="C580" i="27"/>
  <c r="C579" i="27"/>
  <c r="C578" i="27"/>
  <c r="C577" i="27"/>
  <c r="C576" i="27"/>
  <c r="C575" i="27"/>
  <c r="C574" i="27"/>
  <c r="C573" i="27"/>
  <c r="C572" i="27"/>
  <c r="C571" i="27"/>
  <c r="C570" i="27"/>
  <c r="C569" i="27"/>
  <c r="C568" i="27"/>
  <c r="C567" i="27"/>
  <c r="C566" i="27"/>
  <c r="C565" i="27"/>
  <c r="C564" i="27"/>
  <c r="C563" i="27"/>
  <c r="C562" i="27"/>
  <c r="C561" i="27"/>
  <c r="C560" i="27"/>
  <c r="C559" i="27"/>
  <c r="C558" i="27"/>
  <c r="C557" i="27"/>
  <c r="C556" i="27"/>
  <c r="C555" i="27"/>
  <c r="C554" i="27"/>
  <c r="C553" i="27"/>
  <c r="C552" i="27"/>
  <c r="C551" i="27"/>
  <c r="C550" i="27"/>
  <c r="C549" i="27"/>
  <c r="C548" i="27"/>
  <c r="C547" i="27"/>
  <c r="C546" i="27"/>
  <c r="C545" i="27"/>
  <c r="C544" i="27"/>
  <c r="C543" i="27"/>
  <c r="C542" i="27"/>
  <c r="C541" i="27"/>
  <c r="C540" i="27"/>
  <c r="C539" i="27"/>
  <c r="C538" i="27"/>
  <c r="C537" i="27"/>
  <c r="C536" i="27"/>
  <c r="C535" i="27"/>
  <c r="C534" i="27"/>
  <c r="C533" i="27"/>
  <c r="C532" i="27"/>
  <c r="C531" i="27"/>
  <c r="C530" i="27"/>
  <c r="C529" i="27"/>
  <c r="C528" i="27"/>
  <c r="C527" i="27"/>
  <c r="C526" i="27"/>
  <c r="C525" i="27"/>
  <c r="C524" i="27"/>
  <c r="C523" i="27"/>
  <c r="C522" i="27"/>
  <c r="C521" i="27"/>
  <c r="C520" i="27"/>
  <c r="C519" i="27"/>
  <c r="C518" i="27"/>
  <c r="C517" i="27"/>
  <c r="C516" i="27"/>
  <c r="C515" i="27"/>
  <c r="C514" i="27"/>
  <c r="C513" i="27"/>
  <c r="C512" i="27"/>
  <c r="C511" i="27"/>
  <c r="C510" i="27"/>
  <c r="C509" i="27"/>
  <c r="C508" i="27"/>
  <c r="C507" i="27"/>
  <c r="C506" i="27"/>
  <c r="C505" i="27"/>
  <c r="C504" i="27"/>
  <c r="C503" i="27"/>
  <c r="C502" i="27"/>
  <c r="C501" i="27"/>
  <c r="C500" i="27"/>
  <c r="C499" i="27"/>
  <c r="C498" i="27"/>
  <c r="C497" i="27"/>
  <c r="C496" i="27"/>
  <c r="C495" i="27"/>
  <c r="C494" i="27"/>
  <c r="C493" i="27"/>
  <c r="C492" i="27"/>
  <c r="C491" i="27"/>
  <c r="C490" i="27"/>
  <c r="C489" i="27"/>
  <c r="C488" i="27"/>
  <c r="C487" i="27"/>
  <c r="C485" i="27"/>
  <c r="C484" i="27"/>
  <c r="C483" i="27"/>
  <c r="C482" i="27"/>
  <c r="C481" i="27"/>
  <c r="C480" i="27"/>
  <c r="C479" i="27"/>
  <c r="C478" i="27"/>
  <c r="C477" i="27"/>
  <c r="C476" i="27"/>
  <c r="C475" i="27"/>
  <c r="C474" i="27"/>
  <c r="C473" i="27"/>
  <c r="C472" i="27"/>
  <c r="C471" i="27"/>
  <c r="C470" i="27"/>
  <c r="C469" i="27"/>
  <c r="C468" i="27"/>
  <c r="C467" i="27"/>
  <c r="C466" i="27"/>
  <c r="C465" i="27"/>
  <c r="C464" i="27"/>
  <c r="C463" i="27"/>
  <c r="C462" i="27"/>
  <c r="C461" i="27"/>
  <c r="C460" i="27"/>
  <c r="C459" i="27"/>
  <c r="C458" i="27"/>
  <c r="C457" i="27"/>
  <c r="C456" i="27"/>
  <c r="C455" i="27"/>
  <c r="C454" i="27"/>
  <c r="C453" i="27"/>
  <c r="C452" i="27"/>
  <c r="C451" i="27"/>
  <c r="C450" i="27"/>
  <c r="C449" i="27"/>
  <c r="C448" i="27"/>
  <c r="C447" i="27"/>
  <c r="C446" i="27"/>
  <c r="C445" i="27"/>
  <c r="C444" i="27"/>
  <c r="C443" i="27"/>
  <c r="C442" i="27"/>
  <c r="C441" i="27"/>
  <c r="C440" i="27"/>
  <c r="C439" i="27"/>
  <c r="C438" i="27"/>
  <c r="C437" i="27"/>
  <c r="C436" i="27"/>
  <c r="C435" i="27"/>
  <c r="C434" i="27"/>
  <c r="C433" i="27"/>
  <c r="C432" i="27"/>
  <c r="C431" i="27"/>
  <c r="C430" i="27"/>
  <c r="C429" i="27"/>
  <c r="C428" i="27"/>
  <c r="C427" i="27"/>
  <c r="C426" i="27"/>
  <c r="C425" i="27"/>
  <c r="C424" i="27"/>
  <c r="C423" i="27"/>
  <c r="C422" i="27"/>
  <c r="C421" i="27"/>
  <c r="C420" i="27"/>
  <c r="C419" i="27"/>
  <c r="C418" i="27"/>
  <c r="C417" i="27"/>
  <c r="C416" i="27"/>
  <c r="C415" i="27"/>
  <c r="C414" i="27"/>
  <c r="C413" i="27"/>
  <c r="C412" i="27"/>
  <c r="C411" i="27"/>
  <c r="C410" i="27"/>
  <c r="C409" i="27"/>
  <c r="C408" i="27"/>
  <c r="C407" i="27"/>
  <c r="C406" i="27"/>
  <c r="C405" i="27"/>
  <c r="C404" i="27"/>
  <c r="C403" i="27"/>
  <c r="C402" i="27"/>
  <c r="C401" i="27"/>
  <c r="C400" i="27"/>
  <c r="C399" i="27"/>
  <c r="C398" i="27"/>
  <c r="C397" i="27"/>
  <c r="C396" i="27"/>
  <c r="C395" i="27"/>
  <c r="C394" i="27"/>
  <c r="C393" i="27"/>
  <c r="C392" i="27"/>
  <c r="C391" i="27"/>
  <c r="C390" i="27"/>
  <c r="C389" i="27"/>
  <c r="C388" i="27"/>
  <c r="C387" i="27"/>
  <c r="C386" i="27"/>
  <c r="C385" i="27"/>
  <c r="C384" i="27"/>
  <c r="C383" i="27"/>
  <c r="C382" i="27"/>
  <c r="C381" i="27"/>
  <c r="C380" i="27"/>
  <c r="C379" i="27"/>
  <c r="C378" i="27"/>
  <c r="C377" i="27"/>
  <c r="C376" i="27"/>
  <c r="C375" i="27"/>
  <c r="C374" i="27"/>
  <c r="C373" i="27"/>
  <c r="C372" i="27"/>
  <c r="C371" i="27"/>
  <c r="C370" i="27"/>
  <c r="C369" i="27"/>
  <c r="C368" i="27"/>
  <c r="C367" i="27"/>
  <c r="C366" i="27"/>
  <c r="C365" i="27"/>
  <c r="C364" i="27"/>
  <c r="C363" i="27"/>
  <c r="C362" i="27"/>
  <c r="C361" i="27"/>
  <c r="C360" i="27"/>
  <c r="C359" i="27"/>
  <c r="C358" i="27"/>
  <c r="C357" i="27"/>
  <c r="C356" i="27"/>
  <c r="C355" i="27"/>
  <c r="C354" i="27"/>
  <c r="C353" i="27"/>
  <c r="C352" i="27"/>
  <c r="C351" i="27"/>
  <c r="C350" i="27"/>
  <c r="C349" i="27"/>
  <c r="C348" i="27"/>
  <c r="C347" i="27"/>
  <c r="C346" i="27"/>
  <c r="C345" i="27"/>
  <c r="C344" i="27"/>
  <c r="C343" i="27"/>
  <c r="C342" i="27"/>
  <c r="C341" i="27"/>
  <c r="C340" i="27"/>
  <c r="C339" i="27"/>
  <c r="C338" i="27"/>
  <c r="C337" i="27"/>
  <c r="C336" i="27"/>
  <c r="C335" i="27"/>
  <c r="C334" i="27"/>
  <c r="C333" i="27"/>
  <c r="C332" i="27"/>
  <c r="C331" i="27"/>
  <c r="C330" i="27"/>
  <c r="C329" i="27"/>
  <c r="C328" i="27"/>
  <c r="C327" i="27"/>
  <c r="C326" i="27"/>
  <c r="C325" i="27"/>
  <c r="C324" i="27"/>
  <c r="C323" i="27"/>
  <c r="C322" i="27"/>
  <c r="C321" i="27"/>
  <c r="C320" i="27"/>
  <c r="C319" i="27"/>
  <c r="C318" i="27"/>
  <c r="C317" i="27"/>
  <c r="C316" i="27"/>
  <c r="C315" i="27"/>
  <c r="C314" i="27"/>
  <c r="C313" i="27"/>
  <c r="C312" i="27"/>
  <c r="C311" i="27"/>
  <c r="C310" i="27"/>
  <c r="C309" i="27"/>
  <c r="C308" i="27"/>
  <c r="C307" i="27"/>
  <c r="C306" i="27"/>
  <c r="C305" i="27"/>
  <c r="C304" i="27"/>
  <c r="C303" i="27"/>
  <c r="C302" i="27"/>
  <c r="C301" i="27"/>
  <c r="C300" i="27"/>
  <c r="C299" i="27"/>
  <c r="C298" i="27"/>
  <c r="C297" i="27"/>
  <c r="C296" i="27"/>
  <c r="C295" i="27"/>
  <c r="C294" i="27"/>
  <c r="C293" i="27"/>
  <c r="C292" i="27"/>
  <c r="C291" i="27"/>
  <c r="C290" i="27"/>
  <c r="C289" i="27"/>
  <c r="C288" i="27"/>
  <c r="C287" i="27"/>
  <c r="C286" i="27"/>
  <c r="C285" i="27"/>
  <c r="C284" i="27"/>
  <c r="C283" i="27"/>
  <c r="C282" i="27"/>
  <c r="C281" i="27"/>
  <c r="C280" i="27"/>
  <c r="C279" i="27"/>
  <c r="C278" i="27"/>
  <c r="C277" i="27"/>
  <c r="C276" i="27"/>
  <c r="C275" i="27"/>
  <c r="C274" i="27"/>
  <c r="C273" i="27"/>
  <c r="C272" i="27"/>
  <c r="C271" i="27"/>
  <c r="C270" i="27"/>
  <c r="C269" i="27"/>
  <c r="C268" i="27"/>
  <c r="C267" i="27"/>
  <c r="C266" i="27"/>
  <c r="C265" i="27"/>
  <c r="C264" i="27"/>
  <c r="C263" i="27"/>
  <c r="C262" i="27"/>
  <c r="C261" i="27"/>
  <c r="C260" i="27"/>
  <c r="C259" i="27"/>
  <c r="C258" i="27"/>
  <c r="C257" i="27"/>
  <c r="C256" i="27"/>
  <c r="C255" i="27"/>
  <c r="C254" i="27"/>
  <c r="C253" i="27"/>
  <c r="C252" i="27"/>
  <c r="C251" i="27"/>
  <c r="C250" i="27"/>
  <c r="C249" i="27"/>
  <c r="C248" i="27"/>
  <c r="C247" i="27"/>
  <c r="C246" i="27"/>
  <c r="C245" i="27"/>
  <c r="C244" i="27"/>
  <c r="C243" i="27"/>
  <c r="C242" i="27"/>
  <c r="C241" i="27"/>
  <c r="C240" i="27"/>
  <c r="C239" i="27"/>
  <c r="C238" i="27"/>
  <c r="C237" i="27"/>
  <c r="C236" i="27"/>
  <c r="C235" i="27"/>
  <c r="C234" i="27"/>
  <c r="C233" i="27"/>
  <c r="C232" i="27"/>
  <c r="C231" i="27"/>
  <c r="C230" i="27"/>
  <c r="C229" i="27"/>
  <c r="C228" i="27"/>
  <c r="C227" i="27"/>
  <c r="C226" i="27"/>
  <c r="C225" i="27"/>
  <c r="C224" i="27"/>
  <c r="C223" i="27"/>
  <c r="C222" i="27"/>
  <c r="C221" i="27"/>
  <c r="C220" i="27"/>
  <c r="C219" i="27"/>
  <c r="C218" i="27"/>
  <c r="C217" i="27"/>
  <c r="C216" i="27"/>
  <c r="C215" i="27"/>
  <c r="C214" i="27"/>
  <c r="C213" i="27"/>
  <c r="C212" i="27"/>
  <c r="C211" i="27"/>
  <c r="C210" i="27"/>
  <c r="C209" i="27"/>
  <c r="C208" i="27"/>
  <c r="C207" i="27"/>
  <c r="C206" i="27"/>
  <c r="C205" i="27"/>
  <c r="C204" i="27"/>
  <c r="C203" i="27"/>
  <c r="C202" i="27"/>
  <c r="C201" i="27"/>
  <c r="C200" i="27"/>
  <c r="C199" i="27"/>
  <c r="C198" i="27"/>
  <c r="C197" i="27"/>
  <c r="C196" i="27"/>
  <c r="C195" i="27"/>
  <c r="C194" i="27"/>
  <c r="C193" i="27"/>
  <c r="C192" i="27"/>
  <c r="C191" i="27"/>
  <c r="C190" i="27"/>
  <c r="C189" i="27"/>
  <c r="C188" i="27"/>
  <c r="C187" i="27"/>
  <c r="C186" i="27"/>
  <c r="C185" i="27"/>
  <c r="C184" i="27"/>
  <c r="C183" i="27"/>
  <c r="C182" i="27"/>
  <c r="C181" i="27"/>
  <c r="C180" i="27"/>
  <c r="C179" i="27"/>
  <c r="C178" i="27"/>
  <c r="C177" i="27"/>
  <c r="C176" i="27"/>
  <c r="C175" i="27"/>
  <c r="C174" i="27"/>
  <c r="C173" i="27"/>
  <c r="C172" i="27"/>
  <c r="C171" i="27"/>
  <c r="C170" i="27"/>
  <c r="C169" i="27"/>
  <c r="C168" i="27"/>
  <c r="C167" i="27"/>
  <c r="C166" i="27"/>
  <c r="C165" i="27"/>
  <c r="C164" i="27"/>
  <c r="C163" i="27"/>
  <c r="C162" i="27"/>
  <c r="C161" i="27"/>
  <c r="C160" i="27"/>
  <c r="C159" i="27"/>
  <c r="C158" i="27"/>
  <c r="C157" i="27"/>
  <c r="C156" i="27"/>
  <c r="C155" i="27"/>
  <c r="C154" i="27"/>
  <c r="C153" i="27"/>
  <c r="C152" i="27"/>
  <c r="C151" i="27"/>
  <c r="C150" i="27"/>
  <c r="C149" i="27"/>
  <c r="C148" i="27"/>
  <c r="C147" i="27"/>
  <c r="C146" i="27"/>
  <c r="C145" i="27"/>
  <c r="C144" i="27"/>
  <c r="C143" i="27"/>
  <c r="C142" i="27"/>
  <c r="C141" i="27"/>
  <c r="C140" i="27"/>
  <c r="C139" i="27"/>
  <c r="C138" i="27"/>
  <c r="C137" i="27"/>
  <c r="C136" i="27"/>
  <c r="C135" i="27"/>
  <c r="C134" i="27"/>
  <c r="C133" i="27"/>
  <c r="C132" i="27"/>
  <c r="C131" i="27"/>
  <c r="C130" i="27"/>
  <c r="C129" i="27"/>
  <c r="C128" i="27"/>
  <c r="C127" i="27"/>
  <c r="C126" i="27"/>
  <c r="C125" i="27"/>
  <c r="C124" i="27"/>
  <c r="C123" i="27"/>
  <c r="C122" i="27"/>
  <c r="C121" i="27"/>
  <c r="C120" i="27"/>
  <c r="C119" i="27"/>
  <c r="C118" i="27"/>
  <c r="C117" i="27"/>
  <c r="C116" i="27"/>
  <c r="C115" i="27"/>
  <c r="C114" i="27"/>
  <c r="C113" i="27"/>
  <c r="C112" i="27"/>
  <c r="C111" i="27"/>
  <c r="C110" i="27"/>
  <c r="C109" i="27"/>
  <c r="C108" i="27"/>
  <c r="C107" i="27"/>
  <c r="C106" i="27"/>
  <c r="C105" i="27"/>
  <c r="C104" i="27"/>
  <c r="C103" i="27"/>
  <c r="C102" i="27"/>
  <c r="C101" i="27"/>
  <c r="C100" i="27"/>
  <c r="C99" i="27"/>
  <c r="C98" i="27"/>
  <c r="C97" i="27"/>
  <c r="C96" i="27"/>
  <c r="C95" i="27"/>
  <c r="C94" i="27"/>
  <c r="C93" i="27"/>
  <c r="C92" i="27"/>
  <c r="C91" i="27"/>
  <c r="C90" i="27"/>
  <c r="C89" i="27"/>
  <c r="C88" i="27"/>
  <c r="C87" i="27"/>
  <c r="C86" i="27"/>
  <c r="C85" i="27"/>
  <c r="C84" i="27"/>
  <c r="C83" i="27"/>
  <c r="C82"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C6" i="27"/>
  <c r="C5" i="27"/>
  <c r="C4" i="27"/>
  <c r="Q22" i="23" l="1"/>
  <c r="B7" i="28"/>
  <c r="C7" i="28"/>
  <c r="D7" i="28"/>
  <c r="G8" i="17"/>
  <c r="G7" i="17"/>
  <c r="P8" i="27"/>
  <c r="P9" i="27" s="1"/>
  <c r="C8" i="17" s="1"/>
  <c r="CL3" i="25" a="1"/>
  <c r="CL3" i="25" s="1"/>
  <c r="CK3" i="25" a="1"/>
  <c r="CK3" i="25" s="1"/>
  <c r="CJ3" i="25" a="1"/>
  <c r="CJ3" i="25" s="1"/>
  <c r="CI3" i="25" a="1"/>
  <c r="CI3" i="25" s="1"/>
  <c r="CH3" i="25" a="1"/>
  <c r="CH3" i="25" s="1"/>
  <c r="CF3" i="25" a="1"/>
  <c r="CF3" i="25" s="1"/>
  <c r="CE3" i="25" a="1"/>
  <c r="CE3" i="25" s="1"/>
  <c r="CD3" i="25" a="1"/>
  <c r="CD3" i="25" s="1"/>
  <c r="CC3" i="25" a="1"/>
  <c r="CC3" i="25" s="1"/>
  <c r="CB3" i="25" a="1"/>
  <c r="CB3" i="25" s="1"/>
  <c r="BZ3" i="25" a="1"/>
  <c r="BZ3" i="25" s="1"/>
  <c r="BY3" i="25" a="1"/>
  <c r="BY3" i="25" s="1"/>
  <c r="BX3" i="25" a="1"/>
  <c r="BX3" i="25" s="1"/>
  <c r="BW3" i="25" a="1"/>
  <c r="BW3" i="25" s="1"/>
  <c r="BV3" i="25" a="1"/>
  <c r="BV3" i="25" s="1"/>
  <c r="BT3" i="25" a="1"/>
  <c r="BT3" i="25" s="1"/>
  <c r="BS3" i="25" a="1"/>
  <c r="BS3" i="25" s="1"/>
  <c r="BR3" i="25" a="1"/>
  <c r="BR3" i="25" s="1"/>
  <c r="BQ3" i="25" a="1"/>
  <c r="BQ3" i="25" s="1"/>
  <c r="BP3" i="25" a="1"/>
  <c r="BP3" i="25" s="1"/>
  <c r="BN3" i="25" a="1"/>
  <c r="BN3" i="25" s="1"/>
  <c r="BM3" i="25" a="1"/>
  <c r="BM3" i="25" s="1"/>
  <c r="BL3" i="25" a="1"/>
  <c r="BL3" i="25" s="1"/>
  <c r="BK3" i="25" a="1"/>
  <c r="BK3" i="25" s="1"/>
  <c r="BJ3" i="25" a="1"/>
  <c r="BJ3" i="25" s="1"/>
  <c r="BH3" i="25" a="1"/>
  <c r="BH3" i="25" s="1"/>
  <c r="BG3" i="25" a="1"/>
  <c r="BG3" i="25" s="1"/>
  <c r="BF3" i="25" a="1"/>
  <c r="BF3" i="25" s="1"/>
  <c r="BE3" i="25" a="1"/>
  <c r="BE3" i="25" s="1"/>
  <c r="BD3" i="25" a="1"/>
  <c r="BD3" i="25" s="1"/>
  <c r="BB3" i="25" a="1"/>
  <c r="BB3" i="25" s="1"/>
  <c r="BA3" i="25" a="1"/>
  <c r="BA3" i="25" s="1"/>
  <c r="AZ3" i="25" a="1"/>
  <c r="AZ3" i="25" s="1"/>
  <c r="AY3" i="25" a="1"/>
  <c r="AY3" i="25" s="1"/>
  <c r="AX3" i="25" a="1"/>
  <c r="AX3" i="25" s="1"/>
  <c r="AV3" i="25" a="1"/>
  <c r="AV3" i="25" s="1"/>
  <c r="AU3" i="25" a="1"/>
  <c r="AU3" i="25" s="1"/>
  <c r="AT3" i="25" a="1"/>
  <c r="AT3" i="25" s="1"/>
  <c r="AS3" i="25" a="1"/>
  <c r="AS3" i="25" s="1"/>
  <c r="AR3" i="25" a="1"/>
  <c r="AR3" i="25" s="1"/>
  <c r="AP3" i="25" a="1"/>
  <c r="AP3" i="25" s="1"/>
  <c r="AO3" i="25" a="1"/>
  <c r="AO3" i="25" s="1"/>
  <c r="AN3" i="25" a="1"/>
  <c r="AN3" i="25" s="1"/>
  <c r="AM3" i="25" a="1"/>
  <c r="AM3" i="25" s="1"/>
  <c r="AL3" i="25" a="1"/>
  <c r="AL3" i="25" s="1"/>
  <c r="AJ3" i="25" a="1"/>
  <c r="AJ3" i="25" s="1"/>
  <c r="AI3" i="25" a="1"/>
  <c r="AI3" i="25" s="1"/>
  <c r="AH3" i="25" a="1"/>
  <c r="AH3" i="25" s="1"/>
  <c r="AG3" i="25" a="1"/>
  <c r="AG3" i="25" s="1"/>
  <c r="AF3" i="25" a="1"/>
  <c r="AF3" i="25" s="1"/>
  <c r="AD3" i="25" a="1"/>
  <c r="AD3" i="25" s="1"/>
  <c r="AC3" i="25" a="1"/>
  <c r="AC3" i="25" s="1"/>
  <c r="AB3" i="25" a="1"/>
  <c r="AB3" i="25" s="1"/>
  <c r="AA3" i="25" a="1"/>
  <c r="AA3" i="25" s="1"/>
  <c r="Z3" i="25" a="1"/>
  <c r="Z3" i="25" s="1"/>
  <c r="X3" i="25" a="1"/>
  <c r="X3" i="25" s="1"/>
  <c r="W3" i="25" a="1"/>
  <c r="W3" i="25" s="1"/>
  <c r="V3" i="25" a="1"/>
  <c r="V3" i="25" s="1"/>
  <c r="U3" i="25" a="1"/>
  <c r="U3" i="25" s="1"/>
  <c r="T3" i="25" a="1"/>
  <c r="T3" i="25" s="1"/>
  <c r="R3" i="25" a="1"/>
  <c r="R3" i="25" s="1"/>
  <c r="Q3" i="25" a="1"/>
  <c r="Q3" i="25" s="1"/>
  <c r="P3" i="25" a="1"/>
  <c r="P3" i="25" s="1"/>
  <c r="O3" i="25" a="1"/>
  <c r="O3" i="25" s="1"/>
  <c r="N3" i="25" a="1"/>
  <c r="N3" i="25" s="1"/>
  <c r="L3" i="25" a="1"/>
  <c r="L3" i="25" s="1"/>
  <c r="K3" i="25" a="1"/>
  <c r="K3" i="25" s="1"/>
  <c r="J3" i="25" a="1"/>
  <c r="J3" i="25" s="1"/>
  <c r="I3" i="25" a="1"/>
  <c r="I3" i="25" s="1"/>
  <c r="H3" i="25" a="1"/>
  <c r="H3" i="25" s="1"/>
  <c r="F3" i="25" a="1"/>
  <c r="F3" i="25" s="1"/>
  <c r="E3" i="25" a="1"/>
  <c r="E3" i="25" s="1"/>
  <c r="D3" i="25" a="1"/>
  <c r="D3" i="25" s="1"/>
  <c r="C3" i="25" a="1"/>
  <c r="C3" i="25" s="1"/>
  <c r="B3" i="25" a="1"/>
  <c r="B3" i="25" s="1"/>
  <c r="L68" i="23" l="1"/>
  <c r="L22" i="23"/>
  <c r="G68" i="23"/>
  <c r="G22" i="23"/>
  <c r="B68" i="23"/>
  <c r="B22" i="23"/>
  <c r="T8" i="27"/>
  <c r="Q90" i="20"/>
  <c r="P90" i="20"/>
  <c r="O90" i="20"/>
  <c r="N90" i="20"/>
  <c r="E90" i="20"/>
  <c r="D90" i="20"/>
  <c r="C90" i="20"/>
  <c r="B90" i="20"/>
  <c r="Q77" i="20"/>
  <c r="P77" i="20"/>
  <c r="O77" i="20"/>
  <c r="N77" i="20"/>
  <c r="E77" i="20"/>
  <c r="D77" i="20"/>
  <c r="C77" i="20"/>
  <c r="B77" i="20"/>
  <c r="N68" i="20"/>
  <c r="B68" i="20"/>
  <c r="Q69" i="20"/>
  <c r="Q81" i="20" s="1"/>
  <c r="Q84" i="20" s="1"/>
  <c r="P69" i="20"/>
  <c r="O69" i="20"/>
  <c r="N69" i="20"/>
  <c r="M69" i="20"/>
  <c r="L69" i="20"/>
  <c r="K69" i="20"/>
  <c r="J69" i="20"/>
  <c r="I69" i="20"/>
  <c r="H69" i="20"/>
  <c r="G69" i="20"/>
  <c r="F69" i="20"/>
  <c r="E69" i="20"/>
  <c r="E81" i="20" s="1"/>
  <c r="E84" i="20" s="1"/>
  <c r="D69" i="20"/>
  <c r="D81" i="20" s="1"/>
  <c r="D84" i="20" s="1"/>
  <c r="C69" i="20"/>
  <c r="C81" i="20" s="1"/>
  <c r="C84" i="20" s="1"/>
  <c r="P81" i="20"/>
  <c r="P84" i="20" s="1"/>
  <c r="O81" i="20"/>
  <c r="O84" i="20" s="1"/>
  <c r="N81" i="20"/>
  <c r="N84" i="20" s="1"/>
  <c r="B69" i="20"/>
  <c r="B81" i="20" s="1"/>
  <c r="B84" i="20" s="1"/>
  <c r="M36" i="21"/>
  <c r="L36" i="21"/>
  <c r="K36" i="21"/>
  <c r="H36" i="21"/>
  <c r="G36" i="21"/>
  <c r="F36" i="21"/>
  <c r="D32" i="21"/>
  <c r="D31" i="21"/>
  <c r="J51" i="21"/>
  <c r="E51" i="21"/>
  <c r="D17" i="21"/>
  <c r="D16" i="21"/>
  <c r="M50" i="21"/>
  <c r="M51" i="21" s="1"/>
  <c r="L50" i="21"/>
  <c r="L51" i="21" s="1"/>
  <c r="K50" i="21"/>
  <c r="K51" i="21" s="1"/>
  <c r="H50" i="21"/>
  <c r="H51" i="21" s="1"/>
  <c r="G50" i="21"/>
  <c r="G51" i="21" s="1"/>
  <c r="F50" i="21"/>
  <c r="F51" i="21" s="1"/>
  <c r="N5" i="22"/>
  <c r="E6" i="22"/>
  <c r="M1" i="22"/>
  <c r="D1" i="22"/>
  <c r="Q8" i="27" l="1"/>
  <c r="Q9" i="27" s="1"/>
  <c r="K37" i="21"/>
  <c r="L37" i="21"/>
  <c r="F37" i="21"/>
  <c r="M37" i="21"/>
  <c r="E37" i="21"/>
  <c r="G37" i="21"/>
  <c r="H37" i="21"/>
  <c r="J37" i="21"/>
  <c r="J22" i="21"/>
  <c r="E22" i="21"/>
  <c r="B35" i="23"/>
  <c r="B81" i="23"/>
  <c r="H80" i="23"/>
  <c r="I80" i="23"/>
  <c r="C34" i="23"/>
  <c r="P2" i="22"/>
  <c r="G2" i="22"/>
  <c r="U77" i="23" l="1"/>
  <c r="E77" i="23"/>
  <c r="I31" i="23"/>
  <c r="T77" i="23"/>
  <c r="D77" i="23"/>
  <c r="H31" i="23"/>
  <c r="S77" i="23"/>
  <c r="C77" i="23"/>
  <c r="G31" i="23"/>
  <c r="R77" i="23"/>
  <c r="B77" i="23"/>
  <c r="F31" i="23"/>
  <c r="Q77" i="23"/>
  <c r="U31" i="23"/>
  <c r="E31" i="23"/>
  <c r="P77" i="23"/>
  <c r="T31" i="23"/>
  <c r="D31" i="23"/>
  <c r="O77" i="23"/>
  <c r="S31" i="23"/>
  <c r="C31" i="23"/>
  <c r="N77" i="23"/>
  <c r="R31" i="23"/>
  <c r="B31" i="23"/>
  <c r="A31" i="23" s="1"/>
  <c r="M77" i="23"/>
  <c r="Q31" i="23"/>
  <c r="L77" i="23"/>
  <c r="P31" i="23"/>
  <c r="K77" i="23"/>
  <c r="O31" i="23"/>
  <c r="J77" i="23"/>
  <c r="N31" i="23"/>
  <c r="I77" i="23"/>
  <c r="M31" i="23"/>
  <c r="H77" i="23"/>
  <c r="L31" i="23"/>
  <c r="F77" i="23"/>
  <c r="G77" i="23"/>
  <c r="K31" i="23"/>
  <c r="J31" i="23"/>
  <c r="O43" i="19"/>
  <c r="B43" i="19"/>
  <c r="O70" i="19"/>
  <c r="E6" i="21"/>
  <c r="C8" i="21" s="1"/>
  <c r="J6" i="21"/>
  <c r="D79" i="23" l="1"/>
  <c r="C79" i="23"/>
  <c r="B79" i="23"/>
  <c r="F79" i="23"/>
  <c r="E79" i="23"/>
  <c r="F33" i="23"/>
  <c r="C33" i="23"/>
  <c r="E33" i="23"/>
  <c r="D33" i="23"/>
  <c r="B33" i="23"/>
  <c r="A69" i="19" l="1"/>
  <c r="A42" i="19"/>
  <c r="A18" i="19"/>
  <c r="B69" i="19"/>
  <c r="N42" i="19"/>
  <c r="N69" i="19"/>
  <c r="A46" i="12" l="1"/>
  <c r="B46" i="12"/>
  <c r="C46" i="12"/>
  <c r="D46" i="12"/>
  <c r="E46" i="12"/>
  <c r="F46" i="12"/>
  <c r="G46" i="12"/>
  <c r="H46" i="12"/>
  <c r="I46" i="12"/>
  <c r="A47" i="12"/>
  <c r="B47" i="12"/>
  <c r="C47" i="12"/>
  <c r="E47" i="12"/>
  <c r="F47" i="12"/>
  <c r="G47" i="12"/>
  <c r="H47" i="12"/>
  <c r="I47" i="12"/>
  <c r="A48" i="12"/>
  <c r="B48" i="12"/>
  <c r="C48" i="12"/>
  <c r="E48" i="12"/>
  <c r="F48" i="12"/>
  <c r="G48" i="12"/>
  <c r="H48" i="12"/>
  <c r="I48" i="12"/>
  <c r="A49" i="12"/>
  <c r="B49" i="12"/>
  <c r="C49" i="12"/>
  <c r="E49" i="12"/>
  <c r="F49" i="12"/>
  <c r="G49" i="12"/>
  <c r="H49" i="12"/>
  <c r="I49" i="12"/>
  <c r="A50" i="12"/>
  <c r="B50" i="12"/>
  <c r="C50" i="12"/>
  <c r="E50" i="12"/>
  <c r="F50" i="12"/>
  <c r="G50" i="12"/>
  <c r="H50" i="12"/>
  <c r="I50" i="12"/>
  <c r="A52" i="12"/>
  <c r="B52" i="12"/>
  <c r="C52" i="12"/>
  <c r="E52" i="12"/>
  <c r="F52" i="12"/>
  <c r="G52" i="12"/>
  <c r="H52" i="12"/>
  <c r="I52" i="12"/>
  <c r="B53" i="12"/>
  <c r="C53" i="12"/>
  <c r="E53" i="12"/>
  <c r="F53" i="12"/>
  <c r="G53" i="12"/>
  <c r="H53" i="12"/>
  <c r="I53" i="12"/>
  <c r="B54" i="12"/>
  <c r="C54" i="12"/>
  <c r="E54" i="12"/>
  <c r="F54" i="12"/>
  <c r="G54" i="12"/>
  <c r="H54" i="12"/>
  <c r="I54" i="12"/>
  <c r="B55" i="12"/>
  <c r="C55" i="12"/>
  <c r="E55" i="12"/>
  <c r="F55" i="12"/>
  <c r="G55" i="12"/>
  <c r="H55" i="12"/>
  <c r="I55" i="12"/>
  <c r="B56" i="12"/>
  <c r="C56" i="12"/>
  <c r="E56" i="12"/>
  <c r="F56" i="12"/>
  <c r="G56" i="12"/>
  <c r="H56" i="12"/>
  <c r="I56" i="12"/>
  <c r="U80" i="23"/>
  <c r="T80" i="23"/>
  <c r="S80" i="23"/>
  <c r="R80" i="23"/>
  <c r="Q80" i="23"/>
  <c r="P80" i="23"/>
  <c r="O80" i="23"/>
  <c r="N80" i="23"/>
  <c r="M80" i="23"/>
  <c r="L80" i="23"/>
  <c r="K80" i="23"/>
  <c r="J80" i="23"/>
  <c r="G80" i="23"/>
  <c r="E80" i="23"/>
  <c r="D80" i="23"/>
  <c r="C80" i="23"/>
  <c r="B35" i="24"/>
  <c r="A31" i="24"/>
  <c r="A30" i="24"/>
  <c r="A29" i="24"/>
  <c r="A28" i="24"/>
  <c r="A27" i="24"/>
  <c r="T34" i="23"/>
  <c r="S34" i="23"/>
  <c r="R34" i="23"/>
  <c r="J34" i="23"/>
  <c r="I34" i="23"/>
  <c r="O34" i="23"/>
  <c r="N34" i="23"/>
  <c r="M34" i="23"/>
  <c r="H34" i="23"/>
  <c r="F34" i="23"/>
  <c r="F80" i="23"/>
  <c r="E34" i="23"/>
  <c r="D34" i="23"/>
  <c r="B5" i="23"/>
  <c r="G5" i="23" s="1"/>
  <c r="B4" i="23"/>
  <c r="B3" i="23"/>
  <c r="C3" i="23" s="1"/>
  <c r="B80" i="23"/>
  <c r="A75" i="23"/>
  <c r="A74" i="23"/>
  <c r="A73" i="23"/>
  <c r="U34" i="23"/>
  <c r="Q34" i="23"/>
  <c r="P34" i="23"/>
  <c r="L34" i="23"/>
  <c r="K34" i="23"/>
  <c r="G34" i="23"/>
  <c r="B34" i="23"/>
  <c r="A29" i="23"/>
  <c r="A28" i="23"/>
  <c r="A27" i="23"/>
  <c r="B20" i="19"/>
  <c r="C43" i="19" l="1"/>
  <c r="D43" i="19"/>
  <c r="D70" i="19"/>
  <c r="Q43" i="19"/>
  <c r="Q70" i="19"/>
  <c r="C70" i="19"/>
  <c r="N43" i="19"/>
  <c r="B70" i="19"/>
  <c r="N70" i="19"/>
  <c r="E43" i="19"/>
  <c r="P43" i="19"/>
  <c r="R94" i="23"/>
  <c r="R93" i="23" s="1"/>
  <c r="U94" i="23"/>
  <c r="U93" i="23" s="1"/>
  <c r="E70" i="19"/>
  <c r="P70" i="19"/>
  <c r="S94" i="23"/>
  <c r="Q94" i="23"/>
  <c r="E94" i="23"/>
  <c r="E93" i="23" s="1"/>
  <c r="B94" i="23"/>
  <c r="C94" i="23"/>
  <c r="C93" i="23" s="1"/>
  <c r="F94" i="23"/>
  <c r="F93" i="23" s="1"/>
  <c r="G94" i="23"/>
  <c r="T94" i="23"/>
  <c r="T93" i="23" s="1"/>
  <c r="H94" i="23"/>
  <c r="J94" i="23"/>
  <c r="J93" i="23" s="1"/>
  <c r="K94" i="23"/>
  <c r="K93" i="23" s="1"/>
  <c r="I94" i="23"/>
  <c r="L94" i="23"/>
  <c r="M94" i="23"/>
  <c r="N94" i="23"/>
  <c r="O94" i="23"/>
  <c r="O93" i="23" s="1"/>
  <c r="P94" i="23"/>
  <c r="P93" i="23" s="1"/>
  <c r="D94" i="23"/>
  <c r="P48" i="23"/>
  <c r="P47" i="23" s="1"/>
  <c r="G73" i="23"/>
  <c r="L48" i="23"/>
  <c r="U48" i="23"/>
  <c r="U47" i="23" s="1"/>
  <c r="K75" i="23"/>
  <c r="J48" i="23"/>
  <c r="J47" i="23" s="1"/>
  <c r="U75" i="23"/>
  <c r="U78" i="23" s="1"/>
  <c r="P75" i="23"/>
  <c r="P78" i="23" s="1"/>
  <c r="L73" i="23"/>
  <c r="B73" i="23"/>
  <c r="F75" i="23"/>
  <c r="F78" i="23" s="1"/>
  <c r="Q73" i="23"/>
  <c r="S48" i="23"/>
  <c r="F48" i="23"/>
  <c r="F47" i="23" s="1"/>
  <c r="K48" i="23"/>
  <c r="K47" i="23" s="1"/>
  <c r="T48" i="23"/>
  <c r="T47" i="23" s="1"/>
  <c r="G48" i="23"/>
  <c r="H48" i="23"/>
  <c r="I48" i="23"/>
  <c r="E48" i="23"/>
  <c r="E47" i="23" s="1"/>
  <c r="M48" i="23"/>
  <c r="N48" i="23"/>
  <c r="O48" i="23"/>
  <c r="O47" i="23" s="1"/>
  <c r="Q48" i="23"/>
  <c r="R48" i="23"/>
  <c r="B48" i="23"/>
  <c r="D48" i="23"/>
  <c r="C48" i="23"/>
  <c r="Q27" i="23"/>
  <c r="U29" i="23"/>
  <c r="U32" i="23" s="1"/>
  <c r="P29" i="23"/>
  <c r="P32" i="23" s="1"/>
  <c r="L27" i="23"/>
  <c r="F29" i="23"/>
  <c r="F32" i="23" s="1"/>
  <c r="G27" i="23"/>
  <c r="G4" i="23"/>
  <c r="C4" i="23"/>
  <c r="D3" i="23"/>
  <c r="D4" i="23"/>
  <c r="B27" i="23"/>
  <c r="C5" i="23"/>
  <c r="D5" i="23"/>
  <c r="E3" i="23"/>
  <c r="E4" i="23"/>
  <c r="E5" i="23"/>
  <c r="F3" i="23"/>
  <c r="G3" i="23"/>
  <c r="F4" i="23"/>
  <c r="F5" i="23"/>
  <c r="A77" i="23"/>
  <c r="D93" i="23" l="1"/>
  <c r="N56" i="19"/>
  <c r="N70" i="20" s="1"/>
  <c r="Q93" i="23"/>
  <c r="Q9" i="19"/>
  <c r="S93" i="23"/>
  <c r="Q56" i="19"/>
  <c r="Q70" i="20" s="1"/>
  <c r="R47" i="23"/>
  <c r="E29" i="19"/>
  <c r="N93" i="23"/>
  <c r="P56" i="19"/>
  <c r="P70" i="20" s="1"/>
  <c r="B47" i="23"/>
  <c r="M93" i="23"/>
  <c r="P29" i="19"/>
  <c r="L93" i="23"/>
  <c r="P9" i="19"/>
  <c r="S47" i="23"/>
  <c r="E56" i="19"/>
  <c r="E70" i="20" s="1"/>
  <c r="N47" i="23"/>
  <c r="D56" i="19"/>
  <c r="D70" i="20" s="1"/>
  <c r="N28" i="19"/>
  <c r="I93" i="23"/>
  <c r="O56" i="19"/>
  <c r="O70" i="20" s="1"/>
  <c r="D47" i="23"/>
  <c r="B56" i="19"/>
  <c r="B70" i="20" s="1"/>
  <c r="Q28" i="19"/>
  <c r="Q29" i="19"/>
  <c r="N9" i="19"/>
  <c r="M47" i="23"/>
  <c r="D29" i="19"/>
  <c r="I47" i="23"/>
  <c r="C56" i="19"/>
  <c r="C70" i="20" s="1"/>
  <c r="B93" i="23"/>
  <c r="H93" i="23"/>
  <c r="O29" i="19"/>
  <c r="H47" i="23"/>
  <c r="C29" i="19"/>
  <c r="G47" i="23"/>
  <c r="G93" i="23"/>
  <c r="O9" i="19"/>
  <c r="C47" i="23"/>
  <c r="B29" i="19"/>
  <c r="B35" i="20" s="1"/>
  <c r="L47" i="23"/>
  <c r="N29" i="19"/>
  <c r="Q47" i="23"/>
  <c r="K78" i="23"/>
  <c r="O29" i="23"/>
  <c r="T75" i="23"/>
  <c r="E75" i="23"/>
  <c r="O75" i="23"/>
  <c r="J75" i="23"/>
  <c r="U28" i="23"/>
  <c r="K74" i="23"/>
  <c r="P74" i="23"/>
  <c r="F74" i="23"/>
  <c r="U74" i="23"/>
  <c r="F27" i="23"/>
  <c r="K73" i="23"/>
  <c r="F73" i="23"/>
  <c r="P73" i="23"/>
  <c r="U73" i="23"/>
  <c r="M28" i="23"/>
  <c r="C74" i="23"/>
  <c r="R74" i="23"/>
  <c r="H74" i="23"/>
  <c r="M74" i="23"/>
  <c r="N29" i="23"/>
  <c r="N75" i="23"/>
  <c r="S75" i="23"/>
  <c r="D75" i="23"/>
  <c r="I75" i="23"/>
  <c r="M29" i="23"/>
  <c r="H75" i="23"/>
  <c r="M75" i="23"/>
  <c r="R75" i="23"/>
  <c r="C75" i="23"/>
  <c r="G28" i="23"/>
  <c r="B74" i="23"/>
  <c r="L74" i="23"/>
  <c r="G74" i="23"/>
  <c r="Q74" i="23"/>
  <c r="O28" i="23"/>
  <c r="E74" i="23"/>
  <c r="J74" i="23"/>
  <c r="O74" i="23"/>
  <c r="T74" i="23"/>
  <c r="O27" i="23"/>
  <c r="T73" i="23"/>
  <c r="O73" i="23"/>
  <c r="J73" i="23"/>
  <c r="E73" i="23"/>
  <c r="N28" i="23"/>
  <c r="D74" i="23"/>
  <c r="I74" i="23"/>
  <c r="N74" i="23"/>
  <c r="S74" i="23"/>
  <c r="L29" i="23"/>
  <c r="L32" i="23" s="1"/>
  <c r="G75" i="23"/>
  <c r="L75" i="23"/>
  <c r="B75" i="23"/>
  <c r="B78" i="23" s="1"/>
  <c r="Q75" i="23"/>
  <c r="C73" i="23"/>
  <c r="H73" i="23"/>
  <c r="M73" i="23"/>
  <c r="R73" i="23"/>
  <c r="N73" i="23"/>
  <c r="D73" i="23"/>
  <c r="I73" i="23"/>
  <c r="S73" i="23"/>
  <c r="Q29" i="23"/>
  <c r="Q32" i="23" s="1"/>
  <c r="S29" i="23"/>
  <c r="R29" i="23"/>
  <c r="T28" i="23"/>
  <c r="S28" i="23"/>
  <c r="R28" i="23"/>
  <c r="Q28" i="23"/>
  <c r="U27" i="23"/>
  <c r="T27" i="23"/>
  <c r="H27" i="23"/>
  <c r="R27" i="23"/>
  <c r="N27" i="23"/>
  <c r="S27" i="23"/>
  <c r="T29" i="23"/>
  <c r="L28" i="23"/>
  <c r="M27" i="23"/>
  <c r="F28" i="23"/>
  <c r="P28" i="23"/>
  <c r="P27" i="23"/>
  <c r="E27" i="23"/>
  <c r="J27" i="23"/>
  <c r="D27" i="23"/>
  <c r="I27" i="23"/>
  <c r="K28" i="23"/>
  <c r="H28" i="23"/>
  <c r="D28" i="23"/>
  <c r="I28" i="23"/>
  <c r="H29" i="23"/>
  <c r="E29" i="23"/>
  <c r="E32" i="23" s="1"/>
  <c r="J29" i="23"/>
  <c r="D29" i="23"/>
  <c r="I29" i="23"/>
  <c r="E28" i="23"/>
  <c r="J28" i="23"/>
  <c r="C28" i="23"/>
  <c r="B28" i="23"/>
  <c r="K29" i="23"/>
  <c r="K32" i="23" s="1"/>
  <c r="B29" i="23"/>
  <c r="B32" i="23" s="1"/>
  <c r="G29" i="23"/>
  <c r="G32" i="23" s="1"/>
  <c r="C27" i="23"/>
  <c r="K27" i="23"/>
  <c r="C29" i="23"/>
  <c r="O55" i="19" l="1"/>
  <c r="C55" i="19"/>
  <c r="B28" i="19"/>
  <c r="O49" i="19"/>
  <c r="P55" i="19"/>
  <c r="D28" i="19"/>
  <c r="B75" i="19"/>
  <c r="B98" i="20" s="1"/>
  <c r="E75" i="19"/>
  <c r="E98" i="20" s="1"/>
  <c r="P48" i="19"/>
  <c r="O8" i="19"/>
  <c r="D55" i="19"/>
  <c r="C48" i="19"/>
  <c r="B76" i="19"/>
  <c r="B99" i="20" s="1"/>
  <c r="O48" i="19"/>
  <c r="E28" i="19"/>
  <c r="Q48" i="19"/>
  <c r="E48" i="19"/>
  <c r="E55" i="19"/>
  <c r="C76" i="19"/>
  <c r="C99" i="20" s="1"/>
  <c r="Q75" i="19"/>
  <c r="Q98" i="20" s="1"/>
  <c r="Q55" i="19"/>
  <c r="N48" i="19"/>
  <c r="O75" i="19"/>
  <c r="O98" i="20" s="1"/>
  <c r="N75" i="19"/>
  <c r="N98" i="20" s="1"/>
  <c r="C28" i="19"/>
  <c r="N49" i="19"/>
  <c r="P8" i="19"/>
  <c r="D49" i="19"/>
  <c r="O76" i="19"/>
  <c r="O99" i="20" s="1"/>
  <c r="N76" i="19"/>
  <c r="N99" i="20" s="1"/>
  <c r="Q8" i="19"/>
  <c r="C49" i="19"/>
  <c r="Q76" i="19"/>
  <c r="Q99" i="20" s="1"/>
  <c r="D75" i="19"/>
  <c r="D98" i="20" s="1"/>
  <c r="P76" i="19"/>
  <c r="P99" i="20" s="1"/>
  <c r="O28" i="19"/>
  <c r="B55" i="19"/>
  <c r="D48" i="19"/>
  <c r="E76" i="19"/>
  <c r="E99" i="20" s="1"/>
  <c r="D76" i="19"/>
  <c r="D99" i="20" s="1"/>
  <c r="Q49" i="19"/>
  <c r="N8" i="19"/>
  <c r="P28" i="19"/>
  <c r="P75" i="19"/>
  <c r="P98" i="20" s="1"/>
  <c r="C75" i="19"/>
  <c r="C98" i="20" s="1"/>
  <c r="E49" i="19"/>
  <c r="P49" i="19"/>
  <c r="N55" i="19"/>
  <c r="D32" i="23"/>
  <c r="C32" i="23"/>
  <c r="N32" i="23"/>
  <c r="O32" i="23"/>
  <c r="I32" i="23"/>
  <c r="T32" i="23"/>
  <c r="R32" i="23"/>
  <c r="S32" i="23"/>
  <c r="J32" i="23"/>
  <c r="H32" i="23"/>
  <c r="M32" i="23"/>
  <c r="T78" i="23"/>
  <c r="G78" i="23"/>
  <c r="O78" i="23"/>
  <c r="H78" i="23"/>
  <c r="I78" i="23"/>
  <c r="R78" i="23"/>
  <c r="M78" i="23"/>
  <c r="D78" i="23"/>
  <c r="Q78" i="23"/>
  <c r="S78" i="23"/>
  <c r="E78" i="23"/>
  <c r="C78" i="23"/>
  <c r="N78" i="23"/>
  <c r="L78" i="23"/>
  <c r="J78" i="23"/>
  <c r="M5" i="21"/>
  <c r="L5" i="21"/>
  <c r="K5" i="21"/>
  <c r="H5" i="21"/>
  <c r="G5" i="21"/>
  <c r="F5" i="21"/>
  <c r="O41" i="19" l="1"/>
  <c r="D41" i="19"/>
  <c r="C41" i="19"/>
  <c r="E68" i="19"/>
  <c r="E89" i="20" s="1"/>
  <c r="N41" i="19"/>
  <c r="D68" i="19"/>
  <c r="D89" i="20" s="1"/>
  <c r="O68" i="19"/>
  <c r="O89" i="20" s="1"/>
  <c r="H7" i="22"/>
  <c r="P68" i="19"/>
  <c r="P89" i="20" s="1"/>
  <c r="E41" i="19"/>
  <c r="Q68" i="19"/>
  <c r="Q89" i="20" s="1"/>
  <c r="C68" i="19"/>
  <c r="C89" i="20" s="1"/>
  <c r="N68" i="19"/>
  <c r="N89" i="20" s="1"/>
  <c r="P41" i="19"/>
  <c r="Q41" i="19"/>
  <c r="B68" i="19"/>
  <c r="B89" i="20" s="1"/>
  <c r="H8" i="22"/>
  <c r="H10" i="22" s="1"/>
  <c r="H13" i="22" s="1"/>
  <c r="Q8" i="22"/>
  <c r="Q13" i="22" s="1"/>
  <c r="M21" i="21"/>
  <c r="M22" i="21" s="1"/>
  <c r="M6" i="21" s="1"/>
  <c r="U79" i="23" s="1"/>
  <c r="L21" i="21"/>
  <c r="L22" i="21" s="1"/>
  <c r="L6" i="21" s="1"/>
  <c r="K21" i="21"/>
  <c r="K22" i="21" s="1"/>
  <c r="K6" i="21" s="1"/>
  <c r="H21" i="21"/>
  <c r="H22" i="21" s="1"/>
  <c r="H6" i="21" s="1"/>
  <c r="G21" i="21"/>
  <c r="G22" i="21" s="1"/>
  <c r="G6" i="21" s="1"/>
  <c r="F21" i="21"/>
  <c r="F22" i="21" s="1"/>
  <c r="F6" i="21" s="1"/>
  <c r="B3" i="17"/>
  <c r="B1" i="19"/>
  <c r="B2" i="20"/>
  <c r="B4" i="20"/>
  <c r="B6" i="20"/>
  <c r="B7" i="20"/>
  <c r="B19" i="20" s="1"/>
  <c r="B22" i="20" s="1"/>
  <c r="B15" i="20" s="1"/>
  <c r="B33" i="20"/>
  <c r="B34" i="20"/>
  <c r="B46" i="20" s="1"/>
  <c r="B49" i="20" s="1"/>
  <c r="B42" i="20" s="1"/>
  <c r="T79" i="23" l="1"/>
  <c r="S79" i="23"/>
  <c r="R79" i="23"/>
  <c r="Q79" i="23"/>
  <c r="P79" i="23"/>
  <c r="N79" i="23"/>
  <c r="M79" i="23"/>
  <c r="L79" i="23"/>
  <c r="O79" i="23"/>
  <c r="J79" i="23"/>
  <c r="I79" i="23"/>
  <c r="H79" i="23"/>
  <c r="K79" i="23"/>
  <c r="G79" i="23"/>
  <c r="H33" i="23"/>
  <c r="K33" i="23"/>
  <c r="J33" i="23"/>
  <c r="I33" i="23"/>
  <c r="G33" i="23"/>
  <c r="P33" i="23"/>
  <c r="N33" i="23"/>
  <c r="M33" i="23"/>
  <c r="L33" i="23"/>
  <c r="O33" i="23"/>
  <c r="R33" i="23"/>
  <c r="U33" i="23"/>
  <c r="T33" i="23"/>
  <c r="S33" i="23"/>
  <c r="Q33" i="23"/>
  <c r="Q7" i="22"/>
  <c r="Q12" i="22" s="1"/>
  <c r="Q10" i="22"/>
  <c r="D81" i="23"/>
  <c r="C81" i="23"/>
  <c r="E81" i="23"/>
  <c r="E82" i="23" s="1"/>
  <c r="T81" i="23"/>
  <c r="P35" i="23"/>
  <c r="U35" i="23"/>
  <c r="F35" i="23"/>
  <c r="U81" i="23"/>
  <c r="U82" i="23" s="1"/>
  <c r="T35" i="23"/>
  <c r="E35" i="23"/>
  <c r="O35" i="23"/>
  <c r="K81" i="23"/>
  <c r="K35" i="23"/>
  <c r="P81" i="23"/>
  <c r="P82" i="23" s="1"/>
  <c r="J35" i="23"/>
  <c r="O81" i="23"/>
  <c r="F81" i="23"/>
  <c r="J81" i="23"/>
  <c r="Q34" i="20"/>
  <c r="Q46" i="20" s="1"/>
  <c r="Q49" i="20" s="1"/>
  <c r="Q42" i="20" s="1"/>
  <c r="P34" i="20"/>
  <c r="P46" i="20" s="1"/>
  <c r="P49" i="20" s="1"/>
  <c r="P42" i="20" s="1"/>
  <c r="O34" i="20"/>
  <c r="O46" i="20" s="1"/>
  <c r="O49" i="20" s="1"/>
  <c r="O42" i="20" s="1"/>
  <c r="N34" i="20"/>
  <c r="N46" i="20" s="1"/>
  <c r="N49" i="20" s="1"/>
  <c r="N42" i="20" s="1"/>
  <c r="E34" i="20"/>
  <c r="E46" i="20" s="1"/>
  <c r="E49" i="20" s="1"/>
  <c r="E42" i="20" s="1"/>
  <c r="D34" i="20"/>
  <c r="D46" i="20" s="1"/>
  <c r="D49" i="20" s="1"/>
  <c r="D42" i="20" s="1"/>
  <c r="C34" i="20"/>
  <c r="C46" i="20" s="1"/>
  <c r="C49" i="20" s="1"/>
  <c r="C42" i="20" s="1"/>
  <c r="N33" i="20"/>
  <c r="Q7" i="20"/>
  <c r="Q19" i="20" s="1"/>
  <c r="P7" i="20"/>
  <c r="P19" i="20" s="1"/>
  <c r="P22" i="20" s="1"/>
  <c r="P15" i="20" s="1"/>
  <c r="O7" i="20"/>
  <c r="O19" i="20" s="1"/>
  <c r="O22" i="20" s="1"/>
  <c r="O15" i="20" s="1"/>
  <c r="N7" i="20"/>
  <c r="N19" i="20" s="1"/>
  <c r="N22" i="20" s="1"/>
  <c r="N15" i="20" s="1"/>
  <c r="E7" i="20"/>
  <c r="E19" i="20" s="1"/>
  <c r="D7" i="20"/>
  <c r="D19" i="20" s="1"/>
  <c r="D22" i="20" s="1"/>
  <c r="D15" i="20" s="1"/>
  <c r="C7" i="20"/>
  <c r="C19" i="20" s="1"/>
  <c r="N6" i="20"/>
  <c r="T82" i="23" l="1"/>
  <c r="T84" i="23" s="1"/>
  <c r="T85" i="23" s="1"/>
  <c r="T89" i="23" s="1"/>
  <c r="J36" i="23"/>
  <c r="J42" i="23" s="1"/>
  <c r="R8" i="22"/>
  <c r="R13" i="22" s="1"/>
  <c r="I81" i="23" s="1"/>
  <c r="O69" i="19"/>
  <c r="T7" i="22"/>
  <c r="T12" i="22" s="1"/>
  <c r="E69" i="19"/>
  <c r="L82" i="23"/>
  <c r="L88" i="23" s="1"/>
  <c r="S8" i="22"/>
  <c r="S13" i="22" s="1"/>
  <c r="N81" i="23" s="1"/>
  <c r="P69" i="19"/>
  <c r="S7" i="22"/>
  <c r="S12" i="22" s="1"/>
  <c r="N35" i="23" s="1"/>
  <c r="D69" i="19"/>
  <c r="G82" i="23"/>
  <c r="Q82" i="23"/>
  <c r="Q90" i="23" s="1"/>
  <c r="D82" i="23"/>
  <c r="D88" i="23" s="1"/>
  <c r="N71" i="19"/>
  <c r="N74" i="20" s="1"/>
  <c r="R7" i="22"/>
  <c r="R12" i="22" s="1"/>
  <c r="I35" i="23" s="1"/>
  <c r="C69" i="19"/>
  <c r="T8" i="22"/>
  <c r="T13" i="22" s="1"/>
  <c r="S81" i="23" s="1"/>
  <c r="Q69" i="19"/>
  <c r="O36" i="23"/>
  <c r="O38" i="23" s="1"/>
  <c r="O39" i="23" s="1"/>
  <c r="O43" i="23" s="1"/>
  <c r="I8" i="22"/>
  <c r="I10" i="22" s="1"/>
  <c r="I13" i="22" s="1"/>
  <c r="H81" i="23" s="1"/>
  <c r="O42" i="19"/>
  <c r="J8" i="22"/>
  <c r="J10" i="22" s="1"/>
  <c r="J13" i="22" s="1"/>
  <c r="M81" i="23" s="1"/>
  <c r="P42" i="19"/>
  <c r="K7" i="22"/>
  <c r="E42" i="19"/>
  <c r="J7" i="22"/>
  <c r="J9" i="22" s="1"/>
  <c r="J12" i="22" s="1"/>
  <c r="M35" i="23" s="1"/>
  <c r="D42" i="19"/>
  <c r="K8" i="22"/>
  <c r="K10" i="22" s="1"/>
  <c r="K13" i="22" s="1"/>
  <c r="R81" i="23" s="1"/>
  <c r="Q42" i="19"/>
  <c r="I7" i="22"/>
  <c r="C42" i="19"/>
  <c r="C82" i="23"/>
  <c r="N44" i="19"/>
  <c r="U90" i="23"/>
  <c r="U91" i="23"/>
  <c r="U88" i="23"/>
  <c r="P88" i="23"/>
  <c r="P91" i="23"/>
  <c r="P90" i="23"/>
  <c r="E90" i="23"/>
  <c r="E91" i="23"/>
  <c r="E88" i="23"/>
  <c r="K82" i="23"/>
  <c r="O82" i="23"/>
  <c r="O84" i="23" s="1"/>
  <c r="O85" i="23" s="1"/>
  <c r="O89" i="23" s="1"/>
  <c r="J82" i="23"/>
  <c r="P84" i="23"/>
  <c r="P85" i="23" s="1"/>
  <c r="P89" i="23" s="1"/>
  <c r="U84" i="23"/>
  <c r="U85" i="23" s="1"/>
  <c r="U89" i="23" s="1"/>
  <c r="E84" i="23"/>
  <c r="E85" i="23" s="1"/>
  <c r="E89" i="23" s="1"/>
  <c r="A33" i="23"/>
  <c r="B36" i="23"/>
  <c r="L36" i="23"/>
  <c r="G36" i="23"/>
  <c r="C22" i="20"/>
  <c r="C15" i="20" s="1"/>
  <c r="Q22" i="20"/>
  <c r="Q15" i="20" s="1"/>
  <c r="E22" i="20"/>
  <c r="E15" i="20" s="1"/>
  <c r="R8" i="6"/>
  <c r="S8" i="6"/>
  <c r="P10" i="6"/>
  <c r="O10" i="6"/>
  <c r="K5" i="6"/>
  <c r="J5" i="6"/>
  <c r="P9" i="6"/>
  <c r="P11" i="6" s="1"/>
  <c r="O9" i="6"/>
  <c r="O11" i="6" s="1"/>
  <c r="N9" i="6"/>
  <c r="N10" i="6" s="1"/>
  <c r="M9" i="6"/>
  <c r="M10" i="6" s="1"/>
  <c r="L9" i="6"/>
  <c r="L10" i="6" s="1"/>
  <c r="K9" i="6"/>
  <c r="K10" i="6" s="1"/>
  <c r="J9" i="6"/>
  <c r="J10" i="6" s="1"/>
  <c r="J38" i="23" l="1"/>
  <c r="J39" i="23" s="1"/>
  <c r="J43" i="23" s="1"/>
  <c r="J44" i="23"/>
  <c r="J45" i="23"/>
  <c r="T88" i="23"/>
  <c r="T91" i="23"/>
  <c r="T90" i="23"/>
  <c r="R10" i="22"/>
  <c r="L84" i="23"/>
  <c r="L85" i="23" s="1"/>
  <c r="L91" i="23"/>
  <c r="D84" i="23"/>
  <c r="N77" i="19" s="1"/>
  <c r="N100" i="20" s="1"/>
  <c r="Q84" i="23"/>
  <c r="Q85" i="23" s="1"/>
  <c r="D91" i="23"/>
  <c r="N67" i="19" s="1"/>
  <c r="N88" i="20" s="1"/>
  <c r="D90" i="23"/>
  <c r="N66" i="19" s="1"/>
  <c r="N87" i="20" s="1"/>
  <c r="L90" i="23"/>
  <c r="Q91" i="23"/>
  <c r="R9" i="22"/>
  <c r="Q88" i="23"/>
  <c r="G91" i="23"/>
  <c r="S9" i="22"/>
  <c r="G90" i="23"/>
  <c r="G88" i="23"/>
  <c r="S10" i="22"/>
  <c r="O44" i="23"/>
  <c r="O42" i="23"/>
  <c r="I36" i="23"/>
  <c r="I44" i="23" s="1"/>
  <c r="C71" i="19"/>
  <c r="C74" i="20" s="1"/>
  <c r="O45" i="23"/>
  <c r="N36" i="23"/>
  <c r="N45" i="23" s="1"/>
  <c r="D71" i="19"/>
  <c r="D74" i="20" s="1"/>
  <c r="N82" i="23"/>
  <c r="P71" i="19"/>
  <c r="P74" i="20" s="1"/>
  <c r="N64" i="19"/>
  <c r="N85" i="20" s="1"/>
  <c r="N45" i="19"/>
  <c r="S82" i="23"/>
  <c r="Q71" i="19"/>
  <c r="Q74" i="20" s="1"/>
  <c r="G84" i="23"/>
  <c r="N72" i="19"/>
  <c r="N92" i="20" s="1"/>
  <c r="T10" i="22"/>
  <c r="I82" i="23"/>
  <c r="O71" i="19"/>
  <c r="O74" i="20" s="1"/>
  <c r="C84" i="23"/>
  <c r="N46" i="19" s="1"/>
  <c r="R82" i="23"/>
  <c r="Q44" i="19"/>
  <c r="M36" i="23"/>
  <c r="M44" i="23" s="1"/>
  <c r="D44" i="19"/>
  <c r="M82" i="23"/>
  <c r="P44" i="19"/>
  <c r="C90" i="23"/>
  <c r="C88" i="23"/>
  <c r="C91" i="23"/>
  <c r="H82" i="23"/>
  <c r="O44" i="19"/>
  <c r="G38" i="23"/>
  <c r="G45" i="23"/>
  <c r="G42" i="23"/>
  <c r="G44" i="23"/>
  <c r="L38" i="23"/>
  <c r="L45" i="23"/>
  <c r="L44" i="23"/>
  <c r="L42" i="23"/>
  <c r="K84" i="23"/>
  <c r="K85" i="23" s="1"/>
  <c r="K89" i="23" s="1"/>
  <c r="K90" i="23"/>
  <c r="K88" i="23"/>
  <c r="K91" i="23"/>
  <c r="B38" i="23"/>
  <c r="B44" i="23"/>
  <c r="B45" i="23"/>
  <c r="B42" i="23"/>
  <c r="O88" i="23"/>
  <c r="O91" i="23"/>
  <c r="O90" i="23"/>
  <c r="J88" i="23"/>
  <c r="J91" i="23"/>
  <c r="J90" i="23"/>
  <c r="J84" i="23"/>
  <c r="J85" i="23" s="1"/>
  <c r="J89" i="23" s="1"/>
  <c r="Q36" i="23"/>
  <c r="A79" i="23"/>
  <c r="B82" i="23"/>
  <c r="Q18" i="19"/>
  <c r="D18" i="19"/>
  <c r="C18" i="19"/>
  <c r="N18" i="19"/>
  <c r="E18" i="19"/>
  <c r="B18" i="19"/>
  <c r="P18" i="19"/>
  <c r="O18" i="19"/>
  <c r="S10" i="6"/>
  <c r="R10" i="6"/>
  <c r="L11" i="6"/>
  <c r="N11" i="6"/>
  <c r="S9" i="6"/>
  <c r="J11" i="6"/>
  <c r="K11" i="6"/>
  <c r="R11" i="6" s="1"/>
  <c r="M11" i="6"/>
  <c r="R9" i="6"/>
  <c r="B42" i="19"/>
  <c r="D5" i="12"/>
  <c r="D48" i="12" s="1"/>
  <c r="D7" i="12"/>
  <c r="D50" i="12" s="1"/>
  <c r="D6" i="12"/>
  <c r="D49" i="12" s="1"/>
  <c r="D17" i="12"/>
  <c r="D54" i="12" s="1"/>
  <c r="D18" i="12"/>
  <c r="D55" i="12" s="1"/>
  <c r="D19" i="12"/>
  <c r="D56" i="12" s="1"/>
  <c r="D16" i="12"/>
  <c r="D53" i="12" s="1"/>
  <c r="D4" i="12"/>
  <c r="D47" i="12" s="1"/>
  <c r="I38" i="23" l="1"/>
  <c r="I39" i="23" s="1"/>
  <c r="D85" i="23"/>
  <c r="D89" i="23" s="1"/>
  <c r="N73" i="19"/>
  <c r="N95" i="20" s="1"/>
  <c r="N38" i="23"/>
  <c r="N39" i="23" s="1"/>
  <c r="N93" i="20"/>
  <c r="N91" i="20"/>
  <c r="I45" i="23"/>
  <c r="C67" i="19" s="1"/>
  <c r="C88" i="20" s="1"/>
  <c r="I42" i="23"/>
  <c r="C64" i="19" s="1"/>
  <c r="C85" i="20" s="1"/>
  <c r="N44" i="23"/>
  <c r="D66" i="19" s="1"/>
  <c r="D87" i="20" s="1"/>
  <c r="N42" i="23"/>
  <c r="D64" i="19" s="1"/>
  <c r="D85" i="20" s="1"/>
  <c r="M42" i="23"/>
  <c r="D37" i="19" s="1"/>
  <c r="M45" i="23"/>
  <c r="D40" i="19" s="1"/>
  <c r="C85" i="23"/>
  <c r="C89" i="23" s="1"/>
  <c r="N50" i="19"/>
  <c r="Q72" i="19"/>
  <c r="Q92" i="20" s="1"/>
  <c r="S84" i="23"/>
  <c r="S91" i="23"/>
  <c r="S90" i="23"/>
  <c r="S88" i="23"/>
  <c r="L89" i="23"/>
  <c r="Q89" i="23"/>
  <c r="P72" i="19"/>
  <c r="P92" i="20" s="1"/>
  <c r="N91" i="23"/>
  <c r="N88" i="23"/>
  <c r="N90" i="23"/>
  <c r="N84" i="23"/>
  <c r="D45" i="19"/>
  <c r="D72" i="19"/>
  <c r="D92" i="20" s="1"/>
  <c r="D67" i="19"/>
  <c r="D88" i="20" s="1"/>
  <c r="C66" i="19"/>
  <c r="C87" i="20" s="1"/>
  <c r="N39" i="19"/>
  <c r="D39" i="19"/>
  <c r="O72" i="19"/>
  <c r="O92" i="20" s="1"/>
  <c r="I90" i="23"/>
  <c r="I88" i="23"/>
  <c r="I91" i="23"/>
  <c r="I84" i="23"/>
  <c r="N40" i="19"/>
  <c r="G85" i="23"/>
  <c r="B39" i="23"/>
  <c r="N37" i="19"/>
  <c r="C72" i="19"/>
  <c r="C92" i="20" s="1"/>
  <c r="O45" i="19"/>
  <c r="H84" i="23"/>
  <c r="H91" i="23"/>
  <c r="H90" i="23"/>
  <c r="H88" i="23"/>
  <c r="P45" i="19"/>
  <c r="M84" i="23"/>
  <c r="M88" i="23"/>
  <c r="M91" i="23"/>
  <c r="M90" i="23"/>
  <c r="M38" i="23"/>
  <c r="Q45" i="19"/>
  <c r="R90" i="23"/>
  <c r="R84" i="23"/>
  <c r="R88" i="23"/>
  <c r="R91" i="23"/>
  <c r="Q38" i="23"/>
  <c r="Q45" i="23"/>
  <c r="Q44" i="23"/>
  <c r="Q42" i="23"/>
  <c r="B84" i="23"/>
  <c r="B91" i="23"/>
  <c r="B90" i="23"/>
  <c r="B88" i="23"/>
  <c r="L39" i="23"/>
  <c r="G39" i="23"/>
  <c r="G111" i="6"/>
  <c r="G91" i="6"/>
  <c r="G56" i="6"/>
  <c r="G101" i="6"/>
  <c r="G78" i="6"/>
  <c r="G66" i="6"/>
  <c r="G46" i="6"/>
  <c r="G33" i="6"/>
  <c r="S11" i="6"/>
  <c r="D13" i="6"/>
  <c r="N74" i="19" l="1"/>
  <c r="N75" i="20" s="1"/>
  <c r="C77" i="19"/>
  <c r="C100" i="20" s="1"/>
  <c r="C73" i="19"/>
  <c r="C95" i="20" s="1"/>
  <c r="D77" i="19"/>
  <c r="D100" i="20" s="1"/>
  <c r="D73" i="19"/>
  <c r="D95" i="20" s="1"/>
  <c r="N47" i="19"/>
  <c r="Q93" i="20"/>
  <c r="Q91" i="20"/>
  <c r="O93" i="20"/>
  <c r="O91" i="20"/>
  <c r="D93" i="20"/>
  <c r="D91" i="20"/>
  <c r="P91" i="20"/>
  <c r="P93" i="20"/>
  <c r="C93" i="20"/>
  <c r="C91" i="20"/>
  <c r="G89" i="23"/>
  <c r="O39" i="19"/>
  <c r="O37" i="19"/>
  <c r="N43" i="23"/>
  <c r="D74" i="19"/>
  <c r="D75" i="20" s="1"/>
  <c r="N38" i="19"/>
  <c r="N65" i="19"/>
  <c r="N86" i="20" s="1"/>
  <c r="O40" i="19"/>
  <c r="Q64" i="19"/>
  <c r="Q85" i="20" s="1"/>
  <c r="Q66" i="19"/>
  <c r="Q87" i="20" s="1"/>
  <c r="Q40" i="19"/>
  <c r="Q37" i="19"/>
  <c r="O64" i="19"/>
  <c r="O85" i="20" s="1"/>
  <c r="P66" i="19"/>
  <c r="P87" i="20" s="1"/>
  <c r="Q67" i="19"/>
  <c r="Q88" i="20" s="1"/>
  <c r="I43" i="23"/>
  <c r="C74" i="19"/>
  <c r="C75" i="20" s="1"/>
  <c r="Q39" i="23"/>
  <c r="O66" i="19"/>
  <c r="O87" i="20" s="1"/>
  <c r="P64" i="19"/>
  <c r="P85" i="20" s="1"/>
  <c r="S85" i="23"/>
  <c r="Q77" i="19"/>
  <c r="Q100" i="20" s="1"/>
  <c r="Q73" i="19"/>
  <c r="Q95" i="20" s="1"/>
  <c r="Q39" i="19"/>
  <c r="I85" i="23"/>
  <c r="O77" i="19"/>
  <c r="O100" i="20" s="1"/>
  <c r="O73" i="19"/>
  <c r="O95" i="20" s="1"/>
  <c r="O67" i="19"/>
  <c r="O88" i="20" s="1"/>
  <c r="P40" i="19"/>
  <c r="B43" i="23"/>
  <c r="P67" i="19"/>
  <c r="P88" i="20" s="1"/>
  <c r="G43" i="23"/>
  <c r="N85" i="23"/>
  <c r="P77" i="19"/>
  <c r="P100" i="20" s="1"/>
  <c r="P73" i="19"/>
  <c r="P95" i="20" s="1"/>
  <c r="B85" i="23"/>
  <c r="P39" i="19"/>
  <c r="L43" i="23"/>
  <c r="P37" i="19"/>
  <c r="R85" i="23"/>
  <c r="Q46" i="19"/>
  <c r="Q50" i="19"/>
  <c r="M39" i="23"/>
  <c r="D50" i="19"/>
  <c r="D46" i="19"/>
  <c r="M85" i="23"/>
  <c r="P50" i="19"/>
  <c r="P46" i="19"/>
  <c r="H85" i="23"/>
  <c r="O46" i="19"/>
  <c r="O50" i="19"/>
  <c r="H111" i="6"/>
  <c r="H101" i="6"/>
  <c r="H91" i="6"/>
  <c r="H78" i="6"/>
  <c r="H56" i="6"/>
  <c r="H66" i="6"/>
  <c r="H46" i="6"/>
  <c r="H33" i="6"/>
  <c r="Q20" i="19"/>
  <c r="Q12" i="20" s="1"/>
  <c r="P20" i="19"/>
  <c r="P12" i="20" s="1"/>
  <c r="O20" i="19"/>
  <c r="O12" i="20" s="1"/>
  <c r="N20" i="19"/>
  <c r="N12" i="20" s="1"/>
  <c r="E20" i="19"/>
  <c r="E12" i="20" s="1"/>
  <c r="D20" i="19"/>
  <c r="D12" i="20" s="1"/>
  <c r="C20" i="19"/>
  <c r="C12" i="20" s="1"/>
  <c r="B12" i="20"/>
  <c r="B5" i="19"/>
  <c r="B3" i="20" s="1"/>
  <c r="B4" i="19"/>
  <c r="B3" i="19"/>
  <c r="B2" i="19"/>
  <c r="B150" i="17"/>
  <c r="B149" i="17"/>
  <c r="B148" i="17"/>
  <c r="B147" i="17"/>
  <c r="F101" i="20" l="1" a="1"/>
  <c r="F101" i="20" s="1"/>
  <c r="L101" i="20" a="1"/>
  <c r="L101" i="20" s="1"/>
  <c r="J101" i="20" a="1"/>
  <c r="J101" i="20" s="1"/>
  <c r="H101" i="20" a="1"/>
  <c r="H101" i="20" s="1"/>
  <c r="G101" i="20" a="1"/>
  <c r="G101" i="20" s="1"/>
  <c r="I101" i="20" a="1"/>
  <c r="I101" i="20" s="1"/>
  <c r="K101" i="20" a="1"/>
  <c r="K101" i="20" s="1"/>
  <c r="M101" i="20" a="1"/>
  <c r="M101" i="20" s="1"/>
  <c r="C65" i="19"/>
  <c r="C86" i="20" s="1"/>
  <c r="D65" i="19"/>
  <c r="D86" i="20" s="1"/>
  <c r="B89" i="23"/>
  <c r="Q43" i="23"/>
  <c r="S89" i="23"/>
  <c r="Q74" i="19"/>
  <c r="Q75" i="20" s="1"/>
  <c r="N89" i="23"/>
  <c r="P74" i="19"/>
  <c r="P75" i="20" s="1"/>
  <c r="I89" i="23"/>
  <c r="O74" i="19"/>
  <c r="O75" i="20" s="1"/>
  <c r="H89" i="23"/>
  <c r="O47" i="19"/>
  <c r="M89" i="23"/>
  <c r="P47" i="19"/>
  <c r="M43" i="23"/>
  <c r="D47" i="19"/>
  <c r="R89" i="23"/>
  <c r="Q47" i="19"/>
  <c r="Q63" i="20"/>
  <c r="P64" i="20"/>
  <c r="O63" i="20"/>
  <c r="O64" i="20"/>
  <c r="N63" i="20"/>
  <c r="N64" i="20"/>
  <c r="B49" i="19"/>
  <c r="B64" i="20" s="1"/>
  <c r="H112" i="6"/>
  <c r="G112" i="6"/>
  <c r="H102" i="6"/>
  <c r="G102" i="6"/>
  <c r="H92" i="6"/>
  <c r="G92" i="6"/>
  <c r="H90" i="6"/>
  <c r="G90" i="6"/>
  <c r="H89" i="6"/>
  <c r="G89" i="6"/>
  <c r="G79" i="6"/>
  <c r="H79" i="6"/>
  <c r="Q35" i="20"/>
  <c r="P35" i="20"/>
  <c r="O35" i="20"/>
  <c r="N35" i="20"/>
  <c r="D35" i="20"/>
  <c r="C35" i="20"/>
  <c r="E35" i="20"/>
  <c r="B8" i="19"/>
  <c r="D38" i="19" l="1"/>
  <c r="O65" i="19"/>
  <c r="O86" i="20" s="1"/>
  <c r="Q38" i="19"/>
  <c r="P38" i="19"/>
  <c r="Q65" i="19"/>
  <c r="Q86" i="20" s="1"/>
  <c r="O38" i="19"/>
  <c r="P65" i="19"/>
  <c r="P86" i="20" s="1"/>
  <c r="B60" i="23"/>
  <c r="L16" i="23"/>
  <c r="Q63" i="23"/>
  <c r="Q59" i="23"/>
  <c r="G16" i="23"/>
  <c r="L63" i="23"/>
  <c r="L59" i="23"/>
  <c r="B16" i="23"/>
  <c r="G62" i="23"/>
  <c r="Q14" i="23"/>
  <c r="B61" i="23"/>
  <c r="L13" i="23"/>
  <c r="G63" i="23"/>
  <c r="G59" i="23"/>
  <c r="Q15" i="23"/>
  <c r="L62" i="23"/>
  <c r="B63" i="23"/>
  <c r="B59" i="23"/>
  <c r="L15" i="23"/>
  <c r="Q60" i="23"/>
  <c r="Q62" i="23"/>
  <c r="G15" i="23"/>
  <c r="C12" i="19" s="1"/>
  <c r="B15" i="23"/>
  <c r="B14" i="23"/>
  <c r="L17" i="23"/>
  <c r="G13" i="23"/>
  <c r="L60" i="23"/>
  <c r="B62" i="23"/>
  <c r="L14" i="23"/>
  <c r="Q61" i="23"/>
  <c r="L61" i="23"/>
  <c r="G14" i="23"/>
  <c r="G17" i="23"/>
  <c r="B13" i="23"/>
  <c r="Q16" i="23"/>
  <c r="G61" i="23"/>
  <c r="Q17" i="23"/>
  <c r="Q13" i="23"/>
  <c r="B17" i="23"/>
  <c r="G60" i="23"/>
  <c r="I117" i="6"/>
  <c r="G117" i="6" s="1"/>
  <c r="I116" i="6"/>
  <c r="G116" i="6" s="1"/>
  <c r="J117" i="6"/>
  <c r="H117" i="6" s="1"/>
  <c r="J116" i="6"/>
  <c r="H116" i="6" s="1"/>
  <c r="J96" i="6"/>
  <c r="H96" i="6" s="1"/>
  <c r="J97" i="6"/>
  <c r="H97" i="6" s="1"/>
  <c r="J106" i="6"/>
  <c r="H106" i="6" s="1"/>
  <c r="J107" i="6"/>
  <c r="H107" i="6" s="1"/>
  <c r="I96" i="6"/>
  <c r="G96" i="6" s="1"/>
  <c r="I97" i="6"/>
  <c r="G97" i="6" s="1"/>
  <c r="I106" i="6"/>
  <c r="G106" i="6" s="1"/>
  <c r="I107" i="6"/>
  <c r="G107" i="6" s="1"/>
  <c r="J83" i="6"/>
  <c r="H83" i="6" s="1"/>
  <c r="J84" i="6"/>
  <c r="H84" i="6" s="1"/>
  <c r="I84" i="6"/>
  <c r="G84" i="6" s="1"/>
  <c r="I83" i="6"/>
  <c r="G83" i="6" s="1"/>
  <c r="D32" i="19"/>
  <c r="D9" i="19"/>
  <c r="D8" i="20" s="1"/>
  <c r="E8" i="19"/>
  <c r="Q8" i="20"/>
  <c r="E9" i="19"/>
  <c r="E8" i="20" s="1"/>
  <c r="B9" i="19"/>
  <c r="B8" i="20" s="1"/>
  <c r="N8" i="20"/>
  <c r="C8" i="19"/>
  <c r="O8" i="20"/>
  <c r="C9" i="19"/>
  <c r="C8" i="20" s="1"/>
  <c r="D8" i="19"/>
  <c r="P8" i="20"/>
  <c r="P63" i="20"/>
  <c r="Q64" i="20"/>
  <c r="B48" i="19"/>
  <c r="B63" i="20" s="1"/>
  <c r="B30" i="19" l="1"/>
  <c r="B43" i="20" s="1"/>
  <c r="B57" i="19"/>
  <c r="B78" i="20" s="1"/>
  <c r="N31" i="19"/>
  <c r="N58" i="19"/>
  <c r="P62" i="19"/>
  <c r="D62" i="19"/>
  <c r="D10" i="19"/>
  <c r="D16" i="20" s="1"/>
  <c r="D57" i="19"/>
  <c r="D78" i="20" s="1"/>
  <c r="N16" i="19"/>
  <c r="N63" i="19"/>
  <c r="P59" i="19"/>
  <c r="Q59" i="19"/>
  <c r="N32" i="19"/>
  <c r="N59" i="19"/>
  <c r="N57" i="19"/>
  <c r="N78" i="20" s="1"/>
  <c r="C16" i="19"/>
  <c r="C63" i="19"/>
  <c r="C31" i="19"/>
  <c r="C58" i="19"/>
  <c r="O57" i="19"/>
  <c r="O78" i="20" s="1"/>
  <c r="O63" i="19"/>
  <c r="P58" i="19"/>
  <c r="O62" i="19"/>
  <c r="D11" i="19"/>
  <c r="D58" i="19"/>
  <c r="E11" i="19"/>
  <c r="E58" i="19"/>
  <c r="O58" i="19"/>
  <c r="B11" i="19"/>
  <c r="B58" i="19"/>
  <c r="B62" i="19"/>
  <c r="E32" i="19"/>
  <c r="E59" i="19"/>
  <c r="B36" i="19"/>
  <c r="B63" i="19"/>
  <c r="B12" i="19"/>
  <c r="B59" i="19"/>
  <c r="P57" i="19"/>
  <c r="P78" i="20" s="1"/>
  <c r="N62" i="19"/>
  <c r="E30" i="19"/>
  <c r="E43" i="20" s="1"/>
  <c r="E57" i="19"/>
  <c r="E78" i="20" s="1"/>
  <c r="C32" i="19"/>
  <c r="C59" i="19"/>
  <c r="P63" i="19"/>
  <c r="C10" i="19"/>
  <c r="C16" i="20" s="1"/>
  <c r="C57" i="19"/>
  <c r="C78" i="20" s="1"/>
  <c r="E16" i="19"/>
  <c r="E63" i="19"/>
  <c r="Q62" i="19"/>
  <c r="C62" i="19"/>
  <c r="D36" i="19"/>
  <c r="D63" i="19"/>
  <c r="O59" i="19"/>
  <c r="Q58" i="19"/>
  <c r="Q57" i="19"/>
  <c r="Q78" i="20" s="1"/>
  <c r="E15" i="19"/>
  <c r="E62" i="19"/>
  <c r="D12" i="19"/>
  <c r="D59" i="19"/>
  <c r="Q63" i="19"/>
  <c r="C36" i="19"/>
  <c r="C15" i="19"/>
  <c r="D15" i="19"/>
  <c r="D35" i="19"/>
  <c r="E31" i="19"/>
  <c r="B10" i="19"/>
  <c r="B16" i="20" s="1"/>
  <c r="E10" i="19"/>
  <c r="E16" i="20" s="1"/>
  <c r="C35" i="19"/>
  <c r="E36" i="19"/>
  <c r="B35" i="19"/>
  <c r="D30" i="19"/>
  <c r="D43" i="20" s="1"/>
  <c r="B15" i="19"/>
  <c r="G64" i="23"/>
  <c r="G65" i="23"/>
  <c r="L64" i="23"/>
  <c r="L65" i="23"/>
  <c r="D16" i="19"/>
  <c r="Q65" i="23"/>
  <c r="Q64" i="23"/>
  <c r="B64" i="23"/>
  <c r="B65" i="23"/>
  <c r="Q35" i="19"/>
  <c r="N35" i="19"/>
  <c r="Q15" i="19"/>
  <c r="N15" i="19"/>
  <c r="E12" i="19"/>
  <c r="B16" i="19"/>
  <c r="N12" i="19"/>
  <c r="C30" i="19"/>
  <c r="C43" i="20" s="1"/>
  <c r="D31" i="19"/>
  <c r="N10" i="19"/>
  <c r="N16" i="20" s="1"/>
  <c r="N36" i="19"/>
  <c r="N11" i="19"/>
  <c r="C11" i="19"/>
  <c r="N30" i="19"/>
  <c r="N43" i="20" s="1"/>
  <c r="E35" i="19"/>
  <c r="B32" i="19"/>
  <c r="B31" i="19"/>
  <c r="P11" i="19"/>
  <c r="P31" i="19"/>
  <c r="O15" i="19"/>
  <c r="O35" i="19"/>
  <c r="P30" i="19"/>
  <c r="P43" i="20" s="1"/>
  <c r="P10" i="19"/>
  <c r="P16" i="20" s="1"/>
  <c r="P16" i="19"/>
  <c r="P36" i="19"/>
  <c r="Q31" i="19"/>
  <c r="Q11" i="19"/>
  <c r="O12" i="19"/>
  <c r="O32" i="19"/>
  <c r="Q16" i="19"/>
  <c r="Q36" i="19"/>
  <c r="P15" i="19"/>
  <c r="P35" i="19"/>
  <c r="O30" i="19"/>
  <c r="O43" i="20" s="1"/>
  <c r="O10" i="19"/>
  <c r="O16" i="20" s="1"/>
  <c r="Q10" i="19"/>
  <c r="Q16" i="20" s="1"/>
  <c r="Q30" i="19"/>
  <c r="Q43" i="20" s="1"/>
  <c r="O11" i="19"/>
  <c r="O31" i="19"/>
  <c r="P32" i="19"/>
  <c r="P12" i="19"/>
  <c r="Q12" i="19"/>
  <c r="Q32" i="19"/>
  <c r="O16" i="19"/>
  <c r="O36" i="19"/>
  <c r="N33" i="19" l="1"/>
  <c r="N36" i="20" s="1"/>
  <c r="N60" i="19"/>
  <c r="N71" i="20" s="1"/>
  <c r="Q60" i="19"/>
  <c r="Q71" i="20" s="1"/>
  <c r="P60" i="19"/>
  <c r="P71" i="20" s="1"/>
  <c r="O60" i="19"/>
  <c r="O71" i="20" s="1"/>
  <c r="N13" i="19"/>
  <c r="N9" i="20" s="1"/>
  <c r="Q13" i="19"/>
  <c r="Q9" i="20" s="1"/>
  <c r="Q33" i="19"/>
  <c r="Q36" i="20" s="1"/>
  <c r="O13" i="19"/>
  <c r="O9" i="20" s="1"/>
  <c r="O33" i="19"/>
  <c r="O36" i="20" s="1"/>
  <c r="P13" i="19"/>
  <c r="P9" i="20" s="1"/>
  <c r="P33" i="19"/>
  <c r="P36" i="20" s="1"/>
  <c r="N55" i="20" l="1"/>
  <c r="N19" i="19"/>
  <c r="N24" i="20" s="1"/>
  <c r="O55" i="20"/>
  <c r="P55" i="20"/>
  <c r="Q19" i="19"/>
  <c r="Q24" i="20" s="1"/>
  <c r="O19" i="19"/>
  <c r="O24" i="20" s="1"/>
  <c r="P19" i="19"/>
  <c r="P24" i="20" s="1"/>
  <c r="Q55" i="20"/>
  <c r="F82" i="23" l="1"/>
  <c r="O17" i="19"/>
  <c r="O23" i="20" s="1"/>
  <c r="O21" i="19"/>
  <c r="P17" i="19"/>
  <c r="P23" i="20" s="1"/>
  <c r="P21" i="19"/>
  <c r="N17" i="19"/>
  <c r="N23" i="20" s="1"/>
  <c r="N21" i="19"/>
  <c r="Q17" i="19"/>
  <c r="Q23" i="20" s="1"/>
  <c r="Q21" i="19"/>
  <c r="P54" i="20"/>
  <c r="O54" i="20"/>
  <c r="N54" i="20"/>
  <c r="Q54" i="20"/>
  <c r="F90" i="23" l="1"/>
  <c r="F88" i="23"/>
  <c r="F91" i="23"/>
  <c r="F84" i="23"/>
  <c r="F85" i="23" s="1"/>
  <c r="F89" i="23" s="1"/>
  <c r="P26" i="20"/>
  <c r="P27" i="20" s="1"/>
  <c r="P25" i="20"/>
  <c r="N26" i="20"/>
  <c r="N27" i="20" s="1"/>
  <c r="N25" i="20"/>
  <c r="Q26" i="20"/>
  <c r="Q27" i="20" s="1"/>
  <c r="Q25" i="20"/>
  <c r="O25" i="20"/>
  <c r="O26" i="20"/>
  <c r="O27" i="20" s="1"/>
  <c r="N23" i="19"/>
  <c r="N13" i="20" s="1"/>
  <c r="O23" i="19"/>
  <c r="O13" i="20" s="1"/>
  <c r="B9" i="6"/>
  <c r="H68" i="6" s="1"/>
  <c r="B8" i="6"/>
  <c r="H58" i="6" s="1"/>
  <c r="B7" i="6"/>
  <c r="H48" i="6" s="1"/>
  <c r="E19" i="19"/>
  <c r="E24" i="20" s="1"/>
  <c r="E55" i="20"/>
  <c r="D55" i="20"/>
  <c r="D19" i="19"/>
  <c r="D24" i="20" s="1"/>
  <c r="C19" i="19"/>
  <c r="C24" i="20" s="1"/>
  <c r="C55" i="20"/>
  <c r="B6" i="6"/>
  <c r="G35" i="6" s="1"/>
  <c r="N22" i="19" l="1"/>
  <c r="N29" i="20" s="1"/>
  <c r="O22" i="19"/>
  <c r="O29" i="20" s="1"/>
  <c r="P23" i="19"/>
  <c r="P13" i="20" s="1"/>
  <c r="P22" i="19"/>
  <c r="P29" i="20" s="1"/>
  <c r="Q23" i="19"/>
  <c r="Q13" i="20" s="1"/>
  <c r="Q22" i="19"/>
  <c r="Q29" i="20" s="1"/>
  <c r="C64" i="20"/>
  <c r="C63" i="20"/>
  <c r="D63" i="20"/>
  <c r="E64" i="20"/>
  <c r="D64" i="20"/>
  <c r="E63" i="20"/>
  <c r="G68" i="6"/>
  <c r="G58" i="6"/>
  <c r="G48" i="6"/>
  <c r="H35" i="6"/>
  <c r="B5" i="6" l="1"/>
  <c r="B19" i="19"/>
  <c r="B24" i="20" s="1"/>
  <c r="B55" i="20" l="1"/>
  <c r="H104" i="6"/>
  <c r="G104" i="6"/>
  <c r="H81" i="6"/>
  <c r="H94" i="6"/>
  <c r="G81" i="6"/>
  <c r="H114" i="6"/>
  <c r="G114" i="6"/>
  <c r="G94" i="6"/>
  <c r="G69" i="6"/>
  <c r="H59" i="6"/>
  <c r="G59" i="6"/>
  <c r="H49" i="6"/>
  <c r="G49" i="6"/>
  <c r="H69" i="6"/>
  <c r="C19" i="6"/>
  <c r="F30" i="6"/>
  <c r="D30" i="6"/>
  <c r="C30" i="6"/>
  <c r="B30" i="6"/>
  <c r="A30" i="6"/>
  <c r="F29" i="6"/>
  <c r="D29" i="6"/>
  <c r="C29" i="6"/>
  <c r="B29" i="6"/>
  <c r="A29" i="6"/>
  <c r="F28" i="6"/>
  <c r="D28" i="6"/>
  <c r="C28" i="6"/>
  <c r="B28" i="6"/>
  <c r="A28" i="6"/>
  <c r="F27" i="6"/>
  <c r="D27" i="6"/>
  <c r="C27" i="6"/>
  <c r="B27" i="6"/>
  <c r="A27" i="6"/>
  <c r="F26" i="6"/>
  <c r="D26" i="6"/>
  <c r="C26" i="6"/>
  <c r="B26" i="6"/>
  <c r="A26" i="6"/>
  <c r="F25" i="6"/>
  <c r="D25" i="6"/>
  <c r="C25" i="6"/>
  <c r="B25" i="6"/>
  <c r="A25" i="6"/>
  <c r="F24" i="6"/>
  <c r="D24" i="6"/>
  <c r="C24" i="6"/>
  <c r="B24" i="6"/>
  <c r="A24" i="6"/>
  <c r="F23" i="6"/>
  <c r="D23" i="6"/>
  <c r="C23" i="6"/>
  <c r="B23" i="6"/>
  <c r="A23" i="6"/>
  <c r="F22" i="6"/>
  <c r="D22" i="6"/>
  <c r="C22" i="6"/>
  <c r="B22" i="6"/>
  <c r="A22" i="6"/>
  <c r="F21" i="6"/>
  <c r="D21" i="6"/>
  <c r="C21" i="6"/>
  <c r="B21" i="6"/>
  <c r="A21" i="6"/>
  <c r="F20" i="6"/>
  <c r="D20" i="6"/>
  <c r="C20" i="6"/>
  <c r="B20" i="6"/>
  <c r="A20" i="6"/>
  <c r="D19" i="6"/>
  <c r="B19" i="6"/>
  <c r="A19" i="6"/>
  <c r="F18" i="6"/>
  <c r="D18" i="6"/>
  <c r="C18" i="6"/>
  <c r="B18" i="6"/>
  <c r="A18" i="6"/>
  <c r="F17" i="6"/>
  <c r="D17" i="6"/>
  <c r="C17" i="6"/>
  <c r="B17" i="6"/>
  <c r="A17" i="6"/>
  <c r="F16" i="6"/>
  <c r="D16" i="6"/>
  <c r="C16" i="6"/>
  <c r="B16" i="6"/>
  <c r="A16" i="6"/>
  <c r="F15" i="6"/>
  <c r="D15" i="6"/>
  <c r="C15" i="6"/>
  <c r="B15" i="6"/>
  <c r="A15" i="6"/>
  <c r="F14" i="6"/>
  <c r="D14" i="6"/>
  <c r="C14" i="6"/>
  <c r="B14" i="6"/>
  <c r="A14" i="6"/>
  <c r="F13" i="6"/>
  <c r="C13" i="6"/>
  <c r="B13" i="6"/>
  <c r="A13" i="6"/>
  <c r="F12" i="6"/>
  <c r="E12" i="6"/>
  <c r="D12" i="6"/>
  <c r="C12" i="6"/>
  <c r="B12" i="6"/>
  <c r="A12" i="6"/>
  <c r="H36" i="6"/>
  <c r="E23" i="3"/>
  <c r="E30" i="6" s="1"/>
  <c r="E22" i="3"/>
  <c r="E29" i="6" s="1"/>
  <c r="E21" i="3"/>
  <c r="E28" i="6" s="1"/>
  <c r="E20" i="3"/>
  <c r="E27" i="6" s="1"/>
  <c r="E19" i="3"/>
  <c r="E26" i="6" s="1"/>
  <c r="E18" i="3"/>
  <c r="E25" i="6" s="1"/>
  <c r="E17" i="3"/>
  <c r="E24" i="6" s="1"/>
  <c r="E16" i="3"/>
  <c r="E23" i="6" s="1"/>
  <c r="E15" i="3"/>
  <c r="E22" i="6" s="1"/>
  <c r="E14" i="3"/>
  <c r="E21" i="6" s="1"/>
  <c r="E13" i="3"/>
  <c r="E20" i="6" s="1"/>
  <c r="E12" i="3"/>
  <c r="E19" i="6" s="1"/>
  <c r="E11" i="3"/>
  <c r="E18" i="6" s="1"/>
  <c r="E10" i="3"/>
  <c r="E17" i="6" s="1"/>
  <c r="E9" i="3"/>
  <c r="E16" i="6" s="1"/>
  <c r="E8" i="3"/>
  <c r="E15" i="6" s="1"/>
  <c r="E7" i="3"/>
  <c r="E14" i="6" s="1"/>
  <c r="E6" i="3"/>
  <c r="E13" i="6" s="1"/>
  <c r="K36" i="23" l="1"/>
  <c r="T36" i="23"/>
  <c r="P36" i="23"/>
  <c r="F36" i="23"/>
  <c r="E36" i="23"/>
  <c r="J33" i="6"/>
  <c r="I33" i="6"/>
  <c r="I86" i="6"/>
  <c r="G86" i="6" s="1"/>
  <c r="B67" i="23" s="1"/>
  <c r="I85" i="6"/>
  <c r="G85" i="6" s="1"/>
  <c r="B66" i="23" s="1"/>
  <c r="J99" i="6"/>
  <c r="H99" i="6" s="1"/>
  <c r="G67" i="23" s="1"/>
  <c r="J98" i="6"/>
  <c r="H98" i="6" s="1"/>
  <c r="G66" i="23" s="1"/>
  <c r="J85" i="6"/>
  <c r="H85" i="6" s="1"/>
  <c r="J86" i="6"/>
  <c r="H86" i="6" s="1"/>
  <c r="I54" i="6"/>
  <c r="G54" i="6" s="1"/>
  <c r="I53" i="6"/>
  <c r="G53" i="6" s="1"/>
  <c r="J54" i="6"/>
  <c r="H54" i="6" s="1"/>
  <c r="G21" i="23" s="1"/>
  <c r="J53" i="6"/>
  <c r="H53" i="6" s="1"/>
  <c r="G20" i="23" s="1"/>
  <c r="I108" i="6"/>
  <c r="G108" i="6" s="1"/>
  <c r="I109" i="6"/>
  <c r="G109" i="6" s="1"/>
  <c r="I73" i="6"/>
  <c r="G73" i="6" s="1"/>
  <c r="I74" i="6"/>
  <c r="G74" i="6" s="1"/>
  <c r="J108" i="6"/>
  <c r="H108" i="6" s="1"/>
  <c r="L66" i="23" s="1"/>
  <c r="J109" i="6"/>
  <c r="H109" i="6" s="1"/>
  <c r="L67" i="23" s="1"/>
  <c r="I99" i="6"/>
  <c r="G99" i="6" s="1"/>
  <c r="I98" i="6"/>
  <c r="G98" i="6" s="1"/>
  <c r="J63" i="6"/>
  <c r="H63" i="6" s="1"/>
  <c r="L20" i="23" s="1"/>
  <c r="J64" i="6"/>
  <c r="H64" i="6" s="1"/>
  <c r="L21" i="23" s="1"/>
  <c r="I118" i="6"/>
  <c r="G118" i="6" s="1"/>
  <c r="I119" i="6"/>
  <c r="G119" i="6" s="1"/>
  <c r="J41" i="6"/>
  <c r="H41" i="6" s="1"/>
  <c r="J40" i="6"/>
  <c r="H40" i="6" s="1"/>
  <c r="J118" i="6"/>
  <c r="H118" i="6" s="1"/>
  <c r="Q66" i="23" s="1"/>
  <c r="J119" i="6"/>
  <c r="H119" i="6" s="1"/>
  <c r="Q67" i="23" s="1"/>
  <c r="J73" i="6"/>
  <c r="H73" i="6" s="1"/>
  <c r="Q20" i="23" s="1"/>
  <c r="J74" i="6"/>
  <c r="H74" i="6" s="1"/>
  <c r="Q21" i="23" s="1"/>
  <c r="I63" i="6"/>
  <c r="G63" i="6" s="1"/>
  <c r="I64" i="6"/>
  <c r="G64" i="6" s="1"/>
  <c r="B21" i="19"/>
  <c r="B17" i="19"/>
  <c r="B23" i="20" s="1"/>
  <c r="C54" i="20"/>
  <c r="C21" i="19"/>
  <c r="C17" i="19"/>
  <c r="C23" i="20" s="1"/>
  <c r="E21" i="19"/>
  <c r="E17" i="19"/>
  <c r="E23" i="20" s="1"/>
  <c r="D54" i="20"/>
  <c r="E54" i="20"/>
  <c r="B41" i="19"/>
  <c r="B54" i="20" s="1"/>
  <c r="D21" i="19"/>
  <c r="D17" i="19"/>
  <c r="D23" i="20" s="1"/>
  <c r="G36" i="6"/>
  <c r="Q61" i="19" l="1"/>
  <c r="Q72" i="20" s="1"/>
  <c r="Q101" i="20" s="1" a="1"/>
  <c r="Q101" i="20" s="1"/>
  <c r="Q78" i="19" s="1"/>
  <c r="D61" i="19"/>
  <c r="D72" i="20" s="1"/>
  <c r="P61" i="19"/>
  <c r="P72" i="20" s="1"/>
  <c r="P101" i="20" s="1" a="1"/>
  <c r="P101" i="20" s="1"/>
  <c r="P78" i="19" s="1"/>
  <c r="N61" i="19"/>
  <c r="N72" i="20" s="1"/>
  <c r="N101" i="20" s="1" a="1"/>
  <c r="N101" i="20" s="1"/>
  <c r="N78" i="19" s="1"/>
  <c r="O61" i="19"/>
  <c r="O72" i="20" s="1"/>
  <c r="O101" i="20" s="1" a="1"/>
  <c r="O101" i="20" s="1"/>
  <c r="O78" i="19" s="1"/>
  <c r="E61" i="19"/>
  <c r="E72" i="20" s="1"/>
  <c r="C61" i="19"/>
  <c r="C72" i="20" s="1"/>
  <c r="T45" i="23"/>
  <c r="T44" i="23"/>
  <c r="T42" i="23"/>
  <c r="E38" i="23"/>
  <c r="E39" i="23" s="1"/>
  <c r="E43" i="23" s="1"/>
  <c r="E45" i="23"/>
  <c r="E42" i="23"/>
  <c r="E44" i="23"/>
  <c r="F38" i="23"/>
  <c r="F39" i="23" s="1"/>
  <c r="F43" i="23" s="1"/>
  <c r="F45" i="23"/>
  <c r="F44" i="23"/>
  <c r="F42" i="23"/>
  <c r="P42" i="23"/>
  <c r="P44" i="23"/>
  <c r="P45" i="23"/>
  <c r="K42" i="23"/>
  <c r="K45" i="23"/>
  <c r="K44" i="23"/>
  <c r="P38" i="23"/>
  <c r="P39" i="23" s="1"/>
  <c r="P43" i="23" s="1"/>
  <c r="U36" i="23"/>
  <c r="U38" i="23" s="1"/>
  <c r="U39" i="23" s="1"/>
  <c r="U43" i="23" s="1"/>
  <c r="K38" i="23"/>
  <c r="K39" i="23" s="1"/>
  <c r="K43" i="23" s="1"/>
  <c r="T38" i="23"/>
  <c r="T39" i="23" s="1"/>
  <c r="T43" i="23" s="1"/>
  <c r="B26" i="20"/>
  <c r="B27" i="20" s="1"/>
  <c r="B25" i="20"/>
  <c r="E26" i="20"/>
  <c r="E27" i="20" s="1"/>
  <c r="E25" i="20"/>
  <c r="D26" i="20"/>
  <c r="D27" i="20" s="1"/>
  <c r="D25" i="20"/>
  <c r="C26" i="20"/>
  <c r="C27" i="20" s="1"/>
  <c r="C25" i="20"/>
  <c r="I40" i="6"/>
  <c r="G40" i="6" s="1"/>
  <c r="B20" i="23" s="1"/>
  <c r="I41" i="6"/>
  <c r="G41" i="6" s="1"/>
  <c r="B21" i="23" s="1"/>
  <c r="B22" i="19"/>
  <c r="B29" i="20" s="1"/>
  <c r="E22" i="19"/>
  <c r="E29" i="20" s="1"/>
  <c r="Q34" i="19"/>
  <c r="Q37" i="20" s="1"/>
  <c r="Q14" i="19"/>
  <c r="Q10" i="20" s="1"/>
  <c r="P34" i="19"/>
  <c r="P37" i="20" s="1"/>
  <c r="P14" i="19"/>
  <c r="P10" i="20" s="1"/>
  <c r="O14" i="19"/>
  <c r="O10" i="20" s="1"/>
  <c r="O34" i="19"/>
  <c r="O37" i="20" s="1"/>
  <c r="D34" i="19"/>
  <c r="D37" i="20" s="1"/>
  <c r="D14" i="19"/>
  <c r="D10" i="20" s="1"/>
  <c r="N14" i="19"/>
  <c r="N10" i="20" s="1"/>
  <c r="N34" i="19"/>
  <c r="N37" i="20" s="1"/>
  <c r="G34" i="6"/>
  <c r="H34" i="6"/>
  <c r="G45" i="6"/>
  <c r="B61" i="19" l="1"/>
  <c r="B72" i="20" s="1"/>
  <c r="U45" i="23"/>
  <c r="U44" i="23"/>
  <c r="U42" i="23"/>
  <c r="I38" i="6"/>
  <c r="G38" i="6" s="1"/>
  <c r="B18" i="23" s="1"/>
  <c r="I39" i="6"/>
  <c r="G39" i="6" s="1"/>
  <c r="B19" i="23" s="1"/>
  <c r="J39" i="6"/>
  <c r="H39" i="6" s="1"/>
  <c r="J38" i="6"/>
  <c r="H38" i="6" s="1"/>
  <c r="Q31" i="20" a="1"/>
  <c r="Q31" i="20" s="1"/>
  <c r="N31" i="20" a="1"/>
  <c r="N31" i="20" s="1"/>
  <c r="O31" i="20" a="1"/>
  <c r="O31" i="20" s="1"/>
  <c r="P31" i="20" a="1"/>
  <c r="P31" i="20" s="1"/>
  <c r="E23" i="19"/>
  <c r="E13" i="20" s="1"/>
  <c r="B23" i="19"/>
  <c r="B13" i="20" s="1"/>
  <c r="D23" i="19"/>
  <c r="D13" i="20" s="1"/>
  <c r="D22" i="19"/>
  <c r="D29" i="20" s="1"/>
  <c r="C23" i="19"/>
  <c r="C13" i="20" s="1"/>
  <c r="C22" i="19"/>
  <c r="C29" i="20" s="1"/>
  <c r="C14" i="19"/>
  <c r="C10" i="20" s="1"/>
  <c r="C34" i="19"/>
  <c r="C37" i="20" s="1"/>
  <c r="B34" i="19"/>
  <c r="B37" i="20" s="1"/>
  <c r="B14" i="19"/>
  <c r="B10" i="20" s="1"/>
  <c r="E14" i="19"/>
  <c r="E10" i="20" s="1"/>
  <c r="E34" i="19"/>
  <c r="E37" i="20" s="1"/>
  <c r="G44" i="6"/>
  <c r="H45" i="6"/>
  <c r="P24" i="19" l="1"/>
  <c r="O24" i="19"/>
  <c r="B60" i="19"/>
  <c r="B71" i="20" s="1"/>
  <c r="N24" i="19"/>
  <c r="Q24" i="19"/>
  <c r="G47" i="6"/>
  <c r="H44" i="6"/>
  <c r="H47" i="6" s="1"/>
  <c r="K9" i="22" l="1"/>
  <c r="K12" i="22" s="1"/>
  <c r="R35" i="23" s="1"/>
  <c r="J51" i="6"/>
  <c r="H51" i="6" s="1"/>
  <c r="G18" i="23" s="1"/>
  <c r="J52" i="6"/>
  <c r="H52" i="6" s="1"/>
  <c r="G19" i="23" s="1"/>
  <c r="I51" i="6"/>
  <c r="G51" i="6" s="1"/>
  <c r="I52" i="6"/>
  <c r="G52" i="6" s="1"/>
  <c r="G57" i="6"/>
  <c r="H57" i="6"/>
  <c r="G67" i="6"/>
  <c r="C60" i="19" l="1"/>
  <c r="C71" i="20" s="1"/>
  <c r="C101" i="20" s="1" a="1"/>
  <c r="C101" i="20" s="1"/>
  <c r="C78" i="19" s="1"/>
  <c r="R36" i="23"/>
  <c r="R45" i="23" s="1"/>
  <c r="E44" i="19"/>
  <c r="I71" i="6"/>
  <c r="G71" i="6" s="1"/>
  <c r="I72" i="6"/>
  <c r="G72" i="6" s="1"/>
  <c r="J61" i="6"/>
  <c r="H61" i="6" s="1"/>
  <c r="L18" i="23" s="1"/>
  <c r="J62" i="6"/>
  <c r="H62" i="6" s="1"/>
  <c r="L19" i="23" s="1"/>
  <c r="I62" i="6"/>
  <c r="G62" i="6" s="1"/>
  <c r="I61" i="6"/>
  <c r="G61" i="6" s="1"/>
  <c r="H67" i="6"/>
  <c r="R44" i="23" l="1"/>
  <c r="E39" i="19" s="1"/>
  <c r="R42" i="23"/>
  <c r="E37" i="19" s="1"/>
  <c r="R38" i="23"/>
  <c r="R39" i="23" s="1"/>
  <c r="E40" i="19"/>
  <c r="D60" i="19"/>
  <c r="D71" i="20" s="1"/>
  <c r="D101" i="20" s="1" a="1"/>
  <c r="D101" i="20" s="1"/>
  <c r="D78" i="19" s="1"/>
  <c r="E45" i="19"/>
  <c r="J71" i="6"/>
  <c r="H71" i="6" s="1"/>
  <c r="Q18" i="23" s="1"/>
  <c r="J72" i="6"/>
  <c r="H72" i="6" s="1"/>
  <c r="Q19" i="23" s="1"/>
  <c r="C13" i="19"/>
  <c r="C9" i="20" s="1"/>
  <c r="C33" i="19"/>
  <c r="C36" i="20" s="1"/>
  <c r="E50" i="19" l="1"/>
  <c r="E46" i="19"/>
  <c r="E60" i="19"/>
  <c r="E71" i="20" s="1"/>
  <c r="R43" i="23"/>
  <c r="E47" i="19"/>
  <c r="C31" i="20" a="1"/>
  <c r="C31" i="20" s="1"/>
  <c r="E13" i="19"/>
  <c r="E9" i="20" s="1"/>
  <c r="E33" i="19"/>
  <c r="E36" i="20" s="1"/>
  <c r="D33" i="19"/>
  <c r="D36" i="20" s="1"/>
  <c r="D13" i="19"/>
  <c r="D9" i="20" s="1"/>
  <c r="C24" i="19" l="1"/>
  <c r="E38" i="19"/>
  <c r="D31" i="20" a="1"/>
  <c r="D31" i="20" s="1"/>
  <c r="E31" i="20" a="1"/>
  <c r="E31" i="20" s="1"/>
  <c r="E24" i="19" l="1"/>
  <c r="D24" i="19"/>
  <c r="B13" i="19" l="1"/>
  <c r="B9" i="20" s="1"/>
  <c r="B31" i="20" l="1" a="1"/>
  <c r="B31" i="20" s="1"/>
  <c r="B33" i="19"/>
  <c r="B36" i="20" s="1"/>
  <c r="B24" i="19" l="1"/>
  <c r="D39" i="20" l="1"/>
  <c r="D57" i="20" l="1"/>
  <c r="D52" i="20"/>
  <c r="D53" i="20"/>
  <c r="D65" i="20" l="1"/>
  <c r="D60" i="20"/>
  <c r="D50" i="20"/>
  <c r="D56" i="20"/>
  <c r="D58" i="20"/>
  <c r="D40" i="20" l="1"/>
  <c r="D51" i="20" l="1"/>
  <c r="D66" i="20" l="1" a="1"/>
  <c r="D66" i="20" s="1"/>
  <c r="D51" i="19" s="1"/>
  <c r="E39" i="20" l="1"/>
  <c r="E57" i="20" l="1"/>
  <c r="E58" i="20" s="1"/>
  <c r="E52" i="20"/>
  <c r="E53" i="20"/>
  <c r="E60" i="20"/>
  <c r="E56" i="20" l="1"/>
  <c r="E65" i="20"/>
  <c r="E50" i="20"/>
  <c r="E40" i="20" l="1"/>
  <c r="E51" i="20"/>
  <c r="E66" i="20" a="1"/>
  <c r="E66" i="20" s="1"/>
  <c r="E51" i="19" l="1"/>
  <c r="Q39" i="20" l="1"/>
  <c r="Q53" i="20" l="1"/>
  <c r="Q65" i="20"/>
  <c r="Q57" i="20"/>
  <c r="Q58" i="20" s="1"/>
  <c r="Q52" i="20"/>
  <c r="Q50" i="20"/>
  <c r="Q56" i="20" l="1"/>
  <c r="Q40" i="20"/>
  <c r="Q60" i="20"/>
  <c r="P52" i="20" l="1"/>
  <c r="Q51" i="20"/>
  <c r="P39" i="20"/>
  <c r="P53" i="20"/>
  <c r="P50" i="20"/>
  <c r="P57" i="20"/>
  <c r="Q66" i="20" l="1" a="1"/>
  <c r="Q66" i="20" s="1"/>
  <c r="Q51" i="19" s="1"/>
  <c r="P58" i="20"/>
  <c r="P56" i="20"/>
  <c r="P40" i="20"/>
  <c r="P51" i="20"/>
  <c r="P60" i="20"/>
  <c r="P65" i="20"/>
  <c r="P66" i="20" s="1" a="1"/>
  <c r="P66" i="20" s="1"/>
  <c r="P51" i="19" l="1"/>
  <c r="O39" i="20"/>
  <c r="O60" i="20" l="1"/>
  <c r="O57" i="20"/>
  <c r="O56" i="20" s="1"/>
  <c r="O53" i="20"/>
  <c r="O50" i="20"/>
  <c r="O52" i="20"/>
  <c r="O65" i="20"/>
  <c r="O40" i="20" l="1"/>
  <c r="O51" i="20"/>
  <c r="O58" i="20"/>
  <c r="O66" i="20" s="1" a="1"/>
  <c r="O66" i="20" s="1"/>
  <c r="N39" i="20"/>
  <c r="O51" i="19" l="1"/>
  <c r="N57" i="20"/>
  <c r="N56" i="20" s="1"/>
  <c r="N53" i="20"/>
  <c r="N50" i="20"/>
  <c r="N52" i="20"/>
  <c r="N65" i="20"/>
  <c r="N60" i="20"/>
  <c r="N58" i="20" l="1"/>
  <c r="N40" i="20"/>
  <c r="N66" i="20" s="1" a="1"/>
  <c r="N66" i="20" s="1"/>
  <c r="N51" i="20"/>
  <c r="N51" i="19" l="1"/>
  <c r="H9" i="22" l="1"/>
  <c r="H12" i="22" s="1"/>
  <c r="C35" i="23" s="1"/>
  <c r="C36" i="23" l="1"/>
  <c r="C42" i="23" s="1"/>
  <c r="B37" i="19" s="1"/>
  <c r="B50" i="20" s="1"/>
  <c r="B44" i="19"/>
  <c r="B39" i="20" s="1"/>
  <c r="C38" i="23" l="1"/>
  <c r="B50" i="19" s="1"/>
  <c r="B65" i="20" s="1"/>
  <c r="B45" i="19"/>
  <c r="B57" i="20" s="1"/>
  <c r="B58" i="20" s="1"/>
  <c r="C44" i="23"/>
  <c r="B39" i="19" s="1"/>
  <c r="B52" i="20" s="1"/>
  <c r="C45" i="23"/>
  <c r="B40" i="19" s="1"/>
  <c r="B53" i="20" s="1"/>
  <c r="B46" i="19" l="1"/>
  <c r="B60" i="20" s="1"/>
  <c r="C39" i="23"/>
  <c r="B47" i="19" s="1"/>
  <c r="B40" i="20" s="1"/>
  <c r="B56" i="20"/>
  <c r="C43" i="23" l="1"/>
  <c r="B38" i="19" s="1"/>
  <c r="B51" i="20" s="1"/>
  <c r="B66" i="20" a="1"/>
  <c r="B66" i="20" s="1"/>
  <c r="B51" i="19" s="1"/>
  <c r="T9" i="22" l="1"/>
  <c r="I9" i="22"/>
  <c r="I12" i="22" s="1"/>
  <c r="H35" i="23" s="1"/>
  <c r="Q9" i="22"/>
  <c r="H36" i="23" l="1"/>
  <c r="H44" i="23" s="1"/>
  <c r="C44" i="19"/>
  <c r="C39" i="20" s="1"/>
  <c r="S35" i="23"/>
  <c r="D35" i="23"/>
  <c r="H38" i="23" l="1"/>
  <c r="H39" i="23" s="1"/>
  <c r="H42" i="23"/>
  <c r="C37" i="19" s="1"/>
  <c r="C50" i="20" s="1"/>
  <c r="H45" i="23"/>
  <c r="C40" i="19" s="1"/>
  <c r="C53" i="20" s="1"/>
  <c r="S36" i="23"/>
  <c r="S45" i="23" s="1"/>
  <c r="E71" i="19"/>
  <c r="E74" i="20" s="1"/>
  <c r="D36" i="23"/>
  <c r="D44" i="23" s="1"/>
  <c r="B71" i="19"/>
  <c r="B74" i="20" s="1"/>
  <c r="C39" i="19"/>
  <c r="C52" i="20" s="1"/>
  <c r="C45" i="19"/>
  <c r="C57" i="20" s="1"/>
  <c r="C56" i="20" s="1"/>
  <c r="S44" i="23" l="1"/>
  <c r="E66" i="19" s="1"/>
  <c r="E87" i="20" s="1"/>
  <c r="S42" i="23"/>
  <c r="E64" i="19" s="1"/>
  <c r="E85" i="20" s="1"/>
  <c r="S38" i="23"/>
  <c r="E73" i="19" s="1"/>
  <c r="E95" i="20" s="1"/>
  <c r="C46" i="19"/>
  <c r="C60" i="20" s="1"/>
  <c r="C50" i="19"/>
  <c r="C65" i="20" s="1"/>
  <c r="D42" i="23"/>
  <c r="B64" i="19" s="1"/>
  <c r="B85" i="20" s="1"/>
  <c r="D38" i="23"/>
  <c r="D39" i="23" s="1"/>
  <c r="B72" i="19"/>
  <c r="B92" i="20" s="1"/>
  <c r="E77" i="19"/>
  <c r="E100" i="20" s="1"/>
  <c r="B66" i="19"/>
  <c r="B87" i="20" s="1"/>
  <c r="D45" i="23"/>
  <c r="E67" i="19"/>
  <c r="E88" i="20" s="1"/>
  <c r="C58" i="20"/>
  <c r="E72" i="19"/>
  <c r="E92" i="20" s="1"/>
  <c r="H43" i="23"/>
  <c r="C47" i="19"/>
  <c r="C40" i="20" s="1"/>
  <c r="S39" i="23" l="1"/>
  <c r="B73" i="19"/>
  <c r="B95" i="20" s="1"/>
  <c r="B77" i="19"/>
  <c r="B100" i="20" s="1"/>
  <c r="B93" i="20"/>
  <c r="B91" i="20"/>
  <c r="E93" i="20"/>
  <c r="E91" i="20"/>
  <c r="C38" i="19"/>
  <c r="C51" i="20" s="1"/>
  <c r="S43" i="23"/>
  <c r="E74" i="19"/>
  <c r="E75" i="20" s="1"/>
  <c r="B67" i="19"/>
  <c r="B88" i="20" s="1"/>
  <c r="D43" i="23"/>
  <c r="B74" i="19"/>
  <c r="B75" i="20" s="1"/>
  <c r="C66" i="20" l="1" a="1"/>
  <c r="C66" i="20" s="1"/>
  <c r="C51" i="19" s="1"/>
  <c r="B65" i="19"/>
  <c r="B86" i="20" s="1"/>
  <c r="B101" i="20" s="1" a="1"/>
  <c r="B101" i="20" s="1"/>
  <c r="B78" i="19" s="1"/>
  <c r="E65" i="19"/>
  <c r="E86" i="20" s="1"/>
  <c r="E101" i="20" s="1" a="1"/>
  <c r="E101" i="20" s="1"/>
  <c r="E78" i="1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<sst xmlns="http://schemas.openxmlformats.org/spreadsheetml/2006/main" count="41525" uniqueCount="6462">
  <si>
    <t>Proposal Inputs</t>
  </si>
  <si>
    <t>Script Path</t>
  </si>
  <si>
    <t>Project details</t>
  </si>
  <si>
    <t>Customer name</t>
  </si>
  <si>
    <t>Project ID</t>
  </si>
  <si>
    <t>Customer address line 1</t>
  </si>
  <si>
    <t>Customer address line 2</t>
  </si>
  <si>
    <t>Existing solar system size (kW)</t>
  </si>
  <si>
    <t>Franklin</t>
  </si>
  <si>
    <t>Battery details</t>
  </si>
  <si>
    <t>Requested Battery Size</t>
  </si>
  <si>
    <t>13.6kWh - 5kW</t>
  </si>
  <si>
    <t>27.2kWh - 10kW</t>
  </si>
  <si>
    <t>40.8kWh - 15kW</t>
  </si>
  <si>
    <t>54.4kWh - 20kW</t>
  </si>
  <si>
    <t>Backup Type</t>
  </si>
  <si>
    <t>Battery kWh</t>
  </si>
  <si>
    <t>Battery kW</t>
  </si>
  <si>
    <t>EST. battery life - NO PV (hours)</t>
  </si>
  <si>
    <t>EST. battery life - NO PV (days)</t>
  </si>
  <si>
    <t>EST. battery life - WITH PV (hours)</t>
  </si>
  <si>
    <t>ETS. battery life - WITH PV (days)</t>
  </si>
  <si>
    <t>Financial details</t>
  </si>
  <si>
    <t>Cash</t>
  </si>
  <si>
    <t>GoodLeap10</t>
  </si>
  <si>
    <t>List price</t>
  </si>
  <si>
    <t>Estimated tax credit</t>
  </si>
  <si>
    <t>Net system cost</t>
  </si>
  <si>
    <t>Enphase</t>
  </si>
  <si>
    <t>Tesla</t>
  </si>
  <si>
    <t>1 - 13kWh</t>
  </si>
  <si>
    <t>Equipment - Backup Gateway</t>
  </si>
  <si>
    <t>Equipment - Powerwall</t>
  </si>
  <si>
    <t>Definitions</t>
  </si>
  <si>
    <t>Customer Name</t>
  </si>
  <si>
    <t>Customer Address 1</t>
  </si>
  <si>
    <t>Customer Address 2</t>
  </si>
  <si>
    <t>PV System Size</t>
  </si>
  <si>
    <t>CASH</t>
  </si>
  <si>
    <t>Proposal Number</t>
  </si>
  <si>
    <t>Backup Package</t>
  </si>
  <si>
    <t>Smart Switch</t>
  </si>
  <si>
    <t>Battery</t>
  </si>
  <si>
    <t>Duration - Battery usage only (hours)</t>
  </si>
  <si>
    <t>Duration - Battery + PV (hours)</t>
  </si>
  <si>
    <t>Total cost, pre discount</t>
  </si>
  <si>
    <t>Promo Discount</t>
  </si>
  <si>
    <t>Cash Down Payment</t>
  </si>
  <si>
    <t>Total Cash Cost</t>
  </si>
  <si>
    <t>Tax Credit</t>
  </si>
  <si>
    <t>Net System Cost</t>
  </si>
  <si>
    <t>Duration</t>
  </si>
  <si>
    <t>Average US Yearly usage (2019)</t>
  </si>
  <si>
    <t>Solar assumptions</t>
  </si>
  <si>
    <t>Monthly</t>
  </si>
  <si>
    <t>Daily</t>
  </si>
  <si>
    <t>Existing Solar System Size</t>
  </si>
  <si>
    <t>OUTDATED</t>
  </si>
  <si>
    <t>Estimates of usage by appliance</t>
  </si>
  <si>
    <t>AC/Furnace</t>
  </si>
  <si>
    <t>Lighting</t>
  </si>
  <si>
    <t>Plugs</t>
  </si>
  <si>
    <t>Cooking</t>
  </si>
  <si>
    <t>Fridge</t>
  </si>
  <si>
    <t>Laundry</t>
  </si>
  <si>
    <t>Small appliances</t>
  </si>
  <si>
    <t>Partial Home</t>
  </si>
  <si>
    <t>Whole Home</t>
  </si>
  <si>
    <t>Yearly</t>
  </si>
  <si>
    <t>Backed up loads</t>
  </si>
  <si>
    <t>Partial home</t>
  </si>
  <si>
    <t>Whole home</t>
  </si>
  <si>
    <t>X</t>
  </si>
  <si>
    <t>OUTDATED, NOT USED</t>
  </si>
  <si>
    <t xml:space="preserve"> n </t>
  </si>
  <si>
    <t>OLD LOGIC</t>
  </si>
  <si>
    <t>Daily energy requirements / Demand (kWh)</t>
  </si>
  <si>
    <t>Real avg hourly usage (kWh)</t>
  </si>
  <si>
    <t>Battery capacity (kWh)</t>
  </si>
  <si>
    <t>Assumed daily solar production (kWh)</t>
  </si>
  <si>
    <t>Actuals</t>
  </si>
  <si>
    <t>Backup duration - Battery only, No PV (hours)</t>
  </si>
  <si>
    <t>Backup duration - Battery only, No PV (days)</t>
  </si>
  <si>
    <t>Backup duration - PV + battery (hours)</t>
  </si>
  <si>
    <t>Backup duration - PV + battery (days)</t>
  </si>
  <si>
    <t>Cost</t>
  </si>
  <si>
    <t>Cost per hour of backup (No PV)</t>
  </si>
  <si>
    <t>Cost per hour of backup (W/ 7.2kW PV)</t>
  </si>
  <si>
    <t>1 Battery</t>
  </si>
  <si>
    <t>2 Battery</t>
  </si>
  <si>
    <t>3 Battery</t>
  </si>
  <si>
    <t>4 Battery</t>
  </si>
  <si>
    <t>Electrical Load Inputs</t>
  </si>
  <si>
    <t>[A]</t>
  </si>
  <si>
    <t>[B]</t>
  </si>
  <si>
    <t>[C]</t>
  </si>
  <si>
    <t>[A] * [B] * [C]</t>
  </si>
  <si>
    <t>Appliance</t>
  </si>
  <si>
    <t>kWh per hr</t>
  </si>
  <si>
    <t>Hours of use per day</t>
  </si>
  <si>
    <t>Qty:</t>
  </si>
  <si>
    <t>Daily Demand (kWh)</t>
  </si>
  <si>
    <t>Breaker Size</t>
  </si>
  <si>
    <t>Lights/Outlets</t>
  </si>
  <si>
    <t>15/20</t>
  </si>
  <si>
    <t>Microwave</t>
  </si>
  <si>
    <t>Phone Charger</t>
  </si>
  <si>
    <t>Refrigerator/Freezer</t>
  </si>
  <si>
    <t>Water/Sump Pump</t>
  </si>
  <si>
    <t>Wifi Router</t>
  </si>
  <si>
    <t>Air Conditioning</t>
  </si>
  <si>
    <t>Dishwasher</t>
  </si>
  <si>
    <t>Dryer</t>
  </si>
  <si>
    <t>EV Charger (30 miles per day, 40A charger)</t>
  </si>
  <si>
    <t>Heat Pump</t>
  </si>
  <si>
    <t>Laptop/Home PC</t>
  </si>
  <si>
    <t>Oven</t>
  </si>
  <si>
    <t>Stovetop (electric)</t>
  </si>
  <si>
    <t>TV</t>
  </si>
  <si>
    <t>Various Kitchen Appliances (mixer, coffee maker, etc)</t>
  </si>
  <si>
    <t>Washing Machine</t>
  </si>
  <si>
    <t>Electric Water Heater</t>
  </si>
  <si>
    <t>Solar generation</t>
  </si>
  <si>
    <t>Syst size</t>
  </si>
  <si>
    <t>Prod</t>
  </si>
  <si>
    <t>No Solar</t>
  </si>
  <si>
    <t>1 kW</t>
  </si>
  <si>
    <t>2 kW</t>
  </si>
  <si>
    <t>3 kW</t>
  </si>
  <si>
    <t>4 kW</t>
  </si>
  <si>
    <t>5 kW</t>
  </si>
  <si>
    <t>6 kW</t>
  </si>
  <si>
    <t>7 kW</t>
  </si>
  <si>
    <t>8 kW</t>
  </si>
  <si>
    <t>9 kW</t>
  </si>
  <si>
    <t>10 kW</t>
  </si>
  <si>
    <t>11 kW</t>
  </si>
  <si>
    <t>12 kW</t>
  </si>
  <si>
    <t>13 kW</t>
  </si>
  <si>
    <t>14 kW</t>
  </si>
  <si>
    <t>15 kW</t>
  </si>
  <si>
    <t>16 kW</t>
  </si>
  <si>
    <t>17 kW</t>
  </si>
  <si>
    <t>18 kW</t>
  </si>
  <si>
    <t>19 kW</t>
  </si>
  <si>
    <t>20 kW</t>
  </si>
  <si>
    <t>21 kW</t>
  </si>
  <si>
    <t>22 kW</t>
  </si>
  <si>
    <t>23 kW</t>
  </si>
  <si>
    <t>24 kW</t>
  </si>
  <si>
    <t>25 kW</t>
  </si>
  <si>
    <t>Product</t>
  </si>
  <si>
    <t>Name</t>
  </si>
  <si>
    <t>aGate</t>
  </si>
  <si>
    <t>aPower</t>
  </si>
  <si>
    <t>kWh 
(storage)</t>
  </si>
  <si>
    <t>kW 
(power)</t>
  </si>
  <si>
    <t>Essential Backup Package</t>
  </si>
  <si>
    <t>1x aGate</t>
  </si>
  <si>
    <t>1x aPower</t>
  </si>
  <si>
    <t>13.6 kWh</t>
  </si>
  <si>
    <t>5.0 kW</t>
  </si>
  <si>
    <t>Whole Home Backup Package</t>
  </si>
  <si>
    <t>2x aPower</t>
  </si>
  <si>
    <t>27.2 kWh</t>
  </si>
  <si>
    <t>10.0 kW</t>
  </si>
  <si>
    <t>3x aPower</t>
  </si>
  <si>
    <t>40.8 kWh</t>
  </si>
  <si>
    <t>15.0 kW</t>
  </si>
  <si>
    <t>4x aPower</t>
  </si>
  <si>
    <t>54.4 kWh</t>
  </si>
  <si>
    <t>20.0 kW</t>
  </si>
  <si>
    <t>Generator kit</t>
  </si>
  <si>
    <t>Smart Circuts kit</t>
  </si>
  <si>
    <t>Financing product</t>
  </si>
  <si>
    <t>Term (years)</t>
  </si>
  <si>
    <t>Rate</t>
  </si>
  <si>
    <t>Dealer fee</t>
  </si>
  <si>
    <t>Payment factors:</t>
  </si>
  <si>
    <t>Initial</t>
  </si>
  <si>
    <t>Reamortized</t>
  </si>
  <si>
    <t>Gateway</t>
  </si>
  <si>
    <t>Powerwall</t>
  </si>
  <si>
    <t>1x Gateway</t>
  </si>
  <si>
    <t>1x Powerwall</t>
  </si>
  <si>
    <t>13.5 kWh</t>
  </si>
  <si>
    <t>2x Powerwall</t>
  </si>
  <si>
    <t>27 kWh</t>
  </si>
  <si>
    <t>3x Powerwall</t>
  </si>
  <si>
    <t>40.5 kWh</t>
  </si>
  <si>
    <t>4x Powerwall</t>
  </si>
  <si>
    <t>54 kWh</t>
  </si>
  <si>
    <t>JACOB REFERENCE TABLES</t>
  </si>
  <si>
    <t>Short Proposal Number</t>
  </si>
  <si>
    <t>Total System Cost</t>
  </si>
  <si>
    <t>JSON for Proposal Log</t>
  </si>
  <si>
    <t>Manufacturer</t>
  </si>
  <si>
    <t>Payment Month 1-18, pay tax credit</t>
  </si>
  <si>
    <t>Payment Month 19+, pay tax credit</t>
  </si>
  <si>
    <t>Payment Month 1-18, keep tax credit</t>
  </si>
  <si>
    <t>Payment Month 19+, keep tax credit</t>
  </si>
  <si>
    <t>Total Loan Amount</t>
  </si>
  <si>
    <t>APR</t>
  </si>
  <si>
    <t>Loan Term</t>
  </si>
  <si>
    <t>Est Payment by Month 18</t>
  </si>
  <si>
    <t>CUSTOMER INFO</t>
  </si>
  <si>
    <t>address</t>
  </si>
  <si>
    <t>system_size</t>
  </si>
  <si>
    <t>proposal_tool_version</t>
  </si>
  <si>
    <t>proposal_nbr</t>
  </si>
  <si>
    <t>storage_brand</t>
  </si>
  <si>
    <t>FranklinWH</t>
  </si>
  <si>
    <t>storage_name</t>
  </si>
  <si>
    <t>storage_package_name</t>
  </si>
  <si>
    <t>smart_switch_name</t>
  </si>
  <si>
    <t>smart_switch_part_number</t>
  </si>
  <si>
    <t>AGT-R1V1-US</t>
  </si>
  <si>
    <t>1232100-00-x</t>
  </si>
  <si>
    <t>number_of_batteries</t>
  </si>
  <si>
    <t>storage_model</t>
  </si>
  <si>
    <t>storage_part_number</t>
  </si>
  <si>
    <t>APR-05K13V1-US</t>
  </si>
  <si>
    <t>estimated_backup_hours</t>
  </si>
  <si>
    <t>estimated_backup_hours_with_pv</t>
  </si>
  <si>
    <t>storage_size_kwh_per_battery</t>
  </si>
  <si>
    <t>storage_size_kwh</t>
  </si>
  <si>
    <t>total_cost_pre_discount</t>
  </si>
  <si>
    <t>promotional_discount</t>
  </si>
  <si>
    <t>required_down_payment</t>
  </si>
  <si>
    <t>total_cost</t>
  </si>
  <si>
    <t>loan_amount</t>
  </si>
  <si>
    <t>storage_cost_with_fees</t>
  </si>
  <si>
    <t>loan_type</t>
  </si>
  <si>
    <t>Cash 00</t>
  </si>
  <si>
    <t>itc</t>
  </si>
  <si>
    <t>state_tax_credit</t>
  </si>
  <si>
    <t>net_system_cost</t>
  </si>
  <si>
    <t>JSON FRIENDLY FIELD</t>
  </si>
  <si>
    <t>interest_rate</t>
  </si>
  <si>
    <t>loan_term</t>
  </si>
  <si>
    <t>Payment Month 19+ pay tax credit</t>
  </si>
  <si>
    <t>Payment Month 1-18 keep tax credit</t>
  </si>
  <si>
    <t>Payment Month 19+ keep tax credit</t>
  </si>
  <si>
    <t>Payment Month 1-18 pay tax credit</t>
  </si>
  <si>
    <t>ETO</t>
  </si>
  <si>
    <t>Battery Manufacturer</t>
  </si>
  <si>
    <t>Battery Count</t>
  </si>
  <si>
    <t>ESS System Size (kWh)</t>
  </si>
  <si>
    <t>ETO Rebate per kWh</t>
  </si>
  <si>
    <t>ETO included?</t>
  </si>
  <si>
    <t>#ODOE only available on new battery + PV jobs.</t>
  </si>
  <si>
    <t>ODOE</t>
  </si>
  <si>
    <t>Qualifying Rebate (pre limit)</t>
  </si>
  <si>
    <t>ETO Rebate limit per install</t>
  </si>
  <si>
    <t>Total Applied Rebates:</t>
  </si>
  <si>
    <t>Rebates Total:</t>
  </si>
  <si>
    <t>Applied Rebates</t>
  </si>
  <si>
    <t>Discount</t>
  </si>
  <si>
    <t>*updated 1-5 enphase batteries to be 24+ hours with PV max</t>
  </si>
  <si>
    <t>Additional Cost Adder</t>
  </si>
  <si>
    <t>LoanPal 10</t>
  </si>
  <si>
    <t>financial_option</t>
  </si>
  <si>
    <t>battery10799</t>
  </si>
  <si>
    <t>Version (0-9)</t>
  </si>
  <si>
    <t>SWR?</t>
  </si>
  <si>
    <t>SWR</t>
  </si>
  <si>
    <t>Add. Down Payment</t>
  </si>
  <si>
    <t>input positive #</t>
  </si>
  <si>
    <t>11.5 kW</t>
  </si>
  <si>
    <t>23.0 kW</t>
  </si>
  <si>
    <t>34.5 kW</t>
  </si>
  <si>
    <t>46.0 kW</t>
  </si>
  <si>
    <t>13.5kWh - 11.5kW</t>
  </si>
  <si>
    <t>27kWh - 23kW</t>
  </si>
  <si>
    <t>40.5kWh - 34.5kW</t>
  </si>
  <si>
    <t>54kWh - 46kW</t>
  </si>
  <si>
    <t>Per kWh</t>
  </si>
  <si>
    <t>Room for expansion or temporary pricing.</t>
  </si>
  <si>
    <t>Room for expansion or temporary pricing</t>
  </si>
  <si>
    <t>Temp 1</t>
  </si>
  <si>
    <t>Temp 2</t>
  </si>
  <si>
    <t>GOODLEAP</t>
  </si>
  <si>
    <t>Associated Log Number</t>
  </si>
  <si>
    <t>Temp 3</t>
  </si>
  <si>
    <t>Temp 4</t>
  </si>
  <si>
    <t>Temp 5</t>
  </si>
  <si>
    <t>Temp 6</t>
  </si>
  <si>
    <t>Temp 7</t>
  </si>
  <si>
    <t>X###</t>
  </si>
  <si>
    <t>#X##</t>
  </si>
  <si>
    <t>##X#</t>
  </si>
  <si>
    <t>Custom</t>
  </si>
  <si>
    <t>Prop Generator</t>
  </si>
  <si>
    <t>###X</t>
  </si>
  <si>
    <t>Financier</t>
  </si>
  <si>
    <t>#The 4 digit prop log numbers are determined by the information on the right. The custom digit at the end is to account for unique prop changes needing their own prop log number.</t>
  </si>
  <si>
    <t>Number of batteries</t>
  </si>
  <si>
    <t>Version</t>
  </si>
  <si>
    <t>Long Proposal Number</t>
  </si>
  <si>
    <t>Manual Proposal Creator</t>
  </si>
  <si>
    <t>List Price</t>
  </si>
  <si>
    <t>700+</t>
  </si>
  <si>
    <t>Total Loan (Based on Credit Score)</t>
  </si>
  <si>
    <t>650-699</t>
  </si>
  <si>
    <t>Credit</t>
  </si>
  <si>
    <t xml:space="preserve">&lt;649 </t>
  </si>
  <si>
    <t>Limit - Total Loan</t>
  </si>
  <si>
    <t># of Batteries</t>
  </si>
  <si>
    <t>kWh - Franklin</t>
  </si>
  <si>
    <t>kWh - Tesla</t>
  </si>
  <si>
    <t>DP Calculated Cost - Per kWh - Franklin</t>
  </si>
  <si>
    <t>DP Calculated Cost - Per kWh - Tesla</t>
  </si>
  <si>
    <t>Required DP - Franklin</t>
  </si>
  <si>
    <t>Required DP - Tesla</t>
  </si>
  <si>
    <t>Enfin10</t>
  </si>
  <si>
    <t>DP Calculated Cost - Total - Franklin</t>
  </si>
  <si>
    <t>DP Calculated Cost - Total - Tesla</t>
  </si>
  <si>
    <t>Above 650</t>
  </si>
  <si>
    <t>Above 700</t>
  </si>
  <si>
    <t>650+</t>
  </si>
  <si>
    <t>*Can go as low as 600, putting a stop gap at 650.</t>
  </si>
  <si>
    <t>Fort Collins Rebate</t>
  </si>
  <si>
    <t>Rebate Included?</t>
  </si>
  <si>
    <t>Maximum Incentive</t>
  </si>
  <si>
    <t>Rebate Amount</t>
  </si>
  <si>
    <t>Incentive per kWh</t>
  </si>
  <si>
    <t>Update these numbers only</t>
  </si>
  <si>
    <t>Rebate Incentive kWh</t>
  </si>
  <si>
    <t>ETO - Pacific Power</t>
  </si>
  <si>
    <t>ETO - PGE</t>
  </si>
  <si>
    <t>Rebates</t>
  </si>
  <si>
    <t>Verified</t>
  </si>
  <si>
    <t>Individual rebate info below this line - DO NOT CHANGE ANYTHING ABOVE THIS LINE</t>
  </si>
  <si>
    <t>ENFIN</t>
  </si>
  <si>
    <t>DO NOT USE WITHOUT UPDATING (DP Logic importantly)</t>
  </si>
  <si>
    <t>Estimated Tax Credit</t>
  </si>
  <si>
    <t>Monthly payments:</t>
  </si>
  <si>
    <t>Powerwall 3</t>
  </si>
  <si>
    <t>1707000-xx-y</t>
  </si>
  <si>
    <t>battery10699</t>
  </si>
  <si>
    <t>Gateway 2</t>
  </si>
  <si>
    <t>EnFin 10</t>
  </si>
  <si>
    <t>Zone 1</t>
  </si>
  <si>
    <t>Zone 2</t>
  </si>
  <si>
    <t>Zone 3</t>
  </si>
  <si>
    <t>Zone 4</t>
  </si>
  <si>
    <t>Zone 0</t>
  </si>
  <si>
    <t>CO</t>
  </si>
  <si>
    <t>FL</t>
  </si>
  <si>
    <t>ID</t>
  </si>
  <si>
    <t>IL</t>
  </si>
  <si>
    <t>Zone</t>
  </si>
  <si>
    <t>Adder</t>
  </si>
  <si>
    <t>Miles from center (max)</t>
  </si>
  <si>
    <t>CO - Denver</t>
  </si>
  <si>
    <t>CO - CO Springs</t>
  </si>
  <si>
    <t>IN</t>
  </si>
  <si>
    <t>KY</t>
  </si>
  <si>
    <t>MN</t>
  </si>
  <si>
    <t>NC</t>
  </si>
  <si>
    <t>OH</t>
  </si>
  <si>
    <t>OR</t>
  </si>
  <si>
    <t>SC</t>
  </si>
  <si>
    <t>UT</t>
  </si>
  <si>
    <t>WA</t>
  </si>
  <si>
    <t>WI</t>
  </si>
  <si>
    <t>&lt;--- Used for Python Reference, do not change</t>
  </si>
  <si>
    <t>FL - Orlando</t>
  </si>
  <si>
    <t>ID - Idaho Falls</t>
  </si>
  <si>
    <t>IL - Chicago</t>
  </si>
  <si>
    <t>IN - Indianapolis</t>
  </si>
  <si>
    <t>KY - Louisville</t>
  </si>
  <si>
    <t>MN - Minneapolis</t>
  </si>
  <si>
    <t>NC - Raleigh</t>
  </si>
  <si>
    <t>OH - Cincinnati</t>
  </si>
  <si>
    <t>OR - Portland</t>
  </si>
  <si>
    <t>SC - Charleston</t>
  </si>
  <si>
    <t>UT - SLC</t>
  </si>
  <si>
    <t>WA - Seattle</t>
  </si>
  <si>
    <t>WI - Milwaukee</t>
  </si>
  <si>
    <t>https://www.freemaptools.com/find-zip-codes-inside-radius.htm</t>
  </si>
  <si>
    <t>Base City</t>
  </si>
  <si>
    <t>Zip</t>
  </si>
  <si>
    <t>State</t>
  </si>
  <si>
    <t>County</t>
  </si>
  <si>
    <t>City</t>
  </si>
  <si>
    <t>Dist (mi)</t>
  </si>
  <si>
    <t>Denver</t>
  </si>
  <si>
    <t>Jefferson</t>
  </si>
  <si>
    <t>Wheat Ridge</t>
  </si>
  <si>
    <t>Adams</t>
  </si>
  <si>
    <t>Arvada</t>
  </si>
  <si>
    <t>Arapahoe</t>
  </si>
  <si>
    <t>Englewood</t>
  </si>
  <si>
    <t>Westminster</t>
  </si>
  <si>
    <t>Littleton</t>
  </si>
  <si>
    <t>Aurora</t>
  </si>
  <si>
    <t>Golden</t>
  </si>
  <si>
    <t>Henderson</t>
  </si>
  <si>
    <t>Broomfield</t>
  </si>
  <si>
    <t>Douglas</t>
  </si>
  <si>
    <t>Thornton</t>
  </si>
  <si>
    <t>Morrison</t>
  </si>
  <si>
    <t>Lone Tree</t>
  </si>
  <si>
    <t>Commerce City</t>
  </si>
  <si>
    <t>Brighton</t>
  </si>
  <si>
    <t>Boulder</t>
  </si>
  <si>
    <t>Louisville</t>
  </si>
  <si>
    <t>Lafayette</t>
  </si>
  <si>
    <t>Weld</t>
  </si>
  <si>
    <t>Evergreen</t>
  </si>
  <si>
    <t>Parker</t>
  </si>
  <si>
    <t>Watkins</t>
  </si>
  <si>
    <t>Castle Rock</t>
  </si>
  <si>
    <t>Erie</t>
  </si>
  <si>
    <t>Dacono</t>
  </si>
  <si>
    <t>Conifer</t>
  </si>
  <si>
    <t>Frederick</t>
  </si>
  <si>
    <t>Gilpin</t>
  </si>
  <si>
    <t>Black Hawk</t>
  </si>
  <si>
    <t>Pine</t>
  </si>
  <si>
    <t>Fort Lupton</t>
  </si>
  <si>
    <t>Longmont</t>
  </si>
  <si>
    <t>Nederland</t>
  </si>
  <si>
    <t>Hudson</t>
  </si>
  <si>
    <t>Jamestown</t>
  </si>
  <si>
    <t>Bennett</t>
  </si>
  <si>
    <t>Sedalia</t>
  </si>
  <si>
    <t>Franktown</t>
  </si>
  <si>
    <t>Elbert</t>
  </si>
  <si>
    <t>Elizabeth</t>
  </si>
  <si>
    <t>Mead</t>
  </si>
  <si>
    <t>Ward</t>
  </si>
  <si>
    <t>Clear Creek</t>
  </si>
  <si>
    <t>Idaho Springs</t>
  </si>
  <si>
    <t>Larkspur</t>
  </si>
  <si>
    <t>Platteville</t>
  </si>
  <si>
    <t>Keenesburg</t>
  </si>
  <si>
    <t>Larimer</t>
  </si>
  <si>
    <t>Berthoud</t>
  </si>
  <si>
    <t>Park</t>
  </si>
  <si>
    <t>Bailey</t>
  </si>
  <si>
    <t>Strasburg</t>
  </si>
  <si>
    <t>Kiowa</t>
  </si>
  <si>
    <t>Johnstown</t>
  </si>
  <si>
    <t>La Salle</t>
  </si>
  <si>
    <t>Lyons</t>
  </si>
  <si>
    <t>Milliken</t>
  </si>
  <si>
    <t>Allenspark</t>
  </si>
  <si>
    <t>El Paso</t>
  </si>
  <si>
    <t>Palmer Lake</t>
  </si>
  <si>
    <t>Loveland</t>
  </si>
  <si>
    <t>Monument</t>
  </si>
  <si>
    <t>Greeley</t>
  </si>
  <si>
    <t>Evans</t>
  </si>
  <si>
    <t>Grand</t>
  </si>
  <si>
    <t>Granby</t>
  </si>
  <si>
    <t>Colorado Springs</t>
  </si>
  <si>
    <t>Roggen</t>
  </si>
  <si>
    <t>Summit</t>
  </si>
  <si>
    <t>Dillon</t>
  </si>
  <si>
    <t>Byers</t>
  </si>
  <si>
    <t>Lake George</t>
  </si>
  <si>
    <t>Windsor</t>
  </si>
  <si>
    <t>Teller</t>
  </si>
  <si>
    <t>Woodland Park</t>
  </si>
  <si>
    <t>Fort Collins</t>
  </si>
  <si>
    <t>Usaf Academy</t>
  </si>
  <si>
    <t>Drake</t>
  </si>
  <si>
    <t>Kersey</t>
  </si>
  <si>
    <t>Deer Trail</t>
  </si>
  <si>
    <t>Timnath</t>
  </si>
  <si>
    <t>Breckenridge</t>
  </si>
  <si>
    <t>Estes Park</t>
  </si>
  <si>
    <t>Cascade</t>
  </si>
  <si>
    <t>Divide</t>
  </si>
  <si>
    <t>Morgan</t>
  </si>
  <si>
    <t>Wiggins</t>
  </si>
  <si>
    <t>Peyton</t>
  </si>
  <si>
    <t>Eaton</t>
  </si>
  <si>
    <t>Galeton</t>
  </si>
  <si>
    <t>Gill</t>
  </si>
  <si>
    <t>Parshall</t>
  </si>
  <si>
    <t>Agate</t>
  </si>
  <si>
    <t>Grand Lake</t>
  </si>
  <si>
    <t>Calhan</t>
  </si>
  <si>
    <t>Manitou Springs</t>
  </si>
  <si>
    <t>Florissant</t>
  </si>
  <si>
    <t>Orchard</t>
  </si>
  <si>
    <t>Fairplay</t>
  </si>
  <si>
    <t>Pierce</t>
  </si>
  <si>
    <t>Silverthorne</t>
  </si>
  <si>
    <t>Simla</t>
  </si>
  <si>
    <t>Cripple Creek</t>
  </si>
  <si>
    <t>Bellvue</t>
  </si>
  <si>
    <t>Laporte</t>
  </si>
  <si>
    <t>Fort Morgan</t>
  </si>
  <si>
    <t>Guffey</t>
  </si>
  <si>
    <t>Ault</t>
  </si>
  <si>
    <t>Ramah</t>
  </si>
  <si>
    <t>Hartsel</t>
  </si>
  <si>
    <t>Weldona</t>
  </si>
  <si>
    <t>Log Lane Village</t>
  </si>
  <si>
    <t>Briggsdale</t>
  </si>
  <si>
    <t>Wellington</t>
  </si>
  <si>
    <t>Matheson</t>
  </si>
  <si>
    <t>Eagle</t>
  </si>
  <si>
    <t>Vail</t>
  </si>
  <si>
    <t>Nunn</t>
  </si>
  <si>
    <t>Fountain</t>
  </si>
  <si>
    <t>Washington</t>
  </si>
  <si>
    <t>Woodrow</t>
  </si>
  <si>
    <t>Lake</t>
  </si>
  <si>
    <t>Leadville</t>
  </si>
  <si>
    <t>Lincoln</t>
  </si>
  <si>
    <t>Limon</t>
  </si>
  <si>
    <t>Carr</t>
  </si>
  <si>
    <t>Livermore</t>
  </si>
  <si>
    <t>Chaffee</t>
  </si>
  <si>
    <t>Granite</t>
  </si>
  <si>
    <t>Yoder</t>
  </si>
  <si>
    <t>Kremmling</t>
  </si>
  <si>
    <t>Brush</t>
  </si>
  <si>
    <t>Red Feather Lakes</t>
  </si>
  <si>
    <t>Genoa</t>
  </si>
  <si>
    <t>Grover</t>
  </si>
  <si>
    <t>Twin Lakes</t>
  </si>
  <si>
    <t>Bond</t>
  </si>
  <si>
    <t>Edwards</t>
  </si>
  <si>
    <t>Lindon</t>
  </si>
  <si>
    <t>Pitkin</t>
  </si>
  <si>
    <t>Meredith</t>
  </si>
  <si>
    <t>Fremont</t>
  </si>
  <si>
    <t>Penrose</t>
  </si>
  <si>
    <t>Snyder</t>
  </si>
  <si>
    <t>Canon City</t>
  </si>
  <si>
    <t>Buena Vista</t>
  </si>
  <si>
    <t>Rush</t>
  </si>
  <si>
    <t>Hillrose</t>
  </si>
  <si>
    <t>Pueblo</t>
  </si>
  <si>
    <t>Cotopaxi</t>
  </si>
  <si>
    <t>Florence</t>
  </si>
  <si>
    <t>Jackson</t>
  </si>
  <si>
    <t>Coalmont</t>
  </si>
  <si>
    <t>New Raymer</t>
  </si>
  <si>
    <t>Mc Coy</t>
  </si>
  <si>
    <t>Walden</t>
  </si>
  <si>
    <t>Hugo</t>
  </si>
  <si>
    <t>Arriba</t>
  </si>
  <si>
    <t>Howard</t>
  </si>
  <si>
    <t>Nathrop</t>
  </si>
  <si>
    <t>Salida</t>
  </si>
  <si>
    <t>Basalt</t>
  </si>
  <si>
    <t>Stoneham</t>
  </si>
  <si>
    <t>Akron</t>
  </si>
  <si>
    <t>Anton</t>
  </si>
  <si>
    <t>Aspen</t>
  </si>
  <si>
    <t>Routt</t>
  </si>
  <si>
    <t>Oak Creek</t>
  </si>
  <si>
    <t>Logan</t>
  </si>
  <si>
    <t>Merino</t>
  </si>
  <si>
    <t>Boone</t>
  </si>
  <si>
    <t>Cope</t>
  </si>
  <si>
    <t>Atwood</t>
  </si>
  <si>
    <t>Gunnison</t>
  </si>
  <si>
    <t>Almont</t>
  </si>
  <si>
    <t>Karval</t>
  </si>
  <si>
    <t>Gypsum</t>
  </si>
  <si>
    <t>Steamboat Springs</t>
  </si>
  <si>
    <t>Snowmass</t>
  </si>
  <si>
    <t>Sterling</t>
  </si>
  <si>
    <t>Kit Carson</t>
  </si>
  <si>
    <t>Flagler</t>
  </si>
  <si>
    <t>Saguache</t>
  </si>
  <si>
    <t>Villa Grove</t>
  </si>
  <si>
    <t>Crowley</t>
  </si>
  <si>
    <t>Olney Springs</t>
  </si>
  <si>
    <t>Ordway</t>
  </si>
  <si>
    <t>Beulah</t>
  </si>
  <si>
    <t>Custer</t>
  </si>
  <si>
    <t>Wetmore</t>
  </si>
  <si>
    <t>Otis</t>
  </si>
  <si>
    <t>Crested Butte</t>
  </si>
  <si>
    <t>Westcliffe</t>
  </si>
  <si>
    <t>Padroni</t>
  </si>
  <si>
    <t>Seibert</t>
  </si>
  <si>
    <t>Ohio City</t>
  </si>
  <si>
    <t>Avondale</t>
  </si>
  <si>
    <t>Parlin</t>
  </si>
  <si>
    <t>Clark</t>
  </si>
  <si>
    <t>Sugar City</t>
  </si>
  <si>
    <t>Garfield</t>
  </si>
  <si>
    <t>Glenwood Springs</t>
  </si>
  <si>
    <t>Carbondale</t>
  </si>
  <si>
    <t>Rye</t>
  </si>
  <si>
    <t>Yuma</t>
  </si>
  <si>
    <t>Joes</t>
  </si>
  <si>
    <t>Moffat</t>
  </si>
  <si>
    <t>Vona</t>
  </si>
  <si>
    <t>Fleming</t>
  </si>
  <si>
    <t>Peetz</t>
  </si>
  <si>
    <t>Hayden</t>
  </si>
  <si>
    <t>Iliff</t>
  </si>
  <si>
    <t>Arlington</t>
  </si>
  <si>
    <t>Otero</t>
  </si>
  <si>
    <t>Fowler</t>
  </si>
  <si>
    <t>Haswell</t>
  </si>
  <si>
    <t>Somerset</t>
  </si>
  <si>
    <t>Cheyenne</t>
  </si>
  <si>
    <t>Manzanola</t>
  </si>
  <si>
    <t>New Castle</t>
  </si>
  <si>
    <t>Kirk</t>
  </si>
  <si>
    <t>Stratton</t>
  </si>
  <si>
    <t>Eckley</t>
  </si>
  <si>
    <t>Huerfano</t>
  </si>
  <si>
    <t>Gardner</t>
  </si>
  <si>
    <t>Rio Blanco</t>
  </si>
  <si>
    <t>Meeker</t>
  </si>
  <si>
    <t>Bethune</t>
  </si>
  <si>
    <t>Rocky Ford</t>
  </si>
  <si>
    <t>Crook</t>
  </si>
  <si>
    <t>Vernon</t>
  </si>
  <si>
    <t>Phillips</t>
  </si>
  <si>
    <t>Haxtun</t>
  </si>
  <si>
    <t>Silt</t>
  </si>
  <si>
    <t>Walsenburg</t>
  </si>
  <si>
    <t>Hamilton</t>
  </si>
  <si>
    <t>Rio Grande</t>
  </si>
  <si>
    <t>Center</t>
  </si>
  <si>
    <t>Idalia</t>
  </si>
  <si>
    <t>Wray</t>
  </si>
  <si>
    <t>La Junta</t>
  </si>
  <si>
    <t>Alamosa</t>
  </si>
  <si>
    <t>Hooper</t>
  </si>
  <si>
    <t>Paoli</t>
  </si>
  <si>
    <t>Delta</t>
  </si>
  <si>
    <t>Paonia</t>
  </si>
  <si>
    <t>Powderhorn</t>
  </si>
  <si>
    <t>Mosca</t>
  </si>
  <si>
    <t>Eads</t>
  </si>
  <si>
    <t>Mesa</t>
  </si>
  <si>
    <t>Collbran</t>
  </si>
  <si>
    <t>Burlington</t>
  </si>
  <si>
    <t>Sedgwick</t>
  </si>
  <si>
    <t>Cheyenne Wells</t>
  </si>
  <si>
    <t>La Veta</t>
  </si>
  <si>
    <t>Slater</t>
  </si>
  <si>
    <t>Craig</t>
  </si>
  <si>
    <t>Holyoke</t>
  </si>
  <si>
    <t>Bent</t>
  </si>
  <si>
    <t>Mc Clave</t>
  </si>
  <si>
    <t>Costilla</t>
  </si>
  <si>
    <t>Fort Garland</t>
  </si>
  <si>
    <t>Las Animas</t>
  </si>
  <si>
    <t>Model</t>
  </si>
  <si>
    <t>Hotchkiss</t>
  </si>
  <si>
    <t>Ovid</t>
  </si>
  <si>
    <t>Crawford</t>
  </si>
  <si>
    <t>Prowers</t>
  </si>
  <si>
    <t>Wiley</t>
  </si>
  <si>
    <t>Cedaredge</t>
  </si>
  <si>
    <t>Monte Vista</t>
  </si>
  <si>
    <t>Montrose</t>
  </si>
  <si>
    <t>Cimarron</t>
  </si>
  <si>
    <t>Aguilar</t>
  </si>
  <si>
    <t>Hasty</t>
  </si>
  <si>
    <t>Parachute</t>
  </si>
  <si>
    <t>Blanca</t>
  </si>
  <si>
    <t>Rifle</t>
  </si>
  <si>
    <t>Del Norte</t>
  </si>
  <si>
    <t>Amherst</t>
  </si>
  <si>
    <t>South Fork</t>
  </si>
  <si>
    <t>Julesburg</t>
  </si>
  <si>
    <t>Austin</t>
  </si>
  <si>
    <t>Sheridan Lake</t>
  </si>
  <si>
    <t>Eckert</t>
  </si>
  <si>
    <t>Boncarbo</t>
  </si>
  <si>
    <t>Mineral</t>
  </si>
  <si>
    <t>Creede</t>
  </si>
  <si>
    <t>Weston</t>
  </si>
  <si>
    <t>Trinidad</t>
  </si>
  <si>
    <t>Conejos</t>
  </si>
  <si>
    <t>Sanford</t>
  </si>
  <si>
    <t>La Jara</t>
  </si>
  <si>
    <t>Lamar</t>
  </si>
  <si>
    <t>Dinosaur</t>
  </si>
  <si>
    <t>Hinsdale</t>
  </si>
  <si>
    <t>Lake City</t>
  </si>
  <si>
    <t>Palisade</t>
  </si>
  <si>
    <t>Branson</t>
  </si>
  <si>
    <t>San Luis</t>
  </si>
  <si>
    <t>Antonito</t>
  </si>
  <si>
    <t>Trinchera</t>
  </si>
  <si>
    <t>Clifton</t>
  </si>
  <si>
    <t>De Beque</t>
  </si>
  <si>
    <t>Grand Junction</t>
  </si>
  <si>
    <t>Kim</t>
  </si>
  <si>
    <t>Ouray</t>
  </si>
  <si>
    <t>Ridgway</t>
  </si>
  <si>
    <t>Maybell</t>
  </si>
  <si>
    <t>Rangely</t>
  </si>
  <si>
    <t>Holly</t>
  </si>
  <si>
    <t>Granada</t>
  </si>
  <si>
    <t>Olathe</t>
  </si>
  <si>
    <t>Whitewater</t>
  </si>
  <si>
    <t>San Miguel</t>
  </si>
  <si>
    <t>Telluride</t>
  </si>
  <si>
    <t>Fruita</t>
  </si>
  <si>
    <t>Baca</t>
  </si>
  <si>
    <t>Pritchett</t>
  </si>
  <si>
    <t>Redvale</t>
  </si>
  <si>
    <t>Archuleta</t>
  </si>
  <si>
    <t>Pagosa Springs</t>
  </si>
  <si>
    <t>Loma</t>
  </si>
  <si>
    <t>Springfield</t>
  </si>
  <si>
    <t>Nucla</t>
  </si>
  <si>
    <t>Two Buttes</t>
  </si>
  <si>
    <t>La Plata</t>
  </si>
  <si>
    <t>Bayfield</t>
  </si>
  <si>
    <t>Glade Park</t>
  </si>
  <si>
    <t>Mack</t>
  </si>
  <si>
    <t>Naturita</t>
  </si>
  <si>
    <t>Durango</t>
  </si>
  <si>
    <t>Walsh</t>
  </si>
  <si>
    <t>Campo</t>
  </si>
  <si>
    <t>Dolores</t>
  </si>
  <si>
    <t>Cahone</t>
  </si>
  <si>
    <t>Bedrock</t>
  </si>
  <si>
    <t>Egnar</t>
  </si>
  <si>
    <t>Ignacio</t>
  </si>
  <si>
    <t>Montezuma</t>
  </si>
  <si>
    <t>Mancos</t>
  </si>
  <si>
    <t>Hesperus</t>
  </si>
  <si>
    <t>Lewis</t>
  </si>
  <si>
    <t>Dove Creek</t>
  </si>
  <si>
    <t>Yellow Jacket</t>
  </si>
  <si>
    <t>Pleasant View</t>
  </si>
  <si>
    <t>Cortez</t>
  </si>
  <si>
    <t>Orange</t>
  </si>
  <si>
    <t>Orlando</t>
  </si>
  <si>
    <t>Winter Park</t>
  </si>
  <si>
    <t>Maitland</t>
  </si>
  <si>
    <t>Seminole</t>
  </si>
  <si>
    <t>Casselberry</t>
  </si>
  <si>
    <t>Altamonte Springs</t>
  </si>
  <si>
    <t>Gotha</t>
  </si>
  <si>
    <t>Ocoee</t>
  </si>
  <si>
    <t>Winter Springs</t>
  </si>
  <si>
    <t>Longwood</t>
  </si>
  <si>
    <t>Windermere</t>
  </si>
  <si>
    <t>Apopka</t>
  </si>
  <si>
    <t>Oviedo</t>
  </si>
  <si>
    <t>Osceola</t>
  </si>
  <si>
    <t>Kissimmee</t>
  </si>
  <si>
    <t>Lake Mary</t>
  </si>
  <si>
    <t>Winter Garden</t>
  </si>
  <si>
    <t>Zellwood</t>
  </si>
  <si>
    <t>Montverde</t>
  </si>
  <si>
    <t>Mount Dora</t>
  </si>
  <si>
    <t>Sorrento</t>
  </si>
  <si>
    <t>Saint Cloud</t>
  </si>
  <si>
    <t>Geneva</t>
  </si>
  <si>
    <t>Clermont</t>
  </si>
  <si>
    <t>Polk</t>
  </si>
  <si>
    <t>Davenport</t>
  </si>
  <si>
    <t>Volusia</t>
  </si>
  <si>
    <t>Debary</t>
  </si>
  <si>
    <t>Astatula</t>
  </si>
  <si>
    <t>Christmas</t>
  </si>
  <si>
    <t>Deltona</t>
  </si>
  <si>
    <t>Tavares</t>
  </si>
  <si>
    <t>Eustis</t>
  </si>
  <si>
    <t>Orange City</t>
  </si>
  <si>
    <t>Howey In The Hills</t>
  </si>
  <si>
    <t>Brevard</t>
  </si>
  <si>
    <t>Mims</t>
  </si>
  <si>
    <t>Osteen</t>
  </si>
  <si>
    <t>Groveland</t>
  </si>
  <si>
    <t>Titusville</t>
  </si>
  <si>
    <t>Yalaha</t>
  </si>
  <si>
    <t>Deland</t>
  </si>
  <si>
    <t>Umatilla</t>
  </si>
  <si>
    <t>Mascotte</t>
  </si>
  <si>
    <t>Lake Helen</t>
  </si>
  <si>
    <t>Leesburg</t>
  </si>
  <si>
    <t>Grand Island</t>
  </si>
  <si>
    <t>Paisley</t>
  </si>
  <si>
    <t>Polk City</t>
  </si>
  <si>
    <t>The Villages</t>
  </si>
  <si>
    <t>Cocoa</t>
  </si>
  <si>
    <t>Haines City</t>
  </si>
  <si>
    <t>New Smyrna Beach</t>
  </si>
  <si>
    <t>Lake Alfred</t>
  </si>
  <si>
    <t>Altoona</t>
  </si>
  <si>
    <t>Oak Hill</t>
  </si>
  <si>
    <t>Sumter</t>
  </si>
  <si>
    <t>Center Hill</t>
  </si>
  <si>
    <t>Winter Haven</t>
  </si>
  <si>
    <t>Edgewater</t>
  </si>
  <si>
    <t>Fruitland Park</t>
  </si>
  <si>
    <t>Dundee</t>
  </si>
  <si>
    <t>Rockledge</t>
  </si>
  <si>
    <t>Auburndale</t>
  </si>
  <si>
    <t>Sumterville</t>
  </si>
  <si>
    <t>Lady Lake</t>
  </si>
  <si>
    <t>Lakeland</t>
  </si>
  <si>
    <t>Merritt Island</t>
  </si>
  <si>
    <t>Daytona Beach</t>
  </si>
  <si>
    <t>De Leon Springs</t>
  </si>
  <si>
    <t>Port Orange</t>
  </si>
  <si>
    <t>Lake Wales</t>
  </si>
  <si>
    <t>Marion</t>
  </si>
  <si>
    <t>Weirsdale</t>
  </si>
  <si>
    <t>Eagle Lake</t>
  </si>
  <si>
    <t>Astor</t>
  </si>
  <si>
    <t>Webster</t>
  </si>
  <si>
    <t>Wildwood</t>
  </si>
  <si>
    <t>Melbourne</t>
  </si>
  <si>
    <t>Pierson</t>
  </si>
  <si>
    <t>Kathleen</t>
  </si>
  <si>
    <t>Cape Canaveral</t>
  </si>
  <si>
    <t>Cocoa Beach</t>
  </si>
  <si>
    <t>Bushnell</t>
  </si>
  <si>
    <t>Ocklawaha</t>
  </si>
  <si>
    <t>Kenansville</t>
  </si>
  <si>
    <t>Babson Park</t>
  </si>
  <si>
    <t>Oxford</t>
  </si>
  <si>
    <t>Summerfield</t>
  </si>
  <si>
    <t>Patrick Afb</t>
  </si>
  <si>
    <t>Pasco</t>
  </si>
  <si>
    <t>Zephyrhills</t>
  </si>
  <si>
    <t>Dade City</t>
  </si>
  <si>
    <t>Belleview</t>
  </si>
  <si>
    <t>Bartow</t>
  </si>
  <si>
    <t>Ormond Beach</t>
  </si>
  <si>
    <t>Satellite Beach</t>
  </si>
  <si>
    <t>River Ranch</t>
  </si>
  <si>
    <t>Lake Panasoffkee</t>
  </si>
  <si>
    <t>Ocala</t>
  </si>
  <si>
    <t>Hernando</t>
  </si>
  <si>
    <t>Brooksville</t>
  </si>
  <si>
    <t>Palm Bay</t>
  </si>
  <si>
    <t>Seville</t>
  </si>
  <si>
    <t>Hillsborough</t>
  </si>
  <si>
    <t>Plant City</t>
  </si>
  <si>
    <t>Frostproof</t>
  </si>
  <si>
    <t>Citrus</t>
  </si>
  <si>
    <t>Inverness</t>
  </si>
  <si>
    <t>Indialantic</t>
  </si>
  <si>
    <t>Silver Springs</t>
  </si>
  <si>
    <t>Floral City</t>
  </si>
  <si>
    <t>San Antonio</t>
  </si>
  <si>
    <t>Wesley Chapel</t>
  </si>
  <si>
    <t>Putnam</t>
  </si>
  <si>
    <t>Georgetown</t>
  </si>
  <si>
    <t>Fort Meade</t>
  </si>
  <si>
    <t>Crescent City</t>
  </si>
  <si>
    <t>Bunnell</t>
  </si>
  <si>
    <t>Thonotosassa</t>
  </si>
  <si>
    <t>Fort Mc Coy</t>
  </si>
  <si>
    <t>Mulberry</t>
  </si>
  <si>
    <t>Malabar</t>
  </si>
  <si>
    <t>Dover</t>
  </si>
  <si>
    <t>Palm Coast</t>
  </si>
  <si>
    <t>Welaka</t>
  </si>
  <si>
    <t>Flagler Beach</t>
  </si>
  <si>
    <t>Land O Lakes</t>
  </si>
  <si>
    <t>Tampa</t>
  </si>
  <si>
    <t>Melbourne Beach</t>
  </si>
  <si>
    <t>Highlands</t>
  </si>
  <si>
    <t>Avon Park</t>
  </si>
  <si>
    <t>Grant</t>
  </si>
  <si>
    <t>Seffner</t>
  </si>
  <si>
    <t>Valrico</t>
  </si>
  <si>
    <t>Anthony</t>
  </si>
  <si>
    <t>Lutz</t>
  </si>
  <si>
    <t>Pomona Park</t>
  </si>
  <si>
    <t>Sebastian</t>
  </si>
  <si>
    <t>Spring Hill</t>
  </si>
  <si>
    <t>Brandon</t>
  </si>
  <si>
    <t>Lecanto</t>
  </si>
  <si>
    <t>Dunnellon</t>
  </si>
  <si>
    <t>Homosassa</t>
  </si>
  <si>
    <t>Satsuma</t>
  </si>
  <si>
    <t>Lithia</t>
  </si>
  <si>
    <t>Sebring</t>
  </si>
  <si>
    <t>San Mateo</t>
  </si>
  <si>
    <t>Beverly Hills</t>
  </si>
  <si>
    <t>Riverview</t>
  </si>
  <si>
    <t>Indian River</t>
  </si>
  <si>
    <t>Fellsmere</t>
  </si>
  <si>
    <t>Citra</t>
  </si>
  <si>
    <t>Hardee</t>
  </si>
  <si>
    <t>Wauchula</t>
  </si>
  <si>
    <t>Zolfo Springs</t>
  </si>
  <si>
    <t>Vero Beach</t>
  </si>
  <si>
    <t>New Port Richey</t>
  </si>
  <si>
    <t>Interlachen</t>
  </si>
  <si>
    <t>Bowling Green</t>
  </si>
  <si>
    <t>Gibsonton</t>
  </si>
  <si>
    <t>Crystal River</t>
  </si>
  <si>
    <t>Odessa</t>
  </si>
  <si>
    <t>Reddick</t>
  </si>
  <si>
    <t>Saint Johns</t>
  </si>
  <si>
    <t>Hastings</t>
  </si>
  <si>
    <t>East Palatka</t>
  </si>
  <si>
    <t>Wimauma</t>
  </si>
  <si>
    <t>Palatka</t>
  </si>
  <si>
    <t>Lorida</t>
  </si>
  <si>
    <t>Sun City Center</t>
  </si>
  <si>
    <t>Ona</t>
  </si>
  <si>
    <t>Port Richey</t>
  </si>
  <si>
    <t>Apollo Beach</t>
  </si>
  <si>
    <t>Okeechobee</t>
  </si>
  <si>
    <t>Alachua</t>
  </si>
  <si>
    <t>Hawthorne</t>
  </si>
  <si>
    <t>Pinellas</t>
  </si>
  <si>
    <t>Tarpon Springs</t>
  </si>
  <si>
    <t>Saint Augustine</t>
  </si>
  <si>
    <t>Levy</t>
  </si>
  <si>
    <t>Morriston</t>
  </si>
  <si>
    <t>Holiday</t>
  </si>
  <si>
    <t>Palm Harbor</t>
  </si>
  <si>
    <t>Elkton</t>
  </si>
  <si>
    <t>Oldsmar</t>
  </si>
  <si>
    <t>Ruskin</t>
  </si>
  <si>
    <t>Safety Harbor</t>
  </si>
  <si>
    <t>Lake Placid</t>
  </si>
  <si>
    <t>Yankeetown</t>
  </si>
  <si>
    <t>Williston</t>
  </si>
  <si>
    <t>Clearwater</t>
  </si>
  <si>
    <t>Florahome</t>
  </si>
  <si>
    <t>Saint Petersburg</t>
  </si>
  <si>
    <t>Manatee</t>
  </si>
  <si>
    <t>Parrish</t>
  </si>
  <si>
    <t>Micanopy</t>
  </si>
  <si>
    <t>Melrose</t>
  </si>
  <si>
    <t>Saint Lucie</t>
  </si>
  <si>
    <t>Fort Pierce</t>
  </si>
  <si>
    <t>Inglis</t>
  </si>
  <si>
    <t>Gainesville</t>
  </si>
  <si>
    <t>Dunedin</t>
  </si>
  <si>
    <t>Earleton</t>
  </si>
  <si>
    <t>Pinellas Park</t>
  </si>
  <si>
    <t>Largo</t>
  </si>
  <si>
    <t>Myakka City</t>
  </si>
  <si>
    <t>Clay</t>
  </si>
  <si>
    <t>Keystone Heights</t>
  </si>
  <si>
    <t>Bradenton</t>
  </si>
  <si>
    <t>Clearwater Beach</t>
  </si>
  <si>
    <t>Bronson</t>
  </si>
  <si>
    <t>Archer</t>
  </si>
  <si>
    <t>Desoto</t>
  </si>
  <si>
    <t>Arcadia</t>
  </si>
  <si>
    <t>Palmetto</t>
  </si>
  <si>
    <t>Waldo</t>
  </si>
  <si>
    <t>Ellenton</t>
  </si>
  <si>
    <t>Belleair Beach</t>
  </si>
  <si>
    <t>Green Cove Springs</t>
  </si>
  <si>
    <t>Indian Rocks Beach</t>
  </si>
  <si>
    <t>Venus</t>
  </si>
  <si>
    <t>Bradford</t>
  </si>
  <si>
    <t>Hampton</t>
  </si>
  <si>
    <t>Port Saint Lucie</t>
  </si>
  <si>
    <t>Sarasota</t>
  </si>
  <si>
    <t>Newberry</t>
  </si>
  <si>
    <t>Starke</t>
  </si>
  <si>
    <t>Cedar Key</t>
  </si>
  <si>
    <t>Ponte Vedra Beach</t>
  </si>
  <si>
    <t>Bradenton Beach</t>
  </si>
  <si>
    <t>Fleming Island</t>
  </si>
  <si>
    <t>Ponte Vedra</t>
  </si>
  <si>
    <t>North Port</t>
  </si>
  <si>
    <t>Chiefland</t>
  </si>
  <si>
    <t>Middleburg</t>
  </si>
  <si>
    <t>Brooker</t>
  </si>
  <si>
    <t>Martin</t>
  </si>
  <si>
    <t>Indiantown</t>
  </si>
  <si>
    <t>Jensen Beach</t>
  </si>
  <si>
    <t>Longboat Key</t>
  </si>
  <si>
    <t>Duval</t>
  </si>
  <si>
    <t>Jacksonville</t>
  </si>
  <si>
    <t>Glades</t>
  </si>
  <si>
    <t>Moore Haven</t>
  </si>
  <si>
    <t>Charlotte</t>
  </si>
  <si>
    <t>Punta Gorda</t>
  </si>
  <si>
    <t>Orange Park</t>
  </si>
  <si>
    <t>Lawtey</t>
  </si>
  <si>
    <t>Port Charlotte</t>
  </si>
  <si>
    <t>Stuart</t>
  </si>
  <si>
    <t>Osprey</t>
  </si>
  <si>
    <t>Nokomis</t>
  </si>
  <si>
    <t>Venice</t>
  </si>
  <si>
    <t>Gilchrist</t>
  </si>
  <si>
    <t>Trenton</t>
  </si>
  <si>
    <t>High Springs</t>
  </si>
  <si>
    <t>Union</t>
  </si>
  <si>
    <t>Raiford</t>
  </si>
  <si>
    <t>Palm City</t>
  </si>
  <si>
    <t>Lake Butler</t>
  </si>
  <si>
    <t>Jacksonville Beach</t>
  </si>
  <si>
    <t>Palm Beach</t>
  </si>
  <si>
    <t>Canal Point</t>
  </si>
  <si>
    <t>Bell</t>
  </si>
  <si>
    <t>Neptune Beach</t>
  </si>
  <si>
    <t>Columbia</t>
  </si>
  <si>
    <t>Fort White</t>
  </si>
  <si>
    <t>Lulu</t>
  </si>
  <si>
    <t>Atlantic Beach</t>
  </si>
  <si>
    <t>Hobe Sound</t>
  </si>
  <si>
    <t>Dixie</t>
  </si>
  <si>
    <t>Old Town</t>
  </si>
  <si>
    <t>Lee</t>
  </si>
  <si>
    <t>Alva</t>
  </si>
  <si>
    <t>Rotonda West</t>
  </si>
  <si>
    <t>Baker</t>
  </si>
  <si>
    <t>Macclenny</t>
  </si>
  <si>
    <t>Pahokee</t>
  </si>
  <si>
    <t>North Fort Myers</t>
  </si>
  <si>
    <t>Cross City</t>
  </si>
  <si>
    <t>Placida</t>
  </si>
  <si>
    <t>Glen Saint Mary</t>
  </si>
  <si>
    <t>Suwannee</t>
  </si>
  <si>
    <t>Branford</t>
  </si>
  <si>
    <t>Jupiter</t>
  </si>
  <si>
    <t>Hendry</t>
  </si>
  <si>
    <t>Labelle</t>
  </si>
  <si>
    <t>Fort Myers</t>
  </si>
  <si>
    <t>Lehigh Acres</t>
  </si>
  <si>
    <t>Cape Coral</t>
  </si>
  <si>
    <t>Horseshoe Beach</t>
  </si>
  <si>
    <t>Nassau</t>
  </si>
  <si>
    <t>Bryceville</t>
  </si>
  <si>
    <t>Loxahatchee</t>
  </si>
  <si>
    <t>Clewiston</t>
  </si>
  <si>
    <t>South Bay</t>
  </si>
  <si>
    <t>Belle Glade</t>
  </si>
  <si>
    <t>Palm Beach Gardens</t>
  </si>
  <si>
    <t>Sanderson</t>
  </si>
  <si>
    <t>West Palm Beach</t>
  </si>
  <si>
    <t>Bokeelia</t>
  </si>
  <si>
    <t>O Brien</t>
  </si>
  <si>
    <t>Taylor</t>
  </si>
  <si>
    <t>Steinhatchee</t>
  </si>
  <si>
    <t>North Palm Beach</t>
  </si>
  <si>
    <t>Callahan</t>
  </si>
  <si>
    <t>Fernandina Beach</t>
  </si>
  <si>
    <t>Saint James City</t>
  </si>
  <si>
    <t>Wellborn</t>
  </si>
  <si>
    <t>Mayo</t>
  </si>
  <si>
    <t>Yulee</t>
  </si>
  <si>
    <t>Mc Alpin</t>
  </si>
  <si>
    <t>Fort Myers Beach</t>
  </si>
  <si>
    <t>Estero</t>
  </si>
  <si>
    <t>Sanibel</t>
  </si>
  <si>
    <t>Hilliard</t>
  </si>
  <si>
    <t>White Springs</t>
  </si>
  <si>
    <t>Lake Worth</t>
  </si>
  <si>
    <t>Bonita Springs</t>
  </si>
  <si>
    <t>Collier</t>
  </si>
  <si>
    <t>Immokalee</t>
  </si>
  <si>
    <t>Naples</t>
  </si>
  <si>
    <t>Live Oak</t>
  </si>
  <si>
    <t>Lake Worth Beach</t>
  </si>
  <si>
    <t>Boca Raton</t>
  </si>
  <si>
    <t>Boynton Beach</t>
  </si>
  <si>
    <t>Perry</t>
  </si>
  <si>
    <t>Delray Beach</t>
  </si>
  <si>
    <t>Jasper</t>
  </si>
  <si>
    <t>Broward</t>
  </si>
  <si>
    <t>Pompano Beach</t>
  </si>
  <si>
    <t>Madison</t>
  </si>
  <si>
    <t>Coral Springs</t>
  </si>
  <si>
    <t>Deerfield Beach</t>
  </si>
  <si>
    <t>Fort Lauderdale</t>
  </si>
  <si>
    <t>Jennings</t>
  </si>
  <si>
    <t>Ochopee</t>
  </si>
  <si>
    <t>Plantation</t>
  </si>
  <si>
    <t>Marco Island</t>
  </si>
  <si>
    <t>Pinetta</t>
  </si>
  <si>
    <t>Pembroke Pines</t>
  </si>
  <si>
    <t>Hollywood</t>
  </si>
  <si>
    <t>Dania</t>
  </si>
  <si>
    <t>Greenville</t>
  </si>
  <si>
    <t>Miami-dade</t>
  </si>
  <si>
    <t>Hialeah</t>
  </si>
  <si>
    <t>Opa Locka</t>
  </si>
  <si>
    <t>Miami Gardens</t>
  </si>
  <si>
    <t>Lamont</t>
  </si>
  <si>
    <t>Hallandale</t>
  </si>
  <si>
    <t>Miami</t>
  </si>
  <si>
    <t>North Miami Beach</t>
  </si>
  <si>
    <t>Miami Beach</t>
  </si>
  <si>
    <t>Monticello</t>
  </si>
  <si>
    <t>Wakulla</t>
  </si>
  <si>
    <t>Panacea</t>
  </si>
  <si>
    <t>Key Biscayne</t>
  </si>
  <si>
    <t>Crawfordville</t>
  </si>
  <si>
    <t>Leon</t>
  </si>
  <si>
    <t>Tallahassee</t>
  </si>
  <si>
    <t>Homestead</t>
  </si>
  <si>
    <t>Carrabelle</t>
  </si>
  <si>
    <t>Sopchoppy</t>
  </si>
  <si>
    <t>Gadsden</t>
  </si>
  <si>
    <t>Midway</t>
  </si>
  <si>
    <t>Eastpoint</t>
  </si>
  <si>
    <t>Havana</t>
  </si>
  <si>
    <t>Liberty</t>
  </si>
  <si>
    <t>Hosford</t>
  </si>
  <si>
    <t>Apalachicola</t>
  </si>
  <si>
    <t>Monroe</t>
  </si>
  <si>
    <t>Key Largo</t>
  </si>
  <si>
    <t>Quincy</t>
  </si>
  <si>
    <t>Gretna</t>
  </si>
  <si>
    <t>Bristol</t>
  </si>
  <si>
    <t>Gulf</t>
  </si>
  <si>
    <t>Port Saint Joe</t>
  </si>
  <si>
    <t>Tavernier</t>
  </si>
  <si>
    <t>Chattahoochee</t>
  </si>
  <si>
    <t>Wewahitchka</t>
  </si>
  <si>
    <t>Islamorada</t>
  </si>
  <si>
    <t>Calhoun</t>
  </si>
  <si>
    <t>Blountstown</t>
  </si>
  <si>
    <t>Marathon</t>
  </si>
  <si>
    <t>Grand Ridge</t>
  </si>
  <si>
    <t>Sneads</t>
  </si>
  <si>
    <t>Big Pine Key</t>
  </si>
  <si>
    <t>Clarksville</t>
  </si>
  <si>
    <t>Summerland Key</t>
  </si>
  <si>
    <t>Altha</t>
  </si>
  <si>
    <t>Bay</t>
  </si>
  <si>
    <t>Panama City</t>
  </si>
  <si>
    <t>Marianna</t>
  </si>
  <si>
    <t>Key West</t>
  </si>
  <si>
    <t>Bascom</t>
  </si>
  <si>
    <t>Greenwood</t>
  </si>
  <si>
    <t>Youngstown</t>
  </si>
  <si>
    <t>Walton</t>
  </si>
  <si>
    <t>Inlet Beach</t>
  </si>
  <si>
    <t>Alford</t>
  </si>
  <si>
    <t>Lynn Haven</t>
  </si>
  <si>
    <t>Malone</t>
  </si>
  <si>
    <t>Cottondale</t>
  </si>
  <si>
    <t>Panama City Beach</t>
  </si>
  <si>
    <t>Chipley</t>
  </si>
  <si>
    <t>Campbellton</t>
  </si>
  <si>
    <t>Graceville</t>
  </si>
  <si>
    <t>Ebro</t>
  </si>
  <si>
    <t>Caryville</t>
  </si>
  <si>
    <t>Holmes</t>
  </si>
  <si>
    <t>Bonifay</t>
  </si>
  <si>
    <t>Ponce De Leon</t>
  </si>
  <si>
    <t>Santa Rosa Beach</t>
  </si>
  <si>
    <t>Freeport</t>
  </si>
  <si>
    <t>Westville</t>
  </si>
  <si>
    <t>Defuniak Springs</t>
  </si>
  <si>
    <t>Miramar Beach</t>
  </si>
  <si>
    <t>Okaloosa</t>
  </si>
  <si>
    <t>Niceville</t>
  </si>
  <si>
    <t>Destin</t>
  </si>
  <si>
    <t>Valparaiso</t>
  </si>
  <si>
    <t>Shalimar</t>
  </si>
  <si>
    <t>Crestview</t>
  </si>
  <si>
    <t>Fort Walton Beach</t>
  </si>
  <si>
    <t>Laurel Hill</t>
  </si>
  <si>
    <t>Hurlburt Field</t>
  </si>
  <si>
    <t>Mary Esther</t>
  </si>
  <si>
    <t>Eglin Afb</t>
  </si>
  <si>
    <t>Santa Rosa</t>
  </si>
  <si>
    <t>Navarre</t>
  </si>
  <si>
    <t>Holt</t>
  </si>
  <si>
    <t>Milton</t>
  </si>
  <si>
    <t>Gulf Breeze</t>
  </si>
  <si>
    <t>Escambia</t>
  </si>
  <si>
    <t>Pensacola</t>
  </si>
  <si>
    <t>Jay</t>
  </si>
  <si>
    <t>Cantonment</t>
  </si>
  <si>
    <t>Molino</t>
  </si>
  <si>
    <t>Century</t>
  </si>
  <si>
    <t>Mc David</t>
  </si>
  <si>
    <t>Bonneville</t>
  </si>
  <si>
    <t>Idaho Falls</t>
  </si>
  <si>
    <t>Iona</t>
  </si>
  <si>
    <t>Lewisville</t>
  </si>
  <si>
    <t>Rigby</t>
  </si>
  <si>
    <t>Menan</t>
  </si>
  <si>
    <t>Roberts</t>
  </si>
  <si>
    <t>Ririe</t>
  </si>
  <si>
    <t>Bingham</t>
  </si>
  <si>
    <t>Shelley</t>
  </si>
  <si>
    <t>Firth</t>
  </si>
  <si>
    <t>Rexburg</t>
  </si>
  <si>
    <t>Blackfoot</t>
  </si>
  <si>
    <t>Hamer</t>
  </si>
  <si>
    <t>Terreton</t>
  </si>
  <si>
    <t>Teton</t>
  </si>
  <si>
    <t>Swan Valley</t>
  </si>
  <si>
    <t>Atomic City</t>
  </si>
  <si>
    <t>Newdale</t>
  </si>
  <si>
    <t>Pingree</t>
  </si>
  <si>
    <t>Irwin</t>
  </si>
  <si>
    <t>Monteview</t>
  </si>
  <si>
    <t>Driggs</t>
  </si>
  <si>
    <t>Victor</t>
  </si>
  <si>
    <t>Bannock</t>
  </si>
  <si>
    <t>Pocatello</t>
  </si>
  <si>
    <t>Tetonia</t>
  </si>
  <si>
    <t>Inkom</t>
  </si>
  <si>
    <t>Caribou</t>
  </si>
  <si>
    <t>Bancroft</t>
  </si>
  <si>
    <t>Aberdeen</t>
  </si>
  <si>
    <t>Felt</t>
  </si>
  <si>
    <t>Wayan</t>
  </si>
  <si>
    <t>Butte</t>
  </si>
  <si>
    <t>Howe</t>
  </si>
  <si>
    <t>Ashton</t>
  </si>
  <si>
    <t>Saint Anthony</t>
  </si>
  <si>
    <t>Mccammon</t>
  </si>
  <si>
    <t>Spencer</t>
  </si>
  <si>
    <t>Moore</t>
  </si>
  <si>
    <t>Soda Springs</t>
  </si>
  <si>
    <t>Dubois</t>
  </si>
  <si>
    <t>Lava Hot Springs</t>
  </si>
  <si>
    <t>Arco</t>
  </si>
  <si>
    <t>Arimo</t>
  </si>
  <si>
    <t>Power</t>
  </si>
  <si>
    <t>American Falls</t>
  </si>
  <si>
    <t>Grace</t>
  </si>
  <si>
    <t>Arbon</t>
  </si>
  <si>
    <t>Downey</t>
  </si>
  <si>
    <t>Island Park</t>
  </si>
  <si>
    <t>Thatcher</t>
  </si>
  <si>
    <t>Rockland</t>
  </si>
  <si>
    <t>Blaine</t>
  </si>
  <si>
    <t>Carey</t>
  </si>
  <si>
    <t>Bear Lake</t>
  </si>
  <si>
    <t>Bern</t>
  </si>
  <si>
    <t>Montpelier</t>
  </si>
  <si>
    <t>Oneida</t>
  </si>
  <si>
    <t>Malad City</t>
  </si>
  <si>
    <t>Preston</t>
  </si>
  <si>
    <t>Holbrook</t>
  </si>
  <si>
    <t>Dayton</t>
  </si>
  <si>
    <t>Cassia</t>
  </si>
  <si>
    <t>Declo</t>
  </si>
  <si>
    <t>Mackay</t>
  </si>
  <si>
    <t>Minidoka</t>
  </si>
  <si>
    <t>Rupert</t>
  </si>
  <si>
    <t>Lemhi</t>
  </si>
  <si>
    <t>Leadore</t>
  </si>
  <si>
    <t>Saint Charles</t>
  </si>
  <si>
    <t>Fish Haven</t>
  </si>
  <si>
    <t>Richfield</t>
  </si>
  <si>
    <t>Picabo</t>
  </si>
  <si>
    <t>Paul</t>
  </si>
  <si>
    <t>Malta</t>
  </si>
  <si>
    <t>Heyburn</t>
  </si>
  <si>
    <t>Albion</t>
  </si>
  <si>
    <t>Hailey</t>
  </si>
  <si>
    <t>Challis</t>
  </si>
  <si>
    <t>Bellevue</t>
  </si>
  <si>
    <t>Burley</t>
  </si>
  <si>
    <t>Dietrich</t>
  </si>
  <si>
    <t>Shoshone</t>
  </si>
  <si>
    <t>Jerome</t>
  </si>
  <si>
    <t>Hazelton</t>
  </si>
  <si>
    <t>May</t>
  </si>
  <si>
    <t>Eden</t>
  </si>
  <si>
    <t>Twin Falls</t>
  </si>
  <si>
    <t>Murtaugh</t>
  </si>
  <si>
    <t>Oakley</t>
  </si>
  <si>
    <t>Ketchum</t>
  </si>
  <si>
    <t>Clayton</t>
  </si>
  <si>
    <t>Hansen</t>
  </si>
  <si>
    <t>Camas</t>
  </si>
  <si>
    <t>Fairfield</t>
  </si>
  <si>
    <t>Kimberly</t>
  </si>
  <si>
    <t>Ellis</t>
  </si>
  <si>
    <t>Gooding</t>
  </si>
  <si>
    <t>Salmon</t>
  </si>
  <si>
    <t>Bliss</t>
  </si>
  <si>
    <t>Filer</t>
  </si>
  <si>
    <t>Wendell</t>
  </si>
  <si>
    <t>Stanley</t>
  </si>
  <si>
    <t>Corral</t>
  </si>
  <si>
    <t>Hill City</t>
  </si>
  <si>
    <t>Hagerman</t>
  </si>
  <si>
    <t>Carmen</t>
  </si>
  <si>
    <t>Buhl</t>
  </si>
  <si>
    <t>Cobalt</t>
  </si>
  <si>
    <t>Shoup</t>
  </si>
  <si>
    <t>North Fork</t>
  </si>
  <si>
    <t>Castleford</t>
  </si>
  <si>
    <t>Elmore</t>
  </si>
  <si>
    <t>King Hill</t>
  </si>
  <si>
    <t>Glenns Ferry</t>
  </si>
  <si>
    <t>Rogerson</t>
  </si>
  <si>
    <t>Gibbonsville</t>
  </si>
  <si>
    <t>Boise</t>
  </si>
  <si>
    <t>Lowman</t>
  </si>
  <si>
    <t>Garden Valley</t>
  </si>
  <si>
    <t>Hammett</t>
  </si>
  <si>
    <t>Mountain Home</t>
  </si>
  <si>
    <t>Owyhee</t>
  </si>
  <si>
    <t>Bruneau</t>
  </si>
  <si>
    <t>Valley</t>
  </si>
  <si>
    <t>Yellow Pine</t>
  </si>
  <si>
    <t>Idaho City</t>
  </si>
  <si>
    <t>Mccall</t>
  </si>
  <si>
    <t>Ada</t>
  </si>
  <si>
    <t>Placerville</t>
  </si>
  <si>
    <t>Mountain Home Afb</t>
  </si>
  <si>
    <t>Horseshoe Bend</t>
  </si>
  <si>
    <t>Banks</t>
  </si>
  <si>
    <t>Garden City</t>
  </si>
  <si>
    <t>Kuna</t>
  </si>
  <si>
    <t>Gem</t>
  </si>
  <si>
    <t>Ola</t>
  </si>
  <si>
    <t>Meridian</t>
  </si>
  <si>
    <t>Sweet</t>
  </si>
  <si>
    <t>Donnelly</t>
  </si>
  <si>
    <t>Star</t>
  </si>
  <si>
    <t>Emmett</t>
  </si>
  <si>
    <t>Canyon</t>
  </si>
  <si>
    <t>Nampa</t>
  </si>
  <si>
    <t>Indian Valley</t>
  </si>
  <si>
    <t>Letha</t>
  </si>
  <si>
    <t>Melba</t>
  </si>
  <si>
    <t>Grand View</t>
  </si>
  <si>
    <t>Middleton</t>
  </si>
  <si>
    <t>Idaho</t>
  </si>
  <si>
    <t>Elk City</t>
  </si>
  <si>
    <t>Caldwell</t>
  </si>
  <si>
    <t>Murphy</t>
  </si>
  <si>
    <t>New Meadows</t>
  </si>
  <si>
    <t>Payette</t>
  </si>
  <si>
    <t>Midvale</t>
  </si>
  <si>
    <t>Riggins</t>
  </si>
  <si>
    <t>Greenleaf</t>
  </si>
  <si>
    <t>New Plymouth</t>
  </si>
  <si>
    <t>Marsing</t>
  </si>
  <si>
    <t>Wilder</t>
  </si>
  <si>
    <t>Fruitland</t>
  </si>
  <si>
    <t>Parma</t>
  </si>
  <si>
    <t>Council</t>
  </si>
  <si>
    <t>Pollock</t>
  </si>
  <si>
    <t>Homedale</t>
  </si>
  <si>
    <t>Cambridge</t>
  </si>
  <si>
    <t>Lucile</t>
  </si>
  <si>
    <t>Weiser</t>
  </si>
  <si>
    <t>White Bird</t>
  </si>
  <si>
    <t>Stites</t>
  </si>
  <si>
    <t>Grangeville</t>
  </si>
  <si>
    <t>Kooskia</t>
  </si>
  <si>
    <t>Kamiah</t>
  </si>
  <si>
    <t>Cottonwood</t>
  </si>
  <si>
    <t>Weippe</t>
  </si>
  <si>
    <t>Greencreek</t>
  </si>
  <si>
    <t>Ferdinand</t>
  </si>
  <si>
    <t>Nezperce</t>
  </si>
  <si>
    <t>Craigmont</t>
  </si>
  <si>
    <t>Orofino</t>
  </si>
  <si>
    <t>Winchester</t>
  </si>
  <si>
    <t>Reubens</t>
  </si>
  <si>
    <t>Nez Perce</t>
  </si>
  <si>
    <t>Peck</t>
  </si>
  <si>
    <t>Ahsahka</t>
  </si>
  <si>
    <t>Lenore</t>
  </si>
  <si>
    <t>Culdesac</t>
  </si>
  <si>
    <t>Lewiston</t>
  </si>
  <si>
    <t>Lapwai</t>
  </si>
  <si>
    <t>Latah</t>
  </si>
  <si>
    <t>Kendrick</t>
  </si>
  <si>
    <t>Juliaetta</t>
  </si>
  <si>
    <t>Wallace</t>
  </si>
  <si>
    <t>Deary</t>
  </si>
  <si>
    <t>Clarkia</t>
  </si>
  <si>
    <t>Genesee</t>
  </si>
  <si>
    <t>Avery</t>
  </si>
  <si>
    <t>Troy</t>
  </si>
  <si>
    <t>Harvard</t>
  </si>
  <si>
    <t>Moscow</t>
  </si>
  <si>
    <t>Benewah</t>
  </si>
  <si>
    <t>Fernwood</t>
  </si>
  <si>
    <t>Mullan</t>
  </si>
  <si>
    <t>Calder</t>
  </si>
  <si>
    <t>Princeton</t>
  </si>
  <si>
    <t>Viola</t>
  </si>
  <si>
    <t>Murray</t>
  </si>
  <si>
    <t>Potlatch</t>
  </si>
  <si>
    <t>Saint Maries</t>
  </si>
  <si>
    <t>Smelterville</t>
  </si>
  <si>
    <t>Desmet</t>
  </si>
  <si>
    <t>Tensed</t>
  </si>
  <si>
    <t>Pinehurst</t>
  </si>
  <si>
    <t>Kingston</t>
  </si>
  <si>
    <t>Kootenai</t>
  </si>
  <si>
    <t>Medimont</t>
  </si>
  <si>
    <t>Kellogg</t>
  </si>
  <si>
    <t>Cataldo</t>
  </si>
  <si>
    <t>Plummer</t>
  </si>
  <si>
    <t>Harrison</t>
  </si>
  <si>
    <t>Worley</t>
  </si>
  <si>
    <t>Coeur D Alene</t>
  </si>
  <si>
    <t>Bayview</t>
  </si>
  <si>
    <t>Bonner</t>
  </si>
  <si>
    <t>Clark Fork</t>
  </si>
  <si>
    <t>Post Falls</t>
  </si>
  <si>
    <t>Athol</t>
  </si>
  <si>
    <t>Rathdrum</t>
  </si>
  <si>
    <t>Careywood</t>
  </si>
  <si>
    <t>Cocolalla</t>
  </si>
  <si>
    <t>Hope</t>
  </si>
  <si>
    <t>Sagle</t>
  </si>
  <si>
    <t>Spirit Lake</t>
  </si>
  <si>
    <t>Blanchard</t>
  </si>
  <si>
    <t>Sandpoint</t>
  </si>
  <si>
    <t>Ponderay</t>
  </si>
  <si>
    <t>Cook</t>
  </si>
  <si>
    <t>Chicago</t>
  </si>
  <si>
    <t>Cicero</t>
  </si>
  <si>
    <t>Oak Park</t>
  </si>
  <si>
    <t>Berwyn</t>
  </si>
  <si>
    <t>Forest Park</t>
  </si>
  <si>
    <t>Elmwood Park</t>
  </si>
  <si>
    <t>River Forest</t>
  </si>
  <si>
    <t>Lincolnwood</t>
  </si>
  <si>
    <t>Riverside</t>
  </si>
  <si>
    <t>Evanston</t>
  </si>
  <si>
    <t>Maywood</t>
  </si>
  <si>
    <t>Hometown</t>
  </si>
  <si>
    <t>Evergreen Park</t>
  </si>
  <si>
    <t>River Grove</t>
  </si>
  <si>
    <t>Harwood Heights</t>
  </si>
  <si>
    <t>Burbank</t>
  </si>
  <si>
    <t>Brookfield</t>
  </si>
  <si>
    <t>Broadview</t>
  </si>
  <si>
    <t>Summit Argo</t>
  </si>
  <si>
    <t>Skokie</t>
  </si>
  <si>
    <t>Melrose Park</t>
  </si>
  <si>
    <t>La Grange Park</t>
  </si>
  <si>
    <t>Bellwood</t>
  </si>
  <si>
    <t>Stone Park</t>
  </si>
  <si>
    <t>Bridgeview</t>
  </si>
  <si>
    <t>Oak Lawn</t>
  </si>
  <si>
    <t>La Grange</t>
  </si>
  <si>
    <t>Westchester</t>
  </si>
  <si>
    <t>Schiller Park</t>
  </si>
  <si>
    <t>Justice</t>
  </si>
  <si>
    <t>Franklin Park</t>
  </si>
  <si>
    <t>Morton Grove</t>
  </si>
  <si>
    <t>Chicago Ridge</t>
  </si>
  <si>
    <t>Hillside</t>
  </si>
  <si>
    <t>Niles</t>
  </si>
  <si>
    <t>Berkeley</t>
  </si>
  <si>
    <t>Hickory Hills</t>
  </si>
  <si>
    <t>Park Ridge</t>
  </si>
  <si>
    <t>Wilmette</t>
  </si>
  <si>
    <t>Western Springs</t>
  </si>
  <si>
    <t>Alsip</t>
  </si>
  <si>
    <t>Riverdale</t>
  </si>
  <si>
    <t>Kenilworth</t>
  </si>
  <si>
    <t>Worth</t>
  </si>
  <si>
    <t>Blue Island</t>
  </si>
  <si>
    <t>Palos Hills</t>
  </si>
  <si>
    <t>Dupage</t>
  </si>
  <si>
    <t>Elmhurst</t>
  </si>
  <si>
    <t>Des Plaines</t>
  </si>
  <si>
    <t>Crestwood</t>
  </si>
  <si>
    <t>Robbins</t>
  </si>
  <si>
    <t>Willow Springs</t>
  </si>
  <si>
    <t>Oak Brook</t>
  </si>
  <si>
    <t>Bensenville</t>
  </si>
  <si>
    <t>Wood Dale</t>
  </si>
  <si>
    <t>Dolton</t>
  </si>
  <si>
    <t>Palos Heights</t>
  </si>
  <si>
    <t>Posen</t>
  </si>
  <si>
    <t>Winnetka</t>
  </si>
  <si>
    <t>Glenview</t>
  </si>
  <si>
    <t>Midlothian</t>
  </si>
  <si>
    <t>Villa Park</t>
  </si>
  <si>
    <t>Clarendon Hills</t>
  </si>
  <si>
    <t>Willowbrook</t>
  </si>
  <si>
    <t>Harvey</t>
  </si>
  <si>
    <t>Calumet City</t>
  </si>
  <si>
    <t>Westmont</t>
  </si>
  <si>
    <t>Palos Park</t>
  </si>
  <si>
    <t>Markham</t>
  </si>
  <si>
    <t>South Holland</t>
  </si>
  <si>
    <t>Glencoe</t>
  </si>
  <si>
    <t>Oak Forest</t>
  </si>
  <si>
    <t>Fox Valley</t>
  </si>
  <si>
    <t>Mount Prospect</t>
  </si>
  <si>
    <t>Northbrook</t>
  </si>
  <si>
    <t>Lombard</t>
  </si>
  <si>
    <t>Addison</t>
  </si>
  <si>
    <t>Darien</t>
  </si>
  <si>
    <t>Orland Park</t>
  </si>
  <si>
    <t>Elk Grove Village</t>
  </si>
  <si>
    <t>Itasca</t>
  </si>
  <si>
    <t>Downers Grove</t>
  </si>
  <si>
    <t>Hazel Crest</t>
  </si>
  <si>
    <t>Lansing</t>
  </si>
  <si>
    <t>Prospect Heights</t>
  </si>
  <si>
    <t>Homewood</t>
  </si>
  <si>
    <t>Glen Ellyn</t>
  </si>
  <si>
    <t>Arlington Heights</t>
  </si>
  <si>
    <t>Country Club Hills</t>
  </si>
  <si>
    <t>Tinley Park</t>
  </si>
  <si>
    <t>Lemont</t>
  </si>
  <si>
    <t>Wheeling</t>
  </si>
  <si>
    <t>Glenwood</t>
  </si>
  <si>
    <t>Medinah</t>
  </si>
  <si>
    <t>Glendale Heights</t>
  </si>
  <si>
    <t>Flossmoor</t>
  </si>
  <si>
    <t>Highland Park</t>
  </si>
  <si>
    <t>Woodridge</t>
  </si>
  <si>
    <t>Bloomingdale</t>
  </si>
  <si>
    <t>Lisle</t>
  </si>
  <si>
    <t>Carol Stream</t>
  </si>
  <si>
    <t>Deerfield</t>
  </si>
  <si>
    <t>Schaumburg</t>
  </si>
  <si>
    <t>Wheaton</t>
  </si>
  <si>
    <t>Highwood</t>
  </si>
  <si>
    <t>Fort Sheridan</t>
  </si>
  <si>
    <t>Rolling Meadows</t>
  </si>
  <si>
    <t>Olympia Fields</t>
  </si>
  <si>
    <t>Chicago Heights</t>
  </si>
  <si>
    <t>Roselle</t>
  </si>
  <si>
    <t>Will</t>
  </si>
  <si>
    <t>Homer Glen</t>
  </si>
  <si>
    <t>Hoffman Estates</t>
  </si>
  <si>
    <t>Bolingbrook</t>
  </si>
  <si>
    <t>Buffalo Grove</t>
  </si>
  <si>
    <t>Lincolnshire</t>
  </si>
  <si>
    <t>Palatine</t>
  </si>
  <si>
    <t>Matteson</t>
  </si>
  <si>
    <t>Naperville</t>
  </si>
  <si>
    <t>Mokena</t>
  </si>
  <si>
    <t>Winfield</t>
  </si>
  <si>
    <t>Hanover Park</t>
  </si>
  <si>
    <t>Steger</t>
  </si>
  <si>
    <t>University Park</t>
  </si>
  <si>
    <t>Richton Park</t>
  </si>
  <si>
    <t>Lake Forest</t>
  </si>
  <si>
    <t>Park Forest</t>
  </si>
  <si>
    <t>Lockport</t>
  </si>
  <si>
    <t>Romeoville</t>
  </si>
  <si>
    <t>Frankfort</t>
  </si>
  <si>
    <t>Warrenville</t>
  </si>
  <si>
    <t>West Chicago</t>
  </si>
  <si>
    <t>Streamwood</t>
  </si>
  <si>
    <t>Vernon Hills</t>
  </si>
  <si>
    <t>Bartlett</t>
  </si>
  <si>
    <t>New Lenox</t>
  </si>
  <si>
    <t>Crete</t>
  </si>
  <si>
    <t>Lake Bluff</t>
  </si>
  <si>
    <t>Lake Zurich</t>
  </si>
  <si>
    <t>Joliet</t>
  </si>
  <si>
    <t>Great Lakes</t>
  </si>
  <si>
    <t>Plainfield</t>
  </si>
  <si>
    <t>Libertyville</t>
  </si>
  <si>
    <t>Monee</t>
  </si>
  <si>
    <t>Kane</t>
  </si>
  <si>
    <t>Elgin</t>
  </si>
  <si>
    <t>Crest Hill</t>
  </si>
  <si>
    <t>Wayne</t>
  </si>
  <si>
    <t>North Chicago</t>
  </si>
  <si>
    <t>Barrington</t>
  </si>
  <si>
    <t>Mundelein</t>
  </si>
  <si>
    <t>Waukegan</t>
  </si>
  <si>
    <t>Beecher</t>
  </si>
  <si>
    <t>South Elgin</t>
  </si>
  <si>
    <t>Mooseheart</t>
  </si>
  <si>
    <t>Batavia</t>
  </si>
  <si>
    <t>North Aurora</t>
  </si>
  <si>
    <t>Mchenry</t>
  </si>
  <si>
    <t>Fox River Grove</t>
  </si>
  <si>
    <t>Manhattan</t>
  </si>
  <si>
    <t>Wauconda</t>
  </si>
  <si>
    <t>Gurnee</t>
  </si>
  <si>
    <t>Grayslake</t>
  </si>
  <si>
    <t>Carpentersville</t>
  </si>
  <si>
    <t>Peotone</t>
  </si>
  <si>
    <t>Elwood</t>
  </si>
  <si>
    <t>Kendall</t>
  </si>
  <si>
    <t>Montgomery</t>
  </si>
  <si>
    <t>Oswego</t>
  </si>
  <si>
    <t>Cary</t>
  </si>
  <si>
    <t>Shorewood</t>
  </si>
  <si>
    <t>Algonquin</t>
  </si>
  <si>
    <t>Island Lake</t>
  </si>
  <si>
    <t>Round Lake</t>
  </si>
  <si>
    <t>Zion</t>
  </si>
  <si>
    <t>Wadsworth</t>
  </si>
  <si>
    <t>Gilberts</t>
  </si>
  <si>
    <t>Channahon</t>
  </si>
  <si>
    <t>Lake Villa</t>
  </si>
  <si>
    <t>Crystal Lake</t>
  </si>
  <si>
    <t>Winthrop Harbor</t>
  </si>
  <si>
    <t>Ingleside</t>
  </si>
  <si>
    <t>Lake In The Hills</t>
  </si>
  <si>
    <t>Kankakee</t>
  </si>
  <si>
    <t>Grant Park</t>
  </si>
  <si>
    <t>Sugar Grove</t>
  </si>
  <si>
    <t>Grundy</t>
  </si>
  <si>
    <t>Minooka</t>
  </si>
  <si>
    <t>Elburn</t>
  </si>
  <si>
    <t>Fox Lake</t>
  </si>
  <si>
    <t>Manteno</t>
  </si>
  <si>
    <t>Yorkville</t>
  </si>
  <si>
    <t>Antioch</t>
  </si>
  <si>
    <t>Wilmington</t>
  </si>
  <si>
    <t>Huntley</t>
  </si>
  <si>
    <t>Hampshire</t>
  </si>
  <si>
    <t>Big Rock</t>
  </si>
  <si>
    <t>Plano</t>
  </si>
  <si>
    <t>Maple Park</t>
  </si>
  <si>
    <t>Bourbonnais</t>
  </si>
  <si>
    <t>Spring Grove</t>
  </si>
  <si>
    <t>Momence</t>
  </si>
  <si>
    <t>Ringwood</t>
  </si>
  <si>
    <t>Bradley</t>
  </si>
  <si>
    <t>Newark</t>
  </si>
  <si>
    <t>Wonder Lake</t>
  </si>
  <si>
    <t>Coal City</t>
  </si>
  <si>
    <t>Woodstock</t>
  </si>
  <si>
    <t>Richmond</t>
  </si>
  <si>
    <t>Braidwood</t>
  </si>
  <si>
    <t>Dekalb</t>
  </si>
  <si>
    <t>Hinckley</t>
  </si>
  <si>
    <t>Morris</t>
  </si>
  <si>
    <t>Sandwich</t>
  </si>
  <si>
    <t>Cortland</t>
  </si>
  <si>
    <t>Braceville</t>
  </si>
  <si>
    <t>Bonfield</t>
  </si>
  <si>
    <t>Sycamore</t>
  </si>
  <si>
    <t>Essex</t>
  </si>
  <si>
    <t>Marengo</t>
  </si>
  <si>
    <t>Hebron</t>
  </si>
  <si>
    <t>Somonauk</t>
  </si>
  <si>
    <t>Saint Anne</t>
  </si>
  <si>
    <t>Mazon</t>
  </si>
  <si>
    <t>Waterman</t>
  </si>
  <si>
    <t>Pembroke Township</t>
  </si>
  <si>
    <t>Sheridan</t>
  </si>
  <si>
    <t>Herscher</t>
  </si>
  <si>
    <t>Iroquois</t>
  </si>
  <si>
    <t>Chebanse</t>
  </si>
  <si>
    <t>Leland</t>
  </si>
  <si>
    <t>Beaverville</t>
  </si>
  <si>
    <t>Clare</t>
  </si>
  <si>
    <t>Seneca</t>
  </si>
  <si>
    <t>Garden Prairie</t>
  </si>
  <si>
    <t>Serena</t>
  </si>
  <si>
    <t>Buckingham</t>
  </si>
  <si>
    <t>Verona</t>
  </si>
  <si>
    <t>Shabbona</t>
  </si>
  <si>
    <t>Martinton</t>
  </si>
  <si>
    <t>Kirkland</t>
  </si>
  <si>
    <t>Marseilles</t>
  </si>
  <si>
    <t>Belvidere</t>
  </si>
  <si>
    <t>Livingston</t>
  </si>
  <si>
    <t>Dwight</t>
  </si>
  <si>
    <t>Ford</t>
  </si>
  <si>
    <t>Cabery</t>
  </si>
  <si>
    <t>Donovan</t>
  </si>
  <si>
    <t>Esmond</t>
  </si>
  <si>
    <t>Capron</t>
  </si>
  <si>
    <t>Kinsman</t>
  </si>
  <si>
    <t>Earlville</t>
  </si>
  <si>
    <t>Poplar Grove</t>
  </si>
  <si>
    <t>Emington</t>
  </si>
  <si>
    <t>Ogle</t>
  </si>
  <si>
    <t>Lindenwood</t>
  </si>
  <si>
    <t>Paw Paw</t>
  </si>
  <si>
    <t>Ashkum</t>
  </si>
  <si>
    <t>Winnebago</t>
  </si>
  <si>
    <t>Cherry Valley</t>
  </si>
  <si>
    <t>Steward</t>
  </si>
  <si>
    <t>Ransom</t>
  </si>
  <si>
    <t>Monroe Center</t>
  </si>
  <si>
    <t>Ottawa</t>
  </si>
  <si>
    <t>Kempton</t>
  </si>
  <si>
    <t>Rochelle</t>
  </si>
  <si>
    <t>Rockford</t>
  </si>
  <si>
    <t>Danforth</t>
  </si>
  <si>
    <t>Watseka</t>
  </si>
  <si>
    <t>Caledonia</t>
  </si>
  <si>
    <t>Compton</t>
  </si>
  <si>
    <t>Sheldon</t>
  </si>
  <si>
    <t>Odell</t>
  </si>
  <si>
    <t>Davis Junction</t>
  </si>
  <si>
    <t>Loves Park</t>
  </si>
  <si>
    <t>Cullom</t>
  </si>
  <si>
    <t>Mendota</t>
  </si>
  <si>
    <t>Blackstone</t>
  </si>
  <si>
    <t>Gilman</t>
  </si>
  <si>
    <t>Utica</t>
  </si>
  <si>
    <t>Machesney Park</t>
  </si>
  <si>
    <t>Roscoe</t>
  </si>
  <si>
    <t>West Brooklyn</t>
  </si>
  <si>
    <t>Saunemin</t>
  </si>
  <si>
    <t>Piper City</t>
  </si>
  <si>
    <t>Stillman Valley</t>
  </si>
  <si>
    <t>Chana</t>
  </si>
  <si>
    <t>South Beloit</t>
  </si>
  <si>
    <t>Streator</t>
  </si>
  <si>
    <t>Onarga</t>
  </si>
  <si>
    <t>Cornell</t>
  </si>
  <si>
    <t>Oglesby</t>
  </si>
  <si>
    <t>Byron</t>
  </si>
  <si>
    <t>Ancona</t>
  </si>
  <si>
    <t>Franklin Grove</t>
  </si>
  <si>
    <t>Thawville</t>
  </si>
  <si>
    <t>Chatsworth</t>
  </si>
  <si>
    <t>Sublette</t>
  </si>
  <si>
    <t>Pontiac</t>
  </si>
  <si>
    <t>Peru</t>
  </si>
  <si>
    <t>Tonica</t>
  </si>
  <si>
    <t>Milford</t>
  </si>
  <si>
    <t>Rockton</t>
  </si>
  <si>
    <t>Forrest</t>
  </si>
  <si>
    <t>Bureau</t>
  </si>
  <si>
    <t>La Moille</t>
  </si>
  <si>
    <t>Ladd</t>
  </si>
  <si>
    <t>Dalzell</t>
  </si>
  <si>
    <t>Long Point</t>
  </si>
  <si>
    <t>Oregon</t>
  </si>
  <si>
    <t>Amboy</t>
  </si>
  <si>
    <t>Spring Valley</t>
  </si>
  <si>
    <t>Buckley</t>
  </si>
  <si>
    <t>Lostant</t>
  </si>
  <si>
    <t>Marshall</t>
  </si>
  <si>
    <t>Wenona</t>
  </si>
  <si>
    <t>Graymont</t>
  </si>
  <si>
    <t>Cissna Park</t>
  </si>
  <si>
    <t>Fairbury</t>
  </si>
  <si>
    <t>Granville</t>
  </si>
  <si>
    <t>Malden</t>
  </si>
  <si>
    <t>Pecatonica</t>
  </si>
  <si>
    <t>Leaf River</t>
  </si>
  <si>
    <t>Durand</t>
  </si>
  <si>
    <t>Flanagan</t>
  </si>
  <si>
    <t>Strawn</t>
  </si>
  <si>
    <t>Dana</t>
  </si>
  <si>
    <t>Mount Morris</t>
  </si>
  <si>
    <t>Vermilion</t>
  </si>
  <si>
    <t>Hoopeston</t>
  </si>
  <si>
    <t>Rutland</t>
  </si>
  <si>
    <t>Mc Nabb</t>
  </si>
  <si>
    <t>Dixon</t>
  </si>
  <si>
    <t>Ohio</t>
  </si>
  <si>
    <t>Loda</t>
  </si>
  <si>
    <t>Melvin</t>
  </si>
  <si>
    <t>Stephenson</t>
  </si>
  <si>
    <t>German Valley</t>
  </si>
  <si>
    <t>Hennepin</t>
  </si>
  <si>
    <t>Mclean</t>
  </si>
  <si>
    <t>Chenoa</t>
  </si>
  <si>
    <t>Sibley</t>
  </si>
  <si>
    <t>Magnolia</t>
  </si>
  <si>
    <t>Ridott</t>
  </si>
  <si>
    <t>Cropsey</t>
  </si>
  <si>
    <t>Davis</t>
  </si>
  <si>
    <t>Harmon</t>
  </si>
  <si>
    <t>Toluca</t>
  </si>
  <si>
    <t>Polo</t>
  </si>
  <si>
    <t>Rankin</t>
  </si>
  <si>
    <t>Woodford</t>
  </si>
  <si>
    <t>Minonk</t>
  </si>
  <si>
    <t>Forreston</t>
  </si>
  <si>
    <t>Rock City</t>
  </si>
  <si>
    <t>Varna</t>
  </si>
  <si>
    <t>Paxton</t>
  </si>
  <si>
    <t>Baileyville</t>
  </si>
  <si>
    <t>Colfax</t>
  </si>
  <si>
    <t>Anchor</t>
  </si>
  <si>
    <t>Walnut</t>
  </si>
  <si>
    <t>Gridley</t>
  </si>
  <si>
    <t>Gibson City</t>
  </si>
  <si>
    <t>Benson</t>
  </si>
  <si>
    <t>Wyanet</t>
  </si>
  <si>
    <t>Tiskilwa</t>
  </si>
  <si>
    <t>Dakota</t>
  </si>
  <si>
    <t>Rossville</t>
  </si>
  <si>
    <t>Champaign</t>
  </si>
  <si>
    <t>Ludlow</t>
  </si>
  <si>
    <t>Lexington</t>
  </si>
  <si>
    <t>Whiteside</t>
  </si>
  <si>
    <t>Deer Grove</t>
  </si>
  <si>
    <t>Henry</t>
  </si>
  <si>
    <t>Rock Falls</t>
  </si>
  <si>
    <t>Alvin</t>
  </si>
  <si>
    <t>Lacon</t>
  </si>
  <si>
    <t>Washburn</t>
  </si>
  <si>
    <t>Penfield</t>
  </si>
  <si>
    <t>Potomac</t>
  </si>
  <si>
    <t>Cooksville</t>
  </si>
  <si>
    <t>Carroll</t>
  </si>
  <si>
    <t>Milledgeville</t>
  </si>
  <si>
    <t>Orangeville</t>
  </si>
  <si>
    <t>Gifford</t>
  </si>
  <si>
    <t>Saybrook</t>
  </si>
  <si>
    <t>Roanoke</t>
  </si>
  <si>
    <t>Towanda</t>
  </si>
  <si>
    <t>Shannon</t>
  </si>
  <si>
    <t>Rantoul</t>
  </si>
  <si>
    <t>Secor</t>
  </si>
  <si>
    <t>Foosland</t>
  </si>
  <si>
    <t>Tampico</t>
  </si>
  <si>
    <t>Sheffield</t>
  </si>
  <si>
    <t>Lanark</t>
  </si>
  <si>
    <t>Buda</t>
  </si>
  <si>
    <t>Bismarck</t>
  </si>
  <si>
    <t>Armstrong</t>
  </si>
  <si>
    <t>Collison</t>
  </si>
  <si>
    <t>Dewey</t>
  </si>
  <si>
    <t>Lowpoint</t>
  </si>
  <si>
    <t>Fisher</t>
  </si>
  <si>
    <t>Sparland</t>
  </si>
  <si>
    <t>Mc Connell</t>
  </si>
  <si>
    <t>Ellsworth</t>
  </si>
  <si>
    <t>Normal</t>
  </si>
  <si>
    <t>Arrowsmith</t>
  </si>
  <si>
    <t>Stark</t>
  </si>
  <si>
    <t>Carlock</t>
  </si>
  <si>
    <t>Chadwick</t>
  </si>
  <si>
    <t>Thomasboro</t>
  </si>
  <si>
    <t>Bellflower</t>
  </si>
  <si>
    <t>Eureka</t>
  </si>
  <si>
    <t>Pearl City</t>
  </si>
  <si>
    <t>Congerville</t>
  </si>
  <si>
    <t>Metamora</t>
  </si>
  <si>
    <t>Lena</t>
  </si>
  <si>
    <t>Lyndon</t>
  </si>
  <si>
    <t>Peoria</t>
  </si>
  <si>
    <t>Chillicothe</t>
  </si>
  <si>
    <t>Winslow</t>
  </si>
  <si>
    <t>Bloomington</t>
  </si>
  <si>
    <t>Neponset</t>
  </si>
  <si>
    <t>Fithian</t>
  </si>
  <si>
    <t>Ogden</t>
  </si>
  <si>
    <t>Danville</t>
  </si>
  <si>
    <t>Le Roy</t>
  </si>
  <si>
    <t>Oakwood</t>
  </si>
  <si>
    <t>Hooppole</t>
  </si>
  <si>
    <t>Kent</t>
  </si>
  <si>
    <t>Prophetstown</t>
  </si>
  <si>
    <t>Goodfield</t>
  </si>
  <si>
    <t>Saint Joseph</t>
  </si>
  <si>
    <t>Mahomet</t>
  </si>
  <si>
    <t>Downs</t>
  </si>
  <si>
    <t>Mount Carroll</t>
  </si>
  <si>
    <t>Tilton</t>
  </si>
  <si>
    <t>Edelstein</t>
  </si>
  <si>
    <t>Annawan</t>
  </si>
  <si>
    <t>Tazewell</t>
  </si>
  <si>
    <t>Deer Creek</t>
  </si>
  <si>
    <t>Danvers</t>
  </si>
  <si>
    <t>Urbana</t>
  </si>
  <si>
    <t>Wyoming</t>
  </si>
  <si>
    <t>Speer</t>
  </si>
  <si>
    <t>Thomson</t>
  </si>
  <si>
    <t>Piatt</t>
  </si>
  <si>
    <t>Mansfield</t>
  </si>
  <si>
    <t>Fenton</t>
  </si>
  <si>
    <t>Dewitt</t>
  </si>
  <si>
    <t>Farmer City</t>
  </si>
  <si>
    <t>East Peoria</t>
  </si>
  <si>
    <t>Catlin</t>
  </si>
  <si>
    <t>Heyworth</t>
  </si>
  <si>
    <t>Dunlap</t>
  </si>
  <si>
    <t>Peoria Heights</t>
  </si>
  <si>
    <t>Jo Daviess</t>
  </si>
  <si>
    <t>Stockton</t>
  </si>
  <si>
    <t>Toulon</t>
  </si>
  <si>
    <t>Warren</t>
  </si>
  <si>
    <t>Atkinson</t>
  </si>
  <si>
    <t>Fulton</t>
  </si>
  <si>
    <t>Morton</t>
  </si>
  <si>
    <t>Kewanee</t>
  </si>
  <si>
    <t>Fairmount</t>
  </si>
  <si>
    <t>Shirley</t>
  </si>
  <si>
    <t>Mackinaw</t>
  </si>
  <si>
    <t>Seymour</t>
  </si>
  <si>
    <t>Stanford</t>
  </si>
  <si>
    <t>Homer</t>
  </si>
  <si>
    <t>Savoy</t>
  </si>
  <si>
    <t>Princeville</t>
  </si>
  <si>
    <t>White Heath</t>
  </si>
  <si>
    <t>Galva</t>
  </si>
  <si>
    <t>De Land</t>
  </si>
  <si>
    <t>La Fayette</t>
  </si>
  <si>
    <t>Sidney</t>
  </si>
  <si>
    <t>Mc Lean</t>
  </si>
  <si>
    <t>Wapella</t>
  </si>
  <si>
    <t>Minier</t>
  </si>
  <si>
    <t>Creve Coeur</t>
  </si>
  <si>
    <t>Geneseo</t>
  </si>
  <si>
    <t>Albany</t>
  </si>
  <si>
    <t>Indianola</t>
  </si>
  <si>
    <t>Apple River</t>
  </si>
  <si>
    <t>Philo</t>
  </si>
  <si>
    <t>Savanna</t>
  </si>
  <si>
    <t>Sidell</t>
  </si>
  <si>
    <t>Tolono</t>
  </si>
  <si>
    <t>Laura</t>
  </si>
  <si>
    <t>Waynesville</t>
  </si>
  <si>
    <t>Allerton</t>
  </si>
  <si>
    <t>Weldon</t>
  </si>
  <si>
    <t>Ridge Farm</t>
  </si>
  <si>
    <t>Tremont</t>
  </si>
  <si>
    <t>Rock Island</t>
  </si>
  <si>
    <t>Hillsdale</t>
  </si>
  <si>
    <t>Broadlands</t>
  </si>
  <si>
    <t>Armington</t>
  </si>
  <si>
    <t>Hopedale</t>
  </si>
  <si>
    <t>Brimfield</t>
  </si>
  <si>
    <t>Cordova</t>
  </si>
  <si>
    <t>Pekin</t>
  </si>
  <si>
    <t>Longview</t>
  </si>
  <si>
    <t>Sadorus</t>
  </si>
  <si>
    <t>Ivesdale</t>
  </si>
  <si>
    <t>Port Byron</t>
  </si>
  <si>
    <t>Clinton</t>
  </si>
  <si>
    <t>Hanna City</t>
  </si>
  <si>
    <t>Pesotum</t>
  </si>
  <si>
    <t>Osco</t>
  </si>
  <si>
    <t>Knox</t>
  </si>
  <si>
    <t>Williamsfield</t>
  </si>
  <si>
    <t>Atlanta</t>
  </si>
  <si>
    <t>Hanover</t>
  </si>
  <si>
    <t>Scales Mound</t>
  </si>
  <si>
    <t>Elmwood</t>
  </si>
  <si>
    <t>Altona</t>
  </si>
  <si>
    <t>Mapleton</t>
  </si>
  <si>
    <t>Victoria</t>
  </si>
  <si>
    <t>Delavan</t>
  </si>
  <si>
    <t>Cisco</t>
  </si>
  <si>
    <t>Colona</t>
  </si>
  <si>
    <t>Edgar</t>
  </si>
  <si>
    <t>Hume</t>
  </si>
  <si>
    <t>Trivoli</t>
  </si>
  <si>
    <t>Chrisman</t>
  </si>
  <si>
    <t>Dahinda</t>
  </si>
  <si>
    <t>Woodhull</t>
  </si>
  <si>
    <t>Bement</t>
  </si>
  <si>
    <t>East Moline</t>
  </si>
  <si>
    <t>Metcalf</t>
  </si>
  <si>
    <t>Carbon Cliff</t>
  </si>
  <si>
    <t>Kenney</t>
  </si>
  <si>
    <t>Milmine</t>
  </si>
  <si>
    <t>Newman</t>
  </si>
  <si>
    <t>Glasford</t>
  </si>
  <si>
    <t>Silvis</t>
  </si>
  <si>
    <t>Yates City</t>
  </si>
  <si>
    <t>Beason</t>
  </si>
  <si>
    <t>Macon</t>
  </si>
  <si>
    <t>Maroa</t>
  </si>
  <si>
    <t>Lynn Center</t>
  </si>
  <si>
    <t>Green Valley</t>
  </si>
  <si>
    <t>Emden</t>
  </si>
  <si>
    <t>Galena</t>
  </si>
  <si>
    <t>Camargo</t>
  </si>
  <si>
    <t>Tuscola</t>
  </si>
  <si>
    <t>Hartsburg</t>
  </si>
  <si>
    <t>Coal Valley</t>
  </si>
  <si>
    <t>Oreana</t>
  </si>
  <si>
    <t>Orion</t>
  </si>
  <si>
    <t>Argenta</t>
  </si>
  <si>
    <t>Cerro Gordo</t>
  </si>
  <si>
    <t>Farmington</t>
  </si>
  <si>
    <t>Alpha</t>
  </si>
  <si>
    <t>Moline</t>
  </si>
  <si>
    <t>Chestnut</t>
  </si>
  <si>
    <t>Ophiem</t>
  </si>
  <si>
    <t>Knoxville</t>
  </si>
  <si>
    <t>Hammond</t>
  </si>
  <si>
    <t>Mason</t>
  </si>
  <si>
    <t>Manito</t>
  </si>
  <si>
    <t>Gilson</t>
  </si>
  <si>
    <t>Wataga</t>
  </si>
  <si>
    <t>Brocton</t>
  </si>
  <si>
    <t>Forsyth</t>
  </si>
  <si>
    <t>Rio</t>
  </si>
  <si>
    <t>Warrensburg</t>
  </si>
  <si>
    <t>East Galesburg</t>
  </si>
  <si>
    <t>Hindsboro</t>
  </si>
  <si>
    <t>San Jose</t>
  </si>
  <si>
    <t>Coles</t>
  </si>
  <si>
    <t>Oakland</t>
  </si>
  <si>
    <t>Decatur</t>
  </si>
  <si>
    <t>Maquon</t>
  </si>
  <si>
    <t>Mercer</t>
  </si>
  <si>
    <t>Sherrard</t>
  </si>
  <si>
    <t>Latham</t>
  </si>
  <si>
    <t>East Dubuque</t>
  </si>
  <si>
    <t>New Windsor</t>
  </si>
  <si>
    <t>New Holland</t>
  </si>
  <si>
    <t>Arcola</t>
  </si>
  <si>
    <t>Forest City</t>
  </si>
  <si>
    <t>Canton</t>
  </si>
  <si>
    <t>Galesburg</t>
  </si>
  <si>
    <t>Fairview</t>
  </si>
  <si>
    <t>Paris</t>
  </si>
  <si>
    <t>Mount Pulaski</t>
  </si>
  <si>
    <t>Milan</t>
  </si>
  <si>
    <t>North Henderson</t>
  </si>
  <si>
    <t>Arthur</t>
  </si>
  <si>
    <t>Moultrie</t>
  </si>
  <si>
    <t>Lovington</t>
  </si>
  <si>
    <t>London Mills</t>
  </si>
  <si>
    <t>Mason City</t>
  </si>
  <si>
    <t>Mt Zion</t>
  </si>
  <si>
    <t>Middletown</t>
  </si>
  <si>
    <t>Topeka</t>
  </si>
  <si>
    <t>Elkhart</t>
  </si>
  <si>
    <t>Dalton City</t>
  </si>
  <si>
    <t>Kansas</t>
  </si>
  <si>
    <t>Niantic</t>
  </si>
  <si>
    <t>Humboldt</t>
  </si>
  <si>
    <t>Andalusia</t>
  </si>
  <si>
    <t>Abingdon</t>
  </si>
  <si>
    <t>Alexis</t>
  </si>
  <si>
    <t>Menard</t>
  </si>
  <si>
    <t>Greenview</t>
  </si>
  <si>
    <t>Ashmore</t>
  </si>
  <si>
    <t>Easton</t>
  </si>
  <si>
    <t>Sangamon</t>
  </si>
  <si>
    <t>Illiopolis</t>
  </si>
  <si>
    <t>Cuba</t>
  </si>
  <si>
    <t>Ellisville</t>
  </si>
  <si>
    <t>Gerlaw</t>
  </si>
  <si>
    <t>Taylor Ridge</t>
  </si>
  <si>
    <t>Cameron</t>
  </si>
  <si>
    <t>Sullivan</t>
  </si>
  <si>
    <t>Williamsville</t>
  </si>
  <si>
    <t>Charleston</t>
  </si>
  <si>
    <t>Reynolds</t>
  </si>
  <si>
    <t>Lewistown</t>
  </si>
  <si>
    <t>Dennison</t>
  </si>
  <si>
    <t>Aledo</t>
  </si>
  <si>
    <t>Christian</t>
  </si>
  <si>
    <t>Mount Auburn</t>
  </si>
  <si>
    <t>Buffalo</t>
  </si>
  <si>
    <t>Athens</t>
  </si>
  <si>
    <t>Blue Mound</t>
  </si>
  <si>
    <t>Bethany</t>
  </si>
  <si>
    <t>Berwick</t>
  </si>
  <si>
    <t>Avon</t>
  </si>
  <si>
    <t>Smithfield</t>
  </si>
  <si>
    <t>Westfield</t>
  </si>
  <si>
    <t>Sherman</t>
  </si>
  <si>
    <t>Mattoon</t>
  </si>
  <si>
    <t>Little York</t>
  </si>
  <si>
    <t>Monmouth</t>
  </si>
  <si>
    <t>Riverton</t>
  </si>
  <si>
    <t>Dawson</t>
  </si>
  <si>
    <t>Kilbourne</t>
  </si>
  <si>
    <t>Moweaqua</t>
  </si>
  <si>
    <t>Petersburg</t>
  </si>
  <si>
    <t>Mechanicsburg</t>
  </si>
  <si>
    <t>Gays</t>
  </si>
  <si>
    <t>Marietta</t>
  </si>
  <si>
    <t>Mcdonough</t>
  </si>
  <si>
    <t>Prairie City</t>
  </si>
  <si>
    <t>Cantrall</t>
  </si>
  <si>
    <t>Joy</t>
  </si>
  <si>
    <t>Illinois City</t>
  </si>
  <si>
    <t>Lerna</t>
  </si>
  <si>
    <t>Oakford</t>
  </si>
  <si>
    <t>Shelby</t>
  </si>
  <si>
    <t>Findlay</t>
  </si>
  <si>
    <t>Ipava</t>
  </si>
  <si>
    <t>Lincolns New Salem</t>
  </si>
  <si>
    <t>Stonington</t>
  </si>
  <si>
    <t>Kirkwood</t>
  </si>
  <si>
    <t>Seaton</t>
  </si>
  <si>
    <t>Martinsville</t>
  </si>
  <si>
    <t>Roseville</t>
  </si>
  <si>
    <t>Trilla</t>
  </si>
  <si>
    <t>Tallula</t>
  </si>
  <si>
    <t>Table Grove</t>
  </si>
  <si>
    <t>Edinburg</t>
  </si>
  <si>
    <t>Rochester</t>
  </si>
  <si>
    <t>Bath</t>
  </si>
  <si>
    <t>Assumption</t>
  </si>
  <si>
    <t>Keithsburg</t>
  </si>
  <si>
    <t>Casey</t>
  </si>
  <si>
    <t>Smithshire</t>
  </si>
  <si>
    <t>Astoria</t>
  </si>
  <si>
    <t>Good Hope</t>
  </si>
  <si>
    <t>New Boston</t>
  </si>
  <si>
    <t>Biggsville</t>
  </si>
  <si>
    <t>Adair</t>
  </si>
  <si>
    <t>Cumberland</t>
  </si>
  <si>
    <t>Greenup</t>
  </si>
  <si>
    <t>Vermont</t>
  </si>
  <si>
    <t>Oquawka</t>
  </si>
  <si>
    <t>Shelbyville</t>
  </si>
  <si>
    <t>Cass</t>
  </si>
  <si>
    <t>Chandlerville</t>
  </si>
  <si>
    <t>Neoga</t>
  </si>
  <si>
    <t>West Union</t>
  </si>
  <si>
    <t>Taylorville</t>
  </si>
  <si>
    <t>Toledo</t>
  </si>
  <si>
    <t>Pleasant Plains</t>
  </si>
  <si>
    <t>Bulpitt</t>
  </si>
  <si>
    <t>Media</t>
  </si>
  <si>
    <t>Schuyler</t>
  </si>
  <si>
    <t>Browning</t>
  </si>
  <si>
    <t>Sciota</t>
  </si>
  <si>
    <t>Macomb</t>
  </si>
  <si>
    <t>Owaneco</t>
  </si>
  <si>
    <t>West York</t>
  </si>
  <si>
    <t>Stewardson</t>
  </si>
  <si>
    <t>Pawnee</t>
  </si>
  <si>
    <t>Glenarm</t>
  </si>
  <si>
    <t>Ashland</t>
  </si>
  <si>
    <t>New Berlin</t>
  </si>
  <si>
    <t>Chatham</t>
  </si>
  <si>
    <t>Tower Hill</t>
  </si>
  <si>
    <t>Sigel</t>
  </si>
  <si>
    <t>Lakewood</t>
  </si>
  <si>
    <t>Virginia</t>
  </si>
  <si>
    <t>Gladstone</t>
  </si>
  <si>
    <t>Annapolis</t>
  </si>
  <si>
    <t>Mode</t>
  </si>
  <si>
    <t>Pana</t>
  </si>
  <si>
    <t>Stronghurst</t>
  </si>
  <si>
    <t>Palmer</t>
  </si>
  <si>
    <t>Industry</t>
  </si>
  <si>
    <t>Jewett</t>
  </si>
  <si>
    <t>Blandinsville</t>
  </si>
  <si>
    <t>Effingham</t>
  </si>
  <si>
    <t>Hutsonville</t>
  </si>
  <si>
    <t>Yale</t>
  </si>
  <si>
    <t>Rosamond</t>
  </si>
  <si>
    <t>Divernon</t>
  </si>
  <si>
    <t>Hidalgo</t>
  </si>
  <si>
    <t>Morrisonville</t>
  </si>
  <si>
    <t>Loami</t>
  </si>
  <si>
    <t>Shumway</t>
  </si>
  <si>
    <t>Auburn</t>
  </si>
  <si>
    <t>Teutopolis</t>
  </si>
  <si>
    <t>Carman</t>
  </si>
  <si>
    <t>Alexander</t>
  </si>
  <si>
    <t>Colchester</t>
  </si>
  <si>
    <t>Lomax</t>
  </si>
  <si>
    <t>Beardstown</t>
  </si>
  <si>
    <t>Herrick</t>
  </si>
  <si>
    <t>Rushville</t>
  </si>
  <si>
    <t>Oconee</t>
  </si>
  <si>
    <t>Cowden</t>
  </si>
  <si>
    <t>Beecher City</t>
  </si>
  <si>
    <t>Macoupin</t>
  </si>
  <si>
    <t>Virden</t>
  </si>
  <si>
    <t>Hancock</t>
  </si>
  <si>
    <t>La Harpe</t>
  </si>
  <si>
    <t>Farmersville</t>
  </si>
  <si>
    <t>Oblong</t>
  </si>
  <si>
    <t>Plymouth</t>
  </si>
  <si>
    <t>Palestine</t>
  </si>
  <si>
    <t>Waverly</t>
  </si>
  <si>
    <t>Harvel</t>
  </si>
  <si>
    <t>Wheeler</t>
  </si>
  <si>
    <t>Arenzville</t>
  </si>
  <si>
    <t>Robinson</t>
  </si>
  <si>
    <t>Tennessee</t>
  </si>
  <si>
    <t>Camden</t>
  </si>
  <si>
    <t>Altamont</t>
  </si>
  <si>
    <t>Concord</t>
  </si>
  <si>
    <t>Willow Hill</t>
  </si>
  <si>
    <t>Waggoner</t>
  </si>
  <si>
    <t>Watson</t>
  </si>
  <si>
    <t>Newton</t>
  </si>
  <si>
    <t>Dallas City</t>
  </si>
  <si>
    <t>Brown</t>
  </si>
  <si>
    <t>Mount Sterling</t>
  </si>
  <si>
    <t>Dieterich</t>
  </si>
  <si>
    <t>Chapin</t>
  </si>
  <si>
    <t>Witt</t>
  </si>
  <si>
    <t>Girard</t>
  </si>
  <si>
    <t>Fayette</t>
  </si>
  <si>
    <t>Raymond</t>
  </si>
  <si>
    <t>Ramsey</t>
  </si>
  <si>
    <t>Irving</t>
  </si>
  <si>
    <t>Saint Elmo</t>
  </si>
  <si>
    <t>Huntsville</t>
  </si>
  <si>
    <t>Modesto</t>
  </si>
  <si>
    <t>West Liberty</t>
  </si>
  <si>
    <t>Carthage</t>
  </si>
  <si>
    <t>Augusta</t>
  </si>
  <si>
    <t>Flat Rock</t>
  </si>
  <si>
    <t>Niota</t>
  </si>
  <si>
    <t>Fillmore</t>
  </si>
  <si>
    <t>Murrayville</t>
  </si>
  <si>
    <t>Butler</t>
  </si>
  <si>
    <t>Brownstown</t>
  </si>
  <si>
    <t>Versailles</t>
  </si>
  <si>
    <t>La Prairie</t>
  </si>
  <si>
    <t>Palmyra</t>
  </si>
  <si>
    <t>Bowen</t>
  </si>
  <si>
    <t>Meredosia</t>
  </si>
  <si>
    <t>Richland</t>
  </si>
  <si>
    <t>Dundas</t>
  </si>
  <si>
    <t>Scott</t>
  </si>
  <si>
    <t>Bluffs</t>
  </si>
  <si>
    <t>Timewell</t>
  </si>
  <si>
    <t>Pike</t>
  </si>
  <si>
    <t>Chambersburg</t>
  </si>
  <si>
    <t>Edgewood</t>
  </si>
  <si>
    <t>Hillsboro</t>
  </si>
  <si>
    <t>Nauvoo</t>
  </si>
  <si>
    <t>Coffeen</t>
  </si>
  <si>
    <t>Ingraham</t>
  </si>
  <si>
    <t>Carlinville</t>
  </si>
  <si>
    <t>Basco</t>
  </si>
  <si>
    <t>Litchfield</t>
  </si>
  <si>
    <t>Lawrence</t>
  </si>
  <si>
    <t>Bridgeport</t>
  </si>
  <si>
    <t>Lawrenceville</t>
  </si>
  <si>
    <t>Claremont</t>
  </si>
  <si>
    <t>Greene</t>
  </si>
  <si>
    <t>Roodhouse</t>
  </si>
  <si>
    <t>Hettick</t>
  </si>
  <si>
    <t>Farina</t>
  </si>
  <si>
    <t>Sumner</t>
  </si>
  <si>
    <t>Saint Peter</t>
  </si>
  <si>
    <t>Greenfield</t>
  </si>
  <si>
    <t>West Point</t>
  </si>
  <si>
    <t>Donnellson</t>
  </si>
  <si>
    <t>Griggsville</t>
  </si>
  <si>
    <t>Olney</t>
  </si>
  <si>
    <t>Noble</t>
  </si>
  <si>
    <t>Gillespie</t>
  </si>
  <si>
    <t>Mulberry Grove</t>
  </si>
  <si>
    <t>Camp Point</t>
  </si>
  <si>
    <t>Vandalia</t>
  </si>
  <si>
    <t>Walshville</t>
  </si>
  <si>
    <t>Loraine</t>
  </si>
  <si>
    <t>Chesterfield</t>
  </si>
  <si>
    <t>Baylis</t>
  </si>
  <si>
    <t>Mount Olive</t>
  </si>
  <si>
    <t>Shobonier</t>
  </si>
  <si>
    <t>Warsaw</t>
  </si>
  <si>
    <t>Benld</t>
  </si>
  <si>
    <t>Coatsburg</t>
  </si>
  <si>
    <t>Sutter</t>
  </si>
  <si>
    <t>Clay City</t>
  </si>
  <si>
    <t>Saint Francisville</t>
  </si>
  <si>
    <t>Smithboro</t>
  </si>
  <si>
    <t>Hillview</t>
  </si>
  <si>
    <t>Kinmundy</t>
  </si>
  <si>
    <t>Mendon</t>
  </si>
  <si>
    <t>Sorento</t>
  </si>
  <si>
    <t>White Hall</t>
  </si>
  <si>
    <t>Xenia</t>
  </si>
  <si>
    <t>Alma</t>
  </si>
  <si>
    <t>Flora</t>
  </si>
  <si>
    <t>Rockbridge</t>
  </si>
  <si>
    <t>New Salem</t>
  </si>
  <si>
    <t>Shipman</t>
  </si>
  <si>
    <t>Paloma</t>
  </si>
  <si>
    <t>Jersey</t>
  </si>
  <si>
    <t>Medora</t>
  </si>
  <si>
    <t>Parkersburg</t>
  </si>
  <si>
    <t>Pittsfield</t>
  </si>
  <si>
    <t>Staunton</t>
  </si>
  <si>
    <t>Patoka</t>
  </si>
  <si>
    <t>New Douglas</t>
  </si>
  <si>
    <t>Carrollton</t>
  </si>
  <si>
    <t>Bunker Hill</t>
  </si>
  <si>
    <t>Pearl</t>
  </si>
  <si>
    <t>Piasa</t>
  </si>
  <si>
    <t>Keyesport</t>
  </si>
  <si>
    <t>Rinard</t>
  </si>
  <si>
    <t>Wabash</t>
  </si>
  <si>
    <t>Allendale</t>
  </si>
  <si>
    <t>Ursa</t>
  </si>
  <si>
    <t>Mount Erie</t>
  </si>
  <si>
    <t>Barry</t>
  </si>
  <si>
    <t>Plainville</t>
  </si>
  <si>
    <t>West Salem</t>
  </si>
  <si>
    <t>Salem</t>
  </si>
  <si>
    <t>Iuka</t>
  </si>
  <si>
    <t>Pocahontas</t>
  </si>
  <si>
    <t>Alhambra</t>
  </si>
  <si>
    <t>Dorsey</t>
  </si>
  <si>
    <t>Eldred</t>
  </si>
  <si>
    <t>Cisne</t>
  </si>
  <si>
    <t>Worden</t>
  </si>
  <si>
    <t>Johnsonville</t>
  </si>
  <si>
    <t>Odin</t>
  </si>
  <si>
    <t>Kampsville</t>
  </si>
  <si>
    <t>Sandoval</t>
  </si>
  <si>
    <t>Bone Gap</t>
  </si>
  <si>
    <t>Moro</t>
  </si>
  <si>
    <t>New Canton</t>
  </si>
  <si>
    <t>Jerseyville</t>
  </si>
  <si>
    <t>Payson</t>
  </si>
  <si>
    <t>Nebo</t>
  </si>
  <si>
    <t>Mount Carmel</t>
  </si>
  <si>
    <t>Highland</t>
  </si>
  <si>
    <t>Bethalto</t>
  </si>
  <si>
    <t>Pleasant Hill</t>
  </si>
  <si>
    <t>Kell</t>
  </si>
  <si>
    <t>Carlyle</t>
  </si>
  <si>
    <t>Michael</t>
  </si>
  <si>
    <t>Geff</t>
  </si>
  <si>
    <t>Dow</t>
  </si>
  <si>
    <t>Rockport</t>
  </si>
  <si>
    <t>Edwardsville</t>
  </si>
  <si>
    <t>Alton</t>
  </si>
  <si>
    <t>Marine</t>
  </si>
  <si>
    <t>Mozier</t>
  </si>
  <si>
    <t>Browns</t>
  </si>
  <si>
    <t>Kinderhook</t>
  </si>
  <si>
    <t>Hull</t>
  </si>
  <si>
    <t>Cottage Hills</t>
  </si>
  <si>
    <t>Fieldon</t>
  </si>
  <si>
    <t>Godfrey</t>
  </si>
  <si>
    <t>Sims</t>
  </si>
  <si>
    <t>Ellery</t>
  </si>
  <si>
    <t>Hamburg</t>
  </si>
  <si>
    <t>Breese</t>
  </si>
  <si>
    <t>Golden Gate</t>
  </si>
  <si>
    <t>Wood River</t>
  </si>
  <si>
    <t>Centralia</t>
  </si>
  <si>
    <t>Texico</t>
  </si>
  <si>
    <t>Roxana</t>
  </si>
  <si>
    <t>Hoffman</t>
  </si>
  <si>
    <t>East Alton</t>
  </si>
  <si>
    <t>Elsah</t>
  </si>
  <si>
    <t>Hardin</t>
  </si>
  <si>
    <t>Saint Jacob</t>
  </si>
  <si>
    <t>South Roxana</t>
  </si>
  <si>
    <t>Hartford</t>
  </si>
  <si>
    <t>Walnut Hill</t>
  </si>
  <si>
    <t>Grafton</t>
  </si>
  <si>
    <t>Dix</t>
  </si>
  <si>
    <t>Glen Carbon</t>
  </si>
  <si>
    <t>Keenes</t>
  </si>
  <si>
    <t>Bluford</t>
  </si>
  <si>
    <t>Aviston</t>
  </si>
  <si>
    <t>White</t>
  </si>
  <si>
    <t>Grayville</t>
  </si>
  <si>
    <t>Maryville</t>
  </si>
  <si>
    <t>Batchtown</t>
  </si>
  <si>
    <t>Wayne City</t>
  </si>
  <si>
    <t>Germantown</t>
  </si>
  <si>
    <t>Barnhill</t>
  </si>
  <si>
    <t>Bartelso</t>
  </si>
  <si>
    <t>Hoyleton</t>
  </si>
  <si>
    <t>Collinsville</t>
  </si>
  <si>
    <t>Woodlawn</t>
  </si>
  <si>
    <t>Brussels</t>
  </si>
  <si>
    <t>Granite City</t>
  </si>
  <si>
    <t>Saint Clair</t>
  </si>
  <si>
    <t>Lebanon</t>
  </si>
  <si>
    <t>Albers</t>
  </si>
  <si>
    <t>Mount Vernon</t>
  </si>
  <si>
    <t>Richview</t>
  </si>
  <si>
    <t>Burnt Prairie</t>
  </si>
  <si>
    <t>O Fallon</t>
  </si>
  <si>
    <t>Mill Shoals</t>
  </si>
  <si>
    <t>Opdyke</t>
  </si>
  <si>
    <t>Crossville</t>
  </si>
  <si>
    <t>Caseyville</t>
  </si>
  <si>
    <t>New Baden</t>
  </si>
  <si>
    <t>Okawville</t>
  </si>
  <si>
    <t>Golden Eagle</t>
  </si>
  <si>
    <t>Scott Air Force Base</t>
  </si>
  <si>
    <t>Fairview Heights</t>
  </si>
  <si>
    <t>Dahlgren</t>
  </si>
  <si>
    <t>East Saint Louis</t>
  </si>
  <si>
    <t>Springerton</t>
  </si>
  <si>
    <t>Ashley</t>
  </si>
  <si>
    <t>Belle Rive</t>
  </si>
  <si>
    <t>Belleville</t>
  </si>
  <si>
    <t>Mascoutah</t>
  </si>
  <si>
    <t>Addieville</t>
  </si>
  <si>
    <t>Mc Leansboro</t>
  </si>
  <si>
    <t>Enfield</t>
  </si>
  <si>
    <t>Nashville</t>
  </si>
  <si>
    <t>Waltonville</t>
  </si>
  <si>
    <t>Carmi</t>
  </si>
  <si>
    <t>Bonnie</t>
  </si>
  <si>
    <t>Du Bois</t>
  </si>
  <si>
    <t>Ina</t>
  </si>
  <si>
    <t>Freeburg</t>
  </si>
  <si>
    <t>Dupo</t>
  </si>
  <si>
    <t>East Carondelet</t>
  </si>
  <si>
    <t>Scheller</t>
  </si>
  <si>
    <t>Oakdale</t>
  </si>
  <si>
    <t>Ewing</t>
  </si>
  <si>
    <t>Millstadt</t>
  </si>
  <si>
    <t>Marissa</t>
  </si>
  <si>
    <t>Whittington</t>
  </si>
  <si>
    <t>Lenzburg</t>
  </si>
  <si>
    <t>Smithton</t>
  </si>
  <si>
    <t>Tamaroa</t>
  </si>
  <si>
    <t>Norris City</t>
  </si>
  <si>
    <t>Macedonia</t>
  </si>
  <si>
    <t>Sesser</t>
  </si>
  <si>
    <t>Broughton</t>
  </si>
  <si>
    <t>Randolph</t>
  </si>
  <si>
    <t>Coulterville</t>
  </si>
  <si>
    <t>New Athens</t>
  </si>
  <si>
    <t>Benton</t>
  </si>
  <si>
    <t>Gallatin</t>
  </si>
  <si>
    <t>New Haven</t>
  </si>
  <si>
    <t>Pinckneyville</t>
  </si>
  <si>
    <t>Omaha</t>
  </si>
  <si>
    <t>Buckner</t>
  </si>
  <si>
    <t>Christopher</t>
  </si>
  <si>
    <t>Du Quoin</t>
  </si>
  <si>
    <t>Waterloo</t>
  </si>
  <si>
    <t>Mulkeytown</t>
  </si>
  <si>
    <t>Baldwin</t>
  </si>
  <si>
    <t>Thompsonville</t>
  </si>
  <si>
    <t>Saline</t>
  </si>
  <si>
    <t>Raleigh</t>
  </si>
  <si>
    <t>Orient</t>
  </si>
  <si>
    <t>Sparta</t>
  </si>
  <si>
    <t>Cutler</t>
  </si>
  <si>
    <t>Eldorado</t>
  </si>
  <si>
    <t>Red Bud</t>
  </si>
  <si>
    <t>West Frankfort</t>
  </si>
  <si>
    <t>Royalton</t>
  </si>
  <si>
    <t>Galatia</t>
  </si>
  <si>
    <t>Zeigler</t>
  </si>
  <si>
    <t>Valmeyer</t>
  </si>
  <si>
    <t>Elkville</t>
  </si>
  <si>
    <t>Williamson</t>
  </si>
  <si>
    <t>Johnston City</t>
  </si>
  <si>
    <t>Evansville</t>
  </si>
  <si>
    <t>Percy</t>
  </si>
  <si>
    <t>Vergennes</t>
  </si>
  <si>
    <t>Fults</t>
  </si>
  <si>
    <t>Steeleville</t>
  </si>
  <si>
    <t>Pittsburg</t>
  </si>
  <si>
    <t>Equality</t>
  </si>
  <si>
    <t>Junction</t>
  </si>
  <si>
    <t>Herrin</t>
  </si>
  <si>
    <t>Shawneetown</t>
  </si>
  <si>
    <t>Campbell Hill</t>
  </si>
  <si>
    <t>Harrisburg</t>
  </si>
  <si>
    <t>Prairie Du Rocher</t>
  </si>
  <si>
    <t>De Soto</t>
  </si>
  <si>
    <t>Ellis Grove</t>
  </si>
  <si>
    <t>Energy</t>
  </si>
  <si>
    <t>Carterville</t>
  </si>
  <si>
    <t>Carrier Mills</t>
  </si>
  <si>
    <t>Ava</t>
  </si>
  <si>
    <t>Modoc</t>
  </si>
  <si>
    <t>Chester</t>
  </si>
  <si>
    <t>Stonefort</t>
  </si>
  <si>
    <t>Murphysboro</t>
  </si>
  <si>
    <t>Rockwood</t>
  </si>
  <si>
    <t>Elizabethtown</t>
  </si>
  <si>
    <t>Creal Springs</t>
  </si>
  <si>
    <t>Cave In Rock</t>
  </si>
  <si>
    <t>Gorham</t>
  </si>
  <si>
    <t>Johnson</t>
  </si>
  <si>
    <t>New Burnside</t>
  </si>
  <si>
    <t>Jacob</t>
  </si>
  <si>
    <t>Pope</t>
  </si>
  <si>
    <t>Herod</t>
  </si>
  <si>
    <t>Ozark</t>
  </si>
  <si>
    <t>Eddyville</t>
  </si>
  <si>
    <t>Makanda</t>
  </si>
  <si>
    <t>Pomona</t>
  </si>
  <si>
    <t>Goreville</t>
  </si>
  <si>
    <t>Grand Tower</t>
  </si>
  <si>
    <t>Rosiclare</t>
  </si>
  <si>
    <t>Simpson</t>
  </si>
  <si>
    <t>Cobden</t>
  </si>
  <si>
    <t>Alto Pass</t>
  </si>
  <si>
    <t>Buncombe</t>
  </si>
  <si>
    <t>Vienna</t>
  </si>
  <si>
    <t>Boles</t>
  </si>
  <si>
    <t>Wolf Lake</t>
  </si>
  <si>
    <t>Anna</t>
  </si>
  <si>
    <t>Grantsburg</t>
  </si>
  <si>
    <t>Golconda</t>
  </si>
  <si>
    <t>Jonesboro</t>
  </si>
  <si>
    <t>Dongola</t>
  </si>
  <si>
    <t>Cypress</t>
  </si>
  <si>
    <t>Massac</t>
  </si>
  <si>
    <t>Belknap</t>
  </si>
  <si>
    <t>Pulaski</t>
  </si>
  <si>
    <t>Karnak</t>
  </si>
  <si>
    <t>Metropolis</t>
  </si>
  <si>
    <t>Grand Chain</t>
  </si>
  <si>
    <t>Ullin</t>
  </si>
  <si>
    <t>Mc Clure</t>
  </si>
  <si>
    <t>Brookport</t>
  </si>
  <si>
    <t>Olmsted</t>
  </si>
  <si>
    <t>Tamms</t>
  </si>
  <si>
    <t>Villa Ridge</t>
  </si>
  <si>
    <t>Thebes</t>
  </si>
  <si>
    <t>Olive Branch</t>
  </si>
  <si>
    <t>Mounds</t>
  </si>
  <si>
    <t>Mound City</t>
  </si>
  <si>
    <t>Miller City</t>
  </si>
  <si>
    <t>Cairo</t>
  </si>
  <si>
    <t>Indianapolis</t>
  </si>
  <si>
    <t>Beech Grove</t>
  </si>
  <si>
    <t>Camby</t>
  </si>
  <si>
    <t>Hendricks</t>
  </si>
  <si>
    <t>Brownsburg</t>
  </si>
  <si>
    <t>Carmel</t>
  </si>
  <si>
    <t>New Palestine</t>
  </si>
  <si>
    <t>Whiteland</t>
  </si>
  <si>
    <t>Fishers</t>
  </si>
  <si>
    <t>Mccordsville</t>
  </si>
  <si>
    <t>Zionsville</t>
  </si>
  <si>
    <t>Mooresville</t>
  </si>
  <si>
    <t>Fairland</t>
  </si>
  <si>
    <t>Fountaintown</t>
  </si>
  <si>
    <t>Pittsboro</t>
  </si>
  <si>
    <t>Bargersville</t>
  </si>
  <si>
    <t>Needham</t>
  </si>
  <si>
    <t>Boggstown</t>
  </si>
  <si>
    <t>Fortville</t>
  </si>
  <si>
    <t>Whitestown</t>
  </si>
  <si>
    <t>Noblesville</t>
  </si>
  <si>
    <t>Ingalls</t>
  </si>
  <si>
    <t>Lizton</t>
  </si>
  <si>
    <t>Monrovia</t>
  </si>
  <si>
    <t>Morristown</t>
  </si>
  <si>
    <t>North Salem</t>
  </si>
  <si>
    <t>Pendleton</t>
  </si>
  <si>
    <t>Lapel</t>
  </si>
  <si>
    <t>Stilesville</t>
  </si>
  <si>
    <t>Trafalgar</t>
  </si>
  <si>
    <t>Coatesville</t>
  </si>
  <si>
    <t>Morgantown</t>
  </si>
  <si>
    <t>Wilkinson</t>
  </si>
  <si>
    <t>Charlottesville</t>
  </si>
  <si>
    <t>Edinburgh</t>
  </si>
  <si>
    <t>Nineveh</t>
  </si>
  <si>
    <t>Anderson</t>
  </si>
  <si>
    <t>Kirklin</t>
  </si>
  <si>
    <t>Markleville</t>
  </si>
  <si>
    <t>Paragon</t>
  </si>
  <si>
    <t>Thorntown</t>
  </si>
  <si>
    <t>Waldron</t>
  </si>
  <si>
    <t>Manilla</t>
  </si>
  <si>
    <t>Knightstown</t>
  </si>
  <si>
    <t>Bainbridge</t>
  </si>
  <si>
    <t>Roachdale</t>
  </si>
  <si>
    <t>New Ross</t>
  </si>
  <si>
    <t>Tipton</t>
  </si>
  <si>
    <t>Unionville</t>
  </si>
  <si>
    <t>Frankton</t>
  </si>
  <si>
    <t>Ladoga</t>
  </si>
  <si>
    <t>Cloverdale</t>
  </si>
  <si>
    <t>Saint Paul</t>
  </si>
  <si>
    <t>Spiceland</t>
  </si>
  <si>
    <t>Greencastle</t>
  </si>
  <si>
    <t>Owen</t>
  </si>
  <si>
    <t>Bartholomew</t>
  </si>
  <si>
    <t>Gosport</t>
  </si>
  <si>
    <t>Milroy</t>
  </si>
  <si>
    <t>Putnamville</t>
  </si>
  <si>
    <t>Darlington</t>
  </si>
  <si>
    <t>Columbus</t>
  </si>
  <si>
    <t>Michigantown</t>
  </si>
  <si>
    <t>Alexandria</t>
  </si>
  <si>
    <t>Sharpsville</t>
  </si>
  <si>
    <t>Ellettsville</t>
  </si>
  <si>
    <t>Windfall</t>
  </si>
  <si>
    <t>Forest</t>
  </si>
  <si>
    <t>Crawfordsville</t>
  </si>
  <si>
    <t>Russellville</t>
  </si>
  <si>
    <t>Delaware</t>
  </si>
  <si>
    <t>Daleville</t>
  </si>
  <si>
    <t>Falmouth</t>
  </si>
  <si>
    <t>Hartsville</t>
  </si>
  <si>
    <t>Yorktown</t>
  </si>
  <si>
    <t>Reelsville</t>
  </si>
  <si>
    <t>Russiaville</t>
  </si>
  <si>
    <t>Springport</t>
  </si>
  <si>
    <t>Tippecanoe</t>
  </si>
  <si>
    <t>Clarks Hill</t>
  </si>
  <si>
    <t>Waveland</t>
  </si>
  <si>
    <t>Straughn</t>
  </si>
  <si>
    <t>Kokomo</t>
  </si>
  <si>
    <t>Poland</t>
  </si>
  <si>
    <t>Linden</t>
  </si>
  <si>
    <t>Summitville</t>
  </si>
  <si>
    <t>Greensburg</t>
  </si>
  <si>
    <t>Grammer</t>
  </si>
  <si>
    <t>Muncie</t>
  </si>
  <si>
    <t>Mooreland</t>
  </si>
  <si>
    <t>Greentown</t>
  </si>
  <si>
    <t>Gaston</t>
  </si>
  <si>
    <t>Jonesville</t>
  </si>
  <si>
    <t>Carbon</t>
  </si>
  <si>
    <t>Westport</t>
  </si>
  <si>
    <t>Cambridge City</t>
  </si>
  <si>
    <t>Romney</t>
  </si>
  <si>
    <t>Waynetown</t>
  </si>
  <si>
    <t>Freetown</t>
  </si>
  <si>
    <t>Freedom</t>
  </si>
  <si>
    <t>Scipio</t>
  </si>
  <si>
    <t>Centerpoint</t>
  </si>
  <si>
    <t>Hagerstown</t>
  </si>
  <si>
    <t>Swayzee</t>
  </si>
  <si>
    <t>Fowlerton</t>
  </si>
  <si>
    <t>Connersville</t>
  </si>
  <si>
    <t>New Richmond</t>
  </si>
  <si>
    <t>Losantville</t>
  </si>
  <si>
    <t>Bringhurst</t>
  </si>
  <si>
    <t>Selma</t>
  </si>
  <si>
    <t>Brazil</t>
  </si>
  <si>
    <t>Wingate</t>
  </si>
  <si>
    <t>Parke</t>
  </si>
  <si>
    <t>Rockville</t>
  </si>
  <si>
    <t>Oldenburg</t>
  </si>
  <si>
    <t>Solsberry</t>
  </si>
  <si>
    <t>Norman</t>
  </si>
  <si>
    <t>Laurel</t>
  </si>
  <si>
    <t>Young America</t>
  </si>
  <si>
    <t>Economy</t>
  </si>
  <si>
    <t>Heltonville</t>
  </si>
  <si>
    <t>Gas City</t>
  </si>
  <si>
    <t>Parker City</t>
  </si>
  <si>
    <t>Galveston</t>
  </si>
  <si>
    <t>Converse</t>
  </si>
  <si>
    <t>Upland</t>
  </si>
  <si>
    <t>Greens Fork</t>
  </si>
  <si>
    <t>North Vernon</t>
  </si>
  <si>
    <t>Rosedale</t>
  </si>
  <si>
    <t>Westpoint</t>
  </si>
  <si>
    <t>Ripley</t>
  </si>
  <si>
    <t>Batesville</t>
  </si>
  <si>
    <t>Centerville</t>
  </si>
  <si>
    <t>West Lafayette</t>
  </si>
  <si>
    <t>Kingman</t>
  </si>
  <si>
    <t>Osgood</t>
  </si>
  <si>
    <t>Cory</t>
  </si>
  <si>
    <t>Butlerville</t>
  </si>
  <si>
    <t>Farmland</t>
  </si>
  <si>
    <t>Grissom Arb</t>
  </si>
  <si>
    <t>Brownsville</t>
  </si>
  <si>
    <t>Springville</t>
  </si>
  <si>
    <t>Delphi</t>
  </si>
  <si>
    <t>Veedersburg</t>
  </si>
  <si>
    <t>Bloomfield</t>
  </si>
  <si>
    <t>Battle Ground</t>
  </si>
  <si>
    <t>Williamsburg</t>
  </si>
  <si>
    <t>Oolitic</t>
  </si>
  <si>
    <t>Worthington</t>
  </si>
  <si>
    <t>Vigo</t>
  </si>
  <si>
    <t>Terre Haute</t>
  </si>
  <si>
    <t>Bedford</t>
  </si>
  <si>
    <t>Rockfield</t>
  </si>
  <si>
    <t>Blackford</t>
  </si>
  <si>
    <t>Hartford City</t>
  </si>
  <si>
    <t>Owensburg</t>
  </si>
  <si>
    <t>Holton</t>
  </si>
  <si>
    <t>Dunkirk</t>
  </si>
  <si>
    <t>Redkey</t>
  </si>
  <si>
    <t>Attica</t>
  </si>
  <si>
    <t>Vermillion</t>
  </si>
  <si>
    <t>Paris Crossing</t>
  </si>
  <si>
    <t>Sunman</t>
  </si>
  <si>
    <t>La Fontaine</t>
  </si>
  <si>
    <t>Jasonville</t>
  </si>
  <si>
    <t>Vallonia</t>
  </si>
  <si>
    <t>Lynn</t>
  </si>
  <si>
    <t>Commiskey</t>
  </si>
  <si>
    <t>Logansport</t>
  </si>
  <si>
    <t>Crothersville</t>
  </si>
  <si>
    <t>Van Buren</t>
  </si>
  <si>
    <t>Brookville</t>
  </si>
  <si>
    <t>Fountain City</t>
  </si>
  <si>
    <t>Cayuga</t>
  </si>
  <si>
    <t>Switz City</t>
  </si>
  <si>
    <t>Yeoman</t>
  </si>
  <si>
    <t>New Waverly</t>
  </si>
  <si>
    <t>Dupont</t>
  </si>
  <si>
    <t>Ridgeville</t>
  </si>
  <si>
    <t>Pimento</t>
  </si>
  <si>
    <t>Covington</t>
  </si>
  <si>
    <t>Brookston</t>
  </si>
  <si>
    <t>Scotland</t>
  </si>
  <si>
    <t>Otterbein</t>
  </si>
  <si>
    <t>West College Corner</t>
  </si>
  <si>
    <t>Linton</t>
  </si>
  <si>
    <t>Perrysville</t>
  </si>
  <si>
    <t>West Terre Haute</t>
  </si>
  <si>
    <t>Mitchell</t>
  </si>
  <si>
    <t>Deputy</t>
  </si>
  <si>
    <t>Cedar Grove</t>
  </si>
  <si>
    <t>Williams</t>
  </si>
  <si>
    <t>Huntington</t>
  </si>
  <si>
    <t>Crane</t>
  </si>
  <si>
    <t>Burnettsville</t>
  </si>
  <si>
    <t>Pennville</t>
  </si>
  <si>
    <t>Idaville</t>
  </si>
  <si>
    <t>Pine Village</t>
  </si>
  <si>
    <t>Dearborn</t>
  </si>
  <si>
    <t>Guilford</t>
  </si>
  <si>
    <t>Williamsport</t>
  </si>
  <si>
    <t>Union City</t>
  </si>
  <si>
    <t>West Harrison</t>
  </si>
  <si>
    <t>Chalmers</t>
  </si>
  <si>
    <t>Moores Hill</t>
  </si>
  <si>
    <t>Scottsburg</t>
  </si>
  <si>
    <t>Shelburn</t>
  </si>
  <si>
    <t>Twelve Mile</t>
  </si>
  <si>
    <t>Wells</t>
  </si>
  <si>
    <t>Poneto</t>
  </si>
  <si>
    <t>West Lebanon</t>
  </si>
  <si>
    <t>Portland</t>
  </si>
  <si>
    <t>Lagro</t>
  </si>
  <si>
    <t>Farmersburg</t>
  </si>
  <si>
    <t>Dugger</t>
  </si>
  <si>
    <t>Lucerne</t>
  </si>
  <si>
    <t>Keystone</t>
  </si>
  <si>
    <t>Cross Plains</t>
  </si>
  <si>
    <t>Royal Center</t>
  </si>
  <si>
    <t>Campbellsburg</t>
  </si>
  <si>
    <t>Andrews</t>
  </si>
  <si>
    <t>Daviess</t>
  </si>
  <si>
    <t>Odon</t>
  </si>
  <si>
    <t>Dillsboro</t>
  </si>
  <si>
    <t>Canaan</t>
  </si>
  <si>
    <t>Liberty Center</t>
  </si>
  <si>
    <t>Lawrenceburg</t>
  </si>
  <si>
    <t>Salamonia</t>
  </si>
  <si>
    <t>Boswell</t>
  </si>
  <si>
    <t>Macy</t>
  </si>
  <si>
    <t>Wolcott</t>
  </si>
  <si>
    <t>Orleans</t>
  </si>
  <si>
    <t>Bryant</t>
  </si>
  <si>
    <t>Elnora</t>
  </si>
  <si>
    <t>Roann</t>
  </si>
  <si>
    <t>West Baden Springs</t>
  </si>
  <si>
    <t>Sandborn</t>
  </si>
  <si>
    <t>Underwood</t>
  </si>
  <si>
    <t>Shoals</t>
  </si>
  <si>
    <t>Bluffton</t>
  </si>
  <si>
    <t>Laketon</t>
  </si>
  <si>
    <t>Star City</t>
  </si>
  <si>
    <t>Switzerland</t>
  </si>
  <si>
    <t>Bennington</t>
  </si>
  <si>
    <t>Ambia</t>
  </si>
  <si>
    <t>Monon</t>
  </si>
  <si>
    <t>Cannelburg</t>
  </si>
  <si>
    <t>Fairbanks</t>
  </si>
  <si>
    <t>Remington</t>
  </si>
  <si>
    <t>Loogootee</t>
  </si>
  <si>
    <t>North Manchester</t>
  </si>
  <si>
    <t>Edwardsport</t>
  </si>
  <si>
    <t>Carlisle</t>
  </si>
  <si>
    <t>Kewanna</t>
  </si>
  <si>
    <t>Henryville</t>
  </si>
  <si>
    <t>Nabb</t>
  </si>
  <si>
    <t>Markle</t>
  </si>
  <si>
    <t>Uniondale</t>
  </si>
  <si>
    <t>Vevay</t>
  </si>
  <si>
    <t>Rising Sun</t>
  </si>
  <si>
    <t>Otisco</t>
  </si>
  <si>
    <t>Merom</t>
  </si>
  <si>
    <t>Marysville</t>
  </si>
  <si>
    <t>Berne</t>
  </si>
  <si>
    <t>Kosciusko</t>
  </si>
  <si>
    <t>Silver Lake</t>
  </si>
  <si>
    <t>Craigville</t>
  </si>
  <si>
    <t>Hardinsburg</t>
  </si>
  <si>
    <t>Fredericksburg</t>
  </si>
  <si>
    <t>Winamac</t>
  </si>
  <si>
    <t>Goodland</t>
  </si>
  <si>
    <t>New Washington</t>
  </si>
  <si>
    <t>Bicknell</t>
  </si>
  <si>
    <t>Francesville</t>
  </si>
  <si>
    <t>Borden</t>
  </si>
  <si>
    <t>Memphis</t>
  </si>
  <si>
    <t>Ossian</t>
  </si>
  <si>
    <t>French Lick</t>
  </si>
  <si>
    <t>Earl Park</t>
  </si>
  <si>
    <t>Oaktown</t>
  </si>
  <si>
    <t>Bethlehem</t>
  </si>
  <si>
    <t>Claypool</t>
  </si>
  <si>
    <t>Ragsdale</t>
  </si>
  <si>
    <t>Whitley</t>
  </si>
  <si>
    <t>South Whitley</t>
  </si>
  <si>
    <t>Patriot</t>
  </si>
  <si>
    <t>Allen</t>
  </si>
  <si>
    <t>Charlestown</t>
  </si>
  <si>
    <t>Bruceville</t>
  </si>
  <si>
    <t>Burket</t>
  </si>
  <si>
    <t>Mentone</t>
  </si>
  <si>
    <t>Floyd</t>
  </si>
  <si>
    <t>Sellersburg</t>
  </si>
  <si>
    <t>Monterey</t>
  </si>
  <si>
    <t>Kentland</t>
  </si>
  <si>
    <t>Wheatland</t>
  </si>
  <si>
    <t>Floyds Knobs</t>
  </si>
  <si>
    <t>Milltown</t>
  </si>
  <si>
    <t>Depauw</t>
  </si>
  <si>
    <t>Medaryville</t>
  </si>
  <si>
    <t>Rensselaer</t>
  </si>
  <si>
    <t>Fort Wayne</t>
  </si>
  <si>
    <t>Ora</t>
  </si>
  <si>
    <t>Brook</t>
  </si>
  <si>
    <t>Taswell</t>
  </si>
  <si>
    <t>Celestine</t>
  </si>
  <si>
    <t>New Salisbury</t>
  </si>
  <si>
    <t>Culver</t>
  </si>
  <si>
    <t>Argos</t>
  </si>
  <si>
    <t>English</t>
  </si>
  <si>
    <t>Winona Lake</t>
  </si>
  <si>
    <t>Otwell</t>
  </si>
  <si>
    <t>Hoagland</t>
  </si>
  <si>
    <t>Columbia City</t>
  </si>
  <si>
    <t>Jeffersonville</t>
  </si>
  <si>
    <t>Eckerty</t>
  </si>
  <si>
    <t>Crandall</t>
  </si>
  <si>
    <t>Schnellville</t>
  </si>
  <si>
    <t>Pierceton</t>
  </si>
  <si>
    <t>Monroe City</t>
  </si>
  <si>
    <t>New Albany</t>
  </si>
  <si>
    <t>Larwill</t>
  </si>
  <si>
    <t>North Judson</t>
  </si>
  <si>
    <t>Bourbon</t>
  </si>
  <si>
    <t>Fair Oaks</t>
  </si>
  <si>
    <t>Morocco</t>
  </si>
  <si>
    <t>Etna Green</t>
  </si>
  <si>
    <t>Vincennes</t>
  </si>
  <si>
    <t>Birdseye</t>
  </si>
  <si>
    <t>Lanesville</t>
  </si>
  <si>
    <t>San Pierre</t>
  </si>
  <si>
    <t>Monroeville</t>
  </si>
  <si>
    <t>Wheatfield</t>
  </si>
  <si>
    <t>Sulphur</t>
  </si>
  <si>
    <t>Corydon</t>
  </si>
  <si>
    <t>Leavenworth</t>
  </si>
  <si>
    <t>Velpen</t>
  </si>
  <si>
    <t>Churubusco</t>
  </si>
  <si>
    <t>North Webster</t>
  </si>
  <si>
    <t>Huntingburg</t>
  </si>
  <si>
    <t>Grovertown</t>
  </si>
  <si>
    <t>Saint Croix</t>
  </si>
  <si>
    <t>La Porte</t>
  </si>
  <si>
    <t>La Crosse</t>
  </si>
  <si>
    <t>New Middletown</t>
  </si>
  <si>
    <t>Lake Village</t>
  </si>
  <si>
    <t>Bristow</t>
  </si>
  <si>
    <t>Tyner</t>
  </si>
  <si>
    <t>Kimmell</t>
  </si>
  <si>
    <t>Leopold</t>
  </si>
  <si>
    <t>Demotte</t>
  </si>
  <si>
    <t>Central</t>
  </si>
  <si>
    <t>Branchville</t>
  </si>
  <si>
    <t>Cromwell</t>
  </si>
  <si>
    <t>Thayer</t>
  </si>
  <si>
    <t>Gibson</t>
  </si>
  <si>
    <t>Hazleton</t>
  </si>
  <si>
    <t>Huntertown</t>
  </si>
  <si>
    <t>Syracuse</t>
  </si>
  <si>
    <t>Woodburn</t>
  </si>
  <si>
    <t>Nappanee</t>
  </si>
  <si>
    <t>Porter</t>
  </si>
  <si>
    <t>Kouts</t>
  </si>
  <si>
    <t>Hanna</t>
  </si>
  <si>
    <t>Holland</t>
  </si>
  <si>
    <t>Stendal</t>
  </si>
  <si>
    <t>Laotto</t>
  </si>
  <si>
    <t>Leo</t>
  </si>
  <si>
    <t>Hamlet</t>
  </si>
  <si>
    <t>Saint Meinrad</t>
  </si>
  <si>
    <t>Bremen</t>
  </si>
  <si>
    <t>Oakland City</t>
  </si>
  <si>
    <t>Decker</t>
  </si>
  <si>
    <t>Grabill</t>
  </si>
  <si>
    <t>Mauckport</t>
  </si>
  <si>
    <t>Laconia</t>
  </si>
  <si>
    <t>New Paris</t>
  </si>
  <si>
    <t>Dale</t>
  </si>
  <si>
    <t>Avilla</t>
  </si>
  <si>
    <t>St Joseph</t>
  </si>
  <si>
    <t>Walkerton</t>
  </si>
  <si>
    <t>Garrett</t>
  </si>
  <si>
    <t>Wanatah</t>
  </si>
  <si>
    <t>Francisco</t>
  </si>
  <si>
    <t>Lakeville</t>
  </si>
  <si>
    <t>Ligonier</t>
  </si>
  <si>
    <t>Santa Claus</t>
  </si>
  <si>
    <t>Harlan</t>
  </si>
  <si>
    <t>Derby</t>
  </si>
  <si>
    <t>Lincoln City</t>
  </si>
  <si>
    <t>Lowell</t>
  </si>
  <si>
    <t>Union Mills</t>
  </si>
  <si>
    <t>Wakarusa</t>
  </si>
  <si>
    <t>Spencerville</t>
  </si>
  <si>
    <t>Wawaka</t>
  </si>
  <si>
    <t>Tell City</t>
  </si>
  <si>
    <t>Gentryville</t>
  </si>
  <si>
    <t>Millersburg</t>
  </si>
  <si>
    <t>Goshen</t>
  </si>
  <si>
    <t>Kendallville</t>
  </si>
  <si>
    <t>North Liberty</t>
  </si>
  <si>
    <t>Warrick</t>
  </si>
  <si>
    <t>Tennyson</t>
  </si>
  <si>
    <t>Lynnville</t>
  </si>
  <si>
    <t>Rome City</t>
  </si>
  <si>
    <t>Saint Joe</t>
  </si>
  <si>
    <t>South Bend</t>
  </si>
  <si>
    <t>Buckskin</t>
  </si>
  <si>
    <t>Chrisney</t>
  </si>
  <si>
    <t>Elberfeld</t>
  </si>
  <si>
    <t>Mishawaka</t>
  </si>
  <si>
    <t>Corunna</t>
  </si>
  <si>
    <t>Rome</t>
  </si>
  <si>
    <t>Crown Point</t>
  </si>
  <si>
    <t>Lagrange</t>
  </si>
  <si>
    <t>Mill Creek</t>
  </si>
  <si>
    <t>Fort Branch</t>
  </si>
  <si>
    <t>Cedar Lake</t>
  </si>
  <si>
    <t>Grandview</t>
  </si>
  <si>
    <t>Cannelton</t>
  </si>
  <si>
    <t>Wolcottville</t>
  </si>
  <si>
    <t>Boonville</t>
  </si>
  <si>
    <t>Merrillville</t>
  </si>
  <si>
    <t>Hobart</t>
  </si>
  <si>
    <t>Middlebury</t>
  </si>
  <si>
    <t>Rolling Prairie</t>
  </si>
  <si>
    <t>Haubstadt</t>
  </si>
  <si>
    <t>New Carlisle</t>
  </si>
  <si>
    <t>Owensville</t>
  </si>
  <si>
    <t>Chandler</t>
  </si>
  <si>
    <t>Steuben</t>
  </si>
  <si>
    <t>Saint John</t>
  </si>
  <si>
    <t>Shipshewana</t>
  </si>
  <si>
    <t>Granger</t>
  </si>
  <si>
    <t>Chesterton</t>
  </si>
  <si>
    <t>Dyer</t>
  </si>
  <si>
    <t>Schererville</t>
  </si>
  <si>
    <t>Portage</t>
  </si>
  <si>
    <t>Gary</t>
  </si>
  <si>
    <t>Vanderburgh</t>
  </si>
  <si>
    <t>Michigan City</t>
  </si>
  <si>
    <t>Lake Station</t>
  </si>
  <si>
    <t>Griffith</t>
  </si>
  <si>
    <t>Posey</t>
  </si>
  <si>
    <t>Cynthiana</t>
  </si>
  <si>
    <t>Pleasant Lake</t>
  </si>
  <si>
    <t>Poseyville</t>
  </si>
  <si>
    <t>Newburgh</t>
  </si>
  <si>
    <t>Munster</t>
  </si>
  <si>
    <t>Griffin</t>
  </si>
  <si>
    <t>Angola</t>
  </si>
  <si>
    <t>Orland</t>
  </si>
  <si>
    <t>Wadesville</t>
  </si>
  <si>
    <t>East Chicago</t>
  </si>
  <si>
    <t>New Harmony</t>
  </si>
  <si>
    <t>Whiting</t>
  </si>
  <si>
    <t>Oldham</t>
  </si>
  <si>
    <t>Pewee Valley</t>
  </si>
  <si>
    <t>Masonic Home</t>
  </si>
  <si>
    <t>Fisherville</t>
  </si>
  <si>
    <t>Fairdale</t>
  </si>
  <si>
    <t>Bullitt</t>
  </si>
  <si>
    <t>Mount Washington</t>
  </si>
  <si>
    <t>Brooks</t>
  </si>
  <si>
    <t>Prospect</t>
  </si>
  <si>
    <t>Simpsonville</t>
  </si>
  <si>
    <t>Finchville</t>
  </si>
  <si>
    <t>Shepherdsville</t>
  </si>
  <si>
    <t>Taylorsville</t>
  </si>
  <si>
    <t>Nelson</t>
  </si>
  <si>
    <t>Coxs Creek</t>
  </si>
  <si>
    <t>Lebanon Junction</t>
  </si>
  <si>
    <t>Mount Eden</t>
  </si>
  <si>
    <t>Eminence</t>
  </si>
  <si>
    <t>Fort Knox</t>
  </si>
  <si>
    <t>Waddy</t>
  </si>
  <si>
    <t>Meade</t>
  </si>
  <si>
    <t>Muldraugh</t>
  </si>
  <si>
    <t>Bardstown</t>
  </si>
  <si>
    <t>Boston</t>
  </si>
  <si>
    <t>Chaplin</t>
  </si>
  <si>
    <t>Bagdad</t>
  </si>
  <si>
    <t>Trimble</t>
  </si>
  <si>
    <t>Radcliff</t>
  </si>
  <si>
    <t>Brandenburg</t>
  </si>
  <si>
    <t>Pleasureville</t>
  </si>
  <si>
    <t>Willisburg</t>
  </si>
  <si>
    <t>Ekron</t>
  </si>
  <si>
    <t>Turners Station</t>
  </si>
  <si>
    <t>Vine Grove</t>
  </si>
  <si>
    <t>Loretto</t>
  </si>
  <si>
    <t>Rineyville</t>
  </si>
  <si>
    <t>Guston</t>
  </si>
  <si>
    <t>Battletown</t>
  </si>
  <si>
    <t>New Hope</t>
  </si>
  <si>
    <t>Worthville</t>
  </si>
  <si>
    <t>Mackville</t>
  </si>
  <si>
    <t>Saint Francis</t>
  </si>
  <si>
    <t>Salvisa</t>
  </si>
  <si>
    <t>Payneville</t>
  </si>
  <si>
    <t>Larue</t>
  </si>
  <si>
    <t>Hodgenville</t>
  </si>
  <si>
    <t>Cecilia</t>
  </si>
  <si>
    <t>Sanders</t>
  </si>
  <si>
    <t>Rhodelia</t>
  </si>
  <si>
    <t>Breckinridge</t>
  </si>
  <si>
    <t>Glendale</t>
  </si>
  <si>
    <t>Raywick</t>
  </si>
  <si>
    <t>Owenton</t>
  </si>
  <si>
    <t>Irvington</t>
  </si>
  <si>
    <t>New Liberty</t>
  </si>
  <si>
    <t>Ghent</t>
  </si>
  <si>
    <t>Harrodsburg</t>
  </si>
  <si>
    <t>Union Star</t>
  </si>
  <si>
    <t>Eastview</t>
  </si>
  <si>
    <t>Sonora</t>
  </si>
  <si>
    <t>Stamping Ground</t>
  </si>
  <si>
    <t>Boyle</t>
  </si>
  <si>
    <t>Perryville</t>
  </si>
  <si>
    <t>Harned</t>
  </si>
  <si>
    <t>Mount Sherman</t>
  </si>
  <si>
    <t>Jessamine</t>
  </si>
  <si>
    <t>Wilmore</t>
  </si>
  <si>
    <t>White Mills</t>
  </si>
  <si>
    <t>Grayson</t>
  </si>
  <si>
    <t>Big Clifty</t>
  </si>
  <si>
    <t>Upton</t>
  </si>
  <si>
    <t>Gravel Switch</t>
  </si>
  <si>
    <t>Stephensport</t>
  </si>
  <si>
    <t>Parksville</t>
  </si>
  <si>
    <t>Bradfordsville</t>
  </si>
  <si>
    <t>Campbellsville</t>
  </si>
  <si>
    <t>Westview</t>
  </si>
  <si>
    <t>Green</t>
  </si>
  <si>
    <t>Summersville</t>
  </si>
  <si>
    <t>Corinth</t>
  </si>
  <si>
    <t>Hart</t>
  </si>
  <si>
    <t>Bonnieville</t>
  </si>
  <si>
    <t>Junction City</t>
  </si>
  <si>
    <t>Sadieville</t>
  </si>
  <si>
    <t>Cloverport</t>
  </si>
  <si>
    <t>Clarkson</t>
  </si>
  <si>
    <t>Mc Daniels</t>
  </si>
  <si>
    <t>Nicholasville</t>
  </si>
  <si>
    <t>Dry Ridge</t>
  </si>
  <si>
    <t>Leitchfield</t>
  </si>
  <si>
    <t>Williamstown</t>
  </si>
  <si>
    <t>Munfordville</t>
  </si>
  <si>
    <t>Elk Horn</t>
  </si>
  <si>
    <t>Canmer</t>
  </si>
  <si>
    <t>Falls Of Rough</t>
  </si>
  <si>
    <t>Garrard</t>
  </si>
  <si>
    <t>Lancaster</t>
  </si>
  <si>
    <t>Hustonville</t>
  </si>
  <si>
    <t>Millwood</t>
  </si>
  <si>
    <t>Hawesville</t>
  </si>
  <si>
    <t>Hardyville</t>
  </si>
  <si>
    <t>Cub Run</t>
  </si>
  <si>
    <t>Crittenden</t>
  </si>
  <si>
    <t>Berry</t>
  </si>
  <si>
    <t>Knifley</t>
  </si>
  <si>
    <t>Reynolds Station</t>
  </si>
  <si>
    <t>Horse Cave</t>
  </si>
  <si>
    <t>Fordsville</t>
  </si>
  <si>
    <t>Edmonson</t>
  </si>
  <si>
    <t>Bee Spring</t>
  </si>
  <si>
    <t>De Mossville</t>
  </si>
  <si>
    <t>Lewisport</t>
  </si>
  <si>
    <t>Mammoth Cave</t>
  </si>
  <si>
    <t>Metcalfe</t>
  </si>
  <si>
    <t>Caneyville</t>
  </si>
  <si>
    <t>Kings Mountain</t>
  </si>
  <si>
    <t>Kenton</t>
  </si>
  <si>
    <t>Morning View</t>
  </si>
  <si>
    <t>Sweeden</t>
  </si>
  <si>
    <t>Olaton</t>
  </si>
  <si>
    <t>Barren</t>
  </si>
  <si>
    <t>Cave City</t>
  </si>
  <si>
    <t>Independence</t>
  </si>
  <si>
    <t>Yosemite</t>
  </si>
  <si>
    <t>Paint Lick</t>
  </si>
  <si>
    <t>Dunnville</t>
  </si>
  <si>
    <t>Gradyville</t>
  </si>
  <si>
    <t>Waynesburg</t>
  </si>
  <si>
    <t>Erlanger</t>
  </si>
  <si>
    <t>Whitesville</t>
  </si>
  <si>
    <t>Knob Lick</t>
  </si>
  <si>
    <t>Maceo</t>
  </si>
  <si>
    <t>Crab Orchard</t>
  </si>
  <si>
    <t>Philpot</t>
  </si>
  <si>
    <t>Ft Mitchell</t>
  </si>
  <si>
    <t>Bethelridge</t>
  </si>
  <si>
    <t>Horse Branch</t>
  </si>
  <si>
    <t>Roundhill</t>
  </si>
  <si>
    <t>Latonia</t>
  </si>
  <si>
    <t>Rocky Hill</t>
  </si>
  <si>
    <t>Park City</t>
  </si>
  <si>
    <t>Campbell</t>
  </si>
  <si>
    <t>Jetson</t>
  </si>
  <si>
    <t>Berea</t>
  </si>
  <si>
    <t>Edmonton</t>
  </si>
  <si>
    <t>Eubank</t>
  </si>
  <si>
    <t>Owensboro</t>
  </si>
  <si>
    <t>Newport</t>
  </si>
  <si>
    <t>Glens Fork</t>
  </si>
  <si>
    <t>California</t>
  </si>
  <si>
    <t>Rockcastle</t>
  </si>
  <si>
    <t>Brodhead</t>
  </si>
  <si>
    <t>Nicholas</t>
  </si>
  <si>
    <t>Waco</t>
  </si>
  <si>
    <t>Smiths Grove</t>
  </si>
  <si>
    <t>Breeding</t>
  </si>
  <si>
    <t>Russell</t>
  </si>
  <si>
    <t>Russell Springs</t>
  </si>
  <si>
    <t>Science Hill</t>
  </si>
  <si>
    <t>Robertson</t>
  </si>
  <si>
    <t>Mount Olivet</t>
  </si>
  <si>
    <t>Bracken</t>
  </si>
  <si>
    <t>Fort Thomas</t>
  </si>
  <si>
    <t>Foster</t>
  </si>
  <si>
    <t>Eighty Eight</t>
  </si>
  <si>
    <t>Glasgow</t>
  </si>
  <si>
    <t>Summer Shade</t>
  </si>
  <si>
    <t>Nancy</t>
  </si>
  <si>
    <t>Beaver Dam</t>
  </si>
  <si>
    <t>Mc Henry</t>
  </si>
  <si>
    <t>Sharpsburg</t>
  </si>
  <si>
    <t>Beaumont</t>
  </si>
  <si>
    <t>Moorefield</t>
  </si>
  <si>
    <t>Powell</t>
  </si>
  <si>
    <t>Centertown</t>
  </si>
  <si>
    <t>Ferguson</t>
  </si>
  <si>
    <t>Lucas</t>
  </si>
  <si>
    <t>Estill</t>
  </si>
  <si>
    <t>Irvine</t>
  </si>
  <si>
    <t>Etoile</t>
  </si>
  <si>
    <t>Mayslick</t>
  </si>
  <si>
    <t>Mount Hermon</t>
  </si>
  <si>
    <t>Burkesville</t>
  </si>
  <si>
    <t>Sandgap</t>
  </si>
  <si>
    <t>Owingsville</t>
  </si>
  <si>
    <t>Ravenna</t>
  </si>
  <si>
    <t>Mc Kee</t>
  </si>
  <si>
    <t>Reed</t>
  </si>
  <si>
    <t>Island</t>
  </si>
  <si>
    <t>Alvaton</t>
  </si>
  <si>
    <t>Muhlenberg</t>
  </si>
  <si>
    <t>Central City</t>
  </si>
  <si>
    <t>Tompkinsville</t>
  </si>
  <si>
    <t>East Bernstadt</t>
  </si>
  <si>
    <t>Drakesboro</t>
  </si>
  <si>
    <t>Spottsville</t>
  </si>
  <si>
    <t>Maysville</t>
  </si>
  <si>
    <t>Stanton</t>
  </si>
  <si>
    <t>Scottsville</t>
  </si>
  <si>
    <t>Bronston</t>
  </si>
  <si>
    <t>Browder</t>
  </si>
  <si>
    <t>Rumsey</t>
  </si>
  <si>
    <t>Menifee</t>
  </si>
  <si>
    <t>Means</t>
  </si>
  <si>
    <t>Fountain Run</t>
  </si>
  <si>
    <t>Flemingsburg</t>
  </si>
  <si>
    <t>Burnside</t>
  </si>
  <si>
    <t>Belton</t>
  </si>
  <si>
    <t>Olympia</t>
  </si>
  <si>
    <t>Beechmont</t>
  </si>
  <si>
    <t>London</t>
  </si>
  <si>
    <t>Sacramento</t>
  </si>
  <si>
    <t>Gamaliel</t>
  </si>
  <si>
    <t>Hestand</t>
  </si>
  <si>
    <t>Beech Creek</t>
  </si>
  <si>
    <t>Dunmor</t>
  </si>
  <si>
    <t>Slade</t>
  </si>
  <si>
    <t>Powderly</t>
  </si>
  <si>
    <t>Frenchburg</t>
  </si>
  <si>
    <t>Annville</t>
  </si>
  <si>
    <t>Lewisburg</t>
  </si>
  <si>
    <t>Salt Lick</t>
  </si>
  <si>
    <t>Owsley</t>
  </si>
  <si>
    <t>Vincent</t>
  </si>
  <si>
    <t>Robards</t>
  </si>
  <si>
    <t>Adolphus</t>
  </si>
  <si>
    <t>Wolfe</t>
  </si>
  <si>
    <t>Rogers</t>
  </si>
  <si>
    <t>Beattyville</t>
  </si>
  <si>
    <t>Zoe</t>
  </si>
  <si>
    <t>Mccreary</t>
  </si>
  <si>
    <t>Parkers Lake</t>
  </si>
  <si>
    <t>Pine Ridge</t>
  </si>
  <si>
    <t>Wallingford</t>
  </si>
  <si>
    <t>Sebree</t>
  </si>
  <si>
    <t>Slaughters</t>
  </si>
  <si>
    <t>Hopkins</t>
  </si>
  <si>
    <t>Hanson</t>
  </si>
  <si>
    <t>Graham</t>
  </si>
  <si>
    <t>Keavy</t>
  </si>
  <si>
    <t>Denniston</t>
  </si>
  <si>
    <t>Tollesboro</t>
  </si>
  <si>
    <t>Whitley City</t>
  </si>
  <si>
    <t>Sextons Creek</t>
  </si>
  <si>
    <t>Stearns</t>
  </si>
  <si>
    <t>Lily</t>
  </si>
  <si>
    <t>Madisonville</t>
  </si>
  <si>
    <t>Rowan</t>
  </si>
  <si>
    <t>Morehead</t>
  </si>
  <si>
    <t>Clearfield</t>
  </si>
  <si>
    <t>Todd</t>
  </si>
  <si>
    <t>Sharon Grove</t>
  </si>
  <si>
    <t>Booneville</t>
  </si>
  <si>
    <t>Corbin</t>
  </si>
  <si>
    <t>Manitou</t>
  </si>
  <si>
    <t>White Plains</t>
  </si>
  <si>
    <t>Ezel</t>
  </si>
  <si>
    <t>Vanceburg</t>
  </si>
  <si>
    <t>Campton</t>
  </si>
  <si>
    <t>Ricetown</t>
  </si>
  <si>
    <t>Hazel Green</t>
  </si>
  <si>
    <t>Woodbine</t>
  </si>
  <si>
    <t>Earlington</t>
  </si>
  <si>
    <t>Mize</t>
  </si>
  <si>
    <t>Strunk</t>
  </si>
  <si>
    <t>Gray</t>
  </si>
  <si>
    <t>Adairville</t>
  </si>
  <si>
    <t>Green Road</t>
  </si>
  <si>
    <t>Nortonville</t>
  </si>
  <si>
    <t>Mistletoe</t>
  </si>
  <si>
    <t>Manchester</t>
  </si>
  <si>
    <t>Pine Knot</t>
  </si>
  <si>
    <t>Uniontown</t>
  </si>
  <si>
    <t>Rockholds</t>
  </si>
  <si>
    <t>Olmstead</t>
  </si>
  <si>
    <t>Emerson</t>
  </si>
  <si>
    <t>Girdler</t>
  </si>
  <si>
    <t>Cannel City</t>
  </si>
  <si>
    <t>Breathitt</t>
  </si>
  <si>
    <t>Vancleve</t>
  </si>
  <si>
    <t>Cannon</t>
  </si>
  <si>
    <t>Big Creek</t>
  </si>
  <si>
    <t>Crofton</t>
  </si>
  <si>
    <t>Heidrick</t>
  </si>
  <si>
    <t>Barbourville</t>
  </si>
  <si>
    <t>Providence</t>
  </si>
  <si>
    <t>Allensville</t>
  </si>
  <si>
    <t>Morganfield</t>
  </si>
  <si>
    <t>Buckhorn</t>
  </si>
  <si>
    <t>Gays Creek</t>
  </si>
  <si>
    <t>Carter</t>
  </si>
  <si>
    <t>Olive Hill</t>
  </si>
  <si>
    <t>Whick</t>
  </si>
  <si>
    <t>Bimble</t>
  </si>
  <si>
    <t>Garrison</t>
  </si>
  <si>
    <t>Leslie</t>
  </si>
  <si>
    <t>Sizerock</t>
  </si>
  <si>
    <t>Dawson Springs</t>
  </si>
  <si>
    <t>Guthrie</t>
  </si>
  <si>
    <t>Bear Branch</t>
  </si>
  <si>
    <t>Bays</t>
  </si>
  <si>
    <t>Elkfork</t>
  </si>
  <si>
    <t>Scalf</t>
  </si>
  <si>
    <t>Hinkle</t>
  </si>
  <si>
    <t>Artemus</t>
  </si>
  <si>
    <t>Bryants Store</t>
  </si>
  <si>
    <t>Hopkinsville</t>
  </si>
  <si>
    <t>Lost Creek</t>
  </si>
  <si>
    <t>Rousseau</t>
  </si>
  <si>
    <t>Hyden</t>
  </si>
  <si>
    <t>Chavies</t>
  </si>
  <si>
    <t>Thousandsticks</t>
  </si>
  <si>
    <t>Flat Lick</t>
  </si>
  <si>
    <t>Elliott</t>
  </si>
  <si>
    <t>Sandy Hook</t>
  </si>
  <si>
    <t>Siler</t>
  </si>
  <si>
    <t>Pembroke</t>
  </si>
  <si>
    <t>Krypton</t>
  </si>
  <si>
    <t>Trosper</t>
  </si>
  <si>
    <t>Walker</t>
  </si>
  <si>
    <t>Sturgis</t>
  </si>
  <si>
    <t>Beverly</t>
  </si>
  <si>
    <t>Isonville</t>
  </si>
  <si>
    <t>Trigg</t>
  </si>
  <si>
    <t>Cerulean</t>
  </si>
  <si>
    <t>Roark</t>
  </si>
  <si>
    <t>Clayhole</t>
  </si>
  <si>
    <t>Essie</t>
  </si>
  <si>
    <t>Fourmile</t>
  </si>
  <si>
    <t>Magoffin</t>
  </si>
  <si>
    <t>Salyersville</t>
  </si>
  <si>
    <t>Rowdy</t>
  </si>
  <si>
    <t>Busy</t>
  </si>
  <si>
    <t>Stinnett</t>
  </si>
  <si>
    <t>Frakes</t>
  </si>
  <si>
    <t>Arjay</t>
  </si>
  <si>
    <t>Bonnyman</t>
  </si>
  <si>
    <t>Warbranch</t>
  </si>
  <si>
    <t>Mazie</t>
  </si>
  <si>
    <t>Pineville</t>
  </si>
  <si>
    <t>Calvin</t>
  </si>
  <si>
    <t>Martha</t>
  </si>
  <si>
    <t>Oak Grove</t>
  </si>
  <si>
    <t>South Portsmouth</t>
  </si>
  <si>
    <t>Wendover</t>
  </si>
  <si>
    <t>South Shore</t>
  </si>
  <si>
    <t>Keaton</t>
  </si>
  <si>
    <t>Kettle Island</t>
  </si>
  <si>
    <t>Combs</t>
  </si>
  <si>
    <t>Stoney Fork</t>
  </si>
  <si>
    <t>Ary</t>
  </si>
  <si>
    <t>Gracey</t>
  </si>
  <si>
    <t>Mozelle</t>
  </si>
  <si>
    <t>Hazard</t>
  </si>
  <si>
    <t>Helton</t>
  </si>
  <si>
    <t>Oil Springs</t>
  </si>
  <si>
    <t>Hitchins</t>
  </si>
  <si>
    <t>Bulan</t>
  </si>
  <si>
    <t>Wooton</t>
  </si>
  <si>
    <t>Flatgap</t>
  </si>
  <si>
    <t>Knott</t>
  </si>
  <si>
    <t>Vest</t>
  </si>
  <si>
    <t>Smilax</t>
  </si>
  <si>
    <t>Chappell</t>
  </si>
  <si>
    <t>Middlesboro</t>
  </si>
  <si>
    <t>Hulen</t>
  </si>
  <si>
    <t>Staffordsville</t>
  </si>
  <si>
    <t>Webbville</t>
  </si>
  <si>
    <t>Fredonia</t>
  </si>
  <si>
    <t>Denton</t>
  </si>
  <si>
    <t>Coldiron</t>
  </si>
  <si>
    <t>Argillite</t>
  </si>
  <si>
    <t>Herndon</t>
  </si>
  <si>
    <t>Emmalena</t>
  </si>
  <si>
    <t>Jeff</t>
  </si>
  <si>
    <t>Gunlock</t>
  </si>
  <si>
    <t>Sitka</t>
  </si>
  <si>
    <t>Hagerhill</t>
  </si>
  <si>
    <t>Yeaddiss</t>
  </si>
  <si>
    <t>Happy</t>
  </si>
  <si>
    <t>Bledsoe</t>
  </si>
  <si>
    <t>Wittensville</t>
  </si>
  <si>
    <t>Miracle</t>
  </si>
  <si>
    <t>Leburn</t>
  </si>
  <si>
    <t>Viper</t>
  </si>
  <si>
    <t>Scuddy</t>
  </si>
  <si>
    <t>Fort Campbell</t>
  </si>
  <si>
    <t>Boyd</t>
  </si>
  <si>
    <t>East Point</t>
  </si>
  <si>
    <t>Wallins Creek</t>
  </si>
  <si>
    <t>David</t>
  </si>
  <si>
    <t>Stambaugh</t>
  </si>
  <si>
    <t>Big Laurel</t>
  </si>
  <si>
    <t>Lyon</t>
  </si>
  <si>
    <t>Vicco</t>
  </si>
  <si>
    <t>Blue River</t>
  </si>
  <si>
    <t>Pathfork</t>
  </si>
  <si>
    <t>Slemp</t>
  </si>
  <si>
    <t>Sassafras</t>
  </si>
  <si>
    <t>West Van Lear</t>
  </si>
  <si>
    <t>Hindman</t>
  </si>
  <si>
    <t>Baxter</t>
  </si>
  <si>
    <t>Hueysville</t>
  </si>
  <si>
    <t>Tutor Key</t>
  </si>
  <si>
    <t>Flatwoods</t>
  </si>
  <si>
    <t>Mousie</t>
  </si>
  <si>
    <t>Putney</t>
  </si>
  <si>
    <t>Thelma</t>
  </si>
  <si>
    <t>Paintsville</t>
  </si>
  <si>
    <t>Mary Alice</t>
  </si>
  <si>
    <t>Cornettsville</t>
  </si>
  <si>
    <t>Littcarr</t>
  </si>
  <si>
    <t>Garner</t>
  </si>
  <si>
    <t>Lowmansville</t>
  </si>
  <si>
    <t>Ulysses</t>
  </si>
  <si>
    <t>Meally</t>
  </si>
  <si>
    <t>Gulston</t>
  </si>
  <si>
    <t>Cadiz</t>
  </si>
  <si>
    <t>Eastern</t>
  </si>
  <si>
    <t>Mallie</t>
  </si>
  <si>
    <t>Delphia</t>
  </si>
  <si>
    <t>Letcher</t>
  </si>
  <si>
    <t>Langley</t>
  </si>
  <si>
    <t>Van Lear</t>
  </si>
  <si>
    <t>Prestonsburg</t>
  </si>
  <si>
    <t>Catlettsburg</t>
  </si>
  <si>
    <t>Totz</t>
  </si>
  <si>
    <t>Blackey</t>
  </si>
  <si>
    <t>Louisa</t>
  </si>
  <si>
    <t>Redfox</t>
  </si>
  <si>
    <t>Raven</t>
  </si>
  <si>
    <t>Kuttawa</t>
  </si>
  <si>
    <t>Auxier</t>
  </si>
  <si>
    <t>Wayland</t>
  </si>
  <si>
    <t>Coalgood</t>
  </si>
  <si>
    <t>Gordon</t>
  </si>
  <si>
    <t>Boons Camp</t>
  </si>
  <si>
    <t>Pippa Passes</t>
  </si>
  <si>
    <t>Dwale</t>
  </si>
  <si>
    <t>Drift</t>
  </si>
  <si>
    <t>Hallie</t>
  </si>
  <si>
    <t>Jeremiah</t>
  </si>
  <si>
    <t>Lackey</t>
  </si>
  <si>
    <t>Cawood</t>
  </si>
  <si>
    <t>River</t>
  </si>
  <si>
    <t>Pine Top</t>
  </si>
  <si>
    <t>Dema</t>
  </si>
  <si>
    <t>Minnie</t>
  </si>
  <si>
    <t>Printer</t>
  </si>
  <si>
    <t>Topmost</t>
  </si>
  <si>
    <t>Evarts</t>
  </si>
  <si>
    <t>Tiline</t>
  </si>
  <si>
    <t>Premium</t>
  </si>
  <si>
    <t>Isom</t>
  </si>
  <si>
    <t>Tomahawk</t>
  </si>
  <si>
    <t>Linefork</t>
  </si>
  <si>
    <t>Burna</t>
  </si>
  <si>
    <t>Cranks</t>
  </si>
  <si>
    <t>Banner</t>
  </si>
  <si>
    <t>Tram</t>
  </si>
  <si>
    <t>Ivel</t>
  </si>
  <si>
    <t>Kite</t>
  </si>
  <si>
    <t>Grethel</t>
  </si>
  <si>
    <t>Grand Rivers</t>
  </si>
  <si>
    <t>Debord</t>
  </si>
  <si>
    <t>Smithland</t>
  </si>
  <si>
    <t>Mc Dowell</t>
  </si>
  <si>
    <t>Hi Hat</t>
  </si>
  <si>
    <t>Closplint</t>
  </si>
  <si>
    <t>Stanville</t>
  </si>
  <si>
    <t>Betsy Layne</t>
  </si>
  <si>
    <t>Bypro</t>
  </si>
  <si>
    <t>Harold</t>
  </si>
  <si>
    <t>Deane</t>
  </si>
  <si>
    <t>Wheelwright</t>
  </si>
  <si>
    <t>Bevinsville</t>
  </si>
  <si>
    <t>Beaver</t>
  </si>
  <si>
    <t>Whitesburg</t>
  </si>
  <si>
    <t>Ermine</t>
  </si>
  <si>
    <t>Gilbertsville</t>
  </si>
  <si>
    <t>Inez</t>
  </si>
  <si>
    <t>Weeksbury</t>
  </si>
  <si>
    <t>Partridge</t>
  </si>
  <si>
    <t>Millstone</t>
  </si>
  <si>
    <t>Teaberry</t>
  </si>
  <si>
    <t>Holmes Mill</t>
  </si>
  <si>
    <t>Virgie</t>
  </si>
  <si>
    <t>Beauty</t>
  </si>
  <si>
    <t>Jackhorn</t>
  </si>
  <si>
    <t>Neon</t>
  </si>
  <si>
    <t>Pilgrim</t>
  </si>
  <si>
    <t>Mayking</t>
  </si>
  <si>
    <t>Warfield</t>
  </si>
  <si>
    <t>Calvert City</t>
  </si>
  <si>
    <t>Eolia</t>
  </si>
  <si>
    <t>Robinson Creek</t>
  </si>
  <si>
    <t>Mc Roberts</t>
  </si>
  <si>
    <t>Ledbetter</t>
  </si>
  <si>
    <t>Pikeville</t>
  </si>
  <si>
    <t>Jenkins</t>
  </si>
  <si>
    <t>Varney</t>
  </si>
  <si>
    <t>Calloway</t>
  </si>
  <si>
    <t>Dexter</t>
  </si>
  <si>
    <t>New Concord</t>
  </si>
  <si>
    <t>Burdine</t>
  </si>
  <si>
    <t>Lovely</t>
  </si>
  <si>
    <t>Shelbiana</t>
  </si>
  <si>
    <t>Raccoon</t>
  </si>
  <si>
    <t>Almo</t>
  </si>
  <si>
    <t>Shelby Gap</t>
  </si>
  <si>
    <t>Hellier</t>
  </si>
  <si>
    <t>Ashcamp</t>
  </si>
  <si>
    <t>Mccracken</t>
  </si>
  <si>
    <t>Paducah</t>
  </si>
  <si>
    <t>Belfry</t>
  </si>
  <si>
    <t>Graves</t>
  </si>
  <si>
    <t>Symsonia</t>
  </si>
  <si>
    <t>Canada</t>
  </si>
  <si>
    <t>Forest Hills</t>
  </si>
  <si>
    <t>South Williamson</t>
  </si>
  <si>
    <t>Regina</t>
  </si>
  <si>
    <t>Kirksey</t>
  </si>
  <si>
    <t>Kimper</t>
  </si>
  <si>
    <t>Huddy</t>
  </si>
  <si>
    <t>Elkhorn City</t>
  </si>
  <si>
    <t>Belcher</t>
  </si>
  <si>
    <t>Stone</t>
  </si>
  <si>
    <t>Mc Andrews</t>
  </si>
  <si>
    <t>Phyllis</t>
  </si>
  <si>
    <t>Hardy</t>
  </si>
  <si>
    <t>Hazel</t>
  </si>
  <si>
    <t>Lick Creek</t>
  </si>
  <si>
    <t>Boaz</t>
  </si>
  <si>
    <t>Pinsonfork</t>
  </si>
  <si>
    <t>West Paducah</t>
  </si>
  <si>
    <t>Mouthcard</t>
  </si>
  <si>
    <t>Hickory</t>
  </si>
  <si>
    <t>Fedscreek</t>
  </si>
  <si>
    <t>Mc Carr</t>
  </si>
  <si>
    <t>Steele</t>
  </si>
  <si>
    <t>Phelps</t>
  </si>
  <si>
    <t>Freeburn</t>
  </si>
  <si>
    <t>Melber</t>
  </si>
  <si>
    <t>Mayfield</t>
  </si>
  <si>
    <t>Kevil</t>
  </si>
  <si>
    <t>Majestic</t>
  </si>
  <si>
    <t>Stopover</t>
  </si>
  <si>
    <t>Ballard</t>
  </si>
  <si>
    <t>La Center</t>
  </si>
  <si>
    <t>Cunningham</t>
  </si>
  <si>
    <t>Fancy Farm</t>
  </si>
  <si>
    <t>Wickliffe</t>
  </si>
  <si>
    <t>Wingo</t>
  </si>
  <si>
    <t>Barlow</t>
  </si>
  <si>
    <t>Water Valley</t>
  </si>
  <si>
    <t>Bardwell</t>
  </si>
  <si>
    <t>Hickman</t>
  </si>
  <si>
    <t>Minneapolis</t>
  </si>
  <si>
    <t>Anoka</t>
  </si>
  <si>
    <t>Minnetonka</t>
  </si>
  <si>
    <t>Eden Prairie</t>
  </si>
  <si>
    <t>South Saint Paul</t>
  </si>
  <si>
    <t>Wayzata</t>
  </si>
  <si>
    <t>Burnsville</t>
  </si>
  <si>
    <t>Osseo</t>
  </si>
  <si>
    <t>Inver Grove Heights</t>
  </si>
  <si>
    <t>Champlin</t>
  </si>
  <si>
    <t>Maple Grove</t>
  </si>
  <si>
    <t>Circle Pines</t>
  </si>
  <si>
    <t>Savage</t>
  </si>
  <si>
    <t>Long Lake</t>
  </si>
  <si>
    <t>Carver</t>
  </si>
  <si>
    <t>Chanhassen</t>
  </si>
  <si>
    <t>Hamel</t>
  </si>
  <si>
    <t>Saint Paul Park</t>
  </si>
  <si>
    <t>Lake Elmo</t>
  </si>
  <si>
    <t>Spring Park</t>
  </si>
  <si>
    <t>Excelsior</t>
  </si>
  <si>
    <t>Rosemount</t>
  </si>
  <si>
    <t>Andover</t>
  </si>
  <si>
    <t>Mound</t>
  </si>
  <si>
    <t>Cottage Grove</t>
  </si>
  <si>
    <t>Shakopee</t>
  </si>
  <si>
    <t>Maple Plain</t>
  </si>
  <si>
    <t>Chaska</t>
  </si>
  <si>
    <t>Stillwater</t>
  </si>
  <si>
    <t>Prior Lake</t>
  </si>
  <si>
    <t>Afton</t>
  </si>
  <si>
    <t>Forest Lake</t>
  </si>
  <si>
    <t>Wright</t>
  </si>
  <si>
    <t>Bayport</t>
  </si>
  <si>
    <t>Saint Michael</t>
  </si>
  <si>
    <t>Saint Bonifacius</t>
  </si>
  <si>
    <t>Cedar</t>
  </si>
  <si>
    <t>Chisago</t>
  </si>
  <si>
    <t>Waconia</t>
  </si>
  <si>
    <t>Marine On Saint Croix</t>
  </si>
  <si>
    <t>Albertville</t>
  </si>
  <si>
    <t>Delano</t>
  </si>
  <si>
    <t>Elko New Market</t>
  </si>
  <si>
    <t>Jordan</t>
  </si>
  <si>
    <t>Watertown</t>
  </si>
  <si>
    <t>Scandia</t>
  </si>
  <si>
    <t>Sherburne</t>
  </si>
  <si>
    <t>Elk River</t>
  </si>
  <si>
    <t>Bethel</t>
  </si>
  <si>
    <t>Cologne</t>
  </si>
  <si>
    <t>Stacy</t>
  </si>
  <si>
    <t>Rice</t>
  </si>
  <si>
    <t>Chisago City</t>
  </si>
  <si>
    <t>Mayer</t>
  </si>
  <si>
    <t>New Prague</t>
  </si>
  <si>
    <t>Isanti</t>
  </si>
  <si>
    <t>New Germany</t>
  </si>
  <si>
    <t>Belle Plaine</t>
  </si>
  <si>
    <t>Norwood Young America</t>
  </si>
  <si>
    <t>Northfield</t>
  </si>
  <si>
    <t>Zimmerman</t>
  </si>
  <si>
    <t>Lindstrom</t>
  </si>
  <si>
    <t>Lonsdale</t>
  </si>
  <si>
    <t>Big Lake</t>
  </si>
  <si>
    <t>Goodhue</t>
  </si>
  <si>
    <t>Welch</t>
  </si>
  <si>
    <t>Shafer</t>
  </si>
  <si>
    <t>Cannon Falls</t>
  </si>
  <si>
    <t>Mcleod</t>
  </si>
  <si>
    <t>Winsted</t>
  </si>
  <si>
    <t>North Branch</t>
  </si>
  <si>
    <t>Howard Lake</t>
  </si>
  <si>
    <t>Center City</t>
  </si>
  <si>
    <t>Lester Prairie</t>
  </si>
  <si>
    <t>Maple Lake</t>
  </si>
  <si>
    <t>Green Isle</t>
  </si>
  <si>
    <t>Plato</t>
  </si>
  <si>
    <t>Becker</t>
  </si>
  <si>
    <t>Le Sueur</t>
  </si>
  <si>
    <t>Taylors Falls</t>
  </si>
  <si>
    <t>Nerstrand</t>
  </si>
  <si>
    <t>Harris</t>
  </si>
  <si>
    <t>Mille Lacs</t>
  </si>
  <si>
    <t>Cokato</t>
  </si>
  <si>
    <t>Faribault</t>
  </si>
  <si>
    <t>Annandale</t>
  </si>
  <si>
    <t>Kilkenny</t>
  </si>
  <si>
    <t>Le Center</t>
  </si>
  <si>
    <t>Stanchfield</t>
  </si>
  <si>
    <t>Red Wing</t>
  </si>
  <si>
    <t>Clear Lake</t>
  </si>
  <si>
    <t>Dalbo</t>
  </si>
  <si>
    <t>South Haven</t>
  </si>
  <si>
    <t>Kenyon</t>
  </si>
  <si>
    <t>Rush City</t>
  </si>
  <si>
    <t>Dassel</t>
  </si>
  <si>
    <t>Gaylord</t>
  </si>
  <si>
    <t>Braham</t>
  </si>
  <si>
    <t>Cleveland</t>
  </si>
  <si>
    <t>Wanamingo</t>
  </si>
  <si>
    <t>Waterville</t>
  </si>
  <si>
    <t>Zumbrota</t>
  </si>
  <si>
    <t>Frontenac</t>
  </si>
  <si>
    <t>Brownton</t>
  </si>
  <si>
    <t>Kimball</t>
  </si>
  <si>
    <t>Medford</t>
  </si>
  <si>
    <t>Elysian</t>
  </si>
  <si>
    <t>Foreston</t>
  </si>
  <si>
    <t>Darwin</t>
  </si>
  <si>
    <t>Kasota</t>
  </si>
  <si>
    <t>Hutchinson</t>
  </si>
  <si>
    <t>Milaca</t>
  </si>
  <si>
    <t>Dodge</t>
  </si>
  <si>
    <t>West Concord</t>
  </si>
  <si>
    <t>Grasston</t>
  </si>
  <si>
    <t>Blue Earth</t>
  </si>
  <si>
    <t>Madison Lake</t>
  </si>
  <si>
    <t>Nicollet</t>
  </si>
  <si>
    <t>Foley</t>
  </si>
  <si>
    <t>Kanabec</t>
  </si>
  <si>
    <t>Ogilvie</t>
  </si>
  <si>
    <t>Wabasha</t>
  </si>
  <si>
    <t>Mazeppa</t>
  </si>
  <si>
    <t>Pine City</t>
  </si>
  <si>
    <t>Waite Park</t>
  </si>
  <si>
    <t>Sauk Rapids</t>
  </si>
  <si>
    <t>Stewart</t>
  </si>
  <si>
    <t>Winthrop</t>
  </si>
  <si>
    <t>Henriette</t>
  </si>
  <si>
    <t>Pine Island</t>
  </si>
  <si>
    <t>Owatonna</t>
  </si>
  <si>
    <t>Waseca</t>
  </si>
  <si>
    <t>Cold Spring</t>
  </si>
  <si>
    <t>Sartell</t>
  </si>
  <si>
    <t>Zumbro Falls</t>
  </si>
  <si>
    <t>Janesville</t>
  </si>
  <si>
    <t>Mankato</t>
  </si>
  <si>
    <t>Renville</t>
  </si>
  <si>
    <t>Buffalo Lake</t>
  </si>
  <si>
    <t>Mora</t>
  </si>
  <si>
    <t>Mantorville</t>
  </si>
  <si>
    <t>Oronoco</t>
  </si>
  <si>
    <t>Cosmos</t>
  </si>
  <si>
    <t>Eden Valley</t>
  </si>
  <si>
    <t>Dodge Center</t>
  </si>
  <si>
    <t>Millville</t>
  </si>
  <si>
    <t>Reads Landing</t>
  </si>
  <si>
    <t>Grove City</t>
  </si>
  <si>
    <t>Saint Stephen</t>
  </si>
  <si>
    <t>Gibbon</t>
  </si>
  <si>
    <t>Brook Park</t>
  </si>
  <si>
    <t>Courtland</t>
  </si>
  <si>
    <t>Blooming Prairie</t>
  </si>
  <si>
    <t>Hector</t>
  </si>
  <si>
    <t>Kasson</t>
  </si>
  <si>
    <t>New Ulm</t>
  </si>
  <si>
    <t>Ellendale</t>
  </si>
  <si>
    <t>New Richland</t>
  </si>
  <si>
    <t>Kandiyohi</t>
  </si>
  <si>
    <t>Atwater</t>
  </si>
  <si>
    <t>Lake Crystal</t>
  </si>
  <si>
    <t>Paynesville</t>
  </si>
  <si>
    <t>Wahkon</t>
  </si>
  <si>
    <t>Waldorf</t>
  </si>
  <si>
    <t>Pemberton</t>
  </si>
  <si>
    <t>Holdingford</t>
  </si>
  <si>
    <t>Hillman</t>
  </si>
  <si>
    <t>Onamia</t>
  </si>
  <si>
    <t>Good Thunder</t>
  </si>
  <si>
    <t>Hayfield</t>
  </si>
  <si>
    <t>Lake Lillian</t>
  </si>
  <si>
    <t>Fairfax</t>
  </si>
  <si>
    <t>Isle</t>
  </si>
  <si>
    <t>Bowlus</t>
  </si>
  <si>
    <t>Plainview</t>
  </si>
  <si>
    <t>Pierz</t>
  </si>
  <si>
    <t>Bird Island</t>
  </si>
  <si>
    <t>Minnesota Lake</t>
  </si>
  <si>
    <t>Freeborn</t>
  </si>
  <si>
    <t>Hartland</t>
  </si>
  <si>
    <t>Eyota</t>
  </si>
  <si>
    <t>Hanska</t>
  </si>
  <si>
    <t>Hollandale</t>
  </si>
  <si>
    <t>Mower</t>
  </si>
  <si>
    <t>Waltham</t>
  </si>
  <si>
    <t>Winona</t>
  </si>
  <si>
    <t>Altura</t>
  </si>
  <si>
    <t>Clarks Grove</t>
  </si>
  <si>
    <t>Vernon Center</t>
  </si>
  <si>
    <t>Spicer</t>
  </si>
  <si>
    <t>Watonwan</t>
  </si>
  <si>
    <t>Madelia</t>
  </si>
  <si>
    <t>Sargeant</t>
  </si>
  <si>
    <t>Sandstone</t>
  </si>
  <si>
    <t>Stewartville</t>
  </si>
  <si>
    <t>Olivia</t>
  </si>
  <si>
    <t>New London</t>
  </si>
  <si>
    <t>Upsala</t>
  </si>
  <si>
    <t>Willmar</t>
  </si>
  <si>
    <t>Sleepy Eye</t>
  </si>
  <si>
    <t>Blomkest</t>
  </si>
  <si>
    <t>Finlayson</t>
  </si>
  <si>
    <t>Brownsdale</t>
  </si>
  <si>
    <t>Askov</t>
  </si>
  <si>
    <t>Little Falls</t>
  </si>
  <si>
    <t>Racine</t>
  </si>
  <si>
    <t>Belgrade</t>
  </si>
  <si>
    <t>Albert Lea</t>
  </si>
  <si>
    <t>Redwood</t>
  </si>
  <si>
    <t>Danube</t>
  </si>
  <si>
    <t>Burtrum</t>
  </si>
  <si>
    <t>Aitkin</t>
  </si>
  <si>
    <t>Mc Grath</t>
  </si>
  <si>
    <t>Crow Wing</t>
  </si>
  <si>
    <t>Prinsburg</t>
  </si>
  <si>
    <t>Hayward</t>
  </si>
  <si>
    <t>Swanville</t>
  </si>
  <si>
    <t>Willow River</t>
  </si>
  <si>
    <t>Rollingstone</t>
  </si>
  <si>
    <t>Alden</t>
  </si>
  <si>
    <t>Pennock</t>
  </si>
  <si>
    <t>Grey Eagle</t>
  </si>
  <si>
    <t>Saint James</t>
  </si>
  <si>
    <t>Grand Meadow</t>
  </si>
  <si>
    <t>Brooten</t>
  </si>
  <si>
    <t>Bruno</t>
  </si>
  <si>
    <t>Minnesota City</t>
  </si>
  <si>
    <t>Fort Ripley</t>
  </si>
  <si>
    <t>Clements</t>
  </si>
  <si>
    <t>Chatfield</t>
  </si>
  <si>
    <t>Redwood Falls</t>
  </si>
  <si>
    <t>Sauk Centre</t>
  </si>
  <si>
    <t>Rose Creek</t>
  </si>
  <si>
    <t>Randall</t>
  </si>
  <si>
    <t>Sunburg</t>
  </si>
  <si>
    <t>Truman</t>
  </si>
  <si>
    <t>Glenville</t>
  </si>
  <si>
    <t>Bricelyn</t>
  </si>
  <si>
    <t>Wykoff</t>
  </si>
  <si>
    <t>Lyle</t>
  </si>
  <si>
    <t>Swift</t>
  </si>
  <si>
    <t>Kerkhoven</t>
  </si>
  <si>
    <t>Emmons</t>
  </si>
  <si>
    <t>Sturgeon Lake</t>
  </si>
  <si>
    <t>Kiester</t>
  </si>
  <si>
    <t>Brainerd</t>
  </si>
  <si>
    <t>Butterfield</t>
  </si>
  <si>
    <t>Chippewa</t>
  </si>
  <si>
    <t>Clara City</t>
  </si>
  <si>
    <t>Comfrey</t>
  </si>
  <si>
    <t>Taopi</t>
  </si>
  <si>
    <t>Frost</t>
  </si>
  <si>
    <t>Sacred Heart</t>
  </si>
  <si>
    <t>Ormsby</t>
  </si>
  <si>
    <t>Belview</t>
  </si>
  <si>
    <t>Long Prairie</t>
  </si>
  <si>
    <t>Deerwood</t>
  </si>
  <si>
    <t>Kerrick</t>
  </si>
  <si>
    <t>Wabasso</t>
  </si>
  <si>
    <t>Cushing</t>
  </si>
  <si>
    <t>Seaforth</t>
  </si>
  <si>
    <t>Carlton</t>
  </si>
  <si>
    <t>Moose Lake</t>
  </si>
  <si>
    <t>Murdock</t>
  </si>
  <si>
    <t>Ostrander</t>
  </si>
  <si>
    <t>Sanborn</t>
  </si>
  <si>
    <t>Browerville</t>
  </si>
  <si>
    <t>Villard</t>
  </si>
  <si>
    <t>Ironton</t>
  </si>
  <si>
    <t>Lanesboro</t>
  </si>
  <si>
    <t>Yellow Medicine</t>
  </si>
  <si>
    <t>Echo</t>
  </si>
  <si>
    <t>Peterson</t>
  </si>
  <si>
    <t>Kettle River</t>
  </si>
  <si>
    <t>Maynard</t>
  </si>
  <si>
    <t>Rushford</t>
  </si>
  <si>
    <t>Trimont</t>
  </si>
  <si>
    <t>Mountain Lake</t>
  </si>
  <si>
    <t>Jeffers</t>
  </si>
  <si>
    <t>Osakis</t>
  </si>
  <si>
    <t>Fairmont</t>
  </si>
  <si>
    <t>Lamberton</t>
  </si>
  <si>
    <t>Welcome</t>
  </si>
  <si>
    <t>Harmony</t>
  </si>
  <si>
    <t>Vesta</t>
  </si>
  <si>
    <t>Lucan</t>
  </si>
  <si>
    <t>Bingham Lake</t>
  </si>
  <si>
    <t>Barnum</t>
  </si>
  <si>
    <t>Merrifield</t>
  </si>
  <si>
    <t>Pillager</t>
  </si>
  <si>
    <t>Wood Lake</t>
  </si>
  <si>
    <t>Mcgregor</t>
  </si>
  <si>
    <t>Nisswa</t>
  </si>
  <si>
    <t>Granite Falls</t>
  </si>
  <si>
    <t>Clarissa</t>
  </si>
  <si>
    <t>Crosby</t>
  </si>
  <si>
    <t>Sherburn</t>
  </si>
  <si>
    <t>Houston</t>
  </si>
  <si>
    <t>Revere</t>
  </si>
  <si>
    <t>Motley</t>
  </si>
  <si>
    <t>Storden</t>
  </si>
  <si>
    <t>Wrenshall</t>
  </si>
  <si>
    <t>Starbuck</t>
  </si>
  <si>
    <t>Eagle Bend</t>
  </si>
  <si>
    <t>Montevideo</t>
  </si>
  <si>
    <t>Tamarack</t>
  </si>
  <si>
    <t>Ceylon</t>
  </si>
  <si>
    <t>Carlos</t>
  </si>
  <si>
    <t>Walnut Grove</t>
  </si>
  <si>
    <t>Mabel</t>
  </si>
  <si>
    <t>Clontarf</t>
  </si>
  <si>
    <t>Sawyer</t>
  </si>
  <si>
    <t>Lowry</t>
  </si>
  <si>
    <t>Bertha</t>
  </si>
  <si>
    <t>Hanley Falls</t>
  </si>
  <si>
    <t>Windom</t>
  </si>
  <si>
    <t>Wadena</t>
  </si>
  <si>
    <t>Staples</t>
  </si>
  <si>
    <t>Dunnell</t>
  </si>
  <si>
    <t>Miltona</t>
  </si>
  <si>
    <t>La Crescent</t>
  </si>
  <si>
    <t>Cyrus</t>
  </si>
  <si>
    <t>Westbrook</t>
  </si>
  <si>
    <t>Crosslake</t>
  </si>
  <si>
    <t>Emily</t>
  </si>
  <si>
    <t>Aldrich</t>
  </si>
  <si>
    <t>Pequot Lakes</t>
  </si>
  <si>
    <t>Dovray</t>
  </si>
  <si>
    <t>Cloquet</t>
  </si>
  <si>
    <t>Clarkfield</t>
  </si>
  <si>
    <t>Hewitt</t>
  </si>
  <si>
    <t>Esko</t>
  </si>
  <si>
    <t>Farwell</t>
  </si>
  <si>
    <t>Saint Louis</t>
  </si>
  <si>
    <t>Duluth</t>
  </si>
  <si>
    <t>Heron Lake</t>
  </si>
  <si>
    <t>Stevens</t>
  </si>
  <si>
    <t>Hokah</t>
  </si>
  <si>
    <t>Tracy</t>
  </si>
  <si>
    <t>Lac Qui Parle</t>
  </si>
  <si>
    <t>Kensington</t>
  </si>
  <si>
    <t>Otter Tail</t>
  </si>
  <si>
    <t>Parkers Prairie</t>
  </si>
  <si>
    <t>Holloway</t>
  </si>
  <si>
    <t>Verndale</t>
  </si>
  <si>
    <t>Fifty Lakes</t>
  </si>
  <si>
    <t>Currie</t>
  </si>
  <si>
    <t>Pine River</t>
  </si>
  <si>
    <t>Appleton</t>
  </si>
  <si>
    <t>Outing</t>
  </si>
  <si>
    <t>Okabena</t>
  </si>
  <si>
    <t>Avoca</t>
  </si>
  <si>
    <t>Lakefield</t>
  </si>
  <si>
    <t>Garvin</t>
  </si>
  <si>
    <t>Minneota</t>
  </si>
  <si>
    <t>Eitzen</t>
  </si>
  <si>
    <t>Jacobson</t>
  </si>
  <si>
    <t>Swatara</t>
  </si>
  <si>
    <t>Floodwood</t>
  </si>
  <si>
    <t>Fulda</t>
  </si>
  <si>
    <t>Vining</t>
  </si>
  <si>
    <t>Lynd</t>
  </si>
  <si>
    <t>Henning</t>
  </si>
  <si>
    <t>Saginaw</t>
  </si>
  <si>
    <t>Taunton</t>
  </si>
  <si>
    <t>Balaton</t>
  </si>
  <si>
    <t>Slayton</t>
  </si>
  <si>
    <t>Nobles</t>
  </si>
  <si>
    <t>Backus</t>
  </si>
  <si>
    <t>Brewster</t>
  </si>
  <si>
    <t>Alborn</t>
  </si>
  <si>
    <t>Alberta</t>
  </si>
  <si>
    <t>Barrett</t>
  </si>
  <si>
    <t>Clitherall</t>
  </si>
  <si>
    <t>Sebeka</t>
  </si>
  <si>
    <t>Big Stone</t>
  </si>
  <si>
    <t>Correll</t>
  </si>
  <si>
    <t>Ashby</t>
  </si>
  <si>
    <t>Swan River</t>
  </si>
  <si>
    <t>Chokio</t>
  </si>
  <si>
    <t>Remer</t>
  </si>
  <si>
    <t>Lake Wilson</t>
  </si>
  <si>
    <t>Warba</t>
  </si>
  <si>
    <t>Herman</t>
  </si>
  <si>
    <t>Ivanhoe</t>
  </si>
  <si>
    <t>Tyler</t>
  </si>
  <si>
    <t>Hackensack</t>
  </si>
  <si>
    <t>Longville</t>
  </si>
  <si>
    <t>Battle Lake</t>
  </si>
  <si>
    <t>Canby</t>
  </si>
  <si>
    <t>Ottertail</t>
  </si>
  <si>
    <t>Reading</t>
  </si>
  <si>
    <t>Meadowlands</t>
  </si>
  <si>
    <t>New York Mills</t>
  </si>
  <si>
    <t>Bellingham</t>
  </si>
  <si>
    <t>Wilmont</t>
  </si>
  <si>
    <t>Elbow Lake</t>
  </si>
  <si>
    <t>Dalton</t>
  </si>
  <si>
    <t>Menahga</t>
  </si>
  <si>
    <t>Norcross</t>
  </si>
  <si>
    <t>Pipestone</t>
  </si>
  <si>
    <t>Ruthton</t>
  </si>
  <si>
    <t>Bigelow</t>
  </si>
  <si>
    <t>Hubbard</t>
  </si>
  <si>
    <t>Akeley</t>
  </si>
  <si>
    <t>Lismore</t>
  </si>
  <si>
    <t>Richville</t>
  </si>
  <si>
    <t>Nevis</t>
  </si>
  <si>
    <t>Grand Rapids</t>
  </si>
  <si>
    <t>Rushmore</t>
  </si>
  <si>
    <t>Perham</t>
  </si>
  <si>
    <t>Lake Benton</t>
  </si>
  <si>
    <t>Cotton</t>
  </si>
  <si>
    <t>Cohasset</t>
  </si>
  <si>
    <t>Traverse</t>
  </si>
  <si>
    <t>Dumont</t>
  </si>
  <si>
    <t>Federal Dam</t>
  </si>
  <si>
    <t>Edgerton</t>
  </si>
  <si>
    <t>Pengilly</t>
  </si>
  <si>
    <t>Dent</t>
  </si>
  <si>
    <t>Forbes</t>
  </si>
  <si>
    <t>Adrian</t>
  </si>
  <si>
    <t>Rock</t>
  </si>
  <si>
    <t>Kenneth</t>
  </si>
  <si>
    <t>Ortonville</t>
  </si>
  <si>
    <t>Fergus Falls</t>
  </si>
  <si>
    <t>Frazee</t>
  </si>
  <si>
    <t>Wilkin</t>
  </si>
  <si>
    <t>Nashua</t>
  </si>
  <si>
    <t>Osage</t>
  </si>
  <si>
    <t>Hibbing</t>
  </si>
  <si>
    <t>Makinen</t>
  </si>
  <si>
    <t>Erhard</t>
  </si>
  <si>
    <t>Tintah</t>
  </si>
  <si>
    <t>Hardwick</t>
  </si>
  <si>
    <t>Bena</t>
  </si>
  <si>
    <t>Vergas</t>
  </si>
  <si>
    <t>Bovey</t>
  </si>
  <si>
    <t>Park Rapids</t>
  </si>
  <si>
    <t>Iron</t>
  </si>
  <si>
    <t>Deer River</t>
  </si>
  <si>
    <t>Two Harbors</t>
  </si>
  <si>
    <t>Eveleth</t>
  </si>
  <si>
    <t>Cass Lake</t>
  </si>
  <si>
    <t>Foxhome</t>
  </si>
  <si>
    <t>Kanaranzi</t>
  </si>
  <si>
    <t>Beardsley</t>
  </si>
  <si>
    <t>Nashwauk</t>
  </si>
  <si>
    <t>Ponsford</t>
  </si>
  <si>
    <t>Luverne</t>
  </si>
  <si>
    <t>Browns Valley</t>
  </si>
  <si>
    <t>Mountain Iron</t>
  </si>
  <si>
    <t>Gilbert</t>
  </si>
  <si>
    <t>Pelican Rapids</t>
  </si>
  <si>
    <t>Detroit Lakes</t>
  </si>
  <si>
    <t>Kinney</t>
  </si>
  <si>
    <t>Steen</t>
  </si>
  <si>
    <t>Rochert</t>
  </si>
  <si>
    <t>Marcell</t>
  </si>
  <si>
    <t>Beaver Creek</t>
  </si>
  <si>
    <t>Rothsay</t>
  </si>
  <si>
    <t>Brimson</t>
  </si>
  <si>
    <t>Chisholm</t>
  </si>
  <si>
    <t>Talmoon</t>
  </si>
  <si>
    <t>Beltrami</t>
  </si>
  <si>
    <t>Pennington</t>
  </si>
  <si>
    <t>Hills</t>
  </si>
  <si>
    <t>Audubon</t>
  </si>
  <si>
    <t>Britt</t>
  </si>
  <si>
    <t>Side Lake</t>
  </si>
  <si>
    <t>Spring Lake</t>
  </si>
  <si>
    <t>Hoyt Lakes</t>
  </si>
  <si>
    <t>Max</t>
  </si>
  <si>
    <t>Bigfork</t>
  </si>
  <si>
    <t>Squaw Lake</t>
  </si>
  <si>
    <t>Callaway</t>
  </si>
  <si>
    <t>Silver Bay</t>
  </si>
  <si>
    <t>Bemidji</t>
  </si>
  <si>
    <t>Lake Park</t>
  </si>
  <si>
    <t>Embarrass</t>
  </si>
  <si>
    <t>Wirt</t>
  </si>
  <si>
    <t>Barnesville</t>
  </si>
  <si>
    <t>Mahnomen</t>
  </si>
  <si>
    <t>Naytahwaush</t>
  </si>
  <si>
    <t>Angora</t>
  </si>
  <si>
    <t>Waubun</t>
  </si>
  <si>
    <t>Solway</t>
  </si>
  <si>
    <t>Wolverton</t>
  </si>
  <si>
    <t>Bagley</t>
  </si>
  <si>
    <t>Blackduck</t>
  </si>
  <si>
    <t>Babbitt</t>
  </si>
  <si>
    <t>Isabella</t>
  </si>
  <si>
    <t>Ogema</t>
  </si>
  <si>
    <t>Shevlin</t>
  </si>
  <si>
    <t>Hawley</t>
  </si>
  <si>
    <t>Sabin</t>
  </si>
  <si>
    <t>Hitterdal</t>
  </si>
  <si>
    <t>Effie</t>
  </si>
  <si>
    <t>Koochiching</t>
  </si>
  <si>
    <t>Northome</t>
  </si>
  <si>
    <t>Ulen</t>
  </si>
  <si>
    <t>Tower</t>
  </si>
  <si>
    <t>Tenstrike</t>
  </si>
  <si>
    <t>Hines</t>
  </si>
  <si>
    <t>Glyndon</t>
  </si>
  <si>
    <t>Puposky</t>
  </si>
  <si>
    <t>Finland</t>
  </si>
  <si>
    <t>Leonard</t>
  </si>
  <si>
    <t>Moorhead</t>
  </si>
  <si>
    <t>Lengby</t>
  </si>
  <si>
    <t>Dilworth</t>
  </si>
  <si>
    <t>Felton</t>
  </si>
  <si>
    <t>Twin Valley</t>
  </si>
  <si>
    <t>Mizpah</t>
  </si>
  <si>
    <t>Bejou</t>
  </si>
  <si>
    <t>Fosston</t>
  </si>
  <si>
    <t>Winton</t>
  </si>
  <si>
    <t>Schroeder</t>
  </si>
  <si>
    <t>Kelliher</t>
  </si>
  <si>
    <t>Margie</t>
  </si>
  <si>
    <t>Borup</t>
  </si>
  <si>
    <t>Winger</t>
  </si>
  <si>
    <t>Orr</t>
  </si>
  <si>
    <t>Clearbrook</t>
  </si>
  <si>
    <t>Ely</t>
  </si>
  <si>
    <t>Big Falls</t>
  </si>
  <si>
    <t>Gonvick</t>
  </si>
  <si>
    <t>Mcintosh</t>
  </si>
  <si>
    <t>Tofte</t>
  </si>
  <si>
    <t>Fertile</t>
  </si>
  <si>
    <t>Gully</t>
  </si>
  <si>
    <t>Littlefork</t>
  </si>
  <si>
    <t>Perley</t>
  </si>
  <si>
    <t>Erskine</t>
  </si>
  <si>
    <t>Lutsen</t>
  </si>
  <si>
    <t>Trail</t>
  </si>
  <si>
    <t>Waskish</t>
  </si>
  <si>
    <t>Hendrum</t>
  </si>
  <si>
    <t>Crane Lake</t>
  </si>
  <si>
    <t>Red Lake</t>
  </si>
  <si>
    <t>Oklee</t>
  </si>
  <si>
    <t>Mentor</t>
  </si>
  <si>
    <t>Halstad</t>
  </si>
  <si>
    <t>Kabetogama</t>
  </si>
  <si>
    <t>Shelly</t>
  </si>
  <si>
    <t>Goodridge</t>
  </si>
  <si>
    <t>Nielsville</t>
  </si>
  <si>
    <t>International Falls</t>
  </si>
  <si>
    <t>Red Lake Falls</t>
  </si>
  <si>
    <t>Grand Marais</t>
  </si>
  <si>
    <t>Loman</t>
  </si>
  <si>
    <t>Climax</t>
  </si>
  <si>
    <t>Crookston</t>
  </si>
  <si>
    <t>Saint Hilaire</t>
  </si>
  <si>
    <t>Thief River Falls</t>
  </si>
  <si>
    <t>Hovland</t>
  </si>
  <si>
    <t>Grygla</t>
  </si>
  <si>
    <t>Lake Of The Woods</t>
  </si>
  <si>
    <t>Baudette</t>
  </si>
  <si>
    <t>Euclid</t>
  </si>
  <si>
    <t>Grand Portage</t>
  </si>
  <si>
    <t>Gatzke</t>
  </si>
  <si>
    <t>Newfolden</t>
  </si>
  <si>
    <t>Middle River</t>
  </si>
  <si>
    <t>Viking</t>
  </si>
  <si>
    <t>East Grand Forks</t>
  </si>
  <si>
    <t>Roseau</t>
  </si>
  <si>
    <t>Wannaska</t>
  </si>
  <si>
    <t>Roosevelt</t>
  </si>
  <si>
    <t>Strathcona</t>
  </si>
  <si>
    <t>Strandquist</t>
  </si>
  <si>
    <t>Alvarado</t>
  </si>
  <si>
    <t>Warroad</t>
  </si>
  <si>
    <t>Oslo</t>
  </si>
  <si>
    <t>Salol</t>
  </si>
  <si>
    <t>Argyle</t>
  </si>
  <si>
    <t>Greenbush</t>
  </si>
  <si>
    <t>Stephen</t>
  </si>
  <si>
    <t>Kittson</t>
  </si>
  <si>
    <t>Karlstad</t>
  </si>
  <si>
    <t>Badger</t>
  </si>
  <si>
    <t>Halma</t>
  </si>
  <si>
    <t>Kennedy</t>
  </si>
  <si>
    <t>Lake Bronson</t>
  </si>
  <si>
    <t>Hallock</t>
  </si>
  <si>
    <t>Saint Vincent</t>
  </si>
  <si>
    <t>Noyes</t>
  </si>
  <si>
    <t>Wake</t>
  </si>
  <si>
    <t>Knightdale</t>
  </si>
  <si>
    <t>Morrisville</t>
  </si>
  <si>
    <t>Apex</t>
  </si>
  <si>
    <t>Johnston</t>
  </si>
  <si>
    <t>Rolesville</t>
  </si>
  <si>
    <t>Durham</t>
  </si>
  <si>
    <t>Wake Forest</t>
  </si>
  <si>
    <t>Willow Spring</t>
  </si>
  <si>
    <t>Holly Springs</t>
  </si>
  <si>
    <t>Zebulon</t>
  </si>
  <si>
    <t>Youngsville</t>
  </si>
  <si>
    <t>Fuquay Varina</t>
  </si>
  <si>
    <t>New Hill</t>
  </si>
  <si>
    <t>Harnett</t>
  </si>
  <si>
    <t>Angier</t>
  </si>
  <si>
    <t>Chapel Hill</t>
  </si>
  <si>
    <t>Creedmoor</t>
  </si>
  <si>
    <t>Nash</t>
  </si>
  <si>
    <t>Middlesex</t>
  </si>
  <si>
    <t>Coats</t>
  </si>
  <si>
    <t>Franklinton</t>
  </si>
  <si>
    <t>Butner</t>
  </si>
  <si>
    <t>Bunn</t>
  </si>
  <si>
    <t>Carrboro</t>
  </si>
  <si>
    <t>Moncure</t>
  </si>
  <si>
    <t>Bahama</t>
  </si>
  <si>
    <t>Four Oaks</t>
  </si>
  <si>
    <t>Kenly</t>
  </si>
  <si>
    <t>Wilson</t>
  </si>
  <si>
    <t>Stem</t>
  </si>
  <si>
    <t>Vance</t>
  </si>
  <si>
    <t>Kittrell</t>
  </si>
  <si>
    <t>Spring Hope</t>
  </si>
  <si>
    <t>Louisburg</t>
  </si>
  <si>
    <t>Erwin</t>
  </si>
  <si>
    <t>Broadway</t>
  </si>
  <si>
    <t>Lillington</t>
  </si>
  <si>
    <t>Bunnlevel</t>
  </si>
  <si>
    <t>Dunn</t>
  </si>
  <si>
    <t>Lucama</t>
  </si>
  <si>
    <t>Rougemont</t>
  </si>
  <si>
    <t>Efland</t>
  </si>
  <si>
    <t>Castalia</t>
  </si>
  <si>
    <t>Person</t>
  </si>
  <si>
    <t>Timberlake</t>
  </si>
  <si>
    <t>Sampson</t>
  </si>
  <si>
    <t>Newton Grove</t>
  </si>
  <si>
    <t>Alamance</t>
  </si>
  <si>
    <t>Goldsboro</t>
  </si>
  <si>
    <t>Hurdle Mills</t>
  </si>
  <si>
    <t>Goldston</t>
  </si>
  <si>
    <t>Godwin</t>
  </si>
  <si>
    <t>Haw River</t>
  </si>
  <si>
    <t>Mebane</t>
  </si>
  <si>
    <t>Bear Creek</t>
  </si>
  <si>
    <t>Snow Camp</t>
  </si>
  <si>
    <t>Elm City</t>
  </si>
  <si>
    <t>Fayetteville</t>
  </si>
  <si>
    <t>Rocky Mount</t>
  </si>
  <si>
    <t>Siler City</t>
  </si>
  <si>
    <t>Wade</t>
  </si>
  <si>
    <t>Warrenton</t>
  </si>
  <si>
    <t>Roxboro</t>
  </si>
  <si>
    <t>Pope Army Airfield</t>
  </si>
  <si>
    <t>Caswell</t>
  </si>
  <si>
    <t>Prospect Hill</t>
  </si>
  <si>
    <t>Fort Liberty</t>
  </si>
  <si>
    <t>Stantonsburg</t>
  </si>
  <si>
    <t>Dudley</t>
  </si>
  <si>
    <t>Bullock</t>
  </si>
  <si>
    <t>Vass</t>
  </si>
  <si>
    <t>Edgecombe</t>
  </si>
  <si>
    <t>Battleboro</t>
  </si>
  <si>
    <t>Halifax</t>
  </si>
  <si>
    <t>Hollister</t>
  </si>
  <si>
    <t>Manson</t>
  </si>
  <si>
    <t>Salemburg</t>
  </si>
  <si>
    <t>Leasburg</t>
  </si>
  <si>
    <t>Stedman</t>
  </si>
  <si>
    <t>Staley</t>
  </si>
  <si>
    <t>Autryville</t>
  </si>
  <si>
    <t>Duplin</t>
  </si>
  <si>
    <t>Faison</t>
  </si>
  <si>
    <t>Walstonburg</t>
  </si>
  <si>
    <t>Whitakers</t>
  </si>
  <si>
    <t>Roseboro</t>
  </si>
  <si>
    <t>Pinetops</t>
  </si>
  <si>
    <t>Norlina</t>
  </si>
  <si>
    <t>Ramseur</t>
  </si>
  <si>
    <t>Semora</t>
  </si>
  <si>
    <t>Elon</t>
  </si>
  <si>
    <t>Macclesfield</t>
  </si>
  <si>
    <t>Pitt</t>
  </si>
  <si>
    <t>Julian</t>
  </si>
  <si>
    <t>Whitsett</t>
  </si>
  <si>
    <t>Yanceyville</t>
  </si>
  <si>
    <t>Seven Springs</t>
  </si>
  <si>
    <t>Lenoir</t>
  </si>
  <si>
    <t>Blanch</t>
  </si>
  <si>
    <t>Gibsonville</t>
  </si>
  <si>
    <t>Southern Pines</t>
  </si>
  <si>
    <t>Snow Hill</t>
  </si>
  <si>
    <t>Franklinville</t>
  </si>
  <si>
    <t>Hope Mills</t>
  </si>
  <si>
    <t>Farmville</t>
  </si>
  <si>
    <t>Seagrove</t>
  </si>
  <si>
    <t>Mc Leansville</t>
  </si>
  <si>
    <t>West End</t>
  </si>
  <si>
    <t>Turkey</t>
  </si>
  <si>
    <t>Pleasant Garden</t>
  </si>
  <si>
    <t>Asheboro</t>
  </si>
  <si>
    <t>Robeson</t>
  </si>
  <si>
    <t>Parkton</t>
  </si>
  <si>
    <t>Tarboro</t>
  </si>
  <si>
    <t>Eagle Springs</t>
  </si>
  <si>
    <t>Greensboro</t>
  </si>
  <si>
    <t>Browns Summit</t>
  </si>
  <si>
    <t>Randleman</t>
  </si>
  <si>
    <t>Hoke</t>
  </si>
  <si>
    <t>Raeford</t>
  </si>
  <si>
    <t>Lumber Bridge</t>
  </si>
  <si>
    <t>Hookerton</t>
  </si>
  <si>
    <t>Albertson</t>
  </si>
  <si>
    <t>Pelham</t>
  </si>
  <si>
    <t>Northampton</t>
  </si>
  <si>
    <t>Henrico</t>
  </si>
  <si>
    <t>Kinston</t>
  </si>
  <si>
    <t>Roanoke Rapids</t>
  </si>
  <si>
    <t>Rockingham</t>
  </si>
  <si>
    <t>Reidsville</t>
  </si>
  <si>
    <t>Ruffin</t>
  </si>
  <si>
    <t>Pinebluff</t>
  </si>
  <si>
    <t>Garland</t>
  </si>
  <si>
    <t>Hobgood</t>
  </si>
  <si>
    <t>Deep Run</t>
  </si>
  <si>
    <t>Biscoe</t>
  </si>
  <si>
    <t>Jackson Springs</t>
  </si>
  <si>
    <t>Bladen</t>
  </si>
  <si>
    <t>White Oak</t>
  </si>
  <si>
    <t>Sophia</t>
  </si>
  <si>
    <t>Saint Pauls</t>
  </si>
  <si>
    <t>Winterville</t>
  </si>
  <si>
    <t>Tar Heel</t>
  </si>
  <si>
    <t>Red Springs</t>
  </si>
  <si>
    <t>Pink Hill</t>
  </si>
  <si>
    <t>Scotland Neck</t>
  </si>
  <si>
    <t>Rose Hill</t>
  </si>
  <si>
    <t>Grifton</t>
  </si>
  <si>
    <t>High Point</t>
  </si>
  <si>
    <t>Ayden</t>
  </si>
  <si>
    <t>Candor</t>
  </si>
  <si>
    <t>Wagram</t>
  </si>
  <si>
    <t>Trinity</t>
  </si>
  <si>
    <t>Oak City</t>
  </si>
  <si>
    <t>Stokes</t>
  </si>
  <si>
    <t>Robersonville</t>
  </si>
  <si>
    <t>Teachey</t>
  </si>
  <si>
    <t>Harrells</t>
  </si>
  <si>
    <t>Marston</t>
  </si>
  <si>
    <t>Garysburg</t>
  </si>
  <si>
    <t>Ellerbe</t>
  </si>
  <si>
    <t>Craven</t>
  </si>
  <si>
    <t>Beulaville</t>
  </si>
  <si>
    <t>Rich Square</t>
  </si>
  <si>
    <t>Oak Ridge</t>
  </si>
  <si>
    <t>Jones</t>
  </si>
  <si>
    <t>Lumberton</t>
  </si>
  <si>
    <t>Stokesdale</t>
  </si>
  <si>
    <t>Davidson</t>
  </si>
  <si>
    <t>Thomasville</t>
  </si>
  <si>
    <t>Bertie</t>
  </si>
  <si>
    <t>Roxobel</t>
  </si>
  <si>
    <t>Lewiston Woodville</t>
  </si>
  <si>
    <t>Grimesland</t>
  </si>
  <si>
    <t>Maxton</t>
  </si>
  <si>
    <t>Kernersville</t>
  </si>
  <si>
    <t>Chinquapin</t>
  </si>
  <si>
    <t>Bladenboro</t>
  </si>
  <si>
    <t>Mount Gilead</t>
  </si>
  <si>
    <t>Laurinburg</t>
  </si>
  <si>
    <t>Seaboard</t>
  </si>
  <si>
    <t>Stoneville</t>
  </si>
  <si>
    <t>Cove City</t>
  </si>
  <si>
    <t>Pender</t>
  </si>
  <si>
    <t>Willard</t>
  </si>
  <si>
    <t>Belews Creek</t>
  </si>
  <si>
    <t>Kelford</t>
  </si>
  <si>
    <t>Winston Salem</t>
  </si>
  <si>
    <t>Mayodan</t>
  </si>
  <si>
    <t>Onslow</t>
  </si>
  <si>
    <t>Richlands</t>
  </si>
  <si>
    <t>Clarkton</t>
  </si>
  <si>
    <t>Pine Hall</t>
  </si>
  <si>
    <t>Vanceboro</t>
  </si>
  <si>
    <t>Woodland</t>
  </si>
  <si>
    <t>Williamston</t>
  </si>
  <si>
    <t>Conway</t>
  </si>
  <si>
    <t>Walkertown</t>
  </si>
  <si>
    <t>Kelly</t>
  </si>
  <si>
    <t>Margarettsville</t>
  </si>
  <si>
    <t>Stanly</t>
  </si>
  <si>
    <t>Beaufort</t>
  </si>
  <si>
    <t>Chocowinity</t>
  </si>
  <si>
    <t>Aulander</t>
  </si>
  <si>
    <t>Rowland</t>
  </si>
  <si>
    <t>Anson</t>
  </si>
  <si>
    <t>Lilesville</t>
  </si>
  <si>
    <t>Burgaw</t>
  </si>
  <si>
    <t>Albemarle</t>
  </si>
  <si>
    <t>Walnut Cove</t>
  </si>
  <si>
    <t>Norwood</t>
  </si>
  <si>
    <t>Sandy Ridge</t>
  </si>
  <si>
    <t>Pollocksville</t>
  </si>
  <si>
    <t>Maple Hill</t>
  </si>
  <si>
    <t>Wadesboro</t>
  </si>
  <si>
    <t>Germanton</t>
  </si>
  <si>
    <t>Orrum</t>
  </si>
  <si>
    <t>Gold Hill</t>
  </si>
  <si>
    <t>Ernul</t>
  </si>
  <si>
    <t>Hertford</t>
  </si>
  <si>
    <t>Ahoskie</t>
  </si>
  <si>
    <t>Rural Hall</t>
  </si>
  <si>
    <t>Linwood</t>
  </si>
  <si>
    <t>Riegelwood</t>
  </si>
  <si>
    <t>Clemmons</t>
  </si>
  <si>
    <t>Jamesville</t>
  </si>
  <si>
    <t>Murfreesboro</t>
  </si>
  <si>
    <t>New Bern</t>
  </si>
  <si>
    <t>Salisbury</t>
  </si>
  <si>
    <t>Danbury</t>
  </si>
  <si>
    <t>Lake Waccamaw</t>
  </si>
  <si>
    <t>Mccutcheon Field</t>
  </si>
  <si>
    <t>Rocky Point</t>
  </si>
  <si>
    <t>Blounts Creek</t>
  </si>
  <si>
    <t>Morven</t>
  </si>
  <si>
    <t>Pfafftown</t>
  </si>
  <si>
    <t>Lawsonville</t>
  </si>
  <si>
    <t>Chadbourn</t>
  </si>
  <si>
    <t>Tarawa Terrace</t>
  </si>
  <si>
    <t>Davie</t>
  </si>
  <si>
    <t>Advance</t>
  </si>
  <si>
    <t>Polkton</t>
  </si>
  <si>
    <t>Como</t>
  </si>
  <si>
    <t>King</t>
  </si>
  <si>
    <t>Oakboro</t>
  </si>
  <si>
    <t>Cabarrus</t>
  </si>
  <si>
    <t>Mount Pleasant</t>
  </si>
  <si>
    <t>Tobaccoville</t>
  </si>
  <si>
    <t>Pinetown</t>
  </si>
  <si>
    <t>Whiteville</t>
  </si>
  <si>
    <t>Hallsboro</t>
  </si>
  <si>
    <t>Rockwell</t>
  </si>
  <si>
    <t>Colerain</t>
  </si>
  <si>
    <t>Midway Park</t>
  </si>
  <si>
    <t>Fair Bluff</t>
  </si>
  <si>
    <t>Edward</t>
  </si>
  <si>
    <t>Locust</t>
  </si>
  <si>
    <t>Camp Lejeune</t>
  </si>
  <si>
    <t>Bolton</t>
  </si>
  <si>
    <t>Delco</t>
  </si>
  <si>
    <t>Cofield</t>
  </si>
  <si>
    <t>Merry Hill</t>
  </si>
  <si>
    <t>Peachland</t>
  </si>
  <si>
    <t>Surry</t>
  </si>
  <si>
    <t>Hampstead</t>
  </si>
  <si>
    <t>Pinnacle</t>
  </si>
  <si>
    <t>New Hanover</t>
  </si>
  <si>
    <t>Castle Hayne</t>
  </si>
  <si>
    <t>Stanfield</t>
  </si>
  <si>
    <t>Pantego</t>
  </si>
  <si>
    <t>Holly Ridge</t>
  </si>
  <si>
    <t>Gates</t>
  </si>
  <si>
    <t>Eure</t>
  </si>
  <si>
    <t>Mocksville</t>
  </si>
  <si>
    <t>Yadkin</t>
  </si>
  <si>
    <t>East Bend</t>
  </si>
  <si>
    <t>Brunswick</t>
  </si>
  <si>
    <t>Hubert</t>
  </si>
  <si>
    <t>Pamlico</t>
  </si>
  <si>
    <t>Grantsboro</t>
  </si>
  <si>
    <t>Carteret</t>
  </si>
  <si>
    <t>Stella</t>
  </si>
  <si>
    <t>Harrellsville</t>
  </si>
  <si>
    <t>Woodleaf</t>
  </si>
  <si>
    <t>Kannapolis</t>
  </si>
  <si>
    <t>Marshville</t>
  </si>
  <si>
    <t>China Grove</t>
  </si>
  <si>
    <t>Clarendon</t>
  </si>
  <si>
    <t>Sneads Ferry</t>
  </si>
  <si>
    <t>Pilot Mountain</t>
  </si>
  <si>
    <t>Landis</t>
  </si>
  <si>
    <t>Midland</t>
  </si>
  <si>
    <t>Swansboro</t>
  </si>
  <si>
    <t>Yadkinville</t>
  </si>
  <si>
    <t>Siloam</t>
  </si>
  <si>
    <t>Cherry Point</t>
  </si>
  <si>
    <t>Gatesville</t>
  </si>
  <si>
    <t>Nakina</t>
  </si>
  <si>
    <t>Bayboro</t>
  </si>
  <si>
    <t>Belhaven</t>
  </si>
  <si>
    <t>Mount Ulla</t>
  </si>
  <si>
    <t>Ararat</t>
  </si>
  <si>
    <t>Chowan</t>
  </si>
  <si>
    <t>Tabor City</t>
  </si>
  <si>
    <t>Havelock</t>
  </si>
  <si>
    <t>Roper</t>
  </si>
  <si>
    <t>Vandemere</t>
  </si>
  <si>
    <t>Wrightsville Beach</t>
  </si>
  <si>
    <t>Edenton</t>
  </si>
  <si>
    <t>Ash</t>
  </si>
  <si>
    <t>Hobbsville</t>
  </si>
  <si>
    <t>Winnabow</t>
  </si>
  <si>
    <t>Merritt</t>
  </si>
  <si>
    <t>Iredell</t>
  </si>
  <si>
    <t>Oriental</t>
  </si>
  <si>
    <t>Mount Airy</t>
  </si>
  <si>
    <t>Emerald Isle</t>
  </si>
  <si>
    <t>Indian Trail</t>
  </si>
  <si>
    <t>Supply</t>
  </si>
  <si>
    <t>Mecklenburg</t>
  </si>
  <si>
    <t>Lowland</t>
  </si>
  <si>
    <t>Creswell</t>
  </si>
  <si>
    <t>Sunbury</t>
  </si>
  <si>
    <t>Hobucken</t>
  </si>
  <si>
    <t>Hyde</t>
  </si>
  <si>
    <t>Scranton</t>
  </si>
  <si>
    <t>Hamptonville</t>
  </si>
  <si>
    <t>Perquimans</t>
  </si>
  <si>
    <t>Corapeake</t>
  </si>
  <si>
    <t>Bolivia</t>
  </si>
  <si>
    <t>Matthews</t>
  </si>
  <si>
    <t>Olin</t>
  </si>
  <si>
    <t>Troutman</t>
  </si>
  <si>
    <t>Statesville</t>
  </si>
  <si>
    <t>Shallotte</t>
  </si>
  <si>
    <t>Carolina Beach</t>
  </si>
  <si>
    <t>Dobson</t>
  </si>
  <si>
    <t>Morehead City</t>
  </si>
  <si>
    <t>Ocean Isle Beach</t>
  </si>
  <si>
    <t>Huntersville</t>
  </si>
  <si>
    <t>Cornelius</t>
  </si>
  <si>
    <t>Union Grove</t>
  </si>
  <si>
    <t>Elkin</t>
  </si>
  <si>
    <t>Calabash</t>
  </si>
  <si>
    <t>Sunset Beach</t>
  </si>
  <si>
    <t>State Road</t>
  </si>
  <si>
    <t>Southport</t>
  </si>
  <si>
    <t>Catawba</t>
  </si>
  <si>
    <t>Terrell</t>
  </si>
  <si>
    <t>Wilkes</t>
  </si>
  <si>
    <t>Ronda</t>
  </si>
  <si>
    <t>Kure Beach</t>
  </si>
  <si>
    <t>Waxhaw</t>
  </si>
  <si>
    <t>Lowgap</t>
  </si>
  <si>
    <t>Oak Island</t>
  </si>
  <si>
    <t>Sherrills Ford</t>
  </si>
  <si>
    <t>Thurmond</t>
  </si>
  <si>
    <t>Roaring River</t>
  </si>
  <si>
    <t>Stony Point</t>
  </si>
  <si>
    <t>Swanquarter</t>
  </si>
  <si>
    <t>South Mills</t>
  </si>
  <si>
    <t>Hiddenite</t>
  </si>
  <si>
    <t>Tyrrell</t>
  </si>
  <si>
    <t>Pasquotank</t>
  </si>
  <si>
    <t>Elizabeth City</t>
  </si>
  <si>
    <t>Mount Holly</t>
  </si>
  <si>
    <t>North Wilkesboro</t>
  </si>
  <si>
    <t>Smyrna</t>
  </si>
  <si>
    <t>Gloucester</t>
  </si>
  <si>
    <t>Traphill</t>
  </si>
  <si>
    <t>Alleghany</t>
  </si>
  <si>
    <t>Roaring Gap</t>
  </si>
  <si>
    <t>Glade Valley</t>
  </si>
  <si>
    <t>Ennice</t>
  </si>
  <si>
    <t>Marshallberg</t>
  </si>
  <si>
    <t>Iron Station</t>
  </si>
  <si>
    <t>Belmont</t>
  </si>
  <si>
    <t>Sealevel</t>
  </si>
  <si>
    <t>Moravian Falls</t>
  </si>
  <si>
    <t>Harkers Island</t>
  </si>
  <si>
    <t>Cedar Island</t>
  </si>
  <si>
    <t>Mc Adenville</t>
  </si>
  <si>
    <t>Maiden</t>
  </si>
  <si>
    <t>Cramerton</t>
  </si>
  <si>
    <t>Atlantic</t>
  </si>
  <si>
    <t>Wilkesboro</t>
  </si>
  <si>
    <t>Hays</t>
  </si>
  <si>
    <t>Conover</t>
  </si>
  <si>
    <t>Gastonia</t>
  </si>
  <si>
    <t>Dallas</t>
  </si>
  <si>
    <t>Currituck</t>
  </si>
  <si>
    <t>Moyock</t>
  </si>
  <si>
    <t>Engelhard</t>
  </si>
  <si>
    <t>Shawboro</t>
  </si>
  <si>
    <t>Lincolnton</t>
  </si>
  <si>
    <t>Mc Grady</t>
  </si>
  <si>
    <t>Shiloh</t>
  </si>
  <si>
    <t>Boomer</t>
  </si>
  <si>
    <t>Millers Creek</t>
  </si>
  <si>
    <t>Bessemer City</t>
  </si>
  <si>
    <t>Barco</t>
  </si>
  <si>
    <t>Maple</t>
  </si>
  <si>
    <t>Crouse</t>
  </si>
  <si>
    <t>Laurel Springs</t>
  </si>
  <si>
    <t>Dare</t>
  </si>
  <si>
    <t>Manns Harbor</t>
  </si>
  <si>
    <t>Knotts Island</t>
  </si>
  <si>
    <t>Purlear</t>
  </si>
  <si>
    <t>Coinjock</t>
  </si>
  <si>
    <t>Grandy</t>
  </si>
  <si>
    <t>Burke</t>
  </si>
  <si>
    <t>Hildebran</t>
  </si>
  <si>
    <t>Vale</t>
  </si>
  <si>
    <t>Aydlett</t>
  </si>
  <si>
    <t>Cherryville</t>
  </si>
  <si>
    <t>Piney Creek</t>
  </si>
  <si>
    <t>Ashe</t>
  </si>
  <si>
    <t>Glendale Springs</t>
  </si>
  <si>
    <t>Stumpy Point</t>
  </si>
  <si>
    <t>Poplar Branch</t>
  </si>
  <si>
    <t>Scottville</t>
  </si>
  <si>
    <t>Jarvisburg</t>
  </si>
  <si>
    <t>Powells Point</t>
  </si>
  <si>
    <t>Harbinger</t>
  </si>
  <si>
    <t>Crumpler</t>
  </si>
  <si>
    <t>Point Harbor</t>
  </si>
  <si>
    <t>Corolla</t>
  </si>
  <si>
    <t>West Jefferson</t>
  </si>
  <si>
    <t>Fleetwood</t>
  </si>
  <si>
    <t>Watauga</t>
  </si>
  <si>
    <t>Deep Gap</t>
  </si>
  <si>
    <t>Connelly Springs</t>
  </si>
  <si>
    <t>Grassy Creek</t>
  </si>
  <si>
    <t>Kitty Hawk</t>
  </si>
  <si>
    <t>Valdese</t>
  </si>
  <si>
    <t>Lawndale</t>
  </si>
  <si>
    <t>Kill Devil Hills</t>
  </si>
  <si>
    <t>Manteo</t>
  </si>
  <si>
    <t>Wanchese</t>
  </si>
  <si>
    <t>Casar</t>
  </si>
  <si>
    <t>Warrensville</t>
  </si>
  <si>
    <t>Nags Head</t>
  </si>
  <si>
    <t>Morganton</t>
  </si>
  <si>
    <t>Creston</t>
  </si>
  <si>
    <t>Collettsville</t>
  </si>
  <si>
    <t>Blowing Rock</t>
  </si>
  <si>
    <t>Rutherford</t>
  </si>
  <si>
    <t>Ellenboro</t>
  </si>
  <si>
    <t>Zionville</t>
  </si>
  <si>
    <t>Mooresboro</t>
  </si>
  <si>
    <t>Bostic</t>
  </si>
  <si>
    <t>Vilas</t>
  </si>
  <si>
    <t>Banner Elk</t>
  </si>
  <si>
    <t>Mcdowell</t>
  </si>
  <si>
    <t>Newland</t>
  </si>
  <si>
    <t>Spindale</t>
  </si>
  <si>
    <t>Elk Park</t>
  </si>
  <si>
    <t>Spruce Pine</t>
  </si>
  <si>
    <t>Rutherfordton</t>
  </si>
  <si>
    <t>Old Fort</t>
  </si>
  <si>
    <t>Lake Lure</t>
  </si>
  <si>
    <t>Mill Spring</t>
  </si>
  <si>
    <t>Bakersville</t>
  </si>
  <si>
    <t>Tryon</t>
  </si>
  <si>
    <t>Yancey</t>
  </si>
  <si>
    <t>Green Mountain</t>
  </si>
  <si>
    <t>Black Mountain</t>
  </si>
  <si>
    <t>Gerton</t>
  </si>
  <si>
    <t>Saluda</t>
  </si>
  <si>
    <t>Barnardsville</t>
  </si>
  <si>
    <t>Swannanoa</t>
  </si>
  <si>
    <t>Hendersonville</t>
  </si>
  <si>
    <t>East Flat Rock</t>
  </si>
  <si>
    <t>Asheville</t>
  </si>
  <si>
    <t>Mars Hill</t>
  </si>
  <si>
    <t>Fletcher</t>
  </si>
  <si>
    <t>Weaverville</t>
  </si>
  <si>
    <t>Zirconia</t>
  </si>
  <si>
    <t>Arden</t>
  </si>
  <si>
    <t>Mills River</t>
  </si>
  <si>
    <t>Etowah</t>
  </si>
  <si>
    <t>Horse Shoe</t>
  </si>
  <si>
    <t>Transylvania</t>
  </si>
  <si>
    <t>Cedar Mountain</t>
  </si>
  <si>
    <t>Candler</t>
  </si>
  <si>
    <t>Pisgah Forest</t>
  </si>
  <si>
    <t>Leicester</t>
  </si>
  <si>
    <t>Hot Springs</t>
  </si>
  <si>
    <t>Haywood</t>
  </si>
  <si>
    <t>Rosman</t>
  </si>
  <si>
    <t>Balsam Grove</t>
  </si>
  <si>
    <t>Clyde</t>
  </si>
  <si>
    <t>Lake Junaluska</t>
  </si>
  <si>
    <t>Lake Toxaway</t>
  </si>
  <si>
    <t>Sapphire</t>
  </si>
  <si>
    <t>Tuckasegee</t>
  </si>
  <si>
    <t>Maggie Valley</t>
  </si>
  <si>
    <t>Cullowhee</t>
  </si>
  <si>
    <t>Cashiers</t>
  </si>
  <si>
    <t>Sylva</t>
  </si>
  <si>
    <t>Swain</t>
  </si>
  <si>
    <t>Cherokee</t>
  </si>
  <si>
    <t>Whittier</t>
  </si>
  <si>
    <t>Scaly Mountain</t>
  </si>
  <si>
    <t>Otto</t>
  </si>
  <si>
    <t>Bryson City</t>
  </si>
  <si>
    <t>Almond</t>
  </si>
  <si>
    <t>Topton</t>
  </si>
  <si>
    <t>Hayesville</t>
  </si>
  <si>
    <t>Fontana Dam</t>
  </si>
  <si>
    <t>Robbinsville</t>
  </si>
  <si>
    <t>Marble</t>
  </si>
  <si>
    <t>Warne</t>
  </si>
  <si>
    <t>Brasstown</t>
  </si>
  <si>
    <t>Cincinnati</t>
  </si>
  <si>
    <t>Mount Saint Joseph</t>
  </si>
  <si>
    <t>Terrace Park</t>
  </si>
  <si>
    <t>North Bend</t>
  </si>
  <si>
    <t>Cleves</t>
  </si>
  <si>
    <t>Camp Dennison</t>
  </si>
  <si>
    <t>West Chester</t>
  </si>
  <si>
    <t>Amelia</t>
  </si>
  <si>
    <t>Maineville</t>
  </si>
  <si>
    <t>Okeana</t>
  </si>
  <si>
    <t>Kings Mills</t>
  </si>
  <si>
    <t>South Lebanon</t>
  </si>
  <si>
    <t>Pleasant Plain</t>
  </si>
  <si>
    <t>Morrow</t>
  </si>
  <si>
    <t>Felicity</t>
  </si>
  <si>
    <t>Hamersville</t>
  </si>
  <si>
    <t>Mount Orab</t>
  </si>
  <si>
    <t>Blanchester</t>
  </si>
  <si>
    <t>Somerville</t>
  </si>
  <si>
    <t>Springboro</t>
  </si>
  <si>
    <t>Oregonia</t>
  </si>
  <si>
    <t>College Corner</t>
  </si>
  <si>
    <t>Preble</t>
  </si>
  <si>
    <t>Sardinia</t>
  </si>
  <si>
    <t>Miamisburg</t>
  </si>
  <si>
    <t>Lynchburg</t>
  </si>
  <si>
    <t>West Alexandria</t>
  </si>
  <si>
    <t>New Lebanon</t>
  </si>
  <si>
    <t>Bellbrook</t>
  </si>
  <si>
    <t>New Vienna</t>
  </si>
  <si>
    <t>Seaman</t>
  </si>
  <si>
    <t>Sabina</t>
  </si>
  <si>
    <t>West Manchester</t>
  </si>
  <si>
    <t>Fairborn</t>
  </si>
  <si>
    <t>Yellow Springs</t>
  </si>
  <si>
    <t>Medway</t>
  </si>
  <si>
    <t>West Milton</t>
  </si>
  <si>
    <t>Cedarville</t>
  </si>
  <si>
    <t>Tipp City</t>
  </si>
  <si>
    <t>Enon</t>
  </si>
  <si>
    <t>Darke</t>
  </si>
  <si>
    <t>Arcanum</t>
  </si>
  <si>
    <t>New Madison</t>
  </si>
  <si>
    <t>Peebles</t>
  </si>
  <si>
    <t>Ludlow Falls</t>
  </si>
  <si>
    <t>Hollansburg</t>
  </si>
  <si>
    <t>Lynx</t>
  </si>
  <si>
    <t>Washington Court House</t>
  </si>
  <si>
    <t>Ross</t>
  </si>
  <si>
    <t>South Solon</t>
  </si>
  <si>
    <t>South Charleston</t>
  </si>
  <si>
    <t>Scioto</t>
  </si>
  <si>
    <t>Rarden</t>
  </si>
  <si>
    <t>Blue Creek</t>
  </si>
  <si>
    <t>Bloomingburg</t>
  </si>
  <si>
    <t>Casstown</t>
  </si>
  <si>
    <t>South Salem</t>
  </si>
  <si>
    <t>Otway</t>
  </si>
  <si>
    <t>Stout</t>
  </si>
  <si>
    <t>Pickaway</t>
  </si>
  <si>
    <t>Piketon</t>
  </si>
  <si>
    <t>Piqua</t>
  </si>
  <si>
    <t>South Vienna</t>
  </si>
  <si>
    <t>Saint Paris</t>
  </si>
  <si>
    <t>Clarksburg</t>
  </si>
  <si>
    <t>Ansonia</t>
  </si>
  <si>
    <t>West Portsmouth</t>
  </si>
  <si>
    <t>Mc Dermott</t>
  </si>
  <si>
    <t>Russia</t>
  </si>
  <si>
    <t>Lucasville</t>
  </si>
  <si>
    <t>Rossburg</t>
  </si>
  <si>
    <t>New Weston</t>
  </si>
  <si>
    <t>Yorkshire</t>
  </si>
  <si>
    <t>Fort Loramie</t>
  </si>
  <si>
    <t>Cable</t>
  </si>
  <si>
    <t>Portsmouth</t>
  </si>
  <si>
    <t>Auglaize</t>
  </si>
  <si>
    <t>Minster</t>
  </si>
  <si>
    <t>De Graff</t>
  </si>
  <si>
    <t>Maria Stein</t>
  </si>
  <si>
    <t>Commercial Point</t>
  </si>
  <si>
    <t>Circleville</t>
  </si>
  <si>
    <t>Saint Henry</t>
  </si>
  <si>
    <t>Minford</t>
  </si>
  <si>
    <t>Galloway</t>
  </si>
  <si>
    <t>Maplewood</t>
  </si>
  <si>
    <t>Richmond Dale</t>
  </si>
  <si>
    <t>North Lewisburg</t>
  </si>
  <si>
    <t>Milford Center</t>
  </si>
  <si>
    <t>Ashville</t>
  </si>
  <si>
    <t>Fort Recovery</t>
  </si>
  <si>
    <t>New Bremen</t>
  </si>
  <si>
    <t>Botkins</t>
  </si>
  <si>
    <t>Jackson Center</t>
  </si>
  <si>
    <t>Lockbourne</t>
  </si>
  <si>
    <t>Plain City</t>
  </si>
  <si>
    <t>Wheelersburg</t>
  </si>
  <si>
    <t>Londonderry</t>
  </si>
  <si>
    <t>Zanesfield</t>
  </si>
  <si>
    <t>Coldwater</t>
  </si>
  <si>
    <t>Bellefontaine</t>
  </si>
  <si>
    <t>East Liberty</t>
  </si>
  <si>
    <t>Stoutsville</t>
  </si>
  <si>
    <t>Franklin Furnace</t>
  </si>
  <si>
    <t>New Knoxville</t>
  </si>
  <si>
    <t>Vinton</t>
  </si>
  <si>
    <t>Ray</t>
  </si>
  <si>
    <t>Celina</t>
  </si>
  <si>
    <t>South Webster</t>
  </si>
  <si>
    <t>Russells Point</t>
  </si>
  <si>
    <t>Saint Marys</t>
  </si>
  <si>
    <t>Dublin</t>
  </si>
  <si>
    <t>Groveport</t>
  </si>
  <si>
    <t>Hocking</t>
  </si>
  <si>
    <t>Laurelville</t>
  </si>
  <si>
    <t>Amanda</t>
  </si>
  <si>
    <t>Lakeview</t>
  </si>
  <si>
    <t>South Bloomingville</t>
  </si>
  <si>
    <t>Lithopolis</t>
  </si>
  <si>
    <t>Wapakoneta</t>
  </si>
  <si>
    <t>Rushsylvania</t>
  </si>
  <si>
    <t>Canal Winchester</t>
  </si>
  <si>
    <t>West Mansfield</t>
  </si>
  <si>
    <t>Wellston</t>
  </si>
  <si>
    <t>Buckland</t>
  </si>
  <si>
    <t>Pedro</t>
  </si>
  <si>
    <t>Reynoldsburg</t>
  </si>
  <si>
    <t>Waynesfield</t>
  </si>
  <si>
    <t>Creola</t>
  </si>
  <si>
    <t>Hamden</t>
  </si>
  <si>
    <t>Pickerington</t>
  </si>
  <si>
    <t>Belle Center</t>
  </si>
  <si>
    <t>Lewis Center</t>
  </si>
  <si>
    <t>Mc Arthur</t>
  </si>
  <si>
    <t>Westerville</t>
  </si>
  <si>
    <t>Blacklick</t>
  </si>
  <si>
    <t>Richwood</t>
  </si>
  <si>
    <t>Ridgeway</t>
  </si>
  <si>
    <t>Lima</t>
  </si>
  <si>
    <t>Gallia</t>
  </si>
  <si>
    <t>Thurman</t>
  </si>
  <si>
    <t>Kitts Hill</t>
  </si>
  <si>
    <t>Van Wert</t>
  </si>
  <si>
    <t>Willshire</t>
  </si>
  <si>
    <t>Baltimore</t>
  </si>
  <si>
    <t>Mount Victory</t>
  </si>
  <si>
    <t>Radnor</t>
  </si>
  <si>
    <t>South Point</t>
  </si>
  <si>
    <t>Wilkesville</t>
  </si>
  <si>
    <t>Venedocia</t>
  </si>
  <si>
    <t>Alger</t>
  </si>
  <si>
    <t>Harrod</t>
  </si>
  <si>
    <t>Licking</t>
  </si>
  <si>
    <t>Pataskala</t>
  </si>
  <si>
    <t>Willow Wood</t>
  </si>
  <si>
    <t>Pleasantville</t>
  </si>
  <si>
    <t>Chesapeake</t>
  </si>
  <si>
    <t>Millersport</t>
  </si>
  <si>
    <t>Delphos</t>
  </si>
  <si>
    <t>Scottown</t>
  </si>
  <si>
    <t>La Rue</t>
  </si>
  <si>
    <t>Bidwell</t>
  </si>
  <si>
    <t>New Bloomington</t>
  </si>
  <si>
    <t>Gomer</t>
  </si>
  <si>
    <t>Gallipolis</t>
  </si>
  <si>
    <t>Meigs</t>
  </si>
  <si>
    <t>Langsville</t>
  </si>
  <si>
    <t>New Marshfield</t>
  </si>
  <si>
    <t>Dola</t>
  </si>
  <si>
    <t>Beaverdam</t>
  </si>
  <si>
    <t>Proctorville</t>
  </si>
  <si>
    <t>Nelsonville</t>
  </si>
  <si>
    <t>Middle Point</t>
  </si>
  <si>
    <t>Croton</t>
  </si>
  <si>
    <t>Crown City</t>
  </si>
  <si>
    <t>New Straitsville</t>
  </si>
  <si>
    <t>Fort Jennings</t>
  </si>
  <si>
    <t>Convoy</t>
  </si>
  <si>
    <t>Thornville</t>
  </si>
  <si>
    <t>Columbus Grove</t>
  </si>
  <si>
    <t>Morral</t>
  </si>
  <si>
    <t>Cheshire</t>
  </si>
  <si>
    <t>Shawnee</t>
  </si>
  <si>
    <t>Middleport</t>
  </si>
  <si>
    <t>Centerburg</t>
  </si>
  <si>
    <t>The Plains</t>
  </si>
  <si>
    <t>Cardington</t>
  </si>
  <si>
    <t>Jenera</t>
  </si>
  <si>
    <t>Pomeroy</t>
  </si>
  <si>
    <t>Wyandot</t>
  </si>
  <si>
    <t>Harpster</t>
  </si>
  <si>
    <t>Glenford</t>
  </si>
  <si>
    <t>Pandora</t>
  </si>
  <si>
    <t>Heath</t>
  </si>
  <si>
    <t>Millfield</t>
  </si>
  <si>
    <t>New Lexington</t>
  </si>
  <si>
    <t>Glouster</t>
  </si>
  <si>
    <t>Paulding</t>
  </si>
  <si>
    <t>Grover Hill</t>
  </si>
  <si>
    <t>Rawson</t>
  </si>
  <si>
    <t>Haviland</t>
  </si>
  <si>
    <t>Mount Cory</t>
  </si>
  <si>
    <t>Shade</t>
  </si>
  <si>
    <t>Edison</t>
  </si>
  <si>
    <t>Corning</t>
  </si>
  <si>
    <t>Mount Blanchard</t>
  </si>
  <si>
    <t>Wharton</t>
  </si>
  <si>
    <t>Upper Sandusky</t>
  </si>
  <si>
    <t>Mount Perry</t>
  </si>
  <si>
    <t>Payne</t>
  </si>
  <si>
    <t>Saint Louisville</t>
  </si>
  <si>
    <t>Nevada</t>
  </si>
  <si>
    <t>Crooksville</t>
  </si>
  <si>
    <t>Muskingum</t>
  </si>
  <si>
    <t>Hopewell</t>
  </si>
  <si>
    <t>Amesville</t>
  </si>
  <si>
    <t>Guysville</t>
  </si>
  <si>
    <t>Vanlue</t>
  </si>
  <si>
    <t>Continental</t>
  </si>
  <si>
    <t>Leipsic</t>
  </si>
  <si>
    <t>Fredericktown</t>
  </si>
  <si>
    <t>Chesterhill</t>
  </si>
  <si>
    <t>Coolville</t>
  </si>
  <si>
    <t>Martinsburg</t>
  </si>
  <si>
    <t>Long Bottom</t>
  </si>
  <si>
    <t>Nashport</t>
  </si>
  <si>
    <t>Gambier</t>
  </si>
  <si>
    <t>Mc Comb</t>
  </si>
  <si>
    <t>Reedsville</t>
  </si>
  <si>
    <t>Bucyrus</t>
  </si>
  <si>
    <t>Antwerp</t>
  </si>
  <si>
    <t>Frazeysburg</t>
  </si>
  <si>
    <t>New Bavaria</t>
  </si>
  <si>
    <t>Galion</t>
  </si>
  <si>
    <t>Alvada</t>
  </si>
  <si>
    <t>Cecil</t>
  </si>
  <si>
    <t>Mc Cutchenville</t>
  </si>
  <si>
    <t>Zanesville</t>
  </si>
  <si>
    <t>Stockport</t>
  </si>
  <si>
    <t>Bellville</t>
  </si>
  <si>
    <t>Hamler</t>
  </si>
  <si>
    <t>Blue Rock</t>
  </si>
  <si>
    <t>Holgate</t>
  </si>
  <si>
    <t>New Riegel</t>
  </si>
  <si>
    <t>Duncan Falls</t>
  </si>
  <si>
    <t>Mcconnelsville</t>
  </si>
  <si>
    <t>Little Hocking</t>
  </si>
  <si>
    <t>Deshler</t>
  </si>
  <si>
    <t>Crestline</t>
  </si>
  <si>
    <t>Wood</t>
  </si>
  <si>
    <t>North Baltimore</t>
  </si>
  <si>
    <t>Coshocton</t>
  </si>
  <si>
    <t>Walhonding</t>
  </si>
  <si>
    <t>Dresden</t>
  </si>
  <si>
    <t>Defiance</t>
  </si>
  <si>
    <t>Mark Center</t>
  </si>
  <si>
    <t>Hicksville</t>
  </si>
  <si>
    <t>Sherwood</t>
  </si>
  <si>
    <t>Custar</t>
  </si>
  <si>
    <t>Chandlersville</t>
  </si>
  <si>
    <t>Bloomville</t>
  </si>
  <si>
    <t>Bloomdale</t>
  </si>
  <si>
    <t>Fostoria</t>
  </si>
  <si>
    <t>Tiro</t>
  </si>
  <si>
    <t>Malinta</t>
  </si>
  <si>
    <t>Cygnet</t>
  </si>
  <si>
    <t>Belpre</t>
  </si>
  <si>
    <t>Milton Center</t>
  </si>
  <si>
    <t>Rudolph</t>
  </si>
  <si>
    <t>Tiffin</t>
  </si>
  <si>
    <t>Waterford</t>
  </si>
  <si>
    <t>Conesville</t>
  </si>
  <si>
    <t>Adamsville</t>
  </si>
  <si>
    <t>Ney</t>
  </si>
  <si>
    <t>Norwich</t>
  </si>
  <si>
    <t>Brinkhaven</t>
  </si>
  <si>
    <t>Napoleon</t>
  </si>
  <si>
    <t>Coal Run</t>
  </si>
  <si>
    <t>Risingsun</t>
  </si>
  <si>
    <t>Glenmont</t>
  </si>
  <si>
    <t>Guernsey</t>
  </si>
  <si>
    <t>Loudonville</t>
  </si>
  <si>
    <t>Killbuck</t>
  </si>
  <si>
    <t>Huron</t>
  </si>
  <si>
    <t>Bryan</t>
  </si>
  <si>
    <t>Republic</t>
  </si>
  <si>
    <t>Sandusky</t>
  </si>
  <si>
    <t>Burgoon</t>
  </si>
  <si>
    <t>Bradner</t>
  </si>
  <si>
    <t>Stryker</t>
  </si>
  <si>
    <t>Big Prairie</t>
  </si>
  <si>
    <t>Dexter City</t>
  </si>
  <si>
    <t>Helena</t>
  </si>
  <si>
    <t>Macksburg</t>
  </si>
  <si>
    <t>Green Springs</t>
  </si>
  <si>
    <t>Pleasant City</t>
  </si>
  <si>
    <t>Pemberville</t>
  </si>
  <si>
    <t>Archbold</t>
  </si>
  <si>
    <t>Greenwich</t>
  </si>
  <si>
    <t>Haskins</t>
  </si>
  <si>
    <t>Byesville</t>
  </si>
  <si>
    <t>Fresno</t>
  </si>
  <si>
    <t>Gibsonburg</t>
  </si>
  <si>
    <t>Whipple</t>
  </si>
  <si>
    <t>Whitehouse</t>
  </si>
  <si>
    <t>Jeromesville</t>
  </si>
  <si>
    <t>Shreve</t>
  </si>
  <si>
    <t>Sarahsville</t>
  </si>
  <si>
    <t>Reno</t>
  </si>
  <si>
    <t>Wauseon</t>
  </si>
  <si>
    <t>West Unity</t>
  </si>
  <si>
    <t>North Fairfield</t>
  </si>
  <si>
    <t>Edon</t>
  </si>
  <si>
    <t>Luckey</t>
  </si>
  <si>
    <t>Holmesville</t>
  </si>
  <si>
    <t>Lower Salem</t>
  </si>
  <si>
    <t>Senecaville</t>
  </si>
  <si>
    <t>Woodville</t>
  </si>
  <si>
    <t>Kimbolton</t>
  </si>
  <si>
    <t>Lindsey</t>
  </si>
  <si>
    <t>Tuscarawas</t>
  </si>
  <si>
    <t>Baltic</t>
  </si>
  <si>
    <t>Monclova</t>
  </si>
  <si>
    <t>Swanton</t>
  </si>
  <si>
    <t>Nova</t>
  </si>
  <si>
    <t>Perrysburg</t>
  </si>
  <si>
    <t>Pioneer</t>
  </si>
  <si>
    <t>Wingett Run</t>
  </si>
  <si>
    <t>Maumee</t>
  </si>
  <si>
    <t>Lore City</t>
  </si>
  <si>
    <t>Newcomerstown</t>
  </si>
  <si>
    <t>Alvordton</t>
  </si>
  <si>
    <t>Norwalk</t>
  </si>
  <si>
    <t>Stone Creek</t>
  </si>
  <si>
    <t>Sugarcreek</t>
  </si>
  <si>
    <t>Walbridge</t>
  </si>
  <si>
    <t>Rossford</t>
  </si>
  <si>
    <t>Wooster</t>
  </si>
  <si>
    <t>Salesville</t>
  </si>
  <si>
    <t>Vickery</t>
  </si>
  <si>
    <t>Millbury</t>
  </si>
  <si>
    <t>Northwood</t>
  </si>
  <si>
    <t>Graysville</t>
  </si>
  <si>
    <t>Collins</t>
  </si>
  <si>
    <t>Quaker City</t>
  </si>
  <si>
    <t>Port Washington</t>
  </si>
  <si>
    <t>Oak Harbor</t>
  </si>
  <si>
    <t>Berkey</t>
  </si>
  <si>
    <t>Graytown</t>
  </si>
  <si>
    <t>New Matamoras</t>
  </si>
  <si>
    <t>Apple Creek</t>
  </si>
  <si>
    <t>Sylvania</t>
  </si>
  <si>
    <t>Medina</t>
  </si>
  <si>
    <t>Homerville</t>
  </si>
  <si>
    <t>Gnadenhutten</t>
  </si>
  <si>
    <t>Wilmot</t>
  </si>
  <si>
    <t>Port Clinton</t>
  </si>
  <si>
    <t>Wakeman</t>
  </si>
  <si>
    <t>Smithville</t>
  </si>
  <si>
    <t>Curtice</t>
  </si>
  <si>
    <t>New Philadelphia</t>
  </si>
  <si>
    <t>Jerusalem</t>
  </si>
  <si>
    <t>Woodsfield</t>
  </si>
  <si>
    <t>Lorain</t>
  </si>
  <si>
    <t>Beach City</t>
  </si>
  <si>
    <t>Berlin Heights</t>
  </si>
  <si>
    <t>Orrville</t>
  </si>
  <si>
    <t>Lodi</t>
  </si>
  <si>
    <t>Piedmont</t>
  </si>
  <si>
    <t>Lakeside Marblehead</t>
  </si>
  <si>
    <t>Uhrichsville</t>
  </si>
  <si>
    <t>Bethesda</t>
  </si>
  <si>
    <t>Bolivar</t>
  </si>
  <si>
    <t>Chippewa Lake</t>
  </si>
  <si>
    <t>Oberlin</t>
  </si>
  <si>
    <t>North Lawrence</t>
  </si>
  <si>
    <t>Marshallville</t>
  </si>
  <si>
    <t>Rittman</t>
  </si>
  <si>
    <t>Sardis</t>
  </si>
  <si>
    <t>Beallsville</t>
  </si>
  <si>
    <t>Massillon</t>
  </si>
  <si>
    <t>Flushing</t>
  </si>
  <si>
    <t>Alledonia</t>
  </si>
  <si>
    <t>Doylestown</t>
  </si>
  <si>
    <t>Mineral City</t>
  </si>
  <si>
    <t>Canal Fulton</t>
  </si>
  <si>
    <t>Clarington</t>
  </si>
  <si>
    <t>East Sparta</t>
  </si>
  <si>
    <t>Sherrodsville</t>
  </si>
  <si>
    <t>Bowerston</t>
  </si>
  <si>
    <t>Elyria</t>
  </si>
  <si>
    <t>Valley City</t>
  </si>
  <si>
    <t>Isle Saint George</t>
  </si>
  <si>
    <t>Jacobsburg</t>
  </si>
  <si>
    <t>Dellroy</t>
  </si>
  <si>
    <t>Scio</t>
  </si>
  <si>
    <t>Barberton</t>
  </si>
  <si>
    <t>Saint Clairsville</t>
  </si>
  <si>
    <t>Powhatan Point</t>
  </si>
  <si>
    <t>Columbia Station</t>
  </si>
  <si>
    <t>North Canton</t>
  </si>
  <si>
    <t>North Ridgeville</t>
  </si>
  <si>
    <t>Sheffield Lake</t>
  </si>
  <si>
    <t>Shadyside</t>
  </si>
  <si>
    <t>East Canton</t>
  </si>
  <si>
    <t>Bellaire</t>
  </si>
  <si>
    <t>Cuyahoga</t>
  </si>
  <si>
    <t>Strongsville</t>
  </si>
  <si>
    <t>Malvern</t>
  </si>
  <si>
    <t>Olmsted Falls</t>
  </si>
  <si>
    <t>Adena</t>
  </si>
  <si>
    <t>North Olmsted</t>
  </si>
  <si>
    <t>Avon Lake</t>
  </si>
  <si>
    <t>Westlake</t>
  </si>
  <si>
    <t>North Royalton</t>
  </si>
  <si>
    <t>Dillonvale</t>
  </si>
  <si>
    <t>Martins Ferry</t>
  </si>
  <si>
    <t>Amsterdam</t>
  </si>
  <si>
    <t>Cuyahoga Falls</t>
  </si>
  <si>
    <t>Brookpark</t>
  </si>
  <si>
    <t>Hartville</t>
  </si>
  <si>
    <t>Minerva</t>
  </si>
  <si>
    <t>Tallmadge</t>
  </si>
  <si>
    <t>Broadview Heights</t>
  </si>
  <si>
    <t>Bay Village</t>
  </si>
  <si>
    <t>Mogadore</t>
  </si>
  <si>
    <t>Peninsula</t>
  </si>
  <si>
    <t>Munroe Falls</t>
  </si>
  <si>
    <t>Rocky River</t>
  </si>
  <si>
    <t>Brecksville</t>
  </si>
  <si>
    <t>Stow</t>
  </si>
  <si>
    <t>Rayland</t>
  </si>
  <si>
    <t>Mechanicstown</t>
  </si>
  <si>
    <t>Tiltonsville</t>
  </si>
  <si>
    <t>Bergholz</t>
  </si>
  <si>
    <t>Columbiana</t>
  </si>
  <si>
    <t>East Rochester</t>
  </si>
  <si>
    <t>Homeworth</t>
  </si>
  <si>
    <t>Alliance</t>
  </si>
  <si>
    <t>Steubenville</t>
  </si>
  <si>
    <t>Mingo Junction</t>
  </si>
  <si>
    <t>Salineville</t>
  </si>
  <si>
    <t>Brilliant</t>
  </si>
  <si>
    <t>Irondale</t>
  </si>
  <si>
    <t>Hammondsville</t>
  </si>
  <si>
    <t>Maple Heights</t>
  </si>
  <si>
    <t>Twinsburg</t>
  </si>
  <si>
    <t>Hanoverton</t>
  </si>
  <si>
    <t>Mahoning</t>
  </si>
  <si>
    <t>Streetsboro</t>
  </si>
  <si>
    <t>Rootstown</t>
  </si>
  <si>
    <t>Beloit</t>
  </si>
  <si>
    <t>North Benton</t>
  </si>
  <si>
    <t>Toronto</t>
  </si>
  <si>
    <t>Solon</t>
  </si>
  <si>
    <t>Beachwood</t>
  </si>
  <si>
    <t>Wellsville</t>
  </si>
  <si>
    <t>Lisbon</t>
  </si>
  <si>
    <t>Diamond</t>
  </si>
  <si>
    <t>Chagrin Falls</t>
  </si>
  <si>
    <t>Berlin Center</t>
  </si>
  <si>
    <t>Geauga</t>
  </si>
  <si>
    <t>Mantua</t>
  </si>
  <si>
    <t>Lake Milton</t>
  </si>
  <si>
    <t>Leetonia</t>
  </si>
  <si>
    <t>Washingtonville</t>
  </si>
  <si>
    <t>Gates Mills</t>
  </si>
  <si>
    <t>Novelty</t>
  </si>
  <si>
    <t>Windham</t>
  </si>
  <si>
    <t>East Liverpool</t>
  </si>
  <si>
    <t>Hiram</t>
  </si>
  <si>
    <t>Trumbull</t>
  </si>
  <si>
    <t>Newton Falls</t>
  </si>
  <si>
    <t>North Jackson</t>
  </si>
  <si>
    <t>Newbury</t>
  </si>
  <si>
    <t>Garrettsville</t>
  </si>
  <si>
    <t>Canfield</t>
  </si>
  <si>
    <t>Chesterland</t>
  </si>
  <si>
    <t>Negley</t>
  </si>
  <si>
    <t>New Waterford</t>
  </si>
  <si>
    <t>Eastlake</t>
  </si>
  <si>
    <t>Burton</t>
  </si>
  <si>
    <t>North Lima</t>
  </si>
  <si>
    <t>Southington</t>
  </si>
  <si>
    <t>Willoughby</t>
  </si>
  <si>
    <t>Leavittsburg</t>
  </si>
  <si>
    <t>East Palestine</t>
  </si>
  <si>
    <t>Mineral Ridge</t>
  </si>
  <si>
    <t>New Springfield</t>
  </si>
  <si>
    <t>West Farmington</t>
  </si>
  <si>
    <t>Chardon</t>
  </si>
  <si>
    <t>Mc Donald</t>
  </si>
  <si>
    <t>Middlefield</t>
  </si>
  <si>
    <t>Struthers</t>
  </si>
  <si>
    <t>Huntsburg</t>
  </si>
  <si>
    <t>Bristolville</t>
  </si>
  <si>
    <t>Lowellville</t>
  </si>
  <si>
    <t>Painesville</t>
  </si>
  <si>
    <t>Montville</t>
  </si>
  <si>
    <t>Ashtabula</t>
  </si>
  <si>
    <t>North Bloomfield</t>
  </si>
  <si>
    <t>Thompson</t>
  </si>
  <si>
    <t>Masury</t>
  </si>
  <si>
    <t>Orwell</t>
  </si>
  <si>
    <t>Farmdale</t>
  </si>
  <si>
    <t>Burghill</t>
  </si>
  <si>
    <t>Rock Creek</t>
  </si>
  <si>
    <t>Austinburg</t>
  </si>
  <si>
    <t>Dorset</t>
  </si>
  <si>
    <t>Pierpont</t>
  </si>
  <si>
    <t>Kingsville</t>
  </si>
  <si>
    <t>Conneaut</t>
  </si>
  <si>
    <t>Multnomah</t>
  </si>
  <si>
    <t>Clackamas</t>
  </si>
  <si>
    <t>Beaverton</t>
  </si>
  <si>
    <t>Lake Oswego</t>
  </si>
  <si>
    <t>Vancouver</t>
  </si>
  <si>
    <t>Happy Valley</t>
  </si>
  <si>
    <t>Tualatin</t>
  </si>
  <si>
    <t>Gresham</t>
  </si>
  <si>
    <t>West Linn</t>
  </si>
  <si>
    <t>Damascus</t>
  </si>
  <si>
    <t>Troutdale</t>
  </si>
  <si>
    <t>Oregon City</t>
  </si>
  <si>
    <t>Wilsonville</t>
  </si>
  <si>
    <t>Boring</t>
  </si>
  <si>
    <t>Brush Prairie</t>
  </si>
  <si>
    <t>Ridgefield</t>
  </si>
  <si>
    <t>Yamhill</t>
  </si>
  <si>
    <t>Newberg</t>
  </si>
  <si>
    <t>North Plains</t>
  </si>
  <si>
    <t>Eagle Creek</t>
  </si>
  <si>
    <t>Beavercreek</t>
  </si>
  <si>
    <t>Donald</t>
  </si>
  <si>
    <t>Mulino</t>
  </si>
  <si>
    <t>Yacolt</t>
  </si>
  <si>
    <t>Scappoose</t>
  </si>
  <si>
    <t>Washougal</t>
  </si>
  <si>
    <t>Saint Helens</t>
  </si>
  <si>
    <t>Sandy</t>
  </si>
  <si>
    <t>Manning</t>
  </si>
  <si>
    <t>Corbett</t>
  </si>
  <si>
    <t>Cowlitz</t>
  </si>
  <si>
    <t>Forest Grove</t>
  </si>
  <si>
    <t>Colton</t>
  </si>
  <si>
    <t>Buxton</t>
  </si>
  <si>
    <t>Gales Creek</t>
  </si>
  <si>
    <t>Gervais</t>
  </si>
  <si>
    <t>Estacada</t>
  </si>
  <si>
    <t>Deer Island</t>
  </si>
  <si>
    <t>Mount Angel</t>
  </si>
  <si>
    <t>Molalla</t>
  </si>
  <si>
    <t>Timber</t>
  </si>
  <si>
    <t>Vernonia</t>
  </si>
  <si>
    <t>Brightwood</t>
  </si>
  <si>
    <t>Kalama</t>
  </si>
  <si>
    <t>Ariel</t>
  </si>
  <si>
    <t>Mcminnville</t>
  </si>
  <si>
    <t>Scotts Mills</t>
  </si>
  <si>
    <t>Carrolls</t>
  </si>
  <si>
    <t>Rainier</t>
  </si>
  <si>
    <t>Amity</t>
  </si>
  <si>
    <t>Silverton</t>
  </si>
  <si>
    <t>Rhododendron</t>
  </si>
  <si>
    <t>Welches</t>
  </si>
  <si>
    <t>Hood River</t>
  </si>
  <si>
    <t>Cascade Locks</t>
  </si>
  <si>
    <t>Cougar</t>
  </si>
  <si>
    <t>Kelso</t>
  </si>
  <si>
    <t>Skamania</t>
  </si>
  <si>
    <t>Carson</t>
  </si>
  <si>
    <t>Rickreall</t>
  </si>
  <si>
    <t>Government Camp</t>
  </si>
  <si>
    <t>Sublimity</t>
  </si>
  <si>
    <t>Tillamook</t>
  </si>
  <si>
    <t>Toutle</t>
  </si>
  <si>
    <t>Aumsville</t>
  </si>
  <si>
    <t>Nehalem</t>
  </si>
  <si>
    <t>Stayton</t>
  </si>
  <si>
    <t>Stevenson</t>
  </si>
  <si>
    <t>Linn</t>
  </si>
  <si>
    <t>Mount Hood Parkdale</t>
  </si>
  <si>
    <t>Willamina</t>
  </si>
  <si>
    <t>Turner</t>
  </si>
  <si>
    <t>Silverlake</t>
  </si>
  <si>
    <t>Grand Ronde</t>
  </si>
  <si>
    <t>Mill City</t>
  </si>
  <si>
    <t>Clatsop</t>
  </si>
  <si>
    <t>Seaside</t>
  </si>
  <si>
    <t>Bay City</t>
  </si>
  <si>
    <t>Klickitat</t>
  </si>
  <si>
    <t>Bingen</t>
  </si>
  <si>
    <t>Clatskanie</t>
  </si>
  <si>
    <t>Ryderwood</t>
  </si>
  <si>
    <t>Hebo</t>
  </si>
  <si>
    <t>Rockaway Beach</t>
  </si>
  <si>
    <t>Wahkiakum</t>
  </si>
  <si>
    <t>Cathlamet</t>
  </si>
  <si>
    <t>Arch Cape</t>
  </si>
  <si>
    <t>Falls City</t>
  </si>
  <si>
    <t>Wasco</t>
  </si>
  <si>
    <t>Mosier</t>
  </si>
  <si>
    <t>White Salmon</t>
  </si>
  <si>
    <t>Trout Lake</t>
  </si>
  <si>
    <t>Vader</t>
  </si>
  <si>
    <t>Neskowin</t>
  </si>
  <si>
    <t>Skamokawa</t>
  </si>
  <si>
    <t>Mossyrock</t>
  </si>
  <si>
    <t>Tygh Valley</t>
  </si>
  <si>
    <t>Corvallis</t>
  </si>
  <si>
    <t>Winlock</t>
  </si>
  <si>
    <t>Idanha</t>
  </si>
  <si>
    <t>Salkum</t>
  </si>
  <si>
    <t>Ethel</t>
  </si>
  <si>
    <t>Curtis</t>
  </si>
  <si>
    <t>Maupin</t>
  </si>
  <si>
    <t>Grays River</t>
  </si>
  <si>
    <t>Tangent</t>
  </si>
  <si>
    <t>Rosburg</t>
  </si>
  <si>
    <t>Silver Creek</t>
  </si>
  <si>
    <t>The Dalles</t>
  </si>
  <si>
    <t>Onalaska</t>
  </si>
  <si>
    <t>Neotsu</t>
  </si>
  <si>
    <t>Pe Ell</t>
  </si>
  <si>
    <t>Dufur</t>
  </si>
  <si>
    <t>Philomath</t>
  </si>
  <si>
    <t>Cinebar</t>
  </si>
  <si>
    <t>Logsden</t>
  </si>
  <si>
    <t>Cascadia</t>
  </si>
  <si>
    <t>Glenoma</t>
  </si>
  <si>
    <t>Pacific</t>
  </si>
  <si>
    <t>Naselle</t>
  </si>
  <si>
    <t>Shedd</t>
  </si>
  <si>
    <t>Siletz</t>
  </si>
  <si>
    <t>Wahkiacus</t>
  </si>
  <si>
    <t>Chehalis</t>
  </si>
  <si>
    <t>Blodgett</t>
  </si>
  <si>
    <t>Halsey</t>
  </si>
  <si>
    <t>Depoe Bay</t>
  </si>
  <si>
    <t>Sweet Home</t>
  </si>
  <si>
    <t>Ilwaco</t>
  </si>
  <si>
    <t>Randle</t>
  </si>
  <si>
    <t>Otter Rock</t>
  </si>
  <si>
    <t>Camp Sherman</t>
  </si>
  <si>
    <t>Long Beach</t>
  </si>
  <si>
    <t>Elbe</t>
  </si>
  <si>
    <t>Lane</t>
  </si>
  <si>
    <t>Marcola</t>
  </si>
  <si>
    <t>Thurston</t>
  </si>
  <si>
    <t>Tenino</t>
  </si>
  <si>
    <t>Grass Valley</t>
  </si>
  <si>
    <t>Packwood</t>
  </si>
  <si>
    <t>Yelm</t>
  </si>
  <si>
    <t>South Beach</t>
  </si>
  <si>
    <t>Seal Rock</t>
  </si>
  <si>
    <t>Alsea</t>
  </si>
  <si>
    <t>Vida</t>
  </si>
  <si>
    <t>Ashford</t>
  </si>
  <si>
    <t>Goldendale</t>
  </si>
  <si>
    <t>Walterville</t>
  </si>
  <si>
    <t>Eatonville</t>
  </si>
  <si>
    <t>Ocean Park</t>
  </si>
  <si>
    <t>Eugene</t>
  </si>
  <si>
    <t>Grays Harbor</t>
  </si>
  <si>
    <t>Oakville</t>
  </si>
  <si>
    <t>Madras</t>
  </si>
  <si>
    <t>Waldport</t>
  </si>
  <si>
    <t>Tidewater</t>
  </si>
  <si>
    <t>Roy</t>
  </si>
  <si>
    <t>Blachly</t>
  </si>
  <si>
    <t>Deschutes</t>
  </si>
  <si>
    <t>Sisters</t>
  </si>
  <si>
    <t>Cosmopolis</t>
  </si>
  <si>
    <t>Noti</t>
  </si>
  <si>
    <t>Lacey</t>
  </si>
  <si>
    <t>Elmira</t>
  </si>
  <si>
    <t>Terrebonne</t>
  </si>
  <si>
    <t>Tokeland</t>
  </si>
  <si>
    <t>Orting</t>
  </si>
  <si>
    <t>Yachats</t>
  </si>
  <si>
    <t>Grayland</t>
  </si>
  <si>
    <t>Tacoma</t>
  </si>
  <si>
    <t>Spanaway</t>
  </si>
  <si>
    <t>Deadwood</t>
  </si>
  <si>
    <t>Carbonado</t>
  </si>
  <si>
    <t>Yakima</t>
  </si>
  <si>
    <t>White Swan</t>
  </si>
  <si>
    <t>Mccleary</t>
  </si>
  <si>
    <t>Fall Creek</t>
  </si>
  <si>
    <t>Redmond</t>
  </si>
  <si>
    <t>Puyallup</t>
  </si>
  <si>
    <t>Camp Murray</t>
  </si>
  <si>
    <t>Swisshome</t>
  </si>
  <si>
    <t>Elma</t>
  </si>
  <si>
    <t>Anderson Island</t>
  </si>
  <si>
    <t>Gilliam</t>
  </si>
  <si>
    <t>Steilacoom</t>
  </si>
  <si>
    <t>Ashwood</t>
  </si>
  <si>
    <t>Veneta</t>
  </si>
  <si>
    <t>Bend</t>
  </si>
  <si>
    <t>Naches</t>
  </si>
  <si>
    <t>University Place</t>
  </si>
  <si>
    <t>Harrah</t>
  </si>
  <si>
    <t>Longbranch</t>
  </si>
  <si>
    <t>Bonney Lake</t>
  </si>
  <si>
    <t>Enumclaw</t>
  </si>
  <si>
    <t>Tieton</t>
  </si>
  <si>
    <t>Fox Island</t>
  </si>
  <si>
    <t>Fife</t>
  </si>
  <si>
    <t>Lorane</t>
  </si>
  <si>
    <t>Cowiche</t>
  </si>
  <si>
    <t>Mikkalo</t>
  </si>
  <si>
    <t>Powell Butte</t>
  </si>
  <si>
    <t>Lakebay</t>
  </si>
  <si>
    <t>Shelton</t>
  </si>
  <si>
    <t>Westfir</t>
  </si>
  <si>
    <t>Gig Harbor</t>
  </si>
  <si>
    <t>Wapato</t>
  </si>
  <si>
    <t>Condon</t>
  </si>
  <si>
    <t>Dorena</t>
  </si>
  <si>
    <t>Toppenish</t>
  </si>
  <si>
    <t>Bickleton</t>
  </si>
  <si>
    <t>Federal Way</t>
  </si>
  <si>
    <t>Ocean Shores</t>
  </si>
  <si>
    <t>Vaughn</t>
  </si>
  <si>
    <t>Grapeview</t>
  </si>
  <si>
    <t>Hoquiam</t>
  </si>
  <si>
    <t>Allyn</t>
  </si>
  <si>
    <t>Drain</t>
  </si>
  <si>
    <t>Black Diamond</t>
  </si>
  <si>
    <t>Copalis Beach</t>
  </si>
  <si>
    <t>La Pine</t>
  </si>
  <si>
    <t>Selah</t>
  </si>
  <si>
    <t>Oakridge</t>
  </si>
  <si>
    <t>Matlock</t>
  </si>
  <si>
    <t>Seattle</t>
  </si>
  <si>
    <t>Vashon</t>
  </si>
  <si>
    <t>Mabton</t>
  </si>
  <si>
    <t>Ravensdale</t>
  </si>
  <si>
    <t>Copalis Crossing</t>
  </si>
  <si>
    <t>Kitsap</t>
  </si>
  <si>
    <t>Olalla</t>
  </si>
  <si>
    <t>Kittitas</t>
  </si>
  <si>
    <t>Thorp</t>
  </si>
  <si>
    <t>Belfair</t>
  </si>
  <si>
    <t>Zillah</t>
  </si>
  <si>
    <t>Fossil</t>
  </si>
  <si>
    <t>Maple Valley</t>
  </si>
  <si>
    <t>Tahuya</t>
  </si>
  <si>
    <t>Port Orchard</t>
  </si>
  <si>
    <t>Prineville</t>
  </si>
  <si>
    <t>Renton</t>
  </si>
  <si>
    <t>Hoodsport</t>
  </si>
  <si>
    <t>Yoncalla</t>
  </si>
  <si>
    <t>Montesano</t>
  </si>
  <si>
    <t>Humptulips</t>
  </si>
  <si>
    <t>Reedsport</t>
  </si>
  <si>
    <t>Boardman</t>
  </si>
  <si>
    <t>Quinault</t>
  </si>
  <si>
    <t>Issaquah</t>
  </si>
  <si>
    <t>Outlook</t>
  </si>
  <si>
    <t>Bremerton</t>
  </si>
  <si>
    <t>Sunnyside</t>
  </si>
  <si>
    <t>Gardiner</t>
  </si>
  <si>
    <t>Moxee</t>
  </si>
  <si>
    <t>Lilliwaup</t>
  </si>
  <si>
    <t>Seabeck</t>
  </si>
  <si>
    <t>Mercer Island</t>
  </si>
  <si>
    <t>Ione</t>
  </si>
  <si>
    <t>Amanda Park</t>
  </si>
  <si>
    <t>Klamath</t>
  </si>
  <si>
    <t>Crescent</t>
  </si>
  <si>
    <t>Sammamish</t>
  </si>
  <si>
    <t>Spray</t>
  </si>
  <si>
    <t>Bainbridge Island</t>
  </si>
  <si>
    <t>Sutherlin</t>
  </si>
  <si>
    <t>Snoqualmie</t>
  </si>
  <si>
    <t>Silverdale</t>
  </si>
  <si>
    <t>Cle Elum</t>
  </si>
  <si>
    <t>Fall City</t>
  </si>
  <si>
    <t>Ellensburg</t>
  </si>
  <si>
    <t>Coos</t>
  </si>
  <si>
    <t>Lakeside</t>
  </si>
  <si>
    <t>Carnation</t>
  </si>
  <si>
    <t>Prosser</t>
  </si>
  <si>
    <t>Irrigon</t>
  </si>
  <si>
    <t>Suquamish</t>
  </si>
  <si>
    <t>Heppner</t>
  </si>
  <si>
    <t>Idleyld Park</t>
  </si>
  <si>
    <t>Poulsbo</t>
  </si>
  <si>
    <t>Umpqua</t>
  </si>
  <si>
    <t>Brinnon</t>
  </si>
  <si>
    <t>Bothell</t>
  </si>
  <si>
    <t>Kenmore</t>
  </si>
  <si>
    <t>Woodinville</t>
  </si>
  <si>
    <t>Glide</t>
  </si>
  <si>
    <t>Post</t>
  </si>
  <si>
    <t>Snohomish</t>
  </si>
  <si>
    <t>Mountlake Terrace</t>
  </si>
  <si>
    <t>Duvall</t>
  </si>
  <si>
    <t>Edmonds</t>
  </si>
  <si>
    <t>Lynnwood</t>
  </si>
  <si>
    <t>Quilcene</t>
  </si>
  <si>
    <t>Benton City</t>
  </si>
  <si>
    <t>Roseburg</t>
  </si>
  <si>
    <t>Hermiston</t>
  </si>
  <si>
    <t>Kennewick</t>
  </si>
  <si>
    <t>Chelan</t>
  </si>
  <si>
    <t>Peshastin</t>
  </si>
  <si>
    <t>Port Ludlow</t>
  </si>
  <si>
    <t>Paulina</t>
  </si>
  <si>
    <t>Hansville</t>
  </si>
  <si>
    <t>Everett</t>
  </si>
  <si>
    <t>Coos Bay</t>
  </si>
  <si>
    <t>Mukilteo</t>
  </si>
  <si>
    <t>Gold Bar</t>
  </si>
  <si>
    <t>West Richland</t>
  </si>
  <si>
    <t>Mattawa</t>
  </si>
  <si>
    <t>Chimacum</t>
  </si>
  <si>
    <t>Dayville</t>
  </si>
  <si>
    <t>Tenmile</t>
  </si>
  <si>
    <t>Malaga</t>
  </si>
  <si>
    <t>Myrtle Creek</t>
  </si>
  <si>
    <t>Port Hadlock</t>
  </si>
  <si>
    <t>Royal City</t>
  </si>
  <si>
    <t>Sultan</t>
  </si>
  <si>
    <t>Tiller</t>
  </si>
  <si>
    <t>Freeland</t>
  </si>
  <si>
    <t>Cashmere</t>
  </si>
  <si>
    <t>Wenatchee</t>
  </si>
  <si>
    <t>Port Townsend</t>
  </si>
  <si>
    <t>Clallam</t>
  </si>
  <si>
    <t>Sequim</t>
  </si>
  <si>
    <t>Port Angeles</t>
  </si>
  <si>
    <t>Nordland</t>
  </si>
  <si>
    <t>Days Creek</t>
  </si>
  <si>
    <t>Winston</t>
  </si>
  <si>
    <t>Long Creek</t>
  </si>
  <si>
    <t>Lake Stevens</t>
  </si>
  <si>
    <t>Chemult</t>
  </si>
  <si>
    <t>Greenbank</t>
  </si>
  <si>
    <t>Forks</t>
  </si>
  <si>
    <t>Coquille</t>
  </si>
  <si>
    <t>Myrtle Point</t>
  </si>
  <si>
    <t>East Wenatchee</t>
  </si>
  <si>
    <t>Canyonville</t>
  </si>
  <si>
    <t>Camas Valley</t>
  </si>
  <si>
    <t>Brothers</t>
  </si>
  <si>
    <t>Camano Island</t>
  </si>
  <si>
    <t>Coupeville</t>
  </si>
  <si>
    <t>Riddle</t>
  </si>
  <si>
    <t>John Day</t>
  </si>
  <si>
    <t>Eltopia</t>
  </si>
  <si>
    <t>Helix</t>
  </si>
  <si>
    <t>Stanwood</t>
  </si>
  <si>
    <t>Bandon</t>
  </si>
  <si>
    <t>Pilot Rock</t>
  </si>
  <si>
    <t>Palisades</t>
  </si>
  <si>
    <t>Walla Walla</t>
  </si>
  <si>
    <t>Azalea</t>
  </si>
  <si>
    <t>Broadbent</t>
  </si>
  <si>
    <t>Ephrata</t>
  </si>
  <si>
    <t>Othello</t>
  </si>
  <si>
    <t>Darrington</t>
  </si>
  <si>
    <t>Entiat</t>
  </si>
  <si>
    <t>Orondo</t>
  </si>
  <si>
    <t>Summer Lake</t>
  </si>
  <si>
    <t>Touchet</t>
  </si>
  <si>
    <t>Powers</t>
  </si>
  <si>
    <t>Skagit</t>
  </si>
  <si>
    <t>Moses Lake</t>
  </si>
  <si>
    <t>Canyon City</t>
  </si>
  <si>
    <t>Clallam Bay</t>
  </si>
  <si>
    <t>Curry</t>
  </si>
  <si>
    <t>Langlois</t>
  </si>
  <si>
    <t>La Conner</t>
  </si>
  <si>
    <t>Chiloquin</t>
  </si>
  <si>
    <t>Athena</t>
  </si>
  <si>
    <t>Warden</t>
  </si>
  <si>
    <t>Josephine</t>
  </si>
  <si>
    <t>Wolf Creek</t>
  </si>
  <si>
    <t>Sekiu</t>
  </si>
  <si>
    <t>Shady Cove</t>
  </si>
  <si>
    <t>Soap Lake</t>
  </si>
  <si>
    <t>Rogue River</t>
  </si>
  <si>
    <t>Butte Falls</t>
  </si>
  <si>
    <t>Connell</t>
  </si>
  <si>
    <t>Sixes</t>
  </si>
  <si>
    <t>White City</t>
  </si>
  <si>
    <t>San Juan</t>
  </si>
  <si>
    <t>Lopez Island</t>
  </si>
  <si>
    <t>Grants Pass</t>
  </si>
  <si>
    <t>Anacortes</t>
  </si>
  <si>
    <t>College Place</t>
  </si>
  <si>
    <t>Merlin</t>
  </si>
  <si>
    <t>Marlin</t>
  </si>
  <si>
    <t>Sedro Woolley</t>
  </si>
  <si>
    <t>Prescott</t>
  </si>
  <si>
    <t>Port Orford</t>
  </si>
  <si>
    <t>Eagle Point</t>
  </si>
  <si>
    <t>Blakely Island</t>
  </si>
  <si>
    <t>Bow</t>
  </si>
  <si>
    <t>Agness</t>
  </si>
  <si>
    <t>Friday Harbor</t>
  </si>
  <si>
    <t>Lind</t>
  </si>
  <si>
    <t>Coulee City</t>
  </si>
  <si>
    <t>Milton Freewater</t>
  </si>
  <si>
    <t>Keno</t>
  </si>
  <si>
    <t>Central Point</t>
  </si>
  <si>
    <t>La Grande</t>
  </si>
  <si>
    <t>Concrete</t>
  </si>
  <si>
    <t>Okanogan</t>
  </si>
  <si>
    <t>Methow</t>
  </si>
  <si>
    <t>Olga</t>
  </si>
  <si>
    <t>Bates</t>
  </si>
  <si>
    <t>Sumpter</t>
  </si>
  <si>
    <t>Eastsound</t>
  </si>
  <si>
    <t>Whatcom</t>
  </si>
  <si>
    <t>Lummi Island</t>
  </si>
  <si>
    <t>Acme</t>
  </si>
  <si>
    <t>Harney</t>
  </si>
  <si>
    <t>Riley</t>
  </si>
  <si>
    <t>Pateros</t>
  </si>
  <si>
    <t>Wilderville</t>
  </si>
  <si>
    <t>Marblemount</t>
  </si>
  <si>
    <t>Klamath Falls</t>
  </si>
  <si>
    <t>Waitsburg</t>
  </si>
  <si>
    <t>Sprague River</t>
  </si>
  <si>
    <t>Hartline</t>
  </si>
  <si>
    <t>Phoenix</t>
  </si>
  <si>
    <t>Summerville</t>
  </si>
  <si>
    <t>Gold Beach</t>
  </si>
  <si>
    <t>Beatty</t>
  </si>
  <si>
    <t>Twisp</t>
  </si>
  <si>
    <t>Unity</t>
  </si>
  <si>
    <t>Bonanza</t>
  </si>
  <si>
    <t>Deming</t>
  </si>
  <si>
    <t>North Powder</t>
  </si>
  <si>
    <t>Ritzville</t>
  </si>
  <si>
    <t>Talent</t>
  </si>
  <si>
    <t>Ferndale</t>
  </si>
  <si>
    <t>Drewsey</t>
  </si>
  <si>
    <t>Washtucna</t>
  </si>
  <si>
    <t>Haines</t>
  </si>
  <si>
    <t>Imbler</t>
  </si>
  <si>
    <t>Kerby</t>
  </si>
  <si>
    <t>Everson</t>
  </si>
  <si>
    <t>Dairy</t>
  </si>
  <si>
    <t>Electric City</t>
  </si>
  <si>
    <t>Cove</t>
  </si>
  <si>
    <t>Almira</t>
  </si>
  <si>
    <t>Nooksack</t>
  </si>
  <si>
    <t>Lynden</t>
  </si>
  <si>
    <t>Brookings</t>
  </si>
  <si>
    <t>Lamona</t>
  </si>
  <si>
    <t>Burns</t>
  </si>
  <si>
    <t>Sumas</t>
  </si>
  <si>
    <t>Maple Falls</t>
  </si>
  <si>
    <t>Benge</t>
  </si>
  <si>
    <t>Cave Junction</t>
  </si>
  <si>
    <t>Point Roberts</t>
  </si>
  <si>
    <t>Whitman</t>
  </si>
  <si>
    <t>Hay</t>
  </si>
  <si>
    <t>Hereford</t>
  </si>
  <si>
    <t>Mohler</t>
  </si>
  <si>
    <t>Plush</t>
  </si>
  <si>
    <t>Grand Coulee</t>
  </si>
  <si>
    <t>Harrington</t>
  </si>
  <si>
    <t>Baker City</t>
  </si>
  <si>
    <t>Lacrosse</t>
  </si>
  <si>
    <t>Coulee Dam</t>
  </si>
  <si>
    <t>Wilbur</t>
  </si>
  <si>
    <t>Merrill</t>
  </si>
  <si>
    <t>Wallowa</t>
  </si>
  <si>
    <t>Mazama</t>
  </si>
  <si>
    <t>Enterprise</t>
  </si>
  <si>
    <t>Malin</t>
  </si>
  <si>
    <t>Malheur</t>
  </si>
  <si>
    <t>Ironside</t>
  </si>
  <si>
    <t>Omak</t>
  </si>
  <si>
    <t>Sprague</t>
  </si>
  <si>
    <t>Endicott</t>
  </si>
  <si>
    <t>Lostine</t>
  </si>
  <si>
    <t>Juntura</t>
  </si>
  <si>
    <t>Ferry</t>
  </si>
  <si>
    <t>Keller</t>
  </si>
  <si>
    <t>Frenchglen</t>
  </si>
  <si>
    <t>Brogan</t>
  </si>
  <si>
    <t>Edwall</t>
  </si>
  <si>
    <t>Asotin</t>
  </si>
  <si>
    <t>Clarkston</t>
  </si>
  <si>
    <t>Loomis</t>
  </si>
  <si>
    <t>New Pine Creek</t>
  </si>
  <si>
    <t>Anatone</t>
  </si>
  <si>
    <t>Tonasket</t>
  </si>
  <si>
    <t>Jamieson</t>
  </si>
  <si>
    <t>Pullman</t>
  </si>
  <si>
    <t>Halfway</t>
  </si>
  <si>
    <t>Joseph</t>
  </si>
  <si>
    <t>Spokane</t>
  </si>
  <si>
    <t>Cheney</t>
  </si>
  <si>
    <t>Inchelium</t>
  </si>
  <si>
    <t>Reardan</t>
  </si>
  <si>
    <t>Wellpinit</t>
  </si>
  <si>
    <t>Medical Lake</t>
  </si>
  <si>
    <t>Rosalia</t>
  </si>
  <si>
    <t>Fairchild Air Force Base</t>
  </si>
  <si>
    <t>Palouse</t>
  </si>
  <si>
    <t>Oakesdale</t>
  </si>
  <si>
    <t>Imnaha</t>
  </si>
  <si>
    <t>Harper</t>
  </si>
  <si>
    <t>Hunters</t>
  </si>
  <si>
    <t>Oroville</t>
  </si>
  <si>
    <t>Airway Heights</t>
  </si>
  <si>
    <t>Oxbow</t>
  </si>
  <si>
    <t>Springdale</t>
  </si>
  <si>
    <t>Tumtum</t>
  </si>
  <si>
    <t>Spangle</t>
  </si>
  <si>
    <t>Nine Mile Falls</t>
  </si>
  <si>
    <t>Tekoa</t>
  </si>
  <si>
    <t>Fields</t>
  </si>
  <si>
    <t>Valleyford</t>
  </si>
  <si>
    <t>Ontario</t>
  </si>
  <si>
    <t>Deer Park</t>
  </si>
  <si>
    <t>Malo</t>
  </si>
  <si>
    <t>Addy</t>
  </si>
  <si>
    <t>Nyssa</t>
  </si>
  <si>
    <t>Mica</t>
  </si>
  <si>
    <t>Veradale</t>
  </si>
  <si>
    <t>Colbert</t>
  </si>
  <si>
    <t>Loon Lake</t>
  </si>
  <si>
    <t>Chewelah</t>
  </si>
  <si>
    <t>Curlew</t>
  </si>
  <si>
    <t>Greenacres</t>
  </si>
  <si>
    <t>Liberty Lake</t>
  </si>
  <si>
    <t>Otis Orchards</t>
  </si>
  <si>
    <t>Chattaroy</t>
  </si>
  <si>
    <t>Newman Lake</t>
  </si>
  <si>
    <t>Elk</t>
  </si>
  <si>
    <t>Kettle Falls</t>
  </si>
  <si>
    <t>Pend Oreille</t>
  </si>
  <si>
    <t>Colville</t>
  </si>
  <si>
    <t>Usk</t>
  </si>
  <si>
    <t>Jordan Valley</t>
  </si>
  <si>
    <t>Cusick</t>
  </si>
  <si>
    <t>Northport</t>
  </si>
  <si>
    <t>Metaline Falls</t>
  </si>
  <si>
    <t>North Charleston</t>
  </si>
  <si>
    <t>Sullivans Island</t>
  </si>
  <si>
    <t>Charleston Afb</t>
  </si>
  <si>
    <t>Johns Island</t>
  </si>
  <si>
    <t>Isle Of Palms</t>
  </si>
  <si>
    <t>Hanahan</t>
  </si>
  <si>
    <t>Dorchester</t>
  </si>
  <si>
    <t>Goose Creek</t>
  </si>
  <si>
    <t>Wadmalaw Island</t>
  </si>
  <si>
    <t>Ladson</t>
  </si>
  <si>
    <t>Ravenel</t>
  </si>
  <si>
    <t>Awendaw</t>
  </si>
  <si>
    <t>Huger</t>
  </si>
  <si>
    <t>Adams Run</t>
  </si>
  <si>
    <t>Cordesville</t>
  </si>
  <si>
    <t>Moncks Corner</t>
  </si>
  <si>
    <t>Colleton</t>
  </si>
  <si>
    <t>Edisto Island</t>
  </si>
  <si>
    <t>Cottageville</t>
  </si>
  <si>
    <t>Pinopolis</t>
  </si>
  <si>
    <t>Mc Clellanville</t>
  </si>
  <si>
    <t>Round O</t>
  </si>
  <si>
    <t>Green Pond</t>
  </si>
  <si>
    <t>Bonneau</t>
  </si>
  <si>
    <t>Cross</t>
  </si>
  <si>
    <t>Harleyville</t>
  </si>
  <si>
    <t>Walterboro</t>
  </si>
  <si>
    <t>Saint Helena Island</t>
  </si>
  <si>
    <t>Saint George</t>
  </si>
  <si>
    <t>Orangeburg</t>
  </si>
  <si>
    <t>Eutawville</t>
  </si>
  <si>
    <t>Holly Hill</t>
  </si>
  <si>
    <t>Seabrook</t>
  </si>
  <si>
    <t>Yemassee</t>
  </si>
  <si>
    <t>Reevesville</t>
  </si>
  <si>
    <t>Port Royal</t>
  </si>
  <si>
    <t>Salters</t>
  </si>
  <si>
    <t>Smoaks</t>
  </si>
  <si>
    <t>Bowman</t>
  </si>
  <si>
    <t>Greeleyville</t>
  </si>
  <si>
    <t>Santee</t>
  </si>
  <si>
    <t>Summerton</t>
  </si>
  <si>
    <t>Coosawhatchie</t>
  </si>
  <si>
    <t>Early Branch</t>
  </si>
  <si>
    <t>Islandton</t>
  </si>
  <si>
    <t>Nesmith</t>
  </si>
  <si>
    <t>Hilton Head Island</t>
  </si>
  <si>
    <t>Varnville</t>
  </si>
  <si>
    <t>Ridgeland</t>
  </si>
  <si>
    <t>Lodge</t>
  </si>
  <si>
    <t>Kingstree</t>
  </si>
  <si>
    <t>Elloree</t>
  </si>
  <si>
    <t>Okatie</t>
  </si>
  <si>
    <t>Rowesville</t>
  </si>
  <si>
    <t>Bamberg</t>
  </si>
  <si>
    <t>Ehrhardt</t>
  </si>
  <si>
    <t>Pawleys Island</t>
  </si>
  <si>
    <t>New Zion</t>
  </si>
  <si>
    <t>Alcolu</t>
  </si>
  <si>
    <t>Cades</t>
  </si>
  <si>
    <t>Hemingway</t>
  </si>
  <si>
    <t>Brunson</t>
  </si>
  <si>
    <t>Pinewood</t>
  </si>
  <si>
    <t>Daufuskie Island</t>
  </si>
  <si>
    <t>Pineland</t>
  </si>
  <si>
    <t>Tillman</t>
  </si>
  <si>
    <t>Hardeeville</t>
  </si>
  <si>
    <t>Gable</t>
  </si>
  <si>
    <t>Horry</t>
  </si>
  <si>
    <t>Murrells Inlet</t>
  </si>
  <si>
    <t>Turbeville</t>
  </si>
  <si>
    <t>Luray</t>
  </si>
  <si>
    <t>Olar</t>
  </si>
  <si>
    <t>Ulmer</t>
  </si>
  <si>
    <t>Garnett</t>
  </si>
  <si>
    <t>Denmark</t>
  </si>
  <si>
    <t>Wedgefield</t>
  </si>
  <si>
    <t>Olanta</t>
  </si>
  <si>
    <t>Myrtle Beach</t>
  </si>
  <si>
    <t>Norway</t>
  </si>
  <si>
    <t>Saint Matthews</t>
  </si>
  <si>
    <t>Coward</t>
  </si>
  <si>
    <t>Pamplico</t>
  </si>
  <si>
    <t>Neeses</t>
  </si>
  <si>
    <t>Mayesville</t>
  </si>
  <si>
    <t>Barnwell</t>
  </si>
  <si>
    <t>Shaw Afb</t>
  </si>
  <si>
    <t>Blackville</t>
  </si>
  <si>
    <t>North</t>
  </si>
  <si>
    <t>Eastover</t>
  </si>
  <si>
    <t>Timmonsville</t>
  </si>
  <si>
    <t>Swansea</t>
  </si>
  <si>
    <t>Galivants Ferry</t>
  </si>
  <si>
    <t>Rembert</t>
  </si>
  <si>
    <t>Aynor</t>
  </si>
  <si>
    <t>Aiken</t>
  </si>
  <si>
    <t>Salley</t>
  </si>
  <si>
    <t>Bishopville</t>
  </si>
  <si>
    <t>West Columbia</t>
  </si>
  <si>
    <t>Pelion</t>
  </si>
  <si>
    <t>Longs</t>
  </si>
  <si>
    <t>Mullins</t>
  </si>
  <si>
    <t>North Myrtle Beach</t>
  </si>
  <si>
    <t>Cayce</t>
  </si>
  <si>
    <t>Loris</t>
  </si>
  <si>
    <t>Wagener</t>
  </si>
  <si>
    <t>Little River</t>
  </si>
  <si>
    <t>Kershaw</t>
  </si>
  <si>
    <t>Lugoff</t>
  </si>
  <si>
    <t>Sellers</t>
  </si>
  <si>
    <t>Nichols</t>
  </si>
  <si>
    <t>New Ellenton</t>
  </si>
  <si>
    <t>Fork</t>
  </si>
  <si>
    <t>Green Sea</t>
  </si>
  <si>
    <t>Latta</t>
  </si>
  <si>
    <t>Cassatt</t>
  </si>
  <si>
    <t>Marlboro</t>
  </si>
  <si>
    <t>Blenheim</t>
  </si>
  <si>
    <t>Blythewood</t>
  </si>
  <si>
    <t>Leesville</t>
  </si>
  <si>
    <t>Society Hill</t>
  </si>
  <si>
    <t>Lake View</t>
  </si>
  <si>
    <t>Monetta</t>
  </si>
  <si>
    <t>Mc Bee</t>
  </si>
  <si>
    <t>Irmo</t>
  </si>
  <si>
    <t>Beech Island</t>
  </si>
  <si>
    <t>Gloverville</t>
  </si>
  <si>
    <t>Batesburg</t>
  </si>
  <si>
    <t>Graniteville</t>
  </si>
  <si>
    <t>Ridge Spring</t>
  </si>
  <si>
    <t>Clio</t>
  </si>
  <si>
    <t>Patrick</t>
  </si>
  <si>
    <t>Little Rock</t>
  </si>
  <si>
    <t>Winnsboro</t>
  </si>
  <si>
    <t>North Augusta</t>
  </si>
  <si>
    <t>Little Mountain</t>
  </si>
  <si>
    <t>Edgefield</t>
  </si>
  <si>
    <t>Jenkinsville</t>
  </si>
  <si>
    <t>Bennettsville</t>
  </si>
  <si>
    <t>Heath Springs</t>
  </si>
  <si>
    <t>Cheraw</t>
  </si>
  <si>
    <t>Prosperity</t>
  </si>
  <si>
    <t>Mc Coll</t>
  </si>
  <si>
    <t>Great Falls</t>
  </si>
  <si>
    <t>Ruby</t>
  </si>
  <si>
    <t>Mount Croghan</t>
  </si>
  <si>
    <t>Pomaria</t>
  </si>
  <si>
    <t>Mccormick</t>
  </si>
  <si>
    <t>Blackstock</t>
  </si>
  <si>
    <t>Pageland</t>
  </si>
  <si>
    <t>Blair</t>
  </si>
  <si>
    <t>Silverstreet</t>
  </si>
  <si>
    <t>Fort Lawn</t>
  </si>
  <si>
    <t>Richburg</t>
  </si>
  <si>
    <t>Ninety Six</t>
  </si>
  <si>
    <t>Chappells</t>
  </si>
  <si>
    <t>Plum Branch</t>
  </si>
  <si>
    <t>Kinards</t>
  </si>
  <si>
    <t>Whitmire</t>
  </si>
  <si>
    <t>York</t>
  </si>
  <si>
    <t>Edgemoor</t>
  </si>
  <si>
    <t>Mc Cormick</t>
  </si>
  <si>
    <t>Laurens</t>
  </si>
  <si>
    <t>Joanna</t>
  </si>
  <si>
    <t>Cross Hill</t>
  </si>
  <si>
    <t>Rock Hill</t>
  </si>
  <si>
    <t>Mountville</t>
  </si>
  <si>
    <t>Fort Mill</t>
  </si>
  <si>
    <t>Mc Connells</t>
  </si>
  <si>
    <t>Sharon</t>
  </si>
  <si>
    <t>Hodges</t>
  </si>
  <si>
    <t>Spartanburg</t>
  </si>
  <si>
    <t>Enoree</t>
  </si>
  <si>
    <t>Hickory Grove</t>
  </si>
  <si>
    <t>Ware Shoals</t>
  </si>
  <si>
    <t>Abbeville</t>
  </si>
  <si>
    <t>Clover</t>
  </si>
  <si>
    <t>Gray Court</t>
  </si>
  <si>
    <t>Donalds</t>
  </si>
  <si>
    <t>Pauline</t>
  </si>
  <si>
    <t>Due West</t>
  </si>
  <si>
    <t>Pacolet</t>
  </si>
  <si>
    <t>Calhoun Falls</t>
  </si>
  <si>
    <t>Gaffney</t>
  </si>
  <si>
    <t>Honea Path</t>
  </si>
  <si>
    <t>Roebuck</t>
  </si>
  <si>
    <t>Woodruff</t>
  </si>
  <si>
    <t>Blacksburg</t>
  </si>
  <si>
    <t>Fountain Inn</t>
  </si>
  <si>
    <t>Iva</t>
  </si>
  <si>
    <t>Cowpens</t>
  </si>
  <si>
    <t>Pelzer</t>
  </si>
  <si>
    <t>Duncan</t>
  </si>
  <si>
    <t>Mauldin</t>
  </si>
  <si>
    <t>Starr</t>
  </si>
  <si>
    <t>Boiling Springs</t>
  </si>
  <si>
    <t>Wellford</t>
  </si>
  <si>
    <t>Chesnee</t>
  </si>
  <si>
    <t>Greer</t>
  </si>
  <si>
    <t>Lyman</t>
  </si>
  <si>
    <t>Inman</t>
  </si>
  <si>
    <t>Campobello</t>
  </si>
  <si>
    <t>Pickens</t>
  </si>
  <si>
    <t>Easley</t>
  </si>
  <si>
    <t>Taylors</t>
  </si>
  <si>
    <t>Townville</t>
  </si>
  <si>
    <t>Landrum</t>
  </si>
  <si>
    <t>Clemson</t>
  </si>
  <si>
    <t>Fair Play</t>
  </si>
  <si>
    <t>Norris</t>
  </si>
  <si>
    <t>Travelers Rest</t>
  </si>
  <si>
    <t>Six Mile</t>
  </si>
  <si>
    <t>Sunset</t>
  </si>
  <si>
    <t>Walhalla</t>
  </si>
  <si>
    <t>Tamassee</t>
  </si>
  <si>
    <t>Mountain Rest</t>
  </si>
  <si>
    <t>Salt Lake</t>
  </si>
  <si>
    <t>Salt Lake City</t>
  </si>
  <si>
    <t>North Salt Lake</t>
  </si>
  <si>
    <t>West Valley City</t>
  </si>
  <si>
    <t>Bountiful</t>
  </si>
  <si>
    <t>Woods Cross</t>
  </si>
  <si>
    <t>West Jordan</t>
  </si>
  <si>
    <t>Magna</t>
  </si>
  <si>
    <t>South Jordan</t>
  </si>
  <si>
    <t>Kaysville</t>
  </si>
  <si>
    <t>Draper</t>
  </si>
  <si>
    <t>Layton</t>
  </si>
  <si>
    <t>Bingham Canyon</t>
  </si>
  <si>
    <t>Herriman</t>
  </si>
  <si>
    <t>Utah</t>
  </si>
  <si>
    <t>Alpine</t>
  </si>
  <si>
    <t>Hill Afb</t>
  </si>
  <si>
    <t>American Fork</t>
  </si>
  <si>
    <t>Lehi</t>
  </si>
  <si>
    <t>Wasatch</t>
  </si>
  <si>
    <t>Weber</t>
  </si>
  <si>
    <t>Pleasant Grove</t>
  </si>
  <si>
    <t>Saratoga Springs</t>
  </si>
  <si>
    <t>Tooele</t>
  </si>
  <si>
    <t>Peoa</t>
  </si>
  <si>
    <t>Eagle Mountain</t>
  </si>
  <si>
    <t>Orem</t>
  </si>
  <si>
    <t>Grantsville</t>
  </si>
  <si>
    <t>Provo</t>
  </si>
  <si>
    <t>Wallsburg</t>
  </si>
  <si>
    <t>Vineyard</t>
  </si>
  <si>
    <t>Coalville</t>
  </si>
  <si>
    <t>Croydon</t>
  </si>
  <si>
    <t>Box Elder</t>
  </si>
  <si>
    <t>Cedar Valley</t>
  </si>
  <si>
    <t>Heber City</t>
  </si>
  <si>
    <t>Rush Valley</t>
  </si>
  <si>
    <t>Spanish Fork</t>
  </si>
  <si>
    <t>Rich</t>
  </si>
  <si>
    <t>Brigham City</t>
  </si>
  <si>
    <t>Cache</t>
  </si>
  <si>
    <t>Paradise</t>
  </si>
  <si>
    <t>Corinne</t>
  </si>
  <si>
    <t>Santaquin</t>
  </si>
  <si>
    <t>Hyrum</t>
  </si>
  <si>
    <t>Honeyville</t>
  </si>
  <si>
    <t>Duchesne</t>
  </si>
  <si>
    <t>Kamas</t>
  </si>
  <si>
    <t>Juab</t>
  </si>
  <si>
    <t>Mona</t>
  </si>
  <si>
    <t>Deweyville</t>
  </si>
  <si>
    <t>Tremonton</t>
  </si>
  <si>
    <t>Dugway</t>
  </si>
  <si>
    <t>Tabiona</t>
  </si>
  <si>
    <t>Collinston</t>
  </si>
  <si>
    <t>Hyde Park</t>
  </si>
  <si>
    <t>Cache Junction</t>
  </si>
  <si>
    <t>Fielding</t>
  </si>
  <si>
    <t>Sanpete</t>
  </si>
  <si>
    <t>Altonah</t>
  </si>
  <si>
    <t>Talmage</t>
  </si>
  <si>
    <t>Snowville</t>
  </si>
  <si>
    <t>Cornish</t>
  </si>
  <si>
    <t>Nephi</t>
  </si>
  <si>
    <t>Grouse Creek</t>
  </si>
  <si>
    <t>Bluebell</t>
  </si>
  <si>
    <t>Wales</t>
  </si>
  <si>
    <t>Helper</t>
  </si>
  <si>
    <t>Neola</t>
  </si>
  <si>
    <t>Park Valley</t>
  </si>
  <si>
    <t>Price</t>
  </si>
  <si>
    <t>Ephraim</t>
  </si>
  <si>
    <t>Uintah</t>
  </si>
  <si>
    <t>Whiterocks</t>
  </si>
  <si>
    <t>Millard</t>
  </si>
  <si>
    <t>Myton</t>
  </si>
  <si>
    <t>Manti</t>
  </si>
  <si>
    <t>Ibapah</t>
  </si>
  <si>
    <t>Tridell</t>
  </si>
  <si>
    <t>Lapoint</t>
  </si>
  <si>
    <t>Fort Duchesne</t>
  </si>
  <si>
    <t>Daggett</t>
  </si>
  <si>
    <t>Manila</t>
  </si>
  <si>
    <t>Axtell</t>
  </si>
  <si>
    <t>East Carbon</t>
  </si>
  <si>
    <t>Randlett</t>
  </si>
  <si>
    <t>Emery</t>
  </si>
  <si>
    <t>Elmo</t>
  </si>
  <si>
    <t>Sevier</t>
  </si>
  <si>
    <t>Salina</t>
  </si>
  <si>
    <t>Vernal</t>
  </si>
  <si>
    <t>Dutch John</t>
  </si>
  <si>
    <t>Jensen</t>
  </si>
  <si>
    <t>Green River</t>
  </si>
  <si>
    <t>Elsinore</t>
  </si>
  <si>
    <t>Koosharem</t>
  </si>
  <si>
    <t>Piute</t>
  </si>
  <si>
    <t>Loa</t>
  </si>
  <si>
    <t>Teasdale</t>
  </si>
  <si>
    <t>Torrey</t>
  </si>
  <si>
    <t>Moab</t>
  </si>
  <si>
    <t>Antimony</t>
  </si>
  <si>
    <t>Panguitch</t>
  </si>
  <si>
    <t>Cedar City</t>
  </si>
  <si>
    <t>Beryl</t>
  </si>
  <si>
    <t>Kanarraville</t>
  </si>
  <si>
    <t>Duck Creek Village</t>
  </si>
  <si>
    <t>Modena</t>
  </si>
  <si>
    <t>Lake Powell</t>
  </si>
  <si>
    <t>Blanding</t>
  </si>
  <si>
    <t>Kanab</t>
  </si>
  <si>
    <t>Virgin</t>
  </si>
  <si>
    <t>Pine Valley</t>
  </si>
  <si>
    <t>Toquerville</t>
  </si>
  <si>
    <t>Hurricane</t>
  </si>
  <si>
    <t>Veyo</t>
  </si>
  <si>
    <t>La Verkin</t>
  </si>
  <si>
    <t>Dammeron Valley</t>
  </si>
  <si>
    <t>Ivins</t>
  </si>
  <si>
    <t>Santa Clara</t>
  </si>
  <si>
    <t>Milwaukee</t>
  </si>
  <si>
    <t>Cudahy</t>
  </si>
  <si>
    <t>Greendale</t>
  </si>
  <si>
    <t>Waukesha</t>
  </si>
  <si>
    <t>Elm Grove</t>
  </si>
  <si>
    <t>South Milwaukee</t>
  </si>
  <si>
    <t>Hales Corners</t>
  </si>
  <si>
    <t>Menomonee Falls</t>
  </si>
  <si>
    <t>Ozaukee</t>
  </si>
  <si>
    <t>Mequon</t>
  </si>
  <si>
    <t>Lannon</t>
  </si>
  <si>
    <t>Muskego</t>
  </si>
  <si>
    <t>Franksville</t>
  </si>
  <si>
    <t>Pewaukee</t>
  </si>
  <si>
    <t>Sussex</t>
  </si>
  <si>
    <t>Big Bend</t>
  </si>
  <si>
    <t>Colgate</t>
  </si>
  <si>
    <t>Cedarburg</t>
  </si>
  <si>
    <t>Hubertus</t>
  </si>
  <si>
    <t>Sturtevant</t>
  </si>
  <si>
    <t>Mukwonago</t>
  </si>
  <si>
    <t>Delafield</t>
  </si>
  <si>
    <t>Nashotah</t>
  </si>
  <si>
    <t>North Prairie</t>
  </si>
  <si>
    <t>Kansasville</t>
  </si>
  <si>
    <t>Saukville</t>
  </si>
  <si>
    <t>Okauchee</t>
  </si>
  <si>
    <t>Slinger</t>
  </si>
  <si>
    <t>West Bend</t>
  </si>
  <si>
    <t>Kenosha</t>
  </si>
  <si>
    <t>Dousman</t>
  </si>
  <si>
    <t>Walworth</t>
  </si>
  <si>
    <t>East Troy</t>
  </si>
  <si>
    <t>Oconomowoc</t>
  </si>
  <si>
    <t>Belgium</t>
  </si>
  <si>
    <t>Rubicon</t>
  </si>
  <si>
    <t>Ixonia</t>
  </si>
  <si>
    <t>Pleasant Prairie</t>
  </si>
  <si>
    <t>Neosho</t>
  </si>
  <si>
    <t>Kewaskum</t>
  </si>
  <si>
    <t>Allenton</t>
  </si>
  <si>
    <t>Sheboygan</t>
  </si>
  <si>
    <t>Trevor</t>
  </si>
  <si>
    <t>Random Lake</t>
  </si>
  <si>
    <t>Elkhorn</t>
  </si>
  <si>
    <t>Helenville</t>
  </si>
  <si>
    <t>Iron Ridge</t>
  </si>
  <si>
    <t>Adell</t>
  </si>
  <si>
    <t>Oostburg</t>
  </si>
  <si>
    <t>Theresa</t>
  </si>
  <si>
    <t>Genoa City</t>
  </si>
  <si>
    <t>Hustisford</t>
  </si>
  <si>
    <t>Lake Geneva</t>
  </si>
  <si>
    <t>Johnson Creek</t>
  </si>
  <si>
    <t>Williams Bay</t>
  </si>
  <si>
    <t>Fond Du Lac</t>
  </si>
  <si>
    <t>Campbellsport</t>
  </si>
  <si>
    <t>Horicon</t>
  </si>
  <si>
    <t>Mayville</t>
  </si>
  <si>
    <t>Juneau</t>
  </si>
  <si>
    <t>Lomira</t>
  </si>
  <si>
    <t>Fort Atkinson</t>
  </si>
  <si>
    <t>Fontana</t>
  </si>
  <si>
    <t>Sheboygan Falls</t>
  </si>
  <si>
    <t>Kohler</t>
  </si>
  <si>
    <t>Lake Mills</t>
  </si>
  <si>
    <t>Reeseville</t>
  </si>
  <si>
    <t>Glenbeulah</t>
  </si>
  <si>
    <t>Burnett</t>
  </si>
  <si>
    <t>Avalon</t>
  </si>
  <si>
    <t>Oakfield</t>
  </si>
  <si>
    <t>Mount Calvary</t>
  </si>
  <si>
    <t>Dane</t>
  </si>
  <si>
    <t>Elkhart Lake</t>
  </si>
  <si>
    <t>Waupun</t>
  </si>
  <si>
    <t>Manitowoc</t>
  </si>
  <si>
    <t>Fall River</t>
  </si>
  <si>
    <t>Rosendale</t>
  </si>
  <si>
    <t>Calumet</t>
  </si>
  <si>
    <t>New Holstein</t>
  </si>
  <si>
    <t>Kiel</t>
  </si>
  <si>
    <t>Stoughton</t>
  </si>
  <si>
    <t>Van Dyne</t>
  </si>
  <si>
    <t>Sun Prairie</t>
  </si>
  <si>
    <t>Chilton</t>
  </si>
  <si>
    <t>Valders</t>
  </si>
  <si>
    <t>Mcfarland</t>
  </si>
  <si>
    <t>Oshkosh</t>
  </si>
  <si>
    <t>Cambria</t>
  </si>
  <si>
    <t>Orfordville</t>
  </si>
  <si>
    <t>Pickett</t>
  </si>
  <si>
    <t>Deforest</t>
  </si>
  <si>
    <t>Ripon</t>
  </si>
  <si>
    <t>Green Lake</t>
  </si>
  <si>
    <t>Markesan</t>
  </si>
  <si>
    <t>Brooklyn</t>
  </si>
  <si>
    <t>Hilbert</t>
  </si>
  <si>
    <t>Brillion</t>
  </si>
  <si>
    <t>Waunakee</t>
  </si>
  <si>
    <t>Poynette</t>
  </si>
  <si>
    <t>Pardeeville</t>
  </si>
  <si>
    <t>Whitelaw</t>
  </si>
  <si>
    <t>Omro</t>
  </si>
  <si>
    <t>Forest Junction</t>
  </si>
  <si>
    <t>Menasha</t>
  </si>
  <si>
    <t>Two Rivers</t>
  </si>
  <si>
    <t>Neenah</t>
  </si>
  <si>
    <t>Berlin</t>
  </si>
  <si>
    <t>Juda</t>
  </si>
  <si>
    <t>Winneconne</t>
  </si>
  <si>
    <t>Maribel</t>
  </si>
  <si>
    <t>Mishicot</t>
  </si>
  <si>
    <t>Outagamie</t>
  </si>
  <si>
    <t>Combined Locks</t>
  </si>
  <si>
    <t>Marquette</t>
  </si>
  <si>
    <t>Montello</t>
  </si>
  <si>
    <t>Little Chute</t>
  </si>
  <si>
    <t>New Glarus</t>
  </si>
  <si>
    <t>Larsen</t>
  </si>
  <si>
    <t>Sauk</t>
  </si>
  <si>
    <t>Merrimac</t>
  </si>
  <si>
    <t>Neshkoro</t>
  </si>
  <si>
    <t>Kaukauna</t>
  </si>
  <si>
    <t>Endeavor</t>
  </si>
  <si>
    <t>Wrightstown</t>
  </si>
  <si>
    <t>Mount Horeb</t>
  </si>
  <si>
    <t>Waushara</t>
  </si>
  <si>
    <t>Poy Sippi</t>
  </si>
  <si>
    <t>Redgranite</t>
  </si>
  <si>
    <t>Black Earth</t>
  </si>
  <si>
    <t>Mazomanie</t>
  </si>
  <si>
    <t>Waupaca</t>
  </si>
  <si>
    <t>Hortonville</t>
  </si>
  <si>
    <t>De Pere</t>
  </si>
  <si>
    <t>Sauk City</t>
  </si>
  <si>
    <t>Briggsville</t>
  </si>
  <si>
    <t>Prairie Du Sac</t>
  </si>
  <si>
    <t>Blue Mounds</t>
  </si>
  <si>
    <t>Baraboo</t>
  </si>
  <si>
    <t>Wautoma</t>
  </si>
  <si>
    <t>Kewaunee</t>
  </si>
  <si>
    <t>Iowa</t>
  </si>
  <si>
    <t>Barneveld</t>
  </si>
  <si>
    <t>Browntown</t>
  </si>
  <si>
    <t>Green Bay</t>
  </si>
  <si>
    <t>Blanchardville</t>
  </si>
  <si>
    <t>Wild Rose</t>
  </si>
  <si>
    <t>Weyauwega</t>
  </si>
  <si>
    <t>North Freedom</t>
  </si>
  <si>
    <t>Arena</t>
  </si>
  <si>
    <t>Wisconsin Dells</t>
  </si>
  <si>
    <t>Black Creek</t>
  </si>
  <si>
    <t>Coloma</t>
  </si>
  <si>
    <t>South Wayne</t>
  </si>
  <si>
    <t>Rock Springs</t>
  </si>
  <si>
    <t>Luxemburg</t>
  </si>
  <si>
    <t>New Franken</t>
  </si>
  <si>
    <t>Grand Marsh</t>
  </si>
  <si>
    <t>Spring Green</t>
  </si>
  <si>
    <t>Shiocton</t>
  </si>
  <si>
    <t>Reedsburg</t>
  </si>
  <si>
    <t>Casco</t>
  </si>
  <si>
    <t>Plain</t>
  </si>
  <si>
    <t>Loganville</t>
  </si>
  <si>
    <t>Lyndon Station</t>
  </si>
  <si>
    <t>Suamico</t>
  </si>
  <si>
    <t>Dodgeville</t>
  </si>
  <si>
    <t>Gratiot</t>
  </si>
  <si>
    <t>Manawa</t>
  </si>
  <si>
    <t>Algoma</t>
  </si>
  <si>
    <t>Mineral Point</t>
  </si>
  <si>
    <t>Friendship</t>
  </si>
  <si>
    <t>Hillpoint</t>
  </si>
  <si>
    <t>Ogdensburg</t>
  </si>
  <si>
    <t>Door</t>
  </si>
  <si>
    <t>Forestville</t>
  </si>
  <si>
    <t>La Valle</t>
  </si>
  <si>
    <t>Scandinavia</t>
  </si>
  <si>
    <t>Oconto</t>
  </si>
  <si>
    <t>Sobieski</t>
  </si>
  <si>
    <t>Shawano</t>
  </si>
  <si>
    <t>Bonduel</t>
  </si>
  <si>
    <t>Mauston</t>
  </si>
  <si>
    <t>Lone Rock</t>
  </si>
  <si>
    <t>Little Suamico</t>
  </si>
  <si>
    <t>Clintonville</t>
  </si>
  <si>
    <t>Krakow</t>
  </si>
  <si>
    <t>Shullsburg</t>
  </si>
  <si>
    <t>Abrams</t>
  </si>
  <si>
    <t>Cazenovia</t>
  </si>
  <si>
    <t>Arkdale</t>
  </si>
  <si>
    <t>Wonewoc</t>
  </si>
  <si>
    <t>Cobb</t>
  </si>
  <si>
    <t>Iola</t>
  </si>
  <si>
    <t>Amherst Junction</t>
  </si>
  <si>
    <t>Rewey</t>
  </si>
  <si>
    <t>Plover</t>
  </si>
  <si>
    <t>New Lisbon</t>
  </si>
  <si>
    <t>Montfort</t>
  </si>
  <si>
    <t>Caroline</t>
  </si>
  <si>
    <t>Sturgeon Bay</t>
  </si>
  <si>
    <t>Oconto Falls</t>
  </si>
  <si>
    <t>Wisconsin Rapids</t>
  </si>
  <si>
    <t>Richland Center</t>
  </si>
  <si>
    <t>Muscoda</t>
  </si>
  <si>
    <t>Elroy</t>
  </si>
  <si>
    <t>Tigerton</t>
  </si>
  <si>
    <t>Stevens Point</t>
  </si>
  <si>
    <t>Nekoosa</t>
  </si>
  <si>
    <t>Tilleda</t>
  </si>
  <si>
    <t>Leopolis</t>
  </si>
  <si>
    <t>Necedah</t>
  </si>
  <si>
    <t>Gillett</t>
  </si>
  <si>
    <t>Port Edwards</t>
  </si>
  <si>
    <t>Cuba City</t>
  </si>
  <si>
    <t>Rosholt</t>
  </si>
  <si>
    <t>Stitzer</t>
  </si>
  <si>
    <t>Camp Douglas</t>
  </si>
  <si>
    <t>Wittenberg</t>
  </si>
  <si>
    <t>Fennimore</t>
  </si>
  <si>
    <t>Menominee</t>
  </si>
  <si>
    <t>Keshena</t>
  </si>
  <si>
    <t>Eland</t>
  </si>
  <si>
    <t>Marinette</t>
  </si>
  <si>
    <t>Coleman</t>
  </si>
  <si>
    <t>Boscobel</t>
  </si>
  <si>
    <t>Peshtigo</t>
  </si>
  <si>
    <t>Wilton</t>
  </si>
  <si>
    <t>Egg Harbor</t>
  </si>
  <si>
    <t>Suring</t>
  </si>
  <si>
    <t>La Farge</t>
  </si>
  <si>
    <t>Bowler</t>
  </si>
  <si>
    <t>Vesper</t>
  </si>
  <si>
    <t>Hatley</t>
  </si>
  <si>
    <t>Pound</t>
  </si>
  <si>
    <t>Potosi</t>
  </si>
  <si>
    <t>Neopit</t>
  </si>
  <si>
    <t>Readstown</t>
  </si>
  <si>
    <t>Tomah</t>
  </si>
  <si>
    <t>Soldiers Grove</t>
  </si>
  <si>
    <t>Birnamwood</t>
  </si>
  <si>
    <t>Milladore</t>
  </si>
  <si>
    <t>Baileys Harbor</t>
  </si>
  <si>
    <t>Woodman</t>
  </si>
  <si>
    <t>Arpin</t>
  </si>
  <si>
    <t>Gays Mills</t>
  </si>
  <si>
    <t>Warrens</t>
  </si>
  <si>
    <t>Mount Hope</t>
  </si>
  <si>
    <t>Fish Creek</t>
  </si>
  <si>
    <t>Mosinee</t>
  </si>
  <si>
    <t>Porterfield</t>
  </si>
  <si>
    <t>Ringle</t>
  </si>
  <si>
    <t>Schofield</t>
  </si>
  <si>
    <t>Pittsville</t>
  </si>
  <si>
    <t>Cashton</t>
  </si>
  <si>
    <t>Mountain</t>
  </si>
  <si>
    <t>Westby</t>
  </si>
  <si>
    <t>Rothschild</t>
  </si>
  <si>
    <t>Crivitz</t>
  </si>
  <si>
    <t>Cassville</t>
  </si>
  <si>
    <t>Langlade</t>
  </si>
  <si>
    <t>Elton</t>
  </si>
  <si>
    <t>Wauzeka</t>
  </si>
  <si>
    <t>Sister Bay</t>
  </si>
  <si>
    <t>Viroqua</t>
  </si>
  <si>
    <t>Aniwa</t>
  </si>
  <si>
    <t>Antigo</t>
  </si>
  <si>
    <t>Glen Haven</t>
  </si>
  <si>
    <t>Eastman</t>
  </si>
  <si>
    <t>Prairie Du Chien</t>
  </si>
  <si>
    <t>Wausau</t>
  </si>
  <si>
    <t>Marshfield</t>
  </si>
  <si>
    <t>White Lake</t>
  </si>
  <si>
    <t>Ferryville</t>
  </si>
  <si>
    <t>Ellison Bay</t>
  </si>
  <si>
    <t>Townsend</t>
  </si>
  <si>
    <t>Stratford</t>
  </si>
  <si>
    <t>Granton</t>
  </si>
  <si>
    <t>Chili</t>
  </si>
  <si>
    <t>Chaseburg</t>
  </si>
  <si>
    <t>Wausaukee</t>
  </si>
  <si>
    <t>Bangor</t>
  </si>
  <si>
    <t>Coon Valley</t>
  </si>
  <si>
    <t>Black River Falls</t>
  </si>
  <si>
    <t>Athelstane</t>
  </si>
  <si>
    <t>Pickerel</t>
  </si>
  <si>
    <t>Deerbrook</t>
  </si>
  <si>
    <t>Wabeno</t>
  </si>
  <si>
    <t>Washington Island</t>
  </si>
  <si>
    <t>Stoddard</t>
  </si>
  <si>
    <t>Mindoro</t>
  </si>
  <si>
    <t>Amberg</t>
  </si>
  <si>
    <t>Neillsville</t>
  </si>
  <si>
    <t>Pearson</t>
  </si>
  <si>
    <t>Merrillan</t>
  </si>
  <si>
    <t>Loyal</t>
  </si>
  <si>
    <t>Summit Lake</t>
  </si>
  <si>
    <t>Colby</t>
  </si>
  <si>
    <t>Elcho</t>
  </si>
  <si>
    <t>Laona</t>
  </si>
  <si>
    <t>Pembine</t>
  </si>
  <si>
    <t>Gleason</t>
  </si>
  <si>
    <t>Abbotsford</t>
  </si>
  <si>
    <t>Crandon</t>
  </si>
  <si>
    <t>Dunbar</t>
  </si>
  <si>
    <t>Humbird</t>
  </si>
  <si>
    <t>Alma Center</t>
  </si>
  <si>
    <t>Holmen</t>
  </si>
  <si>
    <t>Goodman</t>
  </si>
  <si>
    <t>Pelican Lake</t>
  </si>
  <si>
    <t>Stetsonville</t>
  </si>
  <si>
    <t>Irma</t>
  </si>
  <si>
    <t>Hixton</t>
  </si>
  <si>
    <t>Trempealeau</t>
  </si>
  <si>
    <t>Ettrick</t>
  </si>
  <si>
    <t>Curtiss</t>
  </si>
  <si>
    <t>Armstrong Creek</t>
  </si>
  <si>
    <t>Niagara</t>
  </si>
  <si>
    <t>Galesville</t>
  </si>
  <si>
    <t>Eau Claire</t>
  </si>
  <si>
    <t>Fairchild</t>
  </si>
  <si>
    <t>Fence</t>
  </si>
  <si>
    <t>Rib Lake</t>
  </si>
  <si>
    <t>Argonne</t>
  </si>
  <si>
    <t>Withee</t>
  </si>
  <si>
    <t>Whitehall</t>
  </si>
  <si>
    <t>Rhinelander</t>
  </si>
  <si>
    <t>Lublin</t>
  </si>
  <si>
    <t>Harshaw</t>
  </si>
  <si>
    <t>Three Lakes</t>
  </si>
  <si>
    <t>Westboro</t>
  </si>
  <si>
    <t>Strum</t>
  </si>
  <si>
    <t>Tripoli</t>
  </si>
  <si>
    <t>Brantwood</t>
  </si>
  <si>
    <t>Lake Tomahawk</t>
  </si>
  <si>
    <t>Hazelhurst</t>
  </si>
  <si>
    <t>Eleva</t>
  </si>
  <si>
    <t>Cochrane</t>
  </si>
  <si>
    <t>Cadott</t>
  </si>
  <si>
    <t>Prentice</t>
  </si>
  <si>
    <t>Eagle River</t>
  </si>
  <si>
    <t>Saint Germain</t>
  </si>
  <si>
    <t>Rusk</t>
  </si>
  <si>
    <t>Mondovi</t>
  </si>
  <si>
    <t>Chippewa Falls</t>
  </si>
  <si>
    <t>Kennan</t>
  </si>
  <si>
    <t>Minocqua</t>
  </si>
  <si>
    <t>Jim Falls</t>
  </si>
  <si>
    <t>Sayner</t>
  </si>
  <si>
    <t>Holcombe</t>
  </si>
  <si>
    <t>Star Lake</t>
  </si>
  <si>
    <t>Lac Du Flambeau</t>
  </si>
  <si>
    <t>Conrath</t>
  </si>
  <si>
    <t>Hawkins</t>
  </si>
  <si>
    <t>Glen Flora</t>
  </si>
  <si>
    <t>Pepin</t>
  </si>
  <si>
    <t>Boulder Junction</t>
  </si>
  <si>
    <t>Elk Mound</t>
  </si>
  <si>
    <t>Tony</t>
  </si>
  <si>
    <t>Bloomer</t>
  </si>
  <si>
    <t>Fifield</t>
  </si>
  <si>
    <t>Ladysmith</t>
  </si>
  <si>
    <t>Eau Galle</t>
  </si>
  <si>
    <t>Park Falls</t>
  </si>
  <si>
    <t>Manitowish Waters</t>
  </si>
  <si>
    <t>Arkansaw</t>
  </si>
  <si>
    <t>New Auburn</t>
  </si>
  <si>
    <t>Menomonie</t>
  </si>
  <si>
    <t>Bruce</t>
  </si>
  <si>
    <t>Stockholm</t>
  </si>
  <si>
    <t>Presque Isle</t>
  </si>
  <si>
    <t>Plum City</t>
  </si>
  <si>
    <t>Weyerhaeuser</t>
  </si>
  <si>
    <t>Barron</t>
  </si>
  <si>
    <t>Chetek</t>
  </si>
  <si>
    <t>Winter</t>
  </si>
  <si>
    <t>Maiden Rock</t>
  </si>
  <si>
    <t>Butternut</t>
  </si>
  <si>
    <t>Knapp</t>
  </si>
  <si>
    <t>Exeland</t>
  </si>
  <si>
    <t>Boyceville</t>
  </si>
  <si>
    <t>Ojibwa</t>
  </si>
  <si>
    <t>Radisson</t>
  </si>
  <si>
    <t>Downing</t>
  </si>
  <si>
    <t>Prairie Farm</t>
  </si>
  <si>
    <t>Mikana</t>
  </si>
  <si>
    <t>Rice Lake</t>
  </si>
  <si>
    <t>Couderay</t>
  </si>
  <si>
    <t>Glidden</t>
  </si>
  <si>
    <t>Birchwood</t>
  </si>
  <si>
    <t>Beldenville</t>
  </si>
  <si>
    <t>Glenwood City</t>
  </si>
  <si>
    <t>Montreal</t>
  </si>
  <si>
    <t>Hager City</t>
  </si>
  <si>
    <t>Upson</t>
  </si>
  <si>
    <t>Hurley</t>
  </si>
  <si>
    <t>Gile</t>
  </si>
  <si>
    <t>Haugen</t>
  </si>
  <si>
    <t>Stone Lake</t>
  </si>
  <si>
    <t>Almena</t>
  </si>
  <si>
    <t>Mellen</t>
  </si>
  <si>
    <t>River Falls</t>
  </si>
  <si>
    <t>Sarona</t>
  </si>
  <si>
    <t>Turtle Lake</t>
  </si>
  <si>
    <t>Clam Lake</t>
  </si>
  <si>
    <t>Saxon</t>
  </si>
  <si>
    <t>Comstock</t>
  </si>
  <si>
    <t>High Bridge</t>
  </si>
  <si>
    <t>Barronett</t>
  </si>
  <si>
    <t>Amery</t>
  </si>
  <si>
    <t>Springbrook</t>
  </si>
  <si>
    <t>Star Prairie</t>
  </si>
  <si>
    <t>Shell Lake</t>
  </si>
  <si>
    <t>Balsam Lake</t>
  </si>
  <si>
    <t>Spooner</t>
  </si>
  <si>
    <t>Houlton</t>
  </si>
  <si>
    <t>Dresser</t>
  </si>
  <si>
    <t>Drummond</t>
  </si>
  <si>
    <t>Trego</t>
  </si>
  <si>
    <t>Hertel</t>
  </si>
  <si>
    <t>Luck</t>
  </si>
  <si>
    <t>Centuria</t>
  </si>
  <si>
    <t>Frederic</t>
  </si>
  <si>
    <t>Minong</t>
  </si>
  <si>
    <t>Saint Croix Falls</t>
  </si>
  <si>
    <t>Siren</t>
  </si>
  <si>
    <t>Solon Springs</t>
  </si>
  <si>
    <t>Iron River</t>
  </si>
  <si>
    <t>Brule</t>
  </si>
  <si>
    <t>Lake Nebagamon</t>
  </si>
  <si>
    <t>Cornucopia</t>
  </si>
  <si>
    <t>Herbster</t>
  </si>
  <si>
    <t>Port Wing</t>
  </si>
  <si>
    <t>Poplar</t>
  </si>
  <si>
    <t>South Range</t>
  </si>
  <si>
    <t>Foxboro</t>
  </si>
  <si>
    <t>Superior</t>
  </si>
  <si>
    <t>All States - reference</t>
  </si>
  <si>
    <t>Area</t>
  </si>
  <si>
    <t>Customer Zip</t>
  </si>
  <si>
    <t>Clean Zip</t>
  </si>
  <si>
    <t>Zone 5</t>
  </si>
  <si>
    <t>Override</t>
  </si>
  <si>
    <t>Overrides</t>
  </si>
  <si>
    <t>Valid Zip</t>
  </si>
  <si>
    <t>Approved City?</t>
  </si>
  <si>
    <t>Y</t>
  </si>
  <si>
    <t>N</t>
  </si>
  <si>
    <t>NV - Reno</t>
  </si>
  <si>
    <t>Approved Cities Total</t>
  </si>
  <si>
    <t xml:space="preserve">Used to calculate the estimated AC system size of an existing solar system, adds $1k for PV systems over 7.6kW AC per battery. </t>
  </si>
  <si>
    <t>Use "Trace Dependents" in the Formulas to find where this applies.</t>
  </si>
  <si>
    <t># of batteries</t>
  </si>
  <si>
    <t>Cost Adder</t>
  </si>
  <si>
    <t>&lt;-- = system size * 1000 / 375 (estimated wattage of solar panel) * 290 (estimated microinverter output)</t>
  </si>
  <si>
    <t>v7.5.3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</si>
</sst>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0_);_(* \(#,##0.0\);_(* &quot;-&quot;??_);_(@_)"/>
    <numFmt numFmtId="165" formatCode="_(* #,##0_);_(* \(#,##0\);_(* &quot;-&quot;??_);_(@_)"/>
    <numFmt numFmtId="166" formatCode="_(&quot;$&quot;* #,##0_);_(&quot;$&quot;* \(#,##0\);_(&quot;$&quot;* &quot;-&quot;??_);_(@_)"/>
    <numFmt numFmtId="167" formatCode="0.000%"/>
    <numFmt numFmtId="168" formatCode="0.0&quot; kW&quot;"/>
    <numFmt numFmtId="169" formatCode="0.0%"/>
    <numFmt numFmtId="170" formatCode="0.0"/>
  </numFmts>
  <fonts count="40"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1"/>
      <color theme="1"/>
      <name val="Calibri"/>
      <family val="2"/>
      <scheme val="minor"/>
    </font>
    <font>
      <sz val="8"/>
      <name val="Calibri"/>
      <family val="2"/>
      <scheme val="minor"/>
    </font>
    <font>
      <b/>
      <sz val="12"/>
      <color theme="1"/>
      <name val="Calibri"/>
      <family val="2"/>
      <scheme val="minor"/>
    </font>
    <font>
      <i/>
      <sz val="9"/>
      <color theme="1"/>
      <name val="Calibri"/>
      <family val="2"/>
      <scheme val="minor"/>
    </font>
    <font>
      <i/>
      <sz val="8"/>
      <color theme="1"/>
      <name val="Calibri"/>
      <family val="2"/>
      <scheme val="minor"/>
    </font>
    <font>
      <sz val="9"/>
      <color theme="1"/>
      <name val="Calibri"/>
      <family val="2"/>
      <scheme val="minor"/>
    </font>
    <font>
      <b/>
      <sz val="9"/>
      <color theme="1"/>
      <name val="Calibri"/>
      <family val="2"/>
      <scheme val="minor"/>
    </font>
    <font>
      <sz val="9"/>
      <color rgb="FF0070C0"/>
      <name val="Calibri"/>
      <family val="2"/>
      <scheme val="minor"/>
    </font>
    <font>
      <sz val="9"/>
      <name val="Calibri"/>
      <family val="2"/>
      <scheme val="minor"/>
    </font>
    <font>
      <sz val="8"/>
      <color theme="1"/>
      <name val="Calibri"/>
      <family val="2"/>
      <scheme val="minor"/>
    </font>
    <font>
      <i/>
      <sz val="9"/>
      <color rgb="FF0070C0"/>
      <name val="Calibri"/>
      <family val="2"/>
      <scheme val="minor"/>
    </font>
    <font>
      <sz val="9"/>
      <color theme="9" tint="-0.249977111117893"/>
      <name val="Calibri"/>
      <family val="2"/>
      <scheme val="minor"/>
    </font>
    <font>
      <i/>
      <sz val="9"/>
      <name val="Calibri"/>
      <family val="2"/>
      <scheme val="minor"/>
    </font>
    <font>
      <b/>
      <sz val="9"/>
      <name val="Calibri"/>
      <family val="2"/>
      <scheme val="minor"/>
    </font>
    <font>
      <sz val="9"/>
      <color rgb="FF0070C0"/>
      <name val="Calibri"/>
      <family val="2"/>
    </font>
    <font>
      <b/>
      <u/>
      <sz val="9"/>
      <color theme="1"/>
      <name val="Calibri"/>
      <family val="2"/>
      <scheme val="minor"/>
    </font>
    <font>
      <b/>
      <u/>
      <sz val="14"/>
      <color theme="1"/>
      <name val="Calibri"/>
      <family val="2"/>
      <scheme val="minor"/>
    </font>
    <font>
      <sz val="9"/>
      <color rgb="FFFF0000"/>
      <name val="Calibri"/>
      <family val="2"/>
      <scheme val="minor"/>
    </font>
    <font>
      <b/>
      <u/>
      <sz val="14"/>
      <color theme="4"/>
      <name val="Calibri"/>
      <family val="2"/>
      <scheme val="minor"/>
    </font>
    <font>
      <b/>
      <u/>
      <sz val="11"/>
      <color theme="1"/>
      <name val="Calibri"/>
      <family val="2"/>
      <scheme val="minor"/>
    </font>
    <font>
      <sz val="11"/>
      <color rgb="FFFF0000"/>
      <name val="Calibri"/>
      <family val="2"/>
      <scheme val="minor"/>
    </font>
    <font>
      <sz val="11"/>
      <color rgb="FFFFFFFF"/>
      <name val="Courier New"/>
      <family val="3"/>
    </font>
    <font>
      <sz val="11"/>
      <color rgb="FFFF0000"/>
      <name val="Calibri"/>
      <family val="2"/>
    </font>
    <font>
      <sz val="11"/>
      <color rgb="FFFF6600"/>
      <name val="Calibri"/>
      <family val="2"/>
    </font>
    <font>
      <sz val="11"/>
      <color rgb="FF339966"/>
      <name val="Calibri"/>
      <family val="2"/>
    </font>
    <font>
      <sz val="11"/>
      <color rgb="FF0000FF"/>
      <name val="Calibri"/>
      <family val="2"/>
    </font>
    <font>
      <sz val="8"/>
      <color rgb="FFFF6600"/>
      <name val="Calibri"/>
      <family val="2"/>
    </font>
    <font>
      <sz val="8"/>
      <color rgb="FF0000FF"/>
      <name val="Calibri"/>
      <family val="2"/>
    </font>
    <font>
      <b/>
      <sz val="12"/>
      <name val="Calibri"/>
      <family val="2"/>
      <scheme val="minor"/>
    </font>
    <font>
      <sz val="11"/>
      <name val="Calibri"/>
      <family val="2"/>
      <scheme val="minor"/>
    </font>
    <font>
      <sz val="10"/>
      <name val="Arial Unicode MS"/>
      <family val="2"/>
    </font>
    <font>
      <u/>
      <sz val="9"/>
      <color theme="1"/>
      <name val="Calibri"/>
      <family val="2"/>
      <scheme val="minor"/>
    </font>
    <font>
      <u/>
      <sz val="11"/>
      <color theme="1"/>
      <name val="Calibri"/>
      <family val="2"/>
      <scheme val="minor"/>
    </font>
    <font>
      <sz val="8"/>
      <color rgb="FF000000"/>
      <name val="Segoe UI"/>
      <family val="2"/>
    </font>
    <font>
      <b/>
      <sz val="11"/>
      <color theme="1"/>
      <name val="Calibri"/>
      <family val="2"/>
      <scheme val="minor"/>
    </font>
    <font>
      <b/>
      <sz val="9"/>
      <color rgb="FFFF000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
      <patternFill patternType="solid">
        <fgColor rgb="FFFFF2CC"/>
        <bgColor rgb="FF000000"/>
      </patternFill>
    </fill>
    <fill>
      <patternFill patternType="solid">
        <fgColor rgb="FF00B0F0"/>
        <bgColor indexed="64"/>
      </patternFill>
    </fill>
    <fill>
      <patternFill patternType="solid">
        <fgColor theme="6"/>
        <bgColor indexed="64"/>
      </patternFill>
    </fill>
    <fill>
      <patternFill patternType="solid">
        <fgColor theme="7" tint="0.59999389629810485"/>
        <bgColor indexed="64"/>
      </patternFill>
    </fill>
  </fills>
  <borders count="22">
    <border>
      <left/>
      <right/>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cellStyleXfs>
  <cellXfs count="237">
    <xf numFmtId="0" fontId="0" fillId="0" borderId="0" xfId="0"/>
    <xf numFmtId="0" fontId="6" fillId="0" borderId="0" xfId="0" applyFont="1"/>
    <xf numFmtId="0" fontId="7" fillId="0" borderId="0" xfId="0" applyFont="1" applyAlignment="1">
      <alignment horizontal="right"/>
    </xf>
    <xf numFmtId="0" fontId="8" fillId="0" borderId="0" xfId="0" applyFont="1" applyAlignment="1">
      <alignment horizontal="right"/>
    </xf>
    <xf numFmtId="0" fontId="9" fillId="0" borderId="0" xfId="0" applyFont="1"/>
    <xf numFmtId="0" fontId="10" fillId="0" borderId="3" xfId="0" applyFont="1" applyBorder="1"/>
    <xf numFmtId="0" fontId="10" fillId="0" borderId="3" xfId="0" applyFont="1" applyBorder="1" applyAlignment="1">
      <alignment horizontal="right" wrapText="1"/>
    </xf>
    <xf numFmtId="43" fontId="9" fillId="0" borderId="0" xfId="3" applyFont="1" applyFill="1" applyAlignment="1">
      <alignment horizontal="left"/>
    </xf>
    <xf numFmtId="0" fontId="12" fillId="0" borderId="0" xfId="0" applyFont="1"/>
    <xf numFmtId="0" fontId="12" fillId="0" borderId="0" xfId="0" quotePrefix="1" applyFont="1"/>
    <xf numFmtId="0" fontId="9" fillId="0" borderId="0" xfId="0" applyFont="1" applyAlignment="1">
      <alignment horizontal="left"/>
    </xf>
    <xf numFmtId="0" fontId="13" fillId="0" borderId="0" xfId="0" applyFont="1"/>
    <xf numFmtId="0" fontId="9" fillId="0" borderId="0" xfId="0" applyFont="1" applyAlignment="1">
      <alignment horizontal="right"/>
    </xf>
    <xf numFmtId="165" fontId="11" fillId="2" borderId="0" xfId="3" applyNumberFormat="1" applyFont="1" applyFill="1"/>
    <xf numFmtId="0" fontId="9" fillId="0" borderId="1" xfId="0" applyFont="1" applyBorder="1"/>
    <xf numFmtId="0" fontId="9" fillId="0" borderId="2" xfId="0" applyFont="1" applyBorder="1"/>
    <xf numFmtId="0" fontId="11" fillId="2" borderId="0" xfId="0" applyFont="1" applyFill="1" applyAlignment="1">
      <alignment horizontal="left"/>
    </xf>
    <xf numFmtId="0" fontId="9" fillId="0" borderId="3" xfId="0" applyFont="1" applyBorder="1"/>
    <xf numFmtId="0" fontId="7" fillId="0" borderId="0" xfId="0" applyFont="1"/>
    <xf numFmtId="166" fontId="11" fillId="2" borderId="0" xfId="1" applyNumberFormat="1" applyFont="1" applyFill="1"/>
    <xf numFmtId="166" fontId="11" fillId="0" borderId="0" xfId="1" applyNumberFormat="1" applyFont="1" applyFill="1"/>
    <xf numFmtId="44" fontId="9" fillId="0" borderId="0" xfId="1" applyFont="1" applyFill="1" applyBorder="1"/>
    <xf numFmtId="10" fontId="14" fillId="2" borderId="0" xfId="2" applyNumberFormat="1" applyFont="1" applyFill="1"/>
    <xf numFmtId="0" fontId="10" fillId="0" borderId="3" xfId="0" applyFont="1" applyBorder="1" applyAlignment="1">
      <alignment horizontal="right"/>
    </xf>
    <xf numFmtId="166" fontId="9" fillId="0" borderId="0" xfId="1" applyNumberFormat="1" applyFont="1" applyFill="1" applyBorder="1"/>
    <xf numFmtId="43" fontId="12" fillId="0" borderId="0" xfId="3" applyFont="1" applyFill="1" applyBorder="1"/>
    <xf numFmtId="44" fontId="12" fillId="0" borderId="0" xfId="1" applyFont="1" applyFill="1" applyBorder="1"/>
    <xf numFmtId="166" fontId="12" fillId="0" borderId="0" xfId="1" applyNumberFormat="1" applyFont="1" applyFill="1" applyBorder="1"/>
    <xf numFmtId="0" fontId="9" fillId="0" borderId="0" xfId="1" applyNumberFormat="1" applyFont="1"/>
    <xf numFmtId="0" fontId="9" fillId="0" borderId="0" xfId="1" applyNumberFormat="1" applyFont="1" applyFill="1" applyBorder="1"/>
    <xf numFmtId="44" fontId="9" fillId="0" borderId="0" xfId="1" applyFont="1" applyBorder="1"/>
    <xf numFmtId="9" fontId="9" fillId="0" borderId="0" xfId="2" applyFont="1" applyBorder="1"/>
    <xf numFmtId="0" fontId="9" fillId="0" borderId="0" xfId="1" applyNumberFormat="1" applyFont="1" applyBorder="1"/>
    <xf numFmtId="44" fontId="12" fillId="0" borderId="0" xfId="1" applyFont="1" applyBorder="1"/>
    <xf numFmtId="0" fontId="10" fillId="0" borderId="3" xfId="0" applyFont="1" applyBorder="1" applyAlignment="1">
      <alignment horizontal="center"/>
    </xf>
    <xf numFmtId="0" fontId="10" fillId="0" borderId="3" xfId="0" applyFont="1" applyBorder="1" applyAlignment="1">
      <alignment horizontal="centerContinuous"/>
    </xf>
    <xf numFmtId="0" fontId="15" fillId="0" borderId="0" xfId="0" applyFont="1"/>
    <xf numFmtId="0" fontId="15" fillId="0" borderId="0" xfId="0" applyFont="1" applyAlignment="1">
      <alignment horizontal="left"/>
    </xf>
    <xf numFmtId="0" fontId="11" fillId="2" borderId="0" xfId="0" applyFont="1" applyFill="1" applyAlignment="1">
      <alignment horizontal="center"/>
    </xf>
    <xf numFmtId="43" fontId="15" fillId="0" borderId="0" xfId="3" applyFont="1" applyBorder="1" applyAlignment="1">
      <alignment horizontal="left"/>
    </xf>
    <xf numFmtId="165" fontId="15" fillId="0" borderId="0" xfId="3" applyNumberFormat="1" applyFont="1" applyBorder="1" applyAlignment="1">
      <alignment horizontal="left"/>
    </xf>
    <xf numFmtId="0" fontId="10" fillId="0" borderId="3" xfId="0" applyFont="1" applyBorder="1" applyAlignment="1">
      <alignment wrapText="1"/>
    </xf>
    <xf numFmtId="164" fontId="9" fillId="0" borderId="0" xfId="3" applyNumberFormat="1" applyFont="1" applyBorder="1" applyAlignment="1">
      <alignment horizontal="center"/>
    </xf>
    <xf numFmtId="164" fontId="9" fillId="3" borderId="0" xfId="3" applyNumberFormat="1" applyFont="1" applyFill="1" applyBorder="1" applyAlignment="1">
      <alignment horizontal="center"/>
    </xf>
    <xf numFmtId="0" fontId="10" fillId="0" borderId="0" xfId="0" applyFont="1"/>
    <xf numFmtId="166" fontId="17" fillId="0" borderId="4" xfId="1" applyNumberFormat="1" applyFont="1" applyFill="1" applyBorder="1"/>
    <xf numFmtId="0" fontId="9" fillId="0" borderId="0" xfId="0" applyFont="1" applyAlignment="1">
      <alignment horizontal="left" indent="1"/>
    </xf>
    <xf numFmtId="167" fontId="14" fillId="2" borderId="0" xfId="2" applyNumberFormat="1" applyFont="1" applyFill="1"/>
    <xf numFmtId="0" fontId="10" fillId="0" borderId="3" xfId="0" applyFont="1" applyBorder="1" applyAlignment="1">
      <alignment horizontal="centerContinuous" wrapText="1"/>
    </xf>
    <xf numFmtId="10" fontId="16" fillId="0" borderId="0" xfId="2" applyNumberFormat="1" applyFont="1" applyFill="1" applyBorder="1"/>
    <xf numFmtId="0" fontId="11" fillId="0" borderId="0" xfId="0" applyFont="1" applyAlignment="1">
      <alignment horizontal="left"/>
    </xf>
    <xf numFmtId="0" fontId="11" fillId="2" borderId="0" xfId="0" applyFont="1" applyFill="1"/>
    <xf numFmtId="165" fontId="11" fillId="2" borderId="0" xfId="3" applyNumberFormat="1" applyFont="1" applyFill="1" applyAlignment="1">
      <alignment horizontal="right"/>
    </xf>
    <xf numFmtId="164" fontId="11" fillId="2" borderId="0" xfId="3" applyNumberFormat="1" applyFont="1" applyFill="1" applyAlignment="1">
      <alignment horizontal="right"/>
    </xf>
    <xf numFmtId="0" fontId="15" fillId="0" borderId="0" xfId="0" applyFont="1" applyAlignment="1">
      <alignment horizontal="right"/>
    </xf>
    <xf numFmtId="165" fontId="12" fillId="0" borderId="0" xfId="3" applyNumberFormat="1" applyFont="1" applyFill="1" applyBorder="1"/>
    <xf numFmtId="168" fontId="11" fillId="2" borderId="0" xfId="0" applyNumberFormat="1" applyFont="1" applyFill="1" applyAlignment="1">
      <alignment horizontal="left"/>
    </xf>
    <xf numFmtId="164" fontId="12" fillId="0" borderId="0" xfId="3" applyNumberFormat="1" applyFont="1" applyFill="1" applyBorder="1" applyAlignment="1">
      <alignment horizontal="left"/>
    </xf>
    <xf numFmtId="2" fontId="18" fillId="4" borderId="0" xfId="0" applyNumberFormat="1" applyFont="1" applyFill="1"/>
    <xf numFmtId="2" fontId="12" fillId="0" borderId="0" xfId="0" applyNumberFormat="1" applyFont="1"/>
    <xf numFmtId="2" fontId="9" fillId="0" borderId="0" xfId="0" applyNumberFormat="1" applyFont="1" applyAlignment="1">
      <alignment horizontal="center"/>
    </xf>
    <xf numFmtId="166" fontId="9" fillId="0" borderId="0" xfId="1" applyNumberFormat="1" applyFont="1" applyBorder="1"/>
    <xf numFmtId="0" fontId="10" fillId="0" borderId="5" xfId="0" applyFont="1" applyBorder="1"/>
    <xf numFmtId="0" fontId="10" fillId="0" borderId="6" xfId="0" applyFont="1" applyBorder="1"/>
    <xf numFmtId="0" fontId="9" fillId="0" borderId="7" xfId="0" applyFont="1" applyBorder="1"/>
    <xf numFmtId="0" fontId="9" fillId="0" borderId="8" xfId="0" applyFont="1" applyBorder="1"/>
    <xf numFmtId="0" fontId="9" fillId="0" borderId="7" xfId="0" applyFont="1" applyBorder="1" applyAlignment="1">
      <alignment horizontal="left"/>
    </xf>
    <xf numFmtId="0" fontId="10" fillId="0" borderId="9" xfId="0" applyFont="1" applyBorder="1"/>
    <xf numFmtId="0" fontId="9" fillId="0" borderId="10" xfId="0" applyFont="1" applyBorder="1"/>
    <xf numFmtId="165" fontId="12" fillId="0" borderId="8" xfId="3" applyNumberFormat="1" applyFont="1" applyFill="1" applyBorder="1"/>
    <xf numFmtId="10" fontId="16" fillId="0" borderId="8" xfId="2" applyNumberFormat="1" applyFont="1" applyFill="1" applyBorder="1"/>
    <xf numFmtId="44" fontId="12" fillId="0" borderId="8" xfId="1" applyFont="1" applyFill="1" applyBorder="1"/>
    <xf numFmtId="166" fontId="12" fillId="0" borderId="8" xfId="1" applyNumberFormat="1" applyFont="1" applyFill="1" applyBorder="1"/>
    <xf numFmtId="0" fontId="10" fillId="0" borderId="7" xfId="0" applyFont="1" applyBorder="1"/>
    <xf numFmtId="166" fontId="17" fillId="0" borderId="11" xfId="1" applyNumberFormat="1" applyFont="1" applyFill="1" applyBorder="1"/>
    <xf numFmtId="166" fontId="9" fillId="0" borderId="8" xfId="1" applyNumberFormat="1" applyFont="1" applyFill="1" applyBorder="1"/>
    <xf numFmtId="0" fontId="9" fillId="0" borderId="7" xfId="0" applyFont="1" applyBorder="1" applyAlignment="1">
      <alignment horizontal="left" indent="1"/>
    </xf>
    <xf numFmtId="166" fontId="9" fillId="0" borderId="8" xfId="0" applyNumberFormat="1" applyFont="1" applyBorder="1"/>
    <xf numFmtId="0" fontId="9" fillId="0" borderId="13" xfId="0" applyFont="1" applyBorder="1"/>
    <xf numFmtId="0" fontId="19" fillId="0" borderId="3" xfId="0" applyFont="1" applyBorder="1"/>
    <xf numFmtId="0" fontId="20" fillId="0" borderId="3" xfId="0" applyFont="1" applyBorder="1"/>
    <xf numFmtId="0" fontId="12" fillId="0" borderId="3" xfId="0" quotePrefix="1" applyFont="1" applyBorder="1"/>
    <xf numFmtId="0" fontId="12" fillId="0" borderId="3" xfId="0" applyFont="1" applyBorder="1"/>
    <xf numFmtId="0" fontId="12" fillId="0" borderId="3" xfId="0" applyFont="1" applyBorder="1" applyAlignment="1">
      <alignment horizontal="right"/>
    </xf>
    <xf numFmtId="0" fontId="9" fillId="0" borderId="0" xfId="0" applyFont="1" applyAlignment="1">
      <alignment horizontal="center"/>
    </xf>
    <xf numFmtId="0" fontId="12" fillId="0" borderId="0" xfId="0" applyFont="1" applyAlignment="1">
      <alignment horizontal="right"/>
    </xf>
    <xf numFmtId="0" fontId="12" fillId="0" borderId="0" xfId="0" quotePrefix="1" applyFont="1" applyAlignment="1">
      <alignment horizontal="center"/>
    </xf>
    <xf numFmtId="0" fontId="21" fillId="0" borderId="0" xfId="0" applyFont="1"/>
    <xf numFmtId="0" fontId="22" fillId="0" borderId="3" xfId="0" applyFont="1" applyBorder="1"/>
    <xf numFmtId="0" fontId="0" fillId="0" borderId="14" xfId="0" applyBorder="1"/>
    <xf numFmtId="0" fontId="0" fillId="0" borderId="15" xfId="0" applyBorder="1"/>
    <xf numFmtId="0" fontId="0" fillId="0" borderId="3" xfId="0" applyBorder="1" applyAlignment="1">
      <alignment horizontal="center"/>
    </xf>
    <xf numFmtId="0" fontId="0" fillId="0" borderId="15" xfId="0" applyBorder="1" applyAlignment="1">
      <alignment horizontal="center"/>
    </xf>
    <xf numFmtId="0" fontId="23" fillId="0" borderId="14" xfId="0" applyFont="1" applyBorder="1"/>
    <xf numFmtId="0" fontId="9" fillId="0" borderId="14" xfId="0" applyFont="1" applyBorder="1"/>
    <xf numFmtId="0" fontId="13" fillId="0" borderId="0" xfId="0" applyFont="1" applyAlignment="1">
      <alignment horizontal="left"/>
    </xf>
    <xf numFmtId="0" fontId="13" fillId="0" borderId="16" xfId="0" applyFont="1" applyBorder="1" applyAlignment="1">
      <alignment horizontal="left"/>
    </xf>
    <xf numFmtId="0" fontId="13" fillId="0" borderId="14" xfId="0" applyFont="1" applyBorder="1"/>
    <xf numFmtId="2" fontId="13" fillId="0" borderId="14" xfId="0" applyNumberFormat="1" applyFont="1" applyBorder="1"/>
    <xf numFmtId="2" fontId="13" fillId="0" borderId="0" xfId="0" applyNumberFormat="1" applyFont="1"/>
    <xf numFmtId="166" fontId="13" fillId="0" borderId="0" xfId="1" applyNumberFormat="1" applyFont="1"/>
    <xf numFmtId="166" fontId="13" fillId="0" borderId="14" xfId="1" applyNumberFormat="1" applyFont="1" applyBorder="1"/>
    <xf numFmtId="166" fontId="13" fillId="0" borderId="0" xfId="1" applyNumberFormat="1" applyFont="1" applyFill="1"/>
    <xf numFmtId="166" fontId="13" fillId="0" borderId="14" xfId="1" applyNumberFormat="1" applyFont="1" applyFill="1" applyBorder="1"/>
    <xf numFmtId="10" fontId="13" fillId="0" borderId="0" xfId="0" applyNumberFormat="1" applyFont="1"/>
    <xf numFmtId="10" fontId="13" fillId="0" borderId="14" xfId="0" applyNumberFormat="1" applyFont="1" applyBorder="1"/>
    <xf numFmtId="0" fontId="13" fillId="0" borderId="14" xfId="0" applyFont="1" applyBorder="1" applyAlignment="1">
      <alignment horizontal="left"/>
    </xf>
    <xf numFmtId="166" fontId="9" fillId="0" borderId="0" xfId="1" applyNumberFormat="1" applyFont="1"/>
    <xf numFmtId="169" fontId="9" fillId="0" borderId="0" xfId="0" applyNumberFormat="1" applyFont="1"/>
    <xf numFmtId="0" fontId="9" fillId="5" borderId="0" xfId="0" applyFont="1" applyFill="1"/>
    <xf numFmtId="0" fontId="9" fillId="6" borderId="0" xfId="0" applyFont="1" applyFill="1"/>
    <xf numFmtId="2" fontId="9" fillId="0" borderId="0" xfId="0" applyNumberFormat="1" applyFont="1"/>
    <xf numFmtId="170" fontId="9" fillId="0" borderId="0" xfId="0" applyNumberFormat="1" applyFont="1"/>
    <xf numFmtId="1" fontId="9" fillId="0" borderId="0" xfId="0" applyNumberFormat="1" applyFont="1"/>
    <xf numFmtId="165" fontId="9" fillId="0" borderId="0" xfId="3" applyNumberFormat="1" applyFont="1" applyBorder="1" applyAlignment="1">
      <alignment horizontal="right"/>
    </xf>
    <xf numFmtId="0" fontId="9" fillId="3" borderId="0" xfId="0" applyFont="1" applyFill="1"/>
    <xf numFmtId="0" fontId="0" fillId="0" borderId="0" xfId="1" applyNumberFormat="1" applyFont="1"/>
    <xf numFmtId="0" fontId="9" fillId="0" borderId="0" xfId="3" applyNumberFormat="1" applyFont="1" applyBorder="1" applyAlignment="1">
      <alignment horizontal="left"/>
    </xf>
    <xf numFmtId="0" fontId="0" fillId="0" borderId="2" xfId="0" applyBorder="1"/>
    <xf numFmtId="0" fontId="24" fillId="0" borderId="0" xfId="0" applyFont="1"/>
    <xf numFmtId="0" fontId="25" fillId="0" borderId="0" xfId="0" applyFont="1"/>
    <xf numFmtId="0" fontId="0" fillId="0" borderId="0" xfId="0" applyAlignment="1">
      <alignment wrapText="1"/>
    </xf>
    <xf numFmtId="0" fontId="9" fillId="3" borderId="14" xfId="0" applyFont="1" applyFill="1" applyBorder="1"/>
    <xf numFmtId="0" fontId="0" fillId="0" borderId="0" xfId="1" applyNumberFormat="1" applyFont="1" applyFill="1"/>
    <xf numFmtId="2" fontId="0" fillId="0" borderId="0" xfId="1" applyNumberFormat="1" applyFont="1" applyFill="1"/>
    <xf numFmtId="1" fontId="0" fillId="0" borderId="0" xfId="1" applyNumberFormat="1" applyFont="1" applyFill="1"/>
    <xf numFmtId="0" fontId="0" fillId="0" borderId="0" xfId="2" applyNumberFormat="1" applyFont="1" applyFill="1"/>
    <xf numFmtId="0" fontId="32" fillId="0" borderId="0" xfId="0" applyFont="1"/>
    <xf numFmtId="0" fontId="33" fillId="0" borderId="0" xfId="0" applyFont="1"/>
    <xf numFmtId="0" fontId="34" fillId="0" borderId="0" xfId="0" applyFont="1" applyAlignment="1">
      <alignment vertical="center"/>
    </xf>
    <xf numFmtId="0" fontId="33" fillId="3" borderId="0" xfId="0" applyFont="1" applyFill="1"/>
    <xf numFmtId="0" fontId="33" fillId="7" borderId="0" xfId="0" applyFont="1" applyFill="1"/>
    <xf numFmtId="0" fontId="9" fillId="0" borderId="2" xfId="0" applyFont="1" applyBorder="1" applyAlignment="1">
      <alignment horizontal="left"/>
    </xf>
    <xf numFmtId="0" fontId="9" fillId="0" borderId="14" xfId="0" applyFont="1" applyBorder="1" applyAlignment="1">
      <alignment horizontal="left"/>
    </xf>
    <xf numFmtId="0" fontId="20" fillId="0" borderId="0" xfId="0" applyFont="1"/>
    <xf numFmtId="0" fontId="35" fillId="0" borderId="2" xfId="0" applyFont="1" applyBorder="1" applyAlignment="1">
      <alignment horizontal="center"/>
    </xf>
    <xf numFmtId="0" fontId="35" fillId="0" borderId="0" xfId="0" applyFont="1" applyAlignment="1">
      <alignment horizontal="center"/>
    </xf>
    <xf numFmtId="0" fontId="35" fillId="0" borderId="14" xfId="0" applyFont="1" applyBorder="1" applyAlignment="1">
      <alignment horizontal="center"/>
    </xf>
    <xf numFmtId="0" fontId="36" fillId="0" borderId="0" xfId="0" applyFont="1" applyAlignment="1">
      <alignment horizontal="center"/>
    </xf>
    <xf numFmtId="166" fontId="9" fillId="0" borderId="17" xfId="1" applyNumberFormat="1" applyFont="1" applyFill="1" applyBorder="1" applyAlignment="1">
      <alignment horizontal="left"/>
    </xf>
    <xf numFmtId="166" fontId="9" fillId="0" borderId="3" xfId="1" applyNumberFormat="1" applyFont="1" applyFill="1" applyBorder="1" applyAlignment="1">
      <alignment horizontal="left"/>
    </xf>
    <xf numFmtId="166" fontId="9" fillId="0" borderId="15" xfId="1" applyNumberFormat="1" applyFont="1" applyFill="1" applyBorder="1" applyAlignment="1">
      <alignment horizontal="left"/>
    </xf>
    <xf numFmtId="166" fontId="11" fillId="2" borderId="0" xfId="1" applyNumberFormat="1" applyFont="1" applyFill="1" applyAlignment="1">
      <alignment horizontal="left"/>
    </xf>
    <xf numFmtId="0" fontId="9" fillId="2" borderId="0" xfId="0" applyFont="1" applyFill="1" applyAlignment="1">
      <alignment horizontal="center"/>
    </xf>
    <xf numFmtId="2" fontId="0" fillId="0" borderId="0" xfId="0" applyNumberFormat="1"/>
    <xf numFmtId="166" fontId="9" fillId="0" borderId="0" xfId="0" applyNumberFormat="1" applyFont="1"/>
    <xf numFmtId="0" fontId="9" fillId="0" borderId="12" xfId="0" applyFont="1" applyBorder="1"/>
    <xf numFmtId="166" fontId="17" fillId="0" borderId="0" xfId="1" applyNumberFormat="1" applyFont="1" applyFill="1" applyBorder="1"/>
    <xf numFmtId="166" fontId="12" fillId="0" borderId="3" xfId="1" applyNumberFormat="1" applyFont="1" applyFill="1" applyBorder="1"/>
    <xf numFmtId="0" fontId="9" fillId="0" borderId="21" xfId="0" applyFont="1" applyBorder="1"/>
    <xf numFmtId="0" fontId="9" fillId="0" borderId="9" xfId="0" applyFont="1" applyBorder="1"/>
    <xf numFmtId="0" fontId="0" fillId="0" borderId="0" xfId="0" applyAlignment="1">
      <alignment horizontal="center"/>
    </xf>
    <xf numFmtId="44" fontId="9" fillId="0" borderId="8" xfId="0" applyNumberFormat="1" applyFont="1" applyBorder="1"/>
    <xf numFmtId="0" fontId="9" fillId="0" borderId="12" xfId="1" applyNumberFormat="1" applyFont="1" applyBorder="1"/>
    <xf numFmtId="0" fontId="9" fillId="0" borderId="17" xfId="0" applyFont="1" applyBorder="1"/>
    <xf numFmtId="0" fontId="9" fillId="0" borderId="16" xfId="0" applyFont="1" applyBorder="1"/>
    <xf numFmtId="166" fontId="12" fillId="0" borderId="14" xfId="1" applyNumberFormat="1" applyFont="1" applyFill="1" applyBorder="1"/>
    <xf numFmtId="166" fontId="12" fillId="0" borderId="15" xfId="1" applyNumberFormat="1" applyFont="1" applyFill="1" applyBorder="1"/>
    <xf numFmtId="0" fontId="0" fillId="0" borderId="16" xfId="0" applyBorder="1"/>
    <xf numFmtId="0" fontId="0" fillId="0" borderId="17" xfId="0" applyBorder="1"/>
    <xf numFmtId="0" fontId="10" fillId="0" borderId="0" xfId="0" applyFont="1" applyAlignment="1">
      <alignment horizontal="center"/>
    </xf>
    <xf numFmtId="166" fontId="12" fillId="3" borderId="16" xfId="1" applyNumberFormat="1" applyFont="1" applyFill="1" applyBorder="1"/>
    <xf numFmtId="166" fontId="12" fillId="3" borderId="15" xfId="1" applyNumberFormat="1" applyFont="1" applyFill="1" applyBorder="1"/>
    <xf numFmtId="0" fontId="39" fillId="0" borderId="3" xfId="0" applyFont="1" applyBorder="1" applyAlignment="1">
      <alignment horizontal="right"/>
    </xf>
    <xf numFmtId="0" fontId="39" fillId="0" borderId="10" xfId="0" applyFont="1" applyBorder="1" applyAlignment="1">
      <alignment horizontal="right"/>
    </xf>
    <xf numFmtId="0" fontId="9" fillId="0" borderId="18" xfId="0" applyFont="1" applyBorder="1"/>
    <xf numFmtId="166" fontId="12" fillId="3" borderId="20" xfId="1" applyNumberFormat="1" applyFont="1" applyFill="1" applyBorder="1"/>
    <xf numFmtId="6" fontId="0" fillId="0" borderId="0" xfId="0" applyNumberFormat="1"/>
    <xf numFmtId="0" fontId="0" fillId="0" borderId="12" xfId="0" applyBorder="1"/>
    <xf numFmtId="166" fontId="9" fillId="0" borderId="12" xfId="1" applyNumberFormat="1" applyFont="1" applyFill="1" applyBorder="1" applyAlignment="1">
      <alignment horizontal="left"/>
    </xf>
    <xf numFmtId="166" fontId="9" fillId="0" borderId="17" xfId="0" applyNumberFormat="1" applyFont="1" applyBorder="1" applyAlignment="1">
      <alignment horizontal="left"/>
    </xf>
    <xf numFmtId="166" fontId="9" fillId="0" borderId="3" xfId="1" applyNumberFormat="1" applyFont="1" applyBorder="1" applyAlignment="1">
      <alignment horizontal="left"/>
    </xf>
    <xf numFmtId="166" fontId="9" fillId="0" borderId="15" xfId="1" applyNumberFormat="1" applyFont="1" applyBorder="1" applyAlignment="1">
      <alignment horizontal="left"/>
    </xf>
    <xf numFmtId="0" fontId="9" fillId="0" borderId="2" xfId="0" applyFont="1" applyBorder="1" applyAlignment="1">
      <alignment horizontal="center"/>
    </xf>
    <xf numFmtId="0" fontId="9" fillId="0" borderId="14" xfId="0" applyFont="1" applyBorder="1" applyAlignment="1">
      <alignment horizontal="center"/>
    </xf>
    <xf numFmtId="0" fontId="0" fillId="0" borderId="4" xfId="0" applyBorder="1" applyAlignment="1">
      <alignment horizontal="center"/>
    </xf>
    <xf numFmtId="0" fontId="0" fillId="0" borderId="16" xfId="0" applyBorder="1" applyAlignment="1">
      <alignment horizontal="center"/>
    </xf>
    <xf numFmtId="166" fontId="9" fillId="0" borderId="14" xfId="1" applyNumberFormat="1" applyFont="1" applyBorder="1"/>
    <xf numFmtId="166" fontId="9" fillId="0" borderId="3" xfId="1" applyNumberFormat="1" applyFont="1" applyBorder="1"/>
    <xf numFmtId="166" fontId="9" fillId="0" borderId="15" xfId="1" applyNumberFormat="1" applyFont="1" applyBorder="1"/>
    <xf numFmtId="0" fontId="10" fillId="0" borderId="1" xfId="0" applyFont="1" applyBorder="1"/>
    <xf numFmtId="0" fontId="38" fillId="0" borderId="0" xfId="0" applyFont="1"/>
    <xf numFmtId="0" fontId="38" fillId="0" borderId="14" xfId="0" applyFont="1" applyBorder="1"/>
    <xf numFmtId="0" fontId="38" fillId="0" borderId="1" xfId="0" applyFont="1" applyBorder="1"/>
    <xf numFmtId="167" fontId="9" fillId="0" borderId="0" xfId="2" applyNumberFormat="1" applyFont="1"/>
    <xf numFmtId="0" fontId="39" fillId="0" borderId="12" xfId="0" applyFont="1" applyBorder="1"/>
    <xf numFmtId="0" fontId="33" fillId="0" borderId="0" xfId="1" applyNumberFormat="1" applyFont="1"/>
    <xf numFmtId="0" fontId="33" fillId="0" borderId="0" xfId="1" applyNumberFormat="1" applyFont="1" applyFill="1"/>
    <xf numFmtId="0" fontId="0" fillId="0" borderId="0" xfId="1" applyNumberFormat="1" applyFont="1" applyBorder="1"/>
    <xf numFmtId="0" fontId="0" fillId="0" borderId="0" xfId="1" applyNumberFormat="1" applyFont="1" applyFill="1" applyBorder="1"/>
    <xf numFmtId="2" fontId="0" fillId="0" borderId="0" xfId="1" applyNumberFormat="1" applyFont="1" applyFill="1" applyBorder="1"/>
    <xf numFmtId="1" fontId="0" fillId="0" borderId="0" xfId="1" applyNumberFormat="1" applyFont="1" applyFill="1" applyBorder="1"/>
    <xf numFmtId="0" fontId="0" fillId="0" borderId="0" xfId="2" applyNumberFormat="1" applyFont="1" applyFill="1" applyBorder="1"/>
    <xf numFmtId="0" fontId="0" fillId="0" borderId="14" xfId="1" applyNumberFormat="1" applyFont="1" applyBorder="1"/>
    <xf numFmtId="0" fontId="0" fillId="0" borderId="14" xfId="1" applyNumberFormat="1" applyFont="1" applyFill="1" applyBorder="1"/>
    <xf numFmtId="2" fontId="0" fillId="0" borderId="14" xfId="1" applyNumberFormat="1" applyFont="1" applyFill="1" applyBorder="1"/>
    <xf numFmtId="1" fontId="0" fillId="0" borderId="14" xfId="1" applyNumberFormat="1" applyFont="1" applyFill="1" applyBorder="1"/>
    <xf numFmtId="0" fontId="0" fillId="0" borderId="14" xfId="2" applyNumberFormat="1" applyFont="1" applyFill="1" applyBorder="1"/>
    <xf numFmtId="0" fontId="10" fillId="0" borderId="8" xfId="0" applyFont="1" applyBorder="1"/>
    <xf numFmtId="0" fontId="38" fillId="0" borderId="0" xfId="1" applyNumberFormat="1" applyFont="1" applyBorder="1"/>
    <xf numFmtId="0" fontId="38" fillId="0" borderId="0" xfId="1" applyNumberFormat="1" applyFont="1"/>
    <xf numFmtId="0" fontId="38" fillId="0" borderId="14" xfId="1" applyNumberFormat="1" applyFont="1" applyBorder="1"/>
    <xf numFmtId="0" fontId="38" fillId="0" borderId="0" xfId="1" applyNumberFormat="1" applyFont="1" applyFill="1" applyBorder="1"/>
    <xf numFmtId="0" fontId="38" fillId="0" borderId="0" xfId="1" applyNumberFormat="1" applyFont="1" applyFill="1"/>
    <xf numFmtId="0" fontId="38" fillId="0" borderId="14" xfId="1" applyNumberFormat="1" applyFont="1" applyFill="1" applyBorder="1"/>
    <xf numFmtId="2" fontId="38" fillId="0" borderId="0" xfId="1" applyNumberFormat="1" applyFont="1" applyFill="1" applyBorder="1"/>
    <xf numFmtId="2" fontId="38" fillId="0" borderId="0" xfId="1" applyNumberFormat="1" applyFont="1" applyFill="1"/>
    <xf numFmtId="2" fontId="38" fillId="0" borderId="14" xfId="1" applyNumberFormat="1" applyFont="1" applyFill="1" applyBorder="1"/>
    <xf numFmtId="1" fontId="38" fillId="0" borderId="0" xfId="1" applyNumberFormat="1" applyFont="1" applyFill="1" applyBorder="1"/>
    <xf numFmtId="1" fontId="38" fillId="0" borderId="0" xfId="1" applyNumberFormat="1" applyFont="1" applyFill="1"/>
    <xf numFmtId="1" fontId="38" fillId="0" borderId="14" xfId="1" applyNumberFormat="1" applyFont="1" applyFill="1" applyBorder="1"/>
    <xf numFmtId="0" fontId="38" fillId="0" borderId="0" xfId="2" applyNumberFormat="1" applyFont="1" applyFill="1" applyBorder="1"/>
    <xf numFmtId="0" fontId="38" fillId="0" borderId="0" xfId="2" applyNumberFormat="1" applyFont="1" applyFill="1"/>
    <xf numFmtId="0" fontId="38" fillId="0" borderId="14" xfId="2" applyNumberFormat="1" applyFont="1" applyFill="1" applyBorder="1"/>
    <xf numFmtId="2" fontId="0" fillId="0" borderId="14" xfId="0" applyNumberFormat="1" applyBorder="1"/>
    <xf numFmtId="10" fontId="0" fillId="0" borderId="0" xfId="2" applyNumberFormat="1" applyFont="1" applyFill="1"/>
    <xf numFmtId="10" fontId="0" fillId="0" borderId="14" xfId="2" applyNumberFormat="1" applyFont="1" applyFill="1" applyBorder="1"/>
    <xf numFmtId="10" fontId="0" fillId="0" borderId="0" xfId="2" applyNumberFormat="1" applyFont="1" applyFill="1" applyBorder="1"/>
    <xf numFmtId="0" fontId="23" fillId="0" borderId="0" xfId="0" applyFont="1" applyAlignment="1">
      <alignment horizontal="center"/>
    </xf>
    <xf numFmtId="0" fontId="0" fillId="0" borderId="1" xfId="0" applyBorder="1"/>
    <xf numFmtId="166" fontId="0" fillId="0" borderId="0" xfId="0" applyNumberFormat="1"/>
    <xf numFmtId="0" fontId="0" fillId="0" borderId="4" xfId="0" applyBorder="1"/>
    <xf numFmtId="0" fontId="0" fillId="0" borderId="3" xfId="0" applyBorder="1"/>
    <xf numFmtId="166" fontId="0" fillId="0" borderId="14" xfId="0" applyNumberFormat="1" applyBorder="1"/>
    <xf numFmtId="166" fontId="0" fillId="3" borderId="3" xfId="0" applyNumberFormat="1" applyFill="1" applyBorder="1"/>
    <xf numFmtId="0" fontId="3" fillId="0" borderId="0" xfId="0" applyFont="1"/>
    <xf numFmtId="0" fontId="19" fillId="0" borderId="0" xfId="0" applyFont="1" applyAlignment="1">
      <alignment horizontal="center"/>
    </xf>
    <xf numFmtId="0" fontId="2" fillId="0" borderId="0" xfId="0" applyFont="1"/>
    <xf numFmtId="166" fontId="12" fillId="3" borderId="0" xfId="1" applyNumberFormat="1" applyFont="1" applyFill="1" applyBorder="1"/>
    <xf numFmtId="0" fontId="1" fillId="3" borderId="0" xfId="0" applyFont="1" applyFill="1"/>
    <xf numFmtId="0" fontId="23" fillId="0" borderId="2" xfId="0" applyFont="1" applyBorder="1" applyAlignment="1">
      <alignment horizontal="center"/>
    </xf>
    <xf numFmtId="0" fontId="23" fillId="0" borderId="0" xfId="0" applyFont="1" applyAlignment="1">
      <alignment horizontal="center"/>
    </xf>
    <xf numFmtId="0" fontId="23" fillId="0" borderId="14" xfId="0" applyFont="1" applyBorder="1" applyAlignment="1">
      <alignment horizontal="center"/>
    </xf>
    <xf numFmtId="0" fontId="0" fillId="0" borderId="0" xfId="0" applyAlignment="1">
      <alignment horizontal="center"/>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cellXfs>
  <cellStyles count="4">
    <cellStyle name="Comma" xfId="3" builtinId="3"/>
    <cellStyle name="Currency" xfId="1" builtinId="4"/>
    <cellStyle name="Normal" xfId="0" builtinId="0"/>
    <cellStyle name="Percent" xfId="2" builtinId="5"/>
  </cellStyles>
  <dxfs count="6">
    <dxf>
      <font>
        <color rgb="FF006100"/>
      </font>
      <fill>
        <patternFill>
          <bgColor rgb="FFC6EFCE"/>
        </patternFill>
      </fill>
    </dxf>
    <dxf>
      <fill>
        <patternFill>
          <bgColor rgb="FFFFFF00"/>
        </patternFill>
      </fill>
    </dxf>
    <dxf>
      <font>
        <b/>
        <i val="0"/>
        <color rgb="FFFF0000"/>
      </font>
      <fill>
        <patternFill patternType="none">
          <bgColor auto="1"/>
        </patternFill>
      </fill>
    </dxf>
    <dxf>
      <font>
        <b/>
        <i val="0"/>
        <color rgb="FF9C0006"/>
      </font>
      <fill>
        <patternFill>
          <bgColor rgb="FFFFC7CE"/>
        </patternFill>
      </fill>
    </dxf>
    <dxf>
      <font>
        <b/>
        <i val="0"/>
        <color rgb="FF9C0006"/>
      </font>
      <fill>
        <patternFill>
          <bgColor rgb="FFFFC7CE"/>
        </patternFill>
      </fill>
    </dxf>
    <dxf>
      <fill>
        <patternFill>
          <bgColor rgb="FFFF0000"/>
        </patternFill>
      </fill>
    </dxf>
  </dxfs>
  <tableStyles count="0" defaultTableStyle="TableStyleMedium2" defaultPivotStyle="PivotStyleLight16"/>
  <colors>
    <mruColors>
      <color rgb="FF00CC0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Rebates!$D$14" lockText="1" noThreeD="1"/>
</file>

<file path=xl/ctrlProps/ctrlProp10.xml><?xml version="1.0" encoding="utf-8"?>
<formControlPr xmlns="http://schemas.microsoft.com/office/spreadsheetml/2009/9/main" objectType="CheckBox" fmlaLink="'DP Calc'!$C$3" lockText="1" noThreeD="1"/>
</file>

<file path=xl/ctrlProps/ctrlProp11.xml><?xml version="1.0" encoding="utf-8"?>
<formControlPr xmlns="http://schemas.microsoft.com/office/spreadsheetml/2009/9/main" objectType="CheckBox" fmlaLink="'DP Calc'!$B$4" lockText="1" noThreeD="1"/>
</file>

<file path=xl/ctrlProps/ctrlProp12.xml><?xml version="1.0" encoding="utf-8"?>
<formControlPr xmlns="http://schemas.microsoft.com/office/spreadsheetml/2009/9/main" objectType="CheckBox" fmlaLink="Rebates!$D$43" lockText="1" noThreeD="1"/>
</file>

<file path=xl/ctrlProps/ctrlProp13.xml><?xml version="1.0" encoding="utf-8"?>
<formControlPr xmlns="http://schemas.microsoft.com/office/spreadsheetml/2009/9/main" objectType="CheckBox" fmlaLink="Rebates!$D$15" lockText="1" noThreeD="1"/>
</file>

<file path=xl/ctrlProps/ctrlProp14.xml><?xml version="1.0" encoding="utf-8"?>
<formControlPr xmlns="http://schemas.microsoft.com/office/spreadsheetml/2009/9/main" objectType="CheckBox" fmlaLink="Rebates!$D$30" lockText="1" noThreeD="1"/>
</file>

<file path=xl/ctrlProps/ctrlProp15.xml><?xml version="1.0" encoding="utf-8"?>
<formControlPr xmlns="http://schemas.microsoft.com/office/spreadsheetml/2009/9/main" objectType="CheckBox" fmlaLink="Rebates!$D$29" lockText="1" noThreeD="1"/>
</file>

<file path=xl/ctrlProps/ctrlProp16.xml><?xml version="1.0" encoding="utf-8"?>
<formControlPr xmlns="http://schemas.microsoft.com/office/spreadsheetml/2009/9/main" objectType="CheckBox" fmlaLink="'State Zip Codes'!$R$7"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3</xdr:row>
          <xdr:rowOff>152400</xdr:rowOff>
        </xdr:from>
        <xdr:to>
          <xdr:col>2</xdr:col>
          <xdr:colOff>1285875</xdr:colOff>
          <xdr:row>6</xdr:row>
          <xdr:rowOff>104775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ea typeface="Calibri"/>
                  <a:cs typeface="Calibri"/>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581025</xdr:colOff>
          <xdr:row>12</xdr:row>
          <xdr:rowOff>152400</xdr:rowOff>
        </xdr:from>
        <xdr:to>
          <xdr:col>1</xdr:col>
          <xdr:colOff>238125</xdr:colOff>
          <xdr:row>15</xdr:row>
          <xdr:rowOff>9525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6600"/>
                  </a:solidFill>
                  <a:latin typeface="Calibri"/>
                  <a:ea typeface="Calibri"/>
                  <a:cs typeface="Calibri"/>
                </a:rPr>
                <a:t>Franklin All Cash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17</xdr:row>
          <xdr:rowOff>114300</xdr:rowOff>
        </xdr:from>
        <xdr:to>
          <xdr:col>1</xdr:col>
          <xdr:colOff>1143000</xdr:colOff>
          <xdr:row>21</xdr:row>
          <xdr:rowOff>95250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1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339966"/>
                  </a:solidFill>
                  <a:latin typeface="Calibri"/>
                  <a:ea typeface="Calibri"/>
                  <a:cs typeface="Calibri"/>
                </a:rPr>
                <a:t>Create All Props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581025</xdr:colOff>
          <xdr:row>15</xdr:row>
          <xdr:rowOff>9525</xdr:rowOff>
        </xdr:from>
        <xdr:to>
          <xdr:col>1</xdr:col>
          <xdr:colOff>238125</xdr:colOff>
          <xdr:row>17</xdr:row>
          <xdr:rowOff>28575</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1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6600"/>
                  </a:solidFill>
                  <a:latin typeface="Calibri"/>
                  <a:ea typeface="Calibri"/>
                  <a:cs typeface="Calibri"/>
                </a:rPr>
                <a:t>Franklin All GoodLeap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419100</xdr:colOff>
          <xdr:row>12</xdr:row>
          <xdr:rowOff>142875</xdr:rowOff>
        </xdr:from>
        <xdr:to>
          <xdr:col>1</xdr:col>
          <xdr:colOff>1800225</xdr:colOff>
          <xdr:row>14</xdr:row>
          <xdr:rowOff>133350</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100-00000A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ea typeface="Calibri"/>
                  <a:cs typeface="Calibri"/>
                </a:rPr>
                <a:t>Tesla All Cash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428625</xdr:colOff>
          <xdr:row>14</xdr:row>
          <xdr:rowOff>142875</xdr:rowOff>
        </xdr:from>
        <xdr:to>
          <xdr:col>1</xdr:col>
          <xdr:colOff>1800225</xdr:colOff>
          <xdr:row>17</xdr:row>
          <xdr:rowOff>19050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100-00000B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ea typeface="Calibri"/>
                  <a:cs typeface="Calibri"/>
                </a:rPr>
                <a:t>Tesla All GoodLeap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590550</xdr:colOff>
          <xdr:row>10</xdr:row>
          <xdr:rowOff>142875</xdr:rowOff>
        </xdr:from>
        <xdr:to>
          <xdr:col>1</xdr:col>
          <xdr:colOff>238125</xdr:colOff>
          <xdr:row>12</xdr:row>
          <xdr:rowOff>142875</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100-00000E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6600"/>
                  </a:solidFill>
                  <a:latin typeface="Calibri"/>
                  <a:ea typeface="Calibri"/>
                  <a:cs typeface="Calibri"/>
                </a:rPr>
                <a:t>All Franklin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428625</xdr:colOff>
          <xdr:row>10</xdr:row>
          <xdr:rowOff>133350</xdr:rowOff>
        </xdr:from>
        <xdr:to>
          <xdr:col>1</xdr:col>
          <xdr:colOff>1800225</xdr:colOff>
          <xdr:row>12</xdr:row>
          <xdr:rowOff>152400</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100-00000F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ea typeface="Calibri"/>
                  <a:cs typeface="Calibri"/>
                </a:rPr>
                <a:t>All Tesla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4</xdr:row>
          <xdr:rowOff>95250</xdr:rowOff>
        </xdr:from>
        <xdr:to>
          <xdr:col>7</xdr:col>
          <xdr:colOff>1152525</xdr:colOff>
          <xdr:row>5</xdr:row>
          <xdr:rowOff>133350</xdr:rowOff>
        </xdr:to>
        <xdr:sp macro="" textlink="">
          <xdr:nvSpPr>
            <xdr:cNvPr id="10301" name="Check Box 61" hidden="1">
              <a:extLst>
                <a:ext uri="{63B3BB69-23CF-44E3-9099-C40C66FF867C}">
                  <a14:compatExt spid="_x0000_s10301"/>
                </a:ext>
                <a:ext uri="{FF2B5EF4-FFF2-40B4-BE49-F238E27FC236}">
                  <a16:creationId xmlns:a16="http://schemas.microsoft.com/office/drawing/2014/main" id="{00000000-0008-0000-0100-00003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PGE - ETO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xdr:row>
          <xdr:rowOff>9525</xdr:rowOff>
        </xdr:from>
        <xdr:to>
          <xdr:col>6</xdr:col>
          <xdr:colOff>1104900</xdr:colOff>
          <xdr:row>4</xdr:row>
          <xdr:rowOff>57150</xdr:rowOff>
        </xdr:to>
        <xdr:sp macro="" textlink="">
          <xdr:nvSpPr>
            <xdr:cNvPr id="10312" name="Check Box 72" hidden="1">
              <a:extLst>
                <a:ext uri="{63B3BB69-23CF-44E3-9099-C40C66FF867C}">
                  <a14:compatExt spid="_x0000_s10312"/>
                </a:ext>
                <a:ext uri="{FF2B5EF4-FFF2-40B4-BE49-F238E27FC236}">
                  <a16:creationId xmlns:a16="http://schemas.microsoft.com/office/drawing/2014/main" id="{00000000-0008-0000-0100-000048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Credit Above 650?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xdr:row>
          <xdr:rowOff>57150</xdr:rowOff>
        </xdr:from>
        <xdr:to>
          <xdr:col>6</xdr:col>
          <xdr:colOff>1133475</xdr:colOff>
          <xdr:row>5</xdr:row>
          <xdr:rowOff>85725</xdr:rowOff>
        </xdr:to>
        <xdr:sp macro="" textlink="">
          <xdr:nvSpPr>
            <xdr:cNvPr id="10313" name="Check Box 73" hidden="1">
              <a:extLst>
                <a:ext uri="{63B3BB69-23CF-44E3-9099-C40C66FF867C}">
                  <a14:compatExt spid="_x0000_s10313"/>
                </a:ext>
                <a:ext uri="{FF2B5EF4-FFF2-40B4-BE49-F238E27FC236}">
                  <a16:creationId xmlns:a16="http://schemas.microsoft.com/office/drawing/2014/main" id="{00000000-0008-0000-0100-00004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Credit Above 700?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xdr:row>
          <xdr:rowOff>19050</xdr:rowOff>
        </xdr:from>
        <xdr:to>
          <xdr:col>7</xdr:col>
          <xdr:colOff>1162050</xdr:colOff>
          <xdr:row>4</xdr:row>
          <xdr:rowOff>85725</xdr:rowOff>
        </xdr:to>
        <xdr:sp macro="" textlink="">
          <xdr:nvSpPr>
            <xdr:cNvPr id="10315" name="Check Box 75" hidden="1">
              <a:extLst>
                <a:ext uri="{63B3BB69-23CF-44E3-9099-C40C66FF867C}">
                  <a14:compatExt spid="_x0000_s10315"/>
                </a:ext>
                <a:ext uri="{FF2B5EF4-FFF2-40B4-BE49-F238E27FC236}">
                  <a16:creationId xmlns:a16="http://schemas.microsoft.com/office/drawing/2014/main" id="{00000000-0008-0000-0100-00004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Fort Collins Rebate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6</xdr:row>
          <xdr:rowOff>9525</xdr:rowOff>
        </xdr:from>
        <xdr:to>
          <xdr:col>7</xdr:col>
          <xdr:colOff>1181100</xdr:colOff>
          <xdr:row>7</xdr:row>
          <xdr:rowOff>66675</xdr:rowOff>
        </xdr:to>
        <xdr:sp macro="" textlink="">
          <xdr:nvSpPr>
            <xdr:cNvPr id="10316" name="Check Box 76" hidden="1">
              <a:extLst>
                <a:ext uri="{63B3BB69-23CF-44E3-9099-C40C66FF867C}">
                  <a14:compatExt spid="_x0000_s10316"/>
                </a:ext>
                <a:ext uri="{FF2B5EF4-FFF2-40B4-BE49-F238E27FC236}">
                  <a16:creationId xmlns:a16="http://schemas.microsoft.com/office/drawing/2014/main" id="{00000000-0008-0000-0100-00004C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PGE - ETO-SWR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8</xdr:row>
          <xdr:rowOff>133350</xdr:rowOff>
        </xdr:from>
        <xdr:to>
          <xdr:col>8</xdr:col>
          <xdr:colOff>85725</xdr:colOff>
          <xdr:row>10</xdr:row>
          <xdr:rowOff>38100</xdr:rowOff>
        </xdr:to>
        <xdr:sp macro="" textlink="">
          <xdr:nvSpPr>
            <xdr:cNvPr id="10317" name="Check Box 77" hidden="1">
              <a:extLst>
                <a:ext uri="{63B3BB69-23CF-44E3-9099-C40C66FF867C}">
                  <a14:compatExt spid="_x0000_s10317"/>
                </a:ext>
                <a:ext uri="{FF2B5EF4-FFF2-40B4-BE49-F238E27FC236}">
                  <a16:creationId xmlns:a16="http://schemas.microsoft.com/office/drawing/2014/main" id="{00000000-0008-0000-0100-00004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Pacific Power - ETO-SWR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7</xdr:row>
          <xdr:rowOff>66675</xdr:rowOff>
        </xdr:from>
        <xdr:to>
          <xdr:col>7</xdr:col>
          <xdr:colOff>1247775</xdr:colOff>
          <xdr:row>8</xdr:row>
          <xdr:rowOff>133350</xdr:rowOff>
        </xdr:to>
        <xdr:sp macro="" textlink="">
          <xdr:nvSpPr>
            <xdr:cNvPr id="10319" name="Check Box 79" hidden="1">
              <a:extLst>
                <a:ext uri="{63B3BB69-23CF-44E3-9099-C40C66FF867C}">
                  <a14:compatExt spid="_x0000_s10319"/>
                </a:ext>
                <a:ext uri="{FF2B5EF4-FFF2-40B4-BE49-F238E27FC236}">
                  <a16:creationId xmlns:a16="http://schemas.microsoft.com/office/drawing/2014/main" id="{00000000-0008-0000-0100-00004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Pacific Power - ETO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38100</xdr:rowOff>
        </xdr:from>
        <xdr:to>
          <xdr:col>9</xdr:col>
          <xdr:colOff>76200</xdr:colOff>
          <xdr:row>4</xdr:row>
          <xdr:rowOff>76200</xdr:rowOff>
        </xdr:to>
        <xdr:sp macro="" textlink="">
          <xdr:nvSpPr>
            <xdr:cNvPr id="10322" name="Check Box 82" hidden="1">
              <a:extLst>
                <a:ext uri="{63B3BB69-23CF-44E3-9099-C40C66FF867C}">
                  <a14:compatExt spid="_x0000_s10322"/>
                </a:ext>
                <a:ext uri="{FF2B5EF4-FFF2-40B4-BE49-F238E27FC236}">
                  <a16:creationId xmlns:a16="http://schemas.microsoft.com/office/drawing/2014/main" id="{00000000-0008-0000-0100-00005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Zone Override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94</xdr:row>
          <xdr:rowOff>76200</xdr:rowOff>
        </xdr:from>
        <xdr:to>
          <xdr:col>2</xdr:col>
          <xdr:colOff>0</xdr:colOff>
          <xdr:row>96</xdr:row>
          <xdr:rowOff>104775</xdr:rowOff>
        </xdr:to>
        <xdr:sp macro="" textlink="">
          <xdr:nvSpPr>
            <xdr:cNvPr id="23595" name="Button 43" hidden="1">
              <a:extLst>
                <a:ext uri="{63B3BB69-23CF-44E3-9099-C40C66FF867C}">
                  <a14:compatExt spid="_x0000_s23595"/>
                </a:ext>
                <a:ext uri="{FF2B5EF4-FFF2-40B4-BE49-F238E27FC236}">
                  <a16:creationId xmlns:a16="http://schemas.microsoft.com/office/drawing/2014/main" id="{00000000-0008-0000-0B00-00002B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FF"/>
                  </a:solidFill>
                  <a:latin typeface="Calibri"/>
                  <a:ea typeface="Calibri"/>
                  <a:cs typeface="Calibri"/>
                </a:rPr>
                <a:t>Tesla 1 Cash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48</xdr:row>
          <xdr:rowOff>66675</xdr:rowOff>
        </xdr:from>
        <xdr:to>
          <xdr:col>1</xdr:col>
          <xdr:colOff>657225</xdr:colOff>
          <xdr:row>50</xdr:row>
          <xdr:rowOff>104775</xdr:rowOff>
        </xdr:to>
        <xdr:sp macro="" textlink="">
          <xdr:nvSpPr>
            <xdr:cNvPr id="23603" name="Button 51" hidden="1">
              <a:extLst>
                <a:ext uri="{63B3BB69-23CF-44E3-9099-C40C66FF867C}">
                  <a14:compatExt spid="_x0000_s23603"/>
                </a:ext>
                <a:ext uri="{FF2B5EF4-FFF2-40B4-BE49-F238E27FC236}">
                  <a16:creationId xmlns:a16="http://schemas.microsoft.com/office/drawing/2014/main" id="{00000000-0008-0000-0B00-000033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FF6600"/>
                  </a:solidFill>
                  <a:latin typeface="Calibri"/>
                  <a:ea typeface="Calibri"/>
                  <a:cs typeface="Calibri"/>
                </a:rPr>
                <a:t>Franklin 1 Cash</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64C8-FCB8-4370-B11E-CEE1643F75CB}">
  <sheetPr codeName="Sheet1">
    <tabColor theme="4" tint="0.39997558519241921"/>
  </sheetPr>
  <dimension ref="A1"/>
  <sheetViews>
    <sheetView showGridLines="0" view="pageBreakPreview" zoomScale="60" zoomScaleNormal="100" workbookViewId="0">
      <selection activeCell="A3" sqref="A3"/>
    </sheetView>
  </sheetViews>
  <sheetFormatPr defaultRowHeight="15" x14ac:dyDescent="0.25"/>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EC8F4-4EAE-4025-A591-C3804BE7CC93}">
  <sheetPr codeName="Sheet10">
    <tabColor theme="4" tint="0.39997558519241921"/>
    <pageSetUpPr fitToPage="1"/>
  </sheetPr>
  <dimension ref="A1:I170"/>
  <sheetViews>
    <sheetView showGridLines="0" tabSelected="1" zoomScale="145" zoomScaleNormal="145" zoomScaleSheetLayoutView="100" workbookViewId="0">
      <selection activeCell="B10" sqref="B10"/>
    </sheetView>
  </sheetViews>
  <sheetFormatPr defaultColWidth="8.85546875" defaultRowHeight="12" x14ac:dyDescent="0.2"/>
  <cols>
    <col min="1" max="1" width="25.42578125" style="4" customWidth="1"/>
    <col min="2" max="2" width="40.85546875" style="4" customWidth="1"/>
    <col min="3" max="3" width="20.140625" style="4" customWidth="1"/>
    <col min="4" max="4" width="18.5703125" style="4" customWidth="1"/>
    <col min="5" max="5" width="19.7109375" style="4" customWidth="1"/>
    <col min="6" max="6" width="4.5703125" style="4" customWidth="1"/>
    <col min="7" max="7" width="22" style="4" customWidth="1"/>
    <col min="8" max="8" width="21.28515625" style="4" customWidth="1"/>
    <col min="9" max="9" width="14" style="4" customWidth="1"/>
    <col min="10" max="16384" width="8.85546875" style="4"/>
  </cols>
  <sheetData>
    <row r="1" spans="1:9" ht="6" customHeight="1" x14ac:dyDescent="0.2"/>
    <row r="2" spans="1:9" ht="15.75" x14ac:dyDescent="0.25">
      <c r="A2" s="1" t="s">
        <v>0</v>
      </c>
      <c r="B2" s="229" t="s">
        <v>6461</v>
      </c>
      <c r="E2" s="4" t="s">
        <v>267</v>
      </c>
      <c r="G2" s="226" t="s">
        <v>304</v>
      </c>
      <c r="H2" s="226" t="s">
        <v>330</v>
      </c>
      <c r="I2" s="226" t="s">
        <v>6449</v>
      </c>
    </row>
    <row r="3" spans="1:9" ht="15.75" hidden="1" x14ac:dyDescent="0.25">
      <c r="A3" s="1" t="s">
        <v>1</v>
      </c>
      <c r="B3" s="4" t="str">
        <f>"C:\BRS_battery_proposal_tool_"&amp;B2&amp;"\proposal_scripts\"</f>
        <v>C:\BRS_battery_proposal_tool_v7.5.3\proposal_scripts\</v>
      </c>
    </row>
    <row r="4" spans="1:9" x14ac:dyDescent="0.2">
      <c r="A4" s="5" t="s">
        <v>2</v>
      </c>
      <c r="B4" s="5"/>
      <c r="D4" s="4" t="s">
        <v>266</v>
      </c>
      <c r="E4" s="142">
        <v>0</v>
      </c>
    </row>
    <row r="5" spans="1:9" x14ac:dyDescent="0.2">
      <c r="A5" s="14" t="s">
        <v>3</v>
      </c>
      <c r="B5" s="16"/>
      <c r="D5" s="4" t="s">
        <v>259</v>
      </c>
      <c r="E5" s="142">
        <v>0</v>
      </c>
    </row>
    <row r="6" spans="1:9" x14ac:dyDescent="0.2">
      <c r="A6" s="15" t="s">
        <v>4</v>
      </c>
      <c r="B6" s="16"/>
      <c r="D6" s="4" t="s">
        <v>263</v>
      </c>
      <c r="E6" s="143">
        <v>0</v>
      </c>
    </row>
    <row r="7" spans="1:9" x14ac:dyDescent="0.2">
      <c r="A7" s="15" t="s">
        <v>5</v>
      </c>
      <c r="B7" s="16"/>
      <c r="C7" s="50"/>
      <c r="D7" s="50"/>
      <c r="E7" s="50"/>
      <c r="G7" s="4" t="str">
        <f>IF(AND('DP Calc'!B4,NOT('DP Calc'!B3)),"Please Check 650 as well","")</f>
        <v/>
      </c>
    </row>
    <row r="8" spans="1:9" x14ac:dyDescent="0.2">
      <c r="A8" s="15" t="s">
        <v>6</v>
      </c>
      <c r="B8" s="16"/>
      <c r="C8" s="50" t="str">
        <f>IF(B9&lt;&gt;"",IF(OR('State Zip Codes'!P9="Invalid Zip",'State Zip Codes'!P8='State Zip Codes'!U3),"Manually Review Zip Code, Defaulted to Zone 5",""),"")</f>
        <v/>
      </c>
      <c r="D8" s="50"/>
      <c r="E8" s="50"/>
      <c r="G8" s="84" t="str">
        <f>IF(B9&lt;&gt;"",IF(OR('DP Calc'!B3=TRUE,'DP Calc'!B4=TRUE),"","UNABLE TO FINANCE,"),"")</f>
        <v/>
      </c>
    </row>
    <row r="9" spans="1:9" x14ac:dyDescent="0.2">
      <c r="A9" s="15" t="s">
        <v>7</v>
      </c>
      <c r="B9" s="56"/>
      <c r="C9" s="225" t="str">
        <f>IF(OR('State Zip Codes'!R7, D9&lt;&gt;""),"Manual Zone Override:","")</f>
        <v/>
      </c>
      <c r="G9" s="84" t="str">
        <f>IF(B9&lt;&gt;"",IF(OR('DP Calc'!B3=TRUE,'DP Calc'!B4=TRUE),"","CASH ONLY"),"")</f>
        <v/>
      </c>
    </row>
    <row r="10" spans="1:9" x14ac:dyDescent="0.2">
      <c r="C10" s="225" t="str">
        <f>IF(C9&lt;&gt;"","**delete override zone AND uncheck box to remove**","")</f>
        <v/>
      </c>
    </row>
    <row r="145" spans="1:7" hidden="1" x14ac:dyDescent="0.2"/>
    <row r="146" spans="1:7" ht="15" hidden="1" x14ac:dyDescent="0.25">
      <c r="A146" s="89" t="s">
        <v>33</v>
      </c>
      <c r="B146"/>
      <c r="C146"/>
      <c r="D146"/>
      <c r="E146"/>
      <c r="F146" s="89"/>
      <c r="G146"/>
    </row>
    <row r="147" spans="1:7" ht="15" hidden="1" x14ac:dyDescent="0.25">
      <c r="A147" s="89" t="s">
        <v>34</v>
      </c>
      <c r="B147">
        <f>'Prop generator'!$B$5</f>
        <v>0</v>
      </c>
      <c r="C147"/>
      <c r="D147"/>
      <c r="E147"/>
      <c r="F147" s="89"/>
      <c r="G147"/>
    </row>
    <row r="148" spans="1:7" ht="15" hidden="1" x14ac:dyDescent="0.25">
      <c r="A148" s="89" t="s">
        <v>35</v>
      </c>
      <c r="B148">
        <f>'Prop generator'!$B$7</f>
        <v>0</v>
      </c>
      <c r="C148"/>
      <c r="D148"/>
      <c r="E148"/>
      <c r="F148" s="89"/>
      <c r="G148"/>
    </row>
    <row r="149" spans="1:7" ht="15" hidden="1" x14ac:dyDescent="0.25">
      <c r="A149" s="89" t="s">
        <v>36</v>
      </c>
      <c r="B149">
        <f>'Prop generator'!$B$8</f>
        <v>0</v>
      </c>
      <c r="C149"/>
      <c r="D149"/>
      <c r="E149"/>
      <c r="F149" s="89"/>
      <c r="G149"/>
    </row>
    <row r="150" spans="1:7" ht="15" hidden="1" x14ac:dyDescent="0.25">
      <c r="A150" s="89" t="s">
        <v>37</v>
      </c>
      <c r="B150" t="str">
        <f>'Prop generator'!$B$9&amp; "kW"</f>
        <v>kW</v>
      </c>
      <c r="C150"/>
      <c r="D150"/>
      <c r="E150"/>
      <c r="F150" s="89"/>
      <c r="G150"/>
    </row>
    <row r="151" spans="1:7" ht="15" hidden="1" x14ac:dyDescent="0.25">
      <c r="A151" s="89" t="s">
        <v>38</v>
      </c>
      <c r="B151" s="230" t="s">
        <v>8</v>
      </c>
      <c r="C151" s="231"/>
      <c r="D151" s="231"/>
      <c r="E151" s="231"/>
      <c r="F151" s="232"/>
      <c r="G151" s="218"/>
    </row>
    <row r="152" spans="1:7" ht="15" hidden="1" x14ac:dyDescent="0.25">
      <c r="A152" s="90"/>
      <c r="B152" s="91">
        <v>1</v>
      </c>
      <c r="C152" s="91">
        <v>2</v>
      </c>
      <c r="D152" s="91"/>
      <c r="E152" s="91">
        <v>3</v>
      </c>
      <c r="F152" s="92">
        <v>4</v>
      </c>
      <c r="G152" s="91">
        <v>2</v>
      </c>
    </row>
    <row r="153" spans="1:7" ht="15" hidden="1" x14ac:dyDescent="0.25">
      <c r="A153" s="89" t="s">
        <v>39</v>
      </c>
      <c r="B153"/>
      <c r="C153"/>
      <c r="D153"/>
      <c r="E153"/>
      <c r="F153" s="89"/>
      <c r="G153"/>
    </row>
    <row r="154" spans="1:7" ht="15" hidden="1" x14ac:dyDescent="0.25">
      <c r="A154" s="89" t="s">
        <v>40</v>
      </c>
      <c r="B154"/>
      <c r="C154"/>
      <c r="D154"/>
      <c r="E154"/>
      <c r="F154" s="89"/>
      <c r="G154"/>
    </row>
    <row r="155" spans="1:7" ht="15" hidden="1" x14ac:dyDescent="0.25">
      <c r="A155" s="89" t="s">
        <v>41</v>
      </c>
      <c r="B155"/>
      <c r="C155"/>
      <c r="D155"/>
      <c r="E155"/>
      <c r="F155" s="89"/>
      <c r="G155"/>
    </row>
    <row r="156" spans="1:7" ht="15" hidden="1" x14ac:dyDescent="0.25">
      <c r="A156" s="89" t="s">
        <v>42</v>
      </c>
      <c r="B156"/>
      <c r="C156"/>
      <c r="D156"/>
      <c r="E156"/>
      <c r="F156" s="89"/>
      <c r="G156"/>
    </row>
    <row r="157" spans="1:7" ht="15" hidden="1" x14ac:dyDescent="0.25">
      <c r="A157" s="89" t="s">
        <v>43</v>
      </c>
      <c r="B157"/>
      <c r="C157"/>
      <c r="D157"/>
      <c r="E157"/>
      <c r="F157" s="89"/>
      <c r="G157"/>
    </row>
    <row r="158" spans="1:7" ht="15" hidden="1" x14ac:dyDescent="0.25">
      <c r="A158" s="89" t="s">
        <v>44</v>
      </c>
      <c r="B158"/>
      <c r="C158"/>
      <c r="D158"/>
      <c r="E158"/>
      <c r="F158" s="89"/>
      <c r="G158"/>
    </row>
    <row r="159" spans="1:7" ht="15" hidden="1" x14ac:dyDescent="0.25">
      <c r="A159" s="89" t="s">
        <v>16</v>
      </c>
      <c r="B159"/>
      <c r="C159"/>
      <c r="D159"/>
      <c r="E159"/>
      <c r="F159" s="89"/>
      <c r="G159"/>
    </row>
    <row r="160" spans="1:7" ht="15" hidden="1" x14ac:dyDescent="0.25">
      <c r="A160" s="89" t="s">
        <v>17</v>
      </c>
      <c r="B160"/>
      <c r="C160"/>
      <c r="D160"/>
      <c r="E160"/>
      <c r="F160" s="89"/>
      <c r="G160"/>
    </row>
    <row r="161" spans="1:7" ht="15" hidden="1" x14ac:dyDescent="0.25">
      <c r="A161" s="89" t="s">
        <v>45</v>
      </c>
      <c r="B161"/>
      <c r="C161"/>
      <c r="D161"/>
      <c r="E161"/>
      <c r="F161" s="89"/>
      <c r="G161"/>
    </row>
    <row r="162" spans="1:7" ht="15" hidden="1" x14ac:dyDescent="0.25">
      <c r="A162" s="89" t="s">
        <v>46</v>
      </c>
      <c r="B162"/>
      <c r="C162"/>
      <c r="D162"/>
      <c r="E162"/>
      <c r="F162" s="89"/>
      <c r="G162"/>
    </row>
    <row r="163" spans="1:7" ht="15" hidden="1" x14ac:dyDescent="0.25">
      <c r="A163" s="89" t="s">
        <v>47</v>
      </c>
      <c r="B163"/>
      <c r="C163"/>
      <c r="D163"/>
      <c r="E163"/>
      <c r="F163" s="89"/>
      <c r="G163"/>
    </row>
    <row r="164" spans="1:7" ht="15" hidden="1" x14ac:dyDescent="0.25">
      <c r="A164" s="89" t="s">
        <v>48</v>
      </c>
      <c r="B164"/>
      <c r="C164"/>
      <c r="D164"/>
      <c r="E164"/>
      <c r="F164" s="89"/>
      <c r="G164"/>
    </row>
    <row r="165" spans="1:7" ht="15" hidden="1" x14ac:dyDescent="0.25">
      <c r="A165" s="89" t="s">
        <v>49</v>
      </c>
      <c r="B165"/>
      <c r="C165"/>
      <c r="D165"/>
      <c r="E165"/>
      <c r="F165" s="89"/>
      <c r="G165"/>
    </row>
    <row r="166" spans="1:7" ht="15" hidden="1" x14ac:dyDescent="0.25">
      <c r="A166" s="89" t="s">
        <v>50</v>
      </c>
      <c r="B166"/>
      <c r="C166"/>
      <c r="D166"/>
      <c r="E166"/>
      <c r="F166" s="89"/>
      <c r="G166"/>
    </row>
    <row r="167" spans="1:7" ht="15" hidden="1" x14ac:dyDescent="0.25">
      <c r="B167"/>
      <c r="C167"/>
      <c r="D167"/>
      <c r="E167"/>
      <c r="F167" s="89"/>
      <c r="G167"/>
    </row>
    <row r="168" spans="1:7" ht="15" hidden="1" x14ac:dyDescent="0.25">
      <c r="B168"/>
      <c r="C168"/>
      <c r="D168"/>
      <c r="E168"/>
      <c r="F168" s="89"/>
      <c r="G168"/>
    </row>
    <row r="169" spans="1:7" ht="15" hidden="1" x14ac:dyDescent="0.25">
      <c r="B169"/>
      <c r="C169"/>
      <c r="D169"/>
      <c r="E169"/>
      <c r="F169" s="89"/>
      <c r="G169"/>
    </row>
    <row r="170" spans="1:7" ht="15" hidden="1" x14ac:dyDescent="0.25">
      <c r="B170"/>
      <c r="C170"/>
      <c r="D170"/>
      <c r="E170"/>
      <c r="F170" s="89"/>
      <c r="G170"/>
    </row>
  </sheetData>
  <protectedRanges>
    <protectedRange sqref="B7:B8" name="Inputs"/>
  </protectedRanges>
  <mergeCells count="1">
    <mergeCell ref="B151:F151"/>
  </mergeCells>
  <conditionalFormatting sqref="E6">
    <cfRule type="containsBlanks" dxfId="5" priority="5">
      <formula>LEN(TRIM(E6))=0</formula>
    </cfRule>
  </conditionalFormatting>
  <conditionalFormatting sqref="G8:G9">
    <cfRule type="containsText" dxfId="4" priority="1" operator="containsText" text="Cash">
      <formula>NOT(ISERROR(SEARCH("Cash",G8)))</formula>
    </cfRule>
    <cfRule type="containsText" dxfId="3" priority="4" operator="containsText" text="Finance">
      <formula>NOT(ISERROR(SEARCH("Finance",G8)))</formula>
    </cfRule>
  </conditionalFormatting>
  <conditionalFormatting sqref="C8">
    <cfRule type="notContainsBlanks" dxfId="2" priority="6">
      <formula>LEN(TRIM(C8))&gt;0</formula>
    </cfRule>
  </conditionalFormatting>
  <conditionalFormatting sqref="D9">
    <cfRule type="expression" dxfId="1" priority="2">
      <formula>C9&lt;&gt;""</formula>
    </cfRule>
  </conditionalFormatting>
  <dataValidations count="2">
    <dataValidation type="whole" showInputMessage="1" showErrorMessage="1" error="Please enter a whole number between 0 and 9." sqref="E6" xr:uid="{A7CFBC2F-CC89-4504-A027-D24B6EA40636}">
      <formula1>0</formula1>
      <formula2>9</formula2>
    </dataValidation>
    <dataValidation type="list" allowBlank="1" showInputMessage="1" showErrorMessage="1" sqref="D9" xr:uid="{D3545AD0-BC2A-4639-BE54-D3D0BE1C79A1}">
      <formula1>"Zone 0, Zone 1, Zone 2, Zone 3, Zone 4, Zone 5"</formula1>
    </dataValidation>
  </dataValidations>
  <pageMargins left="0.7" right="0.7" top="0.75" bottom="0.75" header="0.3" footer="0.3"/>
  <pageSetup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learCells.ClearCells">
                <anchor moveWithCells="1" sizeWithCells="1">
                  <from>
                    <xdr:col>2</xdr:col>
                    <xdr:colOff>57150</xdr:colOff>
                    <xdr:row>3</xdr:row>
                    <xdr:rowOff>152400</xdr:rowOff>
                  </from>
                  <to>
                    <xdr:col>2</xdr:col>
                    <xdr:colOff>1285875</xdr:colOff>
                    <xdr:row>6</xdr:row>
                    <xdr:rowOff>104775</xdr:rowOff>
                  </to>
                </anchor>
              </controlPr>
            </control>
          </mc:Choice>
        </mc:AlternateContent>
        <mc:AlternateContent xmlns:mc="http://schemas.openxmlformats.org/markup-compatibility/2006">
          <mc:Choice Requires="x14">
            <control shapeId="10246" r:id="rId5" name="Button 6">
              <controlPr defaultSize="0" print="0" autoFill="0" autoPict="0" macro="[0]!All_Franklin_Cash.All_Franklin_Cash">
                <anchor moveWithCells="1" sizeWithCells="1">
                  <from>
                    <xdr:col>0</xdr:col>
                    <xdr:colOff>581025</xdr:colOff>
                    <xdr:row>12</xdr:row>
                    <xdr:rowOff>152400</xdr:rowOff>
                  </from>
                  <to>
                    <xdr:col>1</xdr:col>
                    <xdr:colOff>238125</xdr:colOff>
                    <xdr:row>15</xdr:row>
                    <xdr:rowOff>9525</xdr:rowOff>
                  </to>
                </anchor>
              </controlPr>
            </control>
          </mc:Choice>
        </mc:AlternateContent>
        <mc:AlternateContent xmlns:mc="http://schemas.openxmlformats.org/markup-compatibility/2006">
          <mc:Choice Requires="x14">
            <control shapeId="10247" r:id="rId6" name="Button 7">
              <controlPr defaultSize="0" print="0" autoFill="0" autoPict="0" macro="[0]!All_Options.All_Options">
                <anchor moveWithCells="1" sizeWithCells="1">
                  <from>
                    <xdr:col>0</xdr:col>
                    <xdr:colOff>1219200</xdr:colOff>
                    <xdr:row>17</xdr:row>
                    <xdr:rowOff>114300</xdr:rowOff>
                  </from>
                  <to>
                    <xdr:col>1</xdr:col>
                    <xdr:colOff>1143000</xdr:colOff>
                    <xdr:row>21</xdr:row>
                    <xdr:rowOff>95250</xdr:rowOff>
                  </to>
                </anchor>
              </controlPr>
            </control>
          </mc:Choice>
        </mc:AlternateContent>
        <mc:AlternateContent xmlns:mc="http://schemas.openxmlformats.org/markup-compatibility/2006">
          <mc:Choice Requires="x14">
            <control shapeId="10249" r:id="rId7" name="Button 9">
              <controlPr defaultSize="0" print="0" autoFill="0" autoPict="0" macro="[0]!All_Franklin_GL.All_Franklin_GL">
                <anchor moveWithCells="1" sizeWithCells="1">
                  <from>
                    <xdr:col>0</xdr:col>
                    <xdr:colOff>581025</xdr:colOff>
                    <xdr:row>15</xdr:row>
                    <xdr:rowOff>9525</xdr:rowOff>
                  </from>
                  <to>
                    <xdr:col>1</xdr:col>
                    <xdr:colOff>238125</xdr:colOff>
                    <xdr:row>17</xdr:row>
                    <xdr:rowOff>28575</xdr:rowOff>
                  </to>
                </anchor>
              </controlPr>
            </control>
          </mc:Choice>
        </mc:AlternateContent>
        <mc:AlternateContent xmlns:mc="http://schemas.openxmlformats.org/markup-compatibility/2006">
          <mc:Choice Requires="x14">
            <control shapeId="10250" r:id="rId8" name="Button 10">
              <controlPr defaultSize="0" print="0" autoFill="0" autoPict="0" macro="[0]!All_Tesla_Cash.All_Tesla_Cash">
                <anchor moveWithCells="1" sizeWithCells="1">
                  <from>
                    <xdr:col>1</xdr:col>
                    <xdr:colOff>419100</xdr:colOff>
                    <xdr:row>12</xdr:row>
                    <xdr:rowOff>142875</xdr:rowOff>
                  </from>
                  <to>
                    <xdr:col>1</xdr:col>
                    <xdr:colOff>1800225</xdr:colOff>
                    <xdr:row>14</xdr:row>
                    <xdr:rowOff>133350</xdr:rowOff>
                  </to>
                </anchor>
              </controlPr>
            </control>
          </mc:Choice>
        </mc:AlternateContent>
        <mc:AlternateContent xmlns:mc="http://schemas.openxmlformats.org/markup-compatibility/2006">
          <mc:Choice Requires="x14">
            <control shapeId="10251" r:id="rId9" name="Button 11">
              <controlPr defaultSize="0" print="0" autoFill="0" autoPict="0" macro="[0]!All_Tesla_GL.All_Tesla_GL">
                <anchor moveWithCells="1" sizeWithCells="1">
                  <from>
                    <xdr:col>1</xdr:col>
                    <xdr:colOff>428625</xdr:colOff>
                    <xdr:row>14</xdr:row>
                    <xdr:rowOff>142875</xdr:rowOff>
                  </from>
                  <to>
                    <xdr:col>1</xdr:col>
                    <xdr:colOff>1800225</xdr:colOff>
                    <xdr:row>17</xdr:row>
                    <xdr:rowOff>19050</xdr:rowOff>
                  </to>
                </anchor>
              </controlPr>
            </control>
          </mc:Choice>
        </mc:AlternateContent>
        <mc:AlternateContent xmlns:mc="http://schemas.openxmlformats.org/markup-compatibility/2006">
          <mc:Choice Requires="x14">
            <control shapeId="10254" r:id="rId10" name="Button 14">
              <controlPr defaultSize="0" print="0" autoFill="0" autoPict="0" macro="[0]!All_Franklin.All_Franklin">
                <anchor moveWithCells="1" sizeWithCells="1">
                  <from>
                    <xdr:col>0</xdr:col>
                    <xdr:colOff>590550</xdr:colOff>
                    <xdr:row>10</xdr:row>
                    <xdr:rowOff>142875</xdr:rowOff>
                  </from>
                  <to>
                    <xdr:col>1</xdr:col>
                    <xdr:colOff>238125</xdr:colOff>
                    <xdr:row>12</xdr:row>
                    <xdr:rowOff>142875</xdr:rowOff>
                  </to>
                </anchor>
              </controlPr>
            </control>
          </mc:Choice>
        </mc:AlternateContent>
        <mc:AlternateContent xmlns:mc="http://schemas.openxmlformats.org/markup-compatibility/2006">
          <mc:Choice Requires="x14">
            <control shapeId="10255" r:id="rId11" name="Button 15">
              <controlPr defaultSize="0" print="0" autoFill="0" autoPict="0" macro="[0]!All_Tesla.All_Tesla">
                <anchor moveWithCells="1" sizeWithCells="1">
                  <from>
                    <xdr:col>1</xdr:col>
                    <xdr:colOff>428625</xdr:colOff>
                    <xdr:row>10</xdr:row>
                    <xdr:rowOff>133350</xdr:rowOff>
                  </from>
                  <to>
                    <xdr:col>1</xdr:col>
                    <xdr:colOff>1800225</xdr:colOff>
                    <xdr:row>12</xdr:row>
                    <xdr:rowOff>152400</xdr:rowOff>
                  </to>
                </anchor>
              </controlPr>
            </control>
          </mc:Choice>
        </mc:AlternateContent>
        <mc:AlternateContent xmlns:mc="http://schemas.openxmlformats.org/markup-compatibility/2006">
          <mc:Choice Requires="x14">
            <control shapeId="10301" r:id="rId12" name="Check Box 61">
              <controlPr defaultSize="0" autoFill="0" autoLine="0" autoPict="0">
                <anchor moveWithCells="1">
                  <from>
                    <xdr:col>7</xdr:col>
                    <xdr:colOff>85725</xdr:colOff>
                    <xdr:row>4</xdr:row>
                    <xdr:rowOff>95250</xdr:rowOff>
                  </from>
                  <to>
                    <xdr:col>7</xdr:col>
                    <xdr:colOff>1152525</xdr:colOff>
                    <xdr:row>5</xdr:row>
                    <xdr:rowOff>133350</xdr:rowOff>
                  </to>
                </anchor>
              </controlPr>
            </control>
          </mc:Choice>
        </mc:AlternateContent>
        <mc:AlternateContent xmlns:mc="http://schemas.openxmlformats.org/markup-compatibility/2006">
          <mc:Choice Requires="x14">
            <control shapeId="10312" r:id="rId13" name="Check Box 72">
              <controlPr defaultSize="0" autoFill="0" autoLine="0" autoPict="0">
                <anchor moveWithCells="1">
                  <from>
                    <xdr:col>6</xdr:col>
                    <xdr:colOff>9525</xdr:colOff>
                    <xdr:row>2</xdr:row>
                    <xdr:rowOff>9525</xdr:rowOff>
                  </from>
                  <to>
                    <xdr:col>6</xdr:col>
                    <xdr:colOff>1104900</xdr:colOff>
                    <xdr:row>4</xdr:row>
                    <xdr:rowOff>57150</xdr:rowOff>
                  </to>
                </anchor>
              </controlPr>
            </control>
          </mc:Choice>
        </mc:AlternateContent>
        <mc:AlternateContent xmlns:mc="http://schemas.openxmlformats.org/markup-compatibility/2006">
          <mc:Choice Requires="x14">
            <control shapeId="10313" r:id="rId14" name="Check Box 73">
              <controlPr defaultSize="0" autoFill="0" autoLine="0" autoPict="0">
                <anchor moveWithCells="1">
                  <from>
                    <xdr:col>6</xdr:col>
                    <xdr:colOff>9525</xdr:colOff>
                    <xdr:row>4</xdr:row>
                    <xdr:rowOff>57150</xdr:rowOff>
                  </from>
                  <to>
                    <xdr:col>6</xdr:col>
                    <xdr:colOff>1133475</xdr:colOff>
                    <xdr:row>5</xdr:row>
                    <xdr:rowOff>85725</xdr:rowOff>
                  </to>
                </anchor>
              </controlPr>
            </control>
          </mc:Choice>
        </mc:AlternateContent>
        <mc:AlternateContent xmlns:mc="http://schemas.openxmlformats.org/markup-compatibility/2006">
          <mc:Choice Requires="x14">
            <control shapeId="10315" r:id="rId15" name="Check Box 75">
              <controlPr defaultSize="0" autoFill="0" autoLine="0" autoPict="0">
                <anchor moveWithCells="1">
                  <from>
                    <xdr:col>7</xdr:col>
                    <xdr:colOff>85725</xdr:colOff>
                    <xdr:row>3</xdr:row>
                    <xdr:rowOff>19050</xdr:rowOff>
                  </from>
                  <to>
                    <xdr:col>7</xdr:col>
                    <xdr:colOff>1162050</xdr:colOff>
                    <xdr:row>4</xdr:row>
                    <xdr:rowOff>85725</xdr:rowOff>
                  </to>
                </anchor>
              </controlPr>
            </control>
          </mc:Choice>
        </mc:AlternateContent>
        <mc:AlternateContent xmlns:mc="http://schemas.openxmlformats.org/markup-compatibility/2006">
          <mc:Choice Requires="x14">
            <control shapeId="10316" r:id="rId16" name="Check Box 76">
              <controlPr defaultSize="0" autoFill="0" autoLine="0" autoPict="0">
                <anchor moveWithCells="1">
                  <from>
                    <xdr:col>7</xdr:col>
                    <xdr:colOff>85725</xdr:colOff>
                    <xdr:row>6</xdr:row>
                    <xdr:rowOff>9525</xdr:rowOff>
                  </from>
                  <to>
                    <xdr:col>7</xdr:col>
                    <xdr:colOff>1181100</xdr:colOff>
                    <xdr:row>7</xdr:row>
                    <xdr:rowOff>66675</xdr:rowOff>
                  </to>
                </anchor>
              </controlPr>
            </control>
          </mc:Choice>
        </mc:AlternateContent>
        <mc:AlternateContent xmlns:mc="http://schemas.openxmlformats.org/markup-compatibility/2006">
          <mc:Choice Requires="x14">
            <control shapeId="10317" r:id="rId17" name="Check Box 77">
              <controlPr defaultSize="0" autoFill="0" autoLine="0" autoPict="0">
                <anchor moveWithCells="1">
                  <from>
                    <xdr:col>7</xdr:col>
                    <xdr:colOff>85725</xdr:colOff>
                    <xdr:row>8</xdr:row>
                    <xdr:rowOff>133350</xdr:rowOff>
                  </from>
                  <to>
                    <xdr:col>8</xdr:col>
                    <xdr:colOff>85725</xdr:colOff>
                    <xdr:row>10</xdr:row>
                    <xdr:rowOff>38100</xdr:rowOff>
                  </to>
                </anchor>
              </controlPr>
            </control>
          </mc:Choice>
        </mc:AlternateContent>
        <mc:AlternateContent xmlns:mc="http://schemas.openxmlformats.org/markup-compatibility/2006">
          <mc:Choice Requires="x14">
            <control shapeId="10319" r:id="rId18" name="Check Box 79">
              <controlPr defaultSize="0" autoFill="0" autoLine="0" autoPict="0">
                <anchor moveWithCells="1">
                  <from>
                    <xdr:col>7</xdr:col>
                    <xdr:colOff>85725</xdr:colOff>
                    <xdr:row>7</xdr:row>
                    <xdr:rowOff>66675</xdr:rowOff>
                  </from>
                  <to>
                    <xdr:col>7</xdr:col>
                    <xdr:colOff>1247775</xdr:colOff>
                    <xdr:row>8</xdr:row>
                    <xdr:rowOff>133350</xdr:rowOff>
                  </to>
                </anchor>
              </controlPr>
            </control>
          </mc:Choice>
        </mc:AlternateContent>
        <mc:AlternateContent xmlns:mc="http://schemas.openxmlformats.org/markup-compatibility/2006">
          <mc:Choice Requires="x14">
            <control shapeId="10322" r:id="rId19" name="Check Box 82">
              <controlPr defaultSize="0" autoFill="0" autoLine="0" autoPict="0">
                <anchor moveWithCells="1">
                  <from>
                    <xdr:col>8</xdr:col>
                    <xdr:colOff>19050</xdr:colOff>
                    <xdr:row>3</xdr:row>
                    <xdr:rowOff>38100</xdr:rowOff>
                  </from>
                  <to>
                    <xdr:col>9</xdr:col>
                    <xdr:colOff>76200</xdr:colOff>
                    <xdr:row>4</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2C43B-C45E-44A5-A7D2-3A3E9576C059}">
  <sheetPr codeName="Sheet9"/>
  <dimension ref="B1:CL980"/>
  <sheetViews>
    <sheetView zoomScale="70" zoomScaleNormal="70" workbookViewId="0">
      <selection activeCell="G17" sqref="G17"/>
    </sheetView>
  </sheetViews>
  <sheetFormatPr defaultRowHeight="15" x14ac:dyDescent="0.25"/>
  <cols>
    <col min="2" max="90" width="9.140625" customWidth="1"/>
  </cols>
  <sheetData>
    <row r="1" spans="2:90" x14ac:dyDescent="0.25">
      <c r="B1" s="233" t="s">
        <v>354</v>
      </c>
      <c r="C1" s="233"/>
      <c r="D1" s="233"/>
      <c r="E1" s="233"/>
      <c r="F1" s="233"/>
      <c r="H1" s="233" t="s">
        <v>355</v>
      </c>
      <c r="I1" s="233"/>
      <c r="J1" s="233"/>
      <c r="K1" s="233"/>
      <c r="L1" s="233"/>
      <c r="N1" s="233" t="s">
        <v>367</v>
      </c>
      <c r="O1" s="233"/>
      <c r="P1" s="233"/>
      <c r="Q1" s="233"/>
      <c r="R1" s="233"/>
      <c r="T1" s="233" t="s">
        <v>368</v>
      </c>
      <c r="U1" s="233"/>
      <c r="V1" s="233"/>
      <c r="W1" s="233"/>
      <c r="X1" s="233"/>
      <c r="Z1" s="233" t="s">
        <v>369</v>
      </c>
      <c r="AA1" s="233"/>
      <c r="AB1" s="233"/>
      <c r="AC1" s="233"/>
      <c r="AD1" s="233"/>
      <c r="AF1" s="233" t="s">
        <v>370</v>
      </c>
      <c r="AG1" s="233"/>
      <c r="AH1" s="233"/>
      <c r="AI1" s="233"/>
      <c r="AJ1" s="233"/>
      <c r="AL1" s="233" t="s">
        <v>371</v>
      </c>
      <c r="AM1" s="233"/>
      <c r="AN1" s="233"/>
      <c r="AO1" s="233"/>
      <c r="AP1" s="233"/>
      <c r="AR1" s="233" t="s">
        <v>372</v>
      </c>
      <c r="AS1" s="233"/>
      <c r="AT1" s="233"/>
      <c r="AU1" s="233"/>
      <c r="AV1" s="233"/>
      <c r="AX1" s="233" t="s">
        <v>373</v>
      </c>
      <c r="AY1" s="233"/>
      <c r="AZ1" s="233"/>
      <c r="BA1" s="233"/>
      <c r="BB1" s="233"/>
      <c r="BD1" s="233" t="s">
        <v>374</v>
      </c>
      <c r="BE1" s="233"/>
      <c r="BF1" s="233"/>
      <c r="BG1" s="233"/>
      <c r="BH1" s="233"/>
      <c r="BJ1" s="233" t="s">
        <v>375</v>
      </c>
      <c r="BK1" s="233"/>
      <c r="BL1" s="233"/>
      <c r="BM1" s="233"/>
      <c r="BN1" s="233"/>
      <c r="BP1" s="233" t="s">
        <v>376</v>
      </c>
      <c r="BQ1" s="233"/>
      <c r="BR1" s="233"/>
      <c r="BS1" s="233"/>
      <c r="BT1" s="233"/>
      <c r="BV1" s="233" t="s">
        <v>377</v>
      </c>
      <c r="BW1" s="233"/>
      <c r="BX1" s="233"/>
      <c r="BY1" s="233"/>
      <c r="BZ1" s="233"/>
      <c r="CB1" s="233" t="s">
        <v>378</v>
      </c>
      <c r="CC1" s="233"/>
      <c r="CD1" s="233"/>
      <c r="CE1" s="233"/>
      <c r="CF1" s="233"/>
      <c r="CH1" s="233" t="s">
        <v>379</v>
      </c>
      <c r="CI1" s="233"/>
      <c r="CJ1" s="233"/>
      <c r="CK1" s="233"/>
      <c r="CL1" s="233"/>
    </row>
    <row r="2" spans="2:90" x14ac:dyDescent="0.25">
      <c r="B2" t="s">
        <v>346</v>
      </c>
      <c r="C2" t="s">
        <v>342</v>
      </c>
      <c r="D2" t="s">
        <v>343</v>
      </c>
      <c r="E2" t="s">
        <v>344</v>
      </c>
      <c r="F2" t="s">
        <v>345</v>
      </c>
      <c r="H2" t="s">
        <v>346</v>
      </c>
      <c r="I2" t="s">
        <v>342</v>
      </c>
      <c r="J2" t="s">
        <v>343</v>
      </c>
      <c r="K2" t="s">
        <v>344</v>
      </c>
      <c r="L2" t="s">
        <v>345</v>
      </c>
      <c r="N2" t="s">
        <v>346</v>
      </c>
      <c r="O2" t="s">
        <v>342</v>
      </c>
      <c r="P2" t="s">
        <v>343</v>
      </c>
      <c r="Q2" t="s">
        <v>344</v>
      </c>
      <c r="R2" t="s">
        <v>345</v>
      </c>
      <c r="T2" t="s">
        <v>346</v>
      </c>
      <c r="U2" t="s">
        <v>342</v>
      </c>
      <c r="V2" t="s">
        <v>343</v>
      </c>
      <c r="W2" t="s">
        <v>344</v>
      </c>
      <c r="X2" t="s">
        <v>345</v>
      </c>
      <c r="Z2" t="s">
        <v>346</v>
      </c>
      <c r="AA2" t="s">
        <v>342</v>
      </c>
      <c r="AB2" t="s">
        <v>343</v>
      </c>
      <c r="AC2" t="s">
        <v>344</v>
      </c>
      <c r="AD2" t="s">
        <v>345</v>
      </c>
      <c r="AF2" t="s">
        <v>346</v>
      </c>
      <c r="AG2" t="s">
        <v>342</v>
      </c>
      <c r="AH2" t="s">
        <v>343</v>
      </c>
      <c r="AI2" t="s">
        <v>344</v>
      </c>
      <c r="AJ2" t="s">
        <v>345</v>
      </c>
      <c r="AL2" t="s">
        <v>346</v>
      </c>
      <c r="AM2" t="s">
        <v>342</v>
      </c>
      <c r="AN2" t="s">
        <v>343</v>
      </c>
      <c r="AO2" t="s">
        <v>344</v>
      </c>
      <c r="AP2" t="s">
        <v>345</v>
      </c>
      <c r="AR2" t="s">
        <v>346</v>
      </c>
      <c r="AS2" t="s">
        <v>342</v>
      </c>
      <c r="AT2" t="s">
        <v>343</v>
      </c>
      <c r="AU2" t="s">
        <v>344</v>
      </c>
      <c r="AV2" t="s">
        <v>345</v>
      </c>
      <c r="AX2" t="s">
        <v>346</v>
      </c>
      <c r="AY2" t="s">
        <v>342</v>
      </c>
      <c r="AZ2" t="s">
        <v>343</v>
      </c>
      <c r="BA2" t="s">
        <v>344</v>
      </c>
      <c r="BB2" t="s">
        <v>345</v>
      </c>
      <c r="BD2" t="s">
        <v>346</v>
      </c>
      <c r="BE2" t="s">
        <v>342</v>
      </c>
      <c r="BF2" t="s">
        <v>343</v>
      </c>
      <c r="BG2" t="s">
        <v>344</v>
      </c>
      <c r="BH2" t="s">
        <v>345</v>
      </c>
      <c r="BJ2" t="s">
        <v>346</v>
      </c>
      <c r="BK2" t="s">
        <v>342</v>
      </c>
      <c r="BL2" t="s">
        <v>343</v>
      </c>
      <c r="BM2" t="s">
        <v>344</v>
      </c>
      <c r="BN2" t="s">
        <v>345</v>
      </c>
      <c r="BP2" t="s">
        <v>346</v>
      </c>
      <c r="BQ2" t="s">
        <v>342</v>
      </c>
      <c r="BR2" t="s">
        <v>343</v>
      </c>
      <c r="BS2" t="s">
        <v>344</v>
      </c>
      <c r="BT2" t="s">
        <v>345</v>
      </c>
      <c r="BV2" t="s">
        <v>346</v>
      </c>
      <c r="BW2" t="s">
        <v>342</v>
      </c>
      <c r="BX2" t="s">
        <v>343</v>
      </c>
      <c r="BY2" t="s">
        <v>344</v>
      </c>
      <c r="BZ2" t="s">
        <v>345</v>
      </c>
      <c r="CB2" t="s">
        <v>346</v>
      </c>
      <c r="CC2" t="s">
        <v>342</v>
      </c>
      <c r="CD2" t="s">
        <v>343</v>
      </c>
      <c r="CE2" t="s">
        <v>344</v>
      </c>
      <c r="CF2" t="s">
        <v>345</v>
      </c>
      <c r="CH2" t="s">
        <v>346</v>
      </c>
      <c r="CI2" t="s">
        <v>342</v>
      </c>
      <c r="CJ2" t="s">
        <v>343</v>
      </c>
      <c r="CK2" t="s">
        <v>344</v>
      </c>
      <c r="CL2" t="s">
        <v>345</v>
      </c>
    </row>
    <row r="3" spans="2:90" x14ac:dyDescent="0.25">
      <c r="B3" cm="1">
        <f t="array" ref="B3:B204">_xlfn._xlws.FILTER('State Zip Codes'!$B$3:$B$14451,('State Zip Codes'!$A$3:$A$14451 ='Zip Code Zones - Archive'!B1)*('State Zip Codes'!$G$3:$G$14451 &lt; INDEX('State Zip Codes'!$O$3:$T$5,2,MATCH(B2,'State Zip Codes'!$O$3:$T$3))), "No Results")</f>
        <v>80204</v>
      </c>
      <c r="C3" cm="1">
        <f t="array" ref="C3:C283">_xlfn._xlws.FILTER('State Zip Codes'!$B$3:$B$14451,('State Zip Codes'!$A$3:$A$14451 ='Zip Code Zones - Archive'!B1)*('State Zip Codes'!$G$3:$G$14451 &gt; INDEX('State Zip Codes'!$O$3:$T$5,2,MATCH(B2,'State Zip Codes'!$O$3:$T$3))*('State Zip Codes'!$G$3:$G$14451 &lt; INDEX('State Zip Codes'!$O$3:$T$5,2,MATCH(C2,'State Zip Codes'!$O$3:$T$3)))), "No Results")</f>
        <v>80907</v>
      </c>
      <c r="D3" cm="1">
        <f t="array" ref="D3:D147">_xlfn._xlws.FILTER('State Zip Codes'!$B$3:$B$14451,('State Zip Codes'!$A$3:$A$14451 ='Zip Code Zones - Archive'!B1)*('State Zip Codes'!$G$3:$G$14451 &gt; INDEX('State Zip Codes'!$O$3:$T$5,2,MATCH(C2,'State Zip Codes'!$O$3:$T$3))*('State Zip Codes'!$G$3:$G$14451 &lt; INDEX('State Zip Codes'!$O$3:$T$5,2,MATCH(D2,'State Zip Codes'!$O$3:$T$3)))), "No Results")</f>
        <v>80428</v>
      </c>
      <c r="E3" cm="1">
        <f t="array" ref="E3:E102">_xlfn._xlws.FILTER('State Zip Codes'!$B$3:$B$14451,('State Zip Codes'!$A$3:$A$14451 ='Zip Code Zones - Archive'!B1)*('State Zip Codes'!$G$3:$G$14451 &gt; INDEX('State Zip Codes'!$O$3:$T$5,2,MATCH(D2,'State Zip Codes'!$O$3:$T$3))*('State Zip Codes'!$G$3:$G$14451 &lt; INDEX('State Zip Codes'!$O$3:$T$5,2,MATCH(E2,'State Zip Codes'!$O$3:$T$3)))), "No Results")</f>
        <v>81146</v>
      </c>
      <c r="F3" cm="1">
        <f t="array" ref="F3:F9">_xlfn._xlws.FILTER('State Zip Codes'!$B$3:$B$14451,('State Zip Codes'!$A$3:$A$14451 ='Zip Code Zones - Archive'!B1)*('State Zip Codes'!$G$3:$G$14451 &gt; INDEX('State Zip Codes'!$O$3:$T$5,2,MATCH(E2,'State Zip Codes'!$O$3:$T$3))*('State Zip Codes'!$G$3:$G$14451 &lt; INDEX('State Zip Codes'!$O$3:$T$5,2,MATCH(F2,'State Zip Codes'!$O$3:$T$3)))), "No Results")</f>
        <v>81328</v>
      </c>
      <c r="H3" cm="1">
        <f t="array" ref="H3:H132">_xlfn._xlws.FILTER('State Zip Codes'!$B$3:$B$14451,('State Zip Codes'!$A$3:$A$14451 ='Zip Code Zones - Archive'!H1)*('State Zip Codes'!$G$3:$G$14451 &lt; INDEX('State Zip Codes'!$O$3:$T$5,2,MATCH(H2,'State Zip Codes'!$O$3:$T$3))), "No Results")</f>
        <v>80941</v>
      </c>
      <c r="I3" cm="1">
        <f t="array" ref="I3:I355">_xlfn._xlws.FILTER('State Zip Codes'!$B$3:$B$14451,('State Zip Codes'!$A$3:$A$14451 ='Zip Code Zones - Archive'!H1)*('State Zip Codes'!$G$3:$G$14451 &gt; INDEX('State Zip Codes'!$O$3:$T$5,2,MATCH(H2,'State Zip Codes'!$O$3:$T$3))*('State Zip Codes'!$G$3:$G$14451 &lt; INDEX('State Zip Codes'!$O$3:$T$5,2,MATCH(I2,'State Zip Codes'!$O$3:$T$3)))), "No Results")</f>
        <v>80012</v>
      </c>
      <c r="J3" cm="1">
        <f t="array" ref="J3:J145">_xlfn._xlws.FILTER('State Zip Codes'!$B$3:$B$14451,('State Zip Codes'!$A$3:$A$14451 ='Zip Code Zones - Archive'!H1)*('State Zip Codes'!$G$3:$G$14451 &gt; INDEX('State Zip Codes'!$O$3:$T$5,2,MATCH(I2,'State Zip Codes'!$O$3:$T$3))*('State Zip Codes'!$G$3:$G$14451 &lt; INDEX('State Zip Codes'!$O$3:$T$5,2,MATCH(J2,'State Zip Codes'!$O$3:$T$3)))), "No Results")</f>
        <v>81654</v>
      </c>
      <c r="K3" cm="1">
        <f t="array" ref="K3:K86">_xlfn._xlws.FILTER('State Zip Codes'!$B$3:$B$14451,('State Zip Codes'!$A$3:$A$14451 ='Zip Code Zones - Archive'!H1)*('State Zip Codes'!$G$3:$G$14451 &gt; INDEX('State Zip Codes'!$O$3:$T$5,2,MATCH(J2,'State Zip Codes'!$O$3:$T$3))*('State Zip Codes'!$G$3:$G$14451 &lt; INDEX('State Zip Codes'!$O$3:$T$5,2,MATCH(K2,'State Zip Codes'!$O$3:$T$3)))), "No Results")</f>
        <v>80755</v>
      </c>
      <c r="L3" t="str" cm="1">
        <f t="array" ref="L3">_xlfn._xlws.FILTER('State Zip Codes'!$B$3:$B$14451,('State Zip Codes'!$A$3:$A$14451 ='Zip Code Zones - Archive'!H1)*('State Zip Codes'!$G$3:$G$14451 &gt; INDEX('State Zip Codes'!$O$3:$T$5,2,MATCH(K2,'State Zip Codes'!$O$3:$T$3))*('State Zip Codes'!$G$3:$G$14451 &lt; INDEX('State Zip Codes'!$O$3:$T$5,2,MATCH(L2,'State Zip Codes'!$O$3:$T$3)))), "No Results")</f>
        <v>No Results</v>
      </c>
      <c r="N3" cm="1">
        <f t="array" ref="N3:N215">_xlfn._xlws.FILTER('State Zip Codes'!$B$3:$B$14451,('State Zip Codes'!$A$3:$A$14451 ='Zip Code Zones - Archive'!N1)*('State Zip Codes'!$G$3:$G$14451 &lt; INDEX('State Zip Codes'!$O$3:$T$5,2,MATCH(N2,'State Zip Codes'!$O$3:$T$3))), "No Results")</f>
        <v>32885</v>
      </c>
      <c r="O3" cm="1">
        <f t="array" ref="O3:O764">_xlfn._xlws.FILTER('State Zip Codes'!$B$3:$B$14451,('State Zip Codes'!$A$3:$A$14451 ='Zip Code Zones - Archive'!N1)*('State Zip Codes'!$G$3:$G$14451 &gt; INDEX('State Zip Codes'!$O$3:$T$5,2,MATCH(N2,'State Zip Codes'!$O$3:$T$3))*('State Zip Codes'!$G$3:$G$14451 &lt; INDEX('State Zip Codes'!$O$3:$T$5,2,MATCH(O2,'State Zip Codes'!$O$3:$T$3)))), "No Results")</f>
        <v>33841</v>
      </c>
      <c r="P3" cm="1">
        <f t="array" ref="P3:P441">_xlfn._xlws.FILTER('State Zip Codes'!$B$3:$B$14451,('State Zip Codes'!$A$3:$A$14451 ='Zip Code Zones - Archive'!N1)*('State Zip Codes'!$G$3:$G$14451 &gt; INDEX('State Zip Codes'!$O$3:$T$5,2,MATCH(O2,'State Zip Codes'!$O$3:$T$3))*('State Zip Codes'!$G$3:$G$14451 &lt; INDEX('State Zip Codes'!$O$3:$T$5,2,MATCH(P2,'State Zip Codes'!$O$3:$T$3)))), "No Results")</f>
        <v>32250</v>
      </c>
      <c r="Q3" cm="1">
        <f t="array" ref="Q3:Q331">_xlfn._xlws.FILTER('State Zip Codes'!$B$3:$B$14451,('State Zip Codes'!$A$3:$A$14451 ='Zip Code Zones - Archive'!N1)*('State Zip Codes'!$G$3:$G$14451 &gt; INDEX('State Zip Codes'!$O$3:$T$5,2,MATCH(P2,'State Zip Codes'!$O$3:$T$3))*('State Zip Codes'!$G$3:$G$14451 &lt; INDEX('State Zip Codes'!$O$3:$T$5,2,MATCH(Q2,'State Zip Codes'!$O$3:$T$3)))), "No Results")</f>
        <v>33413</v>
      </c>
      <c r="R3" cm="1">
        <f t="array" ref="R3:R96">_xlfn._xlws.FILTER('State Zip Codes'!$B$3:$B$14451,('State Zip Codes'!$A$3:$A$14451 ='Zip Code Zones - Archive'!N1)*('State Zip Codes'!$G$3:$G$14451 &gt; INDEX('State Zip Codes'!$O$3:$T$5,2,MATCH(Q2,'State Zip Codes'!$O$3:$T$3))*('State Zip Codes'!$G$3:$G$14451 &lt; INDEX('State Zip Codes'!$O$3:$T$5,2,MATCH(R2,'State Zip Codes'!$O$3:$T$3)))), "No Results")</f>
        <v>32351</v>
      </c>
      <c r="T3" cm="1">
        <f t="array" ref="T3:T49">_xlfn._xlws.FILTER('State Zip Codes'!$B$3:$B$14451,('State Zip Codes'!$A$3:$A$14451 ='Zip Code Zones - Archive'!T1)*('State Zip Codes'!$G$3:$G$14451 &lt; INDEX('State Zip Codes'!$O$3:$T$5,2,MATCH(T2,'State Zip Codes'!$O$3:$T$3))), "No Results")</f>
        <v>83415</v>
      </c>
      <c r="U3" cm="1">
        <f t="array" ref="U3:U213">_xlfn._xlws.FILTER('State Zip Codes'!$B$3:$B$14451,('State Zip Codes'!$A$3:$A$14451 ='Zip Code Zones - Archive'!T1)*('State Zip Codes'!$G$3:$G$14451 &gt; INDEX('State Zip Codes'!$O$3:$T$5,2,MATCH(T2,'State Zip Codes'!$O$3:$T$3))*('State Zip Codes'!$G$3:$G$14451 &lt; INDEX('State Zip Codes'!$O$3:$T$5,2,MATCH(U2,'State Zip Codes'!$O$3:$T$3)))), "No Results")</f>
        <v>83423</v>
      </c>
      <c r="V3" cm="1">
        <f t="array" ref="V3:V172">_xlfn._xlws.FILTER('State Zip Codes'!$B$3:$B$14451,('State Zip Codes'!$A$3:$A$14451 ='Zip Code Zones - Archive'!T1)*('State Zip Codes'!$G$3:$G$14451 &gt; INDEX('State Zip Codes'!$O$3:$T$5,2,MATCH(U2,'State Zip Codes'!$O$3:$T$3))*('State Zip Codes'!$G$3:$G$14451 &lt; INDEX('State Zip Codes'!$O$3:$T$5,2,MATCH(V2,'State Zip Codes'!$O$3:$T$3)))), "No Results")</f>
        <v>83253</v>
      </c>
      <c r="W3" cm="1">
        <f t="array" ref="W3:W154">_xlfn._xlws.FILTER('State Zip Codes'!$B$3:$B$14451,('State Zip Codes'!$A$3:$A$14451 ='Zip Code Zones - Archive'!T1)*('State Zip Codes'!$G$3:$G$14451 &gt; INDEX('State Zip Codes'!$O$3:$T$5,2,MATCH(V2,'State Zip Codes'!$O$3:$T$3))*('State Zip Codes'!$G$3:$G$14451 &lt; INDEX('State Zip Codes'!$O$3:$T$5,2,MATCH(W2,'State Zip Codes'!$O$3:$T$3)))), "No Results")</f>
        <v>83337</v>
      </c>
      <c r="X3" cm="1">
        <f t="array" ref="X3:X81">_xlfn._xlws.FILTER('State Zip Codes'!$B$3:$B$14451,('State Zip Codes'!$A$3:$A$14451 ='Zip Code Zones - Archive'!T1)*('State Zip Codes'!$G$3:$G$14451 &gt; INDEX('State Zip Codes'!$O$3:$T$5,2,MATCH(W2,'State Zip Codes'!$O$3:$T$3))*('State Zip Codes'!$G$3:$G$14451 &lt; INDEX('State Zip Codes'!$O$3:$T$5,2,MATCH(X2,'State Zip Codes'!$O$3:$T$3)))), "No Results")</f>
        <v>83626</v>
      </c>
      <c r="Z3" cm="1">
        <f t="array" ref="Z3:Z364">_xlfn._xlws.FILTER('State Zip Codes'!$B$3:$B$14451,('State Zip Codes'!$A$3:$A$14451 ='Zip Code Zones - Archive'!Z1)*('State Zip Codes'!$G$3:$G$14451 &lt; INDEX('State Zip Codes'!$O$3:$T$5,2,MATCH(Z2,'State Zip Codes'!$O$3:$T$3))), "No Results")</f>
        <v>60604</v>
      </c>
      <c r="AA3" cm="1">
        <f t="array" ref="AA3:AA980">_xlfn._xlws.FILTER('State Zip Codes'!$B$3:$B$14451,('State Zip Codes'!$A$3:$A$14451 ='Zip Code Zones - Archive'!Z1)*('State Zip Codes'!$G$3:$G$14451 &gt; INDEX('State Zip Codes'!$O$3:$T$5,2,MATCH(Z2,'State Zip Codes'!$O$3:$T$3))*('State Zip Codes'!$G$3:$G$14451 &lt; INDEX('State Zip Codes'!$O$3:$T$5,2,MATCH(AA2,'State Zip Codes'!$O$3:$T$3)))), "No Results")</f>
        <v>60556</v>
      </c>
      <c r="AB3" cm="1">
        <f t="array" ref="AB3:AB758">_xlfn._xlws.FILTER('State Zip Codes'!$B$3:$B$14451,('State Zip Codes'!$A$3:$A$14451 ='Zip Code Zones - Archive'!Z1)*('State Zip Codes'!$G$3:$G$14451 &gt; INDEX('State Zip Codes'!$O$3:$T$5,2,MATCH(AA2,'State Zip Codes'!$O$3:$T$3))*('State Zip Codes'!$G$3:$G$14451 &lt; INDEX('State Zip Codes'!$O$3:$T$5,2,MATCH(AB2,'State Zip Codes'!$O$3:$T$3)))), "No Results")</f>
        <v>61834</v>
      </c>
      <c r="AC3" cm="1">
        <f t="array" ref="AC3:AC593">_xlfn._xlws.FILTER('State Zip Codes'!$B$3:$B$14451,('State Zip Codes'!$A$3:$A$14451 ='Zip Code Zones - Archive'!Z1)*('State Zip Codes'!$G$3:$G$14451 &gt; INDEX('State Zip Codes'!$O$3:$T$5,2,MATCH(AB2,'State Zip Codes'!$O$3:$T$3))*('State Zip Codes'!$G$3:$G$14451 &lt; INDEX('State Zip Codes'!$O$3:$T$5,2,MATCH(AC2,'State Zip Codes'!$O$3:$T$3)))), "No Results")</f>
        <v>61265</v>
      </c>
      <c r="AD3" cm="1">
        <f t="array" ref="AD3:AD218">_xlfn._xlws.FILTER('State Zip Codes'!$B$3:$B$14451,('State Zip Codes'!$A$3:$A$14451 ='Zip Code Zones - Archive'!Z1)*('State Zip Codes'!$G$3:$G$14451 &gt; INDEX('State Zip Codes'!$O$3:$T$5,2,MATCH(AC2,'State Zip Codes'!$O$3:$T$3))*('State Zip Codes'!$G$3:$G$14451 &lt; INDEX('State Zip Codes'!$O$3:$T$5,2,MATCH(AD2,'State Zip Codes'!$O$3:$T$3)))), "No Results")</f>
        <v>62010</v>
      </c>
      <c r="AF3" cm="1">
        <f t="array" ref="AF3:AF250">_xlfn._xlws.FILTER('State Zip Codes'!$B$3:$B$14451,('State Zip Codes'!$A$3:$A$14451 ='Zip Code Zones - Archive'!AF1)*('State Zip Codes'!$G$3:$G$14451 &lt; INDEX('State Zip Codes'!$O$3:$T$5,2,MATCH(AF2,'State Zip Codes'!$O$3:$T$3))), "No Results")</f>
        <v>46209</v>
      </c>
      <c r="AG3" cm="1">
        <f t="array" ref="AG3:AG479">_xlfn._xlws.FILTER('State Zip Codes'!$B$3:$B$14451,('State Zip Codes'!$A$3:$A$14451 ='Zip Code Zones - Archive'!AF1)*('State Zip Codes'!$G$3:$G$14451 &gt; INDEX('State Zip Codes'!$O$3:$T$5,2,MATCH(AF2,'State Zip Codes'!$O$3:$T$3))*('State Zip Codes'!$G$3:$G$14451 &lt; INDEX('State Zip Codes'!$O$3:$T$5,2,MATCH(AG2,'State Zip Codes'!$O$3:$T$3)))), "No Results")</f>
        <v>47904</v>
      </c>
      <c r="AH3" cm="1">
        <f t="array" ref="AH3:AH136">_xlfn._xlws.FILTER('State Zip Codes'!$B$3:$B$14451,('State Zip Codes'!$A$3:$A$14451 ='Zip Code Zones - Archive'!AF1)*('State Zip Codes'!$G$3:$G$14451 &gt; INDEX('State Zip Codes'!$O$3:$T$5,2,MATCH(AG2,'State Zip Codes'!$O$3:$T$3))*('State Zip Codes'!$G$3:$G$14451 &lt; INDEX('State Zip Codes'!$O$3:$T$5,2,MATCH(AH2,'State Zip Codes'!$O$3:$T$3)))), "No Results")</f>
        <v>47649</v>
      </c>
      <c r="AI3" cm="1">
        <f t="array" ref="AI3">_xlfn._xlws.FILTER('State Zip Codes'!$B$3:$B$14451,('State Zip Codes'!$A$3:$A$14451 ='Zip Code Zones - Archive'!AF1)*('State Zip Codes'!$G$3:$G$14451 &gt; INDEX('State Zip Codes'!$O$3:$T$5,2,MATCH(AH2,'State Zip Codes'!$O$3:$T$3))*('State Zip Codes'!$G$3:$G$14451 &lt; INDEX('State Zip Codes'!$O$3:$T$5,2,MATCH(AI2,'State Zip Codes'!$O$3:$T$3)))), "No Results")</f>
        <v>47620</v>
      </c>
      <c r="AJ3" t="str" cm="1">
        <f t="array" ref="AJ3">_xlfn._xlws.FILTER('State Zip Codes'!$B$3:$B$14451,('State Zip Codes'!$A$3:$A$14451 ='Zip Code Zones - Archive'!AF1)*('State Zip Codes'!$G$3:$G$14451 &gt; INDEX('State Zip Codes'!$O$3:$T$5,2,MATCH(AI2,'State Zip Codes'!$O$3:$T$3))*('State Zip Codes'!$G$3:$G$14451 &lt; INDEX('State Zip Codes'!$O$3:$T$5,2,MATCH(AJ2,'State Zip Codes'!$O$3:$T$3)))), "No Results")</f>
        <v>No Results</v>
      </c>
      <c r="AL3" cm="1">
        <f t="array" ref="AL3:AL172">_xlfn._xlws.FILTER('State Zip Codes'!$B$3:$B$14451,('State Zip Codes'!$A$3:$A$14451 ='Zip Code Zones - Archive'!AL1)*('State Zip Codes'!$G$3:$G$14451 &lt; INDEX('State Zip Codes'!$O$3:$T$5,2,MATCH(AL2,'State Zip Codes'!$O$3:$T$3))), "No Results")</f>
        <v>40220</v>
      </c>
      <c r="AM3" cm="1">
        <f t="array" ref="AM3:AM589">_xlfn._xlws.FILTER('State Zip Codes'!$B$3:$B$14451,('State Zip Codes'!$A$3:$A$14451 ='Zip Code Zones - Archive'!AL1)*('State Zip Codes'!$G$3:$G$14451 &gt; INDEX('State Zip Codes'!$O$3:$T$5,2,MATCH(AL2,'State Zip Codes'!$O$3:$T$3))*('State Zip Codes'!$G$3:$G$14451 &lt; INDEX('State Zip Codes'!$O$3:$T$5,2,MATCH(AM2,'State Zip Codes'!$O$3:$T$3)))), "No Results")</f>
        <v>42726</v>
      </c>
      <c r="AN3" cm="1">
        <f t="array" ref="AN3:AN340">_xlfn._xlws.FILTER('State Zip Codes'!$B$3:$B$14451,('State Zip Codes'!$A$3:$A$14451 ='Zip Code Zones - Archive'!AL1)*('State Zip Codes'!$G$3:$G$14451 &gt; INDEX('State Zip Codes'!$O$3:$T$5,2,MATCH(AM2,'State Zip Codes'!$O$3:$T$3))*('State Zip Codes'!$G$3:$G$14451 &lt; INDEX('State Zip Codes'!$O$3:$T$5,2,MATCH(AN2,'State Zip Codes'!$O$3:$T$3)))), "No Results")</f>
        <v>41179</v>
      </c>
      <c r="AO3" cm="1">
        <f t="array" ref="AO3:AO219">_xlfn._xlws.FILTER('State Zip Codes'!$B$3:$B$14451,('State Zip Codes'!$A$3:$A$14451 ='Zip Code Zones - Archive'!AL1)*('State Zip Codes'!$G$3:$G$14451 &gt; INDEX('State Zip Codes'!$O$3:$T$5,2,MATCH(AN2,'State Zip Codes'!$O$3:$T$3))*('State Zip Codes'!$G$3:$G$14451 &lt; INDEX('State Zip Codes'!$O$3:$T$5,2,MATCH(AO2,'State Zip Codes'!$O$3:$T$3)))), "No Results")</f>
        <v>41180</v>
      </c>
      <c r="AP3" t="str" cm="1">
        <f t="array" ref="AP3">_xlfn._xlws.FILTER('State Zip Codes'!$B$3:$B$14451,('State Zip Codes'!$A$3:$A$14451 ='Zip Code Zones - Archive'!AL1)*('State Zip Codes'!$G$3:$G$14451 &gt; INDEX('State Zip Codes'!$O$3:$T$5,2,MATCH(AO2,'State Zip Codes'!$O$3:$T$3))*('State Zip Codes'!$G$3:$G$14451 &lt; INDEX('State Zip Codes'!$O$3:$T$5,2,MATCH(AP2,'State Zip Codes'!$O$3:$T$3)))), "No Results")</f>
        <v>No Results</v>
      </c>
      <c r="AR3" cm="1">
        <f t="array" ref="AR3:AR261">_xlfn._xlws.FILTER('State Zip Codes'!$B$3:$B$14451,('State Zip Codes'!$A$3:$A$14451 ='Zip Code Zones - Archive'!AR1)*('State Zip Codes'!$G$3:$G$14451 &lt; INDEX('State Zip Codes'!$O$3:$T$5,2,MATCH(AR2,'State Zip Codes'!$O$3:$T$3))), "No Results")</f>
        <v>55474</v>
      </c>
      <c r="AS3" cm="1">
        <f t="array" ref="AS3:AS595">_xlfn._xlws.FILTER('State Zip Codes'!$B$3:$B$14451,('State Zip Codes'!$A$3:$A$14451 ='Zip Code Zones - Archive'!AR1)*('State Zip Codes'!$G$3:$G$14451 &gt; INDEX('State Zip Codes'!$O$3:$T$5,2,MATCH(AR2,'State Zip Codes'!$O$3:$T$3))*('State Zip Codes'!$G$3:$G$14451 &lt; INDEX('State Zip Codes'!$O$3:$T$5,2,MATCH(AS2,'State Zip Codes'!$O$3:$T$3)))), "No Results")</f>
        <v>55041</v>
      </c>
      <c r="AT3" cm="1">
        <f t="array" ref="AT3:AT348">_xlfn._xlws.FILTER('State Zip Codes'!$B$3:$B$14451,('State Zip Codes'!$A$3:$A$14451 ='Zip Code Zones - Archive'!AR1)*('State Zip Codes'!$G$3:$G$14451 &gt; INDEX('State Zip Codes'!$O$3:$T$5,2,MATCH(AS2,'State Zip Codes'!$O$3:$T$3))*('State Zip Codes'!$G$3:$G$14451 &lt; INDEX('State Zip Codes'!$O$3:$T$5,2,MATCH(AT2,'State Zip Codes'!$O$3:$T$3)))), "No Results")</f>
        <v>55954</v>
      </c>
      <c r="AU3" cm="1">
        <f t="array" ref="AU3:AU224">_xlfn._xlws.FILTER('State Zip Codes'!$B$3:$B$14451,('State Zip Codes'!$A$3:$A$14451 ='Zip Code Zones - Archive'!AR1)*('State Zip Codes'!$G$3:$G$14451 &gt; INDEX('State Zip Codes'!$O$3:$T$5,2,MATCH(AT2,'State Zip Codes'!$O$3:$T$3))*('State Zip Codes'!$G$3:$G$14451 &lt; INDEX('State Zip Codes'!$O$3:$T$5,2,MATCH(AU2,'State Zip Codes'!$O$3:$T$3)))), "No Results")</f>
        <v>56212</v>
      </c>
      <c r="AV3" cm="1">
        <f t="array" ref="AV3:AV46">_xlfn._xlws.FILTER('State Zip Codes'!$B$3:$B$14451,('State Zip Codes'!$A$3:$A$14451 ='Zip Code Zones - Archive'!AR1)*('State Zip Codes'!$G$3:$G$14451 &gt; INDEX('State Zip Codes'!$O$3:$T$5,2,MATCH(AU2,'State Zip Codes'!$O$3:$T$3))*('State Zip Codes'!$G$3:$G$14451 &lt; INDEX('State Zip Codes'!$O$3:$T$5,2,MATCH(AV2,'State Zip Codes'!$O$3:$T$3)))), "No Results")</f>
        <v>56725</v>
      </c>
      <c r="AX3" cm="1">
        <f t="array" ref="AX3:AX190">_xlfn._xlws.FILTER('State Zip Codes'!$B$3:$B$14451,('State Zip Codes'!$A$3:$A$14451 ='Zip Code Zones - Archive'!AX1)*('State Zip Codes'!$G$3:$G$14451 &lt; INDEX('State Zip Codes'!$O$3:$T$5,2,MATCH(AX2,'State Zip Codes'!$O$3:$T$3))), "No Results")</f>
        <v>27601</v>
      </c>
      <c r="AY3" cm="1">
        <f t="array" ref="AY3:AY614">_xlfn._xlws.FILTER('State Zip Codes'!$B$3:$B$14451,('State Zip Codes'!$A$3:$A$14451 ='Zip Code Zones - Archive'!AX1)*('State Zip Codes'!$G$3:$G$14451 &gt; INDEX('State Zip Codes'!$O$3:$T$5,2,MATCH(AX2,'State Zip Codes'!$O$3:$T$3))*('State Zip Codes'!$G$3:$G$14451 &lt; INDEX('State Zip Codes'!$O$3:$T$5,2,MATCH(AY2,'State Zip Codes'!$O$3:$T$3)))), "No Results")</f>
        <v>27850</v>
      </c>
      <c r="AZ3" cm="1">
        <f t="array" ref="AZ3:AZ302">_xlfn._xlws.FILTER('State Zip Codes'!$B$3:$B$14451,('State Zip Codes'!$A$3:$A$14451 ='Zip Code Zones - Archive'!AX1)*('State Zip Codes'!$G$3:$G$14451 &gt; INDEX('State Zip Codes'!$O$3:$T$5,2,MATCH(AY2,'State Zip Codes'!$O$3:$T$3))*('State Zip Codes'!$G$3:$G$14451 &lt; INDEX('State Zip Codes'!$O$3:$T$5,2,MATCH(AZ2,'State Zip Codes'!$O$3:$T$3)))), "No Results")</f>
        <v>28462</v>
      </c>
      <c r="BA3" cm="1">
        <f t="array" ref="BA3:BA156">_xlfn._xlws.FILTER('State Zip Codes'!$B$3:$B$14451,('State Zip Codes'!$A$3:$A$14451 ='Zip Code Zones - Archive'!AX1)*('State Zip Codes'!$G$3:$G$14451 &gt; INDEX('State Zip Codes'!$O$3:$T$5,2,MATCH(AZ2,'State Zip Codes'!$O$3:$T$3))*('State Zip Codes'!$G$3:$G$14451 &lt; INDEX('State Zip Codes'!$O$3:$T$5,2,MATCH(BA2,'State Zip Codes'!$O$3:$T$3)))), "No Results")</f>
        <v>27974</v>
      </c>
      <c r="BB3" cm="1">
        <f t="array" ref="BB3:BB33">_xlfn._xlws.FILTER('State Zip Codes'!$B$3:$B$14451,('State Zip Codes'!$A$3:$A$14451 ='Zip Code Zones - Archive'!AX1)*('State Zip Codes'!$G$3:$G$14451 &gt; INDEX('State Zip Codes'!$O$3:$T$5,2,MATCH(BA2,'State Zip Codes'!$O$3:$T$3))*('State Zip Codes'!$G$3:$G$14451 &lt; INDEX('State Zip Codes'!$O$3:$T$5,2,MATCH(BB2,'State Zip Codes'!$O$3:$T$3)))), "No Results")</f>
        <v>28772</v>
      </c>
      <c r="BD3" cm="1">
        <f t="array" ref="BD3:BD187">_xlfn._xlws.FILTER('State Zip Codes'!$B$3:$B$14451,('State Zip Codes'!$A$3:$A$14451 ='Zip Code Zones - Archive'!BD1)*('State Zip Codes'!$G$3:$G$14451 &lt; INDEX('State Zip Codes'!$O$3:$T$5,2,MATCH(BD2,'State Zip Codes'!$O$3:$T$3))), "No Results")</f>
        <v>45203</v>
      </c>
      <c r="BE3" cm="1">
        <f t="array" ref="BE3:BE907">_xlfn._xlws.FILTER('State Zip Codes'!$B$3:$B$14451,('State Zip Codes'!$A$3:$A$14451 ='Zip Code Zones - Archive'!BD1)*('State Zip Codes'!$G$3:$G$14451 &gt; INDEX('State Zip Codes'!$O$3:$T$5,2,MATCH(BD2,'State Zip Codes'!$O$3:$T$3))*('State Zip Codes'!$G$3:$G$14451 &lt; INDEX('State Zip Codes'!$O$3:$T$5,2,MATCH(BE2,'State Zip Codes'!$O$3:$T$3)))), "No Results")</f>
        <v>45371</v>
      </c>
      <c r="BF3" cm="1">
        <f t="array" ref="BF3:BF669">_xlfn._xlws.FILTER('State Zip Codes'!$B$3:$B$14451,('State Zip Codes'!$A$3:$A$14451 ='Zip Code Zones - Archive'!BD1)*('State Zip Codes'!$G$3:$G$14451 &gt; INDEX('State Zip Codes'!$O$3:$T$5,2,MATCH(BE2,'State Zip Codes'!$O$3:$T$3))*('State Zip Codes'!$G$3:$G$14451 &lt; INDEX('State Zip Codes'!$O$3:$T$5,2,MATCH(BF2,'State Zip Codes'!$O$3:$T$3)))), "No Results")</f>
        <v>45614</v>
      </c>
      <c r="BG3" cm="1">
        <f t="array" ref="BG3:BG540">_xlfn._xlws.FILTER('State Zip Codes'!$B$3:$B$14451,('State Zip Codes'!$A$3:$A$14451 ='Zip Code Zones - Archive'!BD1)*('State Zip Codes'!$G$3:$G$14451 &gt; INDEX('State Zip Codes'!$O$3:$T$5,2,MATCH(BF2,'State Zip Codes'!$O$3:$T$3))*('State Zip Codes'!$G$3:$G$14451 &lt; INDEX('State Zip Codes'!$O$3:$T$5,2,MATCH(BG2,'State Zip Codes'!$O$3:$T$3)))), "No Results")</f>
        <v>45742</v>
      </c>
      <c r="BH3" cm="1">
        <f t="array" ref="BH3:BH70">_xlfn._xlws.FILTER('State Zip Codes'!$B$3:$B$14451,('State Zip Codes'!$A$3:$A$14451 ='Zip Code Zones - Archive'!BD1)*('State Zip Codes'!$G$3:$G$14451 &gt; INDEX('State Zip Codes'!$O$3:$T$5,2,MATCH(BG2,'State Zip Codes'!$O$3:$T$3))*('State Zip Codes'!$G$3:$G$14451 &lt; INDEX('State Zip Codes'!$O$3:$T$5,2,MATCH(BH2,'State Zip Codes'!$O$3:$T$3)))), "No Results")</f>
        <v>44452</v>
      </c>
      <c r="BJ3" cm="1">
        <f t="array" ref="BJ3:BJ150">_xlfn._xlws.FILTER('State Zip Codes'!$B$3:$B$14451,('State Zip Codes'!$A$3:$A$14451 ='Zip Code Zones - Archive'!BJ1)*('State Zip Codes'!$G$3:$G$14451 &lt; INDEX('State Zip Codes'!$O$3:$T$5,2,MATCH(BJ2,'State Zip Codes'!$O$3:$T$3))), "No Results")</f>
        <v>97204</v>
      </c>
      <c r="BK3" cm="1">
        <f t="array" ref="BK3:BK259">_xlfn._xlws.FILTER('State Zip Codes'!$B$3:$B$14451,('State Zip Codes'!$A$3:$A$14451 ='Zip Code Zones - Archive'!BJ1)*('State Zip Codes'!$G$3:$G$14451 &gt; INDEX('State Zip Codes'!$O$3:$T$5,2,MATCH(BJ2,'State Zip Codes'!$O$3:$T$3))*('State Zip Codes'!$G$3:$G$14451 &lt; INDEX('State Zip Codes'!$O$3:$T$5,2,MATCH(BK2,'State Zip Codes'!$O$3:$T$3)))), "No Results")</f>
        <v>97122</v>
      </c>
      <c r="BL3" cm="1">
        <f t="array" ref="BL3:BL171">_xlfn._xlws.FILTER('State Zip Codes'!$B$3:$B$14451,('State Zip Codes'!$A$3:$A$14451 ='Zip Code Zones - Archive'!BJ1)*('State Zip Codes'!$G$3:$G$14451 &gt; INDEX('State Zip Codes'!$O$3:$T$5,2,MATCH(BK2,'State Zip Codes'!$O$3:$T$3))*('State Zip Codes'!$G$3:$G$14451 &lt; INDEX('State Zip Codes'!$O$3:$T$5,2,MATCH(BL2,'State Zip Codes'!$O$3:$T$3)))), "No Results")</f>
        <v>97861</v>
      </c>
      <c r="BM3" cm="1">
        <f t="array" ref="BM3:BM142">_xlfn._xlws.FILTER('State Zip Codes'!$B$3:$B$14451,('State Zip Codes'!$A$3:$A$14451 ='Zip Code Zones - Archive'!BJ1)*('State Zip Codes'!$G$3:$G$14451 &gt; INDEX('State Zip Codes'!$O$3:$T$5,2,MATCH(BL2,'State Zip Codes'!$O$3:$T$3))*('State Zip Codes'!$G$3:$G$14451 &lt; INDEX('State Zip Codes'!$O$3:$T$5,2,MATCH(BM2,'State Zip Codes'!$O$3:$T$3)))), "No Results")</f>
        <v>97449</v>
      </c>
      <c r="BN3" cm="1">
        <f t="array" ref="BN3:BN35">_xlfn._xlws.FILTER('State Zip Codes'!$B$3:$B$14451,('State Zip Codes'!$A$3:$A$14451 ='Zip Code Zones - Archive'!BJ1)*('State Zip Codes'!$G$3:$G$14451 &gt; INDEX('State Zip Codes'!$O$3:$T$5,2,MATCH(BM2,'State Zip Codes'!$O$3:$T$3))*('State Zip Codes'!$G$3:$G$14451 &lt; INDEX('State Zip Codes'!$O$3:$T$5,2,MATCH(BN2,'State Zip Codes'!$O$3:$T$3)))), "No Results")</f>
        <v>97837</v>
      </c>
      <c r="BP3" cm="1">
        <f t="array" ref="BP3:BP78">_xlfn._xlws.FILTER('State Zip Codes'!$B$3:$B$14451,('State Zip Codes'!$A$3:$A$14451 ='Zip Code Zones - Archive'!BP1)*('State Zip Codes'!$G$3:$G$14451 &lt; INDEX('State Zip Codes'!$O$3:$T$5,2,MATCH(BP2,'State Zip Codes'!$O$3:$T$3))), "No Results")</f>
        <v>29424</v>
      </c>
      <c r="BQ3" cm="1">
        <f t="array" ref="BQ3:BQ329">_xlfn._xlws.FILTER('State Zip Codes'!$B$3:$B$14451,('State Zip Codes'!$A$3:$A$14451 ='Zip Code Zones - Archive'!BP1)*('State Zip Codes'!$G$3:$G$14451 &gt; INDEX('State Zip Codes'!$O$3:$T$5,2,MATCH(BP2,'State Zip Codes'!$O$3:$T$3))*('State Zip Codes'!$G$3:$G$14451 &lt; INDEX('State Zip Codes'!$O$3:$T$5,2,MATCH(BQ2,'State Zip Codes'!$O$3:$T$3)))), "No Results")</f>
        <v>29580</v>
      </c>
      <c r="BR3" cm="1">
        <f t="array" ref="BR3:BR171">_xlfn._xlws.FILTER('State Zip Codes'!$B$3:$B$14451,('State Zip Codes'!$A$3:$A$14451 ='Zip Code Zones - Archive'!BP1)*('State Zip Codes'!$G$3:$G$14451 &gt; INDEX('State Zip Codes'!$O$3:$T$5,2,MATCH(BQ2,'State Zip Codes'!$O$3:$T$3))*('State Zip Codes'!$G$3:$G$14451 &lt; INDEX('State Zip Codes'!$O$3:$T$5,2,MATCH(BR2,'State Zip Codes'!$O$3:$T$3)))), "No Results")</f>
        <v>29842</v>
      </c>
      <c r="BS3" cm="1">
        <f t="array" ref="BS3:BS123">_xlfn._xlws.FILTER('State Zip Codes'!$B$3:$B$14451,('State Zip Codes'!$A$3:$A$14451 ='Zip Code Zones - Archive'!BP1)*('State Zip Codes'!$G$3:$G$14451 &gt; INDEX('State Zip Codes'!$O$3:$T$5,2,MATCH(BR2,'State Zip Codes'!$O$3:$T$3))*('State Zip Codes'!$G$3:$G$14451 &lt; INDEX('State Zip Codes'!$O$3:$T$5,2,MATCH(BS2,'State Zip Codes'!$O$3:$T$3)))), "No Results")</f>
        <v>29178</v>
      </c>
      <c r="BT3" t="str" cm="1">
        <f t="array" ref="BT3">_xlfn._xlws.FILTER('State Zip Codes'!$B$3:$B$14451,('State Zip Codes'!$A$3:$A$14451 ='Zip Code Zones - Archive'!BP1)*('State Zip Codes'!$G$3:$G$14451 &gt; INDEX('State Zip Codes'!$O$3:$T$5,2,MATCH(BS2,'State Zip Codes'!$O$3:$T$3))*('State Zip Codes'!$G$3:$G$14451 &lt; INDEX('State Zip Codes'!$O$3:$T$5,2,MATCH(BT2,'State Zip Codes'!$O$3:$T$3)))), "No Results")</f>
        <v>No Results</v>
      </c>
      <c r="BV3" cm="1">
        <f t="array" ref="BV3:BV124">_xlfn._xlws.FILTER('State Zip Codes'!$B$3:$B$14451,('State Zip Codes'!$A$3:$A$14451 ='Zip Code Zones - Archive'!BV1)*('State Zip Codes'!$G$3:$G$14451 &lt; INDEX('State Zip Codes'!$O$3:$T$5,2,MATCH(BV2,'State Zip Codes'!$O$3:$T$3))), "No Results")</f>
        <v>84180</v>
      </c>
      <c r="BW3" cm="1">
        <f t="array" ref="BW3:BW116">_xlfn._xlws.FILTER('State Zip Codes'!$B$3:$B$14451,('State Zip Codes'!$A$3:$A$14451 ='Zip Code Zones - Archive'!BV1)*('State Zip Codes'!$G$3:$G$14451 &gt; INDEX('State Zip Codes'!$O$3:$T$5,2,MATCH(BV2,'State Zip Codes'!$O$3:$T$3))*('State Zip Codes'!$G$3:$G$14451 &lt; INDEX('State Zip Codes'!$O$3:$T$5,2,MATCH(BW2,'State Zip Codes'!$O$3:$T$3)))), "No Results")</f>
        <v>84031</v>
      </c>
      <c r="BX3" cm="1">
        <f t="array" ref="BX3:BX56">_xlfn._xlws.FILTER('State Zip Codes'!$B$3:$B$14451,('State Zip Codes'!$A$3:$A$14451 ='Zip Code Zones - Archive'!BV1)*('State Zip Codes'!$G$3:$G$14451 &gt; INDEX('State Zip Codes'!$O$3:$T$5,2,MATCH(BW2,'State Zip Codes'!$O$3:$T$3))*('State Zip Codes'!$G$3:$G$14451 &lt; INDEX('State Zip Codes'!$O$3:$T$5,2,MATCH(BX2,'State Zip Codes'!$O$3:$T$3)))), "No Results")</f>
        <v>84063</v>
      </c>
      <c r="BY3" cm="1">
        <f t="array" ref="BY3:BY43">_xlfn._xlws.FILTER('State Zip Codes'!$B$3:$B$14451,('State Zip Codes'!$A$3:$A$14451 ='Zip Code Zones - Archive'!BV1)*('State Zip Codes'!$G$3:$G$14451 &gt; INDEX('State Zip Codes'!$O$3:$T$5,2,MATCH(BX2,'State Zip Codes'!$O$3:$T$3))*('State Zip Codes'!$G$3:$G$14451 &lt; INDEX('State Zip Codes'!$O$3:$T$5,2,MATCH(BY2,'State Zip Codes'!$O$3:$T$3)))), "No Results")</f>
        <v>84766</v>
      </c>
      <c r="BZ3" cm="1">
        <f t="array" ref="BZ3:BZ18">_xlfn._xlws.FILTER('State Zip Codes'!$B$3:$B$14451,('State Zip Codes'!$A$3:$A$14451 ='Zip Code Zones - Archive'!BV1)*('State Zip Codes'!$G$3:$G$14451 &gt; INDEX('State Zip Codes'!$O$3:$T$5,2,MATCH(BY2,'State Zip Codes'!$O$3:$T$3))*('State Zip Codes'!$G$3:$G$14451 &lt; INDEX('State Zip Codes'!$O$3:$T$5,2,MATCH(BZ2,'State Zip Codes'!$O$3:$T$3)))), "No Results")</f>
        <v>84741</v>
      </c>
      <c r="CB3" cm="1">
        <f t="array" ref="CB3:CB236">_xlfn._xlws.FILTER('State Zip Codes'!$B$3:$B$14451,('State Zip Codes'!$A$3:$A$14451 ='Zip Code Zones - Archive'!CB1)*('State Zip Codes'!$G$3:$G$14451 &lt; INDEX('State Zip Codes'!$O$3:$T$5,2,MATCH(CB2,'State Zip Codes'!$O$3:$T$3))), "No Results")</f>
        <v>98104</v>
      </c>
      <c r="CC3" cm="1">
        <f t="array" ref="CC3:CC317">_xlfn._xlws.FILTER('State Zip Codes'!$B$3:$B$14451,('State Zip Codes'!$A$3:$A$14451 ='Zip Code Zones - Archive'!CB1)*('State Zip Codes'!$G$3:$G$14451 &gt; INDEX('State Zip Codes'!$O$3:$T$5,2,MATCH(CB2,'State Zip Codes'!$O$3:$T$3))*('State Zip Codes'!$G$3:$G$14451 &lt; INDEX('State Zip Codes'!$O$3:$T$5,2,MATCH(CC2,'State Zip Codes'!$O$3:$T$3)))), "No Results")</f>
        <v>98541</v>
      </c>
      <c r="CD3" cm="1">
        <f t="array" ref="CD3:CD195">_xlfn._xlws.FILTER('State Zip Codes'!$B$3:$B$14451,('State Zip Codes'!$A$3:$A$14451 ='Zip Code Zones - Archive'!CB1)*('State Zip Codes'!$G$3:$G$14451 &gt; INDEX('State Zip Codes'!$O$3:$T$5,2,MATCH(CC2,'State Zip Codes'!$O$3:$T$3))*('State Zip Codes'!$G$3:$G$14451 &lt; INDEX('State Zip Codes'!$O$3:$T$5,2,MATCH(CD2,'State Zip Codes'!$O$3:$T$3)))), "No Results")</f>
        <v>98629</v>
      </c>
      <c r="CE3" cm="1">
        <f t="array" ref="CE3:CE138">_xlfn._xlws.FILTER('State Zip Codes'!$B$3:$B$14451,('State Zip Codes'!$A$3:$A$14451 ='Zip Code Zones - Archive'!CB1)*('State Zip Codes'!$G$3:$G$14451 &gt; INDEX('State Zip Codes'!$O$3:$T$5,2,MATCH(CD2,'State Zip Codes'!$O$3:$T$3))*('State Zip Codes'!$G$3:$G$14451 &lt; INDEX('State Zip Codes'!$O$3:$T$5,2,MATCH(CE2,'State Zip Codes'!$O$3:$T$3)))), "No Results")</f>
        <v>99123</v>
      </c>
      <c r="CF3" cm="1">
        <f t="array" ref="CF3:CF25">_xlfn._xlws.FILTER('State Zip Codes'!$B$3:$B$14451,('State Zip Codes'!$A$3:$A$14451 ='Zip Code Zones - Archive'!CB1)*('State Zip Codes'!$G$3:$G$14451 &gt; INDEX('State Zip Codes'!$O$3:$T$5,2,MATCH(CE2,'State Zip Codes'!$O$3:$T$3))*('State Zip Codes'!$G$3:$G$14451 &lt; INDEX('State Zip Codes'!$O$3:$T$5,2,MATCH(CF2,'State Zip Codes'!$O$3:$T$3)))), "No Results")</f>
        <v>99012</v>
      </c>
      <c r="CH3" cm="1">
        <f t="array" ref="CH3:CH177">_xlfn._xlws.FILTER('State Zip Codes'!$B$3:$B$14451,('State Zip Codes'!$A$3:$A$14451 ='Zip Code Zones - Archive'!CH1)*('State Zip Codes'!$G$3:$G$14451 &lt; INDEX('State Zip Codes'!$O$3:$T$5,2,MATCH(CH2,'State Zip Codes'!$O$3:$T$3))), "No Results")</f>
        <v>53203</v>
      </c>
      <c r="CI3" cm="1">
        <f t="array" ref="CI3:CI582">_xlfn._xlws.FILTER('State Zip Codes'!$B$3:$B$14451,('State Zip Codes'!$A$3:$A$14451 ='Zip Code Zones - Archive'!CH1)*('State Zip Codes'!$G$3:$G$14451 &gt; INDEX('State Zip Codes'!$O$3:$T$5,2,MATCH(CH2,'State Zip Codes'!$O$3:$T$3))*('State Zip Codes'!$G$3:$G$14451 &lt; INDEX('State Zip Codes'!$O$3:$T$5,2,MATCH(CI2,'State Zip Codes'!$O$3:$T$3)))), "No Results")</f>
        <v>53534</v>
      </c>
      <c r="CJ3" cm="1">
        <f t="array" ref="CJ3:CJ375">_xlfn._xlws.FILTER('State Zip Codes'!$B$3:$B$14451,('State Zip Codes'!$A$3:$A$14451 ='Zip Code Zones - Archive'!CH1)*('State Zip Codes'!$G$3:$G$14451 &gt; INDEX('State Zip Codes'!$O$3:$T$5,2,MATCH(CI2,'State Zip Codes'!$O$3:$T$3))*('State Zip Codes'!$G$3:$G$14451 &lt; INDEX('State Zip Codes'!$O$3:$T$5,2,MATCH(CJ2,'State Zip Codes'!$O$3:$T$3)))), "No Results")</f>
        <v>53553</v>
      </c>
      <c r="CK3" cm="1">
        <f t="array" ref="CK3:CK285">_xlfn._xlws.FILTER('State Zip Codes'!$B$3:$B$14451,('State Zip Codes'!$A$3:$A$14451 ='Zip Code Zones - Archive'!CH1)*('State Zip Codes'!$G$3:$G$14451 &gt; INDEX('State Zip Codes'!$O$3:$T$5,2,MATCH(CJ2,'State Zip Codes'!$O$3:$T$3))*('State Zip Codes'!$G$3:$G$14451 &lt; INDEX('State Zip Codes'!$O$3:$T$5,2,MATCH(CK2,'State Zip Codes'!$O$3:$T$3)))), "No Results")</f>
        <v>53804</v>
      </c>
      <c r="CL3" cm="1">
        <f t="array" ref="CL3:CL104">_xlfn._xlws.FILTER('State Zip Codes'!$B$3:$B$14451,('State Zip Codes'!$A$3:$A$14451 ='Zip Code Zones - Archive'!CH1)*('State Zip Codes'!$G$3:$G$14451 &gt; INDEX('State Zip Codes'!$O$3:$T$5,2,MATCH(CK2,'State Zip Codes'!$O$3:$T$3))*('State Zip Codes'!$G$3:$G$14451 &lt; INDEX('State Zip Codes'!$O$3:$T$5,2,MATCH(CL2,'State Zip Codes'!$O$3:$T$3)))), "No Results")</f>
        <v>54728</v>
      </c>
    </row>
    <row r="4" spans="2:90" x14ac:dyDescent="0.25">
      <c r="B4">
        <v>80202</v>
      </c>
      <c r="C4">
        <v>80917</v>
      </c>
      <c r="D4">
        <v>81076</v>
      </c>
      <c r="E4">
        <v>81036</v>
      </c>
      <c r="F4">
        <v>81326</v>
      </c>
      <c r="H4">
        <v>80942</v>
      </c>
      <c r="I4">
        <v>80223</v>
      </c>
      <c r="J4">
        <v>81092</v>
      </c>
      <c r="K4">
        <v>80480</v>
      </c>
      <c r="N4">
        <v>32886</v>
      </c>
      <c r="O4">
        <v>34471</v>
      </c>
      <c r="P4">
        <v>33438</v>
      </c>
      <c r="Q4">
        <v>32046</v>
      </c>
      <c r="R4">
        <v>32352</v>
      </c>
      <c r="T4">
        <v>83404</v>
      </c>
      <c r="U4">
        <v>83246</v>
      </c>
      <c r="V4">
        <v>83338</v>
      </c>
      <c r="W4">
        <v>83332</v>
      </c>
      <c r="X4">
        <v>83655</v>
      </c>
      <c r="Z4">
        <v>60603</v>
      </c>
      <c r="AA4">
        <v>60424</v>
      </c>
      <c r="AB4">
        <v>61752</v>
      </c>
      <c r="AC4">
        <v>62518</v>
      </c>
      <c r="AD4">
        <v>62366</v>
      </c>
      <c r="AF4">
        <v>46249</v>
      </c>
      <c r="AG4">
        <v>47874</v>
      </c>
      <c r="AH4">
        <v>46536</v>
      </c>
      <c r="AL4">
        <v>40218</v>
      </c>
      <c r="AM4">
        <v>40511</v>
      </c>
      <c r="AN4">
        <v>41301</v>
      </c>
      <c r="AO4">
        <v>42411</v>
      </c>
      <c r="AR4">
        <v>55478</v>
      </c>
      <c r="AS4">
        <v>55956</v>
      </c>
      <c r="AT4">
        <v>55718</v>
      </c>
      <c r="AU4">
        <v>56185</v>
      </c>
      <c r="AV4">
        <v>56568</v>
      </c>
      <c r="AX4">
        <v>27634</v>
      </c>
      <c r="AY4">
        <v>28306</v>
      </c>
      <c r="AZ4">
        <v>28227</v>
      </c>
      <c r="BA4">
        <v>28606</v>
      </c>
      <c r="BB4">
        <v>28708</v>
      </c>
      <c r="BD4">
        <v>45202</v>
      </c>
      <c r="BE4">
        <v>45323</v>
      </c>
      <c r="BF4">
        <v>43341</v>
      </c>
      <c r="BG4">
        <v>43516</v>
      </c>
      <c r="BH4">
        <v>44470</v>
      </c>
      <c r="BJ4">
        <v>97251</v>
      </c>
      <c r="BK4">
        <v>97136</v>
      </c>
      <c r="BL4">
        <v>97453</v>
      </c>
      <c r="BM4">
        <v>97844</v>
      </c>
      <c r="BN4">
        <v>97637</v>
      </c>
      <c r="BP4">
        <v>29425</v>
      </c>
      <c r="BQ4">
        <v>29926</v>
      </c>
      <c r="BR4">
        <v>29828</v>
      </c>
      <c r="BS4">
        <v>29704</v>
      </c>
      <c r="BV4">
        <v>84138</v>
      </c>
      <c r="BW4">
        <v>84036</v>
      </c>
      <c r="BX4">
        <v>84521</v>
      </c>
      <c r="BY4">
        <v>84008</v>
      </c>
      <c r="BZ4">
        <v>84757</v>
      </c>
      <c r="CB4">
        <v>98161</v>
      </c>
      <c r="CC4">
        <v>98241</v>
      </c>
      <c r="CD4">
        <v>98848</v>
      </c>
      <c r="CE4">
        <v>99133</v>
      </c>
      <c r="CF4">
        <v>99023</v>
      </c>
      <c r="CH4">
        <v>53233</v>
      </c>
      <c r="CI4">
        <v>53925</v>
      </c>
      <c r="CJ4">
        <v>53586</v>
      </c>
      <c r="CK4">
        <v>54471</v>
      </c>
      <c r="CL4">
        <v>54896</v>
      </c>
    </row>
    <row r="5" spans="2:90" x14ac:dyDescent="0.25">
      <c r="B5">
        <v>80265</v>
      </c>
      <c r="C5">
        <v>80468</v>
      </c>
      <c r="D5">
        <v>81601</v>
      </c>
      <c r="E5">
        <v>81624</v>
      </c>
      <c r="F5">
        <v>81327</v>
      </c>
      <c r="H5">
        <v>80946</v>
      </c>
      <c r="I5">
        <v>80246</v>
      </c>
      <c r="J5">
        <v>80523</v>
      </c>
      <c r="K5">
        <v>81047</v>
      </c>
      <c r="N5">
        <v>32887</v>
      </c>
      <c r="O5">
        <v>34470</v>
      </c>
      <c r="P5">
        <v>32216</v>
      </c>
      <c r="Q5">
        <v>33415</v>
      </c>
      <c r="R5">
        <v>32332</v>
      </c>
      <c r="T5">
        <v>83406</v>
      </c>
      <c r="U5">
        <v>83213</v>
      </c>
      <c r="V5">
        <v>83325</v>
      </c>
      <c r="W5">
        <v>83462</v>
      </c>
      <c r="X5">
        <v>83639</v>
      </c>
      <c r="Z5">
        <v>60689</v>
      </c>
      <c r="AA5">
        <v>60958</v>
      </c>
      <c r="AB5">
        <v>61858</v>
      </c>
      <c r="AC5">
        <v>61468</v>
      </c>
      <c r="AD5">
        <v>62853</v>
      </c>
      <c r="AF5">
        <v>46255</v>
      </c>
      <c r="AG5">
        <v>47832</v>
      </c>
      <c r="AH5">
        <v>46341</v>
      </c>
      <c r="AL5">
        <v>40228</v>
      </c>
      <c r="AM5">
        <v>40506</v>
      </c>
      <c r="AN5">
        <v>41364</v>
      </c>
      <c r="AO5">
        <v>41132</v>
      </c>
      <c r="AR5">
        <v>55479</v>
      </c>
      <c r="AS5">
        <v>55355</v>
      </c>
      <c r="AT5">
        <v>56308</v>
      </c>
      <c r="AU5">
        <v>56122</v>
      </c>
      <c r="AV5">
        <v>56649</v>
      </c>
      <c r="AX5">
        <v>27635</v>
      </c>
      <c r="AY5">
        <v>28374</v>
      </c>
      <c r="AZ5">
        <v>28570</v>
      </c>
      <c r="BA5">
        <v>28601</v>
      </c>
      <c r="BB5">
        <v>28721</v>
      </c>
      <c r="BD5">
        <v>45219</v>
      </c>
      <c r="BE5">
        <v>45304</v>
      </c>
      <c r="BF5">
        <v>43150</v>
      </c>
      <c r="BG5">
        <v>44827</v>
      </c>
      <c r="BH5">
        <v>44094</v>
      </c>
      <c r="BJ5">
        <v>97253</v>
      </c>
      <c r="BK5">
        <v>97361</v>
      </c>
      <c r="BL5">
        <v>97753</v>
      </c>
      <c r="BM5">
        <v>97836</v>
      </c>
      <c r="BN5">
        <v>97814</v>
      </c>
      <c r="BP5">
        <v>29401</v>
      </c>
      <c r="BQ5">
        <v>29944</v>
      </c>
      <c r="BR5">
        <v>29006</v>
      </c>
      <c r="BS5">
        <v>29712</v>
      </c>
      <c r="BV5">
        <v>84114</v>
      </c>
      <c r="BW5">
        <v>84332</v>
      </c>
      <c r="BX5">
        <v>84654</v>
      </c>
      <c r="BY5">
        <v>84744</v>
      </c>
      <c r="BZ5">
        <v>84779</v>
      </c>
      <c r="CB5">
        <v>98164</v>
      </c>
      <c r="CC5">
        <v>98233</v>
      </c>
      <c r="CD5">
        <v>98858</v>
      </c>
      <c r="CE5">
        <v>99322</v>
      </c>
      <c r="CF5">
        <v>99347</v>
      </c>
      <c r="CH5">
        <v>53259</v>
      </c>
      <c r="CI5">
        <v>53545</v>
      </c>
      <c r="CJ5">
        <v>54101</v>
      </c>
      <c r="CK5">
        <v>54476</v>
      </c>
      <c r="CL5">
        <v>54772</v>
      </c>
    </row>
    <row r="6" spans="2:90" x14ac:dyDescent="0.25">
      <c r="B6">
        <v>80293</v>
      </c>
      <c r="C6">
        <v>80938</v>
      </c>
      <c r="D6">
        <v>81623</v>
      </c>
      <c r="E6">
        <v>80807</v>
      </c>
      <c r="F6">
        <v>81324</v>
      </c>
      <c r="H6">
        <v>80947</v>
      </c>
      <c r="I6">
        <v>80219</v>
      </c>
      <c r="J6">
        <v>81132</v>
      </c>
      <c r="K6">
        <v>81428</v>
      </c>
      <c r="N6">
        <v>32891</v>
      </c>
      <c r="O6">
        <v>33543</v>
      </c>
      <c r="P6">
        <v>32224</v>
      </c>
      <c r="Q6">
        <v>32096</v>
      </c>
      <c r="R6">
        <v>32321</v>
      </c>
      <c r="T6">
        <v>83401</v>
      </c>
      <c r="U6">
        <v>83214</v>
      </c>
      <c r="V6">
        <v>83344</v>
      </c>
      <c r="W6">
        <v>83316</v>
      </c>
      <c r="X6">
        <v>83676</v>
      </c>
      <c r="Z6">
        <v>60602</v>
      </c>
      <c r="AA6">
        <v>60145</v>
      </c>
      <c r="AB6">
        <v>61270</v>
      </c>
      <c r="AC6">
        <v>61448</v>
      </c>
      <c r="AD6">
        <v>62231</v>
      </c>
      <c r="AF6">
        <v>46277</v>
      </c>
      <c r="AG6">
        <v>47992</v>
      </c>
      <c r="AH6">
        <v>46767</v>
      </c>
      <c r="AL6">
        <v>40291</v>
      </c>
      <c r="AM6">
        <v>40526</v>
      </c>
      <c r="AN6">
        <v>41332</v>
      </c>
      <c r="AO6">
        <v>40819</v>
      </c>
      <c r="AR6">
        <v>55483</v>
      </c>
      <c r="AS6">
        <v>55063</v>
      </c>
      <c r="AT6">
        <v>56226</v>
      </c>
      <c r="AU6">
        <v>56531</v>
      </c>
      <c r="AV6">
        <v>56750</v>
      </c>
      <c r="AX6">
        <v>27640</v>
      </c>
      <c r="AY6">
        <v>28348</v>
      </c>
      <c r="AZ6">
        <v>28552</v>
      </c>
      <c r="BA6">
        <v>28052</v>
      </c>
      <c r="BB6">
        <v>28745</v>
      </c>
      <c r="BD6">
        <v>45214</v>
      </c>
      <c r="BE6">
        <v>45337</v>
      </c>
      <c r="BF6">
        <v>45810</v>
      </c>
      <c r="BG6">
        <v>45872</v>
      </c>
      <c r="BH6">
        <v>44430</v>
      </c>
      <c r="BJ6">
        <v>97254</v>
      </c>
      <c r="BK6">
        <v>97102</v>
      </c>
      <c r="BL6">
        <v>97701</v>
      </c>
      <c r="BM6">
        <v>97447</v>
      </c>
      <c r="BN6">
        <v>97534</v>
      </c>
      <c r="BP6">
        <v>29403</v>
      </c>
      <c r="BQ6">
        <v>29936</v>
      </c>
      <c r="BR6">
        <v>29547</v>
      </c>
      <c r="BS6">
        <v>29706</v>
      </c>
      <c r="BV6">
        <v>84132</v>
      </c>
      <c r="BW6">
        <v>84645</v>
      </c>
      <c r="BX6">
        <v>84078</v>
      </c>
      <c r="BY6">
        <v>84732</v>
      </c>
      <c r="BZ6">
        <v>84722</v>
      </c>
      <c r="CB6">
        <v>98129</v>
      </c>
      <c r="CC6">
        <v>98355</v>
      </c>
      <c r="CD6">
        <v>98936</v>
      </c>
      <c r="CE6">
        <v>99356</v>
      </c>
      <c r="CF6">
        <v>99018</v>
      </c>
      <c r="CH6">
        <v>53263</v>
      </c>
      <c r="CI6">
        <v>53015</v>
      </c>
      <c r="CJ6">
        <v>53924</v>
      </c>
      <c r="CK6">
        <v>54657</v>
      </c>
      <c r="CL6">
        <v>54740</v>
      </c>
    </row>
    <row r="7" spans="2:90" x14ac:dyDescent="0.25">
      <c r="B7">
        <v>80290</v>
      </c>
      <c r="C7">
        <v>80922</v>
      </c>
      <c r="D7">
        <v>81034</v>
      </c>
      <c r="E7">
        <v>80749</v>
      </c>
      <c r="F7">
        <v>81335</v>
      </c>
      <c r="H7">
        <v>80950</v>
      </c>
      <c r="I7">
        <v>80209</v>
      </c>
      <c r="J7">
        <v>80553</v>
      </c>
      <c r="K7">
        <v>80751</v>
      </c>
      <c r="N7">
        <v>32897</v>
      </c>
      <c r="O7">
        <v>32112</v>
      </c>
      <c r="P7">
        <v>32246</v>
      </c>
      <c r="Q7">
        <v>33449</v>
      </c>
      <c r="R7">
        <v>32456</v>
      </c>
      <c r="T7">
        <v>83427</v>
      </c>
      <c r="U7">
        <v>83211</v>
      </c>
      <c r="V7">
        <v>83346</v>
      </c>
      <c r="W7">
        <v>83229</v>
      </c>
      <c r="X7">
        <v>83619</v>
      </c>
      <c r="Z7">
        <v>60601</v>
      </c>
      <c r="AA7">
        <v>60551</v>
      </c>
      <c r="AB7">
        <v>61258</v>
      </c>
      <c r="AC7">
        <v>61929</v>
      </c>
      <c r="AD7">
        <v>62065</v>
      </c>
      <c r="AF7">
        <v>46283</v>
      </c>
      <c r="AG7">
        <v>47006</v>
      </c>
      <c r="AH7">
        <v>47666</v>
      </c>
      <c r="AL7">
        <v>40205</v>
      </c>
      <c r="AM7">
        <v>40536</v>
      </c>
      <c r="AN7">
        <v>40771</v>
      </c>
      <c r="AO7">
        <v>41121</v>
      </c>
      <c r="AR7">
        <v>55484</v>
      </c>
      <c r="AS7">
        <v>56387</v>
      </c>
      <c r="AT7">
        <v>55780</v>
      </c>
      <c r="AU7">
        <v>56324</v>
      </c>
      <c r="AV7">
        <v>55604</v>
      </c>
      <c r="AX7">
        <v>27656</v>
      </c>
      <c r="AY7">
        <v>27828</v>
      </c>
      <c r="AZ7">
        <v>28412</v>
      </c>
      <c r="BA7">
        <v>28651</v>
      </c>
      <c r="BB7">
        <v>28786</v>
      </c>
      <c r="BD7">
        <v>45206</v>
      </c>
      <c r="BE7">
        <v>45346</v>
      </c>
      <c r="BF7">
        <v>43356</v>
      </c>
      <c r="BG7">
        <v>43843</v>
      </c>
      <c r="BH7">
        <v>44413</v>
      </c>
      <c r="BJ7">
        <v>97256</v>
      </c>
      <c r="BK7">
        <v>97322</v>
      </c>
      <c r="BL7">
        <v>97492</v>
      </c>
      <c r="BM7">
        <v>97486</v>
      </c>
      <c r="BN7">
        <v>97883</v>
      </c>
      <c r="BP7">
        <v>29409</v>
      </c>
      <c r="BQ7">
        <v>29082</v>
      </c>
      <c r="BR7">
        <v>29829</v>
      </c>
      <c r="BS7">
        <v>29031</v>
      </c>
      <c r="BV7">
        <v>84134</v>
      </c>
      <c r="BW7">
        <v>84321</v>
      </c>
      <c r="BX7">
        <v>84631</v>
      </c>
      <c r="BY7">
        <v>84747</v>
      </c>
      <c r="BZ7">
        <v>84781</v>
      </c>
      <c r="CB7">
        <v>98170</v>
      </c>
      <c r="CC7">
        <v>98922</v>
      </c>
      <c r="CD7">
        <v>98813</v>
      </c>
      <c r="CE7">
        <v>99350</v>
      </c>
      <c r="CF7">
        <v>99016</v>
      </c>
      <c r="CH7">
        <v>53274</v>
      </c>
      <c r="CI7">
        <v>53933</v>
      </c>
      <c r="CJ7">
        <v>53543</v>
      </c>
      <c r="CK7">
        <v>54466</v>
      </c>
      <c r="CL7">
        <v>54750</v>
      </c>
    </row>
    <row r="8" spans="2:90" x14ac:dyDescent="0.25">
      <c r="B8">
        <v>80294</v>
      </c>
      <c r="C8">
        <v>80904</v>
      </c>
      <c r="D8">
        <v>81069</v>
      </c>
      <c r="E8">
        <v>80810</v>
      </c>
      <c r="F8">
        <v>81331</v>
      </c>
      <c r="H8">
        <v>80977</v>
      </c>
      <c r="I8">
        <v>80232</v>
      </c>
      <c r="J8">
        <v>81151</v>
      </c>
      <c r="K8">
        <v>81073</v>
      </c>
      <c r="N8">
        <v>32801</v>
      </c>
      <c r="O8">
        <v>32909</v>
      </c>
      <c r="P8">
        <v>32234</v>
      </c>
      <c r="Q8">
        <v>34135</v>
      </c>
      <c r="R8">
        <v>33070</v>
      </c>
      <c r="T8">
        <v>83402</v>
      </c>
      <c r="U8">
        <v>83241</v>
      </c>
      <c r="V8">
        <v>83340</v>
      </c>
      <c r="W8">
        <v>83301</v>
      </c>
      <c r="X8">
        <v>83660</v>
      </c>
      <c r="Z8">
        <v>60605</v>
      </c>
      <c r="AA8">
        <v>60941</v>
      </c>
      <c r="AB8">
        <v>61044</v>
      </c>
      <c r="AC8">
        <v>62656</v>
      </c>
      <c r="AD8">
        <v>62842</v>
      </c>
      <c r="AF8">
        <v>46285</v>
      </c>
      <c r="AG8">
        <v>47330</v>
      </c>
      <c r="AH8">
        <v>47579</v>
      </c>
      <c r="AL8">
        <v>40299</v>
      </c>
      <c r="AM8">
        <v>40546</v>
      </c>
      <c r="AN8">
        <v>42410</v>
      </c>
      <c r="AO8">
        <v>42236</v>
      </c>
      <c r="AR8">
        <v>55485</v>
      </c>
      <c r="AS8">
        <v>56379</v>
      </c>
      <c r="AT8">
        <v>56349</v>
      </c>
      <c r="AU8">
        <v>55803</v>
      </c>
      <c r="AV8">
        <v>56654</v>
      </c>
      <c r="AX8">
        <v>27668</v>
      </c>
      <c r="AY8">
        <v>27341</v>
      </c>
      <c r="AZ8">
        <v>28215</v>
      </c>
      <c r="BA8">
        <v>28016</v>
      </c>
      <c r="BB8">
        <v>28747</v>
      </c>
      <c r="BD8">
        <v>45235</v>
      </c>
      <c r="BE8">
        <v>45123</v>
      </c>
      <c r="BF8">
        <v>45809</v>
      </c>
      <c r="BG8">
        <v>43821</v>
      </c>
      <c r="BH8">
        <v>44515</v>
      </c>
      <c r="BJ8">
        <v>97209</v>
      </c>
      <c r="BK8">
        <v>97344</v>
      </c>
      <c r="BL8">
        <v>97823</v>
      </c>
      <c r="BM8">
        <v>97443</v>
      </c>
      <c r="BN8">
        <v>97633</v>
      </c>
      <c r="BP8">
        <v>29407</v>
      </c>
      <c r="BQ8">
        <v>29556</v>
      </c>
      <c r="BR8">
        <v>29129</v>
      </c>
      <c r="BS8">
        <v>29835</v>
      </c>
      <c r="BV8">
        <v>84139</v>
      </c>
      <c r="BW8">
        <v>84027</v>
      </c>
      <c r="BX8">
        <v>84023</v>
      </c>
      <c r="BY8">
        <v>84743</v>
      </c>
      <c r="BZ8">
        <v>84774</v>
      </c>
      <c r="CB8">
        <v>98181</v>
      </c>
      <c r="CC8">
        <v>98284</v>
      </c>
      <c r="CD8">
        <v>98619</v>
      </c>
      <c r="CE8">
        <v>98857</v>
      </c>
      <c r="CF8">
        <v>99139</v>
      </c>
      <c r="CH8">
        <v>53278</v>
      </c>
      <c r="CI8">
        <v>53049</v>
      </c>
      <c r="CJ8">
        <v>54613</v>
      </c>
      <c r="CK8">
        <v>54619</v>
      </c>
      <c r="CL8">
        <v>54547</v>
      </c>
    </row>
    <row r="9" spans="2:90" x14ac:dyDescent="0.25">
      <c r="B9">
        <v>80211</v>
      </c>
      <c r="C9">
        <v>80101</v>
      </c>
      <c r="D9">
        <v>80822</v>
      </c>
      <c r="E9">
        <v>81055</v>
      </c>
      <c r="F9">
        <v>81321</v>
      </c>
      <c r="H9">
        <v>80995</v>
      </c>
      <c r="I9">
        <v>80230</v>
      </c>
      <c r="J9">
        <v>81027</v>
      </c>
      <c r="K9">
        <v>81235</v>
      </c>
      <c r="N9">
        <v>32896</v>
      </c>
      <c r="O9">
        <v>34476</v>
      </c>
      <c r="P9">
        <v>34997</v>
      </c>
      <c r="Q9">
        <v>33406</v>
      </c>
      <c r="R9">
        <v>32324</v>
      </c>
      <c r="T9">
        <v>83431</v>
      </c>
      <c r="U9">
        <v>83212</v>
      </c>
      <c r="V9">
        <v>83227</v>
      </c>
      <c r="W9">
        <v>83469</v>
      </c>
      <c r="X9">
        <v>83612</v>
      </c>
      <c r="Z9">
        <v>60606</v>
      </c>
      <c r="AA9">
        <v>60033</v>
      </c>
      <c r="AB9">
        <v>61277</v>
      </c>
      <c r="AC9">
        <v>61546</v>
      </c>
      <c r="AD9">
        <v>62022</v>
      </c>
      <c r="AF9">
        <v>46262</v>
      </c>
      <c r="AG9">
        <v>47907</v>
      </c>
      <c r="AH9">
        <v>46743</v>
      </c>
      <c r="AL9">
        <v>40243</v>
      </c>
      <c r="AM9">
        <v>40550</v>
      </c>
      <c r="AN9">
        <v>41352</v>
      </c>
      <c r="AO9">
        <v>41740</v>
      </c>
      <c r="AR9">
        <v>55486</v>
      </c>
      <c r="AS9">
        <v>56388</v>
      </c>
      <c r="AT9">
        <v>55798</v>
      </c>
      <c r="AU9">
        <v>56464</v>
      </c>
      <c r="AV9">
        <v>56523</v>
      </c>
      <c r="AX9">
        <v>27690</v>
      </c>
      <c r="AY9">
        <v>27301</v>
      </c>
      <c r="AZ9">
        <v>27928</v>
      </c>
      <c r="BA9">
        <v>27917</v>
      </c>
      <c r="BB9">
        <v>28785</v>
      </c>
      <c r="BD9">
        <v>45220</v>
      </c>
      <c r="BE9">
        <v>45660</v>
      </c>
      <c r="BF9">
        <v>43001</v>
      </c>
      <c r="BG9">
        <v>43014</v>
      </c>
      <c r="BH9">
        <v>44440</v>
      </c>
      <c r="BJ9">
        <v>97201</v>
      </c>
      <c r="BK9">
        <v>97040</v>
      </c>
      <c r="BL9">
        <v>97434</v>
      </c>
      <c r="BM9">
        <v>97752</v>
      </c>
      <c r="BN9">
        <v>97885</v>
      </c>
      <c r="BP9">
        <v>29405</v>
      </c>
      <c r="BQ9">
        <v>29047</v>
      </c>
      <c r="BR9">
        <v>29036</v>
      </c>
      <c r="BS9">
        <v>29351</v>
      </c>
      <c r="BV9">
        <v>84141</v>
      </c>
      <c r="BW9">
        <v>84309</v>
      </c>
      <c r="BX9">
        <v>84035</v>
      </c>
      <c r="BY9">
        <v>84713</v>
      </c>
      <c r="BZ9">
        <v>84737</v>
      </c>
      <c r="CB9">
        <v>98185</v>
      </c>
      <c r="CC9">
        <v>98221</v>
      </c>
      <c r="CD9">
        <v>99321</v>
      </c>
      <c r="CE9">
        <v>98855</v>
      </c>
      <c r="CF9">
        <v>99027</v>
      </c>
      <c r="CH9">
        <v>53288</v>
      </c>
      <c r="CI9">
        <v>53932</v>
      </c>
      <c r="CJ9">
        <v>53968</v>
      </c>
      <c r="CK9">
        <v>54149</v>
      </c>
      <c r="CL9">
        <v>54514</v>
      </c>
    </row>
    <row r="10" spans="2:90" ht="14.25" customHeight="1" x14ac:dyDescent="0.25">
      <c r="B10">
        <v>80264</v>
      </c>
      <c r="C10">
        <v>80447</v>
      </c>
      <c r="D10">
        <v>81143</v>
      </c>
      <c r="E10">
        <v>81653</v>
      </c>
      <c r="H10">
        <v>80997</v>
      </c>
      <c r="I10">
        <v>81069</v>
      </c>
      <c r="J10">
        <v>80521</v>
      </c>
      <c r="K10">
        <v>81647</v>
      </c>
      <c r="N10">
        <v>32805</v>
      </c>
      <c r="O10">
        <v>32110</v>
      </c>
      <c r="P10">
        <v>32221</v>
      </c>
      <c r="Q10">
        <v>33480</v>
      </c>
      <c r="R10">
        <v>32465</v>
      </c>
      <c r="T10">
        <v>83442</v>
      </c>
      <c r="U10">
        <v>83234</v>
      </c>
      <c r="V10">
        <v>83334</v>
      </c>
      <c r="W10">
        <v>83466</v>
      </c>
      <c r="X10">
        <v>83547</v>
      </c>
      <c r="Z10">
        <v>60654</v>
      </c>
      <c r="AA10">
        <v>60922</v>
      </c>
      <c r="AB10">
        <v>61742</v>
      </c>
      <c r="AC10">
        <v>61436</v>
      </c>
      <c r="AD10">
        <v>62370</v>
      </c>
      <c r="AF10">
        <v>46204</v>
      </c>
      <c r="AG10">
        <v>46911</v>
      </c>
      <c r="AH10">
        <v>47525</v>
      </c>
      <c r="AL10">
        <v>40223</v>
      </c>
      <c r="AM10">
        <v>40598</v>
      </c>
      <c r="AN10">
        <v>42409</v>
      </c>
      <c r="AO10">
        <v>41751</v>
      </c>
      <c r="AR10">
        <v>55487</v>
      </c>
      <c r="AS10">
        <v>55389</v>
      </c>
      <c r="AT10">
        <v>56469</v>
      </c>
      <c r="AU10">
        <v>56274</v>
      </c>
      <c r="AV10">
        <v>56716</v>
      </c>
      <c r="AX10">
        <v>27697</v>
      </c>
      <c r="AY10">
        <v>27376</v>
      </c>
      <c r="AZ10">
        <v>28263</v>
      </c>
      <c r="BA10">
        <v>27956</v>
      </c>
      <c r="BB10">
        <v>28774</v>
      </c>
      <c r="BD10">
        <v>45225</v>
      </c>
      <c r="BE10">
        <v>45339</v>
      </c>
      <c r="BF10">
        <v>45631</v>
      </c>
      <c r="BG10">
        <v>43512</v>
      </c>
      <c r="BH10">
        <v>44512</v>
      </c>
      <c r="BJ10">
        <v>97205</v>
      </c>
      <c r="BK10">
        <v>97103</v>
      </c>
      <c r="BL10">
        <v>97424</v>
      </c>
      <c r="BM10">
        <v>97495</v>
      </c>
      <c r="BN10">
        <v>97828</v>
      </c>
      <c r="BP10">
        <v>29464</v>
      </c>
      <c r="BQ10">
        <v>29928</v>
      </c>
      <c r="BR10">
        <v>29525</v>
      </c>
      <c r="BS10">
        <v>29848</v>
      </c>
      <c r="BV10">
        <v>84143</v>
      </c>
      <c r="BW10">
        <v>84337</v>
      </c>
      <c r="BX10">
        <v>84701</v>
      </c>
      <c r="BY10">
        <v>84540</v>
      </c>
      <c r="BZ10">
        <v>84782</v>
      </c>
      <c r="CB10">
        <v>98190</v>
      </c>
      <c r="CC10">
        <v>98575</v>
      </c>
      <c r="CD10">
        <v>98833</v>
      </c>
      <c r="CE10">
        <v>99320</v>
      </c>
      <c r="CF10">
        <v>99030</v>
      </c>
      <c r="CH10">
        <v>53290</v>
      </c>
      <c r="CI10">
        <v>54974</v>
      </c>
      <c r="CJ10">
        <v>53526</v>
      </c>
      <c r="CK10">
        <v>54667</v>
      </c>
      <c r="CL10">
        <v>54749</v>
      </c>
    </row>
    <row r="11" spans="2:90" x14ac:dyDescent="0.25">
      <c r="B11">
        <v>80243</v>
      </c>
      <c r="C11">
        <v>80939</v>
      </c>
      <c r="D11">
        <v>80861</v>
      </c>
      <c r="E11">
        <v>81625</v>
      </c>
      <c r="H11">
        <v>80912</v>
      </c>
      <c r="I11">
        <v>80011</v>
      </c>
      <c r="J11">
        <v>81081</v>
      </c>
      <c r="K11">
        <v>81415</v>
      </c>
      <c r="N11">
        <v>32803</v>
      </c>
      <c r="O11">
        <v>33592</v>
      </c>
      <c r="P11">
        <v>32619</v>
      </c>
      <c r="Q11">
        <v>33405</v>
      </c>
      <c r="R11">
        <v>33036</v>
      </c>
      <c r="T11">
        <v>83434</v>
      </c>
      <c r="U11">
        <v>83429</v>
      </c>
      <c r="V11">
        <v>83327</v>
      </c>
      <c r="W11">
        <v>83321</v>
      </c>
      <c r="X11">
        <v>83628</v>
      </c>
      <c r="Z11">
        <v>60661</v>
      </c>
      <c r="AA11">
        <v>60961</v>
      </c>
      <c r="AB11">
        <v>61873</v>
      </c>
      <c r="AC11">
        <v>61488</v>
      </c>
      <c r="AD11">
        <v>62025</v>
      </c>
      <c r="AF11">
        <v>46202</v>
      </c>
      <c r="AG11">
        <v>47952</v>
      </c>
      <c r="AH11">
        <v>47552</v>
      </c>
      <c r="AL11">
        <v>40242</v>
      </c>
      <c r="AM11">
        <v>40508</v>
      </c>
      <c r="AN11">
        <v>42649</v>
      </c>
      <c r="AO11">
        <v>41632</v>
      </c>
      <c r="AR11">
        <v>55488</v>
      </c>
      <c r="AS11">
        <v>55385</v>
      </c>
      <c r="AT11">
        <v>56437</v>
      </c>
      <c r="AU11">
        <v>56257</v>
      </c>
      <c r="AV11">
        <v>56754</v>
      </c>
      <c r="AX11">
        <v>27698</v>
      </c>
      <c r="AY11">
        <v>28393</v>
      </c>
      <c r="AZ11">
        <v>28409</v>
      </c>
      <c r="BA11">
        <v>28033</v>
      </c>
      <c r="BB11">
        <v>28783</v>
      </c>
      <c r="BD11">
        <v>45205</v>
      </c>
      <c r="BE11">
        <v>43128</v>
      </c>
      <c r="BF11">
        <v>45741</v>
      </c>
      <c r="BG11">
        <v>45784</v>
      </c>
      <c r="BH11">
        <v>44481</v>
      </c>
      <c r="BJ11">
        <v>97227</v>
      </c>
      <c r="BK11">
        <v>97149</v>
      </c>
      <c r="BL11">
        <v>97702</v>
      </c>
      <c r="BM11">
        <v>97459</v>
      </c>
      <c r="BN11">
        <v>97632</v>
      </c>
      <c r="BP11">
        <v>29412</v>
      </c>
      <c r="BQ11">
        <v>29909</v>
      </c>
      <c r="BR11">
        <v>29584</v>
      </c>
      <c r="BS11">
        <v>29332</v>
      </c>
      <c r="BV11">
        <v>84148</v>
      </c>
      <c r="BW11">
        <v>84325</v>
      </c>
      <c r="BX11">
        <v>84525</v>
      </c>
      <c r="BY11">
        <v>84773</v>
      </c>
      <c r="BZ11">
        <v>84745</v>
      </c>
      <c r="CB11">
        <v>98191</v>
      </c>
      <c r="CC11">
        <v>98232</v>
      </c>
      <c r="CD11">
        <v>98812</v>
      </c>
      <c r="CE11">
        <v>99344</v>
      </c>
      <c r="CF11">
        <v>99033</v>
      </c>
      <c r="CH11">
        <v>53293</v>
      </c>
      <c r="CI11">
        <v>53062</v>
      </c>
      <c r="CJ11">
        <v>54127</v>
      </c>
      <c r="CK11">
        <v>54474</v>
      </c>
      <c r="CL11">
        <v>54763</v>
      </c>
    </row>
    <row r="12" spans="2:90" x14ac:dyDescent="0.25">
      <c r="B12">
        <v>80256</v>
      </c>
      <c r="C12">
        <v>80909</v>
      </c>
      <c r="D12">
        <v>80728</v>
      </c>
      <c r="E12">
        <v>80734</v>
      </c>
      <c r="H12">
        <v>80903</v>
      </c>
      <c r="I12">
        <v>80228</v>
      </c>
      <c r="J12">
        <v>80720</v>
      </c>
      <c r="K12">
        <v>80487</v>
      </c>
      <c r="N12">
        <v>32806</v>
      </c>
      <c r="O12">
        <v>34453</v>
      </c>
      <c r="P12">
        <v>32207</v>
      </c>
      <c r="Q12">
        <v>34142</v>
      </c>
      <c r="R12">
        <v>32424</v>
      </c>
      <c r="T12">
        <v>83444</v>
      </c>
      <c r="U12">
        <v>83283</v>
      </c>
      <c r="V12">
        <v>83341</v>
      </c>
      <c r="W12">
        <v>83633</v>
      </c>
      <c r="X12">
        <v>83610</v>
      </c>
      <c r="Z12">
        <v>60701</v>
      </c>
      <c r="AA12">
        <v>60531</v>
      </c>
      <c r="AB12">
        <v>61853</v>
      </c>
      <c r="AC12">
        <v>61917</v>
      </c>
      <c r="AD12">
        <v>62002</v>
      </c>
      <c r="AF12">
        <v>46225</v>
      </c>
      <c r="AG12">
        <v>47037</v>
      </c>
      <c r="AH12">
        <v>46356</v>
      </c>
      <c r="AL12">
        <v>40207</v>
      </c>
      <c r="AM12">
        <v>40507</v>
      </c>
      <c r="AN12">
        <v>40972</v>
      </c>
      <c r="AO12">
        <v>41255</v>
      </c>
      <c r="AR12">
        <v>55472</v>
      </c>
      <c r="AS12">
        <v>55396</v>
      </c>
      <c r="AT12">
        <v>56245</v>
      </c>
      <c r="AU12">
        <v>55742</v>
      </c>
      <c r="AV12">
        <v>56701</v>
      </c>
      <c r="AX12">
        <v>27699</v>
      </c>
      <c r="AY12">
        <v>27313</v>
      </c>
      <c r="AZ12">
        <v>28223</v>
      </c>
      <c r="BA12">
        <v>28644</v>
      </c>
      <c r="BB12">
        <v>28751</v>
      </c>
      <c r="BD12">
        <v>45207</v>
      </c>
      <c r="BE12">
        <v>45332</v>
      </c>
      <c r="BF12">
        <v>45766</v>
      </c>
      <c r="BG12">
        <v>43536</v>
      </c>
      <c r="BH12">
        <v>44511</v>
      </c>
      <c r="BJ12">
        <v>97214</v>
      </c>
      <c r="BK12">
        <v>97321</v>
      </c>
      <c r="BL12">
        <v>97435</v>
      </c>
      <c r="BM12">
        <v>97737</v>
      </c>
      <c r="BN12">
        <v>97630</v>
      </c>
      <c r="BP12">
        <v>29482</v>
      </c>
      <c r="BQ12">
        <v>29133</v>
      </c>
      <c r="BR12">
        <v>29567</v>
      </c>
      <c r="BS12">
        <v>29899</v>
      </c>
      <c r="BV12">
        <v>84150</v>
      </c>
      <c r="BW12">
        <v>84322</v>
      </c>
      <c r="BX12">
        <v>84728</v>
      </c>
      <c r="BY12">
        <v>84731</v>
      </c>
      <c r="BZ12">
        <v>84783</v>
      </c>
      <c r="CB12">
        <v>98154</v>
      </c>
      <c r="CC12">
        <v>98531</v>
      </c>
      <c r="CD12">
        <v>98675</v>
      </c>
      <c r="CE12">
        <v>99103</v>
      </c>
      <c r="CF12">
        <v>99025</v>
      </c>
      <c r="CH12">
        <v>53295</v>
      </c>
      <c r="CI12">
        <v>53061</v>
      </c>
      <c r="CJ12">
        <v>54945</v>
      </c>
      <c r="CK12">
        <v>54114</v>
      </c>
      <c r="CL12">
        <v>54835</v>
      </c>
    </row>
    <row r="13" spans="2:90" x14ac:dyDescent="0.25">
      <c r="B13">
        <v>80257</v>
      </c>
      <c r="C13">
        <v>80808</v>
      </c>
      <c r="D13">
        <v>80747</v>
      </c>
      <c r="E13">
        <v>81057</v>
      </c>
      <c r="H13">
        <v>80905</v>
      </c>
      <c r="I13">
        <v>80220</v>
      </c>
      <c r="J13">
        <v>80650</v>
      </c>
      <c r="K13">
        <v>81419</v>
      </c>
      <c r="N13">
        <v>32804</v>
      </c>
      <c r="O13">
        <v>32134</v>
      </c>
      <c r="P13">
        <v>32210</v>
      </c>
      <c r="Q13">
        <v>33467</v>
      </c>
      <c r="R13">
        <v>33050</v>
      </c>
      <c r="T13">
        <v>83443</v>
      </c>
      <c r="U13">
        <v>83271</v>
      </c>
      <c r="V13">
        <v>83235</v>
      </c>
      <c r="W13">
        <v>83623</v>
      </c>
      <c r="X13">
        <v>83542</v>
      </c>
      <c r="Z13">
        <v>60607</v>
      </c>
      <c r="AA13">
        <v>60912</v>
      </c>
      <c r="AB13">
        <v>61736</v>
      </c>
      <c r="AC13">
        <v>62535</v>
      </c>
      <c r="AD13">
        <v>62061</v>
      </c>
      <c r="AF13">
        <v>46213</v>
      </c>
      <c r="AG13">
        <v>47846</v>
      </c>
      <c r="AH13">
        <v>46382</v>
      </c>
      <c r="AL13">
        <v>40222</v>
      </c>
      <c r="AM13">
        <v>40152</v>
      </c>
      <c r="AN13">
        <v>40734</v>
      </c>
      <c r="AO13">
        <v>41222</v>
      </c>
      <c r="AR13">
        <v>55467</v>
      </c>
      <c r="AS13">
        <v>55036</v>
      </c>
      <c r="AT13">
        <v>56101</v>
      </c>
      <c r="AU13">
        <v>56186</v>
      </c>
      <c r="AV13">
        <v>55606</v>
      </c>
      <c r="AX13">
        <v>27605</v>
      </c>
      <c r="AY13">
        <v>27203</v>
      </c>
      <c r="AZ13">
        <v>28262</v>
      </c>
      <c r="BA13">
        <v>27929</v>
      </c>
      <c r="BB13">
        <v>28723</v>
      </c>
      <c r="BD13">
        <v>45229</v>
      </c>
      <c r="BE13">
        <v>45506</v>
      </c>
      <c r="BF13">
        <v>43025</v>
      </c>
      <c r="BG13">
        <v>44906</v>
      </c>
      <c r="BH13">
        <v>44443</v>
      </c>
      <c r="BJ13">
        <v>97232</v>
      </c>
      <c r="BK13">
        <v>97063</v>
      </c>
      <c r="BL13">
        <v>97739</v>
      </c>
      <c r="BM13">
        <v>97848</v>
      </c>
      <c r="BN13">
        <v>97819</v>
      </c>
      <c r="BP13">
        <v>29492</v>
      </c>
      <c r="BQ13">
        <v>29081</v>
      </c>
      <c r="BR13">
        <v>29180</v>
      </c>
      <c r="BS13">
        <v>29646</v>
      </c>
      <c r="BV13">
        <v>84184</v>
      </c>
      <c r="BW13">
        <v>84022</v>
      </c>
      <c r="BX13">
        <v>84724</v>
      </c>
      <c r="BY13">
        <v>84775</v>
      </c>
      <c r="BZ13">
        <v>84770</v>
      </c>
      <c r="CB13">
        <v>98174</v>
      </c>
      <c r="CC13">
        <v>98579</v>
      </c>
      <c r="CD13">
        <v>98604</v>
      </c>
      <c r="CE13">
        <v>99354</v>
      </c>
      <c r="CF13">
        <v>99019</v>
      </c>
      <c r="CH13">
        <v>53204</v>
      </c>
      <c r="CI13">
        <v>53527</v>
      </c>
      <c r="CJ13">
        <v>53510</v>
      </c>
      <c r="CK13">
        <v>54412</v>
      </c>
      <c r="CL13">
        <v>54725</v>
      </c>
    </row>
    <row r="14" spans="2:90" x14ac:dyDescent="0.25">
      <c r="B14">
        <v>80259</v>
      </c>
      <c r="C14">
        <v>80829</v>
      </c>
      <c r="D14">
        <v>81639</v>
      </c>
      <c r="E14">
        <v>81133</v>
      </c>
      <c r="H14">
        <v>80909</v>
      </c>
      <c r="I14">
        <v>80226</v>
      </c>
      <c r="J14">
        <v>80836</v>
      </c>
      <c r="K14">
        <v>80728</v>
      </c>
      <c r="N14">
        <v>32814</v>
      </c>
      <c r="O14">
        <v>33567</v>
      </c>
      <c r="P14">
        <v>33981</v>
      </c>
      <c r="Q14">
        <v>34120</v>
      </c>
      <c r="R14">
        <v>32449</v>
      </c>
      <c r="T14">
        <v>83274</v>
      </c>
      <c r="U14">
        <v>83320</v>
      </c>
      <c r="V14">
        <v>83330</v>
      </c>
      <c r="W14">
        <v>83302</v>
      </c>
      <c r="X14">
        <v>83672</v>
      </c>
      <c r="Z14">
        <v>60674</v>
      </c>
      <c r="AA14">
        <v>60111</v>
      </c>
      <c r="AB14">
        <v>61053</v>
      </c>
      <c r="AC14">
        <v>61472</v>
      </c>
      <c r="AD14">
        <v>62070</v>
      </c>
      <c r="AF14">
        <v>46282</v>
      </c>
      <c r="AG14">
        <v>47223</v>
      </c>
      <c r="AH14">
        <v>46573</v>
      </c>
      <c r="AL14">
        <v>40219</v>
      </c>
      <c r="AM14">
        <v>40356</v>
      </c>
      <c r="AN14">
        <v>42220</v>
      </c>
      <c r="AO14">
        <v>41777</v>
      </c>
      <c r="AR14">
        <v>55402</v>
      </c>
      <c r="AS14">
        <v>56303</v>
      </c>
      <c r="AT14">
        <v>56479</v>
      </c>
      <c r="AU14">
        <v>56170</v>
      </c>
      <c r="AV14">
        <v>56727</v>
      </c>
      <c r="AX14">
        <v>27608</v>
      </c>
      <c r="AY14">
        <v>28398</v>
      </c>
      <c r="AZ14">
        <v>28213</v>
      </c>
      <c r="BA14">
        <v>28602</v>
      </c>
      <c r="BB14">
        <v>28736</v>
      </c>
      <c r="BD14">
        <v>45204</v>
      </c>
      <c r="BE14">
        <v>45650</v>
      </c>
      <c r="BF14">
        <v>45835</v>
      </c>
      <c r="BG14">
        <v>43526</v>
      </c>
      <c r="BH14">
        <v>44491</v>
      </c>
      <c r="BJ14">
        <v>97212</v>
      </c>
      <c r="BK14">
        <v>97330</v>
      </c>
      <c r="BL14">
        <v>97463</v>
      </c>
      <c r="BM14">
        <v>97470</v>
      </c>
      <c r="BN14">
        <v>97908</v>
      </c>
      <c r="BP14">
        <v>29466</v>
      </c>
      <c r="BQ14">
        <v>29585</v>
      </c>
      <c r="BR14">
        <v>29841</v>
      </c>
      <c r="BS14">
        <v>29730</v>
      </c>
      <c r="BV14">
        <v>84190</v>
      </c>
      <c r="BW14">
        <v>84072</v>
      </c>
      <c r="BX14">
        <v>84754</v>
      </c>
      <c r="BY14">
        <v>84751</v>
      </c>
      <c r="BZ14">
        <v>84780</v>
      </c>
      <c r="CB14">
        <v>98101</v>
      </c>
      <c r="CC14">
        <v>98261</v>
      </c>
      <c r="CD14">
        <v>98642</v>
      </c>
      <c r="CE14">
        <v>99353</v>
      </c>
      <c r="CF14">
        <v>99104</v>
      </c>
      <c r="CH14">
        <v>53205</v>
      </c>
      <c r="CI14">
        <v>53919</v>
      </c>
      <c r="CJ14">
        <v>54950</v>
      </c>
      <c r="CK14">
        <v>53806</v>
      </c>
      <c r="CL14">
        <v>54822</v>
      </c>
    </row>
    <row r="15" spans="2:90" x14ac:dyDescent="0.25">
      <c r="B15">
        <v>80261</v>
      </c>
      <c r="C15">
        <v>80915</v>
      </c>
      <c r="D15">
        <v>80736</v>
      </c>
      <c r="E15">
        <v>81059</v>
      </c>
      <c r="H15">
        <v>80910</v>
      </c>
      <c r="I15">
        <v>80456</v>
      </c>
      <c r="J15">
        <v>81154</v>
      </c>
      <c r="K15">
        <v>81084</v>
      </c>
      <c r="N15">
        <v>32839</v>
      </c>
      <c r="O15">
        <v>33860</v>
      </c>
      <c r="P15">
        <v>32266</v>
      </c>
      <c r="Q15">
        <v>34134</v>
      </c>
      <c r="R15">
        <v>32442</v>
      </c>
      <c r="T15">
        <v>83236</v>
      </c>
      <c r="U15">
        <v>83220</v>
      </c>
      <c r="V15">
        <v>83467</v>
      </c>
      <c r="W15">
        <v>83463</v>
      </c>
      <c r="X15">
        <v>83554</v>
      </c>
      <c r="Z15">
        <v>60611</v>
      </c>
      <c r="AA15">
        <v>61360</v>
      </c>
      <c r="AB15">
        <v>61705</v>
      </c>
      <c r="AC15">
        <v>62573</v>
      </c>
      <c r="AD15">
        <v>62818</v>
      </c>
      <c r="AF15">
        <v>46298</v>
      </c>
      <c r="AG15">
        <v>47340</v>
      </c>
      <c r="AH15">
        <v>46788</v>
      </c>
      <c r="AL15">
        <v>40213</v>
      </c>
      <c r="AM15">
        <v>41035</v>
      </c>
      <c r="AN15">
        <v>42202</v>
      </c>
      <c r="AO15">
        <v>41746</v>
      </c>
      <c r="AR15">
        <v>55415</v>
      </c>
      <c r="AS15">
        <v>55963</v>
      </c>
      <c r="AT15">
        <v>56111</v>
      </c>
      <c r="AU15">
        <v>56225</v>
      </c>
      <c r="AV15">
        <v>56623</v>
      </c>
      <c r="AX15">
        <v>27609</v>
      </c>
      <c r="AY15">
        <v>28371</v>
      </c>
      <c r="AZ15">
        <v>28036</v>
      </c>
      <c r="BA15">
        <v>27953</v>
      </c>
      <c r="BB15">
        <v>28717</v>
      </c>
      <c r="BD15">
        <v>45217</v>
      </c>
      <c r="BE15">
        <v>45646</v>
      </c>
      <c r="BF15">
        <v>45891</v>
      </c>
      <c r="BG15">
        <v>43556</v>
      </c>
      <c r="BH15">
        <v>44485</v>
      </c>
      <c r="BJ15">
        <v>97239</v>
      </c>
      <c r="BK15">
        <v>97350</v>
      </c>
      <c r="BL15">
        <v>97493</v>
      </c>
      <c r="BM15">
        <v>97838</v>
      </c>
      <c r="BN15">
        <v>97857</v>
      </c>
      <c r="BP15">
        <v>29418</v>
      </c>
      <c r="BQ15">
        <v>29924</v>
      </c>
      <c r="BR15">
        <v>29075</v>
      </c>
      <c r="BS15">
        <v>29819</v>
      </c>
      <c r="BV15">
        <v>84199</v>
      </c>
      <c r="BW15">
        <v>84341</v>
      </c>
      <c r="BX15">
        <v>84739</v>
      </c>
      <c r="BY15">
        <v>84515</v>
      </c>
      <c r="BZ15">
        <v>84733</v>
      </c>
      <c r="CB15">
        <v>98121</v>
      </c>
      <c r="CC15">
        <v>98568</v>
      </c>
      <c r="CD15">
        <v>98610</v>
      </c>
      <c r="CE15">
        <v>98844</v>
      </c>
      <c r="CF15">
        <v>99130</v>
      </c>
      <c r="CH15">
        <v>53202</v>
      </c>
      <c r="CI15">
        <v>53042</v>
      </c>
      <c r="CJ15">
        <v>54407</v>
      </c>
      <c r="CK15">
        <v>54430</v>
      </c>
      <c r="CL15">
        <v>54767</v>
      </c>
    </row>
    <row r="16" spans="2:90" x14ac:dyDescent="0.25">
      <c r="B16">
        <v>80263</v>
      </c>
      <c r="C16">
        <v>80951</v>
      </c>
      <c r="D16">
        <v>80759</v>
      </c>
      <c r="E16">
        <v>81419</v>
      </c>
      <c r="H16">
        <v>80907</v>
      </c>
      <c r="I16">
        <v>80206</v>
      </c>
      <c r="J16">
        <v>81140</v>
      </c>
      <c r="K16">
        <v>80758</v>
      </c>
      <c r="N16">
        <v>32789</v>
      </c>
      <c r="O16">
        <v>32950</v>
      </c>
      <c r="P16">
        <v>32205</v>
      </c>
      <c r="Q16">
        <v>33461</v>
      </c>
      <c r="R16">
        <v>32460</v>
      </c>
      <c r="T16">
        <v>83460</v>
      </c>
      <c r="U16">
        <v>83228</v>
      </c>
      <c r="V16">
        <v>83314</v>
      </c>
      <c r="W16">
        <v>83637</v>
      </c>
      <c r="X16">
        <v>83552</v>
      </c>
      <c r="Z16">
        <v>60610</v>
      </c>
      <c r="AA16">
        <v>61038</v>
      </c>
      <c r="AB16">
        <v>61833</v>
      </c>
      <c r="AC16">
        <v>61430</v>
      </c>
      <c r="AD16">
        <v>62345</v>
      </c>
      <c r="AF16">
        <v>46201</v>
      </c>
      <c r="AG16">
        <v>46971</v>
      </c>
      <c r="AH16">
        <v>46794</v>
      </c>
      <c r="AL16">
        <v>40204</v>
      </c>
      <c r="AM16">
        <v>40502</v>
      </c>
      <c r="AN16">
        <v>40946</v>
      </c>
      <c r="AO16">
        <v>40810</v>
      </c>
      <c r="AR16">
        <v>55401</v>
      </c>
      <c r="AS16">
        <v>55060</v>
      </c>
      <c r="AT16">
        <v>56127</v>
      </c>
      <c r="AU16">
        <v>56586</v>
      </c>
      <c r="AV16">
        <v>56723</v>
      </c>
      <c r="AX16">
        <v>27604</v>
      </c>
      <c r="AY16">
        <v>27886</v>
      </c>
      <c r="AZ16">
        <v>28112</v>
      </c>
      <c r="BA16">
        <v>27950</v>
      </c>
      <c r="BB16">
        <v>28779</v>
      </c>
      <c r="BD16">
        <v>45208</v>
      </c>
      <c r="BE16">
        <v>43160</v>
      </c>
      <c r="BF16">
        <v>43031</v>
      </c>
      <c r="BG16">
        <v>43511</v>
      </c>
      <c r="BH16">
        <v>44514</v>
      </c>
      <c r="BJ16">
        <v>97221</v>
      </c>
      <c r="BK16">
        <v>97368</v>
      </c>
      <c r="BL16">
        <v>97707</v>
      </c>
      <c r="BM16">
        <v>97471</v>
      </c>
      <c r="BN16">
        <v>97911</v>
      </c>
      <c r="BP16">
        <v>29404</v>
      </c>
      <c r="BQ16">
        <v>29003</v>
      </c>
      <c r="BR16">
        <v>29847</v>
      </c>
      <c r="BS16">
        <v>29370</v>
      </c>
      <c r="BV16">
        <v>84101</v>
      </c>
      <c r="BW16">
        <v>84306</v>
      </c>
      <c r="BX16">
        <v>84766</v>
      </c>
      <c r="BY16">
        <v>84532</v>
      </c>
      <c r="BZ16">
        <v>84738</v>
      </c>
      <c r="CB16">
        <v>98122</v>
      </c>
      <c r="CC16">
        <v>98563</v>
      </c>
      <c r="CD16">
        <v>98953</v>
      </c>
      <c r="CE16">
        <v>99343</v>
      </c>
      <c r="CF16">
        <v>99163</v>
      </c>
      <c r="CH16">
        <v>53208</v>
      </c>
      <c r="CI16">
        <v>54932</v>
      </c>
      <c r="CJ16">
        <v>54166</v>
      </c>
      <c r="CK16">
        <v>53826</v>
      </c>
      <c r="CL16">
        <v>54862</v>
      </c>
    </row>
    <row r="17" spans="2:90" x14ac:dyDescent="0.25">
      <c r="B17">
        <v>80271</v>
      </c>
      <c r="C17">
        <v>80941</v>
      </c>
      <c r="D17">
        <v>81021</v>
      </c>
      <c r="E17">
        <v>80744</v>
      </c>
      <c r="H17">
        <v>80904</v>
      </c>
      <c r="I17">
        <v>80218</v>
      </c>
      <c r="J17">
        <v>80524</v>
      </c>
      <c r="K17">
        <v>81624</v>
      </c>
      <c r="N17">
        <v>32811</v>
      </c>
      <c r="O17">
        <v>33544</v>
      </c>
      <c r="P17">
        <v>34223</v>
      </c>
      <c r="Q17">
        <v>33463</v>
      </c>
      <c r="R17">
        <v>33043</v>
      </c>
      <c r="T17">
        <v>83441</v>
      </c>
      <c r="U17">
        <v>83254</v>
      </c>
      <c r="V17">
        <v>83328</v>
      </c>
      <c r="W17">
        <v>83622</v>
      </c>
      <c r="X17">
        <v>83530</v>
      </c>
      <c r="Z17">
        <v>60616</v>
      </c>
      <c r="AA17">
        <v>60549</v>
      </c>
      <c r="AB17">
        <v>61526</v>
      </c>
      <c r="AC17">
        <v>61930</v>
      </c>
      <c r="AD17">
        <v>62343</v>
      </c>
      <c r="AF17">
        <v>46222</v>
      </c>
      <c r="AG17">
        <v>47325</v>
      </c>
      <c r="AH17">
        <v>46706</v>
      </c>
      <c r="AL17">
        <v>40206</v>
      </c>
      <c r="AM17">
        <v>40517</v>
      </c>
      <c r="AN17">
        <v>42462</v>
      </c>
      <c r="AO17">
        <v>41274</v>
      </c>
      <c r="AR17">
        <v>55404</v>
      </c>
      <c r="AS17">
        <v>56024</v>
      </c>
      <c r="AT17">
        <v>56231</v>
      </c>
      <c r="AU17">
        <v>56117</v>
      </c>
      <c r="AV17">
        <v>56722</v>
      </c>
      <c r="AX17">
        <v>27607</v>
      </c>
      <c r="AY17">
        <v>27242</v>
      </c>
      <c r="AZ17">
        <v>27979</v>
      </c>
      <c r="BA17">
        <v>28665</v>
      </c>
      <c r="BB17">
        <v>28719</v>
      </c>
      <c r="BD17">
        <v>45223</v>
      </c>
      <c r="BE17">
        <v>45344</v>
      </c>
      <c r="BF17">
        <v>43003</v>
      </c>
      <c r="BG17">
        <v>44907</v>
      </c>
      <c r="BH17">
        <v>44024</v>
      </c>
      <c r="BJ17">
        <v>97202</v>
      </c>
      <c r="BK17">
        <v>97355</v>
      </c>
      <c r="BL17">
        <v>97830</v>
      </c>
      <c r="BM17">
        <v>97751</v>
      </c>
      <c r="BN17">
        <v>97736</v>
      </c>
      <c r="BP17">
        <v>29455</v>
      </c>
      <c r="BQ17">
        <v>29910</v>
      </c>
      <c r="BR17">
        <v>29067</v>
      </c>
      <c r="BS17">
        <v>29325</v>
      </c>
      <c r="BV17">
        <v>84111</v>
      </c>
      <c r="BW17">
        <v>84318</v>
      </c>
      <c r="BX17">
        <v>84008</v>
      </c>
      <c r="BY17">
        <v>84712</v>
      </c>
      <c r="BZ17">
        <v>84765</v>
      </c>
      <c r="CB17">
        <v>98109</v>
      </c>
      <c r="CC17">
        <v>98222</v>
      </c>
      <c r="CD17">
        <v>98606</v>
      </c>
      <c r="CE17">
        <v>99159</v>
      </c>
      <c r="CF17">
        <v>99128</v>
      </c>
      <c r="CH17">
        <v>53215</v>
      </c>
      <c r="CI17">
        <v>53957</v>
      </c>
      <c r="CJ17">
        <v>53580</v>
      </c>
      <c r="CK17">
        <v>54234</v>
      </c>
      <c r="CL17">
        <v>54723</v>
      </c>
    </row>
    <row r="18" spans="2:90" x14ac:dyDescent="0.25">
      <c r="B18">
        <v>80273</v>
      </c>
      <c r="C18">
        <v>80942</v>
      </c>
      <c r="D18">
        <v>81039</v>
      </c>
      <c r="E18">
        <v>81415</v>
      </c>
      <c r="H18">
        <v>80906</v>
      </c>
      <c r="I18">
        <v>80010</v>
      </c>
      <c r="J18">
        <v>81152</v>
      </c>
      <c r="K18">
        <v>81147</v>
      </c>
      <c r="N18">
        <v>32812</v>
      </c>
      <c r="O18">
        <v>34452</v>
      </c>
      <c r="P18">
        <v>32204</v>
      </c>
      <c r="Q18">
        <v>32064</v>
      </c>
      <c r="R18">
        <v>32430</v>
      </c>
      <c r="T18">
        <v>83440</v>
      </c>
      <c r="U18">
        <v>83252</v>
      </c>
      <c r="V18">
        <v>83355</v>
      </c>
      <c r="W18">
        <v>83627</v>
      </c>
      <c r="X18">
        <v>83539</v>
      </c>
      <c r="Z18">
        <v>60668</v>
      </c>
      <c r="AA18">
        <v>60917</v>
      </c>
      <c r="AB18">
        <v>61234</v>
      </c>
      <c r="AC18">
        <v>62682</v>
      </c>
      <c r="AD18">
        <v>62018</v>
      </c>
      <c r="AF18">
        <v>46205</v>
      </c>
      <c r="AG18">
        <v>46917</v>
      </c>
      <c r="AH18">
        <v>47586</v>
      </c>
      <c r="AL18">
        <v>40241</v>
      </c>
      <c r="AM18">
        <v>42754</v>
      </c>
      <c r="AN18">
        <v>42442</v>
      </c>
      <c r="AO18">
        <v>40856</v>
      </c>
      <c r="AR18">
        <v>55403</v>
      </c>
      <c r="AS18">
        <v>56093</v>
      </c>
      <c r="AT18">
        <v>56354</v>
      </c>
      <c r="AU18">
        <v>56433</v>
      </c>
      <c r="AV18">
        <v>55605</v>
      </c>
      <c r="AX18">
        <v>27695</v>
      </c>
      <c r="AY18">
        <v>27406</v>
      </c>
      <c r="AZ18">
        <v>28537</v>
      </c>
      <c r="BA18">
        <v>27923</v>
      </c>
      <c r="BB18">
        <v>28789</v>
      </c>
      <c r="BD18">
        <v>45226</v>
      </c>
      <c r="BE18">
        <v>45359</v>
      </c>
      <c r="BF18">
        <v>45808</v>
      </c>
      <c r="BG18">
        <v>43727</v>
      </c>
      <c r="BH18">
        <v>44060</v>
      </c>
      <c r="BJ18">
        <v>97215</v>
      </c>
      <c r="BK18">
        <v>97037</v>
      </c>
      <c r="BL18">
        <v>97754</v>
      </c>
      <c r="BM18">
        <v>97420</v>
      </c>
      <c r="BN18">
        <v>97903</v>
      </c>
      <c r="BP18">
        <v>29406</v>
      </c>
      <c r="BQ18">
        <v>29030</v>
      </c>
      <c r="BR18">
        <v>29065</v>
      </c>
      <c r="BS18">
        <v>29734</v>
      </c>
      <c r="BV18">
        <v>84103</v>
      </c>
      <c r="BW18">
        <v>84312</v>
      </c>
      <c r="BX18">
        <v>84744</v>
      </c>
      <c r="BY18">
        <v>84759</v>
      </c>
      <c r="BZ18">
        <v>84790</v>
      </c>
      <c r="CB18">
        <v>98102</v>
      </c>
      <c r="CC18">
        <v>98533</v>
      </c>
      <c r="CD18">
        <v>98948</v>
      </c>
      <c r="CE18">
        <v>99352</v>
      </c>
      <c r="CF18">
        <v>99161</v>
      </c>
      <c r="CH18">
        <v>53206</v>
      </c>
      <c r="CI18">
        <v>53063</v>
      </c>
      <c r="CJ18">
        <v>54467</v>
      </c>
      <c r="CK18">
        <v>54665</v>
      </c>
      <c r="CL18">
        <v>54027</v>
      </c>
    </row>
    <row r="19" spans="2:90" x14ac:dyDescent="0.25">
      <c r="B19">
        <v>80274</v>
      </c>
      <c r="C19">
        <v>80946</v>
      </c>
      <c r="D19">
        <v>81231</v>
      </c>
      <c r="E19">
        <v>81092</v>
      </c>
      <c r="H19">
        <v>80917</v>
      </c>
      <c r="I19">
        <v>80137</v>
      </c>
      <c r="J19">
        <v>80750</v>
      </c>
      <c r="K19">
        <v>81652</v>
      </c>
      <c r="N19">
        <v>32808</v>
      </c>
      <c r="O19">
        <v>34604</v>
      </c>
      <c r="P19">
        <v>34224</v>
      </c>
      <c r="Q19">
        <v>32060</v>
      </c>
      <c r="R19">
        <v>33042</v>
      </c>
      <c r="T19">
        <v>83221</v>
      </c>
      <c r="U19">
        <v>83263</v>
      </c>
      <c r="V19">
        <v>83278</v>
      </c>
      <c r="W19">
        <v>83647</v>
      </c>
      <c r="X19">
        <v>83536</v>
      </c>
      <c r="Z19">
        <v>60669</v>
      </c>
      <c r="AA19">
        <v>60479</v>
      </c>
      <c r="AB19">
        <v>61733</v>
      </c>
      <c r="AC19">
        <v>61943</v>
      </c>
      <c r="AD19">
        <v>62031</v>
      </c>
      <c r="AF19">
        <v>46218</v>
      </c>
      <c r="AG19">
        <v>47462</v>
      </c>
      <c r="AH19">
        <v>47537</v>
      </c>
      <c r="AL19">
        <v>40217</v>
      </c>
      <c r="AM19">
        <v>41097</v>
      </c>
      <c r="AN19">
        <v>42441</v>
      </c>
      <c r="AO19">
        <v>41831</v>
      </c>
      <c r="AR19">
        <v>55454</v>
      </c>
      <c r="AS19">
        <v>56320</v>
      </c>
      <c r="AT19">
        <v>55947</v>
      </c>
      <c r="AU19">
        <v>56240</v>
      </c>
      <c r="AV19">
        <v>56724</v>
      </c>
      <c r="AX19">
        <v>27606</v>
      </c>
      <c r="AY19">
        <v>28315</v>
      </c>
      <c r="AZ19">
        <v>27875</v>
      </c>
      <c r="BA19">
        <v>27939</v>
      </c>
      <c r="BB19">
        <v>28741</v>
      </c>
      <c r="BD19">
        <v>45221</v>
      </c>
      <c r="BE19">
        <v>45373</v>
      </c>
      <c r="BF19">
        <v>45669</v>
      </c>
      <c r="BG19">
        <v>44818</v>
      </c>
      <c r="BH19">
        <v>44486</v>
      </c>
      <c r="BJ19">
        <v>97210</v>
      </c>
      <c r="BK19">
        <v>97389</v>
      </c>
      <c r="BL19">
        <v>97436</v>
      </c>
      <c r="BM19">
        <v>97882</v>
      </c>
      <c r="BN19">
        <v>97635</v>
      </c>
      <c r="BP19">
        <v>29451</v>
      </c>
      <c r="BQ19">
        <v>29111</v>
      </c>
      <c r="BR19">
        <v>29832</v>
      </c>
      <c r="BS19">
        <v>29647</v>
      </c>
      <c r="BV19">
        <v>84133</v>
      </c>
      <c r="BW19">
        <v>84304</v>
      </c>
      <c r="BX19">
        <v>84732</v>
      </c>
      <c r="BY19">
        <v>84720</v>
      </c>
      <c r="CB19">
        <v>98144</v>
      </c>
      <c r="CC19">
        <v>98361</v>
      </c>
      <c r="CD19">
        <v>98823</v>
      </c>
      <c r="CE19">
        <v>99330</v>
      </c>
      <c r="CF19">
        <v>99153</v>
      </c>
      <c r="CH19">
        <v>53212</v>
      </c>
      <c r="CI19">
        <v>53589</v>
      </c>
      <c r="CJ19">
        <v>54111</v>
      </c>
      <c r="CK19">
        <v>54408</v>
      </c>
      <c r="CL19">
        <v>54733</v>
      </c>
    </row>
    <row r="20" spans="2:90" x14ac:dyDescent="0.25">
      <c r="B20">
        <v>80281</v>
      </c>
      <c r="C20">
        <v>80947</v>
      </c>
      <c r="D20">
        <v>81045</v>
      </c>
      <c r="E20">
        <v>81101</v>
      </c>
      <c r="H20">
        <v>80916</v>
      </c>
      <c r="I20">
        <v>80203</v>
      </c>
      <c r="J20">
        <v>80733</v>
      </c>
      <c r="K20">
        <v>80745</v>
      </c>
      <c r="N20">
        <v>32807</v>
      </c>
      <c r="O20">
        <v>33527</v>
      </c>
      <c r="P20">
        <v>33955</v>
      </c>
      <c r="Q20">
        <v>33460</v>
      </c>
      <c r="R20">
        <v>32421</v>
      </c>
      <c r="T20">
        <v>83448</v>
      </c>
      <c r="U20">
        <v>83243</v>
      </c>
      <c r="V20">
        <v>83322</v>
      </c>
      <c r="W20">
        <v>83604</v>
      </c>
      <c r="X20">
        <v>83522</v>
      </c>
      <c r="Z20">
        <v>60670</v>
      </c>
      <c r="AA20">
        <v>60150</v>
      </c>
      <c r="AB20">
        <v>61732</v>
      </c>
      <c r="AC20">
        <v>62526</v>
      </c>
      <c r="AD20">
        <v>62035</v>
      </c>
      <c r="AF20">
        <v>46203</v>
      </c>
      <c r="AG20">
        <v>46923</v>
      </c>
      <c r="AH20">
        <v>46383</v>
      </c>
      <c r="AL20">
        <v>40229</v>
      </c>
      <c r="AM20">
        <v>40505</v>
      </c>
      <c r="AN20">
        <v>41351</v>
      </c>
      <c r="AO20">
        <v>41774</v>
      </c>
      <c r="AR20">
        <v>55455</v>
      </c>
      <c r="AS20">
        <v>56377</v>
      </c>
      <c r="AT20">
        <v>56143</v>
      </c>
      <c r="AU20">
        <v>56155</v>
      </c>
      <c r="AV20">
        <v>56738</v>
      </c>
      <c r="AX20">
        <v>27612</v>
      </c>
      <c r="AY20">
        <v>27214</v>
      </c>
      <c r="AZ20">
        <v>28452</v>
      </c>
      <c r="BA20">
        <v>28637</v>
      </c>
      <c r="BB20">
        <v>28775</v>
      </c>
      <c r="BD20">
        <v>45234</v>
      </c>
      <c r="BE20">
        <v>45374</v>
      </c>
      <c r="BF20">
        <v>45710</v>
      </c>
      <c r="BG20">
        <v>44817</v>
      </c>
      <c r="BH20">
        <v>44454</v>
      </c>
      <c r="BJ20">
        <v>97213</v>
      </c>
      <c r="BK20">
        <v>97367</v>
      </c>
      <c r="BL20">
        <v>97499</v>
      </c>
      <c r="BM20">
        <v>97864</v>
      </c>
      <c r="BN20">
        <v>97907</v>
      </c>
      <c r="BP20">
        <v>29410</v>
      </c>
      <c r="BQ20">
        <v>29001</v>
      </c>
      <c r="BR20">
        <v>29512</v>
      </c>
      <c r="BS20">
        <v>29707</v>
      </c>
      <c r="BV20">
        <v>84102</v>
      </c>
      <c r="BW20">
        <v>84335</v>
      </c>
      <c r="BX20">
        <v>84747</v>
      </c>
      <c r="BY20">
        <v>84714</v>
      </c>
      <c r="CB20">
        <v>98134</v>
      </c>
      <c r="CC20">
        <v>98826</v>
      </c>
      <c r="CD20">
        <v>98672</v>
      </c>
      <c r="CE20">
        <v>99185</v>
      </c>
      <c r="CF20">
        <v>99113</v>
      </c>
      <c r="CH20">
        <v>53210</v>
      </c>
      <c r="CI20">
        <v>54979</v>
      </c>
      <c r="CJ20">
        <v>53950</v>
      </c>
      <c r="CK20">
        <v>54441</v>
      </c>
      <c r="CL20">
        <v>54867</v>
      </c>
    </row>
    <row r="21" spans="2:90" x14ac:dyDescent="0.25">
      <c r="B21">
        <v>80291</v>
      </c>
      <c r="C21">
        <v>80950</v>
      </c>
      <c r="D21">
        <v>81434</v>
      </c>
      <c r="E21">
        <v>81413</v>
      </c>
      <c r="H21">
        <v>80915</v>
      </c>
      <c r="I21">
        <v>80045</v>
      </c>
      <c r="J21">
        <v>80459</v>
      </c>
      <c r="K21">
        <v>80736</v>
      </c>
      <c r="N21">
        <v>32809</v>
      </c>
      <c r="O21">
        <v>34474</v>
      </c>
      <c r="P21">
        <v>32211</v>
      </c>
      <c r="Q21">
        <v>33464</v>
      </c>
      <c r="R21">
        <v>32403</v>
      </c>
      <c r="T21">
        <v>83425</v>
      </c>
      <c r="U21">
        <v>83238</v>
      </c>
      <c r="V21">
        <v>83337</v>
      </c>
      <c r="W21">
        <v>83677</v>
      </c>
      <c r="X21">
        <v>83553</v>
      </c>
      <c r="Z21">
        <v>60673</v>
      </c>
      <c r="AA21">
        <v>60550</v>
      </c>
      <c r="AB21">
        <v>61571</v>
      </c>
      <c r="AC21">
        <v>61458</v>
      </c>
      <c r="AD21">
        <v>62886</v>
      </c>
      <c r="AF21">
        <v>46208</v>
      </c>
      <c r="AG21">
        <v>47987</v>
      </c>
      <c r="AH21">
        <v>46543</v>
      </c>
      <c r="AL21">
        <v>40209</v>
      </c>
      <c r="AM21">
        <v>42765</v>
      </c>
      <c r="AN21">
        <v>40962</v>
      </c>
      <c r="AO21">
        <v>41760</v>
      </c>
      <c r="AR21">
        <v>55414</v>
      </c>
      <c r="AS21">
        <v>55991</v>
      </c>
      <c r="AT21">
        <v>56229</v>
      </c>
      <c r="AU21">
        <v>56576</v>
      </c>
      <c r="AV21">
        <v>56737</v>
      </c>
      <c r="AX21">
        <v>27610</v>
      </c>
      <c r="AY21">
        <v>27317</v>
      </c>
      <c r="AZ21">
        <v>27020</v>
      </c>
      <c r="BA21">
        <v>28168</v>
      </c>
      <c r="BB21">
        <v>28763</v>
      </c>
      <c r="BD21">
        <v>45263</v>
      </c>
      <c r="BE21">
        <v>45612</v>
      </c>
      <c r="BF21">
        <v>45764</v>
      </c>
      <c r="BG21">
        <v>44830</v>
      </c>
      <c r="BH21">
        <v>44437</v>
      </c>
      <c r="BJ21">
        <v>97211</v>
      </c>
      <c r="BK21">
        <v>97058</v>
      </c>
      <c r="BL21">
        <v>97473</v>
      </c>
      <c r="BM21">
        <v>97875</v>
      </c>
      <c r="BN21">
        <v>97870</v>
      </c>
      <c r="BP21">
        <v>29414</v>
      </c>
      <c r="BQ21">
        <v>29518</v>
      </c>
      <c r="BR21">
        <v>29718</v>
      </c>
      <c r="BS21">
        <v>29733</v>
      </c>
      <c r="BV21">
        <v>84112</v>
      </c>
      <c r="BW21">
        <v>84311</v>
      </c>
      <c r="BX21">
        <v>84743</v>
      </c>
      <c r="BY21">
        <v>84721</v>
      </c>
      <c r="CB21">
        <v>98112</v>
      </c>
      <c r="CC21">
        <v>98570</v>
      </c>
      <c r="CD21">
        <v>98602</v>
      </c>
      <c r="CE21">
        <v>99338</v>
      </c>
      <c r="CF21">
        <v>99164</v>
      </c>
      <c r="CH21">
        <v>53211</v>
      </c>
      <c r="CI21">
        <v>53956</v>
      </c>
      <c r="CJ21">
        <v>53569</v>
      </c>
      <c r="CK21">
        <v>54409</v>
      </c>
      <c r="CL21">
        <v>54734</v>
      </c>
    </row>
    <row r="22" spans="2:90" x14ac:dyDescent="0.25">
      <c r="B22">
        <v>80299</v>
      </c>
      <c r="C22">
        <v>80977</v>
      </c>
      <c r="D22">
        <v>80825</v>
      </c>
      <c r="E22">
        <v>81144</v>
      </c>
      <c r="H22">
        <v>80918</v>
      </c>
      <c r="I22">
        <v>81252</v>
      </c>
      <c r="J22">
        <v>80611</v>
      </c>
      <c r="K22">
        <v>81413</v>
      </c>
      <c r="N22">
        <v>32751</v>
      </c>
      <c r="O22">
        <v>32164</v>
      </c>
      <c r="P22">
        <v>32202</v>
      </c>
      <c r="Q22">
        <v>34110</v>
      </c>
      <c r="R22">
        <v>32448</v>
      </c>
      <c r="T22">
        <v>83450</v>
      </c>
      <c r="U22">
        <v>83232</v>
      </c>
      <c r="V22">
        <v>83332</v>
      </c>
      <c r="W22">
        <v>83631</v>
      </c>
      <c r="X22">
        <v>83533</v>
      </c>
      <c r="Z22">
        <v>60675</v>
      </c>
      <c r="AA22">
        <v>60951</v>
      </c>
      <c r="AB22">
        <v>61802</v>
      </c>
      <c r="AC22">
        <v>61299</v>
      </c>
      <c r="AD22">
        <v>62833</v>
      </c>
      <c r="AF22">
        <v>46107</v>
      </c>
      <c r="AG22">
        <v>47424</v>
      </c>
      <c r="AH22">
        <v>46526</v>
      </c>
      <c r="AL22">
        <v>40245</v>
      </c>
      <c r="AM22">
        <v>42733</v>
      </c>
      <c r="AN22">
        <v>42635</v>
      </c>
      <c r="AO22">
        <v>42223</v>
      </c>
      <c r="AR22">
        <v>55405</v>
      </c>
      <c r="AS22">
        <v>56074</v>
      </c>
      <c r="AT22">
        <v>56323</v>
      </c>
      <c r="AU22">
        <v>56467</v>
      </c>
      <c r="AV22">
        <v>56760</v>
      </c>
      <c r="AX22">
        <v>27603</v>
      </c>
      <c r="AY22">
        <v>28376</v>
      </c>
      <c r="AZ22">
        <v>27919</v>
      </c>
      <c r="BA22">
        <v>27916</v>
      </c>
      <c r="BB22">
        <v>28734</v>
      </c>
      <c r="BD22">
        <v>45264</v>
      </c>
      <c r="BE22">
        <v>45504</v>
      </c>
      <c r="BF22">
        <v>45863</v>
      </c>
      <c r="BG22">
        <v>44887</v>
      </c>
      <c r="BH22">
        <v>44509</v>
      </c>
      <c r="BJ22">
        <v>97206</v>
      </c>
      <c r="BK22">
        <v>97331</v>
      </c>
      <c r="BL22">
        <v>97467</v>
      </c>
      <c r="BM22">
        <v>97826</v>
      </c>
      <c r="BN22">
        <v>97909</v>
      </c>
      <c r="BP22">
        <v>29420</v>
      </c>
      <c r="BQ22">
        <v>29554</v>
      </c>
      <c r="BR22">
        <v>29166</v>
      </c>
      <c r="BS22">
        <v>29726</v>
      </c>
      <c r="BV22">
        <v>84105</v>
      </c>
      <c r="BW22">
        <v>84051</v>
      </c>
      <c r="BX22">
        <v>84713</v>
      </c>
      <c r="BY22">
        <v>84535</v>
      </c>
      <c r="CB22">
        <v>98119</v>
      </c>
      <c r="CC22">
        <v>98585</v>
      </c>
      <c r="CD22">
        <v>98686</v>
      </c>
      <c r="CE22">
        <v>99341</v>
      </c>
      <c r="CF22">
        <v>99179</v>
      </c>
      <c r="CH22">
        <v>53213</v>
      </c>
      <c r="CI22">
        <v>53548</v>
      </c>
      <c r="CJ22">
        <v>53803</v>
      </c>
      <c r="CK22">
        <v>53810</v>
      </c>
      <c r="CL22">
        <v>54028</v>
      </c>
    </row>
    <row r="23" spans="2:90" x14ac:dyDescent="0.25">
      <c r="B23">
        <v>80203</v>
      </c>
      <c r="C23">
        <v>80995</v>
      </c>
      <c r="D23">
        <v>81058</v>
      </c>
      <c r="E23">
        <v>81220</v>
      </c>
      <c r="H23">
        <v>80829</v>
      </c>
      <c r="I23">
        <v>80243</v>
      </c>
      <c r="J23">
        <v>80463</v>
      </c>
      <c r="K23">
        <v>81410</v>
      </c>
      <c r="N23">
        <v>32810</v>
      </c>
      <c r="O23">
        <v>32193</v>
      </c>
      <c r="P23">
        <v>32038</v>
      </c>
      <c r="Q23">
        <v>33472</v>
      </c>
      <c r="R23">
        <v>32404</v>
      </c>
      <c r="T23">
        <v>83451</v>
      </c>
      <c r="U23">
        <v>83323</v>
      </c>
      <c r="V23">
        <v>83462</v>
      </c>
      <c r="W23">
        <v>83638</v>
      </c>
      <c r="X23">
        <v>83546</v>
      </c>
      <c r="Z23">
        <v>60677</v>
      </c>
      <c r="AA23">
        <v>60146</v>
      </c>
      <c r="AB23">
        <v>61491</v>
      </c>
      <c r="AC23">
        <v>61281</v>
      </c>
      <c r="AD23">
        <v>62045</v>
      </c>
      <c r="AF23">
        <v>46224</v>
      </c>
      <c r="AG23">
        <v>47841</v>
      </c>
      <c r="AH23">
        <v>46755</v>
      </c>
      <c r="AL23">
        <v>40292</v>
      </c>
      <c r="AM23">
        <v>42722</v>
      </c>
      <c r="AN23">
        <v>42461</v>
      </c>
      <c r="AO23">
        <v>41168</v>
      </c>
      <c r="AR23">
        <v>55411</v>
      </c>
      <c r="AS23">
        <v>56048</v>
      </c>
      <c r="AT23">
        <v>56183</v>
      </c>
      <c r="AU23">
        <v>55745</v>
      </c>
      <c r="AV23">
        <v>56721</v>
      </c>
      <c r="AX23">
        <v>27511</v>
      </c>
      <c r="AY23">
        <v>27315</v>
      </c>
      <c r="AZ23">
        <v>27926</v>
      </c>
      <c r="BA23">
        <v>28021</v>
      </c>
      <c r="BB23">
        <v>28713</v>
      </c>
      <c r="BD23">
        <v>45267</v>
      </c>
      <c r="BE23">
        <v>45502</v>
      </c>
      <c r="BF23">
        <v>43748</v>
      </c>
      <c r="BG23">
        <v>43535</v>
      </c>
      <c r="BH23">
        <v>44507</v>
      </c>
      <c r="BJ23">
        <v>97217</v>
      </c>
      <c r="BK23">
        <v>97146</v>
      </c>
      <c r="BL23">
        <v>97818</v>
      </c>
      <c r="BM23">
        <v>97825</v>
      </c>
      <c r="BN23">
        <v>97834</v>
      </c>
      <c r="BP23">
        <v>29445</v>
      </c>
      <c r="BQ23">
        <v>29911</v>
      </c>
      <c r="BR23">
        <v>29058</v>
      </c>
      <c r="BS23">
        <v>29649</v>
      </c>
      <c r="BV23">
        <v>84116</v>
      </c>
      <c r="BW23">
        <v>84083</v>
      </c>
      <c r="BX23">
        <v>84540</v>
      </c>
      <c r="BY23">
        <v>84742</v>
      </c>
      <c r="CB23">
        <v>98195</v>
      </c>
      <c r="CC23">
        <v>98336</v>
      </c>
      <c r="CD23">
        <v>98605</v>
      </c>
      <c r="CE23">
        <v>99140</v>
      </c>
      <c r="CF23">
        <v>99403</v>
      </c>
      <c r="CH23">
        <v>53207</v>
      </c>
      <c r="CI23">
        <v>53590</v>
      </c>
      <c r="CJ23">
        <v>54928</v>
      </c>
      <c r="CK23">
        <v>54626</v>
      </c>
      <c r="CL23">
        <v>54762</v>
      </c>
    </row>
    <row r="24" spans="2:90" x14ac:dyDescent="0.25">
      <c r="B24">
        <v>80218</v>
      </c>
      <c r="C24">
        <v>80997</v>
      </c>
      <c r="D24">
        <v>81647</v>
      </c>
      <c r="E24">
        <v>81102</v>
      </c>
      <c r="H24">
        <v>80902</v>
      </c>
      <c r="I24">
        <v>80256</v>
      </c>
      <c r="J24">
        <v>80610</v>
      </c>
      <c r="K24">
        <v>80747</v>
      </c>
      <c r="N24">
        <v>32822</v>
      </c>
      <c r="O24">
        <v>32136</v>
      </c>
      <c r="P24">
        <v>32225</v>
      </c>
      <c r="Q24">
        <v>33462</v>
      </c>
      <c r="R24">
        <v>33040</v>
      </c>
      <c r="T24">
        <v>83449</v>
      </c>
      <c r="U24">
        <v>83251</v>
      </c>
      <c r="V24">
        <v>83316</v>
      </c>
      <c r="W24">
        <v>83611</v>
      </c>
      <c r="X24">
        <v>83526</v>
      </c>
      <c r="Z24">
        <v>60678</v>
      </c>
      <c r="AA24">
        <v>61341</v>
      </c>
      <c r="AB24">
        <v>61479</v>
      </c>
      <c r="AC24">
        <v>61201</v>
      </c>
      <c r="AD24">
        <v>62230</v>
      </c>
      <c r="AF24">
        <v>46228</v>
      </c>
      <c r="AG24">
        <v>47862</v>
      </c>
      <c r="AH24">
        <v>46554</v>
      </c>
      <c r="AL24">
        <v>40208</v>
      </c>
      <c r="AM24">
        <v>40119</v>
      </c>
      <c r="AN24">
        <v>40759</v>
      </c>
      <c r="AO24">
        <v>41216</v>
      </c>
      <c r="AR24">
        <v>55413</v>
      </c>
      <c r="AS24">
        <v>55924</v>
      </c>
      <c r="AT24">
        <v>56442</v>
      </c>
      <c r="AU24">
        <v>56136</v>
      </c>
      <c r="AV24">
        <v>56762</v>
      </c>
      <c r="AX24">
        <v>27518</v>
      </c>
      <c r="AY24">
        <v>28357</v>
      </c>
      <c r="AZ24">
        <v>28422</v>
      </c>
      <c r="BA24">
        <v>28663</v>
      </c>
      <c r="BB24">
        <v>28702</v>
      </c>
      <c r="BD24">
        <v>45268</v>
      </c>
      <c r="BE24">
        <v>43153</v>
      </c>
      <c r="BF24">
        <v>45836</v>
      </c>
      <c r="BG24">
        <v>44854</v>
      </c>
      <c r="BH24">
        <v>44062</v>
      </c>
      <c r="BJ24">
        <v>97219</v>
      </c>
      <c r="BK24">
        <v>97364</v>
      </c>
      <c r="BL24">
        <v>97441</v>
      </c>
      <c r="BM24">
        <v>97481</v>
      </c>
      <c r="BN24">
        <v>97846</v>
      </c>
      <c r="BP24">
        <v>29487</v>
      </c>
      <c r="BQ24">
        <v>29039</v>
      </c>
      <c r="BR24">
        <v>29520</v>
      </c>
      <c r="BS24">
        <v>29379</v>
      </c>
      <c r="BV24">
        <v>84104</v>
      </c>
      <c r="BW24">
        <v>84629</v>
      </c>
      <c r="BX24">
        <v>84773</v>
      </c>
      <c r="BY24">
        <v>84762</v>
      </c>
      <c r="CB24">
        <v>98116</v>
      </c>
      <c r="CC24">
        <v>98356</v>
      </c>
      <c r="CD24">
        <v>98685</v>
      </c>
      <c r="CE24">
        <v>98859</v>
      </c>
      <c r="CF24">
        <v>99401</v>
      </c>
      <c r="CH24">
        <v>53219</v>
      </c>
      <c r="CI24">
        <v>53596</v>
      </c>
      <c r="CJ24">
        <v>54235</v>
      </c>
      <c r="CK24">
        <v>53821</v>
      </c>
      <c r="CL24">
        <v>54857</v>
      </c>
    </row>
    <row r="25" spans="2:90" x14ac:dyDescent="0.25">
      <c r="B25">
        <v>80212</v>
      </c>
      <c r="C25">
        <v>80816</v>
      </c>
      <c r="D25">
        <v>81230</v>
      </c>
      <c r="E25">
        <v>80802</v>
      </c>
      <c r="H25">
        <v>80919</v>
      </c>
      <c r="I25">
        <v>80257</v>
      </c>
      <c r="J25">
        <v>80822</v>
      </c>
      <c r="K25">
        <v>81401</v>
      </c>
      <c r="N25">
        <v>32835</v>
      </c>
      <c r="O25">
        <v>34442</v>
      </c>
      <c r="P25">
        <v>32061</v>
      </c>
      <c r="Q25">
        <v>33473</v>
      </c>
      <c r="R25">
        <v>32423</v>
      </c>
      <c r="T25">
        <v>83215</v>
      </c>
      <c r="U25">
        <v>83350</v>
      </c>
      <c r="V25">
        <v>83229</v>
      </c>
      <c r="W25">
        <v>83716</v>
      </c>
      <c r="X25">
        <v>83543</v>
      </c>
      <c r="Z25">
        <v>60684</v>
      </c>
      <c r="AA25">
        <v>60927</v>
      </c>
      <c r="AB25">
        <v>61822</v>
      </c>
      <c r="AC25">
        <v>62543</v>
      </c>
      <c r="AD25">
        <v>62843</v>
      </c>
      <c r="AF25">
        <v>46219</v>
      </c>
      <c r="AG25">
        <v>47220</v>
      </c>
      <c r="AH25">
        <v>47550</v>
      </c>
      <c r="AL25">
        <v>40202</v>
      </c>
      <c r="AM25">
        <v>41092</v>
      </c>
      <c r="AN25">
        <v>42265</v>
      </c>
      <c r="AO25">
        <v>40873</v>
      </c>
      <c r="AR25">
        <v>55408</v>
      </c>
      <c r="AS25">
        <v>56003</v>
      </c>
      <c r="AT25">
        <v>56295</v>
      </c>
      <c r="AU25">
        <v>56168</v>
      </c>
      <c r="AV25">
        <v>56761</v>
      </c>
      <c r="AX25">
        <v>27615</v>
      </c>
      <c r="AY25">
        <v>27405</v>
      </c>
      <c r="AZ25">
        <v>28269</v>
      </c>
      <c r="BA25">
        <v>28629</v>
      </c>
      <c r="BB25">
        <v>28781</v>
      </c>
      <c r="BD25">
        <v>45269</v>
      </c>
      <c r="BE25">
        <v>45368</v>
      </c>
      <c r="BF25">
        <v>43023</v>
      </c>
      <c r="BG25">
        <v>43413</v>
      </c>
      <c r="BH25">
        <v>44446</v>
      </c>
      <c r="BJ25">
        <v>97225</v>
      </c>
      <c r="BK25">
        <v>97021</v>
      </c>
      <c r="BL25">
        <v>97843</v>
      </c>
      <c r="BM25">
        <v>97457</v>
      </c>
      <c r="BN25">
        <v>97721</v>
      </c>
      <c r="BP25">
        <v>29456</v>
      </c>
      <c r="BQ25">
        <v>29125</v>
      </c>
      <c r="BR25">
        <v>29860</v>
      </c>
      <c r="BS25">
        <v>29384</v>
      </c>
      <c r="BV25">
        <v>84113</v>
      </c>
      <c r="BW25">
        <v>84002</v>
      </c>
      <c r="BX25">
        <v>84731</v>
      </c>
      <c r="BY25">
        <v>84753</v>
      </c>
      <c r="CB25">
        <v>98106</v>
      </c>
      <c r="CC25">
        <v>98237</v>
      </c>
      <c r="CD25">
        <v>98662</v>
      </c>
      <c r="CE25">
        <v>99336</v>
      </c>
      <c r="CF25">
        <v>99402</v>
      </c>
      <c r="CH25">
        <v>53216</v>
      </c>
      <c r="CI25">
        <v>53511</v>
      </c>
      <c r="CJ25">
        <v>53554</v>
      </c>
      <c r="CK25">
        <v>54403</v>
      </c>
      <c r="CL25">
        <v>54868</v>
      </c>
    </row>
    <row r="26" spans="2:90" x14ac:dyDescent="0.25">
      <c r="B26">
        <v>80214</v>
      </c>
      <c r="C26">
        <v>80912</v>
      </c>
      <c r="D26">
        <v>80824</v>
      </c>
      <c r="E26">
        <v>81020</v>
      </c>
      <c r="H26">
        <v>80922</v>
      </c>
      <c r="I26">
        <v>80259</v>
      </c>
      <c r="J26">
        <v>80512</v>
      </c>
      <c r="K26">
        <v>81403</v>
      </c>
      <c r="N26">
        <v>32792</v>
      </c>
      <c r="O26">
        <v>34639</v>
      </c>
      <c r="P26">
        <v>32233</v>
      </c>
      <c r="Q26">
        <v>34119</v>
      </c>
      <c r="R26">
        <v>32443</v>
      </c>
      <c r="T26">
        <v>83436</v>
      </c>
      <c r="U26">
        <v>83286</v>
      </c>
      <c r="V26">
        <v>83301</v>
      </c>
      <c r="W26">
        <v>83666</v>
      </c>
      <c r="X26">
        <v>83523</v>
      </c>
      <c r="Z26">
        <v>60685</v>
      </c>
      <c r="AA26">
        <v>61008</v>
      </c>
      <c r="AB26">
        <v>61285</v>
      </c>
      <c r="AC26">
        <v>61025</v>
      </c>
      <c r="AD26">
        <v>62806</v>
      </c>
      <c r="AF26">
        <v>46221</v>
      </c>
      <c r="AG26">
        <v>47920</v>
      </c>
      <c r="AH26">
        <v>47637</v>
      </c>
      <c r="AL26">
        <v>40056</v>
      </c>
      <c r="AM26">
        <v>42743</v>
      </c>
      <c r="AN26">
        <v>41135</v>
      </c>
      <c r="AO26">
        <v>42254</v>
      </c>
      <c r="AR26">
        <v>55407</v>
      </c>
      <c r="AS26">
        <v>55314</v>
      </c>
      <c r="AT26">
        <v>55974</v>
      </c>
      <c r="AU26">
        <v>56139</v>
      </c>
      <c r="AV26">
        <v>56673</v>
      </c>
      <c r="AX26">
        <v>27616</v>
      </c>
      <c r="AY26">
        <v>28538</v>
      </c>
      <c r="AZ26">
        <v>28104</v>
      </c>
      <c r="BA26">
        <v>27978</v>
      </c>
      <c r="BB26">
        <v>28904</v>
      </c>
      <c r="BD26">
        <v>45270</v>
      </c>
      <c r="BE26">
        <v>45671</v>
      </c>
      <c r="BF26">
        <v>43013</v>
      </c>
      <c r="BG26">
        <v>45714</v>
      </c>
      <c r="BH26">
        <v>44483</v>
      </c>
      <c r="BJ26">
        <v>97218</v>
      </c>
      <c r="BK26">
        <v>97370</v>
      </c>
      <c r="BL26">
        <v>97750</v>
      </c>
      <c r="BM26">
        <v>97484</v>
      </c>
      <c r="BN26">
        <v>97842</v>
      </c>
      <c r="BP26">
        <v>29470</v>
      </c>
      <c r="BQ26">
        <v>29915</v>
      </c>
      <c r="BR26">
        <v>29127</v>
      </c>
      <c r="BS26">
        <v>29732</v>
      </c>
      <c r="BV26">
        <v>84115</v>
      </c>
      <c r="BW26">
        <v>84333</v>
      </c>
      <c r="BX26">
        <v>84775</v>
      </c>
      <c r="BY26">
        <v>84533</v>
      </c>
      <c r="CB26">
        <v>98126</v>
      </c>
      <c r="CC26">
        <v>98532</v>
      </c>
      <c r="CD26">
        <v>99357</v>
      </c>
      <c r="CE26">
        <v>99117</v>
      </c>
      <c r="CH26">
        <v>53214</v>
      </c>
      <c r="CI26">
        <v>53718</v>
      </c>
      <c r="CJ26">
        <v>54154</v>
      </c>
      <c r="CK26">
        <v>54449</v>
      </c>
      <c r="CL26">
        <v>54011</v>
      </c>
    </row>
    <row r="27" spans="2:90" x14ac:dyDescent="0.25">
      <c r="B27">
        <v>80219</v>
      </c>
      <c r="C27">
        <v>80903</v>
      </c>
      <c r="D27">
        <v>80836</v>
      </c>
      <c r="E27">
        <v>81044</v>
      </c>
      <c r="H27">
        <v>80911</v>
      </c>
      <c r="I27">
        <v>80261</v>
      </c>
      <c r="J27">
        <v>81049</v>
      </c>
      <c r="K27">
        <v>81432</v>
      </c>
      <c r="N27">
        <v>32818</v>
      </c>
      <c r="O27">
        <v>33647</v>
      </c>
      <c r="P27">
        <v>33455</v>
      </c>
      <c r="Q27">
        <v>33437</v>
      </c>
      <c r="R27">
        <v>32438</v>
      </c>
      <c r="T27">
        <v>83262</v>
      </c>
      <c r="U27">
        <v>83237</v>
      </c>
      <c r="V27">
        <v>83469</v>
      </c>
      <c r="W27">
        <v>83648</v>
      </c>
      <c r="X27">
        <v>83544</v>
      </c>
      <c r="Z27">
        <v>60686</v>
      </c>
      <c r="AA27">
        <v>60420</v>
      </c>
      <c r="AB27">
        <v>61854</v>
      </c>
      <c r="AC27">
        <v>61465</v>
      </c>
      <c r="AD27">
        <v>62095</v>
      </c>
      <c r="AF27">
        <v>46227</v>
      </c>
      <c r="AG27">
        <v>47393</v>
      </c>
      <c r="AH27">
        <v>47619</v>
      </c>
      <c r="AL27">
        <v>40041</v>
      </c>
      <c r="AM27">
        <v>40444</v>
      </c>
      <c r="AN27">
        <v>40943</v>
      </c>
      <c r="AO27">
        <v>41616</v>
      </c>
      <c r="AR27">
        <v>55418</v>
      </c>
      <c r="AS27">
        <v>55051</v>
      </c>
      <c r="AT27">
        <v>56447</v>
      </c>
      <c r="AU27">
        <v>56484</v>
      </c>
      <c r="AV27">
        <v>56686</v>
      </c>
      <c r="AX27">
        <v>27513</v>
      </c>
      <c r="AY27">
        <v>28508</v>
      </c>
      <c r="AZ27">
        <v>28660</v>
      </c>
      <c r="BA27">
        <v>27965</v>
      </c>
      <c r="BB27">
        <v>28733</v>
      </c>
      <c r="BD27">
        <v>45271</v>
      </c>
      <c r="BE27">
        <v>45331</v>
      </c>
      <c r="BF27">
        <v>45623</v>
      </c>
      <c r="BG27">
        <v>44903</v>
      </c>
      <c r="BH27">
        <v>44510</v>
      </c>
      <c r="BJ27">
        <v>97216</v>
      </c>
      <c r="BK27">
        <v>97345</v>
      </c>
      <c r="BL27">
        <v>97462</v>
      </c>
      <c r="BM27">
        <v>97429</v>
      </c>
      <c r="BN27">
        <v>97906</v>
      </c>
      <c r="BP27">
        <v>29485</v>
      </c>
      <c r="BQ27">
        <v>29934</v>
      </c>
      <c r="BR27">
        <v>29570</v>
      </c>
      <c r="BS27">
        <v>29715</v>
      </c>
      <c r="BV27">
        <v>84054</v>
      </c>
      <c r="BW27">
        <v>84338</v>
      </c>
      <c r="BX27">
        <v>84751</v>
      </c>
      <c r="BY27">
        <v>84511</v>
      </c>
      <c r="CB27">
        <v>98039</v>
      </c>
      <c r="CC27">
        <v>98220</v>
      </c>
      <c r="CD27">
        <v>98660</v>
      </c>
      <c r="CE27">
        <v>99326</v>
      </c>
      <c r="CH27">
        <v>53235</v>
      </c>
      <c r="CI27">
        <v>53014</v>
      </c>
      <c r="CJ27">
        <v>54153</v>
      </c>
      <c r="CK27">
        <v>54491</v>
      </c>
      <c r="CL27">
        <v>54828</v>
      </c>
    </row>
    <row r="28" spans="2:90" x14ac:dyDescent="0.25">
      <c r="B28">
        <v>80205</v>
      </c>
      <c r="C28">
        <v>80524</v>
      </c>
      <c r="D28">
        <v>81149</v>
      </c>
      <c r="E28">
        <v>81635</v>
      </c>
      <c r="H28">
        <v>80951</v>
      </c>
      <c r="I28">
        <v>80263</v>
      </c>
      <c r="J28">
        <v>81243</v>
      </c>
      <c r="K28">
        <v>80428</v>
      </c>
      <c r="N28">
        <v>32730</v>
      </c>
      <c r="O28">
        <v>32951</v>
      </c>
      <c r="P28">
        <v>32206</v>
      </c>
      <c r="Q28">
        <v>33436</v>
      </c>
      <c r="R28">
        <v>32466</v>
      </c>
      <c r="T28">
        <v>83428</v>
      </c>
      <c r="U28">
        <v>83464</v>
      </c>
      <c r="V28">
        <v>83466</v>
      </c>
      <c r="W28">
        <v>83712</v>
      </c>
      <c r="X28">
        <v>83555</v>
      </c>
      <c r="Z28">
        <v>60687</v>
      </c>
      <c r="AA28">
        <v>60530</v>
      </c>
      <c r="AB28">
        <v>61801</v>
      </c>
      <c r="AC28">
        <v>62671</v>
      </c>
      <c r="AD28">
        <v>62801</v>
      </c>
      <c r="AF28">
        <v>46241</v>
      </c>
      <c r="AG28">
        <v>46994</v>
      </c>
      <c r="AH28">
        <v>47670</v>
      </c>
      <c r="AL28">
        <v>40225</v>
      </c>
      <c r="AM28">
        <v>40437</v>
      </c>
      <c r="AN28">
        <v>41408</v>
      </c>
      <c r="AO28">
        <v>41257</v>
      </c>
      <c r="AR28">
        <v>55406</v>
      </c>
      <c r="AS28">
        <v>55955</v>
      </c>
      <c r="AT28">
        <v>56434</v>
      </c>
      <c r="AU28">
        <v>56573</v>
      </c>
      <c r="AV28">
        <v>56759</v>
      </c>
      <c r="AX28">
        <v>27545</v>
      </c>
      <c r="AY28">
        <v>27401</v>
      </c>
      <c r="AZ28">
        <v>28642</v>
      </c>
      <c r="BA28">
        <v>28630</v>
      </c>
      <c r="BB28">
        <v>28901</v>
      </c>
      <c r="BD28">
        <v>45273</v>
      </c>
      <c r="BE28">
        <v>45505</v>
      </c>
      <c r="BF28">
        <v>43302</v>
      </c>
      <c r="BG28">
        <v>45729</v>
      </c>
      <c r="BH28">
        <v>44442</v>
      </c>
      <c r="BJ28">
        <v>97222</v>
      </c>
      <c r="BK28">
        <v>97357</v>
      </c>
      <c r="BL28">
        <v>97733</v>
      </c>
      <c r="BM28">
        <v>97496</v>
      </c>
      <c r="BN28">
        <v>97840</v>
      </c>
      <c r="BP28">
        <v>29429</v>
      </c>
      <c r="BQ28">
        <v>29117</v>
      </c>
      <c r="BR28">
        <v>29596</v>
      </c>
      <c r="BS28">
        <v>29840</v>
      </c>
      <c r="BV28">
        <v>84106</v>
      </c>
      <c r="BW28">
        <v>84073</v>
      </c>
      <c r="BX28">
        <v>84515</v>
      </c>
      <c r="BY28">
        <v>84741</v>
      </c>
      <c r="CB28">
        <v>98108</v>
      </c>
      <c r="CC28">
        <v>98229</v>
      </c>
      <c r="CD28">
        <v>98670</v>
      </c>
      <c r="CE28">
        <v>99144</v>
      </c>
      <c r="CH28">
        <v>53221</v>
      </c>
      <c r="CI28">
        <v>54245</v>
      </c>
      <c r="CJ28">
        <v>54494</v>
      </c>
      <c r="CK28">
        <v>54656</v>
      </c>
      <c r="CL28">
        <v>54527</v>
      </c>
    </row>
    <row r="29" spans="2:90" x14ac:dyDescent="0.25">
      <c r="B29">
        <v>80223</v>
      </c>
      <c r="C29">
        <v>80649</v>
      </c>
      <c r="D29">
        <v>80727</v>
      </c>
      <c r="E29">
        <v>81123</v>
      </c>
      <c r="H29">
        <v>80939</v>
      </c>
      <c r="I29">
        <v>80271</v>
      </c>
      <c r="J29">
        <v>80810</v>
      </c>
      <c r="K29">
        <v>81090</v>
      </c>
      <c r="N29">
        <v>32701</v>
      </c>
      <c r="O29">
        <v>33825</v>
      </c>
      <c r="P29">
        <v>32099</v>
      </c>
      <c r="Q29">
        <v>33426</v>
      </c>
      <c r="R29">
        <v>32446</v>
      </c>
      <c r="T29">
        <v>83435</v>
      </c>
      <c r="U29">
        <v>83272</v>
      </c>
      <c r="V29">
        <v>83321</v>
      </c>
      <c r="W29">
        <v>83629</v>
      </c>
      <c r="X29">
        <v>83548</v>
      </c>
      <c r="Z29">
        <v>60688</v>
      </c>
      <c r="AA29">
        <v>60919</v>
      </c>
      <c r="AB29">
        <v>61820</v>
      </c>
      <c r="AC29">
        <v>61910</v>
      </c>
      <c r="AD29">
        <v>62889</v>
      </c>
      <c r="AF29">
        <v>46217</v>
      </c>
      <c r="AG29">
        <v>47451</v>
      </c>
      <c r="AH29">
        <v>46784</v>
      </c>
      <c r="AL29">
        <v>40266</v>
      </c>
      <c r="AM29">
        <v>40515</v>
      </c>
      <c r="AN29">
        <v>40769</v>
      </c>
      <c r="AO29">
        <v>40808</v>
      </c>
      <c r="AR29">
        <v>55114</v>
      </c>
      <c r="AS29">
        <v>56054</v>
      </c>
      <c r="AT29">
        <v>56472</v>
      </c>
      <c r="AU29">
        <v>56149</v>
      </c>
      <c r="AV29">
        <v>56758</v>
      </c>
      <c r="AX29">
        <v>27529</v>
      </c>
      <c r="AY29">
        <v>27311</v>
      </c>
      <c r="AZ29">
        <v>28105</v>
      </c>
      <c r="BA29">
        <v>28624</v>
      </c>
      <c r="BB29">
        <v>28771</v>
      </c>
      <c r="BD29">
        <v>45274</v>
      </c>
      <c r="BE29">
        <v>45616</v>
      </c>
      <c r="BF29">
        <v>43766</v>
      </c>
      <c r="BG29">
        <v>43844</v>
      </c>
      <c r="BH29">
        <v>44502</v>
      </c>
      <c r="BJ29">
        <v>97220</v>
      </c>
      <c r="BK29">
        <v>97329</v>
      </c>
      <c r="BL29">
        <v>97839</v>
      </c>
      <c r="BM29">
        <v>97856</v>
      </c>
      <c r="BN29">
        <v>97918</v>
      </c>
      <c r="BP29">
        <v>29449</v>
      </c>
      <c r="BQ29">
        <v>29038</v>
      </c>
      <c r="BR29">
        <v>29055</v>
      </c>
      <c r="BS29">
        <v>29742</v>
      </c>
      <c r="BV29">
        <v>84119</v>
      </c>
      <c r="BW29">
        <v>84001</v>
      </c>
      <c r="BX29">
        <v>84532</v>
      </c>
      <c r="BY29">
        <v>84757</v>
      </c>
      <c r="CB29">
        <v>98105</v>
      </c>
      <c r="CC29">
        <v>98363</v>
      </c>
      <c r="CD29">
        <v>98682</v>
      </c>
      <c r="CE29">
        <v>99147</v>
      </c>
      <c r="CH29">
        <v>53226</v>
      </c>
      <c r="CI29">
        <v>53558</v>
      </c>
      <c r="CJ29">
        <v>53581</v>
      </c>
      <c r="CK29">
        <v>54628</v>
      </c>
      <c r="CL29">
        <v>54817</v>
      </c>
    </row>
    <row r="30" spans="2:90" x14ac:dyDescent="0.25">
      <c r="B30">
        <v>80206</v>
      </c>
      <c r="C30">
        <v>80440</v>
      </c>
      <c r="D30">
        <v>81040</v>
      </c>
      <c r="E30">
        <v>81650</v>
      </c>
      <c r="H30">
        <v>80923</v>
      </c>
      <c r="I30">
        <v>80273</v>
      </c>
      <c r="J30">
        <v>80805</v>
      </c>
      <c r="K30">
        <v>81641</v>
      </c>
      <c r="N30">
        <v>32819</v>
      </c>
      <c r="O30">
        <v>32949</v>
      </c>
      <c r="P30">
        <v>32254</v>
      </c>
      <c r="Q30">
        <v>34109</v>
      </c>
      <c r="R30">
        <v>32461</v>
      </c>
      <c r="T30">
        <v>83277</v>
      </c>
      <c r="U30">
        <v>83287</v>
      </c>
      <c r="V30">
        <v>83633</v>
      </c>
      <c r="W30">
        <v>83602</v>
      </c>
      <c r="X30">
        <v>83545</v>
      </c>
      <c r="Z30">
        <v>60693</v>
      </c>
      <c r="AA30">
        <v>60931</v>
      </c>
      <c r="AB30">
        <v>61251</v>
      </c>
      <c r="AC30">
        <v>61532</v>
      </c>
      <c r="AD30">
        <v>62084</v>
      </c>
      <c r="AF30">
        <v>46214</v>
      </c>
      <c r="AG30">
        <v>47471</v>
      </c>
      <c r="AH30">
        <v>47531</v>
      </c>
      <c r="AL30">
        <v>40280</v>
      </c>
      <c r="AM30">
        <v>42762</v>
      </c>
      <c r="AN30">
        <v>41385</v>
      </c>
      <c r="AO30">
        <v>42038</v>
      </c>
      <c r="AR30">
        <v>55409</v>
      </c>
      <c r="AS30">
        <v>56001</v>
      </c>
      <c r="AT30">
        <v>56258</v>
      </c>
      <c r="AU30">
        <v>55724</v>
      </c>
      <c r="AV30">
        <v>56710</v>
      </c>
      <c r="AX30">
        <v>27613</v>
      </c>
      <c r="AY30">
        <v>27411</v>
      </c>
      <c r="AZ30">
        <v>28166</v>
      </c>
      <c r="BA30">
        <v>28672</v>
      </c>
      <c r="BB30">
        <v>28905</v>
      </c>
      <c r="BD30">
        <v>45277</v>
      </c>
      <c r="BE30">
        <v>43106</v>
      </c>
      <c r="BF30">
        <v>45843</v>
      </c>
      <c r="BG30">
        <v>44902</v>
      </c>
      <c r="BH30">
        <v>44503</v>
      </c>
      <c r="BJ30">
        <v>97266</v>
      </c>
      <c r="BK30">
        <v>97377</v>
      </c>
      <c r="BL30">
        <v>97874</v>
      </c>
      <c r="BM30">
        <v>97731</v>
      </c>
      <c r="BN30">
        <v>97917</v>
      </c>
      <c r="BP30">
        <v>29450</v>
      </c>
      <c r="BQ30">
        <v>29943</v>
      </c>
      <c r="BR30">
        <v>29709</v>
      </c>
      <c r="BS30">
        <v>29708</v>
      </c>
      <c r="BV30">
        <v>84120</v>
      </c>
      <c r="BW30">
        <v>84066</v>
      </c>
      <c r="BX30">
        <v>84712</v>
      </c>
      <c r="BY30">
        <v>84779</v>
      </c>
      <c r="CB30">
        <v>98103</v>
      </c>
      <c r="CC30">
        <v>98377</v>
      </c>
      <c r="CD30">
        <v>98671</v>
      </c>
      <c r="CE30">
        <v>99138</v>
      </c>
      <c r="CH30">
        <v>53220</v>
      </c>
      <c r="CI30">
        <v>53536</v>
      </c>
      <c r="CJ30">
        <v>53573</v>
      </c>
      <c r="CK30">
        <v>54418</v>
      </c>
      <c r="CL30">
        <v>54003</v>
      </c>
    </row>
    <row r="31" spans="2:90" x14ac:dyDescent="0.25">
      <c r="B31">
        <v>80266</v>
      </c>
      <c r="C31">
        <v>80905</v>
      </c>
      <c r="D31">
        <v>81641</v>
      </c>
      <c r="E31">
        <v>81132</v>
      </c>
      <c r="H31">
        <v>80920</v>
      </c>
      <c r="I31">
        <v>80274</v>
      </c>
      <c r="J31">
        <v>80535</v>
      </c>
      <c r="K31">
        <v>81029</v>
      </c>
      <c r="N31">
        <v>32817</v>
      </c>
      <c r="O31">
        <v>34479</v>
      </c>
      <c r="P31">
        <v>32680</v>
      </c>
      <c r="Q31">
        <v>34108</v>
      </c>
      <c r="R31">
        <v>32420</v>
      </c>
      <c r="T31">
        <v>83422</v>
      </c>
      <c r="U31">
        <v>83349</v>
      </c>
      <c r="V31">
        <v>83623</v>
      </c>
      <c r="W31">
        <v>83708</v>
      </c>
      <c r="X31">
        <v>83520</v>
      </c>
      <c r="Z31">
        <v>60694</v>
      </c>
      <c r="AA31">
        <v>60129</v>
      </c>
      <c r="AB31">
        <v>61883</v>
      </c>
      <c r="AC31">
        <v>61520</v>
      </c>
      <c r="AD31">
        <v>62837</v>
      </c>
      <c r="AF31">
        <v>46237</v>
      </c>
      <c r="AG31">
        <v>47805</v>
      </c>
      <c r="AH31">
        <v>46785</v>
      </c>
      <c r="AL31">
        <v>40281</v>
      </c>
      <c r="AM31">
        <v>40516</v>
      </c>
      <c r="AN31">
        <v>40923</v>
      </c>
      <c r="AO31">
        <v>41773</v>
      </c>
      <c r="AR31">
        <v>55412</v>
      </c>
      <c r="AS31">
        <v>55960</v>
      </c>
      <c r="AT31">
        <v>56125</v>
      </c>
      <c r="AU31">
        <v>56590</v>
      </c>
      <c r="AV31">
        <v>56751</v>
      </c>
      <c r="AX31">
        <v>27617</v>
      </c>
      <c r="AY31">
        <v>27842</v>
      </c>
      <c r="AZ31">
        <v>28212</v>
      </c>
      <c r="BA31">
        <v>28086</v>
      </c>
      <c r="BB31">
        <v>28909</v>
      </c>
      <c r="BD31">
        <v>45296</v>
      </c>
      <c r="BE31">
        <v>45312</v>
      </c>
      <c r="BF31">
        <v>45844</v>
      </c>
      <c r="BG31">
        <v>43541</v>
      </c>
      <c r="BH31">
        <v>44555</v>
      </c>
      <c r="BJ31">
        <v>97005</v>
      </c>
      <c r="BK31">
        <v>97380</v>
      </c>
      <c r="BL31">
        <v>97479</v>
      </c>
      <c r="BM31">
        <v>97423</v>
      </c>
      <c r="BN31">
        <v>97710</v>
      </c>
      <c r="BP31">
        <v>29426</v>
      </c>
      <c r="BQ31">
        <v>29115</v>
      </c>
      <c r="BR31">
        <v>29741</v>
      </c>
      <c r="BS31">
        <v>29653</v>
      </c>
      <c r="BV31">
        <v>84123</v>
      </c>
      <c r="BW31">
        <v>84336</v>
      </c>
      <c r="BX31">
        <v>84759</v>
      </c>
      <c r="BY31">
        <v>84722</v>
      </c>
      <c r="CB31">
        <v>98199</v>
      </c>
      <c r="CC31">
        <v>98250</v>
      </c>
      <c r="CD31">
        <v>98830</v>
      </c>
      <c r="CE31">
        <v>99169</v>
      </c>
      <c r="CH31">
        <v>53218</v>
      </c>
      <c r="CI31">
        <v>53714</v>
      </c>
      <c r="CJ31">
        <v>53929</v>
      </c>
      <c r="CK31">
        <v>54404</v>
      </c>
      <c r="CL31">
        <v>54812</v>
      </c>
    </row>
    <row r="32" spans="2:90" x14ac:dyDescent="0.25">
      <c r="B32">
        <v>80209</v>
      </c>
      <c r="C32">
        <v>80650</v>
      </c>
      <c r="D32">
        <v>80805</v>
      </c>
      <c r="E32">
        <v>81054</v>
      </c>
      <c r="H32">
        <v>80938</v>
      </c>
      <c r="I32">
        <v>80281</v>
      </c>
      <c r="J32">
        <v>81623</v>
      </c>
      <c r="K32">
        <v>80731</v>
      </c>
      <c r="N32">
        <v>32714</v>
      </c>
      <c r="O32">
        <v>33584</v>
      </c>
      <c r="P32">
        <v>33920</v>
      </c>
      <c r="Q32">
        <v>33435</v>
      </c>
      <c r="R32">
        <v>32401</v>
      </c>
      <c r="T32">
        <v>83455</v>
      </c>
      <c r="U32">
        <v>83348</v>
      </c>
      <c r="V32">
        <v>83302</v>
      </c>
      <c r="W32">
        <v>83702</v>
      </c>
      <c r="X32">
        <v>83541</v>
      </c>
      <c r="Z32">
        <v>60696</v>
      </c>
      <c r="AA32">
        <v>61012</v>
      </c>
      <c r="AB32">
        <v>61842</v>
      </c>
      <c r="AC32">
        <v>61401</v>
      </c>
      <c r="AD32">
        <v>62250</v>
      </c>
      <c r="AF32">
        <v>46226</v>
      </c>
      <c r="AG32">
        <v>47421</v>
      </c>
      <c r="AH32">
        <v>46614</v>
      </c>
      <c r="AL32">
        <v>40282</v>
      </c>
      <c r="AM32">
        <v>40484</v>
      </c>
      <c r="AN32">
        <v>40914</v>
      </c>
      <c r="AO32">
        <v>41607</v>
      </c>
      <c r="AR32">
        <v>55416</v>
      </c>
      <c r="AS32">
        <v>56228</v>
      </c>
      <c r="AT32">
        <v>55720</v>
      </c>
      <c r="AU32">
        <v>55721</v>
      </c>
      <c r="AV32">
        <v>56763</v>
      </c>
      <c r="AX32">
        <v>27560</v>
      </c>
      <c r="AY32">
        <v>28504</v>
      </c>
      <c r="AZ32">
        <v>28625</v>
      </c>
      <c r="BA32">
        <v>27947</v>
      </c>
      <c r="BB32">
        <v>28902</v>
      </c>
      <c r="BD32">
        <v>45298</v>
      </c>
      <c r="BE32">
        <v>45681</v>
      </c>
      <c r="BF32">
        <v>45832</v>
      </c>
      <c r="BG32">
        <v>43462</v>
      </c>
      <c r="BH32">
        <v>44504</v>
      </c>
      <c r="BJ32">
        <v>97252</v>
      </c>
      <c r="BK32">
        <v>97326</v>
      </c>
      <c r="BL32">
        <v>97449</v>
      </c>
      <c r="BM32">
        <v>97458</v>
      </c>
      <c r="BN32">
        <v>97914</v>
      </c>
      <c r="BP32">
        <v>29434</v>
      </c>
      <c r="BQ32">
        <v>29927</v>
      </c>
      <c r="BR32">
        <v>29727</v>
      </c>
      <c r="BS32">
        <v>29745</v>
      </c>
      <c r="BV32">
        <v>84010</v>
      </c>
      <c r="BW32">
        <v>84308</v>
      </c>
      <c r="BX32">
        <v>84720</v>
      </c>
      <c r="BY32">
        <v>84781</v>
      </c>
      <c r="CB32">
        <v>98107</v>
      </c>
      <c r="CC32">
        <v>98279</v>
      </c>
      <c r="CD32">
        <v>98651</v>
      </c>
      <c r="CE32">
        <v>99166</v>
      </c>
      <c r="CH32">
        <v>53110</v>
      </c>
      <c r="CI32">
        <v>54902</v>
      </c>
      <c r="CJ32">
        <v>54486</v>
      </c>
      <c r="CK32">
        <v>53801</v>
      </c>
      <c r="CL32">
        <v>54013</v>
      </c>
    </row>
    <row r="33" spans="2:90" x14ac:dyDescent="0.25">
      <c r="B33">
        <v>80226</v>
      </c>
      <c r="C33">
        <v>80498</v>
      </c>
      <c r="D33">
        <v>81067</v>
      </c>
      <c r="E33">
        <v>80721</v>
      </c>
      <c r="H33">
        <v>80809</v>
      </c>
      <c r="I33">
        <v>80291</v>
      </c>
      <c r="J33">
        <v>81434</v>
      </c>
      <c r="K33">
        <v>81639</v>
      </c>
      <c r="N33">
        <v>34734</v>
      </c>
      <c r="O33">
        <v>33594</v>
      </c>
      <c r="P33">
        <v>33947</v>
      </c>
      <c r="Q33">
        <v>32348</v>
      </c>
      <c r="R33">
        <v>32444</v>
      </c>
      <c r="T33">
        <v>83201</v>
      </c>
      <c r="U33">
        <v>83347</v>
      </c>
      <c r="V33">
        <v>83463</v>
      </c>
      <c r="W33">
        <v>83706</v>
      </c>
      <c r="X33">
        <v>83524</v>
      </c>
      <c r="Z33">
        <v>60697</v>
      </c>
      <c r="AA33">
        <v>60437</v>
      </c>
      <c r="AB33">
        <v>61821</v>
      </c>
      <c r="AC33">
        <v>61432</v>
      </c>
      <c r="AD33">
        <v>62024</v>
      </c>
      <c r="AF33">
        <v>46220</v>
      </c>
      <c r="AG33">
        <v>46977</v>
      </c>
      <c r="AH33">
        <v>47647</v>
      </c>
      <c r="AL33">
        <v>40283</v>
      </c>
      <c r="AM33">
        <v>42348</v>
      </c>
      <c r="AN33">
        <v>42217</v>
      </c>
      <c r="AO33">
        <v>40863</v>
      </c>
      <c r="AR33">
        <v>55422</v>
      </c>
      <c r="AS33">
        <v>55329</v>
      </c>
      <c r="AT33">
        <v>56223</v>
      </c>
      <c r="AU33">
        <v>55744</v>
      </c>
      <c r="AV33">
        <v>56744</v>
      </c>
      <c r="AX33">
        <v>27614</v>
      </c>
      <c r="AY33">
        <v>27412</v>
      </c>
      <c r="AZ33">
        <v>28470</v>
      </c>
      <c r="BA33">
        <v>27966</v>
      </c>
      <c r="BB33">
        <v>28906</v>
      </c>
      <c r="BD33">
        <v>45299</v>
      </c>
      <c r="BE33">
        <v>45308</v>
      </c>
      <c r="BF33">
        <v>45775</v>
      </c>
      <c r="BG33">
        <v>44843</v>
      </c>
      <c r="BH33">
        <v>44506</v>
      </c>
      <c r="BJ33">
        <v>97250</v>
      </c>
      <c r="BK33">
        <v>97121</v>
      </c>
      <c r="BL33">
        <v>97844</v>
      </c>
      <c r="BM33">
        <v>97417</v>
      </c>
      <c r="BN33">
        <v>97913</v>
      </c>
      <c r="BP33">
        <v>29461</v>
      </c>
      <c r="BQ33">
        <v>29051</v>
      </c>
      <c r="BR33">
        <v>29126</v>
      </c>
      <c r="BS33">
        <v>29695</v>
      </c>
      <c r="BV33">
        <v>84107</v>
      </c>
      <c r="BW33">
        <v>84320</v>
      </c>
      <c r="BX33">
        <v>84714</v>
      </c>
      <c r="BY33">
        <v>84774</v>
      </c>
      <c r="CB33">
        <v>98118</v>
      </c>
      <c r="CC33">
        <v>98542</v>
      </c>
      <c r="CD33">
        <v>98665</v>
      </c>
      <c r="CE33">
        <v>99337</v>
      </c>
      <c r="CH33">
        <v>53222</v>
      </c>
      <c r="CI33">
        <v>53716</v>
      </c>
      <c r="CJ33">
        <v>54482</v>
      </c>
      <c r="CK33">
        <v>54210</v>
      </c>
      <c r="CL33">
        <v>54550</v>
      </c>
    </row>
    <row r="34" spans="2:90" x14ac:dyDescent="0.25">
      <c r="B34">
        <v>80208</v>
      </c>
      <c r="C34">
        <v>80910</v>
      </c>
      <c r="D34">
        <v>80726</v>
      </c>
      <c r="E34">
        <v>81154</v>
      </c>
      <c r="H34">
        <v>80927</v>
      </c>
      <c r="I34">
        <v>80299</v>
      </c>
      <c r="J34">
        <v>81120</v>
      </c>
      <c r="K34">
        <v>81418</v>
      </c>
      <c r="N34">
        <v>32707</v>
      </c>
      <c r="O34">
        <v>32617</v>
      </c>
      <c r="P34">
        <v>32209</v>
      </c>
      <c r="Q34">
        <v>33446</v>
      </c>
      <c r="R34">
        <v>32405</v>
      </c>
      <c r="T34">
        <v>83202</v>
      </c>
      <c r="U34">
        <v>83342</v>
      </c>
      <c r="V34">
        <v>83637</v>
      </c>
      <c r="W34">
        <v>83725</v>
      </c>
      <c r="X34">
        <v>83501</v>
      </c>
      <c r="Z34">
        <v>60699</v>
      </c>
      <c r="AA34">
        <v>60518</v>
      </c>
      <c r="AB34">
        <v>61635</v>
      </c>
      <c r="AC34">
        <v>62523</v>
      </c>
      <c r="AD34">
        <v>62028</v>
      </c>
      <c r="AF34">
        <v>46254</v>
      </c>
      <c r="AG34">
        <v>47260</v>
      </c>
      <c r="AH34">
        <v>47588</v>
      </c>
      <c r="AL34">
        <v>40287</v>
      </c>
      <c r="AM34">
        <v>42746</v>
      </c>
      <c r="AN34">
        <v>40949</v>
      </c>
      <c r="AO34">
        <v>41763</v>
      </c>
      <c r="AR34">
        <v>55108</v>
      </c>
      <c r="AS34">
        <v>55927</v>
      </c>
      <c r="AT34">
        <v>56453</v>
      </c>
      <c r="AU34">
        <v>56236</v>
      </c>
      <c r="AV34">
        <v>56756</v>
      </c>
      <c r="AX34">
        <v>27539</v>
      </c>
      <c r="AY34">
        <v>27498</v>
      </c>
      <c r="AZ34">
        <v>28205</v>
      </c>
      <c r="BA34">
        <v>27941</v>
      </c>
      <c r="BD34">
        <v>45238</v>
      </c>
      <c r="BE34">
        <v>45657</v>
      </c>
      <c r="BF34">
        <v>43076</v>
      </c>
      <c r="BG34">
        <v>44883</v>
      </c>
      <c r="BH34">
        <v>44471</v>
      </c>
      <c r="BJ34">
        <v>97077</v>
      </c>
      <c r="BK34">
        <v>97333</v>
      </c>
      <c r="BL34">
        <v>97836</v>
      </c>
      <c r="BM34">
        <v>97416</v>
      </c>
      <c r="BN34">
        <v>97901</v>
      </c>
      <c r="BP34">
        <v>29483</v>
      </c>
      <c r="BQ34">
        <v>29576</v>
      </c>
      <c r="BR34">
        <v>29138</v>
      </c>
      <c r="BS34">
        <v>29321</v>
      </c>
      <c r="BV34">
        <v>84087</v>
      </c>
      <c r="BW34">
        <v>84028</v>
      </c>
      <c r="BX34">
        <v>84721</v>
      </c>
      <c r="BY34">
        <v>84737</v>
      </c>
      <c r="CB34">
        <v>98040</v>
      </c>
      <c r="CC34">
        <v>98262</v>
      </c>
      <c r="CD34">
        <v>98932</v>
      </c>
      <c r="CE34">
        <v>99134</v>
      </c>
      <c r="CH34">
        <v>53227</v>
      </c>
      <c r="CI34">
        <v>53923</v>
      </c>
      <c r="CJ34">
        <v>54457</v>
      </c>
      <c r="CK34">
        <v>54653</v>
      </c>
      <c r="CL34">
        <v>54014</v>
      </c>
    </row>
    <row r="35" spans="2:90" x14ac:dyDescent="0.25">
      <c r="B35">
        <v>80232</v>
      </c>
      <c r="C35">
        <v>80835</v>
      </c>
      <c r="D35">
        <v>80755</v>
      </c>
      <c r="E35">
        <v>80737</v>
      </c>
      <c r="H35">
        <v>80924</v>
      </c>
      <c r="I35">
        <v>81063</v>
      </c>
      <c r="J35">
        <v>81052</v>
      </c>
      <c r="K35">
        <v>80746</v>
      </c>
      <c r="N35">
        <v>32825</v>
      </c>
      <c r="O35">
        <v>33559</v>
      </c>
      <c r="P35">
        <v>32277</v>
      </c>
      <c r="Q35">
        <v>33484</v>
      </c>
      <c r="R35">
        <v>32445</v>
      </c>
      <c r="T35">
        <v>83452</v>
      </c>
      <c r="U35">
        <v>83336</v>
      </c>
      <c r="V35">
        <v>83622</v>
      </c>
      <c r="W35">
        <v>83720</v>
      </c>
      <c r="X35">
        <v>83540</v>
      </c>
      <c r="Z35">
        <v>60695</v>
      </c>
      <c r="AA35">
        <v>61065</v>
      </c>
      <c r="AB35">
        <v>61817</v>
      </c>
      <c r="AC35">
        <v>61944</v>
      </c>
      <c r="AD35">
        <v>62047</v>
      </c>
      <c r="AF35">
        <v>46260</v>
      </c>
      <c r="AG35">
        <v>46952</v>
      </c>
      <c r="AH35">
        <v>47611</v>
      </c>
      <c r="AL35">
        <v>40289</v>
      </c>
      <c r="AM35">
        <v>42729</v>
      </c>
      <c r="AN35">
        <v>40906</v>
      </c>
      <c r="AO35">
        <v>41759</v>
      </c>
      <c r="AR35">
        <v>55419</v>
      </c>
      <c r="AS35">
        <v>56374</v>
      </c>
      <c r="AT35">
        <v>55733</v>
      </c>
      <c r="AU35">
        <v>56641</v>
      </c>
      <c r="AV35">
        <v>56713</v>
      </c>
      <c r="AX35">
        <v>27528</v>
      </c>
      <c r="AY35">
        <v>27499</v>
      </c>
      <c r="AZ35">
        <v>28677</v>
      </c>
      <c r="BA35">
        <v>28638</v>
      </c>
      <c r="BD35">
        <v>45999</v>
      </c>
      <c r="BE35">
        <v>45503</v>
      </c>
      <c r="BF35">
        <v>45817</v>
      </c>
      <c r="BG35">
        <v>45786</v>
      </c>
      <c r="BH35">
        <v>44484</v>
      </c>
      <c r="BJ35">
        <v>97079</v>
      </c>
      <c r="BK35">
        <v>97348</v>
      </c>
      <c r="BL35">
        <v>97447</v>
      </c>
      <c r="BM35">
        <v>97712</v>
      </c>
      <c r="BN35">
        <v>97910</v>
      </c>
      <c r="BP35">
        <v>29486</v>
      </c>
      <c r="BQ35">
        <v>29560</v>
      </c>
      <c r="BR35">
        <v>29821</v>
      </c>
      <c r="BS35">
        <v>29360</v>
      </c>
      <c r="BV35">
        <v>84117</v>
      </c>
      <c r="BW35">
        <v>84331</v>
      </c>
      <c r="BX35">
        <v>84535</v>
      </c>
      <c r="BY35">
        <v>84782</v>
      </c>
      <c r="CB35">
        <v>98131</v>
      </c>
      <c r="CC35">
        <v>98582</v>
      </c>
      <c r="CD35">
        <v>98628</v>
      </c>
      <c r="CE35">
        <v>99154</v>
      </c>
      <c r="CH35">
        <v>53209</v>
      </c>
      <c r="CI35">
        <v>53960</v>
      </c>
      <c r="CJ35">
        <v>54423</v>
      </c>
      <c r="CK35">
        <v>54175</v>
      </c>
      <c r="CL35">
        <v>54565</v>
      </c>
    </row>
    <row r="36" spans="2:90" x14ac:dyDescent="0.25">
      <c r="B36">
        <v>80215</v>
      </c>
      <c r="C36">
        <v>80813</v>
      </c>
      <c r="D36">
        <v>80731</v>
      </c>
      <c r="E36">
        <v>81410</v>
      </c>
      <c r="H36">
        <v>80840</v>
      </c>
      <c r="I36">
        <v>80204</v>
      </c>
      <c r="J36">
        <v>81637</v>
      </c>
      <c r="K36">
        <v>81122</v>
      </c>
      <c r="N36">
        <v>34761</v>
      </c>
      <c r="O36">
        <v>34637</v>
      </c>
      <c r="P36">
        <v>32025</v>
      </c>
      <c r="Q36">
        <v>34116</v>
      </c>
      <c r="R36">
        <v>32408</v>
      </c>
      <c r="T36">
        <v>83209</v>
      </c>
      <c r="U36">
        <v>83311</v>
      </c>
      <c r="V36">
        <v>83627</v>
      </c>
      <c r="W36">
        <v>83722</v>
      </c>
      <c r="X36">
        <v>83537</v>
      </c>
      <c r="Z36">
        <v>60642</v>
      </c>
      <c r="AA36">
        <v>60934</v>
      </c>
      <c r="AB36">
        <v>61611</v>
      </c>
      <c r="AC36">
        <v>62548</v>
      </c>
      <c r="AD36">
        <v>62281</v>
      </c>
      <c r="AF36">
        <v>46239</v>
      </c>
      <c r="AG36">
        <v>47906</v>
      </c>
      <c r="AH36">
        <v>46528</v>
      </c>
      <c r="AL36">
        <v>40293</v>
      </c>
      <c r="AM36">
        <v>41030</v>
      </c>
      <c r="AN36">
        <v>42450</v>
      </c>
      <c r="AO36">
        <v>41201</v>
      </c>
      <c r="AR36">
        <v>55104</v>
      </c>
      <c r="AS36">
        <v>55957</v>
      </c>
      <c r="AT36">
        <v>56327</v>
      </c>
      <c r="AU36">
        <v>56128</v>
      </c>
      <c r="AV36">
        <v>56726</v>
      </c>
      <c r="AX36">
        <v>27519</v>
      </c>
      <c r="AY36">
        <v>27870</v>
      </c>
      <c r="AZ36">
        <v>28428</v>
      </c>
      <c r="BA36">
        <v>28617</v>
      </c>
      <c r="BD36">
        <v>45212</v>
      </c>
      <c r="BE36">
        <v>45318</v>
      </c>
      <c r="BF36">
        <v>45830</v>
      </c>
      <c r="BG36">
        <v>43811</v>
      </c>
      <c r="BH36">
        <v>44046</v>
      </c>
      <c r="BJ36">
        <v>97229</v>
      </c>
      <c r="BK36">
        <v>97341</v>
      </c>
      <c r="BL36">
        <v>97486</v>
      </c>
      <c r="BM36">
        <v>97469</v>
      </c>
      <c r="BP36">
        <v>29438</v>
      </c>
      <c r="BQ36">
        <v>29162</v>
      </c>
      <c r="BR36">
        <v>29014</v>
      </c>
      <c r="BS36">
        <v>29353</v>
      </c>
      <c r="BV36">
        <v>84108</v>
      </c>
      <c r="BW36">
        <v>84648</v>
      </c>
      <c r="BX36">
        <v>84742</v>
      </c>
      <c r="BY36">
        <v>84745</v>
      </c>
      <c r="CB36">
        <v>98136</v>
      </c>
      <c r="CC36">
        <v>98552</v>
      </c>
      <c r="CD36">
        <v>98851</v>
      </c>
      <c r="CE36">
        <v>99301</v>
      </c>
      <c r="CH36">
        <v>53217</v>
      </c>
      <c r="CI36">
        <v>53576</v>
      </c>
      <c r="CJ36">
        <v>54978</v>
      </c>
      <c r="CK36">
        <v>54401</v>
      </c>
      <c r="CL36">
        <v>54002</v>
      </c>
    </row>
    <row r="37" spans="2:90" x14ac:dyDescent="0.25">
      <c r="B37">
        <v>80210</v>
      </c>
      <c r="C37">
        <v>80916</v>
      </c>
      <c r="D37">
        <v>81652</v>
      </c>
      <c r="E37">
        <v>81071</v>
      </c>
      <c r="H37">
        <v>80925</v>
      </c>
      <c r="I37">
        <v>80264</v>
      </c>
      <c r="J37">
        <v>80824</v>
      </c>
      <c r="K37">
        <v>81435</v>
      </c>
      <c r="N37">
        <v>32824</v>
      </c>
      <c r="O37">
        <v>32181</v>
      </c>
      <c r="P37">
        <v>32227</v>
      </c>
      <c r="Q37">
        <v>33445</v>
      </c>
      <c r="R37">
        <v>32431</v>
      </c>
      <c r="T37">
        <v>83245</v>
      </c>
      <c r="U37">
        <v>83333</v>
      </c>
      <c r="V37">
        <v>83647</v>
      </c>
      <c r="W37">
        <v>83724</v>
      </c>
      <c r="X37">
        <v>83535</v>
      </c>
      <c r="Z37">
        <v>60608</v>
      </c>
      <c r="AA37">
        <v>61049</v>
      </c>
      <c r="AB37">
        <v>61745</v>
      </c>
      <c r="AC37">
        <v>61264</v>
      </c>
      <c r="AD37">
        <v>62026</v>
      </c>
      <c r="AF37">
        <v>46268</v>
      </c>
      <c r="AG37">
        <v>47348</v>
      </c>
      <c r="AH37">
        <v>47613</v>
      </c>
      <c r="AL37">
        <v>40294</v>
      </c>
      <c r="AM37">
        <v>40509</v>
      </c>
      <c r="AN37">
        <v>42204</v>
      </c>
      <c r="AO37">
        <v>41268</v>
      </c>
      <c r="AR37">
        <v>55410</v>
      </c>
      <c r="AS37">
        <v>55968</v>
      </c>
      <c r="AT37">
        <v>55808</v>
      </c>
      <c r="AU37">
        <v>55775</v>
      </c>
      <c r="AV37">
        <v>56757</v>
      </c>
      <c r="AX37">
        <v>27591</v>
      </c>
      <c r="AY37">
        <v>27205</v>
      </c>
      <c r="AZ37">
        <v>28117</v>
      </c>
      <c r="BA37">
        <v>27964</v>
      </c>
      <c r="BD37">
        <v>45232</v>
      </c>
      <c r="BE37">
        <v>45628</v>
      </c>
      <c r="BF37">
        <v>43337</v>
      </c>
      <c r="BG37">
        <v>43802</v>
      </c>
      <c r="BH37">
        <v>44420</v>
      </c>
      <c r="BJ37">
        <v>97203</v>
      </c>
      <c r="BK37">
        <v>97386</v>
      </c>
      <c r="BL37">
        <v>97443</v>
      </c>
      <c r="BM37">
        <v>97845</v>
      </c>
      <c r="BP37">
        <v>29472</v>
      </c>
      <c r="BQ37">
        <v>29932</v>
      </c>
      <c r="BR37">
        <v>29728</v>
      </c>
      <c r="BS37">
        <v>29335</v>
      </c>
      <c r="BV37">
        <v>84128</v>
      </c>
      <c r="BW37">
        <v>84313</v>
      </c>
      <c r="BX37">
        <v>84762</v>
      </c>
      <c r="BY37">
        <v>84783</v>
      </c>
      <c r="CB37">
        <v>98004</v>
      </c>
      <c r="CC37">
        <v>98946</v>
      </c>
      <c r="CD37">
        <v>98840</v>
      </c>
      <c r="CE37">
        <v>99323</v>
      </c>
      <c r="CH37">
        <v>53129</v>
      </c>
      <c r="CI37">
        <v>53598</v>
      </c>
      <c r="CJ37">
        <v>54948</v>
      </c>
      <c r="CK37">
        <v>54138</v>
      </c>
      <c r="CL37">
        <v>54534</v>
      </c>
    </row>
    <row r="38" spans="2:90" x14ac:dyDescent="0.25">
      <c r="B38">
        <v>80246</v>
      </c>
      <c r="C38">
        <v>80512</v>
      </c>
      <c r="D38">
        <v>81089</v>
      </c>
      <c r="E38">
        <v>81418</v>
      </c>
      <c r="H38">
        <v>80929</v>
      </c>
      <c r="I38">
        <v>80290</v>
      </c>
      <c r="J38">
        <v>80648</v>
      </c>
      <c r="K38">
        <v>81416</v>
      </c>
      <c r="N38">
        <v>32829</v>
      </c>
      <c r="O38">
        <v>32976</v>
      </c>
      <c r="P38">
        <v>32063</v>
      </c>
      <c r="Q38">
        <v>33498</v>
      </c>
      <c r="R38">
        <v>32409</v>
      </c>
      <c r="T38">
        <v>83217</v>
      </c>
      <c r="U38">
        <v>83226</v>
      </c>
      <c r="V38">
        <v>83604</v>
      </c>
      <c r="W38">
        <v>83726</v>
      </c>
      <c r="X38">
        <v>83873</v>
      </c>
      <c r="Z38">
        <v>60612</v>
      </c>
      <c r="AA38">
        <v>61353</v>
      </c>
      <c r="AB38">
        <v>61525</v>
      </c>
      <c r="AC38">
        <v>61466</v>
      </c>
      <c r="AD38">
        <v>62087</v>
      </c>
      <c r="AF38">
        <v>46240</v>
      </c>
      <c r="AG38">
        <v>47453</v>
      </c>
      <c r="AH38">
        <v>46544</v>
      </c>
      <c r="AL38">
        <v>40296</v>
      </c>
      <c r="AM38">
        <v>41091</v>
      </c>
      <c r="AN38">
        <v>42453</v>
      </c>
      <c r="AO38">
        <v>41822</v>
      </c>
      <c r="AR38">
        <v>55421</v>
      </c>
      <c r="AS38">
        <v>56368</v>
      </c>
      <c r="AT38">
        <v>56262</v>
      </c>
      <c r="AU38">
        <v>56164</v>
      </c>
      <c r="AV38">
        <v>56732</v>
      </c>
      <c r="AX38">
        <v>27571</v>
      </c>
      <c r="AY38">
        <v>27320</v>
      </c>
      <c r="AZ38">
        <v>27017</v>
      </c>
      <c r="BA38">
        <v>28640</v>
      </c>
      <c r="BD38">
        <v>45209</v>
      </c>
      <c r="BE38">
        <v>45684</v>
      </c>
      <c r="BF38">
        <v>45897</v>
      </c>
      <c r="BG38">
        <v>43549</v>
      </c>
      <c r="BH38">
        <v>44405</v>
      </c>
      <c r="BJ38">
        <v>97078</v>
      </c>
      <c r="BK38">
        <v>97327</v>
      </c>
      <c r="BL38">
        <v>97752</v>
      </c>
      <c r="BM38">
        <v>97638</v>
      </c>
      <c r="BP38">
        <v>29435</v>
      </c>
      <c r="BQ38">
        <v>29918</v>
      </c>
      <c r="BR38">
        <v>29015</v>
      </c>
      <c r="BS38">
        <v>29717</v>
      </c>
      <c r="BV38">
        <v>84118</v>
      </c>
      <c r="BW38">
        <v>84007</v>
      </c>
      <c r="BX38">
        <v>84753</v>
      </c>
      <c r="BY38">
        <v>84770</v>
      </c>
      <c r="CB38">
        <v>98115</v>
      </c>
      <c r="CC38">
        <v>98847</v>
      </c>
      <c r="CD38">
        <v>98607</v>
      </c>
      <c r="CE38">
        <v>99150</v>
      </c>
      <c r="CH38">
        <v>53228</v>
      </c>
      <c r="CI38">
        <v>54964</v>
      </c>
      <c r="CJ38">
        <v>54646</v>
      </c>
      <c r="CK38">
        <v>54484</v>
      </c>
      <c r="CL38">
        <v>54525</v>
      </c>
    </row>
    <row r="39" spans="2:90" x14ac:dyDescent="0.25">
      <c r="B39">
        <v>80216</v>
      </c>
      <c r="C39">
        <v>80906</v>
      </c>
      <c r="D39">
        <v>81638</v>
      </c>
      <c r="E39">
        <v>81024</v>
      </c>
      <c r="H39">
        <v>80926</v>
      </c>
      <c r="I39">
        <v>80102</v>
      </c>
      <c r="J39">
        <v>81071</v>
      </c>
      <c r="K39">
        <v>80726</v>
      </c>
      <c r="N39">
        <v>32837</v>
      </c>
      <c r="O39">
        <v>34610</v>
      </c>
      <c r="P39">
        <v>33476</v>
      </c>
      <c r="Q39">
        <v>34105</v>
      </c>
      <c r="R39">
        <v>32407</v>
      </c>
      <c r="T39">
        <v>83210</v>
      </c>
      <c r="U39">
        <v>83313</v>
      </c>
      <c r="V39">
        <v>83677</v>
      </c>
      <c r="W39">
        <v>83728</v>
      </c>
      <c r="X39">
        <v>83823</v>
      </c>
      <c r="Z39">
        <v>60622</v>
      </c>
      <c r="AA39">
        <v>60911</v>
      </c>
      <c r="AB39">
        <v>61250</v>
      </c>
      <c r="AC39">
        <v>61911</v>
      </c>
      <c r="AD39">
        <v>62048</v>
      </c>
      <c r="AF39">
        <v>46231</v>
      </c>
      <c r="AG39">
        <v>47803</v>
      </c>
      <c r="AH39">
        <v>46730</v>
      </c>
      <c r="AL39">
        <v>40297</v>
      </c>
      <c r="AM39">
        <v>41003</v>
      </c>
      <c r="AN39">
        <v>42437</v>
      </c>
      <c r="AO39">
        <v>40806</v>
      </c>
      <c r="AR39">
        <v>55417</v>
      </c>
      <c r="AS39">
        <v>56367</v>
      </c>
      <c r="AT39">
        <v>56137</v>
      </c>
      <c r="AU39">
        <v>56528</v>
      </c>
      <c r="AV39">
        <v>56714</v>
      </c>
      <c r="AX39">
        <v>27703</v>
      </c>
      <c r="AY39">
        <v>27326</v>
      </c>
      <c r="AZ39">
        <v>28557</v>
      </c>
      <c r="BA39">
        <v>27927</v>
      </c>
      <c r="BD39">
        <v>45211</v>
      </c>
      <c r="BE39">
        <v>43145</v>
      </c>
      <c r="BF39">
        <v>45620</v>
      </c>
      <c r="BG39">
        <v>43767</v>
      </c>
      <c r="BH39">
        <v>44505</v>
      </c>
      <c r="BJ39">
        <v>97008</v>
      </c>
      <c r="BK39">
        <v>97343</v>
      </c>
      <c r="BL39">
        <v>97495</v>
      </c>
      <c r="BM39">
        <v>97865</v>
      </c>
      <c r="BP39">
        <v>29469</v>
      </c>
      <c r="BQ39">
        <v>29843</v>
      </c>
      <c r="BR39">
        <v>29824</v>
      </c>
      <c r="BS39">
        <v>29692</v>
      </c>
      <c r="BV39">
        <v>84109</v>
      </c>
      <c r="BW39">
        <v>84021</v>
      </c>
      <c r="BX39">
        <v>84533</v>
      </c>
      <c r="BY39">
        <v>84780</v>
      </c>
      <c r="CB39">
        <v>98117</v>
      </c>
      <c r="CC39">
        <v>98564</v>
      </c>
      <c r="CD39">
        <v>98663</v>
      </c>
      <c r="CE39">
        <v>99129</v>
      </c>
      <c r="CH39">
        <v>53225</v>
      </c>
      <c r="CI39">
        <v>53532</v>
      </c>
      <c r="CJ39">
        <v>53818</v>
      </c>
      <c r="CK39">
        <v>54436</v>
      </c>
      <c r="CL39">
        <v>54004</v>
      </c>
    </row>
    <row r="40" spans="2:90" x14ac:dyDescent="0.25">
      <c r="B40">
        <v>80033</v>
      </c>
      <c r="C40">
        <v>80929</v>
      </c>
      <c r="D40">
        <v>81125</v>
      </c>
      <c r="E40">
        <v>81130</v>
      </c>
      <c r="H40">
        <v>80913</v>
      </c>
      <c r="I40">
        <v>80293</v>
      </c>
      <c r="J40">
        <v>80549</v>
      </c>
      <c r="K40">
        <v>80734</v>
      </c>
      <c r="N40">
        <v>32827</v>
      </c>
      <c r="O40">
        <v>34475</v>
      </c>
      <c r="P40">
        <v>32220</v>
      </c>
      <c r="Q40">
        <v>34103</v>
      </c>
      <c r="R40">
        <v>32428</v>
      </c>
      <c r="T40">
        <v>83424</v>
      </c>
      <c r="U40">
        <v>83318</v>
      </c>
      <c r="V40">
        <v>83631</v>
      </c>
      <c r="W40">
        <v>83729</v>
      </c>
      <c r="X40">
        <v>83812</v>
      </c>
      <c r="Z40">
        <v>60614</v>
      </c>
      <c r="AA40">
        <v>61016</v>
      </c>
      <c r="AB40">
        <v>61616</v>
      </c>
      <c r="AC40">
        <v>62521</v>
      </c>
      <c r="AD40">
        <v>62893</v>
      </c>
      <c r="AF40">
        <v>46234</v>
      </c>
      <c r="AG40">
        <v>47392</v>
      </c>
      <c r="AH40">
        <v>47574</v>
      </c>
      <c r="AL40">
        <v>40203</v>
      </c>
      <c r="AM40">
        <v>42541</v>
      </c>
      <c r="AN40">
        <v>41721</v>
      </c>
      <c r="AO40">
        <v>41640</v>
      </c>
      <c r="AR40">
        <v>55113</v>
      </c>
      <c r="AS40">
        <v>56243</v>
      </c>
      <c r="AT40">
        <v>56244</v>
      </c>
      <c r="AU40">
        <v>55738</v>
      </c>
      <c r="AV40">
        <v>56729</v>
      </c>
      <c r="AX40">
        <v>27587</v>
      </c>
      <c r="AY40">
        <v>27413</v>
      </c>
      <c r="AZ40">
        <v>28469</v>
      </c>
      <c r="BA40">
        <v>28645</v>
      </c>
      <c r="BD40">
        <v>45224</v>
      </c>
      <c r="BE40">
        <v>45326</v>
      </c>
      <c r="BF40">
        <v>43334</v>
      </c>
      <c r="BG40">
        <v>43006</v>
      </c>
      <c r="BH40">
        <v>44402</v>
      </c>
      <c r="BJ40">
        <v>97034</v>
      </c>
      <c r="BK40">
        <v>97369</v>
      </c>
      <c r="BL40">
        <v>97459</v>
      </c>
      <c r="BM40">
        <v>97835</v>
      </c>
      <c r="BP40">
        <v>29453</v>
      </c>
      <c r="BQ40">
        <v>29849</v>
      </c>
      <c r="BR40">
        <v>29108</v>
      </c>
      <c r="BS40">
        <v>29620</v>
      </c>
      <c r="BV40">
        <v>84084</v>
      </c>
      <c r="BW40">
        <v>84647</v>
      </c>
      <c r="BX40">
        <v>84511</v>
      </c>
      <c r="BY40">
        <v>84733</v>
      </c>
      <c r="CB40">
        <v>98146</v>
      </c>
      <c r="CC40">
        <v>98526</v>
      </c>
      <c r="CD40">
        <v>98661</v>
      </c>
      <c r="CE40">
        <v>99118</v>
      </c>
      <c r="CH40">
        <v>53122</v>
      </c>
      <c r="CI40">
        <v>54971</v>
      </c>
      <c r="CJ40">
        <v>54124</v>
      </c>
      <c r="CK40">
        <v>54420</v>
      </c>
      <c r="CL40">
        <v>54841</v>
      </c>
    </row>
    <row r="41" spans="2:90" x14ac:dyDescent="0.25">
      <c r="B41">
        <v>80221</v>
      </c>
      <c r="C41">
        <v>80535</v>
      </c>
      <c r="D41">
        <v>80735</v>
      </c>
      <c r="E41">
        <v>81091</v>
      </c>
      <c r="H41">
        <v>80908</v>
      </c>
      <c r="I41">
        <v>80265</v>
      </c>
      <c r="J41">
        <v>80743</v>
      </c>
      <c r="K41">
        <v>81635</v>
      </c>
      <c r="N41">
        <v>32816</v>
      </c>
      <c r="O41">
        <v>33510</v>
      </c>
      <c r="P41">
        <v>33917</v>
      </c>
      <c r="Q41">
        <v>33444</v>
      </c>
      <c r="R41">
        <v>32426</v>
      </c>
      <c r="T41">
        <v>83285</v>
      </c>
      <c r="U41">
        <v>83324</v>
      </c>
      <c r="V41">
        <v>83638</v>
      </c>
      <c r="W41">
        <v>83732</v>
      </c>
      <c r="X41">
        <v>83832</v>
      </c>
      <c r="Z41">
        <v>60653</v>
      </c>
      <c r="AA41">
        <v>60553</v>
      </c>
      <c r="AB41">
        <v>61085</v>
      </c>
      <c r="AC41">
        <v>61937</v>
      </c>
      <c r="AD41">
        <v>62037</v>
      </c>
      <c r="AF41">
        <v>46229</v>
      </c>
      <c r="AG41">
        <v>47023</v>
      </c>
      <c r="AH41">
        <v>46517</v>
      </c>
      <c r="AL41">
        <v>40215</v>
      </c>
      <c r="AM41">
        <v>41094</v>
      </c>
      <c r="AN41">
        <v>41472</v>
      </c>
      <c r="AO41">
        <v>41263</v>
      </c>
      <c r="AR41">
        <v>55105</v>
      </c>
      <c r="AS41">
        <v>56375</v>
      </c>
      <c r="AT41">
        <v>56332</v>
      </c>
      <c r="AU41">
        <v>56110</v>
      </c>
      <c r="AV41">
        <v>56733</v>
      </c>
      <c r="AX41">
        <v>27592</v>
      </c>
      <c r="AY41">
        <v>28373</v>
      </c>
      <c r="AZ41">
        <v>28078</v>
      </c>
      <c r="BA41">
        <v>28633</v>
      </c>
      <c r="BD41">
        <v>45230</v>
      </c>
      <c r="BE41">
        <v>45661</v>
      </c>
      <c r="BF41">
        <v>43782</v>
      </c>
      <c r="BG41">
        <v>44875</v>
      </c>
      <c r="BH41">
        <v>44436</v>
      </c>
      <c r="BJ41">
        <v>97223</v>
      </c>
      <c r="BK41">
        <v>97730</v>
      </c>
      <c r="BL41">
        <v>97737</v>
      </c>
      <c r="BM41">
        <v>97411</v>
      </c>
      <c r="BP41">
        <v>29458</v>
      </c>
      <c r="BQ41">
        <v>29118</v>
      </c>
      <c r="BR41">
        <v>29722</v>
      </c>
      <c r="BS41">
        <v>29395</v>
      </c>
      <c r="BV41">
        <v>84044</v>
      </c>
      <c r="BW41">
        <v>84667</v>
      </c>
      <c r="BX41">
        <v>84741</v>
      </c>
      <c r="BY41">
        <v>84738</v>
      </c>
      <c r="CB41">
        <v>98005</v>
      </c>
      <c r="CC41">
        <v>98537</v>
      </c>
      <c r="CD41">
        <v>98938</v>
      </c>
      <c r="CE41">
        <v>99122</v>
      </c>
      <c r="CH41">
        <v>53005</v>
      </c>
      <c r="CI41">
        <v>53703</v>
      </c>
      <c r="CJ41">
        <v>54139</v>
      </c>
      <c r="CK41">
        <v>54621</v>
      </c>
      <c r="CL41">
        <v>54876</v>
      </c>
    </row>
    <row r="42" spans="2:90" x14ac:dyDescent="0.25">
      <c r="B42">
        <v>80002</v>
      </c>
      <c r="C42">
        <v>80701</v>
      </c>
      <c r="D42">
        <v>80758</v>
      </c>
      <c r="E42">
        <v>81082</v>
      </c>
      <c r="H42">
        <v>80817</v>
      </c>
      <c r="I42">
        <v>80294</v>
      </c>
      <c r="J42">
        <v>80729</v>
      </c>
      <c r="K42">
        <v>81638</v>
      </c>
      <c r="N42">
        <v>32708</v>
      </c>
      <c r="O42">
        <v>33596</v>
      </c>
      <c r="P42">
        <v>32628</v>
      </c>
      <c r="Q42">
        <v>32052</v>
      </c>
      <c r="R42">
        <v>32440</v>
      </c>
      <c r="T42">
        <v>83244</v>
      </c>
      <c r="U42">
        <v>83352</v>
      </c>
      <c r="V42">
        <v>83611</v>
      </c>
      <c r="W42">
        <v>83735</v>
      </c>
      <c r="X42">
        <v>83802</v>
      </c>
      <c r="Z42">
        <v>60609</v>
      </c>
      <c r="AA42">
        <v>60470</v>
      </c>
      <c r="AB42">
        <v>61483</v>
      </c>
      <c r="AC42">
        <v>61544</v>
      </c>
      <c r="AD42">
        <v>62830</v>
      </c>
      <c r="AF42">
        <v>46216</v>
      </c>
      <c r="AG42">
        <v>47353</v>
      </c>
      <c r="AH42">
        <v>46307</v>
      </c>
      <c r="AL42">
        <v>40023</v>
      </c>
      <c r="AM42">
        <v>42753</v>
      </c>
      <c r="AN42">
        <v>41745</v>
      </c>
      <c r="AO42">
        <v>41102</v>
      </c>
      <c r="AR42">
        <v>55430</v>
      </c>
      <c r="AS42">
        <v>55335</v>
      </c>
      <c r="AT42">
        <v>55941</v>
      </c>
      <c r="AU42">
        <v>56147</v>
      </c>
      <c r="AV42">
        <v>56734</v>
      </c>
      <c r="AX42">
        <v>27520</v>
      </c>
      <c r="AY42">
        <v>28349</v>
      </c>
      <c r="AZ42">
        <v>28031</v>
      </c>
      <c r="BA42">
        <v>28694</v>
      </c>
      <c r="BD42">
        <v>45237</v>
      </c>
      <c r="BE42">
        <v>45356</v>
      </c>
      <c r="BF42">
        <v>45760</v>
      </c>
      <c r="BG42">
        <v>43534</v>
      </c>
      <c r="BH42">
        <v>44077</v>
      </c>
      <c r="BJ42">
        <v>97035</v>
      </c>
      <c r="BK42">
        <v>97391</v>
      </c>
      <c r="BL42">
        <v>97848</v>
      </c>
      <c r="BM42">
        <v>97868</v>
      </c>
      <c r="BP42">
        <v>29474</v>
      </c>
      <c r="BQ42">
        <v>29922</v>
      </c>
      <c r="BR42">
        <v>29145</v>
      </c>
      <c r="BS42">
        <v>29710</v>
      </c>
      <c r="BV42">
        <v>84124</v>
      </c>
      <c r="BW42">
        <v>84623</v>
      </c>
      <c r="BX42">
        <v>84757</v>
      </c>
      <c r="BY42">
        <v>84765</v>
      </c>
      <c r="CB42">
        <v>98033</v>
      </c>
      <c r="CC42">
        <v>98225</v>
      </c>
      <c r="CD42">
        <v>98684</v>
      </c>
      <c r="CE42">
        <v>99371</v>
      </c>
      <c r="CH42">
        <v>53007</v>
      </c>
      <c r="CI42">
        <v>53713</v>
      </c>
      <c r="CJ42">
        <v>54492</v>
      </c>
      <c r="CK42">
        <v>54177</v>
      </c>
      <c r="CL42">
        <v>54805</v>
      </c>
    </row>
    <row r="43" spans="2:90" x14ac:dyDescent="0.25">
      <c r="B43">
        <v>80220</v>
      </c>
      <c r="C43">
        <v>80820</v>
      </c>
      <c r="D43">
        <v>81050</v>
      </c>
      <c r="E43">
        <v>81151</v>
      </c>
      <c r="H43">
        <v>80921</v>
      </c>
      <c r="I43">
        <v>80202</v>
      </c>
      <c r="J43">
        <v>80612</v>
      </c>
      <c r="K43">
        <v>80749</v>
      </c>
      <c r="N43">
        <v>32750</v>
      </c>
      <c r="O43">
        <v>33637</v>
      </c>
      <c r="P43">
        <v>32208</v>
      </c>
      <c r="Q43">
        <v>33483</v>
      </c>
      <c r="R43">
        <v>32413</v>
      </c>
      <c r="T43">
        <v>83420</v>
      </c>
      <c r="U43">
        <v>83335</v>
      </c>
      <c r="V43">
        <v>83716</v>
      </c>
      <c r="W43">
        <v>83756</v>
      </c>
      <c r="X43">
        <v>83871</v>
      </c>
      <c r="Z43">
        <v>60657</v>
      </c>
      <c r="AA43">
        <v>61052</v>
      </c>
      <c r="AB43">
        <v>61087</v>
      </c>
      <c r="AC43">
        <v>62664</v>
      </c>
      <c r="AD43">
        <v>62034</v>
      </c>
      <c r="AF43">
        <v>46250</v>
      </c>
      <c r="AG43">
        <v>47336</v>
      </c>
      <c r="AH43">
        <v>46571</v>
      </c>
      <c r="AL43">
        <v>40210</v>
      </c>
      <c r="AM43">
        <v>42368</v>
      </c>
      <c r="AN43">
        <v>41164</v>
      </c>
      <c r="AO43">
        <v>41139</v>
      </c>
      <c r="AR43">
        <v>55427</v>
      </c>
      <c r="AS43">
        <v>55007</v>
      </c>
      <c r="AT43">
        <v>56175</v>
      </c>
      <c r="AU43">
        <v>56278</v>
      </c>
      <c r="AV43">
        <v>56728</v>
      </c>
      <c r="AX43">
        <v>27523</v>
      </c>
      <c r="AY43">
        <v>28441</v>
      </c>
      <c r="AZ43">
        <v>28206</v>
      </c>
      <c r="BA43">
        <v>28626</v>
      </c>
      <c r="BD43">
        <v>45216</v>
      </c>
      <c r="BE43">
        <v>45369</v>
      </c>
      <c r="BF43">
        <v>43011</v>
      </c>
      <c r="BG43">
        <v>44905</v>
      </c>
      <c r="BH43">
        <v>44064</v>
      </c>
      <c r="BJ43">
        <v>97233</v>
      </c>
      <c r="BK43">
        <v>97365</v>
      </c>
      <c r="BL43">
        <v>97470</v>
      </c>
      <c r="BM43">
        <v>97410</v>
      </c>
      <c r="BP43">
        <v>29446</v>
      </c>
      <c r="BQ43">
        <v>29827</v>
      </c>
      <c r="BR43">
        <v>29720</v>
      </c>
      <c r="BS43">
        <v>29743</v>
      </c>
      <c r="BV43">
        <v>84047</v>
      </c>
      <c r="BW43">
        <v>84529</v>
      </c>
      <c r="BX43">
        <v>84779</v>
      </c>
      <c r="BY43">
        <v>84790</v>
      </c>
      <c r="CB43">
        <v>98125</v>
      </c>
      <c r="CC43">
        <v>98520</v>
      </c>
      <c r="CD43">
        <v>99349</v>
      </c>
      <c r="CE43">
        <v>99348</v>
      </c>
      <c r="CH43">
        <v>53172</v>
      </c>
      <c r="CI43">
        <v>53704</v>
      </c>
      <c r="CJ43">
        <v>54634</v>
      </c>
      <c r="CK43">
        <v>54448</v>
      </c>
      <c r="CL43">
        <v>54005</v>
      </c>
    </row>
    <row r="44" spans="2:90" x14ac:dyDescent="0.25">
      <c r="B44">
        <v>80207</v>
      </c>
      <c r="C44">
        <v>80610</v>
      </c>
      <c r="D44">
        <v>81136</v>
      </c>
      <c r="E44">
        <v>81140</v>
      </c>
      <c r="H44">
        <v>80863</v>
      </c>
      <c r="I44">
        <v>80214</v>
      </c>
      <c r="J44">
        <v>80802</v>
      </c>
      <c r="K44">
        <v>81425</v>
      </c>
      <c r="N44">
        <v>34786</v>
      </c>
      <c r="O44">
        <v>34609</v>
      </c>
      <c r="P44">
        <v>33946</v>
      </c>
      <c r="Q44">
        <v>33496</v>
      </c>
      <c r="R44">
        <v>32437</v>
      </c>
      <c r="T44">
        <v>83445</v>
      </c>
      <c r="U44">
        <v>83253</v>
      </c>
      <c r="V44">
        <v>83666</v>
      </c>
      <c r="W44">
        <v>83714</v>
      </c>
      <c r="X44">
        <v>83834</v>
      </c>
      <c r="Z44">
        <v>60647</v>
      </c>
      <c r="AA44">
        <v>61350</v>
      </c>
      <c r="AB44">
        <v>61235</v>
      </c>
      <c r="AC44">
        <v>62549</v>
      </c>
      <c r="AD44">
        <v>62851</v>
      </c>
      <c r="AF44">
        <v>46142</v>
      </c>
      <c r="AG44">
        <v>47373</v>
      </c>
      <c r="AH44">
        <v>46385</v>
      </c>
      <c r="AL44">
        <v>40118</v>
      </c>
      <c r="AM44">
        <v>42539</v>
      </c>
      <c r="AN44">
        <v>41390</v>
      </c>
      <c r="AO44">
        <v>41839</v>
      </c>
      <c r="AR44">
        <v>55426</v>
      </c>
      <c r="AS44">
        <v>56310</v>
      </c>
      <c r="AT44">
        <v>56232</v>
      </c>
      <c r="AU44">
        <v>56537</v>
      </c>
      <c r="AV44">
        <v>56735</v>
      </c>
      <c r="AX44">
        <v>27502</v>
      </c>
      <c r="AY44">
        <v>27843</v>
      </c>
      <c r="AZ44">
        <v>28270</v>
      </c>
      <c r="BA44">
        <v>28618</v>
      </c>
      <c r="BD44">
        <v>45051</v>
      </c>
      <c r="BE44">
        <v>43072</v>
      </c>
      <c r="BF44">
        <v>45780</v>
      </c>
      <c r="BG44">
        <v>44864</v>
      </c>
      <c r="BH44">
        <v>44473</v>
      </c>
      <c r="BJ44">
        <v>97267</v>
      </c>
      <c r="BK44">
        <v>97456</v>
      </c>
      <c r="BL44">
        <v>97838</v>
      </c>
      <c r="BM44">
        <v>97536</v>
      </c>
      <c r="BP44">
        <v>29431</v>
      </c>
      <c r="BQ44">
        <v>29150</v>
      </c>
      <c r="BR44">
        <v>29714</v>
      </c>
      <c r="BS44">
        <v>29645</v>
      </c>
      <c r="BV44">
        <v>84014</v>
      </c>
      <c r="BW44">
        <v>84526</v>
      </c>
      <c r="BX44">
        <v>84722</v>
      </c>
      <c r="CB44">
        <v>98168</v>
      </c>
      <c r="CC44">
        <v>98245</v>
      </c>
      <c r="CD44">
        <v>98944</v>
      </c>
      <c r="CE44">
        <v>99137</v>
      </c>
      <c r="CH44">
        <v>53130</v>
      </c>
      <c r="CI44">
        <v>53715</v>
      </c>
      <c r="CJ44">
        <v>54469</v>
      </c>
      <c r="CK44">
        <v>54614</v>
      </c>
      <c r="CL44">
        <v>54015</v>
      </c>
    </row>
    <row r="45" spans="2:90" x14ac:dyDescent="0.25">
      <c r="B45">
        <v>80110</v>
      </c>
      <c r="C45">
        <v>80832</v>
      </c>
      <c r="D45">
        <v>80746</v>
      </c>
      <c r="E45">
        <v>81401</v>
      </c>
      <c r="H45">
        <v>80132</v>
      </c>
      <c r="I45">
        <v>80207</v>
      </c>
      <c r="J45">
        <v>80536</v>
      </c>
      <c r="K45">
        <v>81650</v>
      </c>
      <c r="N45">
        <v>32703</v>
      </c>
      <c r="O45">
        <v>34461</v>
      </c>
      <c r="P45">
        <v>32040</v>
      </c>
      <c r="Q45">
        <v>34104</v>
      </c>
      <c r="R45">
        <v>32462</v>
      </c>
      <c r="T45">
        <v>83204</v>
      </c>
      <c r="U45">
        <v>83338</v>
      </c>
      <c r="V45">
        <v>83648</v>
      </c>
      <c r="W45">
        <v>83705</v>
      </c>
      <c r="X45">
        <v>83843</v>
      </c>
      <c r="Z45">
        <v>60624</v>
      </c>
      <c r="AA45">
        <v>60946</v>
      </c>
      <c r="AB45">
        <v>61252</v>
      </c>
      <c r="AC45">
        <v>62666</v>
      </c>
      <c r="AD45">
        <v>62814</v>
      </c>
      <c r="AF45">
        <v>46235</v>
      </c>
      <c r="AG45">
        <v>47918</v>
      </c>
      <c r="AH45">
        <v>46365</v>
      </c>
      <c r="AL45">
        <v>40214</v>
      </c>
      <c r="AM45">
        <v>42749</v>
      </c>
      <c r="AN45">
        <v>40915</v>
      </c>
      <c r="AO45">
        <v>40865</v>
      </c>
      <c r="AR45">
        <v>55424</v>
      </c>
      <c r="AS45">
        <v>56021</v>
      </c>
      <c r="AT45">
        <v>56343</v>
      </c>
      <c r="AU45">
        <v>56544</v>
      </c>
      <c r="AV45">
        <v>56755</v>
      </c>
      <c r="AX45">
        <v>27540</v>
      </c>
      <c r="AY45">
        <v>27403</v>
      </c>
      <c r="AZ45">
        <v>28211</v>
      </c>
      <c r="BA45">
        <v>28612</v>
      </c>
      <c r="BD45">
        <v>45213</v>
      </c>
      <c r="BE45">
        <v>43115</v>
      </c>
      <c r="BF45">
        <v>43783</v>
      </c>
      <c r="BG45">
        <v>45715</v>
      </c>
      <c r="BH45">
        <v>44425</v>
      </c>
      <c r="BJ45">
        <v>97086</v>
      </c>
      <c r="BK45">
        <v>97446</v>
      </c>
      <c r="BL45">
        <v>97471</v>
      </c>
      <c r="BM45">
        <v>97414</v>
      </c>
      <c r="BP45">
        <v>29437</v>
      </c>
      <c r="BQ45">
        <v>29555</v>
      </c>
      <c r="BR45">
        <v>29729</v>
      </c>
      <c r="BS45">
        <v>29638</v>
      </c>
      <c r="BV45">
        <v>84129</v>
      </c>
      <c r="BW45">
        <v>84053</v>
      </c>
      <c r="BX45">
        <v>84781</v>
      </c>
      <c r="CB45">
        <v>98178</v>
      </c>
      <c r="CC45">
        <v>98596</v>
      </c>
      <c r="CD45">
        <v>98664</v>
      </c>
      <c r="CE45">
        <v>99360</v>
      </c>
      <c r="CH45">
        <v>53223</v>
      </c>
      <c r="CI45">
        <v>53946</v>
      </c>
      <c r="CJ45">
        <v>54481</v>
      </c>
      <c r="CK45">
        <v>54623</v>
      </c>
      <c r="CL45">
        <v>54546</v>
      </c>
    </row>
    <row r="46" spans="2:90" x14ac:dyDescent="0.25">
      <c r="B46">
        <v>80236</v>
      </c>
      <c r="C46">
        <v>80902</v>
      </c>
      <c r="D46">
        <v>81428</v>
      </c>
      <c r="E46">
        <v>81416</v>
      </c>
      <c r="H46">
        <v>80930</v>
      </c>
      <c r="I46">
        <v>80205</v>
      </c>
      <c r="J46">
        <v>81130</v>
      </c>
      <c r="K46">
        <v>81431</v>
      </c>
      <c r="N46">
        <v>32826</v>
      </c>
      <c r="O46">
        <v>34613</v>
      </c>
      <c r="P46">
        <v>32008</v>
      </c>
      <c r="Q46">
        <v>33434</v>
      </c>
      <c r="R46">
        <v>32427</v>
      </c>
      <c r="T46">
        <v>83250</v>
      </c>
      <c r="U46">
        <v>83325</v>
      </c>
      <c r="V46">
        <v>83712</v>
      </c>
      <c r="W46">
        <v>83703</v>
      </c>
      <c r="X46">
        <v>83830</v>
      </c>
      <c r="Z46">
        <v>60623</v>
      </c>
      <c r="AA46">
        <v>61068</v>
      </c>
      <c r="AB46">
        <v>61550</v>
      </c>
      <c r="AC46">
        <v>61567</v>
      </c>
      <c r="AD46">
        <v>62293</v>
      </c>
      <c r="AF46">
        <v>46278</v>
      </c>
      <c r="AG46">
        <v>47374</v>
      </c>
      <c r="AH46">
        <v>47648</v>
      </c>
      <c r="AL46">
        <v>40047</v>
      </c>
      <c r="AM46">
        <v>42343</v>
      </c>
      <c r="AN46">
        <v>42404</v>
      </c>
      <c r="AO46">
        <v>41260</v>
      </c>
      <c r="AR46">
        <v>55116</v>
      </c>
      <c r="AS46">
        <v>55901</v>
      </c>
      <c r="AT46">
        <v>56361</v>
      </c>
      <c r="AU46">
        <v>56296</v>
      </c>
      <c r="AV46">
        <v>56740</v>
      </c>
      <c r="AX46">
        <v>27527</v>
      </c>
      <c r="AY46">
        <v>27356</v>
      </c>
      <c r="AZ46">
        <v>28512</v>
      </c>
      <c r="BA46">
        <v>28631</v>
      </c>
      <c r="BD46">
        <v>45239</v>
      </c>
      <c r="BE46">
        <v>45303</v>
      </c>
      <c r="BF46">
        <v>43321</v>
      </c>
      <c r="BG46">
        <v>43545</v>
      </c>
      <c r="BH46">
        <v>44099</v>
      </c>
      <c r="BJ46">
        <v>97236</v>
      </c>
      <c r="BK46">
        <v>97413</v>
      </c>
      <c r="BL46">
        <v>97751</v>
      </c>
      <c r="BM46">
        <v>97801</v>
      </c>
      <c r="BP46">
        <v>29436</v>
      </c>
      <c r="BQ46">
        <v>29042</v>
      </c>
      <c r="BR46">
        <v>29838</v>
      </c>
      <c r="BS46">
        <v>29374</v>
      </c>
      <c r="BV46">
        <v>84088</v>
      </c>
      <c r="BW46">
        <v>84329</v>
      </c>
      <c r="BX46">
        <v>84774</v>
      </c>
      <c r="CB46">
        <v>98007</v>
      </c>
      <c r="CC46">
        <v>98591</v>
      </c>
      <c r="CD46">
        <v>98635</v>
      </c>
      <c r="CE46">
        <v>99131</v>
      </c>
      <c r="CH46">
        <v>53151</v>
      </c>
      <c r="CI46">
        <v>53575</v>
      </c>
      <c r="CJ46">
        <v>53807</v>
      </c>
      <c r="CK46">
        <v>54624</v>
      </c>
      <c r="CL46">
        <v>54022</v>
      </c>
    </row>
    <row r="47" spans="2:90" x14ac:dyDescent="0.25">
      <c r="B47">
        <v>80030</v>
      </c>
      <c r="C47">
        <v>80930</v>
      </c>
      <c r="D47">
        <v>81243</v>
      </c>
      <c r="E47">
        <v>81052</v>
      </c>
      <c r="H47">
        <v>80831</v>
      </c>
      <c r="I47">
        <v>80439</v>
      </c>
      <c r="J47">
        <v>80807</v>
      </c>
      <c r="K47">
        <v>81526</v>
      </c>
      <c r="N47">
        <v>32836</v>
      </c>
      <c r="O47">
        <v>34481</v>
      </c>
      <c r="P47">
        <v>33478</v>
      </c>
      <c r="Q47">
        <v>33487</v>
      </c>
      <c r="R47">
        <v>32425</v>
      </c>
      <c r="T47">
        <v>83446</v>
      </c>
      <c r="U47">
        <v>83344</v>
      </c>
      <c r="V47">
        <v>83629</v>
      </c>
      <c r="W47">
        <v>83704</v>
      </c>
      <c r="X47">
        <v>83846</v>
      </c>
      <c r="Z47">
        <v>60615</v>
      </c>
      <c r="AA47">
        <v>61112</v>
      </c>
      <c r="AB47">
        <v>61443</v>
      </c>
      <c r="AC47">
        <v>61486</v>
      </c>
      <c r="AD47">
        <v>62216</v>
      </c>
      <c r="AF47">
        <v>46290</v>
      </c>
      <c r="AG47">
        <v>47854</v>
      </c>
      <c r="AH47">
        <v>46391</v>
      </c>
      <c r="AL47">
        <v>40212</v>
      </c>
      <c r="AM47">
        <v>42207</v>
      </c>
      <c r="AN47">
        <v>41141</v>
      </c>
      <c r="AO47">
        <v>41183</v>
      </c>
      <c r="AR47">
        <v>55103</v>
      </c>
      <c r="AS47">
        <v>55917</v>
      </c>
      <c r="AT47">
        <v>55921</v>
      </c>
      <c r="AU47">
        <v>56565</v>
      </c>
      <c r="AX47">
        <v>27713</v>
      </c>
      <c r="AY47">
        <v>28525</v>
      </c>
      <c r="AZ47">
        <v>27944</v>
      </c>
      <c r="BA47">
        <v>28073</v>
      </c>
      <c r="BD47">
        <v>45233</v>
      </c>
      <c r="BE47">
        <v>45390</v>
      </c>
      <c r="BF47">
        <v>43315</v>
      </c>
      <c r="BG47">
        <v>43569</v>
      </c>
      <c r="BH47">
        <v>44410</v>
      </c>
      <c r="BJ47">
        <v>97230</v>
      </c>
      <c r="BK47">
        <v>97454</v>
      </c>
      <c r="BL47">
        <v>97420</v>
      </c>
      <c r="BM47">
        <v>97442</v>
      </c>
      <c r="BP47">
        <v>29479</v>
      </c>
      <c r="BQ47">
        <v>29168</v>
      </c>
      <c r="BR47">
        <v>29666</v>
      </c>
      <c r="BS47">
        <v>29639</v>
      </c>
      <c r="BV47">
        <v>84093</v>
      </c>
      <c r="BW47">
        <v>84501</v>
      </c>
      <c r="BX47">
        <v>84737</v>
      </c>
      <c r="CB47">
        <v>98006</v>
      </c>
      <c r="CC47">
        <v>98226</v>
      </c>
      <c r="CD47">
        <v>98683</v>
      </c>
      <c r="CE47">
        <v>99032</v>
      </c>
      <c r="CH47">
        <v>53154</v>
      </c>
      <c r="CI47">
        <v>53702</v>
      </c>
      <c r="CJ47">
        <v>54473</v>
      </c>
      <c r="CK47">
        <v>54615</v>
      </c>
      <c r="CL47">
        <v>54843</v>
      </c>
    </row>
    <row r="48" spans="2:90" x14ac:dyDescent="0.25">
      <c r="B48">
        <v>80003</v>
      </c>
      <c r="C48">
        <v>80911</v>
      </c>
      <c r="D48">
        <v>81146</v>
      </c>
      <c r="E48">
        <v>81633</v>
      </c>
      <c r="H48">
        <v>80814</v>
      </c>
      <c r="I48">
        <v>80238</v>
      </c>
      <c r="J48">
        <v>80722</v>
      </c>
      <c r="K48">
        <v>80721</v>
      </c>
      <c r="N48">
        <v>32821</v>
      </c>
      <c r="O48">
        <v>34432</v>
      </c>
      <c r="P48">
        <v>33935</v>
      </c>
      <c r="Q48">
        <v>33428</v>
      </c>
      <c r="R48">
        <v>32455</v>
      </c>
      <c r="T48">
        <v>83255</v>
      </c>
      <c r="U48">
        <v>83346</v>
      </c>
      <c r="V48">
        <v>83602</v>
      </c>
      <c r="W48">
        <v>83709</v>
      </c>
      <c r="X48">
        <v>83808</v>
      </c>
      <c r="Z48">
        <v>60613</v>
      </c>
      <c r="AA48">
        <v>60930</v>
      </c>
      <c r="AB48">
        <v>61841</v>
      </c>
      <c r="AC48">
        <v>62522</v>
      </c>
      <c r="AD48">
        <v>62294</v>
      </c>
      <c r="AF48">
        <v>46259</v>
      </c>
      <c r="AG48">
        <v>47858</v>
      </c>
      <c r="AH48">
        <v>46303</v>
      </c>
      <c r="AL48">
        <v>40109</v>
      </c>
      <c r="AM48">
        <v>41080</v>
      </c>
      <c r="AN48">
        <v>41762</v>
      </c>
      <c r="AO48">
        <v>41240</v>
      </c>
      <c r="AR48">
        <v>55423</v>
      </c>
      <c r="AS48">
        <v>55342</v>
      </c>
      <c r="AT48">
        <v>56249</v>
      </c>
      <c r="AU48">
        <v>56570</v>
      </c>
      <c r="AX48">
        <v>27597</v>
      </c>
      <c r="AY48">
        <v>27408</v>
      </c>
      <c r="AZ48">
        <v>28689</v>
      </c>
      <c r="BA48">
        <v>27949</v>
      </c>
      <c r="BD48">
        <v>45227</v>
      </c>
      <c r="BE48">
        <v>43143</v>
      </c>
      <c r="BF48">
        <v>45841</v>
      </c>
      <c r="BG48">
        <v>45721</v>
      </c>
      <c r="BH48">
        <v>44450</v>
      </c>
      <c r="BJ48">
        <v>97006</v>
      </c>
      <c r="BK48">
        <v>97029</v>
      </c>
      <c r="BL48">
        <v>97882</v>
      </c>
      <c r="BM48">
        <v>97541</v>
      </c>
      <c r="BP48">
        <v>29468</v>
      </c>
      <c r="BQ48">
        <v>29591</v>
      </c>
      <c r="BR48">
        <v>29037</v>
      </c>
      <c r="BS48">
        <v>29372</v>
      </c>
      <c r="BV48">
        <v>84070</v>
      </c>
      <c r="BW48">
        <v>84627</v>
      </c>
      <c r="BX48">
        <v>84782</v>
      </c>
      <c r="CB48">
        <v>98056</v>
      </c>
      <c r="CC48">
        <v>98937</v>
      </c>
      <c r="CD48">
        <v>99115</v>
      </c>
      <c r="CE48">
        <v>99121</v>
      </c>
      <c r="CH48">
        <v>53224</v>
      </c>
      <c r="CI48">
        <v>53774</v>
      </c>
      <c r="CJ48">
        <v>54638</v>
      </c>
      <c r="CK48">
        <v>54426</v>
      </c>
      <c r="CL48">
        <v>54870</v>
      </c>
    </row>
    <row r="49" spans="2:90" x14ac:dyDescent="0.25">
      <c r="B49">
        <v>80222</v>
      </c>
      <c r="C49">
        <v>80449</v>
      </c>
      <c r="D49">
        <v>81036</v>
      </c>
      <c r="E49">
        <v>81403</v>
      </c>
      <c r="H49">
        <v>80133</v>
      </c>
      <c r="I49">
        <v>80215</v>
      </c>
      <c r="J49">
        <v>80742</v>
      </c>
      <c r="K49">
        <v>81301</v>
      </c>
      <c r="N49">
        <v>32828</v>
      </c>
      <c r="O49">
        <v>34434</v>
      </c>
      <c r="P49">
        <v>33905</v>
      </c>
      <c r="Q49">
        <v>33076</v>
      </c>
      <c r="R49">
        <v>32459</v>
      </c>
      <c r="T49">
        <v>83276</v>
      </c>
      <c r="U49">
        <v>83340</v>
      </c>
      <c r="V49">
        <v>83708</v>
      </c>
      <c r="W49">
        <v>83634</v>
      </c>
      <c r="X49">
        <v>83844</v>
      </c>
      <c r="Z49">
        <v>60651</v>
      </c>
      <c r="AA49">
        <v>61108</v>
      </c>
      <c r="AB49">
        <v>61772</v>
      </c>
      <c r="AC49">
        <v>62634</v>
      </c>
      <c r="AD49">
        <v>62844</v>
      </c>
      <c r="AF49">
        <v>46280</v>
      </c>
      <c r="AG49">
        <v>47270</v>
      </c>
      <c r="AH49">
        <v>47615</v>
      </c>
      <c r="AL49">
        <v>40211</v>
      </c>
      <c r="AM49">
        <v>41033</v>
      </c>
      <c r="AN49">
        <v>42408</v>
      </c>
      <c r="AO49">
        <v>41169</v>
      </c>
      <c r="AR49">
        <v>55429</v>
      </c>
      <c r="AS49">
        <v>55944</v>
      </c>
      <c r="AT49">
        <v>56481</v>
      </c>
      <c r="AU49">
        <v>55746</v>
      </c>
      <c r="AX49">
        <v>27596</v>
      </c>
      <c r="AY49">
        <v>27209</v>
      </c>
      <c r="AZ49">
        <v>28204</v>
      </c>
      <c r="BA49">
        <v>28690</v>
      </c>
      <c r="BD49">
        <v>45248</v>
      </c>
      <c r="BE49">
        <v>45317</v>
      </c>
      <c r="BF49">
        <v>45769</v>
      </c>
      <c r="BG49">
        <v>43457</v>
      </c>
      <c r="BH49">
        <v>44086</v>
      </c>
      <c r="BJ49">
        <v>97003</v>
      </c>
      <c r="BK49">
        <v>97366</v>
      </c>
      <c r="BL49">
        <v>97864</v>
      </c>
      <c r="BM49">
        <v>97873</v>
      </c>
      <c r="BP49">
        <v>29448</v>
      </c>
      <c r="BQ49">
        <v>29114</v>
      </c>
      <c r="BR49">
        <v>29845</v>
      </c>
      <c r="BS49">
        <v>29628</v>
      </c>
      <c r="BV49">
        <v>84081</v>
      </c>
      <c r="BW49">
        <v>84630</v>
      </c>
      <c r="BX49">
        <v>84745</v>
      </c>
      <c r="CB49">
        <v>98133</v>
      </c>
      <c r="CC49">
        <v>98244</v>
      </c>
      <c r="CD49">
        <v>98620</v>
      </c>
      <c r="CE49">
        <v>99040</v>
      </c>
      <c r="CH49">
        <v>53132</v>
      </c>
      <c r="CI49">
        <v>53777</v>
      </c>
      <c r="CJ49">
        <v>54128</v>
      </c>
      <c r="CK49">
        <v>54632</v>
      </c>
      <c r="CL49">
        <v>54007</v>
      </c>
    </row>
    <row r="50" spans="2:90" x14ac:dyDescent="0.25">
      <c r="B50">
        <v>80224</v>
      </c>
      <c r="C50">
        <v>80653</v>
      </c>
      <c r="D50">
        <v>81624</v>
      </c>
      <c r="E50">
        <v>81235</v>
      </c>
      <c r="H50">
        <v>80813</v>
      </c>
      <c r="I50">
        <v>80266</v>
      </c>
      <c r="J50">
        <v>81064</v>
      </c>
      <c r="K50">
        <v>80744</v>
      </c>
      <c r="N50">
        <v>32779</v>
      </c>
      <c r="O50">
        <v>34446</v>
      </c>
      <c r="P50">
        <v>33972</v>
      </c>
      <c r="Q50">
        <v>34102</v>
      </c>
      <c r="R50">
        <v>32439</v>
      </c>
      <c r="U50">
        <v>83227</v>
      </c>
      <c r="V50">
        <v>83702</v>
      </c>
      <c r="W50">
        <v>83713</v>
      </c>
      <c r="X50">
        <v>83857</v>
      </c>
      <c r="Z50">
        <v>60618</v>
      </c>
      <c r="AA50">
        <v>60970</v>
      </c>
      <c r="AB50">
        <v>61614</v>
      </c>
      <c r="AC50">
        <v>61925</v>
      </c>
      <c r="AD50">
        <v>62062</v>
      </c>
      <c r="AF50">
        <v>46113</v>
      </c>
      <c r="AG50">
        <v>47041</v>
      </c>
      <c r="AH50">
        <v>46613</v>
      </c>
      <c r="AL50">
        <v>40059</v>
      </c>
      <c r="AM50">
        <v>41005</v>
      </c>
      <c r="AN50">
        <v>42234</v>
      </c>
      <c r="AO50">
        <v>40831</v>
      </c>
      <c r="AR50">
        <v>55450</v>
      </c>
      <c r="AS50">
        <v>56371</v>
      </c>
      <c r="AT50">
        <v>56448</v>
      </c>
      <c r="AU50">
        <v>56158</v>
      </c>
      <c r="AX50">
        <v>27526</v>
      </c>
      <c r="AY50">
        <v>28386</v>
      </c>
      <c r="AZ50">
        <v>28621</v>
      </c>
      <c r="BA50">
        <v>28090</v>
      </c>
      <c r="BD50">
        <v>45255</v>
      </c>
      <c r="BE50">
        <v>45380</v>
      </c>
      <c r="BF50">
        <v>43093</v>
      </c>
      <c r="BG50">
        <v>43451</v>
      </c>
      <c r="BH50">
        <v>44403</v>
      </c>
      <c r="BJ50">
        <v>97027</v>
      </c>
      <c r="BK50">
        <v>97376</v>
      </c>
      <c r="BL50">
        <v>97875</v>
      </c>
      <c r="BM50">
        <v>97640</v>
      </c>
      <c r="BP50">
        <v>29564</v>
      </c>
      <c r="BQ50">
        <v>29575</v>
      </c>
      <c r="BR50">
        <v>29355</v>
      </c>
      <c r="BS50">
        <v>29340</v>
      </c>
      <c r="BV50">
        <v>84094</v>
      </c>
      <c r="BW50">
        <v>84085</v>
      </c>
      <c r="BX50">
        <v>84783</v>
      </c>
      <c r="CB50">
        <v>98034</v>
      </c>
      <c r="CC50">
        <v>98267</v>
      </c>
      <c r="CD50">
        <v>98613</v>
      </c>
      <c r="CE50">
        <v>99167</v>
      </c>
      <c r="CH50">
        <v>53045</v>
      </c>
      <c r="CI50">
        <v>53782</v>
      </c>
      <c r="CJ50">
        <v>53518</v>
      </c>
      <c r="CK50">
        <v>54104</v>
      </c>
      <c r="CL50">
        <v>54021</v>
      </c>
    </row>
    <row r="51" spans="2:90" x14ac:dyDescent="0.25">
      <c r="B51">
        <v>80230</v>
      </c>
      <c r="C51">
        <v>80925</v>
      </c>
      <c r="D51">
        <v>80807</v>
      </c>
      <c r="E51">
        <v>81526</v>
      </c>
      <c r="H51">
        <v>80928</v>
      </c>
      <c r="I51">
        <v>80401</v>
      </c>
      <c r="J51">
        <v>81601</v>
      </c>
      <c r="K51">
        <v>81137</v>
      </c>
      <c r="N51">
        <v>32765</v>
      </c>
      <c r="O51">
        <v>33617</v>
      </c>
      <c r="P51">
        <v>33903</v>
      </c>
      <c r="Q51">
        <v>33431</v>
      </c>
      <c r="R51">
        <v>32464</v>
      </c>
      <c r="U51">
        <v>83334</v>
      </c>
      <c r="V51">
        <v>83706</v>
      </c>
      <c r="W51">
        <v>83657</v>
      </c>
      <c r="X51">
        <v>83872</v>
      </c>
      <c r="Z51">
        <v>60632</v>
      </c>
      <c r="AA51">
        <v>61325</v>
      </c>
      <c r="AB51">
        <v>61755</v>
      </c>
      <c r="AC51">
        <v>61933</v>
      </c>
      <c r="AD51">
        <v>62006</v>
      </c>
      <c r="AF51">
        <v>46143</v>
      </c>
      <c r="AG51">
        <v>46940</v>
      </c>
      <c r="AH51">
        <v>47520</v>
      </c>
      <c r="AL51">
        <v>40067</v>
      </c>
      <c r="AM51">
        <v>42351</v>
      </c>
      <c r="AN51">
        <v>41714</v>
      </c>
      <c r="AO51">
        <v>40964</v>
      </c>
      <c r="AR51">
        <v>55111</v>
      </c>
      <c r="AS51">
        <v>55981</v>
      </c>
      <c r="AT51">
        <v>56123</v>
      </c>
      <c r="AU51">
        <v>56129</v>
      </c>
      <c r="AX51">
        <v>27710</v>
      </c>
      <c r="AY51">
        <v>27281</v>
      </c>
      <c r="AZ51">
        <v>28467</v>
      </c>
      <c r="BA51">
        <v>27948</v>
      </c>
      <c r="BD51">
        <v>45236</v>
      </c>
      <c r="BE51">
        <v>45663</v>
      </c>
      <c r="BF51">
        <v>45886</v>
      </c>
      <c r="BG51">
        <v>43466</v>
      </c>
      <c r="BH51">
        <v>44081</v>
      </c>
      <c r="BJ51">
        <v>97224</v>
      </c>
      <c r="BK51">
        <v>97324</v>
      </c>
      <c r="BL51">
        <v>97826</v>
      </c>
      <c r="BM51">
        <v>97466</v>
      </c>
      <c r="BP51">
        <v>29488</v>
      </c>
      <c r="BQ51">
        <v>29154</v>
      </c>
      <c r="BR51">
        <v>29178</v>
      </c>
      <c r="BS51">
        <v>29654</v>
      </c>
      <c r="BV51">
        <v>84025</v>
      </c>
      <c r="BW51">
        <v>84624</v>
      </c>
      <c r="BX51">
        <v>84770</v>
      </c>
      <c r="CB51">
        <v>98177</v>
      </c>
      <c r="CC51">
        <v>98550</v>
      </c>
      <c r="CD51">
        <v>98849</v>
      </c>
      <c r="CE51">
        <v>99008</v>
      </c>
      <c r="CH51">
        <v>53146</v>
      </c>
      <c r="CI51">
        <v>53783</v>
      </c>
      <c r="CJ51">
        <v>53825</v>
      </c>
      <c r="CK51">
        <v>54465</v>
      </c>
      <c r="CL51">
        <v>54023</v>
      </c>
    </row>
    <row r="52" spans="2:90" x14ac:dyDescent="0.25">
      <c r="B52">
        <v>80235</v>
      </c>
      <c r="C52">
        <v>80705</v>
      </c>
      <c r="D52">
        <v>80749</v>
      </c>
      <c r="E52">
        <v>81027</v>
      </c>
      <c r="H52">
        <v>80816</v>
      </c>
      <c r="I52">
        <v>80211</v>
      </c>
      <c r="J52">
        <v>80759</v>
      </c>
      <c r="K52">
        <v>81520</v>
      </c>
      <c r="N52">
        <v>34743</v>
      </c>
      <c r="O52">
        <v>32189</v>
      </c>
      <c r="P52">
        <v>33909</v>
      </c>
      <c r="Q52">
        <v>33433</v>
      </c>
      <c r="R52">
        <v>32435</v>
      </c>
      <c r="U52">
        <v>83327</v>
      </c>
      <c r="V52">
        <v>83725</v>
      </c>
      <c r="W52">
        <v>83616</v>
      </c>
      <c r="X52">
        <v>83874</v>
      </c>
      <c r="Z52">
        <v>60640</v>
      </c>
      <c r="AA52">
        <v>61011</v>
      </c>
      <c r="AB52">
        <v>61603</v>
      </c>
      <c r="AC52">
        <v>62551</v>
      </c>
      <c r="AD52">
        <v>62895</v>
      </c>
      <c r="AF52">
        <v>46123</v>
      </c>
      <c r="AG52">
        <v>47438</v>
      </c>
      <c r="AH52">
        <v>46619</v>
      </c>
      <c r="AL52">
        <v>40216</v>
      </c>
      <c r="AM52">
        <v>41031</v>
      </c>
      <c r="AN52">
        <v>41310</v>
      </c>
      <c r="AO52">
        <v>41731</v>
      </c>
      <c r="AR52">
        <v>55436</v>
      </c>
      <c r="AS52">
        <v>55906</v>
      </c>
      <c r="AT52">
        <v>55711</v>
      </c>
      <c r="AU52">
        <v>55763</v>
      </c>
      <c r="AX52">
        <v>27711</v>
      </c>
      <c r="AY52">
        <v>27839</v>
      </c>
      <c r="AZ52">
        <v>28207</v>
      </c>
      <c r="BA52">
        <v>27954</v>
      </c>
      <c r="BD52">
        <v>45215</v>
      </c>
      <c r="BE52">
        <v>45652</v>
      </c>
      <c r="BF52">
        <v>43323</v>
      </c>
      <c r="BG52">
        <v>44807</v>
      </c>
      <c r="BH52">
        <v>44438</v>
      </c>
      <c r="BJ52">
        <v>97015</v>
      </c>
      <c r="BK52">
        <v>97448</v>
      </c>
      <c r="BL52">
        <v>97825</v>
      </c>
      <c r="BM52">
        <v>97820</v>
      </c>
      <c r="BP52">
        <v>29920</v>
      </c>
      <c r="BQ52">
        <v>29588</v>
      </c>
      <c r="BR52">
        <v>29704</v>
      </c>
      <c r="BS52">
        <v>29302</v>
      </c>
      <c r="BV52">
        <v>84121</v>
      </c>
      <c r="BW52">
        <v>84542</v>
      </c>
      <c r="BX52">
        <v>84780</v>
      </c>
      <c r="CB52">
        <v>98110</v>
      </c>
      <c r="CC52">
        <v>98815</v>
      </c>
      <c r="CD52">
        <v>98935</v>
      </c>
      <c r="CE52">
        <v>99160</v>
      </c>
      <c r="CH52">
        <v>53051</v>
      </c>
      <c r="CI52">
        <v>53784</v>
      </c>
      <c r="CJ52">
        <v>54618</v>
      </c>
      <c r="CK52">
        <v>54424</v>
      </c>
      <c r="CL52">
        <v>54889</v>
      </c>
    </row>
    <row r="53" spans="2:90" x14ac:dyDescent="0.25">
      <c r="B53">
        <v>80227</v>
      </c>
      <c r="C53">
        <v>80611</v>
      </c>
      <c r="D53">
        <v>80810</v>
      </c>
      <c r="E53">
        <v>81152</v>
      </c>
      <c r="H53">
        <v>80118</v>
      </c>
      <c r="I53">
        <v>80440</v>
      </c>
      <c r="J53">
        <v>80741</v>
      </c>
      <c r="K53">
        <v>81504</v>
      </c>
      <c r="N53">
        <v>32831</v>
      </c>
      <c r="O53">
        <v>33549</v>
      </c>
      <c r="P53">
        <v>33971</v>
      </c>
      <c r="Q53">
        <v>34112</v>
      </c>
      <c r="R53">
        <v>32550</v>
      </c>
      <c r="U53">
        <v>83341</v>
      </c>
      <c r="V53">
        <v>83720</v>
      </c>
      <c r="W53">
        <v>83642</v>
      </c>
      <c r="X53">
        <v>83855</v>
      </c>
      <c r="Z53">
        <v>60637</v>
      </c>
      <c r="AA53">
        <v>61114</v>
      </c>
      <c r="AB53">
        <v>61615</v>
      </c>
      <c r="AC53">
        <v>61931</v>
      </c>
      <c r="AD53">
        <v>62245</v>
      </c>
      <c r="AF53">
        <v>46236</v>
      </c>
      <c r="AG53">
        <v>47281</v>
      </c>
      <c r="AH53">
        <v>46793</v>
      </c>
      <c r="AL53">
        <v>40014</v>
      </c>
      <c r="AM53">
        <v>42259</v>
      </c>
      <c r="AN53">
        <v>41421</v>
      </c>
      <c r="AO53">
        <v>41834</v>
      </c>
      <c r="AR53">
        <v>55435</v>
      </c>
      <c r="AS53">
        <v>56073</v>
      </c>
      <c r="AT53">
        <v>55810</v>
      </c>
      <c r="AU53">
        <v>56534</v>
      </c>
      <c r="AX53">
        <v>27562</v>
      </c>
      <c r="AY53">
        <v>28399</v>
      </c>
      <c r="AZ53">
        <v>28254</v>
      </c>
      <c r="BA53">
        <v>28150</v>
      </c>
      <c r="BD53">
        <v>45244</v>
      </c>
      <c r="BE53">
        <v>45363</v>
      </c>
      <c r="BF53">
        <v>43739</v>
      </c>
      <c r="BG53">
        <v>44628</v>
      </c>
      <c r="BH53">
        <v>44076</v>
      </c>
      <c r="BJ53">
        <v>97007</v>
      </c>
      <c r="BK53">
        <v>97488</v>
      </c>
      <c r="BL53">
        <v>97481</v>
      </c>
      <c r="BM53">
        <v>97450</v>
      </c>
      <c r="BP53">
        <v>29477</v>
      </c>
      <c r="BQ53">
        <v>29527</v>
      </c>
      <c r="BR53">
        <v>29712</v>
      </c>
      <c r="BS53">
        <v>29376</v>
      </c>
      <c r="BV53">
        <v>84095</v>
      </c>
      <c r="BW53">
        <v>84635</v>
      </c>
      <c r="BX53">
        <v>84733</v>
      </c>
      <c r="CB53">
        <v>98008</v>
      </c>
      <c r="CC53">
        <v>98538</v>
      </c>
      <c r="CD53">
        <v>98837</v>
      </c>
      <c r="CE53">
        <v>99105</v>
      </c>
      <c r="CH53">
        <v>53092</v>
      </c>
      <c r="CI53">
        <v>53785</v>
      </c>
      <c r="CJ53">
        <v>53811</v>
      </c>
      <c r="CK53">
        <v>54479</v>
      </c>
      <c r="CL53">
        <v>54517</v>
      </c>
    </row>
    <row r="54" spans="2:90" x14ac:dyDescent="0.25">
      <c r="B54">
        <v>80113</v>
      </c>
      <c r="C54">
        <v>80926</v>
      </c>
      <c r="D54">
        <v>81055</v>
      </c>
      <c r="E54">
        <v>81120</v>
      </c>
      <c r="H54">
        <v>80106</v>
      </c>
      <c r="I54">
        <v>80019</v>
      </c>
      <c r="J54">
        <v>80467</v>
      </c>
      <c r="K54">
        <v>81625</v>
      </c>
      <c r="N54">
        <v>32712</v>
      </c>
      <c r="O54">
        <v>33620</v>
      </c>
      <c r="P54">
        <v>32024</v>
      </c>
      <c r="Q54">
        <v>32059</v>
      </c>
      <c r="R54">
        <v>32433</v>
      </c>
      <c r="U54">
        <v>83235</v>
      </c>
      <c r="V54">
        <v>83722</v>
      </c>
      <c r="W54">
        <v>83646</v>
      </c>
      <c r="X54">
        <v>83861</v>
      </c>
      <c r="Z54">
        <v>60644</v>
      </c>
      <c r="AA54">
        <v>61318</v>
      </c>
      <c r="AB54">
        <v>61875</v>
      </c>
      <c r="AC54">
        <v>61232</v>
      </c>
      <c r="AD54">
        <v>62809</v>
      </c>
      <c r="AF54">
        <v>46256</v>
      </c>
      <c r="AG54">
        <v>47355</v>
      </c>
      <c r="AH54">
        <v>46561</v>
      </c>
      <c r="AL54">
        <v>40022</v>
      </c>
      <c r="AM54">
        <v>42214</v>
      </c>
      <c r="AN54">
        <v>40982</v>
      </c>
      <c r="AO54">
        <v>41817</v>
      </c>
      <c r="AR54">
        <v>55102</v>
      </c>
      <c r="AS54">
        <v>55920</v>
      </c>
      <c r="AT54">
        <v>55807</v>
      </c>
      <c r="AU54">
        <v>56583</v>
      </c>
      <c r="AX54">
        <v>27704</v>
      </c>
      <c r="AY54">
        <v>28453</v>
      </c>
      <c r="AZ54">
        <v>28202</v>
      </c>
      <c r="BA54">
        <v>27981</v>
      </c>
      <c r="BD54">
        <v>45243</v>
      </c>
      <c r="BE54">
        <v>45333</v>
      </c>
      <c r="BF54">
        <v>45877</v>
      </c>
      <c r="BG54">
        <v>43762</v>
      </c>
      <c r="BH54">
        <v>44418</v>
      </c>
      <c r="BJ54">
        <v>97024</v>
      </c>
      <c r="BK54">
        <v>97065</v>
      </c>
      <c r="BL54">
        <v>97457</v>
      </c>
      <c r="BM54">
        <v>97624</v>
      </c>
      <c r="BP54">
        <v>29048</v>
      </c>
      <c r="BQ54">
        <v>29113</v>
      </c>
      <c r="BR54">
        <v>29706</v>
      </c>
      <c r="BS54">
        <v>29388</v>
      </c>
      <c r="BV54">
        <v>84092</v>
      </c>
      <c r="BW54">
        <v>84052</v>
      </c>
      <c r="BX54">
        <v>84738</v>
      </c>
      <c r="CB54">
        <v>98057</v>
      </c>
      <c r="CC54">
        <v>98572</v>
      </c>
      <c r="CD54">
        <v>98827</v>
      </c>
      <c r="CE54">
        <v>99173</v>
      </c>
      <c r="CH54">
        <v>53097</v>
      </c>
      <c r="CI54">
        <v>53786</v>
      </c>
      <c r="CJ54">
        <v>54475</v>
      </c>
      <c r="CK54">
        <v>54566</v>
      </c>
      <c r="CL54">
        <v>54829</v>
      </c>
    </row>
    <row r="55" spans="2:90" x14ac:dyDescent="0.25">
      <c r="B55">
        <v>80004</v>
      </c>
      <c r="C55">
        <v>80549</v>
      </c>
      <c r="D55">
        <v>81653</v>
      </c>
      <c r="E55">
        <v>81081</v>
      </c>
      <c r="H55">
        <v>81008</v>
      </c>
      <c r="I55">
        <v>80212</v>
      </c>
      <c r="J55">
        <v>80545</v>
      </c>
      <c r="K55">
        <v>80737</v>
      </c>
      <c r="N55">
        <v>32746</v>
      </c>
      <c r="O55">
        <v>34608</v>
      </c>
      <c r="P55">
        <v>33469</v>
      </c>
      <c r="Q55">
        <v>34117</v>
      </c>
      <c r="R55">
        <v>32578</v>
      </c>
      <c r="U55">
        <v>83330</v>
      </c>
      <c r="V55">
        <v>83724</v>
      </c>
      <c r="W55">
        <v>83670</v>
      </c>
      <c r="X55">
        <v>83868</v>
      </c>
      <c r="Z55">
        <v>60621</v>
      </c>
      <c r="AA55">
        <v>61107</v>
      </c>
      <c r="AB55">
        <v>61774</v>
      </c>
      <c r="AC55">
        <v>61410</v>
      </c>
      <c r="AD55">
        <v>62218</v>
      </c>
      <c r="AF55">
        <v>46112</v>
      </c>
      <c r="AG55">
        <v>47394</v>
      </c>
      <c r="AH55">
        <v>46516</v>
      </c>
      <c r="AL55">
        <v>40010</v>
      </c>
      <c r="AM55">
        <v>42721</v>
      </c>
      <c r="AN55">
        <v>40953</v>
      </c>
      <c r="AO55">
        <v>41232</v>
      </c>
      <c r="AR55">
        <v>55117</v>
      </c>
      <c r="AS55">
        <v>55945</v>
      </c>
      <c r="AT55">
        <v>56315</v>
      </c>
      <c r="AU55">
        <v>56134</v>
      </c>
      <c r="AX55">
        <v>27501</v>
      </c>
      <c r="AY55">
        <v>27812</v>
      </c>
      <c r="AZ55">
        <v>28228</v>
      </c>
      <c r="BA55">
        <v>28020</v>
      </c>
      <c r="BD55">
        <v>45231</v>
      </c>
      <c r="BE55">
        <v>45690</v>
      </c>
      <c r="BF55">
        <v>45701</v>
      </c>
      <c r="BG55">
        <v>43732</v>
      </c>
      <c r="BH55">
        <v>44417</v>
      </c>
      <c r="BJ55">
        <v>97062</v>
      </c>
      <c r="BK55">
        <v>97489</v>
      </c>
      <c r="BL55">
        <v>97484</v>
      </c>
      <c r="BM55">
        <v>97813</v>
      </c>
      <c r="BP55">
        <v>29059</v>
      </c>
      <c r="BQ55">
        <v>29546</v>
      </c>
      <c r="BR55">
        <v>29031</v>
      </c>
      <c r="BS55">
        <v>29702</v>
      </c>
      <c r="BV55">
        <v>84009</v>
      </c>
      <c r="BW55">
        <v>84642</v>
      </c>
      <c r="BX55">
        <v>84765</v>
      </c>
      <c r="CB55">
        <v>98155</v>
      </c>
      <c r="CC55">
        <v>98283</v>
      </c>
      <c r="CD55">
        <v>98930</v>
      </c>
      <c r="CE55">
        <v>99029</v>
      </c>
      <c r="CH55">
        <v>53186</v>
      </c>
      <c r="CI55">
        <v>53788</v>
      </c>
      <c r="CJ55">
        <v>54499</v>
      </c>
      <c r="CK55">
        <v>54246</v>
      </c>
      <c r="CL55">
        <v>54017</v>
      </c>
    </row>
    <row r="56" spans="2:90" x14ac:dyDescent="0.25">
      <c r="B56">
        <v>80238</v>
      </c>
      <c r="C56">
        <v>80830</v>
      </c>
      <c r="D56">
        <v>81625</v>
      </c>
      <c r="E56">
        <v>81520</v>
      </c>
      <c r="H56">
        <v>81240</v>
      </c>
      <c r="I56">
        <v>80216</v>
      </c>
      <c r="J56">
        <v>80430</v>
      </c>
      <c r="K56">
        <v>81527</v>
      </c>
      <c r="N56">
        <v>32832</v>
      </c>
      <c r="O56">
        <v>33547</v>
      </c>
      <c r="P56">
        <v>32219</v>
      </c>
      <c r="Q56">
        <v>33067</v>
      </c>
      <c r="R56">
        <v>32541</v>
      </c>
      <c r="U56">
        <v>83467</v>
      </c>
      <c r="V56">
        <v>83726</v>
      </c>
      <c r="W56">
        <v>83615</v>
      </c>
      <c r="X56">
        <v>83824</v>
      </c>
      <c r="Z56">
        <v>60636</v>
      </c>
      <c r="AA56">
        <v>60966</v>
      </c>
      <c r="AB56">
        <v>61849</v>
      </c>
      <c r="AC56">
        <v>61412</v>
      </c>
      <c r="AD56">
        <v>62803</v>
      </c>
      <c r="AF56">
        <v>46032</v>
      </c>
      <c r="AG56">
        <v>46970</v>
      </c>
      <c r="AH56">
        <v>46795</v>
      </c>
      <c r="AL56">
        <v>40258</v>
      </c>
      <c r="AM56">
        <v>40442</v>
      </c>
      <c r="AN56">
        <v>40903</v>
      </c>
      <c r="AO56">
        <v>41271</v>
      </c>
      <c r="AR56">
        <v>55112</v>
      </c>
      <c r="AS56">
        <v>56026</v>
      </c>
      <c r="AT56">
        <v>56474</v>
      </c>
      <c r="AU56">
        <v>56626</v>
      </c>
      <c r="AX56">
        <v>27701</v>
      </c>
      <c r="AY56">
        <v>27350</v>
      </c>
      <c r="AZ56">
        <v>28242</v>
      </c>
      <c r="BA56">
        <v>28693</v>
      </c>
      <c r="BD56">
        <v>45247</v>
      </c>
      <c r="BE56">
        <v>43078</v>
      </c>
      <c r="BF56">
        <v>43056</v>
      </c>
      <c r="BG56">
        <v>44841</v>
      </c>
      <c r="BH56">
        <v>44057</v>
      </c>
      <c r="BJ56">
        <v>97030</v>
      </c>
      <c r="BK56">
        <v>97408</v>
      </c>
      <c r="BL56">
        <v>97429</v>
      </c>
      <c r="BM56">
        <v>97810</v>
      </c>
      <c r="BP56">
        <v>29907</v>
      </c>
      <c r="BQ56">
        <v>29135</v>
      </c>
      <c r="BR56">
        <v>29835</v>
      </c>
      <c r="BS56">
        <v>29644</v>
      </c>
      <c r="BV56">
        <v>84037</v>
      </c>
      <c r="BW56">
        <v>84034</v>
      </c>
      <c r="BX56">
        <v>84790</v>
      </c>
      <c r="CB56">
        <v>98158</v>
      </c>
      <c r="CC56">
        <v>98593</v>
      </c>
      <c r="CD56">
        <v>98841</v>
      </c>
      <c r="CE56">
        <v>99101</v>
      </c>
      <c r="CH56">
        <v>53046</v>
      </c>
      <c r="CI56">
        <v>53790</v>
      </c>
      <c r="CJ56">
        <v>53809</v>
      </c>
      <c r="CK56">
        <v>54658</v>
      </c>
      <c r="CL56">
        <v>54855</v>
      </c>
    </row>
    <row r="57" spans="2:90" x14ac:dyDescent="0.25">
      <c r="B57">
        <v>80247</v>
      </c>
      <c r="C57">
        <v>81657</v>
      </c>
      <c r="D57">
        <v>80734</v>
      </c>
      <c r="E57">
        <v>81630</v>
      </c>
      <c r="H57">
        <v>81007</v>
      </c>
      <c r="I57">
        <v>80239</v>
      </c>
      <c r="J57">
        <v>80754</v>
      </c>
      <c r="K57">
        <v>81424</v>
      </c>
      <c r="N57">
        <v>34787</v>
      </c>
      <c r="O57">
        <v>33610</v>
      </c>
      <c r="P57">
        <v>32648</v>
      </c>
      <c r="Q57">
        <v>33486</v>
      </c>
      <c r="R57">
        <v>32580</v>
      </c>
      <c r="U57">
        <v>83314</v>
      </c>
      <c r="V57">
        <v>83728</v>
      </c>
      <c r="W57">
        <v>83669</v>
      </c>
      <c r="X57">
        <v>83870</v>
      </c>
      <c r="Z57">
        <v>60804</v>
      </c>
      <c r="AA57">
        <v>60460</v>
      </c>
      <c r="AB57">
        <v>61874</v>
      </c>
      <c r="AC57">
        <v>62642</v>
      </c>
      <c r="AD57">
        <v>62234</v>
      </c>
      <c r="AF57">
        <v>46163</v>
      </c>
      <c r="AG57">
        <v>47227</v>
      </c>
      <c r="AH57">
        <v>46350</v>
      </c>
      <c r="AL57">
        <v>40166</v>
      </c>
      <c r="AM57">
        <v>40361</v>
      </c>
      <c r="AN57">
        <v>40921</v>
      </c>
      <c r="AO57">
        <v>41630</v>
      </c>
      <c r="AR57">
        <v>55432</v>
      </c>
      <c r="AS57">
        <v>56072</v>
      </c>
      <c r="AT57">
        <v>56208</v>
      </c>
      <c r="AU57">
        <v>56587</v>
      </c>
      <c r="AX57">
        <v>27707</v>
      </c>
      <c r="AY57">
        <v>27495</v>
      </c>
      <c r="AZ57">
        <v>28243</v>
      </c>
      <c r="BA57">
        <v>28643</v>
      </c>
      <c r="BD57">
        <v>45218</v>
      </c>
      <c r="BE57">
        <v>45648</v>
      </c>
      <c r="BF57">
        <v>45761</v>
      </c>
      <c r="BG57">
        <v>44842</v>
      </c>
      <c r="BH57">
        <v>44085</v>
      </c>
      <c r="BJ57">
        <v>97068</v>
      </c>
      <c r="BK57">
        <v>97419</v>
      </c>
      <c r="BL57">
        <v>97496</v>
      </c>
      <c r="BM57">
        <v>97497</v>
      </c>
      <c r="BP57">
        <v>29940</v>
      </c>
      <c r="BQ57">
        <v>29530</v>
      </c>
      <c r="BR57">
        <v>29351</v>
      </c>
      <c r="BS57">
        <v>29306</v>
      </c>
      <c r="BV57">
        <v>84098</v>
      </c>
      <c r="BW57">
        <v>84076</v>
      </c>
      <c r="CB57">
        <v>98166</v>
      </c>
      <c r="CC57">
        <v>98248</v>
      </c>
      <c r="CD57">
        <v>99116</v>
      </c>
      <c r="CE57">
        <v>99013</v>
      </c>
      <c r="CH57">
        <v>53150</v>
      </c>
      <c r="CI57">
        <v>53791</v>
      </c>
      <c r="CJ57">
        <v>54135</v>
      </c>
      <c r="CK57">
        <v>54669</v>
      </c>
      <c r="CL57">
        <v>54559</v>
      </c>
    </row>
    <row r="58" spans="2:90" x14ac:dyDescent="0.25">
      <c r="B58">
        <v>80228</v>
      </c>
      <c r="C58">
        <v>80913</v>
      </c>
      <c r="D58">
        <v>81057</v>
      </c>
      <c r="E58">
        <v>81504</v>
      </c>
      <c r="H58">
        <v>80808</v>
      </c>
      <c r="I58">
        <v>80828</v>
      </c>
      <c r="J58">
        <v>81041</v>
      </c>
      <c r="K58">
        <v>81506</v>
      </c>
      <c r="N58">
        <v>32773</v>
      </c>
      <c r="O58">
        <v>32137</v>
      </c>
      <c r="P58">
        <v>32226</v>
      </c>
      <c r="Q58">
        <v>33499</v>
      </c>
      <c r="R58">
        <v>32579</v>
      </c>
      <c r="U58">
        <v>83328</v>
      </c>
      <c r="V58">
        <v>83729</v>
      </c>
      <c r="W58">
        <v>83617</v>
      </c>
      <c r="X58">
        <v>83850</v>
      </c>
      <c r="Z58">
        <v>60639</v>
      </c>
      <c r="AA58">
        <v>61020</v>
      </c>
      <c r="AB58">
        <v>61613</v>
      </c>
      <c r="AC58">
        <v>61912</v>
      </c>
      <c r="AD58">
        <v>62898</v>
      </c>
      <c r="AF58">
        <v>46168</v>
      </c>
      <c r="AG58">
        <v>47804</v>
      </c>
      <c r="AH58">
        <v>46601</v>
      </c>
      <c r="AL58">
        <v>40026</v>
      </c>
      <c r="AM58">
        <v>41042</v>
      </c>
      <c r="AN58">
        <v>42240</v>
      </c>
      <c r="AO58">
        <v>41264</v>
      </c>
      <c r="AR58">
        <v>55428</v>
      </c>
      <c r="AS58">
        <v>56209</v>
      </c>
      <c r="AT58">
        <v>56218</v>
      </c>
      <c r="AU58">
        <v>55709</v>
      </c>
      <c r="AX58">
        <v>27708</v>
      </c>
      <c r="AY58">
        <v>28384</v>
      </c>
      <c r="AZ58">
        <v>28253</v>
      </c>
      <c r="BA58">
        <v>28152</v>
      </c>
      <c r="BD58">
        <v>45174</v>
      </c>
      <c r="BE58">
        <v>43140</v>
      </c>
      <c r="BF58">
        <v>43764</v>
      </c>
      <c r="BG58">
        <v>44637</v>
      </c>
      <c r="BH58">
        <v>44404</v>
      </c>
      <c r="BJ58">
        <v>97129</v>
      </c>
      <c r="BK58">
        <v>97741</v>
      </c>
      <c r="BL58">
        <v>97856</v>
      </c>
      <c r="BM58">
        <v>97539</v>
      </c>
      <c r="BP58">
        <v>29945</v>
      </c>
      <c r="BQ58">
        <v>29810</v>
      </c>
      <c r="BR58">
        <v>29848</v>
      </c>
      <c r="BS58">
        <v>29655</v>
      </c>
      <c r="BV58">
        <v>84020</v>
      </c>
      <c r="BW58">
        <v>84039</v>
      </c>
      <c r="CB58">
        <v>98148</v>
      </c>
      <c r="CC58">
        <v>98822</v>
      </c>
      <c r="CD58">
        <v>99135</v>
      </c>
      <c r="CE58">
        <v>99141</v>
      </c>
      <c r="CH58">
        <v>53108</v>
      </c>
      <c r="CI58">
        <v>53792</v>
      </c>
      <c r="CJ58">
        <v>54495</v>
      </c>
      <c r="CK58">
        <v>54644</v>
      </c>
      <c r="CL58">
        <v>54826</v>
      </c>
    </row>
    <row r="59" spans="2:90" x14ac:dyDescent="0.25">
      <c r="B59">
        <v>80231</v>
      </c>
      <c r="C59">
        <v>80648</v>
      </c>
      <c r="D59">
        <v>81133</v>
      </c>
      <c r="E59">
        <v>81049</v>
      </c>
      <c r="H59">
        <v>80104</v>
      </c>
      <c r="I59">
        <v>80033</v>
      </c>
      <c r="J59">
        <v>81220</v>
      </c>
      <c r="K59">
        <v>81501</v>
      </c>
      <c r="N59">
        <v>34741</v>
      </c>
      <c r="O59">
        <v>33511</v>
      </c>
      <c r="P59">
        <v>32009</v>
      </c>
      <c r="Q59">
        <v>33432</v>
      </c>
      <c r="R59">
        <v>32539</v>
      </c>
      <c r="U59">
        <v>83355</v>
      </c>
      <c r="V59">
        <v>83732</v>
      </c>
      <c r="W59">
        <v>83687</v>
      </c>
      <c r="X59">
        <v>83839</v>
      </c>
      <c r="Z59">
        <v>60625</v>
      </c>
      <c r="AA59">
        <v>61111</v>
      </c>
      <c r="AB59">
        <v>61629</v>
      </c>
      <c r="AC59">
        <v>62633</v>
      </c>
      <c r="AD59">
        <v>62013</v>
      </c>
      <c r="AF59">
        <v>46184</v>
      </c>
      <c r="AG59">
        <v>46947</v>
      </c>
      <c r="AH59">
        <v>47601</v>
      </c>
      <c r="AL59">
        <v>40272</v>
      </c>
      <c r="AM59">
        <v>41040</v>
      </c>
      <c r="AN59">
        <v>41348</v>
      </c>
      <c r="AO59">
        <v>41234</v>
      </c>
      <c r="AR59">
        <v>55441</v>
      </c>
      <c r="AS59">
        <v>55037</v>
      </c>
      <c r="AT59">
        <v>56662</v>
      </c>
      <c r="AU59">
        <v>56522</v>
      </c>
      <c r="AX59">
        <v>27517</v>
      </c>
      <c r="AY59">
        <v>27407</v>
      </c>
      <c r="AZ59">
        <v>28255</v>
      </c>
      <c r="BA59">
        <v>27959</v>
      </c>
      <c r="BD59">
        <v>45251</v>
      </c>
      <c r="BE59">
        <v>45362</v>
      </c>
      <c r="BF59">
        <v>45732</v>
      </c>
      <c r="BG59">
        <v>43517</v>
      </c>
      <c r="BH59">
        <v>44084</v>
      </c>
      <c r="BJ59">
        <v>97089</v>
      </c>
      <c r="BK59">
        <v>97394</v>
      </c>
      <c r="BL59">
        <v>97731</v>
      </c>
      <c r="BM59">
        <v>97537</v>
      </c>
      <c r="BP59">
        <v>29510</v>
      </c>
      <c r="BQ59">
        <v>29583</v>
      </c>
      <c r="BR59">
        <v>29332</v>
      </c>
      <c r="BS59">
        <v>29369</v>
      </c>
      <c r="BV59">
        <v>84050</v>
      </c>
      <c r="BW59">
        <v>84026</v>
      </c>
      <c r="CB59">
        <v>98188</v>
      </c>
      <c r="CC59">
        <v>98536</v>
      </c>
      <c r="CD59">
        <v>98832</v>
      </c>
      <c r="CE59">
        <v>99181</v>
      </c>
      <c r="CH59">
        <v>53126</v>
      </c>
      <c r="CI59">
        <v>53793</v>
      </c>
      <c r="CJ59">
        <v>54427</v>
      </c>
      <c r="CK59">
        <v>54102</v>
      </c>
      <c r="CL59">
        <v>54846</v>
      </c>
    </row>
    <row r="60" spans="2:90" x14ac:dyDescent="0.25">
      <c r="B60">
        <v>80229</v>
      </c>
      <c r="C60">
        <v>80817</v>
      </c>
      <c r="D60">
        <v>81059</v>
      </c>
      <c r="E60">
        <v>81432</v>
      </c>
      <c r="H60">
        <v>80116</v>
      </c>
      <c r="I60">
        <v>80419</v>
      </c>
      <c r="J60">
        <v>80735</v>
      </c>
      <c r="K60">
        <v>81503</v>
      </c>
      <c r="N60">
        <v>32820</v>
      </c>
      <c r="O60">
        <v>34614</v>
      </c>
      <c r="P60">
        <v>33458</v>
      </c>
      <c r="Q60">
        <v>33065</v>
      </c>
      <c r="R60">
        <v>32548</v>
      </c>
      <c r="U60">
        <v>83278</v>
      </c>
      <c r="V60">
        <v>83735</v>
      </c>
      <c r="W60">
        <v>83632</v>
      </c>
      <c r="X60">
        <v>83842</v>
      </c>
      <c r="Z60">
        <v>60641</v>
      </c>
      <c r="AA60">
        <v>61109</v>
      </c>
      <c r="AB60">
        <v>61630</v>
      </c>
      <c r="AC60">
        <v>61474</v>
      </c>
      <c r="AD60">
        <v>62040</v>
      </c>
      <c r="AF60">
        <v>46033</v>
      </c>
      <c r="AG60">
        <v>47229</v>
      </c>
      <c r="AH60">
        <v>46615</v>
      </c>
      <c r="AL60">
        <v>40165</v>
      </c>
      <c r="AM60">
        <v>41063</v>
      </c>
      <c r="AN60">
        <v>42286</v>
      </c>
      <c r="AO60">
        <v>40830</v>
      </c>
      <c r="AR60">
        <v>55343</v>
      </c>
      <c r="AS60">
        <v>55932</v>
      </c>
      <c r="AT60">
        <v>56161</v>
      </c>
      <c r="AU60">
        <v>56470</v>
      </c>
      <c r="AX60">
        <v>27706</v>
      </c>
      <c r="AY60">
        <v>27455</v>
      </c>
      <c r="AZ60">
        <v>28258</v>
      </c>
      <c r="BA60">
        <v>28684</v>
      </c>
      <c r="BD60">
        <v>45240</v>
      </c>
      <c r="BE60">
        <v>43164</v>
      </c>
      <c r="BF60">
        <v>45849</v>
      </c>
      <c r="BG60">
        <v>44865</v>
      </c>
      <c r="BH60">
        <v>44428</v>
      </c>
      <c r="BJ60">
        <v>97140</v>
      </c>
      <c r="BK60">
        <v>97478</v>
      </c>
      <c r="BL60">
        <v>97423</v>
      </c>
      <c r="BM60">
        <v>97522</v>
      </c>
      <c r="BP60">
        <v>29471</v>
      </c>
      <c r="BQ60">
        <v>29153</v>
      </c>
      <c r="BR60">
        <v>29899</v>
      </c>
      <c r="BS60">
        <v>29307</v>
      </c>
      <c r="BV60">
        <v>84041</v>
      </c>
      <c r="BW60">
        <v>84046</v>
      </c>
      <c r="CB60">
        <v>98052</v>
      </c>
      <c r="CC60">
        <v>98247</v>
      </c>
      <c r="CD60">
        <v>99123</v>
      </c>
      <c r="CE60">
        <v>99034</v>
      </c>
      <c r="CH60">
        <v>53022</v>
      </c>
      <c r="CI60">
        <v>53794</v>
      </c>
      <c r="CJ60">
        <v>54112</v>
      </c>
      <c r="CK60">
        <v>54601</v>
      </c>
      <c r="CL60">
        <v>54813</v>
      </c>
    </row>
    <row r="61" spans="2:90" x14ac:dyDescent="0.25">
      <c r="B61">
        <v>80165</v>
      </c>
      <c r="C61">
        <v>80757</v>
      </c>
      <c r="D61">
        <v>81419</v>
      </c>
      <c r="E61">
        <v>81506</v>
      </c>
      <c r="H61">
        <v>80864</v>
      </c>
      <c r="I61">
        <v>81039</v>
      </c>
      <c r="J61">
        <v>80727</v>
      </c>
      <c r="K61">
        <v>81653</v>
      </c>
      <c r="N61">
        <v>34744</v>
      </c>
      <c r="O61">
        <v>33872</v>
      </c>
      <c r="P61">
        <v>33936</v>
      </c>
      <c r="Q61">
        <v>33073</v>
      </c>
      <c r="R61">
        <v>32547</v>
      </c>
      <c r="U61">
        <v>83322</v>
      </c>
      <c r="V61">
        <v>83756</v>
      </c>
      <c r="W61">
        <v>83636</v>
      </c>
      <c r="X61">
        <v>83837</v>
      </c>
      <c r="Z61">
        <v>60649</v>
      </c>
      <c r="AA61">
        <v>60929</v>
      </c>
      <c r="AB61">
        <v>61633</v>
      </c>
      <c r="AC61">
        <v>62539</v>
      </c>
      <c r="AD61">
        <v>62254</v>
      </c>
      <c r="AF61">
        <v>46085</v>
      </c>
      <c r="AG61">
        <v>46991</v>
      </c>
      <c r="AH61">
        <v>46617</v>
      </c>
      <c r="AL61">
        <v>40071</v>
      </c>
      <c r="AM61">
        <v>42285</v>
      </c>
      <c r="AN61">
        <v>41366</v>
      </c>
      <c r="AO61">
        <v>42211</v>
      </c>
      <c r="AR61">
        <v>55305</v>
      </c>
      <c r="AS61">
        <v>56055</v>
      </c>
      <c r="AT61">
        <v>55919</v>
      </c>
      <c r="AU61">
        <v>55751</v>
      </c>
      <c r="AX61">
        <v>27522</v>
      </c>
      <c r="AY61">
        <v>28590</v>
      </c>
      <c r="AZ61">
        <v>28288</v>
      </c>
      <c r="BA61">
        <v>28607</v>
      </c>
      <c r="BD61">
        <v>45245</v>
      </c>
      <c r="BE61">
        <v>45699</v>
      </c>
      <c r="BF61">
        <v>45827</v>
      </c>
      <c r="BG61">
        <v>45744</v>
      </c>
      <c r="BH61">
        <v>44041</v>
      </c>
      <c r="BJ61">
        <v>97124</v>
      </c>
      <c r="BK61">
        <v>97390</v>
      </c>
      <c r="BL61">
        <v>97458</v>
      </c>
      <c r="BM61">
        <v>97476</v>
      </c>
      <c r="BP61">
        <v>29935</v>
      </c>
      <c r="BQ61">
        <v>29107</v>
      </c>
      <c r="BR61">
        <v>29646</v>
      </c>
      <c r="BS61">
        <v>29627</v>
      </c>
      <c r="BV61">
        <v>84040</v>
      </c>
      <c r="BW61">
        <v>84621</v>
      </c>
      <c r="CB61">
        <v>98028</v>
      </c>
      <c r="CC61">
        <v>98577</v>
      </c>
      <c r="CD61">
        <v>99133</v>
      </c>
      <c r="CE61">
        <v>99324</v>
      </c>
      <c r="CH61">
        <v>53072</v>
      </c>
      <c r="CI61">
        <v>53911</v>
      </c>
      <c r="CJ61">
        <v>53805</v>
      </c>
      <c r="CK61">
        <v>54456</v>
      </c>
      <c r="CL61">
        <v>54001</v>
      </c>
    </row>
    <row r="62" spans="2:90" x14ac:dyDescent="0.25">
      <c r="B62">
        <v>80166</v>
      </c>
      <c r="C62">
        <v>80461</v>
      </c>
      <c r="D62">
        <v>80744</v>
      </c>
      <c r="E62">
        <v>81640</v>
      </c>
      <c r="H62">
        <v>81290</v>
      </c>
      <c r="I62">
        <v>80826</v>
      </c>
      <c r="J62">
        <v>80755</v>
      </c>
      <c r="K62">
        <v>81630</v>
      </c>
      <c r="N62">
        <v>32798</v>
      </c>
      <c r="O62">
        <v>32187</v>
      </c>
      <c r="P62">
        <v>33916</v>
      </c>
      <c r="Q62">
        <v>33442</v>
      </c>
      <c r="R62">
        <v>32567</v>
      </c>
      <c r="U62">
        <v>83337</v>
      </c>
      <c r="V62">
        <v>83714</v>
      </c>
      <c r="W62">
        <v>83641</v>
      </c>
      <c r="X62">
        <v>83810</v>
      </c>
      <c r="Z62">
        <v>60660</v>
      </c>
      <c r="AA62">
        <v>60928</v>
      </c>
      <c r="AB62">
        <v>61634</v>
      </c>
      <c r="AC62">
        <v>61427</v>
      </c>
      <c r="AD62">
        <v>62215</v>
      </c>
      <c r="AF62">
        <v>46038</v>
      </c>
      <c r="AG62">
        <v>47012</v>
      </c>
      <c r="AH62">
        <v>46626</v>
      </c>
      <c r="AL62">
        <v>40032</v>
      </c>
      <c r="AM62">
        <v>42361</v>
      </c>
      <c r="AN62">
        <v>41339</v>
      </c>
      <c r="AO62">
        <v>41622</v>
      </c>
      <c r="AR62">
        <v>55133</v>
      </c>
      <c r="AS62">
        <v>56373</v>
      </c>
      <c r="AT62">
        <v>56114</v>
      </c>
      <c r="AU62">
        <v>56636</v>
      </c>
      <c r="AX62">
        <v>27557</v>
      </c>
      <c r="AY62">
        <v>28392</v>
      </c>
      <c r="AZ62">
        <v>28289</v>
      </c>
      <c r="BA62">
        <v>28608</v>
      </c>
      <c r="BD62">
        <v>45246</v>
      </c>
      <c r="BE62">
        <v>45601</v>
      </c>
      <c r="BF62">
        <v>45814</v>
      </c>
      <c r="BG62">
        <v>43812</v>
      </c>
      <c r="BH62">
        <v>44093</v>
      </c>
      <c r="BJ62">
        <v>97080</v>
      </c>
      <c r="BK62">
        <v>97734</v>
      </c>
      <c r="BL62">
        <v>97417</v>
      </c>
      <c r="BM62">
        <v>97503</v>
      </c>
      <c r="BP62">
        <v>29475</v>
      </c>
      <c r="BQ62">
        <v>29080</v>
      </c>
      <c r="BR62">
        <v>29730</v>
      </c>
      <c r="BS62">
        <v>29319</v>
      </c>
      <c r="BV62">
        <v>84065</v>
      </c>
      <c r="BW62">
        <v>84520</v>
      </c>
      <c r="CB62">
        <v>98011</v>
      </c>
      <c r="CC62">
        <v>98535</v>
      </c>
      <c r="CD62">
        <v>99322</v>
      </c>
      <c r="CE62">
        <v>99022</v>
      </c>
      <c r="CH62">
        <v>53402</v>
      </c>
      <c r="CI62">
        <v>54220</v>
      </c>
      <c r="CJ62">
        <v>54157</v>
      </c>
      <c r="CK62">
        <v>54462</v>
      </c>
      <c r="CL62">
        <v>54016</v>
      </c>
    </row>
    <row r="63" spans="2:90" x14ac:dyDescent="0.25">
      <c r="B63">
        <v>80010</v>
      </c>
      <c r="C63">
        <v>80828</v>
      </c>
      <c r="D63">
        <v>81415</v>
      </c>
      <c r="E63">
        <v>81648</v>
      </c>
      <c r="H63">
        <v>80135</v>
      </c>
      <c r="I63">
        <v>80002</v>
      </c>
      <c r="J63">
        <v>80480</v>
      </c>
      <c r="K63">
        <v>81303</v>
      </c>
      <c r="N63">
        <v>34756</v>
      </c>
      <c r="O63">
        <v>33613</v>
      </c>
      <c r="P63">
        <v>33470</v>
      </c>
      <c r="Q63">
        <v>33071</v>
      </c>
      <c r="R63">
        <v>32544</v>
      </c>
      <c r="U63">
        <v>83332</v>
      </c>
      <c r="V63">
        <v>83705</v>
      </c>
      <c r="W63">
        <v>83624</v>
      </c>
      <c r="X63">
        <v>83851</v>
      </c>
      <c r="Z63">
        <v>60629</v>
      </c>
      <c r="AA63">
        <v>61342</v>
      </c>
      <c r="AB63">
        <v>61636</v>
      </c>
      <c r="AC63">
        <v>61431</v>
      </c>
      <c r="AD63">
        <v>62864</v>
      </c>
      <c r="AF63">
        <v>46055</v>
      </c>
      <c r="AG63">
        <v>47341</v>
      </c>
      <c r="AH63">
        <v>46699</v>
      </c>
      <c r="AL63">
        <v>40013</v>
      </c>
      <c r="AM63">
        <v>42210</v>
      </c>
      <c r="AN63">
        <v>41749</v>
      </c>
      <c r="AO63">
        <v>41836</v>
      </c>
      <c r="AR63">
        <v>55144</v>
      </c>
      <c r="AS63">
        <v>56362</v>
      </c>
      <c r="AT63">
        <v>56239</v>
      </c>
      <c r="AU63">
        <v>55616</v>
      </c>
      <c r="AX63">
        <v>27521</v>
      </c>
      <c r="AY63">
        <v>27834</v>
      </c>
      <c r="AZ63">
        <v>28290</v>
      </c>
      <c r="BA63">
        <v>28655</v>
      </c>
      <c r="BD63">
        <v>45052</v>
      </c>
      <c r="BE63">
        <v>45365</v>
      </c>
      <c r="BF63">
        <v>45881</v>
      </c>
      <c r="BG63">
        <v>43506</v>
      </c>
      <c r="BH63">
        <v>44010</v>
      </c>
      <c r="BJ63">
        <v>97060</v>
      </c>
      <c r="BK63">
        <v>97404</v>
      </c>
      <c r="BL63">
        <v>97416</v>
      </c>
      <c r="BM63">
        <v>97526</v>
      </c>
      <c r="BP63">
        <v>29440</v>
      </c>
      <c r="BQ63">
        <v>29104</v>
      </c>
      <c r="BR63">
        <v>29819</v>
      </c>
      <c r="BS63">
        <v>29680</v>
      </c>
      <c r="BV63">
        <v>84006</v>
      </c>
      <c r="BW63">
        <v>84063</v>
      </c>
      <c r="CB63">
        <v>98055</v>
      </c>
      <c r="CC63">
        <v>98547</v>
      </c>
      <c r="CD63">
        <v>99356</v>
      </c>
      <c r="CE63">
        <v>99362</v>
      </c>
      <c r="CH63">
        <v>53089</v>
      </c>
      <c r="CI63">
        <v>53521</v>
      </c>
      <c r="CJ63">
        <v>54664</v>
      </c>
      <c r="CK63">
        <v>54488</v>
      </c>
      <c r="CL63">
        <v>54875</v>
      </c>
    </row>
    <row r="64" spans="2:90" x14ac:dyDescent="0.25">
      <c r="B64">
        <v>80123</v>
      </c>
      <c r="C64">
        <v>80826</v>
      </c>
      <c r="D64">
        <v>81092</v>
      </c>
      <c r="E64">
        <v>81047</v>
      </c>
      <c r="H64">
        <v>80109</v>
      </c>
      <c r="I64">
        <v>81034</v>
      </c>
      <c r="J64">
        <v>81047</v>
      </c>
      <c r="K64">
        <v>81505</v>
      </c>
      <c r="N64">
        <v>32833</v>
      </c>
      <c r="O64">
        <v>33870</v>
      </c>
      <c r="P64">
        <v>33993</v>
      </c>
      <c r="Q64">
        <v>33441</v>
      </c>
      <c r="R64">
        <v>32569</v>
      </c>
      <c r="U64">
        <v>83462</v>
      </c>
      <c r="V64">
        <v>83703</v>
      </c>
      <c r="W64">
        <v>83644</v>
      </c>
      <c r="X64">
        <v>83833</v>
      </c>
      <c r="Z64">
        <v>60304</v>
      </c>
      <c r="AA64">
        <v>61313</v>
      </c>
      <c r="AB64">
        <v>61637</v>
      </c>
      <c r="AC64">
        <v>61435</v>
      </c>
      <c r="AD64">
        <v>62877</v>
      </c>
      <c r="AF64">
        <v>46077</v>
      </c>
      <c r="AG64">
        <v>47928</v>
      </c>
      <c r="AH64">
        <v>46721</v>
      </c>
      <c r="AL64">
        <v>40031</v>
      </c>
      <c r="AM64">
        <v>42127</v>
      </c>
      <c r="AN64">
        <v>41727</v>
      </c>
      <c r="AO64">
        <v>41735</v>
      </c>
      <c r="AR64">
        <v>55145</v>
      </c>
      <c r="AS64">
        <v>56386</v>
      </c>
      <c r="AT64">
        <v>56150</v>
      </c>
      <c r="AU64">
        <v>56533</v>
      </c>
      <c r="AX64">
        <v>27525</v>
      </c>
      <c r="AY64">
        <v>28347</v>
      </c>
      <c r="AZ64">
        <v>28296</v>
      </c>
      <c r="BA64">
        <v>28615</v>
      </c>
      <c r="BD64">
        <v>45242</v>
      </c>
      <c r="BE64">
        <v>45367</v>
      </c>
      <c r="BF64">
        <v>45851</v>
      </c>
      <c r="BG64">
        <v>44867</v>
      </c>
      <c r="BH64">
        <v>44047</v>
      </c>
      <c r="BJ64">
        <v>97045</v>
      </c>
      <c r="BK64">
        <v>97412</v>
      </c>
      <c r="BL64">
        <v>97712</v>
      </c>
      <c r="BM64">
        <v>97532</v>
      </c>
      <c r="BP64">
        <v>29902</v>
      </c>
      <c r="BQ64">
        <v>29052</v>
      </c>
      <c r="BR64">
        <v>29370</v>
      </c>
      <c r="BS64">
        <v>29341</v>
      </c>
      <c r="BV64">
        <v>84096</v>
      </c>
      <c r="BW64">
        <v>84521</v>
      </c>
      <c r="CB64">
        <v>98059</v>
      </c>
      <c r="CC64">
        <v>98276</v>
      </c>
      <c r="CD64">
        <v>99350</v>
      </c>
      <c r="CE64">
        <v>99017</v>
      </c>
      <c r="CH64">
        <v>53103</v>
      </c>
      <c r="CI64">
        <v>54906</v>
      </c>
      <c r="CJ64">
        <v>54670</v>
      </c>
      <c r="CK64">
        <v>54411</v>
      </c>
      <c r="CL64">
        <v>54026</v>
      </c>
    </row>
    <row r="65" spans="2:90" x14ac:dyDescent="0.25">
      <c r="B65">
        <v>80260</v>
      </c>
      <c r="C65">
        <v>80612</v>
      </c>
      <c r="D65">
        <v>81101</v>
      </c>
      <c r="E65">
        <v>81041</v>
      </c>
      <c r="H65">
        <v>81212</v>
      </c>
      <c r="I65">
        <v>81201</v>
      </c>
      <c r="J65">
        <v>81428</v>
      </c>
      <c r="K65">
        <v>81507</v>
      </c>
      <c r="N65">
        <v>32766</v>
      </c>
      <c r="O65">
        <v>34465</v>
      </c>
      <c r="P65">
        <v>32218</v>
      </c>
      <c r="Q65">
        <v>33063</v>
      </c>
      <c r="R65">
        <v>32536</v>
      </c>
      <c r="U65">
        <v>83316</v>
      </c>
      <c r="V65">
        <v>83704</v>
      </c>
      <c r="W65">
        <v>83686</v>
      </c>
      <c r="X65">
        <v>83876</v>
      </c>
      <c r="Z65">
        <v>60302</v>
      </c>
      <c r="AA65">
        <v>60938</v>
      </c>
      <c r="AB65">
        <v>61638</v>
      </c>
      <c r="AC65">
        <v>61284</v>
      </c>
      <c r="AD65">
        <v>62820</v>
      </c>
      <c r="AF65">
        <v>46158</v>
      </c>
      <c r="AG65">
        <v>47465</v>
      </c>
      <c r="AH65">
        <v>46545</v>
      </c>
      <c r="AL65">
        <v>40077</v>
      </c>
      <c r="AM65">
        <v>41051</v>
      </c>
      <c r="AN65">
        <v>41766</v>
      </c>
      <c r="AO65">
        <v>42078</v>
      </c>
      <c r="AR65">
        <v>55146</v>
      </c>
      <c r="AS65">
        <v>56091</v>
      </c>
      <c r="AT65">
        <v>56132</v>
      </c>
      <c r="AU65">
        <v>55734</v>
      </c>
      <c r="AX65">
        <v>27599</v>
      </c>
      <c r="AY65">
        <v>27832</v>
      </c>
      <c r="AZ65">
        <v>28244</v>
      </c>
      <c r="BA65">
        <v>28611</v>
      </c>
      <c r="BD65">
        <v>45241</v>
      </c>
      <c r="BE65">
        <v>43044</v>
      </c>
      <c r="BF65">
        <v>45868</v>
      </c>
      <c r="BG65">
        <v>43403</v>
      </c>
      <c r="BH65">
        <v>44003</v>
      </c>
      <c r="BJ65">
        <v>97231</v>
      </c>
      <c r="BK65">
        <v>97759</v>
      </c>
      <c r="BL65">
        <v>97469</v>
      </c>
      <c r="BM65">
        <v>97465</v>
      </c>
      <c r="BP65">
        <v>29163</v>
      </c>
      <c r="BQ65">
        <v>29812</v>
      </c>
      <c r="BR65">
        <v>29325</v>
      </c>
      <c r="BS65">
        <v>29681</v>
      </c>
      <c r="BV65">
        <v>84004</v>
      </c>
      <c r="BW65">
        <v>84654</v>
      </c>
      <c r="CB65">
        <v>98366</v>
      </c>
      <c r="CC65">
        <v>98645</v>
      </c>
      <c r="CD65">
        <v>98857</v>
      </c>
      <c r="CE65">
        <v>99136</v>
      </c>
      <c r="CH65">
        <v>53188</v>
      </c>
      <c r="CI65">
        <v>53706</v>
      </c>
      <c r="CJ65">
        <v>53813</v>
      </c>
      <c r="CK65">
        <v>54754</v>
      </c>
      <c r="CL65">
        <v>54821</v>
      </c>
    </row>
    <row r="66" spans="2:90" x14ac:dyDescent="0.25">
      <c r="B66">
        <v>80237</v>
      </c>
      <c r="C66">
        <v>80536</v>
      </c>
      <c r="D66">
        <v>81413</v>
      </c>
      <c r="E66">
        <v>81425</v>
      </c>
      <c r="H66">
        <v>81003</v>
      </c>
      <c r="I66">
        <v>80105</v>
      </c>
      <c r="J66">
        <v>80751</v>
      </c>
      <c r="K66">
        <v>81320</v>
      </c>
      <c r="N66">
        <v>32757</v>
      </c>
      <c r="O66">
        <v>33548</v>
      </c>
      <c r="P66">
        <v>33440</v>
      </c>
      <c r="Q66">
        <v>34113</v>
      </c>
      <c r="R66">
        <v>32542</v>
      </c>
      <c r="U66">
        <v>83229</v>
      </c>
      <c r="V66">
        <v>83709</v>
      </c>
      <c r="W66">
        <v>83651</v>
      </c>
      <c r="X66">
        <v>83814</v>
      </c>
      <c r="Z66">
        <v>60659</v>
      </c>
      <c r="AA66">
        <v>61373</v>
      </c>
      <c r="AB66">
        <v>61639</v>
      </c>
      <c r="AC66">
        <v>61423</v>
      </c>
      <c r="AD66">
        <v>62269</v>
      </c>
      <c r="AF66">
        <v>46037</v>
      </c>
      <c r="AG66">
        <v>47997</v>
      </c>
      <c r="AH66">
        <v>46410</v>
      </c>
      <c r="AL66">
        <v>40068</v>
      </c>
      <c r="AM66">
        <v>42566</v>
      </c>
      <c r="AN66">
        <v>40935</v>
      </c>
      <c r="AO66">
        <v>41848</v>
      </c>
      <c r="AR66">
        <v>55155</v>
      </c>
      <c r="AS66">
        <v>56078</v>
      </c>
      <c r="AT66">
        <v>56264</v>
      </c>
      <c r="AU66">
        <v>56633</v>
      </c>
      <c r="AX66">
        <v>27509</v>
      </c>
      <c r="AY66">
        <v>28377</v>
      </c>
      <c r="AZ66">
        <v>28468</v>
      </c>
      <c r="BA66">
        <v>28605</v>
      </c>
      <c r="BD66">
        <v>45252</v>
      </c>
      <c r="BE66">
        <v>45348</v>
      </c>
      <c r="BF66">
        <v>43055</v>
      </c>
      <c r="BG66">
        <v>43522</v>
      </c>
      <c r="BH66">
        <v>44032</v>
      </c>
      <c r="BJ66">
        <v>97070</v>
      </c>
      <c r="BK66">
        <v>97039</v>
      </c>
      <c r="BL66">
        <v>97845</v>
      </c>
      <c r="BM66">
        <v>97524</v>
      </c>
      <c r="BP66">
        <v>29941</v>
      </c>
      <c r="BQ66">
        <v>29577</v>
      </c>
      <c r="BR66">
        <v>29734</v>
      </c>
      <c r="BS66">
        <v>29330</v>
      </c>
      <c r="BV66">
        <v>84060</v>
      </c>
      <c r="BW66">
        <v>84078</v>
      </c>
      <c r="CB66">
        <v>98043</v>
      </c>
      <c r="CC66">
        <v>98264</v>
      </c>
      <c r="CD66">
        <v>98855</v>
      </c>
      <c r="CE66">
        <v>99126</v>
      </c>
      <c r="CH66">
        <v>53189</v>
      </c>
      <c r="CI66">
        <v>53711</v>
      </c>
      <c r="CJ66">
        <v>54209</v>
      </c>
      <c r="CK66">
        <v>54446</v>
      </c>
      <c r="CL66">
        <v>54871</v>
      </c>
    </row>
    <row r="67" spans="2:90" x14ac:dyDescent="0.25">
      <c r="B67">
        <v>80121</v>
      </c>
      <c r="C67">
        <v>81228</v>
      </c>
      <c r="D67">
        <v>81144</v>
      </c>
      <c r="E67">
        <v>81501</v>
      </c>
      <c r="H67">
        <v>81226</v>
      </c>
      <c r="I67">
        <v>80221</v>
      </c>
      <c r="J67">
        <v>81073</v>
      </c>
      <c r="K67">
        <v>81521</v>
      </c>
      <c r="N67">
        <v>32776</v>
      </c>
      <c r="O67">
        <v>33569</v>
      </c>
      <c r="P67">
        <v>33901</v>
      </c>
      <c r="Q67">
        <v>33066</v>
      </c>
      <c r="R67">
        <v>32531</v>
      </c>
      <c r="U67">
        <v>83301</v>
      </c>
      <c r="V67">
        <v>83634</v>
      </c>
      <c r="W67">
        <v>83525</v>
      </c>
      <c r="X67">
        <v>83835</v>
      </c>
      <c r="Z67">
        <v>60301</v>
      </c>
      <c r="AA67">
        <v>61115</v>
      </c>
      <c r="AB67">
        <v>61641</v>
      </c>
      <c r="AC67">
        <v>61951</v>
      </c>
      <c r="AD67">
        <v>62862</v>
      </c>
      <c r="AF67">
        <v>46126</v>
      </c>
      <c r="AG67">
        <v>46961</v>
      </c>
      <c r="AH67">
        <v>46616</v>
      </c>
      <c r="AL67">
        <v>40065</v>
      </c>
      <c r="AM67">
        <v>40461</v>
      </c>
      <c r="AN67">
        <v>41171</v>
      </c>
      <c r="AO67">
        <v>41645</v>
      </c>
      <c r="AR67">
        <v>55170</v>
      </c>
      <c r="AS67">
        <v>55905</v>
      </c>
      <c r="AT67">
        <v>55931</v>
      </c>
      <c r="AU67">
        <v>56543</v>
      </c>
      <c r="AX67">
        <v>27508</v>
      </c>
      <c r="AY67">
        <v>27890</v>
      </c>
      <c r="AZ67">
        <v>28280</v>
      </c>
      <c r="BA67">
        <v>28040</v>
      </c>
      <c r="BD67">
        <v>45002</v>
      </c>
      <c r="BE67">
        <v>45388</v>
      </c>
      <c r="BF67">
        <v>45776</v>
      </c>
      <c r="BG67">
        <v>44888</v>
      </c>
      <c r="BH67">
        <v>44004</v>
      </c>
      <c r="BJ67">
        <v>97123</v>
      </c>
      <c r="BK67">
        <v>97401</v>
      </c>
      <c r="BL67">
        <v>97638</v>
      </c>
      <c r="BM67">
        <v>97869</v>
      </c>
      <c r="BP67">
        <v>29590</v>
      </c>
      <c r="BQ67">
        <v>29152</v>
      </c>
      <c r="BR67">
        <v>29647</v>
      </c>
      <c r="BS67">
        <v>29301</v>
      </c>
      <c r="BV67">
        <v>84075</v>
      </c>
      <c r="BW67">
        <v>84631</v>
      </c>
      <c r="CB67">
        <v>98074</v>
      </c>
      <c r="CC67">
        <v>98331</v>
      </c>
      <c r="CD67">
        <v>99320</v>
      </c>
      <c r="CE67">
        <v>99361</v>
      </c>
      <c r="CH67">
        <v>53024</v>
      </c>
      <c r="CI67">
        <v>54901</v>
      </c>
      <c r="CJ67">
        <v>54174</v>
      </c>
      <c r="CK67">
        <v>54485</v>
      </c>
      <c r="CL67">
        <v>54839</v>
      </c>
    </row>
    <row r="68" spans="2:90" x14ac:dyDescent="0.25">
      <c r="B68">
        <v>80120</v>
      </c>
      <c r="C68">
        <v>80864</v>
      </c>
      <c r="D68">
        <v>81220</v>
      </c>
      <c r="E68">
        <v>81505</v>
      </c>
      <c r="H68">
        <v>81001</v>
      </c>
      <c r="I68">
        <v>80249</v>
      </c>
      <c r="J68">
        <v>81235</v>
      </c>
      <c r="K68">
        <v>81522</v>
      </c>
      <c r="N68">
        <v>32771</v>
      </c>
      <c r="O68">
        <v>32948</v>
      </c>
      <c r="P68">
        <v>33973</v>
      </c>
      <c r="Q68">
        <v>33064</v>
      </c>
      <c r="R68">
        <v>32566</v>
      </c>
      <c r="U68">
        <v>83469</v>
      </c>
      <c r="V68">
        <v>83713</v>
      </c>
      <c r="W68">
        <v>83643</v>
      </c>
      <c r="X68">
        <v>83815</v>
      </c>
      <c r="Z68">
        <v>60402</v>
      </c>
      <c r="AA68">
        <v>61104</v>
      </c>
      <c r="AB68">
        <v>61643</v>
      </c>
      <c r="AC68">
        <v>62693</v>
      </c>
      <c r="AD68">
        <v>62872</v>
      </c>
      <c r="AF68">
        <v>46130</v>
      </c>
      <c r="AG68">
        <v>47842</v>
      </c>
      <c r="AH68">
        <v>46342</v>
      </c>
      <c r="AL68">
        <v>40150</v>
      </c>
      <c r="AM68">
        <v>40475</v>
      </c>
      <c r="AN68">
        <v>40763</v>
      </c>
      <c r="AO68">
        <v>41265</v>
      </c>
      <c r="AR68">
        <v>55439</v>
      </c>
      <c r="AS68">
        <v>56340</v>
      </c>
      <c r="AT68">
        <v>55806</v>
      </c>
      <c r="AU68">
        <v>56144</v>
      </c>
      <c r="AX68">
        <v>27576</v>
      </c>
      <c r="AY68">
        <v>28572</v>
      </c>
      <c r="AZ68">
        <v>28281</v>
      </c>
      <c r="BA68">
        <v>28698</v>
      </c>
      <c r="BD68">
        <v>45111</v>
      </c>
      <c r="BE68">
        <v>45845</v>
      </c>
      <c r="BF68">
        <v>43314</v>
      </c>
      <c r="BG68">
        <v>43402</v>
      </c>
      <c r="BH68">
        <v>44082</v>
      </c>
      <c r="BJ68">
        <v>97009</v>
      </c>
      <c r="BK68">
        <v>97477</v>
      </c>
      <c r="BL68">
        <v>97865</v>
      </c>
      <c r="BM68">
        <v>97406</v>
      </c>
      <c r="BP68">
        <v>29906</v>
      </c>
      <c r="BQ68">
        <v>29817</v>
      </c>
      <c r="BR68">
        <v>29707</v>
      </c>
      <c r="BS68">
        <v>29669</v>
      </c>
      <c r="BV68">
        <v>84056</v>
      </c>
      <c r="BW68">
        <v>84023</v>
      </c>
      <c r="CB68">
        <v>98075</v>
      </c>
      <c r="CC68">
        <v>98230</v>
      </c>
      <c r="CD68">
        <v>99344</v>
      </c>
      <c r="CE68">
        <v>99109</v>
      </c>
      <c r="CH68">
        <v>53017</v>
      </c>
      <c r="CI68">
        <v>53726</v>
      </c>
      <c r="CJ68">
        <v>54651</v>
      </c>
      <c r="CK68">
        <v>54421</v>
      </c>
      <c r="CL68">
        <v>54810</v>
      </c>
    </row>
    <row r="69" spans="2:90" x14ac:dyDescent="0.25">
      <c r="B69">
        <v>80045</v>
      </c>
      <c r="C69">
        <v>80459</v>
      </c>
      <c r="D69">
        <v>81102</v>
      </c>
      <c r="E69">
        <v>81527</v>
      </c>
      <c r="H69">
        <v>81009</v>
      </c>
      <c r="I69">
        <v>80030</v>
      </c>
      <c r="J69">
        <v>81647</v>
      </c>
      <c r="K69">
        <v>81323</v>
      </c>
      <c r="N69">
        <v>34747</v>
      </c>
      <c r="O69">
        <v>34482</v>
      </c>
      <c r="P69">
        <v>33493</v>
      </c>
      <c r="Q69">
        <v>32347</v>
      </c>
      <c r="R69">
        <v>32564</v>
      </c>
      <c r="U69">
        <v>83466</v>
      </c>
      <c r="V69">
        <v>83657</v>
      </c>
      <c r="W69">
        <v>83605</v>
      </c>
      <c r="X69">
        <v>83803</v>
      </c>
      <c r="Z69">
        <v>60619</v>
      </c>
      <c r="AA69">
        <v>61073</v>
      </c>
      <c r="AB69">
        <v>61559</v>
      </c>
      <c r="AC69">
        <v>61920</v>
      </c>
      <c r="AD69">
        <v>62827</v>
      </c>
      <c r="AF69">
        <v>46167</v>
      </c>
      <c r="AG69">
        <v>47809</v>
      </c>
      <c r="AH69">
        <v>46540</v>
      </c>
      <c r="AL69">
        <v>40177</v>
      </c>
      <c r="AM69">
        <v>42528</v>
      </c>
      <c r="AN69">
        <v>42266</v>
      </c>
      <c r="AO69">
        <v>41653</v>
      </c>
      <c r="AR69">
        <v>55130</v>
      </c>
      <c r="AS69">
        <v>56338</v>
      </c>
      <c r="AT69">
        <v>55802</v>
      </c>
      <c r="AU69">
        <v>56146</v>
      </c>
      <c r="AX69">
        <v>27514</v>
      </c>
      <c r="AY69">
        <v>27874</v>
      </c>
      <c r="AZ69">
        <v>28282</v>
      </c>
      <c r="BA69">
        <v>28114</v>
      </c>
      <c r="BD69">
        <v>45249</v>
      </c>
      <c r="BE69">
        <v>43146</v>
      </c>
      <c r="BF69">
        <v>43320</v>
      </c>
      <c r="BG69">
        <v>43407</v>
      </c>
      <c r="BH69">
        <v>44048</v>
      </c>
      <c r="BJ69">
        <v>97113</v>
      </c>
      <c r="BK69">
        <v>97461</v>
      </c>
      <c r="BL69">
        <v>97835</v>
      </c>
      <c r="BM69">
        <v>97862</v>
      </c>
      <c r="BP69">
        <v>29481</v>
      </c>
      <c r="BQ69">
        <v>29579</v>
      </c>
      <c r="BR69">
        <v>29733</v>
      </c>
      <c r="BS69">
        <v>29624</v>
      </c>
      <c r="BV69">
        <v>84015</v>
      </c>
      <c r="BW69">
        <v>84035</v>
      </c>
      <c r="CB69">
        <v>98310</v>
      </c>
      <c r="CC69">
        <v>98295</v>
      </c>
      <c r="CD69">
        <v>99103</v>
      </c>
      <c r="CE69">
        <v>99011</v>
      </c>
      <c r="CH69">
        <v>53404</v>
      </c>
      <c r="CI69">
        <v>54230</v>
      </c>
      <c r="CJ69">
        <v>54443</v>
      </c>
      <c r="CK69">
        <v>54452</v>
      </c>
      <c r="CL69">
        <v>54025</v>
      </c>
    </row>
    <row r="70" spans="2:90" x14ac:dyDescent="0.25">
      <c r="B70">
        <v>80031</v>
      </c>
      <c r="C70">
        <v>80723</v>
      </c>
      <c r="D70">
        <v>80802</v>
      </c>
      <c r="E70">
        <v>81503</v>
      </c>
      <c r="H70">
        <v>81010</v>
      </c>
      <c r="I70">
        <v>80004</v>
      </c>
      <c r="J70">
        <v>81415</v>
      </c>
      <c r="K70">
        <v>81326</v>
      </c>
      <c r="N70">
        <v>34746</v>
      </c>
      <c r="O70">
        <v>33612</v>
      </c>
      <c r="P70">
        <v>33976</v>
      </c>
      <c r="Q70">
        <v>33321</v>
      </c>
      <c r="R70">
        <v>32583</v>
      </c>
      <c r="U70">
        <v>83321</v>
      </c>
      <c r="V70">
        <v>83616</v>
      </c>
      <c r="W70">
        <v>83650</v>
      </c>
      <c r="X70">
        <v>83811</v>
      </c>
      <c r="Z70">
        <v>60620</v>
      </c>
      <c r="AA70">
        <v>61378</v>
      </c>
      <c r="AB70">
        <v>61735</v>
      </c>
      <c r="AC70">
        <v>62544</v>
      </c>
      <c r="AD70">
        <v>62232</v>
      </c>
      <c r="AF70">
        <v>46106</v>
      </c>
      <c r="AG70">
        <v>47807</v>
      </c>
      <c r="AH70">
        <v>46371</v>
      </c>
      <c r="AL70">
        <v>40055</v>
      </c>
      <c r="AM70">
        <v>42742</v>
      </c>
      <c r="AN70">
        <v>41754</v>
      </c>
      <c r="AO70">
        <v>41129</v>
      </c>
      <c r="AR70">
        <v>55120</v>
      </c>
      <c r="AS70">
        <v>56359</v>
      </c>
      <c r="AT70">
        <v>55752</v>
      </c>
      <c r="AU70">
        <v>56458</v>
      </c>
      <c r="AX70">
        <v>27705</v>
      </c>
      <c r="AY70">
        <v>28501</v>
      </c>
      <c r="AZ70">
        <v>28284</v>
      </c>
      <c r="BA70">
        <v>28018</v>
      </c>
      <c r="BD70">
        <v>45030</v>
      </c>
      <c r="BE70">
        <v>43009</v>
      </c>
      <c r="BF70">
        <v>43730</v>
      </c>
      <c r="BG70">
        <v>43406</v>
      </c>
      <c r="BH70">
        <v>44030</v>
      </c>
      <c r="BJ70">
        <v>97132</v>
      </c>
      <c r="BK70">
        <v>97403</v>
      </c>
      <c r="BL70">
        <v>97411</v>
      </c>
      <c r="BM70">
        <v>97886</v>
      </c>
      <c r="BP70">
        <v>29018</v>
      </c>
      <c r="BQ70">
        <v>29112</v>
      </c>
      <c r="BR70">
        <v>29726</v>
      </c>
      <c r="BS70">
        <v>29303</v>
      </c>
      <c r="BV70">
        <v>84003</v>
      </c>
      <c r="BW70">
        <v>84701</v>
      </c>
      <c r="CB70">
        <v>98070</v>
      </c>
      <c r="CC70">
        <v>98240</v>
      </c>
      <c r="CD70">
        <v>99354</v>
      </c>
      <c r="CE70">
        <v>99125</v>
      </c>
      <c r="CH70">
        <v>53012</v>
      </c>
      <c r="CI70">
        <v>54904</v>
      </c>
      <c r="CJ70">
        <v>54639</v>
      </c>
      <c r="CK70">
        <v>54642</v>
      </c>
      <c r="CL70">
        <v>54801</v>
      </c>
    </row>
    <row r="71" spans="2:90" x14ac:dyDescent="0.25">
      <c r="B71">
        <v>80005</v>
      </c>
      <c r="C71">
        <v>80928</v>
      </c>
      <c r="D71">
        <v>81020</v>
      </c>
      <c r="E71">
        <v>81435</v>
      </c>
      <c r="H71">
        <v>81011</v>
      </c>
      <c r="I71">
        <v>80003</v>
      </c>
      <c r="J71">
        <v>80487</v>
      </c>
      <c r="K71">
        <v>81422</v>
      </c>
      <c r="N71">
        <v>34769</v>
      </c>
      <c r="O71">
        <v>34638</v>
      </c>
      <c r="P71">
        <v>33990</v>
      </c>
      <c r="Q71">
        <v>32053</v>
      </c>
      <c r="R71">
        <v>32563</v>
      </c>
      <c r="U71">
        <v>83633</v>
      </c>
      <c r="V71">
        <v>83642</v>
      </c>
      <c r="W71">
        <v>83654</v>
      </c>
      <c r="X71">
        <v>83854</v>
      </c>
      <c r="Z71">
        <v>60626</v>
      </c>
      <c r="AA71">
        <v>61769</v>
      </c>
      <c r="AB71">
        <v>61846</v>
      </c>
      <c r="AC71">
        <v>61279</v>
      </c>
      <c r="AD71">
        <v>62265</v>
      </c>
      <c r="AF71">
        <v>46162</v>
      </c>
      <c r="AG71">
        <v>47231</v>
      </c>
      <c r="AH71">
        <v>47639</v>
      </c>
      <c r="AL71">
        <v>40046</v>
      </c>
      <c r="AM71">
        <v>42728</v>
      </c>
      <c r="AN71">
        <v>40995</v>
      </c>
      <c r="AO71">
        <v>40870</v>
      </c>
      <c r="AR71">
        <v>55101</v>
      </c>
      <c r="AS71">
        <v>56037</v>
      </c>
      <c r="AT71">
        <v>56339</v>
      </c>
      <c r="AU71">
        <v>56211</v>
      </c>
      <c r="AX71">
        <v>27712</v>
      </c>
      <c r="AY71">
        <v>28458</v>
      </c>
      <c r="AZ71">
        <v>28285</v>
      </c>
      <c r="BA71">
        <v>28692</v>
      </c>
      <c r="BD71">
        <v>45150</v>
      </c>
      <c r="BE71">
        <v>43162</v>
      </c>
      <c r="BF71">
        <v>45867</v>
      </c>
      <c r="BG71">
        <v>43532</v>
      </c>
      <c r="BJ71">
        <v>97002</v>
      </c>
      <c r="BK71">
        <v>97437</v>
      </c>
      <c r="BL71">
        <v>97868</v>
      </c>
      <c r="BM71">
        <v>97525</v>
      </c>
      <c r="BP71">
        <v>29056</v>
      </c>
      <c r="BQ71">
        <v>29541</v>
      </c>
      <c r="BR71">
        <v>29649</v>
      </c>
      <c r="BS71">
        <v>29334</v>
      </c>
      <c r="BV71">
        <v>84043</v>
      </c>
      <c r="BW71">
        <v>84525</v>
      </c>
      <c r="CB71">
        <v>98342</v>
      </c>
      <c r="CC71">
        <v>98801</v>
      </c>
      <c r="CD71">
        <v>99353</v>
      </c>
      <c r="CE71">
        <v>99004</v>
      </c>
      <c r="CH71">
        <v>53406</v>
      </c>
      <c r="CI71">
        <v>53705</v>
      </c>
      <c r="CJ71">
        <v>54416</v>
      </c>
      <c r="CK71">
        <v>54428</v>
      </c>
      <c r="CL71">
        <v>54082</v>
      </c>
    </row>
    <row r="72" spans="2:90" x14ac:dyDescent="0.25">
      <c r="B72">
        <v>80012</v>
      </c>
      <c r="C72">
        <v>80545</v>
      </c>
      <c r="D72">
        <v>81044</v>
      </c>
      <c r="E72">
        <v>81521</v>
      </c>
      <c r="H72">
        <v>81012</v>
      </c>
      <c r="I72">
        <v>80229</v>
      </c>
      <c r="J72">
        <v>81419</v>
      </c>
      <c r="K72">
        <v>81633</v>
      </c>
      <c r="N72">
        <v>32732</v>
      </c>
      <c r="O72">
        <v>33558</v>
      </c>
      <c r="P72">
        <v>33430</v>
      </c>
      <c r="Q72">
        <v>34114</v>
      </c>
      <c r="R72">
        <v>32561</v>
      </c>
      <c r="U72">
        <v>83623</v>
      </c>
      <c r="V72">
        <v>83646</v>
      </c>
      <c r="W72">
        <v>83607</v>
      </c>
      <c r="X72">
        <v>83801</v>
      </c>
      <c r="Z72">
        <v>60682</v>
      </c>
      <c r="AA72">
        <v>61006</v>
      </c>
      <c r="AB72">
        <v>61884</v>
      </c>
      <c r="AC72">
        <v>61542</v>
      </c>
      <c r="AD72">
        <v>62271</v>
      </c>
      <c r="AF72">
        <v>46074</v>
      </c>
      <c r="AG72">
        <v>47847</v>
      </c>
      <c r="AH72">
        <v>46552</v>
      </c>
      <c r="AL72">
        <v>40008</v>
      </c>
      <c r="AM72">
        <v>40489</v>
      </c>
      <c r="AN72">
        <v>40997</v>
      </c>
      <c r="AO72">
        <v>41649</v>
      </c>
      <c r="AR72">
        <v>55107</v>
      </c>
      <c r="AS72">
        <v>56307</v>
      </c>
      <c r="AT72">
        <v>56326</v>
      </c>
      <c r="AU72">
        <v>55769</v>
      </c>
      <c r="AX72">
        <v>27504</v>
      </c>
      <c r="AY72">
        <v>27282</v>
      </c>
      <c r="AZ72">
        <v>28287</v>
      </c>
      <c r="BA72">
        <v>28604</v>
      </c>
      <c r="BD72">
        <v>45014</v>
      </c>
      <c r="BE72">
        <v>45662</v>
      </c>
      <c r="BF72">
        <v>43359</v>
      </c>
      <c r="BG72">
        <v>44638</v>
      </c>
      <c r="BJ72">
        <v>97133</v>
      </c>
      <c r="BK72">
        <v>97760</v>
      </c>
      <c r="BL72">
        <v>97410</v>
      </c>
      <c r="BM72">
        <v>97627</v>
      </c>
      <c r="BP72">
        <v>29142</v>
      </c>
      <c r="BQ72">
        <v>29044</v>
      </c>
      <c r="BR72">
        <v>29379</v>
      </c>
      <c r="BS72">
        <v>29662</v>
      </c>
      <c r="BV72">
        <v>84049</v>
      </c>
      <c r="BW72">
        <v>84728</v>
      </c>
      <c r="CB72">
        <v>98036</v>
      </c>
      <c r="CC72">
        <v>98266</v>
      </c>
      <c r="CD72">
        <v>98844</v>
      </c>
      <c r="CE72">
        <v>99026</v>
      </c>
      <c r="CH72">
        <v>53405</v>
      </c>
      <c r="CI72">
        <v>54129</v>
      </c>
      <c r="CJ72">
        <v>54489</v>
      </c>
      <c r="CK72">
        <v>54541</v>
      </c>
      <c r="CL72">
        <v>54020</v>
      </c>
    </row>
    <row r="73" spans="2:90" x14ac:dyDescent="0.25">
      <c r="B73">
        <v>80419</v>
      </c>
      <c r="C73">
        <v>80818</v>
      </c>
      <c r="D73">
        <v>81635</v>
      </c>
      <c r="E73">
        <v>81507</v>
      </c>
      <c r="H73">
        <v>80827</v>
      </c>
      <c r="I73">
        <v>80821</v>
      </c>
      <c r="J73">
        <v>80728</v>
      </c>
      <c r="K73">
        <v>81328</v>
      </c>
      <c r="N73">
        <v>34711</v>
      </c>
      <c r="O73">
        <v>34606</v>
      </c>
      <c r="P73">
        <v>33418</v>
      </c>
      <c r="Q73">
        <v>33069</v>
      </c>
      <c r="R73">
        <v>32570</v>
      </c>
      <c r="U73">
        <v>83302</v>
      </c>
      <c r="V73">
        <v>83670</v>
      </c>
      <c r="W73">
        <v>83661</v>
      </c>
      <c r="X73">
        <v>83858</v>
      </c>
      <c r="Z73">
        <v>60630</v>
      </c>
      <c r="AA73">
        <v>61103</v>
      </c>
      <c r="AB73">
        <v>61606</v>
      </c>
      <c r="AC73">
        <v>62423</v>
      </c>
      <c r="AD73">
        <v>62036</v>
      </c>
      <c r="AF73">
        <v>46110</v>
      </c>
      <c r="AG73">
        <v>47380</v>
      </c>
      <c r="AH73">
        <v>46705</v>
      </c>
      <c r="AL73">
        <v>40019</v>
      </c>
      <c r="AM73">
        <v>42338</v>
      </c>
      <c r="AN73">
        <v>42459</v>
      </c>
      <c r="AO73">
        <v>41804</v>
      </c>
      <c r="AR73">
        <v>55118</v>
      </c>
      <c r="AS73">
        <v>56034</v>
      </c>
      <c r="AT73">
        <v>55785</v>
      </c>
      <c r="AU73">
        <v>56575</v>
      </c>
      <c r="AX73">
        <v>27577</v>
      </c>
      <c r="AY73">
        <v>27410</v>
      </c>
      <c r="AZ73">
        <v>28246</v>
      </c>
      <c r="BA73">
        <v>28679</v>
      </c>
      <c r="BD73">
        <v>45069</v>
      </c>
      <c r="BE73">
        <v>43343</v>
      </c>
      <c r="BF73">
        <v>43351</v>
      </c>
      <c r="BG73">
        <v>43557</v>
      </c>
      <c r="BJ73">
        <v>97013</v>
      </c>
      <c r="BK73">
        <v>97498</v>
      </c>
      <c r="BL73">
        <v>97536</v>
      </c>
      <c r="BM73">
        <v>97502</v>
      </c>
      <c r="BP73">
        <v>29148</v>
      </c>
      <c r="BQ73">
        <v>29161</v>
      </c>
      <c r="BR73">
        <v>29384</v>
      </c>
      <c r="BS73">
        <v>29621</v>
      </c>
      <c r="BV73">
        <v>84405</v>
      </c>
      <c r="BW73">
        <v>84724</v>
      </c>
      <c r="CB73">
        <v>98392</v>
      </c>
      <c r="CC73">
        <v>98611</v>
      </c>
      <c r="CD73">
        <v>99343</v>
      </c>
      <c r="CE73">
        <v>99143</v>
      </c>
      <c r="CH73">
        <v>53076</v>
      </c>
      <c r="CI73">
        <v>53520</v>
      </c>
      <c r="CJ73">
        <v>54143</v>
      </c>
      <c r="CK73">
        <v>54650</v>
      </c>
      <c r="CL73">
        <v>54856</v>
      </c>
    </row>
    <row r="74" spans="2:90" x14ac:dyDescent="0.25">
      <c r="B74">
        <v>80239</v>
      </c>
      <c r="C74">
        <v>80729</v>
      </c>
      <c r="D74">
        <v>81123</v>
      </c>
      <c r="E74">
        <v>81064</v>
      </c>
      <c r="H74">
        <v>80108</v>
      </c>
      <c r="I74">
        <v>80136</v>
      </c>
      <c r="J74">
        <v>81084</v>
      </c>
      <c r="K74">
        <v>81524</v>
      </c>
      <c r="N74">
        <v>34715</v>
      </c>
      <c r="O74">
        <v>32113</v>
      </c>
      <c r="P74">
        <v>33991</v>
      </c>
      <c r="Q74">
        <v>33068</v>
      </c>
      <c r="R74">
        <v>32502</v>
      </c>
      <c r="U74">
        <v>83463</v>
      </c>
      <c r="V74">
        <v>83615</v>
      </c>
      <c r="W74">
        <v>83645</v>
      </c>
      <c r="X74">
        <v>83809</v>
      </c>
      <c r="Z74">
        <v>60638</v>
      </c>
      <c r="AA74">
        <v>60959</v>
      </c>
      <c r="AB74">
        <v>61625</v>
      </c>
      <c r="AC74">
        <v>61231</v>
      </c>
      <c r="AD74">
        <v>62060</v>
      </c>
      <c r="AF74">
        <v>46040</v>
      </c>
      <c r="AG74">
        <v>47866</v>
      </c>
      <c r="AH74">
        <v>47665</v>
      </c>
      <c r="AL74">
        <v>40122</v>
      </c>
      <c r="AM74">
        <v>41018</v>
      </c>
      <c r="AN74">
        <v>41166</v>
      </c>
      <c r="AO74">
        <v>41230</v>
      </c>
      <c r="AR74">
        <v>55442</v>
      </c>
      <c r="AS74">
        <v>55940</v>
      </c>
      <c r="AT74">
        <v>55736</v>
      </c>
      <c r="AU74">
        <v>56156</v>
      </c>
      <c r="AX74">
        <v>27510</v>
      </c>
      <c r="AY74">
        <v>28530</v>
      </c>
      <c r="AZ74">
        <v>28676</v>
      </c>
      <c r="BA74">
        <v>28761</v>
      </c>
      <c r="BD74">
        <v>45102</v>
      </c>
      <c r="BE74">
        <v>45613</v>
      </c>
      <c r="BF74">
        <v>45875</v>
      </c>
      <c r="BG74">
        <v>44611</v>
      </c>
      <c r="BJ74">
        <v>97022</v>
      </c>
      <c r="BK74">
        <v>97402</v>
      </c>
      <c r="BL74">
        <v>97414</v>
      </c>
      <c r="BM74">
        <v>97850</v>
      </c>
      <c r="BP74">
        <v>29432</v>
      </c>
      <c r="BQ74">
        <v>29061</v>
      </c>
      <c r="BR74">
        <v>29732</v>
      </c>
      <c r="BS74">
        <v>29684</v>
      </c>
      <c r="BV74">
        <v>84403</v>
      </c>
      <c r="BW74">
        <v>84754</v>
      </c>
      <c r="CB74">
        <v>98020</v>
      </c>
      <c r="CC74">
        <v>98569</v>
      </c>
      <c r="CD74">
        <v>99159</v>
      </c>
      <c r="CE74">
        <v>99001</v>
      </c>
      <c r="CH74">
        <v>53029</v>
      </c>
      <c r="CI74">
        <v>53926</v>
      </c>
      <c r="CJ74">
        <v>54440</v>
      </c>
      <c r="CK74">
        <v>54603</v>
      </c>
      <c r="CL74">
        <v>54009</v>
      </c>
    </row>
    <row r="75" spans="2:90" x14ac:dyDescent="0.25">
      <c r="B75">
        <v>80014</v>
      </c>
      <c r="C75">
        <v>81251</v>
      </c>
      <c r="D75">
        <v>81650</v>
      </c>
      <c r="E75">
        <v>81431</v>
      </c>
      <c r="H75">
        <v>80107</v>
      </c>
      <c r="I75">
        <v>80260</v>
      </c>
      <c r="J75">
        <v>80758</v>
      </c>
      <c r="K75">
        <v>81325</v>
      </c>
      <c r="N75">
        <v>33896</v>
      </c>
      <c r="O75">
        <v>33873</v>
      </c>
      <c r="P75">
        <v>33965</v>
      </c>
      <c r="Q75">
        <v>33351</v>
      </c>
      <c r="R75">
        <v>32520</v>
      </c>
      <c r="U75">
        <v>83637</v>
      </c>
      <c r="V75">
        <v>83669</v>
      </c>
      <c r="W75">
        <v>83549</v>
      </c>
      <c r="X75">
        <v>83813</v>
      </c>
      <c r="Z75">
        <v>60645</v>
      </c>
      <c r="AA75">
        <v>61084</v>
      </c>
      <c r="AB75">
        <v>61434</v>
      </c>
      <c r="AC75">
        <v>62547</v>
      </c>
      <c r="AD75">
        <v>62225</v>
      </c>
      <c r="AF75">
        <v>46140</v>
      </c>
      <c r="AG75">
        <v>47932</v>
      </c>
      <c r="AH75">
        <v>46635</v>
      </c>
      <c r="AL75">
        <v>40076</v>
      </c>
      <c r="AM75">
        <v>42378</v>
      </c>
      <c r="AN75">
        <v>40913</v>
      </c>
      <c r="AO75">
        <v>41847</v>
      </c>
      <c r="AR75">
        <v>55126</v>
      </c>
      <c r="AS75">
        <v>56253</v>
      </c>
      <c r="AT75">
        <v>56131</v>
      </c>
      <c r="AU75">
        <v>56219</v>
      </c>
      <c r="AX75">
        <v>27559</v>
      </c>
      <c r="AY75">
        <v>27263</v>
      </c>
      <c r="AZ75">
        <v>28274</v>
      </c>
      <c r="BA75">
        <v>28043</v>
      </c>
      <c r="BD75">
        <v>45015</v>
      </c>
      <c r="BE75">
        <v>43084</v>
      </c>
      <c r="BF75">
        <v>43760</v>
      </c>
      <c r="BG75">
        <v>44878</v>
      </c>
      <c r="BJ75">
        <v>97004</v>
      </c>
      <c r="BK75">
        <v>97430</v>
      </c>
      <c r="BL75">
        <v>97801</v>
      </c>
      <c r="BM75">
        <v>97817</v>
      </c>
      <c r="BP75">
        <v>29912</v>
      </c>
      <c r="BQ75">
        <v>29040</v>
      </c>
      <c r="BR75">
        <v>29715</v>
      </c>
      <c r="BS75">
        <v>29316</v>
      </c>
      <c r="BV75">
        <v>84062</v>
      </c>
      <c r="BW75">
        <v>84739</v>
      </c>
      <c r="CB75">
        <v>98311</v>
      </c>
      <c r="CC75">
        <v>98305</v>
      </c>
      <c r="CD75">
        <v>99352</v>
      </c>
      <c r="CE75">
        <v>99110</v>
      </c>
      <c r="CH75">
        <v>53033</v>
      </c>
      <c r="CI75">
        <v>54110</v>
      </c>
      <c r="CJ75">
        <v>54161</v>
      </c>
      <c r="CK75">
        <v>54156</v>
      </c>
      <c r="CL75">
        <v>54832</v>
      </c>
    </row>
    <row r="76" spans="2:90" x14ac:dyDescent="0.25">
      <c r="B76">
        <v>80111</v>
      </c>
      <c r="C76">
        <v>80423</v>
      </c>
      <c r="D76">
        <v>81132</v>
      </c>
      <c r="E76">
        <v>81147</v>
      </c>
      <c r="H76">
        <v>80117</v>
      </c>
      <c r="I76">
        <v>80022</v>
      </c>
      <c r="J76">
        <v>81624</v>
      </c>
      <c r="K76">
        <v>81523</v>
      </c>
      <c r="N76">
        <v>32834</v>
      </c>
      <c r="O76">
        <v>32958</v>
      </c>
      <c r="P76">
        <v>33974</v>
      </c>
      <c r="Q76">
        <v>33062</v>
      </c>
      <c r="R76">
        <v>32521</v>
      </c>
      <c r="U76">
        <v>83622</v>
      </c>
      <c r="V76">
        <v>83617</v>
      </c>
      <c r="W76">
        <v>83626</v>
      </c>
      <c r="X76">
        <v>83836</v>
      </c>
      <c r="Z76">
        <v>60130</v>
      </c>
      <c r="AA76">
        <v>61015</v>
      </c>
      <c r="AB76">
        <v>61839</v>
      </c>
      <c r="AC76">
        <v>62515</v>
      </c>
      <c r="AD76">
        <v>62090</v>
      </c>
      <c r="AF76">
        <v>46131</v>
      </c>
      <c r="AG76">
        <v>47031</v>
      </c>
      <c r="AH76">
        <v>47610</v>
      </c>
      <c r="AL76">
        <v>40155</v>
      </c>
      <c r="AM76">
        <v>41048</v>
      </c>
      <c r="AN76">
        <v>41149</v>
      </c>
      <c r="AO76">
        <v>41861</v>
      </c>
      <c r="AR76">
        <v>55444</v>
      </c>
      <c r="AS76">
        <v>55902</v>
      </c>
      <c r="AT76">
        <v>56588</v>
      </c>
      <c r="AU76">
        <v>56461</v>
      </c>
      <c r="AX76">
        <v>27503</v>
      </c>
      <c r="AY76">
        <v>28513</v>
      </c>
      <c r="AZ76">
        <v>28461</v>
      </c>
      <c r="BA76">
        <v>28657</v>
      </c>
      <c r="BD76">
        <v>45140</v>
      </c>
      <c r="BE76">
        <v>45865</v>
      </c>
      <c r="BF76">
        <v>45880</v>
      </c>
      <c r="BG76">
        <v>45727</v>
      </c>
      <c r="BJ76">
        <v>97020</v>
      </c>
      <c r="BK76">
        <v>97438</v>
      </c>
      <c r="BL76">
        <v>97442</v>
      </c>
      <c r="BM76">
        <v>97636</v>
      </c>
      <c r="BP76">
        <v>29916</v>
      </c>
      <c r="BQ76">
        <v>29146</v>
      </c>
      <c r="BR76">
        <v>29840</v>
      </c>
      <c r="BS76">
        <v>29607</v>
      </c>
      <c r="BV76">
        <v>84067</v>
      </c>
      <c r="BW76">
        <v>84766</v>
      </c>
      <c r="CB76">
        <v>98337</v>
      </c>
      <c r="CC76">
        <v>98947</v>
      </c>
      <c r="CD76">
        <v>99330</v>
      </c>
      <c r="CE76">
        <v>99329</v>
      </c>
      <c r="CH76">
        <v>53185</v>
      </c>
      <c r="CI76">
        <v>53597</v>
      </c>
      <c r="CJ76">
        <v>53820</v>
      </c>
      <c r="CK76">
        <v>54435</v>
      </c>
      <c r="CL76">
        <v>54888</v>
      </c>
    </row>
    <row r="77" spans="2:90" x14ac:dyDescent="0.25">
      <c r="B77">
        <v>80122</v>
      </c>
      <c r="C77">
        <v>81632</v>
      </c>
      <c r="D77">
        <v>81054</v>
      </c>
      <c r="E77">
        <v>81610</v>
      </c>
      <c r="H77">
        <v>81005</v>
      </c>
      <c r="I77">
        <v>80005</v>
      </c>
      <c r="J77">
        <v>81147</v>
      </c>
      <c r="K77">
        <v>81648</v>
      </c>
      <c r="N77">
        <v>32713</v>
      </c>
      <c r="O77">
        <v>33619</v>
      </c>
      <c r="P77">
        <v>33477</v>
      </c>
      <c r="Q77">
        <v>33323</v>
      </c>
      <c r="R77">
        <v>32559</v>
      </c>
      <c r="U77">
        <v>83627</v>
      </c>
      <c r="V77">
        <v>83687</v>
      </c>
      <c r="W77">
        <v>83655</v>
      </c>
      <c r="X77">
        <v>83860</v>
      </c>
      <c r="Z77">
        <v>60652</v>
      </c>
      <c r="AA77">
        <v>61080</v>
      </c>
      <c r="AB77">
        <v>61602</v>
      </c>
      <c r="AC77">
        <v>62644</v>
      </c>
      <c r="AD77">
        <v>62208</v>
      </c>
      <c r="AF77">
        <v>46075</v>
      </c>
      <c r="AG77">
        <v>47042</v>
      </c>
      <c r="AH77">
        <v>46628</v>
      </c>
      <c r="AL77">
        <v>40070</v>
      </c>
      <c r="AM77">
        <v>42154</v>
      </c>
      <c r="AN77">
        <v>42215</v>
      </c>
      <c r="AO77">
        <v>41101</v>
      </c>
      <c r="AR77">
        <v>55425</v>
      </c>
      <c r="AS77">
        <v>55332</v>
      </c>
      <c r="AT77">
        <v>55748</v>
      </c>
      <c r="AU77">
        <v>55768</v>
      </c>
      <c r="AX77">
        <v>27524</v>
      </c>
      <c r="AY77">
        <v>28337</v>
      </c>
      <c r="AZ77">
        <v>28203</v>
      </c>
      <c r="BA77">
        <v>28160</v>
      </c>
      <c r="BD77">
        <v>45157</v>
      </c>
      <c r="BE77">
        <v>43318</v>
      </c>
      <c r="BF77">
        <v>43080</v>
      </c>
      <c r="BG77">
        <v>43435</v>
      </c>
      <c r="BJ77">
        <v>97042</v>
      </c>
      <c r="BK77">
        <v>97455</v>
      </c>
      <c r="BL77">
        <v>97541</v>
      </c>
      <c r="BM77">
        <v>97527</v>
      </c>
      <c r="BP77">
        <v>29929</v>
      </c>
      <c r="BQ77">
        <v>29526</v>
      </c>
      <c r="BR77">
        <v>29742</v>
      </c>
      <c r="BS77">
        <v>29385</v>
      </c>
      <c r="BV77">
        <v>84408</v>
      </c>
      <c r="BW77">
        <v>84008</v>
      </c>
      <c r="CB77">
        <v>98031</v>
      </c>
      <c r="CC77">
        <v>98581</v>
      </c>
      <c r="CD77">
        <v>99185</v>
      </c>
      <c r="CE77">
        <v>99224</v>
      </c>
      <c r="CH77">
        <v>53407</v>
      </c>
      <c r="CI77">
        <v>54941</v>
      </c>
      <c r="CJ77">
        <v>54150</v>
      </c>
      <c r="CK77">
        <v>54405</v>
      </c>
      <c r="CL77">
        <v>54845</v>
      </c>
    </row>
    <row r="78" spans="2:90" x14ac:dyDescent="0.25">
      <c r="B78">
        <v>80233</v>
      </c>
      <c r="C78">
        <v>80740</v>
      </c>
      <c r="D78">
        <v>80721</v>
      </c>
      <c r="E78">
        <v>81524</v>
      </c>
      <c r="H78">
        <v>80820</v>
      </c>
      <c r="I78">
        <v>80640</v>
      </c>
      <c r="J78">
        <v>81652</v>
      </c>
      <c r="K78">
        <v>81411</v>
      </c>
      <c r="N78">
        <v>34705</v>
      </c>
      <c r="O78">
        <v>33604</v>
      </c>
      <c r="P78">
        <v>32087</v>
      </c>
      <c r="Q78">
        <v>34141</v>
      </c>
      <c r="R78">
        <v>32504</v>
      </c>
      <c r="U78">
        <v>83647</v>
      </c>
      <c r="V78">
        <v>83632</v>
      </c>
      <c r="W78">
        <v>83639</v>
      </c>
      <c r="X78">
        <v>83869</v>
      </c>
      <c r="Z78">
        <v>60707</v>
      </c>
      <c r="AA78">
        <v>61301</v>
      </c>
      <c r="AB78">
        <v>61449</v>
      </c>
      <c r="AC78">
        <v>62613</v>
      </c>
      <c r="AD78">
        <v>62828</v>
      </c>
      <c r="AF78">
        <v>46118</v>
      </c>
      <c r="AG78">
        <v>47923</v>
      </c>
      <c r="AH78">
        <v>46747</v>
      </c>
      <c r="AL78">
        <v>40050</v>
      </c>
      <c r="AM78">
        <v>42355</v>
      </c>
      <c r="AN78">
        <v>40979</v>
      </c>
      <c r="AO78">
        <v>42055</v>
      </c>
      <c r="AR78">
        <v>55420</v>
      </c>
      <c r="AS78">
        <v>56342</v>
      </c>
      <c r="AT78">
        <v>56157</v>
      </c>
      <c r="AU78">
        <v>55741</v>
      </c>
      <c r="AX78">
        <v>27542</v>
      </c>
      <c r="AY78">
        <v>27229</v>
      </c>
      <c r="AZ78">
        <v>28682</v>
      </c>
      <c r="BA78">
        <v>28622</v>
      </c>
      <c r="BD78">
        <v>45103</v>
      </c>
      <c r="BE78">
        <v>45860</v>
      </c>
      <c r="BF78">
        <v>43071</v>
      </c>
      <c r="BG78">
        <v>44890</v>
      </c>
      <c r="BJ78">
        <v>97053</v>
      </c>
      <c r="BK78">
        <v>97756</v>
      </c>
      <c r="BL78">
        <v>97873</v>
      </c>
      <c r="BM78">
        <v>97877</v>
      </c>
      <c r="BP78">
        <v>29102</v>
      </c>
      <c r="BQ78">
        <v>29836</v>
      </c>
      <c r="BR78">
        <v>29708</v>
      </c>
      <c r="BS78">
        <v>29605</v>
      </c>
      <c r="BV78">
        <v>84045</v>
      </c>
      <c r="BW78">
        <v>84744</v>
      </c>
      <c r="CB78">
        <v>98021</v>
      </c>
      <c r="CC78">
        <v>98649</v>
      </c>
      <c r="CD78">
        <v>99338</v>
      </c>
      <c r="CE78">
        <v>99148</v>
      </c>
      <c r="CH78">
        <v>53037</v>
      </c>
      <c r="CI78">
        <v>53955</v>
      </c>
      <c r="CJ78">
        <v>54652</v>
      </c>
      <c r="CK78">
        <v>54520</v>
      </c>
      <c r="CL78">
        <v>54858</v>
      </c>
    </row>
    <row r="79" spans="2:90" x14ac:dyDescent="0.25">
      <c r="B79">
        <v>80401</v>
      </c>
      <c r="C79">
        <v>81642</v>
      </c>
      <c r="D79">
        <v>81154</v>
      </c>
      <c r="E79">
        <v>81073</v>
      </c>
      <c r="H79">
        <v>80835</v>
      </c>
      <c r="I79">
        <v>81076</v>
      </c>
      <c r="J79">
        <v>80745</v>
      </c>
      <c r="K79">
        <v>81525</v>
      </c>
      <c r="N79">
        <v>32709</v>
      </c>
      <c r="O79">
        <v>33618</v>
      </c>
      <c r="P79">
        <v>33412</v>
      </c>
      <c r="Q79">
        <v>33060</v>
      </c>
      <c r="R79">
        <v>32501</v>
      </c>
      <c r="U79">
        <v>83604</v>
      </c>
      <c r="V79">
        <v>83636</v>
      </c>
      <c r="W79">
        <v>83676</v>
      </c>
      <c r="X79">
        <v>83804</v>
      </c>
      <c r="Z79">
        <v>60305</v>
      </c>
      <c r="AA79">
        <v>61102</v>
      </c>
      <c r="AB79">
        <v>61877</v>
      </c>
      <c r="AC79">
        <v>62513</v>
      </c>
      <c r="AD79">
        <v>62204</v>
      </c>
      <c r="AF79">
        <v>46122</v>
      </c>
      <c r="AG79">
        <v>47457</v>
      </c>
      <c r="AH79">
        <v>46514</v>
      </c>
      <c r="AL79">
        <v>40121</v>
      </c>
      <c r="AM79">
        <v>41021</v>
      </c>
      <c r="AN79">
        <v>41317</v>
      </c>
      <c r="AO79">
        <v>41832</v>
      </c>
      <c r="AR79">
        <v>55121</v>
      </c>
      <c r="AS79">
        <v>56065</v>
      </c>
      <c r="AT79">
        <v>55805</v>
      </c>
      <c r="AU79">
        <v>56572</v>
      </c>
      <c r="AX79">
        <v>27880</v>
      </c>
      <c r="AY79">
        <v>28396</v>
      </c>
      <c r="AZ79">
        <v>28670</v>
      </c>
      <c r="BA79">
        <v>28167</v>
      </c>
      <c r="BD79">
        <v>45160</v>
      </c>
      <c r="BE79">
        <v>43357</v>
      </c>
      <c r="BF79">
        <v>43338</v>
      </c>
      <c r="BG79">
        <v>45750</v>
      </c>
      <c r="BJ79">
        <v>97056</v>
      </c>
      <c r="BK79">
        <v>97480</v>
      </c>
      <c r="BL79">
        <v>97640</v>
      </c>
      <c r="BM79">
        <v>97758</v>
      </c>
      <c r="BQ79">
        <v>29160</v>
      </c>
      <c r="BR79">
        <v>29653</v>
      </c>
      <c r="BS79">
        <v>29323</v>
      </c>
      <c r="BV79">
        <v>84074</v>
      </c>
      <c r="BW79">
        <v>84732</v>
      </c>
      <c r="CB79">
        <v>98029</v>
      </c>
      <c r="CC79">
        <v>98942</v>
      </c>
      <c r="CD79">
        <v>99341</v>
      </c>
      <c r="CE79">
        <v>99171</v>
      </c>
      <c r="CH79">
        <v>53183</v>
      </c>
      <c r="CI79">
        <v>53954</v>
      </c>
      <c r="CJ79">
        <v>54660</v>
      </c>
      <c r="CK79">
        <v>54119</v>
      </c>
      <c r="CL79">
        <v>54853</v>
      </c>
    </row>
    <row r="80" spans="2:90" x14ac:dyDescent="0.25">
      <c r="B80">
        <v>80128</v>
      </c>
      <c r="C80">
        <v>81240</v>
      </c>
      <c r="D80">
        <v>80737</v>
      </c>
      <c r="E80">
        <v>81424</v>
      </c>
      <c r="H80">
        <v>80134</v>
      </c>
      <c r="I80">
        <v>80031</v>
      </c>
      <c r="J80">
        <v>80736</v>
      </c>
      <c r="K80">
        <v>81327</v>
      </c>
      <c r="N80">
        <v>34758</v>
      </c>
      <c r="O80">
        <v>33579</v>
      </c>
      <c r="P80">
        <v>33966</v>
      </c>
      <c r="Q80">
        <v>33327</v>
      </c>
      <c r="R80">
        <v>32503</v>
      </c>
      <c r="U80">
        <v>83677</v>
      </c>
      <c r="V80">
        <v>83641</v>
      </c>
      <c r="W80">
        <v>83619</v>
      </c>
      <c r="X80">
        <v>83864</v>
      </c>
      <c r="Z80">
        <v>60712</v>
      </c>
      <c r="AA80">
        <v>61364</v>
      </c>
      <c r="AB80">
        <v>61754</v>
      </c>
      <c r="AC80">
        <v>61914</v>
      </c>
      <c r="AD80">
        <v>62887</v>
      </c>
      <c r="AF80">
        <v>46062</v>
      </c>
      <c r="AG80">
        <v>47970</v>
      </c>
      <c r="AH80">
        <v>46373</v>
      </c>
      <c r="AL80">
        <v>40004</v>
      </c>
      <c r="AM80">
        <v>41025</v>
      </c>
      <c r="AN80">
        <v>40827</v>
      </c>
      <c r="AO80">
        <v>41602</v>
      </c>
      <c r="AR80">
        <v>55443</v>
      </c>
      <c r="AS80">
        <v>56314</v>
      </c>
      <c r="AT80">
        <v>56482</v>
      </c>
      <c r="AU80">
        <v>56501</v>
      </c>
      <c r="AX80">
        <v>27581</v>
      </c>
      <c r="AY80">
        <v>27370</v>
      </c>
      <c r="AZ80">
        <v>28209</v>
      </c>
      <c r="BA80">
        <v>28752</v>
      </c>
      <c r="BD80">
        <v>45040</v>
      </c>
      <c r="BE80">
        <v>43029</v>
      </c>
      <c r="BF80">
        <v>44849</v>
      </c>
      <c r="BG80">
        <v>43724</v>
      </c>
      <c r="BJ80">
        <v>97032</v>
      </c>
      <c r="BK80">
        <v>97405</v>
      </c>
      <c r="BL80">
        <v>97466</v>
      </c>
      <c r="BM80">
        <v>97504</v>
      </c>
      <c r="BQ80">
        <v>29505</v>
      </c>
      <c r="BR80">
        <v>29745</v>
      </c>
      <c r="BS80">
        <v>29615</v>
      </c>
      <c r="BV80">
        <v>84407</v>
      </c>
      <c r="BW80">
        <v>84747</v>
      </c>
      <c r="CB80">
        <v>98072</v>
      </c>
      <c r="CC80">
        <v>98923</v>
      </c>
      <c r="CD80">
        <v>99140</v>
      </c>
      <c r="CE80">
        <v>99114</v>
      </c>
      <c r="CH80">
        <v>53177</v>
      </c>
      <c r="CI80">
        <v>53719</v>
      </c>
      <c r="CJ80">
        <v>54655</v>
      </c>
      <c r="CK80">
        <v>54746</v>
      </c>
      <c r="CL80">
        <v>54806</v>
      </c>
    </row>
    <row r="81" spans="2:90" x14ac:dyDescent="0.25">
      <c r="B81">
        <v>80640</v>
      </c>
      <c r="C81">
        <v>80750</v>
      </c>
      <c r="D81">
        <v>81410</v>
      </c>
      <c r="E81">
        <v>81084</v>
      </c>
      <c r="H81">
        <v>81025</v>
      </c>
      <c r="I81">
        <v>80007</v>
      </c>
      <c r="J81">
        <v>81413</v>
      </c>
      <c r="K81">
        <v>81640</v>
      </c>
      <c r="N81">
        <v>32725</v>
      </c>
      <c r="O81">
        <v>33890</v>
      </c>
      <c r="P81">
        <v>33922</v>
      </c>
      <c r="Q81">
        <v>33319</v>
      </c>
      <c r="R81">
        <v>32514</v>
      </c>
      <c r="U81">
        <v>83631</v>
      </c>
      <c r="V81">
        <v>83624</v>
      </c>
      <c r="W81">
        <v>83660</v>
      </c>
      <c r="X81">
        <v>83852</v>
      </c>
      <c r="Z81">
        <v>60634</v>
      </c>
      <c r="AA81">
        <v>60955</v>
      </c>
      <c r="AB81">
        <v>61777</v>
      </c>
      <c r="AC81">
        <v>61417</v>
      </c>
      <c r="AD81">
        <v>62201</v>
      </c>
      <c r="AF81">
        <v>46048</v>
      </c>
      <c r="AG81">
        <v>47359</v>
      </c>
      <c r="AH81">
        <v>46507</v>
      </c>
      <c r="AL81">
        <v>40107</v>
      </c>
      <c r="AM81">
        <v>40419</v>
      </c>
      <c r="AN81">
        <v>40939</v>
      </c>
      <c r="AO81">
        <v>41666</v>
      </c>
      <c r="AR81">
        <v>55431</v>
      </c>
      <c r="AS81">
        <v>55964</v>
      </c>
      <c r="AT81">
        <v>56527</v>
      </c>
      <c r="AU81">
        <v>55758</v>
      </c>
      <c r="AX81">
        <v>27544</v>
      </c>
      <c r="AY81">
        <v>27358</v>
      </c>
      <c r="AZ81">
        <v>28216</v>
      </c>
      <c r="BA81">
        <v>28777</v>
      </c>
      <c r="BD81">
        <v>45039</v>
      </c>
      <c r="BE81">
        <v>43116</v>
      </c>
      <c r="BF81">
        <v>43050</v>
      </c>
      <c r="BG81">
        <v>45746</v>
      </c>
      <c r="BJ81">
        <v>97115</v>
      </c>
      <c r="BK81">
        <v>97426</v>
      </c>
      <c r="BL81">
        <v>97820</v>
      </c>
      <c r="BM81">
        <v>97543</v>
      </c>
      <c r="BQ81">
        <v>29544</v>
      </c>
      <c r="BR81">
        <v>29695</v>
      </c>
      <c r="BS81">
        <v>29697</v>
      </c>
      <c r="BV81">
        <v>84201</v>
      </c>
      <c r="BW81">
        <v>84743</v>
      </c>
      <c r="CB81">
        <v>98314</v>
      </c>
      <c r="CC81">
        <v>98595</v>
      </c>
      <c r="CD81">
        <v>98859</v>
      </c>
      <c r="CE81">
        <v>99006</v>
      </c>
      <c r="CH81">
        <v>53182</v>
      </c>
      <c r="CI81">
        <v>53502</v>
      </c>
      <c r="CJ81">
        <v>54414</v>
      </c>
      <c r="CK81">
        <v>54659</v>
      </c>
      <c r="CL81">
        <v>54824</v>
      </c>
    </row>
    <row r="82" spans="2:90" x14ac:dyDescent="0.25">
      <c r="B82">
        <v>80234</v>
      </c>
      <c r="C82">
        <v>81212</v>
      </c>
      <c r="D82">
        <v>81071</v>
      </c>
      <c r="E82">
        <v>81522</v>
      </c>
      <c r="H82">
        <v>81223</v>
      </c>
      <c r="I82">
        <v>80233</v>
      </c>
      <c r="J82">
        <v>81410</v>
      </c>
      <c r="K82">
        <v>81335</v>
      </c>
      <c r="N82">
        <v>34771</v>
      </c>
      <c r="O82">
        <v>33578</v>
      </c>
      <c r="P82">
        <v>33913</v>
      </c>
      <c r="Q82">
        <v>33309</v>
      </c>
      <c r="R82">
        <v>32505</v>
      </c>
      <c r="U82">
        <v>83638</v>
      </c>
      <c r="V82">
        <v>83644</v>
      </c>
      <c r="W82">
        <v>83612</v>
      </c>
      <c r="Z82">
        <v>60546</v>
      </c>
      <c r="AA82">
        <v>61319</v>
      </c>
      <c r="AB82">
        <v>61759</v>
      </c>
      <c r="AC82">
        <v>61415</v>
      </c>
      <c r="AD82">
        <v>62808</v>
      </c>
      <c r="AF82">
        <v>46149</v>
      </c>
      <c r="AG82">
        <v>47003</v>
      </c>
      <c r="AH82">
        <v>46637</v>
      </c>
      <c r="AL82">
        <v>40012</v>
      </c>
      <c r="AM82">
        <v>42366</v>
      </c>
      <c r="AN82">
        <v>41465</v>
      </c>
      <c r="AO82">
        <v>40818</v>
      </c>
      <c r="AR82">
        <v>55106</v>
      </c>
      <c r="AS82">
        <v>56364</v>
      </c>
      <c r="AT82">
        <v>56256</v>
      </c>
      <c r="AU82">
        <v>56173</v>
      </c>
      <c r="AX82">
        <v>27516</v>
      </c>
      <c r="AY82">
        <v>27857</v>
      </c>
      <c r="AZ82">
        <v>28449</v>
      </c>
      <c r="BA82">
        <v>28139</v>
      </c>
      <c r="BD82">
        <v>45011</v>
      </c>
      <c r="BE82">
        <v>43113</v>
      </c>
      <c r="BF82">
        <v>43731</v>
      </c>
      <c r="BG82">
        <v>44836</v>
      </c>
      <c r="BJ82">
        <v>97106</v>
      </c>
      <c r="BK82">
        <v>97812</v>
      </c>
      <c r="BL82">
        <v>97450</v>
      </c>
      <c r="BM82">
        <v>97722</v>
      </c>
      <c r="BQ82">
        <v>29128</v>
      </c>
      <c r="BR82">
        <v>29321</v>
      </c>
      <c r="BS82">
        <v>29673</v>
      </c>
      <c r="BV82">
        <v>84244</v>
      </c>
      <c r="BW82">
        <v>84713</v>
      </c>
      <c r="CB82">
        <v>98032</v>
      </c>
      <c r="CC82">
        <v>98590</v>
      </c>
      <c r="CD82">
        <v>99336</v>
      </c>
      <c r="CE82">
        <v>99205</v>
      </c>
      <c r="CH82">
        <v>53149</v>
      </c>
      <c r="CI82">
        <v>54247</v>
      </c>
      <c r="CJ82">
        <v>54454</v>
      </c>
      <c r="CK82">
        <v>54611</v>
      </c>
      <c r="CL82">
        <v>54837</v>
      </c>
    </row>
    <row r="83" spans="2:90" x14ac:dyDescent="0.25">
      <c r="B83">
        <v>80011</v>
      </c>
      <c r="C83">
        <v>81211</v>
      </c>
      <c r="D83">
        <v>81418</v>
      </c>
      <c r="E83">
        <v>81122</v>
      </c>
      <c r="H83">
        <v>81006</v>
      </c>
      <c r="I83">
        <v>80823</v>
      </c>
      <c r="J83">
        <v>80747</v>
      </c>
      <c r="K83">
        <v>81331</v>
      </c>
      <c r="N83">
        <v>34714</v>
      </c>
      <c r="O83">
        <v>34607</v>
      </c>
      <c r="P83">
        <v>32071</v>
      </c>
      <c r="Q83">
        <v>33322</v>
      </c>
      <c r="R83">
        <v>32508</v>
      </c>
      <c r="U83">
        <v>83611</v>
      </c>
      <c r="V83">
        <v>83686</v>
      </c>
      <c r="W83">
        <v>83547</v>
      </c>
      <c r="Z83">
        <v>60534</v>
      </c>
      <c r="AA83">
        <v>61348</v>
      </c>
      <c r="AB83">
        <v>61528</v>
      </c>
      <c r="AC83">
        <v>61477</v>
      </c>
      <c r="AD83">
        <v>62810</v>
      </c>
      <c r="AF83">
        <v>46060</v>
      </c>
      <c r="AG83">
        <v>47102</v>
      </c>
      <c r="AH83">
        <v>46565</v>
      </c>
      <c r="AL83">
        <v>40003</v>
      </c>
      <c r="AM83">
        <v>41017</v>
      </c>
      <c r="AN83">
        <v>41367</v>
      </c>
      <c r="AO83">
        <v>41819</v>
      </c>
      <c r="AR83">
        <v>55447</v>
      </c>
      <c r="AS83">
        <v>55310</v>
      </c>
      <c r="AT83">
        <v>56551</v>
      </c>
      <c r="AU83">
        <v>56578</v>
      </c>
      <c r="AX83">
        <v>27278</v>
      </c>
      <c r="AY83">
        <v>27409</v>
      </c>
      <c r="AZ83">
        <v>28226</v>
      </c>
      <c r="BA83">
        <v>28722</v>
      </c>
      <c r="BD83">
        <v>45053</v>
      </c>
      <c r="BE83">
        <v>45883</v>
      </c>
      <c r="BF83">
        <v>43746</v>
      </c>
      <c r="BG83">
        <v>43772</v>
      </c>
      <c r="BJ83">
        <v>97137</v>
      </c>
      <c r="BK83">
        <v>97452</v>
      </c>
      <c r="BL83">
        <v>97624</v>
      </c>
      <c r="BM83">
        <v>97738</v>
      </c>
      <c r="BQ83">
        <v>29572</v>
      </c>
      <c r="BR83">
        <v>29360</v>
      </c>
      <c r="BS83">
        <v>29650</v>
      </c>
      <c r="BV83">
        <v>84061</v>
      </c>
      <c r="BW83">
        <v>84540</v>
      </c>
      <c r="CB83">
        <v>98053</v>
      </c>
      <c r="CC83">
        <v>98586</v>
      </c>
      <c r="CD83">
        <v>99117</v>
      </c>
      <c r="CE83">
        <v>99208</v>
      </c>
      <c r="CH83">
        <v>53018</v>
      </c>
      <c r="CI83">
        <v>53717</v>
      </c>
      <c r="CJ83">
        <v>54202</v>
      </c>
      <c r="CK83">
        <v>54636</v>
      </c>
      <c r="CL83">
        <v>54859</v>
      </c>
    </row>
    <row r="84" spans="2:90" x14ac:dyDescent="0.25">
      <c r="B84">
        <v>80007</v>
      </c>
      <c r="C84">
        <v>80833</v>
      </c>
      <c r="D84">
        <v>81024</v>
      </c>
      <c r="E84">
        <v>81523</v>
      </c>
      <c r="H84">
        <v>80125</v>
      </c>
      <c r="I84">
        <v>80021</v>
      </c>
      <c r="J84">
        <v>81401</v>
      </c>
      <c r="K84">
        <v>81324</v>
      </c>
      <c r="N84">
        <v>32778</v>
      </c>
      <c r="O84">
        <v>32966</v>
      </c>
      <c r="P84">
        <v>32359</v>
      </c>
      <c r="Q84">
        <v>33326</v>
      </c>
      <c r="R84">
        <v>32511</v>
      </c>
      <c r="U84">
        <v>83716</v>
      </c>
      <c r="V84">
        <v>83651</v>
      </c>
      <c r="W84">
        <v>83628</v>
      </c>
      <c r="Z84">
        <v>60646</v>
      </c>
      <c r="AA84">
        <v>61101</v>
      </c>
      <c r="AB84">
        <v>61604</v>
      </c>
      <c r="AC84">
        <v>62474</v>
      </c>
      <c r="AD84">
        <v>62203</v>
      </c>
      <c r="AF84">
        <v>46157</v>
      </c>
      <c r="AG84">
        <v>47441</v>
      </c>
      <c r="AH84">
        <v>46761</v>
      </c>
      <c r="AL84">
        <v>40006</v>
      </c>
      <c r="AM84">
        <v>42516</v>
      </c>
      <c r="AN84">
        <v>41723</v>
      </c>
      <c r="AO84">
        <v>41204</v>
      </c>
      <c r="AR84">
        <v>55127</v>
      </c>
      <c r="AS84">
        <v>56068</v>
      </c>
      <c r="AT84">
        <v>55812</v>
      </c>
      <c r="AU84">
        <v>56657</v>
      </c>
      <c r="AX84">
        <v>27807</v>
      </c>
      <c r="AY84">
        <v>27497</v>
      </c>
      <c r="AZ84">
        <v>28173</v>
      </c>
      <c r="BA84">
        <v>28762</v>
      </c>
      <c r="BD84">
        <v>45034</v>
      </c>
      <c r="BE84">
        <v>43123</v>
      </c>
      <c r="BF84">
        <v>45711</v>
      </c>
      <c r="BG84">
        <v>43450</v>
      </c>
      <c r="BJ84">
        <v>97051</v>
      </c>
      <c r="BK84">
        <v>97711</v>
      </c>
      <c r="BL84">
        <v>97813</v>
      </c>
      <c r="BM84">
        <v>97601</v>
      </c>
      <c r="BQ84">
        <v>29511</v>
      </c>
      <c r="BR84">
        <v>29353</v>
      </c>
      <c r="BS84">
        <v>29365</v>
      </c>
      <c r="BV84">
        <v>84042</v>
      </c>
      <c r="BW84">
        <v>84773</v>
      </c>
      <c r="CB84">
        <v>98198</v>
      </c>
      <c r="CC84">
        <v>98926</v>
      </c>
      <c r="CD84">
        <v>99326</v>
      </c>
      <c r="CE84">
        <v>99201</v>
      </c>
      <c r="CH84">
        <v>53403</v>
      </c>
      <c r="CI84">
        <v>53562</v>
      </c>
      <c r="CJ84">
        <v>53827</v>
      </c>
      <c r="CK84">
        <v>54425</v>
      </c>
      <c r="CL84">
        <v>54024</v>
      </c>
    </row>
    <row r="85" spans="2:90" x14ac:dyDescent="0.25">
      <c r="B85">
        <v>80021</v>
      </c>
      <c r="C85">
        <v>80733</v>
      </c>
      <c r="D85">
        <v>81130</v>
      </c>
      <c r="E85">
        <v>81525</v>
      </c>
      <c r="H85">
        <v>80138</v>
      </c>
      <c r="I85">
        <v>80234</v>
      </c>
      <c r="J85">
        <v>81403</v>
      </c>
      <c r="K85">
        <v>81610</v>
      </c>
      <c r="N85">
        <v>32736</v>
      </c>
      <c r="O85">
        <v>33605</v>
      </c>
      <c r="P85">
        <v>33904</v>
      </c>
      <c r="Q85">
        <v>33332</v>
      </c>
      <c r="R85">
        <v>32512</v>
      </c>
      <c r="U85">
        <v>83666</v>
      </c>
      <c r="V85">
        <v>83525</v>
      </c>
      <c r="W85">
        <v>83610</v>
      </c>
      <c r="Z85">
        <v>60202</v>
      </c>
      <c r="AA85">
        <v>61010</v>
      </c>
      <c r="AB85">
        <v>61605</v>
      </c>
      <c r="AC85">
        <v>62684</v>
      </c>
      <c r="AD85">
        <v>62205</v>
      </c>
      <c r="AF85">
        <v>46052</v>
      </c>
      <c r="AG85">
        <v>47974</v>
      </c>
      <c r="AH85">
        <v>46530</v>
      </c>
      <c r="AL85">
        <v>40160</v>
      </c>
      <c r="AM85">
        <v>41006</v>
      </c>
      <c r="AN85">
        <v>40868</v>
      </c>
      <c r="AO85">
        <v>41844</v>
      </c>
      <c r="AR85">
        <v>55345</v>
      </c>
      <c r="AS85">
        <v>56251</v>
      </c>
      <c r="AT85">
        <v>55811</v>
      </c>
      <c r="AU85">
        <v>56116</v>
      </c>
      <c r="AX85">
        <v>27882</v>
      </c>
      <c r="AY85">
        <v>27884</v>
      </c>
      <c r="AZ85">
        <v>27024</v>
      </c>
      <c r="BA85">
        <v>28746</v>
      </c>
      <c r="BD85">
        <v>45013</v>
      </c>
      <c r="BE85">
        <v>45653</v>
      </c>
      <c r="BF85">
        <v>43777</v>
      </c>
      <c r="BG85">
        <v>43845</v>
      </c>
      <c r="BJ85">
        <v>97018</v>
      </c>
      <c r="BK85">
        <v>97487</v>
      </c>
      <c r="BL85">
        <v>97810</v>
      </c>
      <c r="BM85">
        <v>97538</v>
      </c>
      <c r="BQ85">
        <v>29853</v>
      </c>
      <c r="BR85">
        <v>29335</v>
      </c>
      <c r="BS85">
        <v>29626</v>
      </c>
      <c r="BV85">
        <v>84315</v>
      </c>
      <c r="BW85">
        <v>84731</v>
      </c>
      <c r="CB85">
        <v>98058</v>
      </c>
      <c r="CC85">
        <v>98326</v>
      </c>
      <c r="CD85">
        <v>99144</v>
      </c>
      <c r="CE85">
        <v>99157</v>
      </c>
      <c r="CH85">
        <v>53058</v>
      </c>
      <c r="CI85">
        <v>54169</v>
      </c>
      <c r="CJ85">
        <v>54410</v>
      </c>
      <c r="CK85">
        <v>54125</v>
      </c>
      <c r="CL85">
        <v>54893</v>
      </c>
    </row>
    <row r="86" spans="2:90" x14ac:dyDescent="0.25">
      <c r="B86">
        <v>80017</v>
      </c>
      <c r="C86">
        <v>81008</v>
      </c>
      <c r="D86">
        <v>81091</v>
      </c>
      <c r="E86">
        <v>81422</v>
      </c>
      <c r="H86">
        <v>80124</v>
      </c>
      <c r="I86">
        <v>81058</v>
      </c>
      <c r="J86">
        <v>81432</v>
      </c>
      <c r="K86">
        <v>81321</v>
      </c>
      <c r="N86">
        <v>33897</v>
      </c>
      <c r="O86">
        <v>34448</v>
      </c>
      <c r="P86">
        <v>33907</v>
      </c>
      <c r="Q86">
        <v>32340</v>
      </c>
      <c r="R86">
        <v>32571</v>
      </c>
      <c r="U86">
        <v>83648</v>
      </c>
      <c r="V86">
        <v>83643</v>
      </c>
      <c r="W86">
        <v>83542</v>
      </c>
      <c r="Z86">
        <v>60153</v>
      </c>
      <c r="AA86">
        <v>61311</v>
      </c>
      <c r="AB86">
        <v>61610</v>
      </c>
      <c r="AC86">
        <v>61938</v>
      </c>
      <c r="AD86">
        <v>62221</v>
      </c>
      <c r="AF86">
        <v>46161</v>
      </c>
      <c r="AG86">
        <v>47885</v>
      </c>
      <c r="AH86">
        <v>46304</v>
      </c>
      <c r="AL86">
        <v>40108</v>
      </c>
      <c r="AM86">
        <v>40391</v>
      </c>
      <c r="AN86">
        <v>41143</v>
      </c>
      <c r="AO86">
        <v>41621</v>
      </c>
      <c r="AR86">
        <v>55437</v>
      </c>
      <c r="AS86">
        <v>56042</v>
      </c>
      <c r="AT86">
        <v>55779</v>
      </c>
      <c r="AU86">
        <v>56579</v>
      </c>
      <c r="AX86">
        <v>27549</v>
      </c>
      <c r="AY86">
        <v>27260</v>
      </c>
      <c r="AZ86">
        <v>28210</v>
      </c>
      <c r="BA86">
        <v>28756</v>
      </c>
      <c r="BD86">
        <v>45122</v>
      </c>
      <c r="BE86">
        <v>43119</v>
      </c>
      <c r="BF86">
        <v>45735</v>
      </c>
      <c r="BG86">
        <v>44805</v>
      </c>
      <c r="BJ86">
        <v>97055</v>
      </c>
      <c r="BK86">
        <v>97431</v>
      </c>
      <c r="BL86">
        <v>97497</v>
      </c>
      <c r="BM86">
        <v>97639</v>
      </c>
      <c r="BQ86">
        <v>29069</v>
      </c>
      <c r="BR86">
        <v>29717</v>
      </c>
      <c r="BS86">
        <v>29651</v>
      </c>
      <c r="BV86">
        <v>84005</v>
      </c>
      <c r="BW86">
        <v>84775</v>
      </c>
      <c r="CB86">
        <v>98026</v>
      </c>
      <c r="CC86">
        <v>98802</v>
      </c>
      <c r="CD86">
        <v>99147</v>
      </c>
      <c r="CE86">
        <v>99204</v>
      </c>
      <c r="CH86">
        <v>53153</v>
      </c>
      <c r="CI86">
        <v>53529</v>
      </c>
      <c r="CJ86">
        <v>54648</v>
      </c>
      <c r="CK86">
        <v>54463</v>
      </c>
      <c r="CL86">
        <v>54872</v>
      </c>
    </row>
    <row r="87" spans="2:90" x14ac:dyDescent="0.25">
      <c r="B87">
        <v>80020</v>
      </c>
      <c r="C87">
        <v>81223</v>
      </c>
      <c r="D87">
        <v>81082</v>
      </c>
      <c r="E87">
        <v>81301</v>
      </c>
      <c r="H87">
        <v>80833</v>
      </c>
      <c r="I87">
        <v>81155</v>
      </c>
      <c r="J87">
        <v>80428</v>
      </c>
      <c r="N87">
        <v>34772</v>
      </c>
      <c r="O87">
        <v>34669</v>
      </c>
      <c r="P87">
        <v>33912</v>
      </c>
      <c r="Q87">
        <v>33313</v>
      </c>
      <c r="R87">
        <v>32565</v>
      </c>
      <c r="U87">
        <v>83712</v>
      </c>
      <c r="V87">
        <v>83605</v>
      </c>
      <c r="W87">
        <v>83672</v>
      </c>
      <c r="Z87">
        <v>60456</v>
      </c>
      <c r="AA87">
        <v>61031</v>
      </c>
      <c r="AB87">
        <v>61254</v>
      </c>
      <c r="AC87">
        <v>61453</v>
      </c>
      <c r="AD87">
        <v>62258</v>
      </c>
      <c r="AF87">
        <v>46069</v>
      </c>
      <c r="AG87">
        <v>47446</v>
      </c>
      <c r="AH87">
        <v>46311</v>
      </c>
      <c r="AL87">
        <v>40011</v>
      </c>
      <c r="AM87">
        <v>42349</v>
      </c>
      <c r="AN87">
        <v>40940</v>
      </c>
      <c r="AO87">
        <v>41114</v>
      </c>
      <c r="AR87">
        <v>55445</v>
      </c>
      <c r="AS87">
        <v>56331</v>
      </c>
      <c r="AT87">
        <v>56291</v>
      </c>
      <c r="AU87">
        <v>55602</v>
      </c>
      <c r="AX87">
        <v>27312</v>
      </c>
      <c r="AY87">
        <v>27268</v>
      </c>
      <c r="AZ87">
        <v>28465</v>
      </c>
      <c r="BA87">
        <v>28705</v>
      </c>
      <c r="BD87">
        <v>45153</v>
      </c>
      <c r="BE87">
        <v>45340</v>
      </c>
      <c r="BF87">
        <v>45890</v>
      </c>
      <c r="BG87">
        <v>43502</v>
      </c>
      <c r="BJ87">
        <v>97125</v>
      </c>
      <c r="BK87">
        <v>97703</v>
      </c>
      <c r="BL87">
        <v>97539</v>
      </c>
      <c r="BM87">
        <v>97535</v>
      </c>
      <c r="BQ87">
        <v>29571</v>
      </c>
      <c r="BR87">
        <v>29692</v>
      </c>
      <c r="BS87">
        <v>29349</v>
      </c>
      <c r="BV87">
        <v>84401</v>
      </c>
      <c r="BW87">
        <v>84751</v>
      </c>
      <c r="CB87">
        <v>98077</v>
      </c>
      <c r="CC87">
        <v>98281</v>
      </c>
      <c r="CD87">
        <v>99138</v>
      </c>
      <c r="CE87">
        <v>99328</v>
      </c>
      <c r="CH87">
        <v>53139</v>
      </c>
      <c r="CI87">
        <v>54963</v>
      </c>
      <c r="CJ87">
        <v>54631</v>
      </c>
      <c r="CK87">
        <v>54437</v>
      </c>
      <c r="CL87">
        <v>54006</v>
      </c>
    </row>
    <row r="88" spans="2:90" x14ac:dyDescent="0.25">
      <c r="B88">
        <v>80129</v>
      </c>
      <c r="C88">
        <v>81290</v>
      </c>
      <c r="D88">
        <v>81151</v>
      </c>
      <c r="E88">
        <v>81090</v>
      </c>
      <c r="H88">
        <v>80433</v>
      </c>
      <c r="I88">
        <v>80241</v>
      </c>
      <c r="J88">
        <v>81090</v>
      </c>
      <c r="N88">
        <v>32763</v>
      </c>
      <c r="O88">
        <v>33603</v>
      </c>
      <c r="P88">
        <v>33919</v>
      </c>
      <c r="Q88">
        <v>33334</v>
      </c>
      <c r="R88">
        <v>32506</v>
      </c>
      <c r="U88">
        <v>83629</v>
      </c>
      <c r="V88">
        <v>83650</v>
      </c>
      <c r="W88">
        <v>83554</v>
      </c>
      <c r="Z88">
        <v>60805</v>
      </c>
      <c r="AA88">
        <v>60968</v>
      </c>
      <c r="AB88">
        <v>61028</v>
      </c>
      <c r="AC88">
        <v>61462</v>
      </c>
      <c r="AD88">
        <v>62214</v>
      </c>
      <c r="AF88">
        <v>46176</v>
      </c>
      <c r="AG88">
        <v>47230</v>
      </c>
      <c r="AH88">
        <v>46375</v>
      </c>
      <c r="AL88">
        <v>40045</v>
      </c>
      <c r="AM88">
        <v>42565</v>
      </c>
      <c r="AN88">
        <v>40902</v>
      </c>
      <c r="AO88">
        <v>41619</v>
      </c>
      <c r="AR88">
        <v>55446</v>
      </c>
      <c r="AS88">
        <v>55904</v>
      </c>
      <c r="AT88">
        <v>56115</v>
      </c>
      <c r="AU88">
        <v>56520</v>
      </c>
      <c r="AX88">
        <v>28339</v>
      </c>
      <c r="AY88">
        <v>27871</v>
      </c>
      <c r="AZ88">
        <v>28673</v>
      </c>
      <c r="BA88">
        <v>28782</v>
      </c>
      <c r="BD88">
        <v>45044</v>
      </c>
      <c r="BE88">
        <v>45302</v>
      </c>
      <c r="BF88">
        <v>45831</v>
      </c>
      <c r="BG88">
        <v>44837</v>
      </c>
      <c r="BJ88">
        <v>97071</v>
      </c>
      <c r="BK88">
        <v>97490</v>
      </c>
      <c r="BL88">
        <v>97537</v>
      </c>
      <c r="BM88">
        <v>97876</v>
      </c>
      <c r="BQ88">
        <v>29053</v>
      </c>
      <c r="BR88">
        <v>29620</v>
      </c>
      <c r="BS88">
        <v>29601</v>
      </c>
      <c r="BV88">
        <v>84057</v>
      </c>
      <c r="BW88">
        <v>84515</v>
      </c>
      <c r="CB88">
        <v>98037</v>
      </c>
      <c r="CC88">
        <v>98828</v>
      </c>
      <c r="CD88">
        <v>99169</v>
      </c>
      <c r="CE88">
        <v>99252</v>
      </c>
      <c r="CH88">
        <v>53080</v>
      </c>
      <c r="CI88">
        <v>54123</v>
      </c>
      <c r="CJ88">
        <v>54666</v>
      </c>
      <c r="CK88">
        <v>54480</v>
      </c>
      <c r="CL88">
        <v>54838</v>
      </c>
    </row>
    <row r="89" spans="2:90" x14ac:dyDescent="0.25">
      <c r="B89">
        <v>80241</v>
      </c>
      <c r="C89">
        <v>80430</v>
      </c>
      <c r="D89">
        <v>81140</v>
      </c>
      <c r="E89">
        <v>81029</v>
      </c>
      <c r="H89">
        <v>80126</v>
      </c>
      <c r="I89">
        <v>80452</v>
      </c>
      <c r="J89">
        <v>81641</v>
      </c>
      <c r="N89">
        <v>32738</v>
      </c>
      <c r="O89">
        <v>33624</v>
      </c>
      <c r="P89">
        <v>33410</v>
      </c>
      <c r="Q89">
        <v>33325</v>
      </c>
      <c r="R89">
        <v>32534</v>
      </c>
      <c r="U89">
        <v>83602</v>
      </c>
      <c r="V89">
        <v>83654</v>
      </c>
      <c r="W89">
        <v>83552</v>
      </c>
      <c r="Z89">
        <v>60171</v>
      </c>
      <c r="AA89">
        <v>60921</v>
      </c>
      <c r="AB89">
        <v>61230</v>
      </c>
      <c r="AC89">
        <v>62561</v>
      </c>
      <c r="AD89">
        <v>62207</v>
      </c>
      <c r="AF89">
        <v>46165</v>
      </c>
      <c r="AG89">
        <v>47010</v>
      </c>
      <c r="AH89">
        <v>46368</v>
      </c>
      <c r="AL89">
        <v>40057</v>
      </c>
      <c r="AM89">
        <v>42275</v>
      </c>
      <c r="AN89">
        <v>41719</v>
      </c>
      <c r="AO89">
        <v>41821</v>
      </c>
      <c r="AR89">
        <v>55344</v>
      </c>
      <c r="AS89">
        <v>55934</v>
      </c>
      <c r="AT89">
        <v>56172</v>
      </c>
      <c r="AU89">
        <v>55705</v>
      </c>
      <c r="AX89">
        <v>27505</v>
      </c>
      <c r="AY89">
        <v>28464</v>
      </c>
      <c r="AZ89">
        <v>28277</v>
      </c>
      <c r="BA89">
        <v>28740</v>
      </c>
      <c r="BD89">
        <v>45050</v>
      </c>
      <c r="BE89">
        <v>45673</v>
      </c>
      <c r="BF89">
        <v>45873</v>
      </c>
      <c r="BG89">
        <v>43725</v>
      </c>
      <c r="BJ89">
        <v>97127</v>
      </c>
      <c r="BK89">
        <v>97451</v>
      </c>
      <c r="BL89">
        <v>97522</v>
      </c>
      <c r="BM89">
        <v>97444</v>
      </c>
      <c r="BQ89">
        <v>29506</v>
      </c>
      <c r="BR89">
        <v>29395</v>
      </c>
      <c r="BS89">
        <v>29614</v>
      </c>
      <c r="BV89">
        <v>84029</v>
      </c>
      <c r="BW89">
        <v>84532</v>
      </c>
      <c r="CB89">
        <v>98359</v>
      </c>
      <c r="CC89">
        <v>98908</v>
      </c>
      <c r="CD89">
        <v>99166</v>
      </c>
      <c r="CE89">
        <v>99256</v>
      </c>
      <c r="CH89">
        <v>53069</v>
      </c>
      <c r="CI89">
        <v>54952</v>
      </c>
      <c r="CJ89">
        <v>53816</v>
      </c>
      <c r="CK89">
        <v>54442</v>
      </c>
      <c r="CL89">
        <v>54873</v>
      </c>
    </row>
    <row r="90" spans="2:90" x14ac:dyDescent="0.25">
      <c r="B90">
        <v>80465</v>
      </c>
      <c r="C90">
        <v>80742</v>
      </c>
      <c r="D90">
        <v>81401</v>
      </c>
      <c r="E90">
        <v>81320</v>
      </c>
      <c r="H90">
        <v>80130</v>
      </c>
      <c r="I90">
        <v>80422</v>
      </c>
      <c r="J90">
        <v>81029</v>
      </c>
      <c r="N90">
        <v>34737</v>
      </c>
      <c r="O90">
        <v>33876</v>
      </c>
      <c r="P90">
        <v>33914</v>
      </c>
      <c r="Q90">
        <v>33337</v>
      </c>
      <c r="R90">
        <v>32507</v>
      </c>
      <c r="U90">
        <v>83708</v>
      </c>
      <c r="V90">
        <v>83607</v>
      </c>
      <c r="W90">
        <v>83530</v>
      </c>
      <c r="Z90">
        <v>60706</v>
      </c>
      <c r="AA90">
        <v>61367</v>
      </c>
      <c r="AB90">
        <v>61535</v>
      </c>
      <c r="AC90">
        <v>62520</v>
      </c>
      <c r="AD90">
        <v>62859</v>
      </c>
      <c r="AF90">
        <v>46034</v>
      </c>
      <c r="AG90">
        <v>46992</v>
      </c>
      <c r="AH90">
        <v>46409</v>
      </c>
      <c r="AL90">
        <v>40078</v>
      </c>
      <c r="AM90">
        <v>41015</v>
      </c>
      <c r="AN90">
        <v>40874</v>
      </c>
      <c r="AO90">
        <v>41826</v>
      </c>
      <c r="AR90">
        <v>55438</v>
      </c>
      <c r="AS90">
        <v>56041</v>
      </c>
      <c r="AT90">
        <v>56169</v>
      </c>
      <c r="AU90">
        <v>55719</v>
      </c>
      <c r="AX90">
        <v>27546</v>
      </c>
      <c r="AY90">
        <v>27371</v>
      </c>
      <c r="AZ90">
        <v>28208</v>
      </c>
      <c r="BA90">
        <v>28711</v>
      </c>
      <c r="BD90">
        <v>45065</v>
      </c>
      <c r="BE90">
        <v>43060</v>
      </c>
      <c r="BF90">
        <v>45840</v>
      </c>
      <c r="BG90">
        <v>43525</v>
      </c>
      <c r="BJ90">
        <v>97019</v>
      </c>
      <c r="BK90">
        <v>97439</v>
      </c>
      <c r="BL90">
        <v>97476</v>
      </c>
      <c r="BM90">
        <v>97501</v>
      </c>
      <c r="BQ90">
        <v>29137</v>
      </c>
      <c r="BR90">
        <v>29710</v>
      </c>
      <c r="BS90">
        <v>29611</v>
      </c>
      <c r="BV90">
        <v>84404</v>
      </c>
      <c r="BW90">
        <v>84712</v>
      </c>
      <c r="CB90">
        <v>98370</v>
      </c>
      <c r="CC90">
        <v>98647</v>
      </c>
      <c r="CD90">
        <v>99337</v>
      </c>
      <c r="CE90">
        <v>99258</v>
      </c>
      <c r="CH90">
        <v>53086</v>
      </c>
      <c r="CI90">
        <v>54968</v>
      </c>
      <c r="CJ90">
        <v>54212</v>
      </c>
      <c r="CK90">
        <v>54635</v>
      </c>
      <c r="CL90">
        <v>54891</v>
      </c>
    </row>
    <row r="91" spans="2:90" x14ac:dyDescent="0.25">
      <c r="B91">
        <v>80126</v>
      </c>
      <c r="C91">
        <v>81007</v>
      </c>
      <c r="D91">
        <v>81416</v>
      </c>
      <c r="E91">
        <v>81411</v>
      </c>
      <c r="H91">
        <v>80832</v>
      </c>
      <c r="I91">
        <v>81143</v>
      </c>
      <c r="J91">
        <v>80731</v>
      </c>
      <c r="N91">
        <v>33837</v>
      </c>
      <c r="O91">
        <v>34433</v>
      </c>
      <c r="P91">
        <v>33408</v>
      </c>
      <c r="Q91">
        <v>33308</v>
      </c>
      <c r="R91">
        <v>32509</v>
      </c>
      <c r="U91">
        <v>83702</v>
      </c>
      <c r="V91">
        <v>83661</v>
      </c>
      <c r="W91">
        <v>83539</v>
      </c>
      <c r="Z91">
        <v>60459</v>
      </c>
      <c r="AA91">
        <v>61764</v>
      </c>
      <c r="AB91">
        <v>61850</v>
      </c>
      <c r="AC91">
        <v>62655</v>
      </c>
      <c r="AD91">
        <v>62835</v>
      </c>
      <c r="AF91">
        <v>46064</v>
      </c>
      <c r="AG91">
        <v>47016</v>
      </c>
      <c r="AH91">
        <v>47725</v>
      </c>
      <c r="AL91">
        <v>40117</v>
      </c>
      <c r="AM91">
        <v>42163</v>
      </c>
      <c r="AN91">
        <v>41160</v>
      </c>
      <c r="AO91">
        <v>41643</v>
      </c>
      <c r="AR91">
        <v>55109</v>
      </c>
      <c r="AS91">
        <v>56045</v>
      </c>
      <c r="AT91">
        <v>56267</v>
      </c>
      <c r="AU91">
        <v>56637</v>
      </c>
      <c r="AX91">
        <v>28323</v>
      </c>
      <c r="AY91">
        <v>27858</v>
      </c>
      <c r="AZ91">
        <v>28516</v>
      </c>
      <c r="BA91">
        <v>28714</v>
      </c>
      <c r="BD91">
        <v>45162</v>
      </c>
      <c r="BE91">
        <v>45644</v>
      </c>
      <c r="BF91">
        <v>45879</v>
      </c>
      <c r="BG91">
        <v>43723</v>
      </c>
      <c r="BJ91">
        <v>97114</v>
      </c>
      <c r="BK91">
        <v>97861</v>
      </c>
      <c r="BL91">
        <v>97503</v>
      </c>
      <c r="BM91">
        <v>97621</v>
      </c>
      <c r="BQ91">
        <v>29209</v>
      </c>
      <c r="BR91">
        <v>29743</v>
      </c>
      <c r="BS91">
        <v>29609</v>
      </c>
      <c r="BV91">
        <v>84604</v>
      </c>
      <c r="BW91">
        <v>84759</v>
      </c>
      <c r="CB91">
        <v>98027</v>
      </c>
      <c r="CC91">
        <v>98626</v>
      </c>
      <c r="CD91">
        <v>99134</v>
      </c>
      <c r="CE91">
        <v>99260</v>
      </c>
      <c r="CH91">
        <v>53074</v>
      </c>
      <c r="CI91">
        <v>53593</v>
      </c>
      <c r="CJ91">
        <v>54455</v>
      </c>
      <c r="CK91">
        <v>54627</v>
      </c>
      <c r="CL91">
        <v>54847</v>
      </c>
    </row>
    <row r="92" spans="2:90" x14ac:dyDescent="0.25">
      <c r="B92">
        <v>80130</v>
      </c>
      <c r="C92">
        <v>80463</v>
      </c>
      <c r="D92">
        <v>81052</v>
      </c>
      <c r="E92">
        <v>81325</v>
      </c>
      <c r="H92">
        <v>80129</v>
      </c>
      <c r="I92">
        <v>80020</v>
      </c>
      <c r="J92">
        <v>81639</v>
      </c>
      <c r="N92">
        <v>32726</v>
      </c>
      <c r="O92">
        <v>33633</v>
      </c>
      <c r="P92">
        <v>32011</v>
      </c>
      <c r="Q92">
        <v>33388</v>
      </c>
      <c r="R92">
        <v>32526</v>
      </c>
      <c r="U92">
        <v>83706</v>
      </c>
      <c r="V92">
        <v>83645</v>
      </c>
      <c r="W92">
        <v>83536</v>
      </c>
      <c r="Z92">
        <v>60513</v>
      </c>
      <c r="AA92">
        <v>61354</v>
      </c>
      <c r="AB92">
        <v>61001</v>
      </c>
      <c r="AC92">
        <v>62550</v>
      </c>
      <c r="AD92">
        <v>62263</v>
      </c>
      <c r="AF92">
        <v>46051</v>
      </c>
      <c r="AG92">
        <v>47470</v>
      </c>
      <c r="AH92">
        <v>46360</v>
      </c>
      <c r="AL92">
        <v>40342</v>
      </c>
      <c r="AM92">
        <v>42160</v>
      </c>
      <c r="AN92">
        <v>42445</v>
      </c>
      <c r="AO92">
        <v>40815</v>
      </c>
      <c r="AR92">
        <v>55346</v>
      </c>
      <c r="AS92">
        <v>55982</v>
      </c>
      <c r="AT92">
        <v>56518</v>
      </c>
      <c r="AU92">
        <v>56663</v>
      </c>
      <c r="AX92">
        <v>28334</v>
      </c>
      <c r="AY92">
        <v>28444</v>
      </c>
      <c r="AZ92">
        <v>28683</v>
      </c>
      <c r="BA92">
        <v>28735</v>
      </c>
      <c r="BD92">
        <v>45067</v>
      </c>
      <c r="BE92">
        <v>43045</v>
      </c>
      <c r="BF92">
        <v>45771</v>
      </c>
      <c r="BG92">
        <v>43824</v>
      </c>
      <c r="BJ92">
        <v>97119</v>
      </c>
      <c r="BK92">
        <v>97453</v>
      </c>
      <c r="BL92">
        <v>97526</v>
      </c>
      <c r="BM92">
        <v>97884</v>
      </c>
      <c r="BQ92">
        <v>29501</v>
      </c>
      <c r="BR92">
        <v>29645</v>
      </c>
      <c r="BS92">
        <v>29322</v>
      </c>
      <c r="BV92">
        <v>84082</v>
      </c>
      <c r="BW92">
        <v>84720</v>
      </c>
      <c r="CB92">
        <v>98346</v>
      </c>
      <c r="CC92">
        <v>98632</v>
      </c>
      <c r="CD92">
        <v>99154</v>
      </c>
      <c r="CE92">
        <v>99251</v>
      </c>
      <c r="CH92">
        <v>53095</v>
      </c>
      <c r="CI92">
        <v>54241</v>
      </c>
      <c r="CJ92">
        <v>54159</v>
      </c>
      <c r="CK92">
        <v>54493</v>
      </c>
      <c r="CL92">
        <v>54830</v>
      </c>
    </row>
    <row r="93" spans="2:90" x14ac:dyDescent="0.25">
      <c r="B93">
        <v>80013</v>
      </c>
      <c r="C93">
        <v>80480</v>
      </c>
      <c r="D93">
        <v>81633</v>
      </c>
      <c r="E93">
        <v>81137</v>
      </c>
      <c r="H93">
        <v>80112</v>
      </c>
      <c r="I93">
        <v>81236</v>
      </c>
      <c r="J93">
        <v>81418</v>
      </c>
      <c r="N93">
        <v>32754</v>
      </c>
      <c r="O93">
        <v>33650</v>
      </c>
      <c r="P93">
        <v>32034</v>
      </c>
      <c r="Q93">
        <v>34145</v>
      </c>
      <c r="R93">
        <v>32533</v>
      </c>
      <c r="U93">
        <v>83725</v>
      </c>
      <c r="V93">
        <v>83549</v>
      </c>
      <c r="W93">
        <v>83522</v>
      </c>
      <c r="Z93">
        <v>60155</v>
      </c>
      <c r="AA93">
        <v>61370</v>
      </c>
      <c r="AB93">
        <v>61864</v>
      </c>
      <c r="AC93">
        <v>62675</v>
      </c>
      <c r="AD93">
        <v>62226</v>
      </c>
      <c r="AF93">
        <v>46180</v>
      </c>
      <c r="AG93">
        <v>46792</v>
      </c>
      <c r="AH93">
        <v>46405</v>
      </c>
      <c r="AL93">
        <v>40075</v>
      </c>
      <c r="AM93">
        <v>41001</v>
      </c>
      <c r="AN93">
        <v>40977</v>
      </c>
      <c r="AO93">
        <v>41601</v>
      </c>
      <c r="AR93">
        <v>55122</v>
      </c>
      <c r="AS93">
        <v>55910</v>
      </c>
      <c r="AT93">
        <v>56167</v>
      </c>
      <c r="AU93">
        <v>56138</v>
      </c>
      <c r="AX93">
        <v>27851</v>
      </c>
      <c r="AY93">
        <v>28363</v>
      </c>
      <c r="AZ93">
        <v>27826</v>
      </c>
      <c r="BA93">
        <v>28773</v>
      </c>
      <c r="BD93">
        <v>45176</v>
      </c>
      <c r="BE93">
        <v>43103</v>
      </c>
      <c r="BF93">
        <v>45856</v>
      </c>
      <c r="BG93">
        <v>43431</v>
      </c>
      <c r="BJ93">
        <v>97116</v>
      </c>
      <c r="BK93">
        <v>97753</v>
      </c>
      <c r="BL93">
        <v>97532</v>
      </c>
      <c r="BM93">
        <v>97623</v>
      </c>
      <c r="BQ93">
        <v>29010</v>
      </c>
      <c r="BR93">
        <v>29638</v>
      </c>
      <c r="BS93">
        <v>29625</v>
      </c>
      <c r="BV93">
        <v>84058</v>
      </c>
      <c r="BW93">
        <v>84714</v>
      </c>
      <c r="CB93">
        <v>98367</v>
      </c>
      <c r="CC93">
        <v>98816</v>
      </c>
      <c r="CD93">
        <v>99301</v>
      </c>
      <c r="CE93">
        <v>99218</v>
      </c>
      <c r="CH93">
        <v>53144</v>
      </c>
      <c r="CI93">
        <v>54956</v>
      </c>
      <c r="CJ93">
        <v>53804</v>
      </c>
      <c r="CK93">
        <v>54422</v>
      </c>
      <c r="CL93">
        <v>54840</v>
      </c>
    </row>
    <row r="94" spans="2:90" x14ac:dyDescent="0.25">
      <c r="B94">
        <v>80112</v>
      </c>
      <c r="C94">
        <v>80821</v>
      </c>
      <c r="D94">
        <v>81403</v>
      </c>
      <c r="E94">
        <v>81323</v>
      </c>
      <c r="H94">
        <v>80470</v>
      </c>
      <c r="I94">
        <v>80601</v>
      </c>
      <c r="J94">
        <v>80746</v>
      </c>
      <c r="N94">
        <v>32764</v>
      </c>
      <c r="O94">
        <v>33655</v>
      </c>
      <c r="P94">
        <v>33403</v>
      </c>
      <c r="Q94">
        <v>33336</v>
      </c>
      <c r="R94">
        <v>32577</v>
      </c>
      <c r="U94">
        <v>83720</v>
      </c>
      <c r="V94">
        <v>83626</v>
      </c>
      <c r="W94">
        <v>83553</v>
      </c>
      <c r="Z94">
        <v>60656</v>
      </c>
      <c r="AA94">
        <v>60953</v>
      </c>
      <c r="AB94">
        <v>61074</v>
      </c>
      <c r="AC94">
        <v>62545</v>
      </c>
      <c r="AD94">
        <v>62894</v>
      </c>
      <c r="AF94">
        <v>46181</v>
      </c>
      <c r="AG94">
        <v>47802</v>
      </c>
      <c r="AH94">
        <v>46319</v>
      </c>
      <c r="AL94">
        <v>40007</v>
      </c>
      <c r="AM94">
        <v>42252</v>
      </c>
      <c r="AN94">
        <v>40813</v>
      </c>
      <c r="AO94">
        <v>41254</v>
      </c>
      <c r="AR94">
        <v>55119</v>
      </c>
      <c r="AS94">
        <v>56016</v>
      </c>
      <c r="AT94">
        <v>56435</v>
      </c>
      <c r="AU94">
        <v>56511</v>
      </c>
      <c r="AX94">
        <v>27572</v>
      </c>
      <c r="AY94">
        <v>27831</v>
      </c>
      <c r="AZ94">
        <v>28214</v>
      </c>
      <c r="BA94">
        <v>28730</v>
      </c>
      <c r="BD94">
        <v>45152</v>
      </c>
      <c r="BE94">
        <v>45846</v>
      </c>
      <c r="BF94">
        <v>45778</v>
      </c>
      <c r="BG94">
        <v>45788</v>
      </c>
      <c r="BJ94">
        <v>97017</v>
      </c>
      <c r="BK94">
        <v>97701</v>
      </c>
      <c r="BL94">
        <v>97465</v>
      </c>
      <c r="BM94">
        <v>97867</v>
      </c>
      <c r="BQ94">
        <v>29172</v>
      </c>
      <c r="BR94">
        <v>29374</v>
      </c>
      <c r="BS94">
        <v>29642</v>
      </c>
      <c r="BV94">
        <v>84059</v>
      </c>
      <c r="BW94">
        <v>84721</v>
      </c>
      <c r="CB94">
        <v>98012</v>
      </c>
      <c r="CC94">
        <v>98621</v>
      </c>
      <c r="CD94">
        <v>99323</v>
      </c>
      <c r="CE94">
        <v>99203</v>
      </c>
      <c r="CH94">
        <v>53140</v>
      </c>
      <c r="CI94">
        <v>53555</v>
      </c>
      <c r="CJ94">
        <v>54471</v>
      </c>
      <c r="CK94">
        <v>54103</v>
      </c>
      <c r="CL94">
        <v>54814</v>
      </c>
    </row>
    <row r="95" spans="2:90" x14ac:dyDescent="0.25">
      <c r="B95">
        <v>80015</v>
      </c>
      <c r="C95">
        <v>80804</v>
      </c>
      <c r="D95">
        <v>81235</v>
      </c>
      <c r="E95">
        <v>81303</v>
      </c>
      <c r="H95">
        <v>81004</v>
      </c>
      <c r="I95">
        <v>80424</v>
      </c>
      <c r="J95">
        <v>81122</v>
      </c>
      <c r="N95">
        <v>34736</v>
      </c>
      <c r="O95">
        <v>33660</v>
      </c>
      <c r="P95">
        <v>33956</v>
      </c>
      <c r="Q95">
        <v>33324</v>
      </c>
      <c r="R95">
        <v>32535</v>
      </c>
      <c r="U95">
        <v>83722</v>
      </c>
      <c r="V95">
        <v>83655</v>
      </c>
      <c r="W95">
        <v>83533</v>
      </c>
      <c r="Z95">
        <v>60617</v>
      </c>
      <c r="AA95">
        <v>61072</v>
      </c>
      <c r="AB95">
        <v>61876</v>
      </c>
      <c r="AC95">
        <v>62441</v>
      </c>
      <c r="AD95">
        <v>62223</v>
      </c>
      <c r="AF95">
        <v>46151</v>
      </c>
      <c r="AG95">
        <v>47522</v>
      </c>
      <c r="AH95">
        <v>47612</v>
      </c>
      <c r="AL95">
        <v>40175</v>
      </c>
      <c r="AM95">
        <v>40404</v>
      </c>
      <c r="AN95">
        <v>41159</v>
      </c>
      <c r="AO95">
        <v>41843</v>
      </c>
      <c r="AR95">
        <v>55433</v>
      </c>
      <c r="AS95">
        <v>55333</v>
      </c>
      <c r="AT95">
        <v>56119</v>
      </c>
      <c r="AU95">
        <v>55792</v>
      </c>
      <c r="AX95">
        <v>27569</v>
      </c>
      <c r="AY95">
        <v>28338</v>
      </c>
      <c r="AZ95">
        <v>28609</v>
      </c>
      <c r="BA95">
        <v>28709</v>
      </c>
      <c r="BD95">
        <v>45056</v>
      </c>
      <c r="BE95">
        <v>45869</v>
      </c>
      <c r="BF95">
        <v>43019</v>
      </c>
      <c r="BG95">
        <v>43566</v>
      </c>
      <c r="BJ95">
        <v>97109</v>
      </c>
      <c r="BK95">
        <v>97492</v>
      </c>
      <c r="BL95">
        <v>97524</v>
      </c>
      <c r="BM95">
        <v>97520</v>
      </c>
      <c r="BQ95">
        <v>29123</v>
      </c>
      <c r="BR95">
        <v>29639</v>
      </c>
      <c r="BS95">
        <v>29687</v>
      </c>
      <c r="BV95">
        <v>84097</v>
      </c>
      <c r="BW95">
        <v>84535</v>
      </c>
      <c r="CB95">
        <v>98030</v>
      </c>
      <c r="CC95">
        <v>98612</v>
      </c>
      <c r="CD95">
        <v>99150</v>
      </c>
      <c r="CE95">
        <v>99207</v>
      </c>
      <c r="CH95">
        <v>53118</v>
      </c>
      <c r="CI95">
        <v>53508</v>
      </c>
      <c r="CJ95">
        <v>54476</v>
      </c>
      <c r="CK95">
        <v>54151</v>
      </c>
      <c r="CL95">
        <v>54820</v>
      </c>
    </row>
    <row r="96" spans="2:90" x14ac:dyDescent="0.25">
      <c r="B96">
        <v>80127</v>
      </c>
      <c r="C96">
        <v>81233</v>
      </c>
      <c r="D96">
        <v>81526</v>
      </c>
      <c r="E96">
        <v>81328</v>
      </c>
      <c r="H96">
        <v>80127</v>
      </c>
      <c r="I96">
        <v>80103</v>
      </c>
      <c r="J96">
        <v>81435</v>
      </c>
      <c r="N96">
        <v>32796</v>
      </c>
      <c r="O96">
        <v>33602</v>
      </c>
      <c r="P96">
        <v>32094</v>
      </c>
      <c r="Q96">
        <v>33311</v>
      </c>
      <c r="R96">
        <v>32568</v>
      </c>
      <c r="U96">
        <v>83724</v>
      </c>
      <c r="V96">
        <v>83639</v>
      </c>
      <c r="W96">
        <v>83546</v>
      </c>
      <c r="Z96">
        <v>60501</v>
      </c>
      <c r="AA96">
        <v>61741</v>
      </c>
      <c r="AB96">
        <v>61880</v>
      </c>
      <c r="AC96">
        <v>61928</v>
      </c>
      <c r="AD96">
        <v>62821</v>
      </c>
      <c r="AF96">
        <v>46121</v>
      </c>
      <c r="AG96">
        <v>47449</v>
      </c>
      <c r="AH96">
        <v>46779</v>
      </c>
      <c r="AL96">
        <v>42701</v>
      </c>
      <c r="AM96">
        <v>42129</v>
      </c>
      <c r="AN96">
        <v>42262</v>
      </c>
      <c r="AO96">
        <v>41859</v>
      </c>
      <c r="AR96">
        <v>55075</v>
      </c>
      <c r="AS96">
        <v>56090</v>
      </c>
      <c r="AT96">
        <v>55702</v>
      </c>
      <c r="AU96">
        <v>55710</v>
      </c>
      <c r="AX96">
        <v>27330</v>
      </c>
      <c r="AY96">
        <v>27845</v>
      </c>
      <c r="AZ96">
        <v>28217</v>
      </c>
      <c r="BA96">
        <v>28778</v>
      </c>
      <c r="BD96">
        <v>45106</v>
      </c>
      <c r="BE96">
        <v>43228</v>
      </c>
      <c r="BF96">
        <v>43316</v>
      </c>
      <c r="BG96">
        <v>43571</v>
      </c>
      <c r="BJ96">
        <v>97117</v>
      </c>
      <c r="BK96">
        <v>97823</v>
      </c>
      <c r="BL96">
        <v>97869</v>
      </c>
      <c r="BM96">
        <v>97540</v>
      </c>
      <c r="BQ96">
        <v>29568</v>
      </c>
      <c r="BR96">
        <v>29372</v>
      </c>
      <c r="BS96">
        <v>29670</v>
      </c>
      <c r="BV96">
        <v>84414</v>
      </c>
      <c r="BW96">
        <v>84742</v>
      </c>
      <c r="CB96">
        <v>98087</v>
      </c>
      <c r="CC96">
        <v>98638</v>
      </c>
      <c r="CD96">
        <v>99129</v>
      </c>
      <c r="CE96">
        <v>99202</v>
      </c>
      <c r="CH96">
        <v>53120</v>
      </c>
      <c r="CI96">
        <v>53901</v>
      </c>
      <c r="CJ96">
        <v>54657</v>
      </c>
      <c r="CK96">
        <v>54630</v>
      </c>
      <c r="CL96">
        <v>54849</v>
      </c>
    </row>
    <row r="97" spans="2:90" x14ac:dyDescent="0.25">
      <c r="B97">
        <v>80124</v>
      </c>
      <c r="C97">
        <v>81236</v>
      </c>
      <c r="D97">
        <v>81027</v>
      </c>
      <c r="E97">
        <v>81326</v>
      </c>
      <c r="H97">
        <v>81023</v>
      </c>
      <c r="I97">
        <v>80403</v>
      </c>
      <c r="J97">
        <v>81416</v>
      </c>
      <c r="N97">
        <v>34797</v>
      </c>
      <c r="O97">
        <v>34654</v>
      </c>
      <c r="P97">
        <v>33404</v>
      </c>
      <c r="Q97">
        <v>33306</v>
      </c>
      <c r="U97">
        <v>83726</v>
      </c>
      <c r="V97">
        <v>83676</v>
      </c>
      <c r="W97">
        <v>83526</v>
      </c>
      <c r="Z97">
        <v>60076</v>
      </c>
      <c r="AA97">
        <v>61330</v>
      </c>
      <c r="AB97">
        <v>61451</v>
      </c>
      <c r="AC97">
        <v>61459</v>
      </c>
      <c r="AD97">
        <v>62816</v>
      </c>
      <c r="AF97">
        <v>46147</v>
      </c>
      <c r="AG97">
        <v>47926</v>
      </c>
      <c r="AH97">
        <v>46408</v>
      </c>
      <c r="AL97">
        <v>40601</v>
      </c>
      <c r="AM97">
        <v>41011</v>
      </c>
      <c r="AN97">
        <v>41174</v>
      </c>
      <c r="AO97">
        <v>41651</v>
      </c>
      <c r="AR97">
        <v>55434</v>
      </c>
      <c r="AS97">
        <v>56288</v>
      </c>
      <c r="AT97">
        <v>56207</v>
      </c>
      <c r="AU97">
        <v>55781</v>
      </c>
      <c r="AX97">
        <v>27896</v>
      </c>
      <c r="AY97">
        <v>27288</v>
      </c>
      <c r="AZ97">
        <v>28669</v>
      </c>
      <c r="BA97">
        <v>28792</v>
      </c>
      <c r="BD97">
        <v>45036</v>
      </c>
      <c r="BE97">
        <v>45306</v>
      </c>
      <c r="BF97">
        <v>43728</v>
      </c>
      <c r="BG97">
        <v>44840</v>
      </c>
      <c r="BJ97">
        <v>97026</v>
      </c>
      <c r="BK97">
        <v>97434</v>
      </c>
      <c r="BL97">
        <v>97406</v>
      </c>
      <c r="BM97">
        <v>97827</v>
      </c>
      <c r="BQ97">
        <v>29808</v>
      </c>
      <c r="BR97">
        <v>29628</v>
      </c>
      <c r="BS97">
        <v>29613</v>
      </c>
      <c r="BV97">
        <v>84017</v>
      </c>
      <c r="BW97">
        <v>84762</v>
      </c>
      <c r="CB97">
        <v>98383</v>
      </c>
      <c r="CC97">
        <v>98616</v>
      </c>
      <c r="CD97">
        <v>99118</v>
      </c>
      <c r="CE97">
        <v>99170</v>
      </c>
      <c r="CH97">
        <v>53027</v>
      </c>
      <c r="CI97">
        <v>54923</v>
      </c>
      <c r="CJ97">
        <v>54466</v>
      </c>
      <c r="CK97">
        <v>54460</v>
      </c>
      <c r="CL97">
        <v>54827</v>
      </c>
    </row>
    <row r="98" spans="2:90" x14ac:dyDescent="0.25">
      <c r="B98">
        <v>80023</v>
      </c>
      <c r="C98">
        <v>81226</v>
      </c>
      <c r="D98">
        <v>81152</v>
      </c>
      <c r="E98">
        <v>81327</v>
      </c>
      <c r="H98">
        <v>80122</v>
      </c>
      <c r="I98">
        <v>81211</v>
      </c>
      <c r="J98">
        <v>80726</v>
      </c>
      <c r="N98">
        <v>32720</v>
      </c>
      <c r="O98">
        <v>32148</v>
      </c>
      <c r="P98">
        <v>32066</v>
      </c>
      <c r="Q98">
        <v>33331</v>
      </c>
      <c r="U98">
        <v>83728</v>
      </c>
      <c r="V98">
        <v>83619</v>
      </c>
      <c r="W98">
        <v>83543</v>
      </c>
      <c r="Z98">
        <v>60160</v>
      </c>
      <c r="AA98">
        <v>61329</v>
      </c>
      <c r="AB98">
        <v>61778</v>
      </c>
      <c r="AC98">
        <v>61470</v>
      </c>
      <c r="AD98">
        <v>62206</v>
      </c>
      <c r="AF98">
        <v>46160</v>
      </c>
      <c r="AG98">
        <v>47369</v>
      </c>
      <c r="AH98">
        <v>47634</v>
      </c>
      <c r="AL98">
        <v>40069</v>
      </c>
      <c r="AM98">
        <v>41016</v>
      </c>
      <c r="AN98">
        <v>41775</v>
      </c>
      <c r="AO98">
        <v>41655</v>
      </c>
      <c r="AR98">
        <v>55123</v>
      </c>
      <c r="AS98">
        <v>56062</v>
      </c>
      <c r="AT98">
        <v>56311</v>
      </c>
      <c r="AU98">
        <v>56680</v>
      </c>
      <c r="AX98">
        <v>27243</v>
      </c>
      <c r="AY98">
        <v>28526</v>
      </c>
      <c r="AZ98">
        <v>28678</v>
      </c>
      <c r="BA98">
        <v>28731</v>
      </c>
      <c r="BD98">
        <v>45120</v>
      </c>
      <c r="BE98">
        <v>45334</v>
      </c>
      <c r="BF98">
        <v>45723</v>
      </c>
      <c r="BG98">
        <v>44676</v>
      </c>
      <c r="BJ98">
        <v>97111</v>
      </c>
      <c r="BK98">
        <v>97424</v>
      </c>
      <c r="BL98">
        <v>97862</v>
      </c>
      <c r="BM98">
        <v>97904</v>
      </c>
      <c r="BQ98">
        <v>29574</v>
      </c>
      <c r="BR98">
        <v>29340</v>
      </c>
      <c r="BS98">
        <v>29617</v>
      </c>
      <c r="BV98">
        <v>84317</v>
      </c>
      <c r="BW98">
        <v>84753</v>
      </c>
      <c r="CB98">
        <v>98042</v>
      </c>
      <c r="CC98">
        <v>98843</v>
      </c>
      <c r="CD98">
        <v>99122</v>
      </c>
      <c r="CE98">
        <v>99005</v>
      </c>
      <c r="CH98">
        <v>53119</v>
      </c>
      <c r="CI98">
        <v>53550</v>
      </c>
      <c r="CJ98">
        <v>54619</v>
      </c>
      <c r="CK98">
        <v>54616</v>
      </c>
      <c r="CL98">
        <v>54844</v>
      </c>
    </row>
    <row r="99" spans="2:90" x14ac:dyDescent="0.25">
      <c r="B99">
        <v>80022</v>
      </c>
      <c r="C99">
        <v>81201</v>
      </c>
      <c r="D99">
        <v>81120</v>
      </c>
      <c r="E99">
        <v>81324</v>
      </c>
      <c r="H99">
        <v>80128</v>
      </c>
      <c r="I99">
        <v>80602</v>
      </c>
      <c r="J99">
        <v>80734</v>
      </c>
      <c r="N99">
        <v>32784</v>
      </c>
      <c r="O99">
        <v>33834</v>
      </c>
      <c r="P99">
        <v>33411</v>
      </c>
      <c r="Q99">
        <v>33317</v>
      </c>
      <c r="U99">
        <v>83729</v>
      </c>
      <c r="V99">
        <v>83660</v>
      </c>
      <c r="W99">
        <v>83523</v>
      </c>
      <c r="Z99">
        <v>60208</v>
      </c>
      <c r="AA99">
        <v>61312</v>
      </c>
      <c r="AB99">
        <v>61810</v>
      </c>
      <c r="AC99">
        <v>62625</v>
      </c>
      <c r="AD99">
        <v>62831</v>
      </c>
      <c r="AF99">
        <v>46030</v>
      </c>
      <c r="AG99">
        <v>47950</v>
      </c>
      <c r="AH99">
        <v>46407</v>
      </c>
      <c r="AL99">
        <v>40037</v>
      </c>
      <c r="AM99">
        <v>42567</v>
      </c>
      <c r="AN99">
        <v>41175</v>
      </c>
      <c r="AO99">
        <v>41862</v>
      </c>
      <c r="AR99">
        <v>55449</v>
      </c>
      <c r="AS99">
        <v>55973</v>
      </c>
      <c r="AT99">
        <v>56524</v>
      </c>
      <c r="AU99">
        <v>55750</v>
      </c>
      <c r="AX99">
        <v>27816</v>
      </c>
      <c r="AY99">
        <v>27235</v>
      </c>
      <c r="AZ99">
        <v>27885</v>
      </c>
      <c r="BA99">
        <v>28726</v>
      </c>
      <c r="BD99">
        <v>45130</v>
      </c>
      <c r="BE99">
        <v>43137</v>
      </c>
      <c r="BF99">
        <v>43037</v>
      </c>
      <c r="BG99">
        <v>43779</v>
      </c>
      <c r="BJ99">
        <v>97023</v>
      </c>
      <c r="BK99">
        <v>97702</v>
      </c>
      <c r="BL99">
        <v>97886</v>
      </c>
      <c r="BM99">
        <v>97530</v>
      </c>
      <c r="BQ99">
        <v>29856</v>
      </c>
      <c r="BR99">
        <v>29654</v>
      </c>
      <c r="BS99">
        <v>29689</v>
      </c>
      <c r="BV99">
        <v>84602</v>
      </c>
      <c r="BW99">
        <v>84533</v>
      </c>
      <c r="CB99">
        <v>98315</v>
      </c>
      <c r="CC99">
        <v>98831</v>
      </c>
      <c r="CD99">
        <v>99371</v>
      </c>
      <c r="CE99">
        <v>99223</v>
      </c>
      <c r="CH99">
        <v>53066</v>
      </c>
      <c r="CI99">
        <v>54986</v>
      </c>
      <c r="CJ99">
        <v>54149</v>
      </c>
      <c r="CK99">
        <v>54741</v>
      </c>
      <c r="CL99">
        <v>54865</v>
      </c>
    </row>
    <row r="100" spans="2:90" x14ac:dyDescent="0.25">
      <c r="B100">
        <v>80602</v>
      </c>
      <c r="C100">
        <v>81621</v>
      </c>
      <c r="D100">
        <v>81081</v>
      </c>
      <c r="E100">
        <v>81335</v>
      </c>
      <c r="H100">
        <v>80016</v>
      </c>
      <c r="I100">
        <v>81040</v>
      </c>
      <c r="J100">
        <v>81635</v>
      </c>
      <c r="N100">
        <v>34753</v>
      </c>
      <c r="O100">
        <v>33875</v>
      </c>
      <c r="P100">
        <v>33967</v>
      </c>
      <c r="Q100">
        <v>33305</v>
      </c>
      <c r="U100">
        <v>83732</v>
      </c>
      <c r="V100">
        <v>83612</v>
      </c>
      <c r="W100">
        <v>83544</v>
      </c>
      <c r="Z100">
        <v>60628</v>
      </c>
      <c r="AA100">
        <v>61320</v>
      </c>
      <c r="AB100">
        <v>61882</v>
      </c>
      <c r="AC100">
        <v>61260</v>
      </c>
      <c r="AD100">
        <v>62846</v>
      </c>
      <c r="AF100">
        <v>46186</v>
      </c>
      <c r="AG100">
        <v>47975</v>
      </c>
      <c r="AH100">
        <v>46403</v>
      </c>
      <c r="AL100">
        <v>40036</v>
      </c>
      <c r="AM100">
        <v>41014</v>
      </c>
      <c r="AN100">
        <v>41226</v>
      </c>
      <c r="AO100">
        <v>40828</v>
      </c>
      <c r="AR100">
        <v>55448</v>
      </c>
      <c r="AS100">
        <v>55072</v>
      </c>
      <c r="AT100">
        <v>56477</v>
      </c>
      <c r="AU100">
        <v>56659</v>
      </c>
      <c r="AX100">
        <v>28356</v>
      </c>
      <c r="AY100">
        <v>27262</v>
      </c>
      <c r="AZ100">
        <v>28134</v>
      </c>
      <c r="BA100">
        <v>28805</v>
      </c>
      <c r="BD100">
        <v>45042</v>
      </c>
      <c r="BE100">
        <v>43064</v>
      </c>
      <c r="BF100">
        <v>45743</v>
      </c>
      <c r="BG100">
        <v>44654</v>
      </c>
      <c r="BJ100">
        <v>97054</v>
      </c>
      <c r="BK100">
        <v>97435</v>
      </c>
      <c r="BL100">
        <v>97525</v>
      </c>
      <c r="BM100">
        <v>97833</v>
      </c>
      <c r="BQ100">
        <v>29223</v>
      </c>
      <c r="BR100">
        <v>29302</v>
      </c>
      <c r="BS100">
        <v>29657</v>
      </c>
      <c r="BV100">
        <v>84601</v>
      </c>
      <c r="BW100">
        <v>84511</v>
      </c>
      <c r="CB100">
        <v>98312</v>
      </c>
      <c r="CC100">
        <v>98903</v>
      </c>
      <c r="CD100">
        <v>99348</v>
      </c>
      <c r="CE100">
        <v>99031</v>
      </c>
      <c r="CH100">
        <v>53021</v>
      </c>
      <c r="CI100">
        <v>54227</v>
      </c>
      <c r="CJ100">
        <v>54667</v>
      </c>
      <c r="CK100">
        <v>54120</v>
      </c>
      <c r="CL100">
        <v>54854</v>
      </c>
    </row>
    <row r="101" spans="2:90" x14ac:dyDescent="0.25">
      <c r="B101">
        <v>80019</v>
      </c>
      <c r="C101">
        <v>80754</v>
      </c>
      <c r="D101">
        <v>81520</v>
      </c>
      <c r="E101">
        <v>81331</v>
      </c>
      <c r="H101">
        <v>80120</v>
      </c>
      <c r="I101">
        <v>80023</v>
      </c>
      <c r="J101">
        <v>81638</v>
      </c>
      <c r="N101">
        <v>32780</v>
      </c>
      <c r="O101">
        <v>33614</v>
      </c>
      <c r="P101">
        <v>33908</v>
      </c>
      <c r="Q101">
        <v>33304</v>
      </c>
      <c r="U101">
        <v>83735</v>
      </c>
      <c r="V101">
        <v>83547</v>
      </c>
      <c r="W101">
        <v>83555</v>
      </c>
      <c r="Z101">
        <v>60203</v>
      </c>
      <c r="AA101">
        <v>61333</v>
      </c>
      <c r="AB101">
        <v>61870</v>
      </c>
      <c r="AC101">
        <v>61259</v>
      </c>
      <c r="AD101">
        <v>62220</v>
      </c>
      <c r="AF101">
        <v>46117</v>
      </c>
      <c r="AG101">
        <v>47022</v>
      </c>
      <c r="AH101">
        <v>46742</v>
      </c>
      <c r="AL101">
        <v>40051</v>
      </c>
      <c r="AM101">
        <v>42303</v>
      </c>
      <c r="AN101">
        <v>40958</v>
      </c>
      <c r="AO101">
        <v>42083</v>
      </c>
      <c r="AR101">
        <v>55391</v>
      </c>
      <c r="AS101">
        <v>55976</v>
      </c>
      <c r="AT101">
        <v>56280</v>
      </c>
      <c r="AU101">
        <v>56628</v>
      </c>
      <c r="AX101">
        <v>27583</v>
      </c>
      <c r="AY101">
        <v>28518</v>
      </c>
      <c r="AZ101">
        <v>27976</v>
      </c>
      <c r="BA101">
        <v>28754</v>
      </c>
      <c r="BD101">
        <v>45118</v>
      </c>
      <c r="BE101">
        <v>45694</v>
      </c>
      <c r="BF101">
        <v>43830</v>
      </c>
      <c r="BG101">
        <v>45773</v>
      </c>
      <c r="BJ101">
        <v>97148</v>
      </c>
      <c r="BK101">
        <v>97739</v>
      </c>
      <c r="BL101">
        <v>97627</v>
      </c>
      <c r="BM101">
        <v>97841</v>
      </c>
      <c r="BQ101">
        <v>29205</v>
      </c>
      <c r="BR101">
        <v>29376</v>
      </c>
      <c r="BS101">
        <v>29356</v>
      </c>
      <c r="BV101">
        <v>84310</v>
      </c>
      <c r="BW101">
        <v>84741</v>
      </c>
      <c r="CB101">
        <v>98296</v>
      </c>
      <c r="CC101">
        <v>98381</v>
      </c>
      <c r="CD101">
        <v>99137</v>
      </c>
      <c r="CE101">
        <v>99212</v>
      </c>
      <c r="CH101">
        <v>53004</v>
      </c>
      <c r="CI101">
        <v>54228</v>
      </c>
      <c r="CJ101">
        <v>54474</v>
      </c>
      <c r="CK101">
        <v>54661</v>
      </c>
      <c r="CL101">
        <v>54864</v>
      </c>
    </row>
    <row r="102" spans="2:90" x14ac:dyDescent="0.25">
      <c r="B102">
        <v>80027</v>
      </c>
      <c r="C102">
        <v>80720</v>
      </c>
      <c r="D102">
        <v>81630</v>
      </c>
      <c r="E102">
        <v>81321</v>
      </c>
      <c r="H102">
        <v>80830</v>
      </c>
      <c r="I102">
        <v>80603</v>
      </c>
      <c r="J102">
        <v>80749</v>
      </c>
      <c r="N102">
        <v>34759</v>
      </c>
      <c r="O102">
        <v>34667</v>
      </c>
      <c r="P102">
        <v>32097</v>
      </c>
      <c r="Q102">
        <v>33330</v>
      </c>
      <c r="U102">
        <v>83756</v>
      </c>
      <c r="V102">
        <v>83628</v>
      </c>
      <c r="W102">
        <v>83548</v>
      </c>
      <c r="Z102">
        <v>60643</v>
      </c>
      <c r="AA102">
        <v>61061</v>
      </c>
      <c r="AB102">
        <v>61568</v>
      </c>
      <c r="AC102">
        <v>62440</v>
      </c>
      <c r="AD102">
        <v>62243</v>
      </c>
      <c r="AF102">
        <v>46124</v>
      </c>
      <c r="AG102">
        <v>47443</v>
      </c>
      <c r="AH102">
        <v>47635</v>
      </c>
      <c r="AL102">
        <v>41008</v>
      </c>
      <c r="AM102">
        <v>41076</v>
      </c>
      <c r="AN102">
        <v>41729</v>
      </c>
      <c r="AO102">
        <v>41845</v>
      </c>
      <c r="AR102">
        <v>55337</v>
      </c>
      <c r="AS102">
        <v>56277</v>
      </c>
      <c r="AT102">
        <v>56227</v>
      </c>
      <c r="AU102">
        <v>56681</v>
      </c>
      <c r="AX102">
        <v>27565</v>
      </c>
      <c r="AY102">
        <v>27840</v>
      </c>
      <c r="AZ102">
        <v>28037</v>
      </c>
      <c r="BA102">
        <v>28732</v>
      </c>
      <c r="BD102">
        <v>45005</v>
      </c>
      <c r="BE102">
        <v>43026</v>
      </c>
      <c r="BF102">
        <v>43022</v>
      </c>
      <c r="BG102">
        <v>43567</v>
      </c>
      <c r="BJ102">
        <v>97362</v>
      </c>
      <c r="BK102">
        <v>97463</v>
      </c>
      <c r="BL102">
        <v>97502</v>
      </c>
      <c r="BM102">
        <v>97531</v>
      </c>
      <c r="BQ102">
        <v>29532</v>
      </c>
      <c r="BR102">
        <v>29388</v>
      </c>
      <c r="BS102">
        <v>29640</v>
      </c>
      <c r="BV102">
        <v>84018</v>
      </c>
      <c r="BW102">
        <v>84757</v>
      </c>
      <c r="CB102">
        <v>98014</v>
      </c>
      <c r="CC102">
        <v>98856</v>
      </c>
      <c r="CD102">
        <v>99360</v>
      </c>
      <c r="CE102">
        <v>99111</v>
      </c>
      <c r="CH102">
        <v>53105</v>
      </c>
      <c r="CI102">
        <v>54915</v>
      </c>
      <c r="CJ102">
        <v>54114</v>
      </c>
      <c r="CK102">
        <v>54470</v>
      </c>
      <c r="CL102">
        <v>54874</v>
      </c>
    </row>
    <row r="103" spans="2:90" x14ac:dyDescent="0.25">
      <c r="B103">
        <v>80125</v>
      </c>
      <c r="C103">
        <v>80801</v>
      </c>
      <c r="D103">
        <v>81504</v>
      </c>
      <c r="H103">
        <v>80015</v>
      </c>
      <c r="I103">
        <v>80027</v>
      </c>
      <c r="J103">
        <v>81425</v>
      </c>
      <c r="N103">
        <v>32744</v>
      </c>
      <c r="O103">
        <v>33534</v>
      </c>
      <c r="P103">
        <v>32062</v>
      </c>
      <c r="Q103">
        <v>32350</v>
      </c>
      <c r="U103">
        <v>83714</v>
      </c>
      <c r="V103">
        <v>83610</v>
      </c>
      <c r="W103">
        <v>83545</v>
      </c>
      <c r="Z103">
        <v>60526</v>
      </c>
      <c r="AA103">
        <v>61088</v>
      </c>
      <c r="AB103">
        <v>61257</v>
      </c>
      <c r="AC103">
        <v>62673</v>
      </c>
      <c r="AD103">
        <v>62239</v>
      </c>
      <c r="AF103">
        <v>46031</v>
      </c>
      <c r="AG103">
        <v>47993</v>
      </c>
      <c r="AH103">
        <v>46746</v>
      </c>
      <c r="AL103">
        <v>40162</v>
      </c>
      <c r="AM103">
        <v>41099</v>
      </c>
      <c r="AN103">
        <v>41144</v>
      </c>
      <c r="AO103">
        <v>41824</v>
      </c>
      <c r="AR103">
        <v>55347</v>
      </c>
      <c r="AS103">
        <v>56273</v>
      </c>
      <c r="AT103">
        <v>56309</v>
      </c>
      <c r="AU103">
        <v>56521</v>
      </c>
      <c r="AX103">
        <v>27536</v>
      </c>
      <c r="AY103">
        <v>27265</v>
      </c>
      <c r="AZ103">
        <v>28636</v>
      </c>
      <c r="BA103">
        <v>28787</v>
      </c>
      <c r="BD103">
        <v>45154</v>
      </c>
      <c r="BE103">
        <v>45647</v>
      </c>
      <c r="BF103">
        <v>45858</v>
      </c>
      <c r="BG103">
        <v>43570</v>
      </c>
      <c r="BJ103">
        <v>97038</v>
      </c>
      <c r="BK103">
        <v>97493</v>
      </c>
      <c r="BL103">
        <v>97850</v>
      </c>
      <c r="BM103">
        <v>97544</v>
      </c>
      <c r="BQ103">
        <v>29582</v>
      </c>
      <c r="BR103">
        <v>29702</v>
      </c>
      <c r="BS103">
        <v>29631</v>
      </c>
      <c r="BV103">
        <v>84055</v>
      </c>
      <c r="BW103">
        <v>84779</v>
      </c>
      <c r="CB103">
        <v>98003</v>
      </c>
      <c r="CC103">
        <v>98850</v>
      </c>
      <c r="CD103">
        <v>99131</v>
      </c>
      <c r="CE103">
        <v>99176</v>
      </c>
      <c r="CH103">
        <v>53168</v>
      </c>
      <c r="CI103">
        <v>54126</v>
      </c>
      <c r="CJ103">
        <v>54412</v>
      </c>
      <c r="CK103">
        <v>54511</v>
      </c>
      <c r="CL103">
        <v>54836</v>
      </c>
    </row>
    <row r="104" spans="2:90" x14ac:dyDescent="0.25">
      <c r="B104">
        <v>80249</v>
      </c>
      <c r="C104">
        <v>81611</v>
      </c>
      <c r="D104">
        <v>81049</v>
      </c>
      <c r="H104">
        <v>80121</v>
      </c>
      <c r="I104">
        <v>81089</v>
      </c>
      <c r="J104">
        <v>81650</v>
      </c>
      <c r="N104">
        <v>34748</v>
      </c>
      <c r="O104">
        <v>34429</v>
      </c>
      <c r="P104">
        <v>33407</v>
      </c>
      <c r="Q104">
        <v>33394</v>
      </c>
      <c r="U104">
        <v>83705</v>
      </c>
      <c r="V104">
        <v>83542</v>
      </c>
      <c r="W104">
        <v>83520</v>
      </c>
      <c r="Z104">
        <v>60104</v>
      </c>
      <c r="AA104">
        <v>61310</v>
      </c>
      <c r="AB104">
        <v>61816</v>
      </c>
      <c r="AC104">
        <v>62534</v>
      </c>
      <c r="AD104">
        <v>62240</v>
      </c>
      <c r="AF104">
        <v>46164</v>
      </c>
      <c r="AG104">
        <v>47390</v>
      </c>
      <c r="AH104">
        <v>46322</v>
      </c>
      <c r="AL104">
        <v>40618</v>
      </c>
      <c r="AM104">
        <v>42741</v>
      </c>
      <c r="AN104">
        <v>40988</v>
      </c>
      <c r="AO104">
        <v>41262</v>
      </c>
      <c r="AR104">
        <v>55369</v>
      </c>
      <c r="AS104">
        <v>56384</v>
      </c>
      <c r="AT104">
        <v>55784</v>
      </c>
      <c r="AU104">
        <v>55614</v>
      </c>
      <c r="AX104">
        <v>27856</v>
      </c>
      <c r="AY104">
        <v>27869</v>
      </c>
      <c r="AZ104">
        <v>27925</v>
      </c>
      <c r="BA104">
        <v>28803</v>
      </c>
      <c r="BD104">
        <v>45107</v>
      </c>
      <c r="BE104">
        <v>43360</v>
      </c>
      <c r="BF104">
        <v>45772</v>
      </c>
      <c r="BG104">
        <v>43420</v>
      </c>
      <c r="BJ104">
        <v>97144</v>
      </c>
      <c r="BK104">
        <v>97707</v>
      </c>
      <c r="BL104">
        <v>97817</v>
      </c>
      <c r="BM104">
        <v>97625</v>
      </c>
      <c r="BQ104">
        <v>29206</v>
      </c>
      <c r="BR104">
        <v>29644</v>
      </c>
      <c r="BS104">
        <v>29634</v>
      </c>
      <c r="BV104">
        <v>84606</v>
      </c>
      <c r="BW104">
        <v>84722</v>
      </c>
      <c r="CB104">
        <v>98038</v>
      </c>
      <c r="CC104">
        <v>98643</v>
      </c>
      <c r="CD104">
        <v>99032</v>
      </c>
      <c r="CE104">
        <v>99036</v>
      </c>
      <c r="CH104">
        <v>53090</v>
      </c>
      <c r="CI104">
        <v>53528</v>
      </c>
      <c r="CJ104">
        <v>53806</v>
      </c>
      <c r="CK104">
        <v>54498</v>
      </c>
      <c r="CL104">
        <v>54880</v>
      </c>
    </row>
    <row r="105" spans="2:90" x14ac:dyDescent="0.25">
      <c r="B105">
        <v>80601</v>
      </c>
      <c r="C105">
        <v>81003</v>
      </c>
      <c r="D105">
        <v>81432</v>
      </c>
      <c r="H105">
        <v>80111</v>
      </c>
      <c r="I105">
        <v>80435</v>
      </c>
      <c r="J105">
        <v>81431</v>
      </c>
      <c r="N105">
        <v>32735</v>
      </c>
      <c r="O105">
        <v>33606</v>
      </c>
      <c r="P105">
        <v>33417</v>
      </c>
      <c r="Q105">
        <v>33328</v>
      </c>
      <c r="U105">
        <v>83703</v>
      </c>
      <c r="V105">
        <v>83672</v>
      </c>
      <c r="W105">
        <v>83541</v>
      </c>
      <c r="Z105">
        <v>60201</v>
      </c>
      <c r="AA105">
        <v>60962</v>
      </c>
      <c r="AB105">
        <v>61856</v>
      </c>
      <c r="AC105">
        <v>62707</v>
      </c>
      <c r="AD105">
        <v>62883</v>
      </c>
      <c r="AF105">
        <v>46115</v>
      </c>
      <c r="AG105">
        <v>47060</v>
      </c>
      <c r="AH105">
        <v>46404</v>
      </c>
      <c r="AL105">
        <v>40619</v>
      </c>
      <c r="AM105">
        <v>41019</v>
      </c>
      <c r="AN105">
        <v>41712</v>
      </c>
      <c r="AO105">
        <v>41833</v>
      </c>
      <c r="AR105">
        <v>55077</v>
      </c>
      <c r="AS105">
        <v>56201</v>
      </c>
      <c r="AT105">
        <v>56141</v>
      </c>
      <c r="AU105">
        <v>56601</v>
      </c>
      <c r="AX105">
        <v>28366</v>
      </c>
      <c r="AY105">
        <v>27310</v>
      </c>
      <c r="AZ105">
        <v>28273</v>
      </c>
      <c r="BA105">
        <v>28791</v>
      </c>
      <c r="BD105">
        <v>45064</v>
      </c>
      <c r="BE105">
        <v>43204</v>
      </c>
      <c r="BF105">
        <v>43758</v>
      </c>
      <c r="BG105">
        <v>44855</v>
      </c>
      <c r="BJ105">
        <v>97064</v>
      </c>
      <c r="BK105">
        <v>97830</v>
      </c>
      <c r="BL105">
        <v>97636</v>
      </c>
      <c r="BM105">
        <v>97824</v>
      </c>
      <c r="BQ105">
        <v>29033</v>
      </c>
      <c r="BR105">
        <v>29306</v>
      </c>
      <c r="BS105">
        <v>29632</v>
      </c>
      <c r="BV105">
        <v>84340</v>
      </c>
      <c r="BW105">
        <v>84781</v>
      </c>
      <c r="CB105">
        <v>98204</v>
      </c>
      <c r="CC105">
        <v>98609</v>
      </c>
      <c r="CD105">
        <v>99121</v>
      </c>
      <c r="CE105">
        <v>99180</v>
      </c>
      <c r="CH105">
        <v>53143</v>
      </c>
      <c r="CI105">
        <v>54113</v>
      </c>
      <c r="CJ105">
        <v>54430</v>
      </c>
      <c r="CK105">
        <v>54773</v>
      </c>
    </row>
    <row r="106" spans="2:90" x14ac:dyDescent="0.25">
      <c r="B106">
        <v>80018</v>
      </c>
      <c r="C106">
        <v>81001</v>
      </c>
      <c r="D106">
        <v>81506</v>
      </c>
      <c r="H106">
        <v>80165</v>
      </c>
      <c r="I106">
        <v>80303</v>
      </c>
      <c r="J106">
        <v>81526</v>
      </c>
      <c r="N106">
        <v>32767</v>
      </c>
      <c r="O106">
        <v>33556</v>
      </c>
      <c r="P106">
        <v>32055</v>
      </c>
      <c r="Q106">
        <v>33301</v>
      </c>
      <c r="U106">
        <v>83704</v>
      </c>
      <c r="V106">
        <v>83554</v>
      </c>
      <c r="W106">
        <v>83524</v>
      </c>
      <c r="Z106">
        <v>60077</v>
      </c>
      <c r="AA106">
        <v>61362</v>
      </c>
      <c r="AB106">
        <v>61721</v>
      </c>
      <c r="AC106">
        <v>61441</v>
      </c>
      <c r="AD106">
        <v>62268</v>
      </c>
      <c r="AF106">
        <v>46104</v>
      </c>
      <c r="AG106">
        <v>47929</v>
      </c>
      <c r="AH106">
        <v>47711</v>
      </c>
      <c r="AL106">
        <v>40620</v>
      </c>
      <c r="AM106">
        <v>42347</v>
      </c>
      <c r="AN106">
        <v>42232</v>
      </c>
      <c r="AO106">
        <v>42028</v>
      </c>
      <c r="AR106">
        <v>55128</v>
      </c>
      <c r="AS106">
        <v>56085</v>
      </c>
      <c r="AT106">
        <v>56221</v>
      </c>
      <c r="AU106">
        <v>56554</v>
      </c>
      <c r="AX106">
        <v>27332</v>
      </c>
      <c r="AY106">
        <v>28351</v>
      </c>
      <c r="AZ106">
        <v>27909</v>
      </c>
      <c r="BA106">
        <v>28790</v>
      </c>
      <c r="BD106">
        <v>45066</v>
      </c>
      <c r="BE106">
        <v>43223</v>
      </c>
      <c r="BF106">
        <v>44820</v>
      </c>
      <c r="BG106">
        <v>43518</v>
      </c>
      <c r="BJ106">
        <v>97011</v>
      </c>
      <c r="BK106">
        <v>97754</v>
      </c>
      <c r="BL106">
        <v>97527</v>
      </c>
      <c r="BM106">
        <v>97415</v>
      </c>
      <c r="BQ106">
        <v>29201</v>
      </c>
      <c r="BR106">
        <v>29655</v>
      </c>
      <c r="BS106">
        <v>29643</v>
      </c>
      <c r="BV106">
        <v>84663</v>
      </c>
      <c r="BW106">
        <v>84774</v>
      </c>
      <c r="CB106">
        <v>98001</v>
      </c>
      <c r="CC106">
        <v>98603</v>
      </c>
      <c r="CD106">
        <v>99040</v>
      </c>
      <c r="CE106">
        <v>99003</v>
      </c>
      <c r="CH106">
        <v>53078</v>
      </c>
      <c r="CI106">
        <v>53949</v>
      </c>
      <c r="CJ106">
        <v>53826</v>
      </c>
      <c r="CK106">
        <v>54487</v>
      </c>
    </row>
    <row r="107" spans="2:90" x14ac:dyDescent="0.25">
      <c r="B107">
        <v>80303</v>
      </c>
      <c r="C107">
        <v>80467</v>
      </c>
      <c r="D107">
        <v>81640</v>
      </c>
      <c r="H107">
        <v>80166</v>
      </c>
      <c r="I107">
        <v>81228</v>
      </c>
      <c r="J107">
        <v>80721</v>
      </c>
      <c r="N107">
        <v>33868</v>
      </c>
      <c r="O107">
        <v>33625</v>
      </c>
      <c r="P107">
        <v>33409</v>
      </c>
      <c r="Q107">
        <v>33314</v>
      </c>
      <c r="U107">
        <v>83709</v>
      </c>
      <c r="V107">
        <v>83552</v>
      </c>
      <c r="W107">
        <v>83501</v>
      </c>
      <c r="Z107">
        <v>60165</v>
      </c>
      <c r="AA107">
        <v>60918</v>
      </c>
      <c r="AB107">
        <v>61747</v>
      </c>
      <c r="AC107">
        <v>62659</v>
      </c>
      <c r="AD107">
        <v>62836</v>
      </c>
      <c r="AF107">
        <v>46011</v>
      </c>
      <c r="AG107">
        <v>47032</v>
      </c>
      <c r="AH107">
        <v>47633</v>
      </c>
      <c r="AL107">
        <v>40621</v>
      </c>
      <c r="AM107">
        <v>41007</v>
      </c>
      <c r="AN107">
        <v>40858</v>
      </c>
      <c r="AO107">
        <v>42047</v>
      </c>
      <c r="AR107">
        <v>55055</v>
      </c>
      <c r="AS107">
        <v>56010</v>
      </c>
      <c r="AT107">
        <v>56672</v>
      </c>
      <c r="AU107">
        <v>55732</v>
      </c>
      <c r="AX107">
        <v>27253</v>
      </c>
      <c r="AY107">
        <v>28466</v>
      </c>
      <c r="AZ107">
        <v>28120</v>
      </c>
      <c r="BA107">
        <v>28804</v>
      </c>
      <c r="BD107">
        <v>45054</v>
      </c>
      <c r="BE107">
        <v>45828</v>
      </c>
      <c r="BF107">
        <v>45813</v>
      </c>
      <c r="BG107">
        <v>44811</v>
      </c>
      <c r="BJ107">
        <v>97305</v>
      </c>
      <c r="BK107">
        <v>97436</v>
      </c>
      <c r="BL107">
        <v>97877</v>
      </c>
      <c r="BM107">
        <v>97720</v>
      </c>
      <c r="BQ107">
        <v>29569</v>
      </c>
      <c r="BR107">
        <v>29369</v>
      </c>
      <c r="BS107">
        <v>29667</v>
      </c>
      <c r="BV107">
        <v>84071</v>
      </c>
      <c r="BW107">
        <v>84737</v>
      </c>
      <c r="CB107">
        <v>98023</v>
      </c>
      <c r="CC107">
        <v>98625</v>
      </c>
      <c r="CD107">
        <v>99167</v>
      </c>
      <c r="CE107">
        <v>99217</v>
      </c>
      <c r="CH107">
        <v>53104</v>
      </c>
      <c r="CI107">
        <v>54136</v>
      </c>
      <c r="CJ107">
        <v>54234</v>
      </c>
      <c r="CK107">
        <v>54451</v>
      </c>
    </row>
    <row r="108" spans="2:90" x14ac:dyDescent="0.25">
      <c r="B108">
        <v>80016</v>
      </c>
      <c r="C108">
        <v>80741</v>
      </c>
      <c r="D108">
        <v>81648</v>
      </c>
      <c r="H108">
        <v>80123</v>
      </c>
      <c r="I108">
        <v>80305</v>
      </c>
      <c r="J108">
        <v>81301</v>
      </c>
      <c r="N108">
        <v>34762</v>
      </c>
      <c r="O108">
        <v>32686</v>
      </c>
      <c r="P108">
        <v>33931</v>
      </c>
      <c r="Q108">
        <v>33312</v>
      </c>
      <c r="U108">
        <v>83634</v>
      </c>
      <c r="V108">
        <v>83530</v>
      </c>
      <c r="W108">
        <v>83540</v>
      </c>
      <c r="Z108">
        <v>60655</v>
      </c>
      <c r="AA108">
        <v>61334</v>
      </c>
      <c r="AB108">
        <v>61517</v>
      </c>
      <c r="AC108">
        <v>62567</v>
      </c>
      <c r="AD108">
        <v>62260</v>
      </c>
      <c r="AF108">
        <v>46013</v>
      </c>
      <c r="AG108">
        <v>47960</v>
      </c>
      <c r="AH108">
        <v>47630</v>
      </c>
      <c r="AL108">
        <v>40622</v>
      </c>
      <c r="AM108">
        <v>40409</v>
      </c>
      <c r="AN108">
        <v>41701</v>
      </c>
      <c r="AO108">
        <v>40820</v>
      </c>
      <c r="AR108">
        <v>55316</v>
      </c>
      <c r="AS108">
        <v>56216</v>
      </c>
      <c r="AT108">
        <v>56151</v>
      </c>
      <c r="AU108">
        <v>56688</v>
      </c>
      <c r="AX108">
        <v>27530</v>
      </c>
      <c r="AY108">
        <v>28372</v>
      </c>
      <c r="AZ108">
        <v>28164</v>
      </c>
      <c r="BA108">
        <v>28810</v>
      </c>
      <c r="BD108">
        <v>45113</v>
      </c>
      <c r="BE108">
        <v>43311</v>
      </c>
      <c r="BF108">
        <v>45770</v>
      </c>
      <c r="BG108">
        <v>43443</v>
      </c>
      <c r="BJ108">
        <v>97128</v>
      </c>
      <c r="BK108">
        <v>97499</v>
      </c>
      <c r="BL108">
        <v>97758</v>
      </c>
      <c r="BM108">
        <v>97603</v>
      </c>
      <c r="BQ108">
        <v>29164</v>
      </c>
      <c r="BR108">
        <v>29307</v>
      </c>
      <c r="BS108">
        <v>29630</v>
      </c>
      <c r="BV108">
        <v>84013</v>
      </c>
      <c r="BW108">
        <v>84782</v>
      </c>
      <c r="CB108">
        <v>98332</v>
      </c>
      <c r="CC108">
        <v>98640</v>
      </c>
      <c r="CD108">
        <v>99008</v>
      </c>
      <c r="CE108">
        <v>99119</v>
      </c>
      <c r="CH108">
        <v>53142</v>
      </c>
      <c r="CI108">
        <v>54919</v>
      </c>
      <c r="CJ108">
        <v>54665</v>
      </c>
      <c r="CK108">
        <v>54758</v>
      </c>
    </row>
    <row r="109" spans="2:90" x14ac:dyDescent="0.25">
      <c r="B109">
        <v>80026</v>
      </c>
      <c r="C109">
        <v>81009</v>
      </c>
      <c r="D109">
        <v>81047</v>
      </c>
      <c r="H109">
        <v>81022</v>
      </c>
      <c r="I109">
        <v>80818</v>
      </c>
      <c r="J109">
        <v>80744</v>
      </c>
      <c r="N109">
        <v>32723</v>
      </c>
      <c r="O109">
        <v>32145</v>
      </c>
      <c r="P109">
        <v>33414</v>
      </c>
      <c r="Q109">
        <v>33315</v>
      </c>
      <c r="U109">
        <v>83713</v>
      </c>
      <c r="V109">
        <v>83539</v>
      </c>
      <c r="W109">
        <v>83537</v>
      </c>
      <c r="Z109">
        <v>60631</v>
      </c>
      <c r="AA109">
        <v>61377</v>
      </c>
      <c r="AB109">
        <v>61607</v>
      </c>
      <c r="AC109">
        <v>61447</v>
      </c>
      <c r="AD109">
        <v>62257</v>
      </c>
      <c r="AF109">
        <v>46050</v>
      </c>
      <c r="AG109">
        <v>47170</v>
      </c>
      <c r="AH109">
        <v>46402</v>
      </c>
      <c r="AL109">
        <v>40142</v>
      </c>
      <c r="AM109">
        <v>40311</v>
      </c>
      <c r="AN109">
        <v>40840</v>
      </c>
      <c r="AO109">
        <v>41615</v>
      </c>
      <c r="AR109">
        <v>55311</v>
      </c>
      <c r="AS109">
        <v>55735</v>
      </c>
      <c r="AT109">
        <v>56187</v>
      </c>
      <c r="AU109">
        <v>56514</v>
      </c>
      <c r="AX109">
        <v>27541</v>
      </c>
      <c r="AY109">
        <v>28585</v>
      </c>
      <c r="AZ109">
        <v>28659</v>
      </c>
      <c r="BA109">
        <v>28801</v>
      </c>
      <c r="BD109">
        <v>45121</v>
      </c>
      <c r="BE109">
        <v>43319</v>
      </c>
      <c r="BF109">
        <v>43822</v>
      </c>
      <c r="BG109">
        <v>44633</v>
      </c>
      <c r="BJ109">
        <v>97375</v>
      </c>
      <c r="BK109">
        <v>97473</v>
      </c>
      <c r="BL109">
        <v>97504</v>
      </c>
      <c r="BM109">
        <v>97523</v>
      </c>
      <c r="BQ109">
        <v>29208</v>
      </c>
      <c r="BR109">
        <v>29627</v>
      </c>
      <c r="BS109">
        <v>29690</v>
      </c>
      <c r="BV109">
        <v>84664</v>
      </c>
      <c r="BW109">
        <v>84745</v>
      </c>
      <c r="CB109">
        <v>98002</v>
      </c>
      <c r="CC109">
        <v>98902</v>
      </c>
      <c r="CD109">
        <v>99160</v>
      </c>
      <c r="CE109">
        <v>99206</v>
      </c>
      <c r="CH109">
        <v>53178</v>
      </c>
      <c r="CI109">
        <v>54140</v>
      </c>
      <c r="CJ109">
        <v>54408</v>
      </c>
      <c r="CK109">
        <v>54771</v>
      </c>
    </row>
    <row r="110" spans="2:90" x14ac:dyDescent="0.25">
      <c r="B110">
        <v>80305</v>
      </c>
      <c r="C110">
        <v>81010</v>
      </c>
      <c r="D110">
        <v>81041</v>
      </c>
      <c r="H110">
        <v>80237</v>
      </c>
      <c r="I110">
        <v>80026</v>
      </c>
      <c r="J110">
        <v>81137</v>
      </c>
      <c r="N110">
        <v>32927</v>
      </c>
      <c r="O110">
        <v>32967</v>
      </c>
      <c r="P110">
        <v>33928</v>
      </c>
      <c r="Q110">
        <v>33316</v>
      </c>
      <c r="U110">
        <v>83657</v>
      </c>
      <c r="V110">
        <v>83536</v>
      </c>
      <c r="W110">
        <v>83535</v>
      </c>
      <c r="Z110">
        <v>60455</v>
      </c>
      <c r="AA110">
        <v>61743</v>
      </c>
      <c r="AB110">
        <v>61242</v>
      </c>
      <c r="AC110">
        <v>61957</v>
      </c>
      <c r="AD110">
        <v>62897</v>
      </c>
      <c r="AF110">
        <v>46128</v>
      </c>
      <c r="AG110">
        <v>47879</v>
      </c>
      <c r="AH110">
        <v>46321</v>
      </c>
      <c r="AL110">
        <v>40104</v>
      </c>
      <c r="AM110">
        <v>41071</v>
      </c>
      <c r="AN110">
        <v>41238</v>
      </c>
      <c r="AO110">
        <v>41603</v>
      </c>
      <c r="AR110">
        <v>55076</v>
      </c>
      <c r="AS110">
        <v>56352</v>
      </c>
      <c r="AT110">
        <v>55793</v>
      </c>
      <c r="AU110">
        <v>56566</v>
      </c>
      <c r="AX110">
        <v>27231</v>
      </c>
      <c r="AY110">
        <v>28360</v>
      </c>
      <c r="AZ110">
        <v>28579</v>
      </c>
      <c r="BA110">
        <v>28739</v>
      </c>
      <c r="BD110">
        <v>45003</v>
      </c>
      <c r="BE110">
        <v>43154</v>
      </c>
      <c r="BF110">
        <v>43548</v>
      </c>
      <c r="BG110">
        <v>43543</v>
      </c>
      <c r="BJ110">
        <v>97303</v>
      </c>
      <c r="BK110">
        <v>97467</v>
      </c>
      <c r="BL110">
        <v>97543</v>
      </c>
      <c r="BM110">
        <v>97837</v>
      </c>
      <c r="BQ110">
        <v>29214</v>
      </c>
      <c r="BR110">
        <v>29319</v>
      </c>
      <c r="BS110">
        <v>29678</v>
      </c>
      <c r="BV110">
        <v>84324</v>
      </c>
      <c r="BW110">
        <v>84783</v>
      </c>
      <c r="CB110">
        <v>98275</v>
      </c>
      <c r="CC110">
        <v>98834</v>
      </c>
      <c r="CD110">
        <v>99105</v>
      </c>
      <c r="CE110">
        <v>99009</v>
      </c>
      <c r="CH110">
        <v>53036</v>
      </c>
      <c r="CI110">
        <v>54911</v>
      </c>
      <c r="CJ110">
        <v>54441</v>
      </c>
      <c r="CK110">
        <v>54625</v>
      </c>
    </row>
    <row r="111" spans="2:90" x14ac:dyDescent="0.25">
      <c r="B111">
        <v>80603</v>
      </c>
      <c r="C111">
        <v>81011</v>
      </c>
      <c r="D111">
        <v>81425</v>
      </c>
      <c r="H111">
        <v>81253</v>
      </c>
      <c r="I111">
        <v>80309</v>
      </c>
      <c r="J111">
        <v>81520</v>
      </c>
      <c r="N111">
        <v>34788</v>
      </c>
      <c r="O111">
        <v>32131</v>
      </c>
      <c r="P111">
        <v>33401</v>
      </c>
      <c r="Q111">
        <v>33028</v>
      </c>
      <c r="U111">
        <v>83616</v>
      </c>
      <c r="V111">
        <v>83522</v>
      </c>
      <c r="W111">
        <v>83873</v>
      </c>
      <c r="Z111">
        <v>60453</v>
      </c>
      <c r="AA111">
        <v>60924</v>
      </c>
      <c r="AB111">
        <v>61238</v>
      </c>
      <c r="AC111">
        <v>61476</v>
      </c>
      <c r="AD111">
        <v>62255</v>
      </c>
      <c r="AF111">
        <v>46056</v>
      </c>
      <c r="AG111">
        <v>46988</v>
      </c>
      <c r="AH111">
        <v>47720</v>
      </c>
      <c r="AL111">
        <v>40052</v>
      </c>
      <c r="AM111">
        <v>40385</v>
      </c>
      <c r="AN111">
        <v>41146</v>
      </c>
      <c r="AO111">
        <v>41663</v>
      </c>
      <c r="AR111">
        <v>55014</v>
      </c>
      <c r="AS111">
        <v>55929</v>
      </c>
      <c r="AT111">
        <v>56248</v>
      </c>
      <c r="AU111">
        <v>56553</v>
      </c>
      <c r="AX111">
        <v>27893</v>
      </c>
      <c r="AY111">
        <v>27866</v>
      </c>
      <c r="AZ111">
        <v>28528</v>
      </c>
      <c r="BA111">
        <v>28704</v>
      </c>
      <c r="BD111">
        <v>45148</v>
      </c>
      <c r="BE111">
        <v>43194</v>
      </c>
      <c r="BF111">
        <v>44833</v>
      </c>
      <c r="BG111">
        <v>45745</v>
      </c>
      <c r="BJ111">
        <v>97048</v>
      </c>
      <c r="BK111">
        <v>97818</v>
      </c>
      <c r="BL111">
        <v>97722</v>
      </c>
      <c r="BM111">
        <v>97637</v>
      </c>
      <c r="BQ111">
        <v>29215</v>
      </c>
      <c r="BR111">
        <v>29680</v>
      </c>
      <c r="BS111">
        <v>29661</v>
      </c>
      <c r="BV111">
        <v>84032</v>
      </c>
      <c r="BW111">
        <v>84770</v>
      </c>
      <c r="CB111">
        <v>98208</v>
      </c>
      <c r="CC111">
        <v>98814</v>
      </c>
      <c r="CD111">
        <v>99173</v>
      </c>
      <c r="CE111">
        <v>99021</v>
      </c>
      <c r="CH111">
        <v>53158</v>
      </c>
      <c r="CI111">
        <v>53574</v>
      </c>
      <c r="CJ111">
        <v>54409</v>
      </c>
      <c r="CK111">
        <v>54501</v>
      </c>
    </row>
    <row r="112" spans="2:90" x14ac:dyDescent="0.25">
      <c r="B112">
        <v>80439</v>
      </c>
      <c r="C112">
        <v>81012</v>
      </c>
      <c r="D112">
        <v>81501</v>
      </c>
      <c r="H112">
        <v>80113</v>
      </c>
      <c r="I112">
        <v>81021</v>
      </c>
      <c r="J112">
        <v>81504</v>
      </c>
      <c r="N112">
        <v>34773</v>
      </c>
      <c r="O112">
        <v>33664</v>
      </c>
      <c r="P112">
        <v>33957</v>
      </c>
      <c r="Q112">
        <v>33029</v>
      </c>
      <c r="U112">
        <v>83642</v>
      </c>
      <c r="V112">
        <v>83553</v>
      </c>
      <c r="W112">
        <v>83823</v>
      </c>
      <c r="Z112">
        <v>60525</v>
      </c>
      <c r="AA112">
        <v>60973</v>
      </c>
      <c r="AB112">
        <v>61554</v>
      </c>
      <c r="AC112">
        <v>62702</v>
      </c>
      <c r="AD112">
        <v>62285</v>
      </c>
      <c r="AF112">
        <v>46166</v>
      </c>
      <c r="AG112">
        <v>46781</v>
      </c>
      <c r="AH112">
        <v>47710</v>
      </c>
      <c r="AL112">
        <v>41098</v>
      </c>
      <c r="AM112">
        <v>42171</v>
      </c>
      <c r="AN112">
        <v>41722</v>
      </c>
      <c r="AO112">
        <v>41642</v>
      </c>
      <c r="AR112">
        <v>55110</v>
      </c>
      <c r="AS112">
        <v>55918</v>
      </c>
      <c r="AT112">
        <v>56235</v>
      </c>
      <c r="AU112">
        <v>55703</v>
      </c>
      <c r="AX112">
        <v>27830</v>
      </c>
      <c r="AY112">
        <v>27357</v>
      </c>
      <c r="AZ112">
        <v>28685</v>
      </c>
      <c r="BA112">
        <v>28806</v>
      </c>
      <c r="BD112">
        <v>45311</v>
      </c>
      <c r="BE112">
        <v>43217</v>
      </c>
      <c r="BF112">
        <v>44802</v>
      </c>
      <c r="BG112">
        <v>43780</v>
      </c>
      <c r="BJ112">
        <v>97101</v>
      </c>
      <c r="BK112">
        <v>97441</v>
      </c>
      <c r="BL112">
        <v>97738</v>
      </c>
      <c r="BM112">
        <v>97814</v>
      </c>
      <c r="BQ112">
        <v>29216</v>
      </c>
      <c r="BR112">
        <v>29341</v>
      </c>
      <c r="BS112">
        <v>29671</v>
      </c>
      <c r="BV112">
        <v>84069</v>
      </c>
      <c r="BW112">
        <v>84780</v>
      </c>
      <c r="CB112">
        <v>98422</v>
      </c>
      <c r="CC112">
        <v>98601</v>
      </c>
      <c r="CD112">
        <v>99029</v>
      </c>
      <c r="CE112">
        <v>99156</v>
      </c>
      <c r="CH112">
        <v>53170</v>
      </c>
      <c r="CI112">
        <v>53570</v>
      </c>
      <c r="CJ112">
        <v>53810</v>
      </c>
      <c r="CK112">
        <v>54768</v>
      </c>
    </row>
    <row r="113" spans="2:89" x14ac:dyDescent="0.25">
      <c r="B113">
        <v>80134</v>
      </c>
      <c r="C113">
        <v>81025</v>
      </c>
      <c r="D113">
        <v>81505</v>
      </c>
      <c r="H113">
        <v>80014</v>
      </c>
      <c r="I113">
        <v>81067</v>
      </c>
      <c r="J113">
        <v>81625</v>
      </c>
      <c r="N113">
        <v>33844</v>
      </c>
      <c r="O113">
        <v>34431</v>
      </c>
      <c r="P113">
        <v>33413</v>
      </c>
      <c r="Q113">
        <v>33026</v>
      </c>
      <c r="U113">
        <v>83646</v>
      </c>
      <c r="V113">
        <v>83533</v>
      </c>
      <c r="W113">
        <v>83812</v>
      </c>
      <c r="Z113">
        <v>60154</v>
      </c>
      <c r="AA113">
        <v>61739</v>
      </c>
      <c r="AB113">
        <v>61558</v>
      </c>
      <c r="AC113">
        <v>62442</v>
      </c>
      <c r="AD113">
        <v>62888</v>
      </c>
      <c r="AF113">
        <v>46071</v>
      </c>
      <c r="AG113">
        <v>47991</v>
      </c>
      <c r="AH113">
        <v>46406</v>
      </c>
      <c r="AL113">
        <v>40040</v>
      </c>
      <c r="AM113">
        <v>40403</v>
      </c>
      <c r="AN113">
        <v>41776</v>
      </c>
      <c r="AO113">
        <v>41828</v>
      </c>
      <c r="AR113">
        <v>55378</v>
      </c>
      <c r="AS113">
        <v>55704</v>
      </c>
      <c r="AT113">
        <v>56142</v>
      </c>
      <c r="AU113">
        <v>56589</v>
      </c>
      <c r="AX113">
        <v>27252</v>
      </c>
      <c r="AY113">
        <v>27239</v>
      </c>
      <c r="AZ113">
        <v>28668</v>
      </c>
      <c r="BA113">
        <v>28759</v>
      </c>
      <c r="BD113">
        <v>45327</v>
      </c>
      <c r="BE113">
        <v>43333</v>
      </c>
      <c r="BF113">
        <v>43771</v>
      </c>
      <c r="BG113">
        <v>43469</v>
      </c>
      <c r="BJ113">
        <v>97381</v>
      </c>
      <c r="BK113">
        <v>97843</v>
      </c>
      <c r="BL113">
        <v>97601</v>
      </c>
      <c r="BM113">
        <v>97534</v>
      </c>
      <c r="BQ113">
        <v>29217</v>
      </c>
      <c r="BR113">
        <v>29681</v>
      </c>
      <c r="BS113">
        <v>29682</v>
      </c>
      <c r="BV113">
        <v>84660</v>
      </c>
      <c r="BW113">
        <v>84733</v>
      </c>
      <c r="CB113">
        <v>98407</v>
      </c>
      <c r="CC113">
        <v>98952</v>
      </c>
      <c r="CD113">
        <v>99101</v>
      </c>
      <c r="CE113">
        <v>99216</v>
      </c>
      <c r="CH113">
        <v>53059</v>
      </c>
      <c r="CI113">
        <v>54947</v>
      </c>
      <c r="CJ113">
        <v>54626</v>
      </c>
      <c r="CK113">
        <v>54121</v>
      </c>
    </row>
    <row r="114" spans="2:89" x14ac:dyDescent="0.25">
      <c r="B114">
        <v>80137</v>
      </c>
      <c r="C114">
        <v>80812</v>
      </c>
      <c r="D114">
        <v>81527</v>
      </c>
      <c r="H114">
        <v>80465</v>
      </c>
      <c r="I114">
        <v>80642</v>
      </c>
      <c r="J114">
        <v>80737</v>
      </c>
      <c r="N114">
        <v>32926</v>
      </c>
      <c r="O114">
        <v>33634</v>
      </c>
      <c r="P114">
        <v>32046</v>
      </c>
      <c r="Q114">
        <v>33024</v>
      </c>
      <c r="U114">
        <v>83670</v>
      </c>
      <c r="V114">
        <v>83546</v>
      </c>
      <c r="W114">
        <v>83832</v>
      </c>
      <c r="Z114">
        <v>60176</v>
      </c>
      <c r="AA114">
        <v>61326</v>
      </c>
      <c r="AB114">
        <v>61852</v>
      </c>
      <c r="AC114">
        <v>61473</v>
      </c>
      <c r="AD114">
        <v>62869</v>
      </c>
      <c r="AF114">
        <v>46182</v>
      </c>
      <c r="AG114">
        <v>47371</v>
      </c>
      <c r="AH114">
        <v>46323</v>
      </c>
      <c r="AL114">
        <v>40062</v>
      </c>
      <c r="AM114">
        <v>42715</v>
      </c>
      <c r="AN114">
        <v>41219</v>
      </c>
      <c r="AO114">
        <v>41631</v>
      </c>
      <c r="AR114">
        <v>55356</v>
      </c>
      <c r="AS114">
        <v>56345</v>
      </c>
      <c r="AT114">
        <v>55717</v>
      </c>
      <c r="AU114">
        <v>56678</v>
      </c>
      <c r="AX114">
        <v>28344</v>
      </c>
      <c r="AY114">
        <v>27360</v>
      </c>
      <c r="AZ114">
        <v>28627</v>
      </c>
      <c r="BA114">
        <v>28729</v>
      </c>
      <c r="BD114">
        <v>45068</v>
      </c>
      <c r="BE114">
        <v>45629</v>
      </c>
      <c r="BF114">
        <v>45821</v>
      </c>
      <c r="BG114">
        <v>43515</v>
      </c>
      <c r="BJ114">
        <v>97304</v>
      </c>
      <c r="BK114">
        <v>97750</v>
      </c>
      <c r="BL114">
        <v>97538</v>
      </c>
      <c r="BM114">
        <v>97883</v>
      </c>
      <c r="BQ114">
        <v>29218</v>
      </c>
      <c r="BR114">
        <v>29330</v>
      </c>
      <c r="BS114">
        <v>29672</v>
      </c>
      <c r="BV114">
        <v>84086</v>
      </c>
      <c r="BW114">
        <v>84738</v>
      </c>
      <c r="CB114">
        <v>98203</v>
      </c>
      <c r="CC114">
        <v>98901</v>
      </c>
      <c r="CD114">
        <v>99013</v>
      </c>
      <c r="CE114">
        <v>99037</v>
      </c>
      <c r="CH114">
        <v>53156</v>
      </c>
      <c r="CI114">
        <v>53561</v>
      </c>
      <c r="CJ114">
        <v>53821</v>
      </c>
      <c r="CK114">
        <v>54722</v>
      </c>
    </row>
    <row r="115" spans="2:89" x14ac:dyDescent="0.25">
      <c r="B115">
        <v>80108</v>
      </c>
      <c r="C115">
        <v>80722</v>
      </c>
      <c r="D115">
        <v>81503</v>
      </c>
      <c r="H115">
        <v>80449</v>
      </c>
      <c r="I115">
        <v>80310</v>
      </c>
      <c r="J115">
        <v>81527</v>
      </c>
      <c r="N115">
        <v>32168</v>
      </c>
      <c r="O115">
        <v>33598</v>
      </c>
      <c r="P115">
        <v>33415</v>
      </c>
      <c r="Q115">
        <v>33004</v>
      </c>
      <c r="U115">
        <v>83615</v>
      </c>
      <c r="V115">
        <v>83526</v>
      </c>
      <c r="W115">
        <v>83802</v>
      </c>
      <c r="Z115">
        <v>60458</v>
      </c>
      <c r="AA115">
        <v>61337</v>
      </c>
      <c r="AB115">
        <v>61872</v>
      </c>
      <c r="AC115">
        <v>62469</v>
      </c>
      <c r="AD115">
        <v>62860</v>
      </c>
      <c r="AF115">
        <v>46146</v>
      </c>
      <c r="AG115">
        <v>46926</v>
      </c>
      <c r="AH115">
        <v>47715</v>
      </c>
      <c r="AL115">
        <v>40372</v>
      </c>
      <c r="AM115">
        <v>42642</v>
      </c>
      <c r="AN115">
        <v>41772</v>
      </c>
      <c r="AO115">
        <v>42045</v>
      </c>
      <c r="AR115">
        <v>55125</v>
      </c>
      <c r="AS115">
        <v>55912</v>
      </c>
      <c r="AT115">
        <v>56178</v>
      </c>
      <c r="AU115">
        <v>56594</v>
      </c>
      <c r="AX115">
        <v>27258</v>
      </c>
      <c r="AY115">
        <v>27872</v>
      </c>
      <c r="AZ115">
        <v>28623</v>
      </c>
      <c r="BA115">
        <v>28701</v>
      </c>
      <c r="BD115">
        <v>45171</v>
      </c>
      <c r="BE115">
        <v>45871</v>
      </c>
      <c r="BF115">
        <v>44844</v>
      </c>
      <c r="BG115">
        <v>43749</v>
      </c>
      <c r="BJ115">
        <v>97049</v>
      </c>
      <c r="BK115">
        <v>97462</v>
      </c>
      <c r="BL115">
        <v>97639</v>
      </c>
      <c r="BM115">
        <v>97633</v>
      </c>
      <c r="BQ115">
        <v>29219</v>
      </c>
      <c r="BR115">
        <v>29301</v>
      </c>
      <c r="BS115">
        <v>29635</v>
      </c>
      <c r="BV115">
        <v>84302</v>
      </c>
      <c r="BW115">
        <v>84765</v>
      </c>
      <c r="CB115">
        <v>98329</v>
      </c>
      <c r="CC115">
        <v>98648</v>
      </c>
      <c r="CD115">
        <v>99141</v>
      </c>
      <c r="CE115">
        <v>99158</v>
      </c>
      <c r="CH115">
        <v>53040</v>
      </c>
      <c r="CI115">
        <v>54914</v>
      </c>
      <c r="CJ115">
        <v>54403</v>
      </c>
      <c r="CK115">
        <v>54612</v>
      </c>
    </row>
    <row r="116" spans="2:89" x14ac:dyDescent="0.25">
      <c r="B116">
        <v>80516</v>
      </c>
      <c r="C116">
        <v>81005</v>
      </c>
      <c r="D116">
        <v>81435</v>
      </c>
      <c r="H116">
        <v>80013</v>
      </c>
      <c r="I116">
        <v>80314</v>
      </c>
      <c r="J116">
        <v>81424</v>
      </c>
      <c r="N116">
        <v>33850</v>
      </c>
      <c r="O116">
        <v>33629</v>
      </c>
      <c r="P116">
        <v>32096</v>
      </c>
      <c r="Q116">
        <v>33027</v>
      </c>
      <c r="U116">
        <v>83669</v>
      </c>
      <c r="V116">
        <v>83543</v>
      </c>
      <c r="W116">
        <v>83871</v>
      </c>
      <c r="Z116">
        <v>60131</v>
      </c>
      <c r="AA116">
        <v>61063</v>
      </c>
      <c r="AB116">
        <v>61851</v>
      </c>
      <c r="AC116">
        <v>61422</v>
      </c>
      <c r="AD116">
        <v>62884</v>
      </c>
      <c r="AF116">
        <v>46150</v>
      </c>
      <c r="AG116">
        <v>46941</v>
      </c>
      <c r="AH116">
        <v>47616</v>
      </c>
      <c r="AL116">
        <v>40157</v>
      </c>
      <c r="AM116">
        <v>42553</v>
      </c>
      <c r="AN116">
        <v>41764</v>
      </c>
      <c r="AO116">
        <v>41214</v>
      </c>
      <c r="AR116">
        <v>55124</v>
      </c>
      <c r="AS116">
        <v>55967</v>
      </c>
      <c r="AT116">
        <v>56452</v>
      </c>
      <c r="AU116">
        <v>56621</v>
      </c>
      <c r="AX116">
        <v>27863</v>
      </c>
      <c r="AY116">
        <v>27849</v>
      </c>
      <c r="AZ116">
        <v>28553</v>
      </c>
      <c r="BA116">
        <v>28742</v>
      </c>
      <c r="BD116">
        <v>45458</v>
      </c>
      <c r="BE116">
        <v>43222</v>
      </c>
      <c r="BF116">
        <v>44882</v>
      </c>
      <c r="BG116">
        <v>43442</v>
      </c>
      <c r="BJ116">
        <v>97067</v>
      </c>
      <c r="BK116">
        <v>97733</v>
      </c>
      <c r="BL116">
        <v>97535</v>
      </c>
      <c r="BM116">
        <v>97885</v>
      </c>
      <c r="BQ116">
        <v>29220</v>
      </c>
      <c r="BR116">
        <v>29669</v>
      </c>
      <c r="BS116">
        <v>29696</v>
      </c>
      <c r="BV116">
        <v>84328</v>
      </c>
      <c r="BW116">
        <v>84790</v>
      </c>
      <c r="CB116">
        <v>98421</v>
      </c>
      <c r="CC116">
        <v>98845</v>
      </c>
      <c r="CD116">
        <v>99181</v>
      </c>
      <c r="CE116">
        <v>99012</v>
      </c>
      <c r="CH116">
        <v>53002</v>
      </c>
      <c r="CI116">
        <v>54960</v>
      </c>
      <c r="CJ116">
        <v>54449</v>
      </c>
      <c r="CK116">
        <v>54447</v>
      </c>
    </row>
    <row r="117" spans="2:89" x14ac:dyDescent="0.25">
      <c r="B117">
        <v>80403</v>
      </c>
      <c r="C117">
        <v>81210</v>
      </c>
      <c r="D117">
        <v>81521</v>
      </c>
      <c r="H117">
        <v>80110</v>
      </c>
      <c r="I117">
        <v>80461</v>
      </c>
      <c r="J117">
        <v>81506</v>
      </c>
      <c r="N117">
        <v>32702</v>
      </c>
      <c r="O117">
        <v>33609</v>
      </c>
      <c r="P117">
        <v>33449</v>
      </c>
      <c r="Q117">
        <v>33021</v>
      </c>
      <c r="U117">
        <v>83617</v>
      </c>
      <c r="V117">
        <v>83523</v>
      </c>
      <c r="W117">
        <v>83834</v>
      </c>
      <c r="Z117">
        <v>60164</v>
      </c>
      <c r="AA117">
        <v>61047</v>
      </c>
      <c r="AB117">
        <v>61275</v>
      </c>
      <c r="AC117">
        <v>62688</v>
      </c>
      <c r="AD117">
        <v>62817</v>
      </c>
      <c r="AF117">
        <v>47384</v>
      </c>
      <c r="AG117">
        <v>47850</v>
      </c>
      <c r="AH117">
        <v>46324</v>
      </c>
      <c r="AL117">
        <v>42748</v>
      </c>
      <c r="AM117">
        <v>41064</v>
      </c>
      <c r="AN117">
        <v>41464</v>
      </c>
      <c r="AO117">
        <v>40823</v>
      </c>
      <c r="AR117">
        <v>55317</v>
      </c>
      <c r="AS117">
        <v>56312</v>
      </c>
      <c r="AT117">
        <v>56113</v>
      </c>
      <c r="AU117">
        <v>56630</v>
      </c>
      <c r="AX117">
        <v>28390</v>
      </c>
      <c r="AY117">
        <v>27837</v>
      </c>
      <c r="AZ117">
        <v>28524</v>
      </c>
      <c r="BA117">
        <v>28766</v>
      </c>
      <c r="BD117">
        <v>45342</v>
      </c>
      <c r="BE117">
        <v>45672</v>
      </c>
      <c r="BF117">
        <v>43701</v>
      </c>
      <c r="BG117">
        <v>43410</v>
      </c>
      <c r="BJ117">
        <v>97014</v>
      </c>
      <c r="BK117">
        <v>97839</v>
      </c>
      <c r="BL117">
        <v>97876</v>
      </c>
      <c r="BM117">
        <v>97828</v>
      </c>
      <c r="BQ117">
        <v>29222</v>
      </c>
      <c r="BR117">
        <v>29624</v>
      </c>
      <c r="BS117">
        <v>29693</v>
      </c>
      <c r="BV117">
        <v>84651</v>
      </c>
      <c r="CB117">
        <v>98092</v>
      </c>
      <c r="CC117">
        <v>98933</v>
      </c>
      <c r="CD117">
        <v>99034</v>
      </c>
      <c r="CE117">
        <v>99023</v>
      </c>
      <c r="CH117">
        <v>53013</v>
      </c>
      <c r="CI117">
        <v>54130</v>
      </c>
      <c r="CJ117">
        <v>54491</v>
      </c>
      <c r="CK117">
        <v>54529</v>
      </c>
    </row>
    <row r="118" spans="2:89" x14ac:dyDescent="0.25">
      <c r="B118">
        <v>80309</v>
      </c>
      <c r="C118">
        <v>81006</v>
      </c>
      <c r="D118">
        <v>81507</v>
      </c>
      <c r="H118">
        <v>80236</v>
      </c>
      <c r="I118">
        <v>80514</v>
      </c>
      <c r="J118">
        <v>81501</v>
      </c>
      <c r="N118">
        <v>32759</v>
      </c>
      <c r="O118">
        <v>32177</v>
      </c>
      <c r="P118">
        <v>34135</v>
      </c>
      <c r="Q118">
        <v>33025</v>
      </c>
      <c r="U118">
        <v>83687</v>
      </c>
      <c r="V118">
        <v>83544</v>
      </c>
      <c r="W118">
        <v>83843</v>
      </c>
      <c r="Z118">
        <v>60053</v>
      </c>
      <c r="AA118">
        <v>61024</v>
      </c>
      <c r="AB118">
        <v>61727</v>
      </c>
      <c r="AC118">
        <v>61482</v>
      </c>
      <c r="AD118">
        <v>62236</v>
      </c>
      <c r="AF118">
        <v>46016</v>
      </c>
      <c r="AG118">
        <v>47250</v>
      </c>
      <c r="AH118">
        <v>46703</v>
      </c>
      <c r="AL118">
        <v>42724</v>
      </c>
      <c r="AM118">
        <v>42333</v>
      </c>
      <c r="AN118">
        <v>41124</v>
      </c>
      <c r="AO118">
        <v>42081</v>
      </c>
      <c r="AR118">
        <v>55340</v>
      </c>
      <c r="AS118">
        <v>56007</v>
      </c>
      <c r="AT118">
        <v>56655</v>
      </c>
      <c r="AU118">
        <v>55706</v>
      </c>
      <c r="AX118">
        <v>27302</v>
      </c>
      <c r="AY118">
        <v>28364</v>
      </c>
      <c r="AZ118">
        <v>28006</v>
      </c>
      <c r="BA118">
        <v>28753</v>
      </c>
      <c r="BD118">
        <v>45142</v>
      </c>
      <c r="BE118">
        <v>43212</v>
      </c>
      <c r="BF118">
        <v>43787</v>
      </c>
      <c r="BG118">
        <v>43804</v>
      </c>
      <c r="BJ118">
        <v>97301</v>
      </c>
      <c r="BK118">
        <v>97874</v>
      </c>
      <c r="BL118">
        <v>97444</v>
      </c>
      <c r="BM118">
        <v>97632</v>
      </c>
      <c r="BQ118">
        <v>29225</v>
      </c>
      <c r="BR118">
        <v>29303</v>
      </c>
      <c r="BS118">
        <v>29685</v>
      </c>
      <c r="BV118">
        <v>84307</v>
      </c>
      <c r="CB118">
        <v>98340</v>
      </c>
      <c r="CC118">
        <v>98846</v>
      </c>
      <c r="CD118">
        <v>99324</v>
      </c>
      <c r="CE118">
        <v>99347</v>
      </c>
      <c r="CH118">
        <v>53179</v>
      </c>
      <c r="CI118">
        <v>53930</v>
      </c>
      <c r="CJ118">
        <v>54656</v>
      </c>
      <c r="CK118">
        <v>54562</v>
      </c>
    </row>
    <row r="119" spans="2:89" x14ac:dyDescent="0.25">
      <c r="B119">
        <v>80514</v>
      </c>
      <c r="C119">
        <v>80823</v>
      </c>
      <c r="D119">
        <v>81064</v>
      </c>
      <c r="H119">
        <v>80235</v>
      </c>
      <c r="I119">
        <v>80516</v>
      </c>
      <c r="J119">
        <v>81503</v>
      </c>
      <c r="N119">
        <v>33514</v>
      </c>
      <c r="O119">
        <v>34655</v>
      </c>
      <c r="P119">
        <v>33406</v>
      </c>
      <c r="Q119">
        <v>32331</v>
      </c>
      <c r="U119">
        <v>83632</v>
      </c>
      <c r="V119">
        <v>83555</v>
      </c>
      <c r="W119">
        <v>83830</v>
      </c>
      <c r="Z119">
        <v>60415</v>
      </c>
      <c r="AA119">
        <v>61740</v>
      </c>
      <c r="AB119">
        <v>61536</v>
      </c>
      <c r="AC119">
        <v>62531</v>
      </c>
      <c r="AD119">
        <v>62237</v>
      </c>
      <c r="AF119">
        <v>46148</v>
      </c>
      <c r="AG119">
        <v>47971</v>
      </c>
      <c r="AH119">
        <v>47722</v>
      </c>
      <c r="AL119">
        <v>41083</v>
      </c>
      <c r="AM119">
        <v>41004</v>
      </c>
      <c r="AN119">
        <v>42064</v>
      </c>
      <c r="AO119">
        <v>41647</v>
      </c>
      <c r="AR119">
        <v>55115</v>
      </c>
      <c r="AS119">
        <v>56025</v>
      </c>
      <c r="AT119">
        <v>56515</v>
      </c>
      <c r="AU119">
        <v>55607</v>
      </c>
      <c r="AX119">
        <v>27207</v>
      </c>
      <c r="AY119">
        <v>27284</v>
      </c>
      <c r="AZ119">
        <v>28610</v>
      </c>
      <c r="BA119">
        <v>28718</v>
      </c>
      <c r="BD119">
        <v>45146</v>
      </c>
      <c r="BE119">
        <v>43041</v>
      </c>
      <c r="BF119">
        <v>45724</v>
      </c>
      <c r="BG119">
        <v>44847</v>
      </c>
      <c r="BJ119">
        <v>97311</v>
      </c>
      <c r="BK119">
        <v>97479</v>
      </c>
      <c r="BL119">
        <v>97501</v>
      </c>
      <c r="BM119">
        <v>97630</v>
      </c>
      <c r="BQ119">
        <v>29226</v>
      </c>
      <c r="BR119">
        <v>29334</v>
      </c>
      <c r="BS119">
        <v>29691</v>
      </c>
      <c r="BV119">
        <v>84653</v>
      </c>
      <c r="CB119">
        <v>98403</v>
      </c>
      <c r="CC119">
        <v>98674</v>
      </c>
      <c r="CD119">
        <v>99022</v>
      </c>
      <c r="CE119">
        <v>99018</v>
      </c>
      <c r="CH119">
        <v>53075</v>
      </c>
      <c r="CI119">
        <v>54180</v>
      </c>
      <c r="CJ119">
        <v>54628</v>
      </c>
      <c r="CK119">
        <v>54490</v>
      </c>
    </row>
    <row r="120" spans="2:89" x14ac:dyDescent="0.25">
      <c r="B120">
        <v>80310</v>
      </c>
      <c r="C120">
        <v>81637</v>
      </c>
      <c r="D120">
        <v>81431</v>
      </c>
      <c r="H120">
        <v>80222</v>
      </c>
      <c r="I120">
        <v>80301</v>
      </c>
      <c r="J120">
        <v>81653</v>
      </c>
      <c r="N120">
        <v>33881</v>
      </c>
      <c r="O120">
        <v>33857</v>
      </c>
      <c r="P120">
        <v>33480</v>
      </c>
      <c r="Q120">
        <v>33020</v>
      </c>
      <c r="U120">
        <v>83636</v>
      </c>
      <c r="V120">
        <v>83548</v>
      </c>
      <c r="W120">
        <v>83846</v>
      </c>
      <c r="Z120">
        <v>60162</v>
      </c>
      <c r="AA120">
        <v>61775</v>
      </c>
      <c r="AB120">
        <v>61863</v>
      </c>
      <c r="AC120">
        <v>62706</v>
      </c>
      <c r="AD120">
        <v>62264</v>
      </c>
      <c r="AF120">
        <v>47234</v>
      </c>
      <c r="AG120">
        <v>47848</v>
      </c>
      <c r="AH120">
        <v>46776</v>
      </c>
      <c r="AL120">
        <v>40161</v>
      </c>
      <c r="AM120">
        <v>41075</v>
      </c>
      <c r="AN120">
        <v>40816</v>
      </c>
      <c r="AO120">
        <v>41636</v>
      </c>
      <c r="AR120">
        <v>55306</v>
      </c>
      <c r="AS120">
        <v>56270</v>
      </c>
      <c r="AT120">
        <v>56220</v>
      </c>
      <c r="AU120">
        <v>56569</v>
      </c>
      <c r="AX120">
        <v>27537</v>
      </c>
      <c r="AY120">
        <v>28521</v>
      </c>
      <c r="AZ120">
        <v>28080</v>
      </c>
      <c r="BA120">
        <v>28715</v>
      </c>
      <c r="BD120">
        <v>45449</v>
      </c>
      <c r="BE120">
        <v>43207</v>
      </c>
      <c r="BF120">
        <v>44822</v>
      </c>
      <c r="BG120">
        <v>43542</v>
      </c>
      <c r="BJ120">
        <v>97312</v>
      </c>
      <c r="BK120">
        <v>97449</v>
      </c>
      <c r="BL120">
        <v>97621</v>
      </c>
      <c r="BM120">
        <v>97819</v>
      </c>
      <c r="BQ120">
        <v>29227</v>
      </c>
      <c r="BR120">
        <v>29662</v>
      </c>
      <c r="BS120">
        <v>29676</v>
      </c>
      <c r="BV120">
        <v>84080</v>
      </c>
      <c r="CB120">
        <v>98047</v>
      </c>
      <c r="CC120">
        <v>98631</v>
      </c>
      <c r="CD120">
        <v>99362</v>
      </c>
      <c r="CE120">
        <v>99016</v>
      </c>
      <c r="CH120">
        <v>53121</v>
      </c>
      <c r="CI120">
        <v>53566</v>
      </c>
      <c r="CJ120">
        <v>54418</v>
      </c>
      <c r="CK120">
        <v>54747</v>
      </c>
    </row>
    <row r="121" spans="2:89" x14ac:dyDescent="0.25">
      <c r="B121">
        <v>80314</v>
      </c>
      <c r="C121">
        <v>80487</v>
      </c>
      <c r="D121">
        <v>81147</v>
      </c>
      <c r="H121">
        <v>80231</v>
      </c>
      <c r="I121">
        <v>80466</v>
      </c>
      <c r="J121">
        <v>81630</v>
      </c>
      <c r="N121">
        <v>32141</v>
      </c>
      <c r="O121">
        <v>33607</v>
      </c>
      <c r="P121">
        <v>33405</v>
      </c>
      <c r="Q121">
        <v>33023</v>
      </c>
      <c r="U121">
        <v>83641</v>
      </c>
      <c r="V121">
        <v>83545</v>
      </c>
      <c r="W121">
        <v>83808</v>
      </c>
      <c r="Z121">
        <v>60714</v>
      </c>
      <c r="AA121">
        <v>61321</v>
      </c>
      <c r="AB121">
        <v>61274</v>
      </c>
      <c r="AC121">
        <v>62715</v>
      </c>
      <c r="AD121">
        <v>62812</v>
      </c>
      <c r="AF121">
        <v>46105</v>
      </c>
      <c r="AG121">
        <v>46950</v>
      </c>
      <c r="AH121">
        <v>47721</v>
      </c>
      <c r="AL121">
        <v>40176</v>
      </c>
      <c r="AM121">
        <v>41043</v>
      </c>
      <c r="AN121">
        <v>40965</v>
      </c>
      <c r="AO121">
        <v>40927</v>
      </c>
      <c r="AR121">
        <v>55129</v>
      </c>
      <c r="AS121">
        <v>56266</v>
      </c>
      <c r="AT121">
        <v>56571</v>
      </c>
      <c r="AU121">
        <v>56676</v>
      </c>
      <c r="AX121">
        <v>27349</v>
      </c>
      <c r="AY121">
        <v>28358</v>
      </c>
      <c r="AZ121">
        <v>28278</v>
      </c>
      <c r="BA121">
        <v>28768</v>
      </c>
      <c r="BD121">
        <v>45325</v>
      </c>
      <c r="BE121">
        <v>43215</v>
      </c>
      <c r="BF121">
        <v>44804</v>
      </c>
      <c r="BG121">
        <v>43558</v>
      </c>
      <c r="BJ121">
        <v>97314</v>
      </c>
      <c r="BK121">
        <v>97844</v>
      </c>
      <c r="BL121">
        <v>97884</v>
      </c>
      <c r="BM121">
        <v>97908</v>
      </c>
      <c r="BQ121">
        <v>29204</v>
      </c>
      <c r="BR121">
        <v>29621</v>
      </c>
      <c r="BS121">
        <v>29686</v>
      </c>
      <c r="BV121">
        <v>84655</v>
      </c>
      <c r="CB121">
        <v>98402</v>
      </c>
      <c r="CC121">
        <v>98951</v>
      </c>
      <c r="CD121">
        <v>99017</v>
      </c>
      <c r="CE121">
        <v>99139</v>
      </c>
      <c r="CH121">
        <v>53137</v>
      </c>
      <c r="CI121">
        <v>53572</v>
      </c>
      <c r="CJ121">
        <v>54404</v>
      </c>
      <c r="CK121">
        <v>54770</v>
      </c>
    </row>
    <row r="122" spans="2:89" x14ac:dyDescent="0.25">
      <c r="B122">
        <v>80301</v>
      </c>
      <c r="C122">
        <v>81654</v>
      </c>
      <c r="D122">
        <v>81610</v>
      </c>
      <c r="H122">
        <v>80210</v>
      </c>
      <c r="I122">
        <v>80304</v>
      </c>
      <c r="J122">
        <v>81303</v>
      </c>
      <c r="N122">
        <v>34731</v>
      </c>
      <c r="O122">
        <v>33626</v>
      </c>
      <c r="P122">
        <v>34142</v>
      </c>
      <c r="Q122">
        <v>33019</v>
      </c>
      <c r="U122">
        <v>83624</v>
      </c>
      <c r="V122">
        <v>83520</v>
      </c>
      <c r="W122">
        <v>83844</v>
      </c>
      <c r="Z122">
        <v>60163</v>
      </c>
      <c r="AA122">
        <v>61054</v>
      </c>
      <c r="AB122">
        <v>61489</v>
      </c>
      <c r="AC122">
        <v>62716</v>
      </c>
      <c r="AD122">
        <v>62867</v>
      </c>
      <c r="AF122">
        <v>46172</v>
      </c>
      <c r="AG122">
        <v>46759</v>
      </c>
      <c r="AH122">
        <v>47740</v>
      </c>
      <c r="AL122">
        <v>42740</v>
      </c>
      <c r="AM122">
        <v>41073</v>
      </c>
      <c r="AN122">
        <v>40845</v>
      </c>
      <c r="AO122">
        <v>41659</v>
      </c>
      <c r="AR122">
        <v>55071</v>
      </c>
      <c r="AS122">
        <v>56230</v>
      </c>
      <c r="AT122">
        <v>55804</v>
      </c>
      <c r="AU122">
        <v>56549</v>
      </c>
      <c r="AX122">
        <v>27822</v>
      </c>
      <c r="AY122">
        <v>28320</v>
      </c>
      <c r="AZ122">
        <v>28012</v>
      </c>
      <c r="BA122">
        <v>28748</v>
      </c>
      <c r="BD122">
        <v>45459</v>
      </c>
      <c r="BE122">
        <v>45822</v>
      </c>
      <c r="BF122">
        <v>45889</v>
      </c>
      <c r="BG122">
        <v>45768</v>
      </c>
      <c r="BJ122">
        <v>97310</v>
      </c>
      <c r="BK122">
        <v>97836</v>
      </c>
      <c r="BL122">
        <v>97623</v>
      </c>
      <c r="BM122">
        <v>97857</v>
      </c>
      <c r="BQ122">
        <v>29170</v>
      </c>
      <c r="BR122">
        <v>29684</v>
      </c>
      <c r="BS122">
        <v>29658</v>
      </c>
      <c r="BV122">
        <v>84319</v>
      </c>
      <c r="CB122">
        <v>98354</v>
      </c>
      <c r="CC122">
        <v>98624</v>
      </c>
      <c r="CD122">
        <v>99136</v>
      </c>
      <c r="CE122">
        <v>99027</v>
      </c>
      <c r="CH122">
        <v>53099</v>
      </c>
      <c r="CI122">
        <v>54967</v>
      </c>
      <c r="CJ122">
        <v>53801</v>
      </c>
      <c r="CK122">
        <v>54459</v>
      </c>
    </row>
    <row r="123" spans="2:89" x14ac:dyDescent="0.25">
      <c r="B123">
        <v>80433</v>
      </c>
      <c r="C123">
        <v>80751</v>
      </c>
      <c r="D123">
        <v>81524</v>
      </c>
      <c r="H123">
        <v>80421</v>
      </c>
      <c r="I123">
        <v>80621</v>
      </c>
      <c r="J123">
        <v>81505</v>
      </c>
      <c r="N123">
        <v>32724</v>
      </c>
      <c r="O123">
        <v>33573</v>
      </c>
      <c r="P123">
        <v>33467</v>
      </c>
      <c r="Q123">
        <v>33018</v>
      </c>
      <c r="U123">
        <v>83644</v>
      </c>
      <c r="V123">
        <v>83541</v>
      </c>
      <c r="W123">
        <v>83857</v>
      </c>
      <c r="Z123">
        <v>60457</v>
      </c>
      <c r="AA123">
        <v>60942</v>
      </c>
      <c r="AB123">
        <v>61723</v>
      </c>
      <c r="AC123">
        <v>62719</v>
      </c>
      <c r="AD123">
        <v>62274</v>
      </c>
      <c r="AF123">
        <v>47968</v>
      </c>
      <c r="AG123">
        <v>47017</v>
      </c>
      <c r="AH123">
        <v>47747</v>
      </c>
      <c r="AL123">
        <v>40060</v>
      </c>
      <c r="AM123">
        <v>41059</v>
      </c>
      <c r="AN123">
        <v>41256</v>
      </c>
      <c r="AO123">
        <v>41605</v>
      </c>
      <c r="AR123">
        <v>55042</v>
      </c>
      <c r="AS123">
        <v>56097</v>
      </c>
      <c r="AT123">
        <v>56165</v>
      </c>
      <c r="AU123">
        <v>56580</v>
      </c>
      <c r="AX123">
        <v>28311</v>
      </c>
      <c r="AY123">
        <v>27306</v>
      </c>
      <c r="AZ123">
        <v>28581</v>
      </c>
      <c r="BA123">
        <v>28712</v>
      </c>
      <c r="BD123">
        <v>45370</v>
      </c>
      <c r="BE123">
        <v>43221</v>
      </c>
      <c r="BF123">
        <v>44813</v>
      </c>
      <c r="BG123">
        <v>44859</v>
      </c>
      <c r="BJ123">
        <v>97317</v>
      </c>
      <c r="BK123">
        <v>97447</v>
      </c>
      <c r="BL123">
        <v>97867</v>
      </c>
      <c r="BM123">
        <v>97911</v>
      </c>
      <c r="BQ123">
        <v>29566</v>
      </c>
      <c r="BR123">
        <v>29316</v>
      </c>
      <c r="BS123">
        <v>29664</v>
      </c>
      <c r="BV123">
        <v>84339</v>
      </c>
      <c r="CB123">
        <v>98416</v>
      </c>
      <c r="CC123">
        <v>98650</v>
      </c>
      <c r="CD123">
        <v>99126</v>
      </c>
      <c r="CE123">
        <v>99030</v>
      </c>
      <c r="CH123">
        <v>53181</v>
      </c>
      <c r="CI123">
        <v>54970</v>
      </c>
      <c r="CJ123">
        <v>54210</v>
      </c>
      <c r="CK123">
        <v>54726</v>
      </c>
    </row>
    <row r="124" spans="2:89" x14ac:dyDescent="0.25">
      <c r="B124">
        <v>80138</v>
      </c>
      <c r="C124">
        <v>80815</v>
      </c>
      <c r="D124">
        <v>81073</v>
      </c>
      <c r="H124">
        <v>81062</v>
      </c>
      <c r="I124">
        <v>80530</v>
      </c>
      <c r="J124">
        <v>81507</v>
      </c>
      <c r="N124">
        <v>33838</v>
      </c>
      <c r="O124">
        <v>33865</v>
      </c>
      <c r="P124">
        <v>34120</v>
      </c>
      <c r="Q124">
        <v>33015</v>
      </c>
      <c r="U124">
        <v>83686</v>
      </c>
      <c r="V124">
        <v>83524</v>
      </c>
      <c r="W124">
        <v>83872</v>
      </c>
      <c r="Z124">
        <v>60068</v>
      </c>
      <c r="AA124">
        <v>61358</v>
      </c>
      <c r="AB124">
        <v>61041</v>
      </c>
      <c r="AC124">
        <v>62722</v>
      </c>
      <c r="AD124">
        <v>62871</v>
      </c>
      <c r="AF124">
        <v>46017</v>
      </c>
      <c r="AG124">
        <v>46978</v>
      </c>
      <c r="AH124">
        <v>47750</v>
      </c>
      <c r="AL124">
        <v>40359</v>
      </c>
      <c r="AM124">
        <v>41074</v>
      </c>
      <c r="AN124">
        <v>41180</v>
      </c>
      <c r="AO124">
        <v>41612</v>
      </c>
      <c r="AR124">
        <v>55384</v>
      </c>
      <c r="AS124">
        <v>55926</v>
      </c>
      <c r="AT124">
        <v>55765</v>
      </c>
      <c r="AU124">
        <v>55723</v>
      </c>
      <c r="AX124">
        <v>27803</v>
      </c>
      <c r="AY124">
        <v>28352</v>
      </c>
      <c r="AZ124">
        <v>28577</v>
      </c>
      <c r="BA124">
        <v>28743</v>
      </c>
      <c r="BD124">
        <v>45381</v>
      </c>
      <c r="BE124">
        <v>45682</v>
      </c>
      <c r="BF124">
        <v>43524</v>
      </c>
      <c r="BG124">
        <v>44866</v>
      </c>
      <c r="BJ124">
        <v>97371</v>
      </c>
      <c r="BK124">
        <v>97486</v>
      </c>
      <c r="BL124">
        <v>97520</v>
      </c>
      <c r="BM124">
        <v>97736</v>
      </c>
      <c r="BQ124">
        <v>29169</v>
      </c>
      <c r="BR124">
        <v>29607</v>
      </c>
      <c r="BV124">
        <v>84314</v>
      </c>
      <c r="CB124">
        <v>98236</v>
      </c>
      <c r="CC124">
        <v>98862</v>
      </c>
      <c r="CD124">
        <v>99361</v>
      </c>
      <c r="CE124">
        <v>99033</v>
      </c>
      <c r="CH124">
        <v>53035</v>
      </c>
      <c r="CI124">
        <v>54208</v>
      </c>
      <c r="CJ124">
        <v>54653</v>
      </c>
      <c r="CK124">
        <v>54564</v>
      </c>
    </row>
    <row r="125" spans="2:89" x14ac:dyDescent="0.25">
      <c r="B125">
        <v>80304</v>
      </c>
      <c r="C125">
        <v>81155</v>
      </c>
      <c r="D125">
        <v>81424</v>
      </c>
      <c r="H125">
        <v>80208</v>
      </c>
      <c r="I125">
        <v>80302</v>
      </c>
      <c r="J125">
        <v>81320</v>
      </c>
      <c r="N125">
        <v>32922</v>
      </c>
      <c r="O125">
        <v>34668</v>
      </c>
      <c r="P125">
        <v>34134</v>
      </c>
      <c r="Q125">
        <v>33055</v>
      </c>
      <c r="U125">
        <v>83651</v>
      </c>
      <c r="V125">
        <v>83501</v>
      </c>
      <c r="W125">
        <v>83874</v>
      </c>
      <c r="Z125">
        <v>60091</v>
      </c>
      <c r="AA125">
        <v>61335</v>
      </c>
      <c r="AB125">
        <v>61075</v>
      </c>
      <c r="AC125">
        <v>62723</v>
      </c>
      <c r="AD125">
        <v>62819</v>
      </c>
      <c r="AF125">
        <v>46072</v>
      </c>
      <c r="AG125">
        <v>47108</v>
      </c>
      <c r="AH125">
        <v>47708</v>
      </c>
      <c r="AL125">
        <v>40146</v>
      </c>
      <c r="AM125">
        <v>42130</v>
      </c>
      <c r="AN125">
        <v>42411</v>
      </c>
      <c r="AO125">
        <v>41635</v>
      </c>
      <c r="AR125">
        <v>55331</v>
      </c>
      <c r="AS125">
        <v>55972</v>
      </c>
      <c r="AT125">
        <v>56276</v>
      </c>
      <c r="AU125">
        <v>56552</v>
      </c>
      <c r="AX125">
        <v>27344</v>
      </c>
      <c r="AY125">
        <v>27025</v>
      </c>
      <c r="AZ125">
        <v>28654</v>
      </c>
      <c r="BA125">
        <v>28716</v>
      </c>
      <c r="BD125">
        <v>45168</v>
      </c>
      <c r="BE125">
        <v>43348</v>
      </c>
      <c r="BF125">
        <v>43720</v>
      </c>
      <c r="BG125">
        <v>43788</v>
      </c>
      <c r="BJ125">
        <v>97028</v>
      </c>
      <c r="BK125">
        <v>97443</v>
      </c>
      <c r="BL125">
        <v>97540</v>
      </c>
      <c r="BM125">
        <v>97903</v>
      </c>
      <c r="BQ125">
        <v>29078</v>
      </c>
      <c r="BR125">
        <v>29385</v>
      </c>
      <c r="CB125">
        <v>98413</v>
      </c>
      <c r="CC125">
        <v>98629</v>
      </c>
      <c r="CD125">
        <v>99109</v>
      </c>
      <c r="CE125">
        <v>99025</v>
      </c>
      <c r="CH125">
        <v>53001</v>
      </c>
      <c r="CI125">
        <v>53515</v>
      </c>
      <c r="CJ125">
        <v>54175</v>
      </c>
      <c r="CK125">
        <v>54542</v>
      </c>
    </row>
    <row r="126" spans="2:89" x14ac:dyDescent="0.25">
      <c r="B126">
        <v>80530</v>
      </c>
      <c r="C126">
        <v>81062</v>
      </c>
      <c r="D126">
        <v>81084</v>
      </c>
      <c r="H126">
        <v>81233</v>
      </c>
      <c r="I126">
        <v>80643</v>
      </c>
      <c r="J126">
        <v>81521</v>
      </c>
      <c r="N126">
        <v>32132</v>
      </c>
      <c r="O126">
        <v>33572</v>
      </c>
      <c r="P126">
        <v>33461</v>
      </c>
      <c r="Q126">
        <v>33056</v>
      </c>
      <c r="U126">
        <v>83525</v>
      </c>
      <c r="V126">
        <v>83540</v>
      </c>
      <c r="W126">
        <v>83855</v>
      </c>
      <c r="Z126">
        <v>60558</v>
      </c>
      <c r="AA126">
        <v>61021</v>
      </c>
      <c r="AB126">
        <v>61529</v>
      </c>
      <c r="AC126">
        <v>62726</v>
      </c>
      <c r="AD126">
        <v>62822</v>
      </c>
      <c r="AF126">
        <v>47468</v>
      </c>
      <c r="AG126">
        <v>46702</v>
      </c>
      <c r="AH126">
        <v>47714</v>
      </c>
      <c r="AL126">
        <v>40355</v>
      </c>
      <c r="AM126">
        <v>42141</v>
      </c>
      <c r="AN126">
        <v>41132</v>
      </c>
      <c r="AO126">
        <v>41812</v>
      </c>
      <c r="AR126">
        <v>55327</v>
      </c>
      <c r="AS126">
        <v>56023</v>
      </c>
      <c r="AT126">
        <v>56567</v>
      </c>
      <c r="AU126">
        <v>56639</v>
      </c>
      <c r="AX126">
        <v>28395</v>
      </c>
      <c r="AY126">
        <v>27876</v>
      </c>
      <c r="AZ126">
        <v>28531</v>
      </c>
      <c r="BA126">
        <v>28772</v>
      </c>
      <c r="BD126">
        <v>45177</v>
      </c>
      <c r="BE126">
        <v>43251</v>
      </c>
      <c r="BF126">
        <v>43527</v>
      </c>
      <c r="BG126">
        <v>43551</v>
      </c>
      <c r="BJ126">
        <v>97385</v>
      </c>
      <c r="BK126">
        <v>97752</v>
      </c>
      <c r="BL126">
        <v>97827</v>
      </c>
      <c r="BM126">
        <v>97635</v>
      </c>
      <c r="BQ126">
        <v>29073</v>
      </c>
      <c r="BR126">
        <v>29605</v>
      </c>
      <c r="CB126">
        <v>98431</v>
      </c>
      <c r="CC126">
        <v>98848</v>
      </c>
      <c r="CD126">
        <v>99011</v>
      </c>
      <c r="CE126">
        <v>99019</v>
      </c>
      <c r="CH126">
        <v>53070</v>
      </c>
      <c r="CI126">
        <v>53560</v>
      </c>
      <c r="CJ126">
        <v>54401</v>
      </c>
      <c r="CK126">
        <v>54629</v>
      </c>
    </row>
    <row r="127" spans="2:89" x14ac:dyDescent="0.25">
      <c r="B127">
        <v>80422</v>
      </c>
      <c r="C127">
        <v>81063</v>
      </c>
      <c r="D127">
        <v>81522</v>
      </c>
      <c r="H127">
        <v>80224</v>
      </c>
      <c r="I127">
        <v>81251</v>
      </c>
      <c r="J127">
        <v>81522</v>
      </c>
      <c r="N127">
        <v>32955</v>
      </c>
      <c r="O127">
        <v>34972</v>
      </c>
      <c r="P127">
        <v>33463</v>
      </c>
      <c r="Q127">
        <v>32336</v>
      </c>
      <c r="U127">
        <v>83643</v>
      </c>
      <c r="V127">
        <v>83537</v>
      </c>
      <c r="W127">
        <v>83861</v>
      </c>
      <c r="Z127">
        <v>60803</v>
      </c>
      <c r="AA127">
        <v>61349</v>
      </c>
      <c r="AB127">
        <v>61414</v>
      </c>
      <c r="AC127">
        <v>62736</v>
      </c>
      <c r="AD127">
        <v>62832</v>
      </c>
      <c r="AF127">
        <v>46049</v>
      </c>
      <c r="AG127">
        <v>47562</v>
      </c>
      <c r="AH127">
        <v>47638</v>
      </c>
      <c r="AL127">
        <v>41045</v>
      </c>
      <c r="AM127">
        <v>42159</v>
      </c>
      <c r="AN127">
        <v>40819</v>
      </c>
      <c r="AO127">
        <v>41669</v>
      </c>
      <c r="AR127">
        <v>55068</v>
      </c>
      <c r="AS127">
        <v>56318</v>
      </c>
      <c r="AT127">
        <v>56212</v>
      </c>
      <c r="AU127">
        <v>56661</v>
      </c>
      <c r="AX127">
        <v>28326</v>
      </c>
      <c r="AY127">
        <v>28345</v>
      </c>
      <c r="AZ127">
        <v>28520</v>
      </c>
      <c r="BA127">
        <v>28708</v>
      </c>
      <c r="BD127">
        <v>45439</v>
      </c>
      <c r="BE127">
        <v>43260</v>
      </c>
      <c r="BF127">
        <v>43028</v>
      </c>
      <c r="BG127">
        <v>43554</v>
      </c>
      <c r="BJ127">
        <v>97378</v>
      </c>
      <c r="BK127">
        <v>97495</v>
      </c>
      <c r="BL127">
        <v>97904</v>
      </c>
      <c r="BM127">
        <v>97907</v>
      </c>
      <c r="BQ127">
        <v>29592</v>
      </c>
      <c r="BR127">
        <v>29323</v>
      </c>
      <c r="CB127">
        <v>98471</v>
      </c>
      <c r="CC127">
        <v>98858</v>
      </c>
      <c r="CD127">
        <v>99125</v>
      </c>
      <c r="CE127">
        <v>99104</v>
      </c>
      <c r="CH127">
        <v>53091</v>
      </c>
      <c r="CI127">
        <v>54942</v>
      </c>
      <c r="CJ127">
        <v>54138</v>
      </c>
      <c r="CK127">
        <v>54742</v>
      </c>
    </row>
    <row r="128" spans="2:89" x14ac:dyDescent="0.25">
      <c r="B128">
        <v>80109</v>
      </c>
      <c r="C128">
        <v>81004</v>
      </c>
      <c r="D128">
        <v>81122</v>
      </c>
      <c r="H128">
        <v>80227</v>
      </c>
      <c r="I128">
        <v>80804</v>
      </c>
      <c r="J128">
        <v>81323</v>
      </c>
      <c r="N128">
        <v>33823</v>
      </c>
      <c r="O128">
        <v>34653</v>
      </c>
      <c r="P128">
        <v>32064</v>
      </c>
      <c r="Q128">
        <v>33009</v>
      </c>
      <c r="U128">
        <v>83605</v>
      </c>
      <c r="V128">
        <v>83535</v>
      </c>
      <c r="W128">
        <v>83868</v>
      </c>
      <c r="Z128">
        <v>60827</v>
      </c>
      <c r="AA128">
        <v>60948</v>
      </c>
      <c r="AB128">
        <v>61547</v>
      </c>
      <c r="AC128">
        <v>62739</v>
      </c>
      <c r="AD128">
        <v>62298</v>
      </c>
      <c r="AF128">
        <v>46044</v>
      </c>
      <c r="AG128">
        <v>47018</v>
      </c>
      <c r="AH128">
        <v>46312</v>
      </c>
      <c r="AL128">
        <v>40330</v>
      </c>
      <c r="AM128">
        <v>42166</v>
      </c>
      <c r="AN128">
        <v>41121</v>
      </c>
      <c r="AO128">
        <v>41606</v>
      </c>
      <c r="AR128">
        <v>55038</v>
      </c>
      <c r="AS128">
        <v>56350</v>
      </c>
      <c r="AT128">
        <v>56185</v>
      </c>
      <c r="AU128">
        <v>56585</v>
      </c>
      <c r="AX128">
        <v>27804</v>
      </c>
      <c r="AY128">
        <v>27048</v>
      </c>
      <c r="AZ128">
        <v>28101</v>
      </c>
      <c r="BA128">
        <v>28721</v>
      </c>
      <c r="BD128">
        <v>45167</v>
      </c>
      <c r="BE128">
        <v>43266</v>
      </c>
      <c r="BF128">
        <v>44853</v>
      </c>
      <c r="BG128">
        <v>45789</v>
      </c>
      <c r="BJ128">
        <v>97302</v>
      </c>
      <c r="BK128">
        <v>97459</v>
      </c>
      <c r="BL128">
        <v>97530</v>
      </c>
      <c r="BM128">
        <v>97870</v>
      </c>
      <c r="BQ128">
        <v>29229</v>
      </c>
      <c r="BR128">
        <v>29615</v>
      </c>
      <c r="CB128">
        <v>98481</v>
      </c>
      <c r="CC128">
        <v>98936</v>
      </c>
      <c r="CD128">
        <v>99004</v>
      </c>
      <c r="CE128">
        <v>99130</v>
      </c>
      <c r="CH128">
        <v>53128</v>
      </c>
      <c r="CI128">
        <v>54940</v>
      </c>
      <c r="CJ128">
        <v>54484</v>
      </c>
      <c r="CK128">
        <v>54513</v>
      </c>
    </row>
    <row r="129" spans="2:89" x14ac:dyDescent="0.25">
      <c r="B129">
        <v>80470</v>
      </c>
      <c r="C129">
        <v>81023</v>
      </c>
      <c r="D129">
        <v>81523</v>
      </c>
      <c r="H129">
        <v>80101</v>
      </c>
      <c r="I129">
        <v>80455</v>
      </c>
      <c r="J129">
        <v>81326</v>
      </c>
      <c r="N129">
        <v>33585</v>
      </c>
      <c r="O129">
        <v>33611</v>
      </c>
      <c r="P129">
        <v>32060</v>
      </c>
      <c r="Q129">
        <v>33179</v>
      </c>
      <c r="U129">
        <v>83650</v>
      </c>
      <c r="V129">
        <v>83873</v>
      </c>
      <c r="W129">
        <v>83824</v>
      </c>
      <c r="Z129">
        <v>60633</v>
      </c>
      <c r="AA129">
        <v>60952</v>
      </c>
      <c r="AB129">
        <v>61485</v>
      </c>
      <c r="AC129">
        <v>62756</v>
      </c>
      <c r="AD129">
        <v>62865</v>
      </c>
      <c r="AF129">
        <v>47954</v>
      </c>
      <c r="AG129">
        <v>47980</v>
      </c>
      <c r="AH129">
        <v>47713</v>
      </c>
      <c r="AL129">
        <v>40347</v>
      </c>
      <c r="AM129">
        <v>42544</v>
      </c>
      <c r="AN129">
        <v>42236</v>
      </c>
      <c r="AO129">
        <v>41604</v>
      </c>
      <c r="AR129">
        <v>55304</v>
      </c>
      <c r="AS129">
        <v>56450</v>
      </c>
      <c r="AT129">
        <v>56122</v>
      </c>
      <c r="AU129">
        <v>55790</v>
      </c>
      <c r="AX129">
        <v>27589</v>
      </c>
      <c r="AY129">
        <v>28523</v>
      </c>
      <c r="AZ129">
        <v>28650</v>
      </c>
      <c r="BA129">
        <v>28745</v>
      </c>
      <c r="BD129">
        <v>45345</v>
      </c>
      <c r="BE129">
        <v>43268</v>
      </c>
      <c r="BF129">
        <v>43734</v>
      </c>
      <c r="BG129">
        <v>43537</v>
      </c>
      <c r="BJ129">
        <v>97141</v>
      </c>
      <c r="BK129">
        <v>97737</v>
      </c>
      <c r="BL129">
        <v>97833</v>
      </c>
      <c r="BM129">
        <v>97909</v>
      </c>
      <c r="BQ129">
        <v>29045</v>
      </c>
      <c r="BR129">
        <v>29697</v>
      </c>
      <c r="CB129">
        <v>98493</v>
      </c>
      <c r="CC129">
        <v>98813</v>
      </c>
      <c r="CD129">
        <v>99026</v>
      </c>
      <c r="CE129">
        <v>99163</v>
      </c>
      <c r="CH129">
        <v>53094</v>
      </c>
      <c r="CI129">
        <v>54913</v>
      </c>
      <c r="CJ129">
        <v>54436</v>
      </c>
      <c r="CK129">
        <v>54539</v>
      </c>
    </row>
    <row r="130" spans="2:89" x14ac:dyDescent="0.25">
      <c r="B130">
        <v>80621</v>
      </c>
      <c r="C130">
        <v>81253</v>
      </c>
      <c r="D130">
        <v>81525</v>
      </c>
      <c r="H130">
        <v>80247</v>
      </c>
      <c r="I130">
        <v>80504</v>
      </c>
      <c r="J130">
        <v>81422</v>
      </c>
      <c r="N130">
        <v>33888</v>
      </c>
      <c r="O130">
        <v>33615</v>
      </c>
      <c r="P130">
        <v>33460</v>
      </c>
      <c r="Q130">
        <v>33169</v>
      </c>
      <c r="U130">
        <v>83654</v>
      </c>
      <c r="V130">
        <v>83823</v>
      </c>
      <c r="W130">
        <v>83870</v>
      </c>
      <c r="Z130">
        <v>60043</v>
      </c>
      <c r="AA130">
        <v>61039</v>
      </c>
      <c r="AB130">
        <v>61734</v>
      </c>
      <c r="AC130">
        <v>62757</v>
      </c>
      <c r="AD130">
        <v>62217</v>
      </c>
      <c r="AF130">
        <v>46120</v>
      </c>
      <c r="AG130">
        <v>47224</v>
      </c>
      <c r="AH130">
        <v>46327</v>
      </c>
      <c r="AL130">
        <v>40384</v>
      </c>
      <c r="AM130">
        <v>42320</v>
      </c>
      <c r="AN130">
        <v>41740</v>
      </c>
      <c r="AO130">
        <v>41858</v>
      </c>
      <c r="AR130">
        <v>55364</v>
      </c>
      <c r="AS130">
        <v>56060</v>
      </c>
      <c r="AT130">
        <v>56531</v>
      </c>
      <c r="AU130">
        <v>56683</v>
      </c>
      <c r="AX130">
        <v>27574</v>
      </c>
      <c r="AY130">
        <v>28478</v>
      </c>
      <c r="AZ130">
        <v>28032</v>
      </c>
      <c r="BA130">
        <v>28786</v>
      </c>
      <c r="BD130">
        <v>45305</v>
      </c>
      <c r="BE130">
        <v>43270</v>
      </c>
      <c r="BF130">
        <v>43756</v>
      </c>
      <c r="BG130">
        <v>43755</v>
      </c>
      <c r="BJ130">
        <v>97031</v>
      </c>
      <c r="BK130">
        <v>97848</v>
      </c>
      <c r="BL130">
        <v>97841</v>
      </c>
      <c r="BM130">
        <v>97834</v>
      </c>
      <c r="BQ130">
        <v>29581</v>
      </c>
      <c r="BR130">
        <v>29673</v>
      </c>
      <c r="CB130">
        <v>98406</v>
      </c>
      <c r="CC130">
        <v>98619</v>
      </c>
      <c r="CD130">
        <v>99143</v>
      </c>
      <c r="CE130">
        <v>99128</v>
      </c>
      <c r="CH130">
        <v>53034</v>
      </c>
      <c r="CI130">
        <v>54944</v>
      </c>
      <c r="CJ130">
        <v>54420</v>
      </c>
      <c r="CK130">
        <v>54531</v>
      </c>
    </row>
    <row r="131" spans="2:89" x14ac:dyDescent="0.25">
      <c r="B131">
        <v>80302</v>
      </c>
      <c r="C131">
        <v>80743</v>
      </c>
      <c r="D131">
        <v>81422</v>
      </c>
      <c r="H131">
        <v>80018</v>
      </c>
      <c r="I131">
        <v>81050</v>
      </c>
      <c r="J131">
        <v>81633</v>
      </c>
      <c r="N131">
        <v>32159</v>
      </c>
      <c r="O131">
        <v>34428</v>
      </c>
      <c r="P131">
        <v>33464</v>
      </c>
      <c r="Q131">
        <v>33014</v>
      </c>
      <c r="U131">
        <v>83607</v>
      </c>
      <c r="V131">
        <v>83812</v>
      </c>
      <c r="W131">
        <v>83850</v>
      </c>
      <c r="Z131">
        <v>60482</v>
      </c>
      <c r="AA131">
        <v>61327</v>
      </c>
      <c r="AB131">
        <v>61830</v>
      </c>
      <c r="AC131">
        <v>62761</v>
      </c>
      <c r="AD131">
        <v>62890</v>
      </c>
      <c r="AF131">
        <v>47272</v>
      </c>
      <c r="AG131">
        <v>46766</v>
      </c>
      <c r="AH131">
        <v>46320</v>
      </c>
      <c r="AL131">
        <v>40033</v>
      </c>
      <c r="AM131">
        <v>40353</v>
      </c>
      <c r="AN131">
        <v>41751</v>
      </c>
      <c r="AO131">
        <v>41815</v>
      </c>
      <c r="AR131">
        <v>55016</v>
      </c>
      <c r="AS131">
        <v>56281</v>
      </c>
      <c r="AT131">
        <v>56324</v>
      </c>
      <c r="AU131">
        <v>56647</v>
      </c>
      <c r="AX131">
        <v>28308</v>
      </c>
      <c r="AY131">
        <v>28447</v>
      </c>
      <c r="AZ131">
        <v>28511</v>
      </c>
      <c r="BA131">
        <v>28747</v>
      </c>
      <c r="BD131">
        <v>45429</v>
      </c>
      <c r="BE131">
        <v>43271</v>
      </c>
      <c r="BF131">
        <v>44904</v>
      </c>
      <c r="BG131">
        <v>43521</v>
      </c>
      <c r="BJ131">
        <v>97325</v>
      </c>
      <c r="BK131">
        <v>97470</v>
      </c>
      <c r="BL131">
        <v>97531</v>
      </c>
      <c r="BM131">
        <v>97846</v>
      </c>
      <c r="BQ131">
        <v>29210</v>
      </c>
      <c r="BR131">
        <v>29650</v>
      </c>
      <c r="CB131">
        <v>98335</v>
      </c>
      <c r="CC131">
        <v>99321</v>
      </c>
      <c r="CD131">
        <v>99001</v>
      </c>
      <c r="CE131">
        <v>99161</v>
      </c>
      <c r="CH131">
        <v>53147</v>
      </c>
      <c r="CI131">
        <v>54965</v>
      </c>
      <c r="CJ131">
        <v>54621</v>
      </c>
      <c r="CK131">
        <v>54738</v>
      </c>
    </row>
    <row r="132" spans="2:89" x14ac:dyDescent="0.25">
      <c r="B132">
        <v>80504</v>
      </c>
      <c r="C132">
        <v>81224</v>
      </c>
      <c r="D132">
        <v>81301</v>
      </c>
      <c r="H132">
        <v>80017</v>
      </c>
      <c r="I132">
        <v>81045</v>
      </c>
      <c r="J132">
        <v>81328</v>
      </c>
      <c r="N132">
        <v>33809</v>
      </c>
      <c r="O132">
        <v>32963</v>
      </c>
      <c r="P132">
        <v>34110</v>
      </c>
      <c r="Q132">
        <v>33180</v>
      </c>
      <c r="U132">
        <v>83661</v>
      </c>
      <c r="V132">
        <v>83832</v>
      </c>
      <c r="W132">
        <v>83839</v>
      </c>
      <c r="Z132">
        <v>60406</v>
      </c>
      <c r="AA132">
        <v>61726</v>
      </c>
      <c r="AB132">
        <v>61241</v>
      </c>
      <c r="AC132">
        <v>62762</v>
      </c>
      <c r="AD132">
        <v>62977</v>
      </c>
      <c r="AF132">
        <v>47385</v>
      </c>
      <c r="AG132">
        <v>47025</v>
      </c>
      <c r="AH132">
        <v>47631</v>
      </c>
      <c r="AL132">
        <v>40383</v>
      </c>
      <c r="AM132">
        <v>42629</v>
      </c>
      <c r="AN132">
        <v>41632</v>
      </c>
      <c r="AO132">
        <v>41855</v>
      </c>
      <c r="AR132">
        <v>55379</v>
      </c>
      <c r="AS132">
        <v>56043</v>
      </c>
      <c r="AT132">
        <v>55803</v>
      </c>
      <c r="AU132">
        <v>56557</v>
      </c>
      <c r="AX132">
        <v>27314</v>
      </c>
      <c r="AY132">
        <v>27009</v>
      </c>
      <c r="AZ132">
        <v>28656</v>
      </c>
      <c r="BA132">
        <v>28785</v>
      </c>
      <c r="BD132">
        <v>45320</v>
      </c>
      <c r="BE132">
        <v>43272</v>
      </c>
      <c r="BF132">
        <v>45742</v>
      </c>
      <c r="BG132">
        <v>43832</v>
      </c>
      <c r="BJ132">
        <v>97131</v>
      </c>
      <c r="BK132">
        <v>97838</v>
      </c>
      <c r="BL132">
        <v>97544</v>
      </c>
      <c r="BM132">
        <v>97721</v>
      </c>
      <c r="BQ132">
        <v>29809</v>
      </c>
      <c r="BR132">
        <v>29365</v>
      </c>
      <c r="CB132">
        <v>98424</v>
      </c>
      <c r="CC132">
        <v>98833</v>
      </c>
      <c r="CD132">
        <v>99110</v>
      </c>
      <c r="CE132">
        <v>99153</v>
      </c>
      <c r="CH132">
        <v>53093</v>
      </c>
      <c r="CI132">
        <v>54115</v>
      </c>
      <c r="CJ132">
        <v>54177</v>
      </c>
      <c r="CK132">
        <v>54622</v>
      </c>
    </row>
    <row r="133" spans="2:89" x14ac:dyDescent="0.25">
      <c r="B133">
        <v>80501</v>
      </c>
      <c r="C133">
        <v>81252</v>
      </c>
      <c r="D133">
        <v>81090</v>
      </c>
      <c r="I133">
        <v>81055</v>
      </c>
      <c r="J133">
        <v>81524</v>
      </c>
      <c r="N133">
        <v>32953</v>
      </c>
      <c r="O133">
        <v>33635</v>
      </c>
      <c r="P133">
        <v>33472</v>
      </c>
      <c r="Q133">
        <v>33016</v>
      </c>
      <c r="U133">
        <v>83645</v>
      </c>
      <c r="V133">
        <v>83802</v>
      </c>
      <c r="W133">
        <v>83842</v>
      </c>
      <c r="Z133">
        <v>60465</v>
      </c>
      <c r="AA133">
        <v>61773</v>
      </c>
      <c r="AB133">
        <v>61956</v>
      </c>
      <c r="AC133">
        <v>62763</v>
      </c>
      <c r="AD133">
        <v>62874</v>
      </c>
      <c r="AF133">
        <v>46135</v>
      </c>
      <c r="AG133">
        <v>47381</v>
      </c>
      <c r="AH133">
        <v>46737</v>
      </c>
      <c r="AL133">
        <v>40115</v>
      </c>
      <c r="AM133">
        <v>40456</v>
      </c>
      <c r="AN133">
        <v>41255</v>
      </c>
      <c r="AO133">
        <v>42044</v>
      </c>
      <c r="AR133">
        <v>55374</v>
      </c>
      <c r="AS133">
        <v>56382</v>
      </c>
      <c r="AT133">
        <v>56464</v>
      </c>
      <c r="AU133">
        <v>56547</v>
      </c>
      <c r="AX133">
        <v>27573</v>
      </c>
      <c r="AY133">
        <v>27847</v>
      </c>
      <c r="AZ133">
        <v>28098</v>
      </c>
      <c r="BA133">
        <v>28774</v>
      </c>
      <c r="BD133">
        <v>45440</v>
      </c>
      <c r="BE133">
        <v>43287</v>
      </c>
      <c r="BF133">
        <v>43516</v>
      </c>
      <c r="BG133">
        <v>43501</v>
      </c>
      <c r="BJ133">
        <v>97383</v>
      </c>
      <c r="BK133">
        <v>97471</v>
      </c>
      <c r="BL133">
        <v>97625</v>
      </c>
      <c r="BM133">
        <v>97842</v>
      </c>
      <c r="BQ133">
        <v>29543</v>
      </c>
      <c r="BR133">
        <v>29626</v>
      </c>
      <c r="CB133">
        <v>98010</v>
      </c>
      <c r="CC133">
        <v>98812</v>
      </c>
      <c r="CD133">
        <v>99329</v>
      </c>
      <c r="CE133">
        <v>99113</v>
      </c>
      <c r="CH133">
        <v>53190</v>
      </c>
      <c r="CI133">
        <v>53583</v>
      </c>
      <c r="CJ133">
        <v>54448</v>
      </c>
      <c r="CK133">
        <v>54727</v>
      </c>
    </row>
    <row r="134" spans="2:89" x14ac:dyDescent="0.25">
      <c r="B134">
        <v>80466</v>
      </c>
      <c r="C134">
        <v>80745</v>
      </c>
      <c r="D134">
        <v>81029</v>
      </c>
      <c r="I134">
        <v>80501</v>
      </c>
      <c r="J134">
        <v>81325</v>
      </c>
      <c r="N134">
        <v>32124</v>
      </c>
      <c r="O134">
        <v>33621</v>
      </c>
      <c r="P134">
        <v>33462</v>
      </c>
      <c r="Q134">
        <v>33054</v>
      </c>
      <c r="U134">
        <v>83549</v>
      </c>
      <c r="V134">
        <v>83871</v>
      </c>
      <c r="W134">
        <v>83837</v>
      </c>
      <c r="Z134">
        <v>60126</v>
      </c>
      <c r="AA134">
        <v>61336</v>
      </c>
      <c r="AB134">
        <v>61932</v>
      </c>
      <c r="AC134">
        <v>62764</v>
      </c>
      <c r="AD134">
        <v>62286</v>
      </c>
      <c r="AF134">
        <v>47456</v>
      </c>
      <c r="AG134">
        <v>47001</v>
      </c>
      <c r="AH134">
        <v>46394</v>
      </c>
      <c r="AL134">
        <v>40171</v>
      </c>
      <c r="AM134">
        <v>42261</v>
      </c>
      <c r="AN134">
        <v>41222</v>
      </c>
      <c r="AO134">
        <v>41650</v>
      </c>
      <c r="AR134">
        <v>55359</v>
      </c>
      <c r="AS134">
        <v>55795</v>
      </c>
      <c r="AT134">
        <v>56274</v>
      </c>
      <c r="AU134">
        <v>56667</v>
      </c>
      <c r="AX134">
        <v>28307</v>
      </c>
      <c r="AY134">
        <v>27292</v>
      </c>
      <c r="AZ134">
        <v>28697</v>
      </c>
      <c r="BA134">
        <v>28783</v>
      </c>
      <c r="BD134">
        <v>45419</v>
      </c>
      <c r="BE134">
        <v>43291</v>
      </c>
      <c r="BF134">
        <v>44827</v>
      </c>
      <c r="BG134">
        <v>43416</v>
      </c>
      <c r="BJ134">
        <v>97358</v>
      </c>
      <c r="BK134">
        <v>97751</v>
      </c>
      <c r="BL134">
        <v>97824</v>
      </c>
      <c r="BM134">
        <v>97906</v>
      </c>
      <c r="BQ134">
        <v>29545</v>
      </c>
      <c r="BR134">
        <v>29651</v>
      </c>
      <c r="CB134">
        <v>98405</v>
      </c>
      <c r="CC134">
        <v>98675</v>
      </c>
      <c r="CD134">
        <v>99224</v>
      </c>
      <c r="CE134">
        <v>99164</v>
      </c>
      <c r="CH134">
        <v>53549</v>
      </c>
      <c r="CI134">
        <v>53920</v>
      </c>
      <c r="CJ134">
        <v>54614</v>
      </c>
      <c r="CK134">
        <v>54556</v>
      </c>
    </row>
    <row r="135" spans="2:89" x14ac:dyDescent="0.25">
      <c r="B135">
        <v>80642</v>
      </c>
      <c r="C135">
        <v>80834</v>
      </c>
      <c r="D135">
        <v>81320</v>
      </c>
      <c r="I135">
        <v>80481</v>
      </c>
      <c r="J135">
        <v>81523</v>
      </c>
      <c r="N135">
        <v>32130</v>
      </c>
      <c r="O135">
        <v>32640</v>
      </c>
      <c r="P135">
        <v>33473</v>
      </c>
      <c r="Q135">
        <v>33162</v>
      </c>
      <c r="U135">
        <v>83626</v>
      </c>
      <c r="V135">
        <v>83834</v>
      </c>
      <c r="W135">
        <v>83810</v>
      </c>
      <c r="Z135">
        <v>60521</v>
      </c>
      <c r="AA135">
        <v>61067</v>
      </c>
      <c r="AB135">
        <v>61569</v>
      </c>
      <c r="AC135">
        <v>62766</v>
      </c>
      <c r="AD135">
        <v>62238</v>
      </c>
      <c r="AF135">
        <v>46012</v>
      </c>
      <c r="AG135">
        <v>47921</v>
      </c>
      <c r="AH135">
        <v>47712</v>
      </c>
      <c r="AL135">
        <v>42732</v>
      </c>
      <c r="AM135">
        <v>42376</v>
      </c>
      <c r="AN135">
        <v>41777</v>
      </c>
      <c r="AO135">
        <v>41224</v>
      </c>
      <c r="AR135">
        <v>55357</v>
      </c>
      <c r="AS135">
        <v>55969</v>
      </c>
      <c r="AT135">
        <v>56257</v>
      </c>
      <c r="AU135">
        <v>55603</v>
      </c>
      <c r="AX135">
        <v>27883</v>
      </c>
      <c r="AY135">
        <v>27107</v>
      </c>
      <c r="AZ135">
        <v>28681</v>
      </c>
      <c r="BA135">
        <v>28751</v>
      </c>
      <c r="BD135">
        <v>45409</v>
      </c>
      <c r="BE135">
        <v>43279</v>
      </c>
      <c r="BF135">
        <v>45872</v>
      </c>
      <c r="BG135">
        <v>43430</v>
      </c>
      <c r="BJ135">
        <v>97306</v>
      </c>
      <c r="BK135">
        <v>97420</v>
      </c>
      <c r="BL135">
        <v>97415</v>
      </c>
      <c r="BM135">
        <v>97840</v>
      </c>
      <c r="BQ135">
        <v>29540</v>
      </c>
      <c r="BR135">
        <v>29349</v>
      </c>
      <c r="CB135">
        <v>98024</v>
      </c>
      <c r="CC135">
        <v>98604</v>
      </c>
      <c r="CD135">
        <v>99148</v>
      </c>
      <c r="CE135">
        <v>99179</v>
      </c>
      <c r="CH135">
        <v>53098</v>
      </c>
      <c r="CI135">
        <v>53578</v>
      </c>
      <c r="CJ135">
        <v>54623</v>
      </c>
      <c r="CK135">
        <v>54433</v>
      </c>
    </row>
    <row r="136" spans="2:89" x14ac:dyDescent="0.25">
      <c r="B136">
        <v>80104</v>
      </c>
      <c r="C136">
        <v>81237</v>
      </c>
      <c r="D136">
        <v>81411</v>
      </c>
      <c r="I136">
        <v>80757</v>
      </c>
      <c r="J136">
        <v>81648</v>
      </c>
      <c r="N136">
        <v>33884</v>
      </c>
      <c r="O136">
        <v>33616</v>
      </c>
      <c r="P136">
        <v>34119</v>
      </c>
      <c r="Q136">
        <v>33160</v>
      </c>
      <c r="U136">
        <v>83655</v>
      </c>
      <c r="V136">
        <v>83843</v>
      </c>
      <c r="W136">
        <v>83851</v>
      </c>
      <c r="Z136">
        <v>60018</v>
      </c>
      <c r="AA136">
        <v>61356</v>
      </c>
      <c r="AB136">
        <v>61924</v>
      </c>
      <c r="AC136">
        <v>62767</v>
      </c>
      <c r="AD136">
        <v>62930</v>
      </c>
      <c r="AF136">
        <v>47356</v>
      </c>
      <c r="AG136">
        <v>47167</v>
      </c>
      <c r="AH136">
        <v>47620</v>
      </c>
      <c r="AL136">
        <v>40140</v>
      </c>
      <c r="AM136">
        <v>42354</v>
      </c>
      <c r="AN136">
        <v>41746</v>
      </c>
      <c r="AO136">
        <v>41667</v>
      </c>
      <c r="AR136">
        <v>55318</v>
      </c>
      <c r="AS136">
        <v>56009</v>
      </c>
      <c r="AT136">
        <v>55742</v>
      </c>
      <c r="AU136">
        <v>56652</v>
      </c>
      <c r="AX136">
        <v>27531</v>
      </c>
      <c r="AY136">
        <v>28379</v>
      </c>
      <c r="AZ136">
        <v>27921</v>
      </c>
      <c r="BA136">
        <v>28723</v>
      </c>
      <c r="BD136">
        <v>45159</v>
      </c>
      <c r="BE136">
        <v>43206</v>
      </c>
      <c r="BF136">
        <v>43843</v>
      </c>
      <c r="BG136">
        <v>44857</v>
      </c>
      <c r="BJ136">
        <v>97041</v>
      </c>
      <c r="BK136">
        <v>97882</v>
      </c>
      <c r="BL136">
        <v>97720</v>
      </c>
      <c r="BM136">
        <v>97918</v>
      </c>
      <c r="BQ136">
        <v>29203</v>
      </c>
      <c r="BR136">
        <v>29601</v>
      </c>
      <c r="CB136">
        <v>98051</v>
      </c>
      <c r="CC136">
        <v>98642</v>
      </c>
      <c r="CD136">
        <v>99171</v>
      </c>
      <c r="CE136">
        <v>99403</v>
      </c>
      <c r="CH136">
        <v>53038</v>
      </c>
      <c r="CI136">
        <v>53517</v>
      </c>
      <c r="CJ136">
        <v>54624</v>
      </c>
      <c r="CK136">
        <v>54521</v>
      </c>
    </row>
    <row r="137" spans="2:89" x14ac:dyDescent="0.25">
      <c r="B137">
        <v>80455</v>
      </c>
      <c r="C137">
        <v>81022</v>
      </c>
      <c r="D137">
        <v>81325</v>
      </c>
      <c r="I137">
        <v>80503</v>
      </c>
      <c r="J137">
        <v>81411</v>
      </c>
      <c r="N137">
        <v>32169</v>
      </c>
      <c r="O137">
        <v>34688</v>
      </c>
      <c r="P137">
        <v>33437</v>
      </c>
      <c r="Q137">
        <v>33178</v>
      </c>
      <c r="U137">
        <v>83639</v>
      </c>
      <c r="V137">
        <v>83830</v>
      </c>
      <c r="W137">
        <v>83833</v>
      </c>
      <c r="Z137">
        <v>60418</v>
      </c>
      <c r="AA137">
        <v>61731</v>
      </c>
      <c r="AB137">
        <v>61428</v>
      </c>
      <c r="AC137">
        <v>62769</v>
      </c>
      <c r="AD137">
        <v>62278</v>
      </c>
      <c r="AF137">
        <v>47246</v>
      </c>
      <c r="AG137">
        <v>47138</v>
      </c>
      <c r="AL137">
        <v>42776</v>
      </c>
      <c r="AM137">
        <v>40374</v>
      </c>
      <c r="AN137">
        <v>40810</v>
      </c>
      <c r="AO137">
        <v>40862</v>
      </c>
      <c r="AR137">
        <v>55386</v>
      </c>
      <c r="AS137">
        <v>56279</v>
      </c>
      <c r="AT137">
        <v>56186</v>
      </c>
      <c r="AU137">
        <v>56560</v>
      </c>
      <c r="AX137">
        <v>28333</v>
      </c>
      <c r="AY137">
        <v>27027</v>
      </c>
      <c r="AZ137">
        <v>28635</v>
      </c>
      <c r="BA137">
        <v>28736</v>
      </c>
      <c r="BD137">
        <v>45417</v>
      </c>
      <c r="BE137">
        <v>45885</v>
      </c>
      <c r="BF137">
        <v>43821</v>
      </c>
      <c r="BG137">
        <v>43840</v>
      </c>
      <c r="BJ137">
        <v>97396</v>
      </c>
      <c r="BK137">
        <v>97864</v>
      </c>
      <c r="BL137">
        <v>97603</v>
      </c>
      <c r="BM137">
        <v>97917</v>
      </c>
      <c r="BQ137">
        <v>29550</v>
      </c>
      <c r="BR137">
        <v>29614</v>
      </c>
      <c r="CB137">
        <v>98065</v>
      </c>
      <c r="CC137">
        <v>98610</v>
      </c>
      <c r="CD137">
        <v>99114</v>
      </c>
      <c r="CE137">
        <v>99401</v>
      </c>
      <c r="CH137">
        <v>53011</v>
      </c>
      <c r="CI137">
        <v>53913</v>
      </c>
      <c r="CJ137">
        <v>54615</v>
      </c>
      <c r="CK137">
        <v>54720</v>
      </c>
    </row>
    <row r="138" spans="2:89" x14ac:dyDescent="0.25">
      <c r="B138">
        <v>80503</v>
      </c>
      <c r="C138">
        <v>81239</v>
      </c>
      <c r="D138">
        <v>81137</v>
      </c>
      <c r="I138">
        <v>81136</v>
      </c>
      <c r="J138">
        <v>81525</v>
      </c>
      <c r="N138">
        <v>32128</v>
      </c>
      <c r="O138">
        <v>32086</v>
      </c>
      <c r="P138">
        <v>33436</v>
      </c>
      <c r="Q138">
        <v>33167</v>
      </c>
      <c r="U138">
        <v>83676</v>
      </c>
      <c r="V138">
        <v>83846</v>
      </c>
      <c r="W138">
        <v>83876</v>
      </c>
      <c r="Z138">
        <v>60472</v>
      </c>
      <c r="AA138">
        <v>61019</v>
      </c>
      <c r="AB138">
        <v>61490</v>
      </c>
      <c r="AC138">
        <v>62776</v>
      </c>
      <c r="AD138">
        <v>62896</v>
      </c>
      <c r="AF138">
        <v>47433</v>
      </c>
      <c r="AG138">
        <v>46990</v>
      </c>
      <c r="AL138">
        <v>42716</v>
      </c>
      <c r="AM138">
        <v>42124</v>
      </c>
      <c r="AN138">
        <v>41274</v>
      </c>
      <c r="AO138">
        <v>41838</v>
      </c>
      <c r="AR138">
        <v>55082</v>
      </c>
      <c r="AS138">
        <v>56336</v>
      </c>
      <c r="AT138">
        <v>56170</v>
      </c>
      <c r="AU138">
        <v>56651</v>
      </c>
      <c r="AX138">
        <v>27507</v>
      </c>
      <c r="AY138">
        <v>28574</v>
      </c>
      <c r="AZ138">
        <v>28613</v>
      </c>
      <c r="BA138">
        <v>28717</v>
      </c>
      <c r="BD138">
        <v>45420</v>
      </c>
      <c r="BE138">
        <v>43016</v>
      </c>
      <c r="BF138">
        <v>43014</v>
      </c>
      <c r="BG138">
        <v>44681</v>
      </c>
      <c r="BJ138">
        <v>97392</v>
      </c>
      <c r="BK138">
        <v>97875</v>
      </c>
      <c r="BL138">
        <v>97523</v>
      </c>
      <c r="BM138">
        <v>97710</v>
      </c>
      <c r="BQ138">
        <v>29803</v>
      </c>
      <c r="BR138">
        <v>29611</v>
      </c>
      <c r="CB138">
        <v>98465</v>
      </c>
      <c r="CC138">
        <v>98953</v>
      </c>
      <c r="CD138">
        <v>99006</v>
      </c>
      <c r="CE138">
        <v>99402</v>
      </c>
      <c r="CH138">
        <v>53191</v>
      </c>
      <c r="CI138">
        <v>54982</v>
      </c>
      <c r="CJ138">
        <v>54426</v>
      </c>
      <c r="CK138">
        <v>54515</v>
      </c>
    </row>
    <row r="139" spans="2:89" x14ac:dyDescent="0.25">
      <c r="B139">
        <v>80102</v>
      </c>
      <c r="C139">
        <v>80428</v>
      </c>
      <c r="D139">
        <v>81323</v>
      </c>
      <c r="I139">
        <v>80652</v>
      </c>
      <c r="J139">
        <v>81327</v>
      </c>
      <c r="N139">
        <v>32163</v>
      </c>
      <c r="O139">
        <v>32968</v>
      </c>
      <c r="P139">
        <v>33426</v>
      </c>
      <c r="Q139">
        <v>33012</v>
      </c>
      <c r="U139">
        <v>83619</v>
      </c>
      <c r="V139">
        <v>83808</v>
      </c>
      <c r="W139">
        <v>83814</v>
      </c>
      <c r="Z139">
        <v>60019</v>
      </c>
      <c r="AA139">
        <v>61042</v>
      </c>
      <c r="AB139">
        <v>61813</v>
      </c>
      <c r="AC139">
        <v>62777</v>
      </c>
      <c r="AD139">
        <v>62979</v>
      </c>
      <c r="AF139">
        <v>46035</v>
      </c>
      <c r="AG139">
        <v>46951</v>
      </c>
      <c r="AL139">
        <v>40379</v>
      </c>
      <c r="AM139">
        <v>40460</v>
      </c>
      <c r="AN139">
        <v>40856</v>
      </c>
      <c r="AO139">
        <v>41660</v>
      </c>
      <c r="AR139">
        <v>55372</v>
      </c>
      <c r="AS139">
        <v>56081</v>
      </c>
      <c r="AT139">
        <v>56225</v>
      </c>
      <c r="AU139">
        <v>56529</v>
      </c>
      <c r="AX139">
        <v>27534</v>
      </c>
      <c r="AY139">
        <v>28433</v>
      </c>
      <c r="AZ139">
        <v>28056</v>
      </c>
      <c r="BA139">
        <v>28779</v>
      </c>
      <c r="BD139">
        <v>45697</v>
      </c>
      <c r="BE139">
        <v>43125</v>
      </c>
      <c r="BF139">
        <v>43512</v>
      </c>
      <c r="BG139">
        <v>44851</v>
      </c>
      <c r="BJ139">
        <v>97338</v>
      </c>
      <c r="BK139">
        <v>97826</v>
      </c>
      <c r="BL139">
        <v>97837</v>
      </c>
      <c r="BM139">
        <v>97914</v>
      </c>
      <c r="BQ139">
        <v>29565</v>
      </c>
      <c r="BR139">
        <v>29609</v>
      </c>
      <c r="CB139">
        <v>98019</v>
      </c>
      <c r="CC139">
        <v>98606</v>
      </c>
      <c r="CD139">
        <v>99205</v>
      </c>
      <c r="CH139">
        <v>53010</v>
      </c>
      <c r="CI139">
        <v>53952</v>
      </c>
      <c r="CJ139">
        <v>54632</v>
      </c>
      <c r="CK139">
        <v>54610</v>
      </c>
    </row>
    <row r="140" spans="2:89" x14ac:dyDescent="0.25">
      <c r="B140">
        <v>80135</v>
      </c>
      <c r="C140">
        <v>81076</v>
      </c>
      <c r="D140">
        <v>81303</v>
      </c>
      <c r="I140">
        <v>81146</v>
      </c>
      <c r="J140">
        <v>81640</v>
      </c>
      <c r="N140">
        <v>33898</v>
      </c>
      <c r="O140">
        <v>32668</v>
      </c>
      <c r="P140">
        <v>34109</v>
      </c>
      <c r="Q140">
        <v>33168</v>
      </c>
      <c r="U140">
        <v>83660</v>
      </c>
      <c r="V140">
        <v>83844</v>
      </c>
      <c r="W140">
        <v>83835</v>
      </c>
      <c r="Z140">
        <v>60480</v>
      </c>
      <c r="AA140">
        <v>61369</v>
      </c>
      <c r="AB140">
        <v>61244</v>
      </c>
      <c r="AC140">
        <v>62781</v>
      </c>
      <c r="AD140">
        <v>62983</v>
      </c>
      <c r="AF140">
        <v>47408</v>
      </c>
      <c r="AG140">
        <v>47995</v>
      </c>
      <c r="AL140">
        <v>40468</v>
      </c>
      <c r="AM140">
        <v>40350</v>
      </c>
      <c r="AN140">
        <v>41831</v>
      </c>
      <c r="AO140">
        <v>40843</v>
      </c>
      <c r="AR140">
        <v>55303</v>
      </c>
      <c r="AS140">
        <v>56284</v>
      </c>
      <c r="AT140">
        <v>56586</v>
      </c>
      <c r="AU140">
        <v>56536</v>
      </c>
      <c r="AX140">
        <v>28394</v>
      </c>
      <c r="AY140">
        <v>27042</v>
      </c>
      <c r="AZ140">
        <v>28054</v>
      </c>
      <c r="BA140">
        <v>28719</v>
      </c>
      <c r="BD140">
        <v>45430</v>
      </c>
      <c r="BE140">
        <v>43135</v>
      </c>
      <c r="BF140">
        <v>45784</v>
      </c>
      <c r="BG140">
        <v>43465</v>
      </c>
      <c r="BJ140">
        <v>97351</v>
      </c>
      <c r="BK140">
        <v>97825</v>
      </c>
      <c r="BL140">
        <v>97637</v>
      </c>
      <c r="BM140">
        <v>97913</v>
      </c>
      <c r="BQ140">
        <v>29020</v>
      </c>
      <c r="BR140">
        <v>29322</v>
      </c>
      <c r="CB140">
        <v>98207</v>
      </c>
      <c r="CC140">
        <v>98948</v>
      </c>
      <c r="CD140">
        <v>99208</v>
      </c>
      <c r="CH140">
        <v>53032</v>
      </c>
      <c r="CI140">
        <v>54216</v>
      </c>
      <c r="CJ140">
        <v>54104</v>
      </c>
      <c r="CK140">
        <v>54558</v>
      </c>
    </row>
    <row r="141" spans="2:89" x14ac:dyDescent="0.25">
      <c r="B141">
        <v>80116</v>
      </c>
      <c r="C141">
        <v>81601</v>
      </c>
      <c r="D141">
        <v>81328</v>
      </c>
      <c r="I141">
        <v>81059</v>
      </c>
      <c r="J141">
        <v>81335</v>
      </c>
      <c r="N141">
        <v>32195</v>
      </c>
      <c r="O141">
        <v>34690</v>
      </c>
      <c r="P141">
        <v>34108</v>
      </c>
      <c r="Q141">
        <v>33161</v>
      </c>
      <c r="U141">
        <v>83612</v>
      </c>
      <c r="V141">
        <v>83857</v>
      </c>
      <c r="W141">
        <v>83815</v>
      </c>
      <c r="Z141">
        <v>60523</v>
      </c>
      <c r="AA141">
        <v>61064</v>
      </c>
      <c r="AB141">
        <v>61940</v>
      </c>
      <c r="AC141">
        <v>62786</v>
      </c>
      <c r="AD141">
        <v>62935</v>
      </c>
      <c r="AF141">
        <v>46156</v>
      </c>
      <c r="AG141">
        <v>47452</v>
      </c>
      <c r="AL141">
        <v>40144</v>
      </c>
      <c r="AM141">
        <v>42352</v>
      </c>
      <c r="AN141">
        <v>41774</v>
      </c>
      <c r="AO141">
        <v>41572</v>
      </c>
      <c r="AR141">
        <v>55001</v>
      </c>
      <c r="AS141">
        <v>56098</v>
      </c>
      <c r="AT141">
        <v>56117</v>
      </c>
      <c r="AU141">
        <v>56584</v>
      </c>
      <c r="AX141">
        <v>27217</v>
      </c>
      <c r="AY141">
        <v>28586</v>
      </c>
      <c r="AZ141">
        <v>28034</v>
      </c>
      <c r="BA141">
        <v>28789</v>
      </c>
      <c r="BD141">
        <v>45423</v>
      </c>
      <c r="BE141">
        <v>43324</v>
      </c>
      <c r="BF141">
        <v>43536</v>
      </c>
      <c r="BG141">
        <v>43460</v>
      </c>
      <c r="BJ141">
        <v>97108</v>
      </c>
      <c r="BK141">
        <v>97481</v>
      </c>
      <c r="BL141">
        <v>97814</v>
      </c>
      <c r="BM141">
        <v>97901</v>
      </c>
      <c r="BQ141">
        <v>29032</v>
      </c>
      <c r="BR141">
        <v>29625</v>
      </c>
      <c r="CB141">
        <v>98418</v>
      </c>
      <c r="CC141">
        <v>98823</v>
      </c>
      <c r="CD141">
        <v>99201</v>
      </c>
      <c r="CH141">
        <v>53050</v>
      </c>
      <c r="CI141">
        <v>53507</v>
      </c>
      <c r="CJ141">
        <v>54465</v>
      </c>
      <c r="CK141">
        <v>54701</v>
      </c>
    </row>
    <row r="142" spans="2:89" x14ac:dyDescent="0.25">
      <c r="B142">
        <v>80107</v>
      </c>
      <c r="C142">
        <v>81623</v>
      </c>
      <c r="D142">
        <v>81326</v>
      </c>
      <c r="I142">
        <v>80542</v>
      </c>
      <c r="J142">
        <v>81331</v>
      </c>
      <c r="N142">
        <v>33839</v>
      </c>
      <c r="O142">
        <v>34652</v>
      </c>
      <c r="P142">
        <v>33435</v>
      </c>
      <c r="Q142">
        <v>33013</v>
      </c>
      <c r="U142">
        <v>83547</v>
      </c>
      <c r="V142">
        <v>83872</v>
      </c>
      <c r="W142">
        <v>83803</v>
      </c>
      <c r="Z142">
        <v>60105</v>
      </c>
      <c r="AA142">
        <v>60960</v>
      </c>
      <c r="AB142">
        <v>61239</v>
      </c>
      <c r="AC142">
        <v>62796</v>
      </c>
      <c r="AD142">
        <v>62999</v>
      </c>
      <c r="AF142">
        <v>46036</v>
      </c>
      <c r="AG142">
        <v>47326</v>
      </c>
      <c r="AL142">
        <v>42764</v>
      </c>
      <c r="AM142">
        <v>42503</v>
      </c>
      <c r="AN142">
        <v>41760</v>
      </c>
      <c r="AO142">
        <v>41203</v>
      </c>
      <c r="AR142">
        <v>55025</v>
      </c>
      <c r="AS142">
        <v>55936</v>
      </c>
      <c r="AT142">
        <v>56433</v>
      </c>
      <c r="AU142">
        <v>56563</v>
      </c>
      <c r="AX142">
        <v>27215</v>
      </c>
      <c r="AY142">
        <v>28343</v>
      </c>
      <c r="AZ142">
        <v>27958</v>
      </c>
      <c r="BA142">
        <v>28741</v>
      </c>
      <c r="BD142">
        <v>45469</v>
      </c>
      <c r="BE142">
        <v>43040</v>
      </c>
      <c r="BF142">
        <v>44906</v>
      </c>
      <c r="BG142">
        <v>44691</v>
      </c>
      <c r="BJ142">
        <v>97112</v>
      </c>
      <c r="BK142">
        <v>97457</v>
      </c>
      <c r="BL142">
        <v>97534</v>
      </c>
      <c r="BM142">
        <v>97910</v>
      </c>
      <c r="BQ142">
        <v>29072</v>
      </c>
      <c r="BR142">
        <v>29642</v>
      </c>
      <c r="CB142">
        <v>98365</v>
      </c>
      <c r="CC142">
        <v>98672</v>
      </c>
      <c r="CD142">
        <v>99157</v>
      </c>
      <c r="CH142">
        <v>53115</v>
      </c>
      <c r="CI142">
        <v>53522</v>
      </c>
      <c r="CJ142">
        <v>54424</v>
      </c>
      <c r="CK142">
        <v>54766</v>
      </c>
    </row>
    <row r="143" spans="2:89" x14ac:dyDescent="0.25">
      <c r="B143">
        <v>80542</v>
      </c>
      <c r="C143">
        <v>81034</v>
      </c>
      <c r="D143">
        <v>81327</v>
      </c>
      <c r="I143">
        <v>81210</v>
      </c>
      <c r="J143">
        <v>81324</v>
      </c>
      <c r="N143">
        <v>32102</v>
      </c>
      <c r="O143">
        <v>34685</v>
      </c>
      <c r="P143">
        <v>32348</v>
      </c>
      <c r="Q143">
        <v>33181</v>
      </c>
      <c r="U143">
        <v>83628</v>
      </c>
      <c r="V143">
        <v>83874</v>
      </c>
      <c r="W143">
        <v>83811</v>
      </c>
      <c r="Z143">
        <v>60399</v>
      </c>
      <c r="AA143">
        <v>61760</v>
      </c>
      <c r="AB143">
        <v>61749</v>
      </c>
      <c r="AC143">
        <v>62701</v>
      </c>
      <c r="AD143">
        <v>62295</v>
      </c>
      <c r="AF143">
        <v>46170</v>
      </c>
      <c r="AG143">
        <v>47529</v>
      </c>
      <c r="AL143">
        <v>41086</v>
      </c>
      <c r="AM143">
        <v>41044</v>
      </c>
      <c r="AN143">
        <v>42223</v>
      </c>
      <c r="AO143">
        <v>41825</v>
      </c>
      <c r="AR143">
        <v>55341</v>
      </c>
      <c r="AS143">
        <v>56282</v>
      </c>
      <c r="AT143">
        <v>56240</v>
      </c>
      <c r="AU143">
        <v>56660</v>
      </c>
      <c r="AX143">
        <v>27809</v>
      </c>
      <c r="AY143">
        <v>27897</v>
      </c>
      <c r="AZ143">
        <v>28658</v>
      </c>
      <c r="BA143">
        <v>28775</v>
      </c>
      <c r="BD143">
        <v>45479</v>
      </c>
      <c r="BE143">
        <v>43210</v>
      </c>
      <c r="BF143">
        <v>43526</v>
      </c>
      <c r="BG143">
        <v>43778</v>
      </c>
      <c r="BJ143">
        <v>97352</v>
      </c>
      <c r="BK143">
        <v>97484</v>
      </c>
      <c r="BL143">
        <v>97883</v>
      </c>
      <c r="BQ143">
        <v>29801</v>
      </c>
      <c r="BR143">
        <v>29687</v>
      </c>
      <c r="CB143">
        <v>98380</v>
      </c>
      <c r="CC143">
        <v>98602</v>
      </c>
      <c r="CD143">
        <v>99204</v>
      </c>
      <c r="CH143">
        <v>53039</v>
      </c>
      <c r="CI143">
        <v>54301</v>
      </c>
      <c r="CJ143">
        <v>54479</v>
      </c>
      <c r="CK143">
        <v>54755</v>
      </c>
    </row>
    <row r="144" spans="2:89" x14ac:dyDescent="0.25">
      <c r="B144">
        <v>80481</v>
      </c>
      <c r="C144">
        <v>81069</v>
      </c>
      <c r="D144">
        <v>81324</v>
      </c>
      <c r="I144">
        <v>80651</v>
      </c>
      <c r="J144">
        <v>81610</v>
      </c>
      <c r="N144">
        <v>33880</v>
      </c>
      <c r="O144">
        <v>32080</v>
      </c>
      <c r="P144">
        <v>33446</v>
      </c>
      <c r="Q144">
        <v>33154</v>
      </c>
      <c r="U144">
        <v>83610</v>
      </c>
      <c r="V144">
        <v>83855</v>
      </c>
      <c r="W144">
        <v>83854</v>
      </c>
      <c r="Z144">
        <v>60419</v>
      </c>
      <c r="AA144">
        <v>61030</v>
      </c>
      <c r="AB144">
        <v>61256</v>
      </c>
      <c r="AC144">
        <v>62765</v>
      </c>
      <c r="AD144">
        <v>62932</v>
      </c>
      <c r="AF144">
        <v>47940</v>
      </c>
      <c r="AG144">
        <v>47882</v>
      </c>
      <c r="AL144">
        <v>40390</v>
      </c>
      <c r="AM144">
        <v>41039</v>
      </c>
      <c r="AN144">
        <v>41168</v>
      </c>
      <c r="AO144">
        <v>41840</v>
      </c>
      <c r="AR144">
        <v>55373</v>
      </c>
      <c r="AS144">
        <v>56316</v>
      </c>
      <c r="AT144">
        <v>56155</v>
      </c>
      <c r="AU144">
        <v>56562</v>
      </c>
      <c r="AX144">
        <v>27844</v>
      </c>
      <c r="AY144">
        <v>27892</v>
      </c>
      <c r="AZ144">
        <v>27824</v>
      </c>
      <c r="BA144">
        <v>28763</v>
      </c>
      <c r="BD144">
        <v>45422</v>
      </c>
      <c r="BE144">
        <v>43220</v>
      </c>
      <c r="BF144">
        <v>43556</v>
      </c>
      <c r="BG144">
        <v>43614</v>
      </c>
      <c r="BJ144">
        <v>97347</v>
      </c>
      <c r="BK144">
        <v>97429</v>
      </c>
      <c r="BL144">
        <v>97633</v>
      </c>
      <c r="BQ144">
        <v>29516</v>
      </c>
      <c r="BR144">
        <v>29670</v>
      </c>
      <c r="CB144">
        <v>98390</v>
      </c>
      <c r="CC144">
        <v>98686</v>
      </c>
      <c r="CD144">
        <v>99328</v>
      </c>
      <c r="CH144">
        <v>53048</v>
      </c>
      <c r="CI144">
        <v>53516</v>
      </c>
      <c r="CJ144">
        <v>54566</v>
      </c>
      <c r="CK144">
        <v>54703</v>
      </c>
    </row>
    <row r="145" spans="2:89" x14ac:dyDescent="0.25">
      <c r="B145">
        <v>80452</v>
      </c>
      <c r="C145">
        <v>80822</v>
      </c>
      <c r="D145">
        <v>81335</v>
      </c>
      <c r="I145">
        <v>80446</v>
      </c>
      <c r="J145">
        <v>81321</v>
      </c>
      <c r="N145">
        <v>32162</v>
      </c>
      <c r="O145">
        <v>32960</v>
      </c>
      <c r="P145">
        <v>33484</v>
      </c>
      <c r="Q145">
        <v>33166</v>
      </c>
      <c r="U145">
        <v>83542</v>
      </c>
      <c r="V145">
        <v>83861</v>
      </c>
      <c r="W145">
        <v>83801</v>
      </c>
      <c r="Z145">
        <v>60463</v>
      </c>
      <c r="AA145">
        <v>61070</v>
      </c>
      <c r="AB145">
        <v>61855</v>
      </c>
      <c r="AC145">
        <v>62563</v>
      </c>
      <c r="AD145">
        <v>62951</v>
      </c>
      <c r="AF145">
        <v>47201</v>
      </c>
      <c r="AG145">
        <v>46974</v>
      </c>
      <c r="AL145">
        <v>42788</v>
      </c>
      <c r="AM145">
        <v>42101</v>
      </c>
      <c r="AN145">
        <v>41216</v>
      </c>
      <c r="AO145">
        <v>41250</v>
      </c>
      <c r="AR145">
        <v>55003</v>
      </c>
      <c r="AS145">
        <v>55712</v>
      </c>
      <c r="AT145">
        <v>56576</v>
      </c>
      <c r="AU145">
        <v>56516</v>
      </c>
      <c r="AX145">
        <v>27553</v>
      </c>
      <c r="AY145">
        <v>27820</v>
      </c>
      <c r="AZ145">
        <v>27973</v>
      </c>
      <c r="BA145">
        <v>28734</v>
      </c>
      <c r="BD145">
        <v>45402</v>
      </c>
      <c r="BE145">
        <v>43195</v>
      </c>
      <c r="BF145">
        <v>43511</v>
      </c>
      <c r="BG145">
        <v>44627</v>
      </c>
      <c r="BJ145">
        <v>97360</v>
      </c>
      <c r="BK145">
        <v>97496</v>
      </c>
      <c r="BL145">
        <v>97885</v>
      </c>
      <c r="BQ145">
        <v>29054</v>
      </c>
      <c r="BR145">
        <v>29613</v>
      </c>
      <c r="CB145">
        <v>98372</v>
      </c>
      <c r="CC145">
        <v>98605</v>
      </c>
      <c r="CD145">
        <v>99252</v>
      </c>
      <c r="CH145">
        <v>53538</v>
      </c>
      <c r="CI145">
        <v>53964</v>
      </c>
      <c r="CJ145">
        <v>54246</v>
      </c>
      <c r="CK145">
        <v>54554</v>
      </c>
    </row>
    <row r="146" spans="2:89" x14ac:dyDescent="0.25">
      <c r="B146">
        <v>80118</v>
      </c>
      <c r="C146">
        <v>81143</v>
      </c>
      <c r="D146">
        <v>81331</v>
      </c>
      <c r="I146">
        <v>81133</v>
      </c>
      <c r="N146">
        <v>33597</v>
      </c>
      <c r="O146">
        <v>32033</v>
      </c>
      <c r="P146">
        <v>34116</v>
      </c>
      <c r="Q146">
        <v>33147</v>
      </c>
      <c r="U146">
        <v>83672</v>
      </c>
      <c r="V146">
        <v>83868</v>
      </c>
      <c r="W146">
        <v>83858</v>
      </c>
      <c r="Z146">
        <v>60469</v>
      </c>
      <c r="AA146">
        <v>61375</v>
      </c>
      <c r="AB146">
        <v>61942</v>
      </c>
      <c r="AC146">
        <v>62617</v>
      </c>
      <c r="AD146">
        <v>62242</v>
      </c>
      <c r="AF146">
        <v>46173</v>
      </c>
      <c r="AG146">
        <v>47469</v>
      </c>
      <c r="AL146">
        <v>42712</v>
      </c>
      <c r="AM146">
        <v>40312</v>
      </c>
      <c r="AN146">
        <v>40873</v>
      </c>
      <c r="AO146">
        <v>41837</v>
      </c>
      <c r="AR146">
        <v>55044</v>
      </c>
      <c r="AS146">
        <v>55959</v>
      </c>
      <c r="AT146">
        <v>56467</v>
      </c>
      <c r="AU146">
        <v>56542</v>
      </c>
      <c r="AX146">
        <v>28385</v>
      </c>
      <c r="AY146">
        <v>27051</v>
      </c>
      <c r="AZ146">
        <v>28092</v>
      </c>
      <c r="BA146">
        <v>28713</v>
      </c>
      <c r="BD146">
        <v>45412</v>
      </c>
      <c r="BE146">
        <v>43199</v>
      </c>
      <c r="BF146">
        <v>44907</v>
      </c>
      <c r="BG146">
        <v>43464</v>
      </c>
      <c r="BJ146">
        <v>97138</v>
      </c>
      <c r="BK146">
        <v>97856</v>
      </c>
      <c r="BL146">
        <v>97828</v>
      </c>
      <c r="BQ146">
        <v>29016</v>
      </c>
      <c r="BR146">
        <v>29617</v>
      </c>
      <c r="CB146">
        <v>98201</v>
      </c>
      <c r="CC146">
        <v>98685</v>
      </c>
      <c r="CD146">
        <v>99256</v>
      </c>
      <c r="CH146">
        <v>53125</v>
      </c>
      <c r="CI146">
        <v>54304</v>
      </c>
      <c r="CJ146">
        <v>54658</v>
      </c>
      <c r="CK146">
        <v>54774</v>
      </c>
    </row>
    <row r="147" spans="2:89" x14ac:dyDescent="0.25">
      <c r="B147">
        <v>80651</v>
      </c>
      <c r="C147">
        <v>80861</v>
      </c>
      <c r="D147">
        <v>81321</v>
      </c>
      <c r="I147">
        <v>81125</v>
      </c>
      <c r="N147">
        <v>34785</v>
      </c>
      <c r="O147">
        <v>34677</v>
      </c>
      <c r="P147">
        <v>33445</v>
      </c>
      <c r="Q147">
        <v>33010</v>
      </c>
      <c r="U147">
        <v>83554</v>
      </c>
      <c r="V147">
        <v>83824</v>
      </c>
      <c r="W147">
        <v>83809</v>
      </c>
      <c r="Z147">
        <v>60093</v>
      </c>
      <c r="AA147">
        <v>60957</v>
      </c>
      <c r="AB147">
        <v>61533</v>
      </c>
      <c r="AC147">
        <v>62510</v>
      </c>
      <c r="AD147">
        <v>62272</v>
      </c>
      <c r="AF147">
        <v>47448</v>
      </c>
      <c r="AG147">
        <v>47578</v>
      </c>
      <c r="AL147">
        <v>42784</v>
      </c>
      <c r="AM147">
        <v>42328</v>
      </c>
      <c r="AN147">
        <v>42254</v>
      </c>
      <c r="AO147">
        <v>41267</v>
      </c>
      <c r="AR147">
        <v>55043</v>
      </c>
      <c r="AS147">
        <v>56449</v>
      </c>
      <c r="AT147">
        <v>55745</v>
      </c>
      <c r="AU147">
        <v>55796</v>
      </c>
      <c r="AX147">
        <v>28301</v>
      </c>
      <c r="AY147">
        <v>28448</v>
      </c>
      <c r="AZ147">
        <v>28649</v>
      </c>
      <c r="BA147">
        <v>28702</v>
      </c>
      <c r="BD147">
        <v>45470</v>
      </c>
      <c r="BE147">
        <v>43102</v>
      </c>
      <c r="BF147">
        <v>43727</v>
      </c>
      <c r="BG147">
        <v>44287</v>
      </c>
      <c r="BJ147">
        <v>97107</v>
      </c>
      <c r="BK147">
        <v>97731</v>
      </c>
      <c r="BL147">
        <v>97632</v>
      </c>
      <c r="BQ147">
        <v>29805</v>
      </c>
      <c r="BR147">
        <v>29689</v>
      </c>
      <c r="CB147">
        <v>98371</v>
      </c>
      <c r="CC147">
        <v>98662</v>
      </c>
      <c r="CD147">
        <v>99258</v>
      </c>
      <c r="CH147">
        <v>53081</v>
      </c>
      <c r="CI147">
        <v>53504</v>
      </c>
      <c r="CJ147">
        <v>54669</v>
      </c>
      <c r="CK147">
        <v>54537</v>
      </c>
    </row>
    <row r="148" spans="2:89" x14ac:dyDescent="0.25">
      <c r="B148">
        <v>80643</v>
      </c>
      <c r="C148">
        <v>80728</v>
      </c>
      <c r="I148">
        <v>81237</v>
      </c>
      <c r="N148">
        <v>33853</v>
      </c>
      <c r="O148">
        <v>33570</v>
      </c>
      <c r="P148">
        <v>33498</v>
      </c>
      <c r="Q148">
        <v>33192</v>
      </c>
      <c r="U148">
        <v>83552</v>
      </c>
      <c r="V148">
        <v>83870</v>
      </c>
      <c r="W148">
        <v>83813</v>
      </c>
      <c r="Z148">
        <v>60025</v>
      </c>
      <c r="AA148">
        <v>61007</v>
      </c>
      <c r="AB148">
        <v>61282</v>
      </c>
      <c r="AC148">
        <v>61442</v>
      </c>
      <c r="AD148">
        <v>62297</v>
      </c>
      <c r="AF148">
        <v>47203</v>
      </c>
      <c r="AG148">
        <v>47177</v>
      </c>
      <c r="AL148">
        <v>40143</v>
      </c>
      <c r="AM148">
        <v>41002</v>
      </c>
      <c r="AN148">
        <v>41616</v>
      </c>
      <c r="AO148">
        <v>42029</v>
      </c>
      <c r="AR148">
        <v>55376</v>
      </c>
      <c r="AS148">
        <v>55979</v>
      </c>
      <c r="AT148">
        <v>56136</v>
      </c>
      <c r="AU148">
        <v>56545</v>
      </c>
      <c r="AX148">
        <v>28303</v>
      </c>
      <c r="AY148">
        <v>27853</v>
      </c>
      <c r="AZ148">
        <v>28675</v>
      </c>
      <c r="BA148">
        <v>28781</v>
      </c>
      <c r="BD148">
        <v>45481</v>
      </c>
      <c r="BE148">
        <v>43017</v>
      </c>
      <c r="BF148">
        <v>44818</v>
      </c>
      <c r="BG148">
        <v>43447</v>
      </c>
      <c r="BJ148">
        <v>97016</v>
      </c>
      <c r="BK148">
        <v>97423</v>
      </c>
      <c r="BL148">
        <v>97630</v>
      </c>
      <c r="BQ148">
        <v>29070</v>
      </c>
      <c r="BR148">
        <v>29657</v>
      </c>
      <c r="CB148">
        <v>98404</v>
      </c>
      <c r="CC148">
        <v>99357</v>
      </c>
      <c r="CD148">
        <v>99260</v>
      </c>
      <c r="CH148">
        <v>53557</v>
      </c>
      <c r="CI148">
        <v>54984</v>
      </c>
      <c r="CJ148">
        <v>54644</v>
      </c>
      <c r="CK148">
        <v>54732</v>
      </c>
    </row>
    <row r="149" spans="2:89" x14ac:dyDescent="0.25">
      <c r="B149">
        <v>80513</v>
      </c>
      <c r="C149">
        <v>80747</v>
      </c>
      <c r="I149">
        <v>80654</v>
      </c>
      <c r="N149">
        <v>32940</v>
      </c>
      <c r="O149">
        <v>34684</v>
      </c>
      <c r="P149">
        <v>34105</v>
      </c>
      <c r="Q149">
        <v>33150</v>
      </c>
      <c r="U149">
        <v>83530</v>
      </c>
      <c r="V149">
        <v>83850</v>
      </c>
      <c r="W149">
        <v>83836</v>
      </c>
      <c r="Z149">
        <v>60106</v>
      </c>
      <c r="AA149">
        <v>61728</v>
      </c>
      <c r="AB149">
        <v>61572</v>
      </c>
      <c r="AC149">
        <v>62420</v>
      </c>
      <c r="AD149">
        <v>62994</v>
      </c>
      <c r="AF149">
        <v>46057</v>
      </c>
      <c r="AG149">
        <v>47581</v>
      </c>
      <c r="AL149">
        <v>40145</v>
      </c>
      <c r="AM149">
        <v>40337</v>
      </c>
      <c r="AN149">
        <v>41257</v>
      </c>
      <c r="AO149">
        <v>40826</v>
      </c>
      <c r="AR149">
        <v>55375</v>
      </c>
      <c r="AS149">
        <v>56224</v>
      </c>
      <c r="AT149">
        <v>56168</v>
      </c>
      <c r="AU149">
        <v>55613</v>
      </c>
      <c r="AX149">
        <v>27291</v>
      </c>
      <c r="AY149">
        <v>27101</v>
      </c>
      <c r="AZ149">
        <v>27974</v>
      </c>
      <c r="BA149">
        <v>28904</v>
      </c>
      <c r="BD149">
        <v>45482</v>
      </c>
      <c r="BE149">
        <v>43331</v>
      </c>
      <c r="BF149">
        <v>44817</v>
      </c>
      <c r="BG149">
        <v>43528</v>
      </c>
      <c r="BJ149">
        <v>97346</v>
      </c>
      <c r="BK149">
        <v>97458</v>
      </c>
      <c r="BL149">
        <v>97819</v>
      </c>
      <c r="BQ149">
        <v>29212</v>
      </c>
      <c r="BR149">
        <v>29356</v>
      </c>
      <c r="CB149">
        <v>98443</v>
      </c>
      <c r="CC149">
        <v>98660</v>
      </c>
      <c r="CD149">
        <v>99251</v>
      </c>
      <c r="CH149">
        <v>53184</v>
      </c>
      <c r="CI149">
        <v>54983</v>
      </c>
      <c r="CJ149">
        <v>54102</v>
      </c>
      <c r="CK149">
        <v>54548</v>
      </c>
    </row>
    <row r="150" spans="2:89" x14ac:dyDescent="0.25">
      <c r="B150">
        <v>80421</v>
      </c>
      <c r="C150">
        <v>81639</v>
      </c>
      <c r="I150">
        <v>81239</v>
      </c>
      <c r="N150">
        <v>33805</v>
      </c>
      <c r="O150">
        <v>34691</v>
      </c>
      <c r="P150">
        <v>34103</v>
      </c>
      <c r="Q150">
        <v>33198</v>
      </c>
      <c r="U150">
        <v>83539</v>
      </c>
      <c r="V150">
        <v>83839</v>
      </c>
      <c r="W150">
        <v>83860</v>
      </c>
      <c r="Z150">
        <v>60445</v>
      </c>
      <c r="AA150">
        <v>61720</v>
      </c>
      <c r="AB150">
        <v>62512</v>
      </c>
      <c r="AC150">
        <v>61478</v>
      </c>
      <c r="AD150">
        <v>62244</v>
      </c>
      <c r="AF150">
        <v>46001</v>
      </c>
      <c r="AG150">
        <v>46714</v>
      </c>
      <c r="AL150">
        <v>40328</v>
      </c>
      <c r="AM150">
        <v>42103</v>
      </c>
      <c r="AN150">
        <v>40808</v>
      </c>
      <c r="AO150">
        <v>41560</v>
      </c>
      <c r="AR150">
        <v>55024</v>
      </c>
      <c r="AS150">
        <v>55923</v>
      </c>
      <c r="AT150">
        <v>56139</v>
      </c>
      <c r="AU150">
        <v>56650</v>
      </c>
      <c r="AX150">
        <v>27801</v>
      </c>
      <c r="AY150">
        <v>27155</v>
      </c>
      <c r="AZ150">
        <v>28606</v>
      </c>
      <c r="BA150">
        <v>28733</v>
      </c>
      <c r="BD150">
        <v>45410</v>
      </c>
      <c r="BE150">
        <v>43201</v>
      </c>
      <c r="BF150">
        <v>44830</v>
      </c>
      <c r="BG150">
        <v>43533</v>
      </c>
      <c r="BJ150">
        <v>97374</v>
      </c>
      <c r="BK150">
        <v>97417</v>
      </c>
      <c r="BL150">
        <v>97908</v>
      </c>
      <c r="BQ150">
        <v>29831</v>
      </c>
      <c r="BR150">
        <v>29640</v>
      </c>
      <c r="CB150">
        <v>98290</v>
      </c>
      <c r="CC150">
        <v>98670</v>
      </c>
      <c r="CD150">
        <v>99218</v>
      </c>
      <c r="CH150">
        <v>53085</v>
      </c>
      <c r="CI150">
        <v>54302</v>
      </c>
      <c r="CJ150">
        <v>54601</v>
      </c>
      <c r="CK150">
        <v>54729</v>
      </c>
    </row>
    <row r="151" spans="2:89" x14ac:dyDescent="0.25">
      <c r="B151">
        <v>80136</v>
      </c>
      <c r="C151">
        <v>80736</v>
      </c>
      <c r="I151">
        <v>80740</v>
      </c>
      <c r="N151">
        <v>32127</v>
      </c>
      <c r="O151">
        <v>34695</v>
      </c>
      <c r="P151">
        <v>33444</v>
      </c>
      <c r="Q151">
        <v>33182</v>
      </c>
      <c r="U151">
        <v>83536</v>
      </c>
      <c r="V151">
        <v>83842</v>
      </c>
      <c r="W151">
        <v>83869</v>
      </c>
      <c r="Z151">
        <v>60181</v>
      </c>
      <c r="AA151">
        <v>61376</v>
      </c>
      <c r="AB151">
        <v>61756</v>
      </c>
      <c r="AC151">
        <v>61501</v>
      </c>
      <c r="AD151">
        <v>62288</v>
      </c>
      <c r="AF151">
        <v>46041</v>
      </c>
      <c r="AG151">
        <v>46750</v>
      </c>
      <c r="AL151">
        <v>40170</v>
      </c>
      <c r="AM151">
        <v>42533</v>
      </c>
      <c r="AN151">
        <v>42038</v>
      </c>
      <c r="AO151">
        <v>41835</v>
      </c>
      <c r="AR151">
        <v>55011</v>
      </c>
      <c r="AS151">
        <v>56283</v>
      </c>
      <c r="AT151">
        <v>56484</v>
      </c>
      <c r="AU151">
        <v>56658</v>
      </c>
      <c r="AX151">
        <v>28391</v>
      </c>
      <c r="AY151">
        <v>27152</v>
      </c>
      <c r="AZ151">
        <v>28601</v>
      </c>
      <c r="BA151">
        <v>28901</v>
      </c>
      <c r="BD151">
        <v>45448</v>
      </c>
      <c r="BE151">
        <v>45640</v>
      </c>
      <c r="BF151">
        <v>44887</v>
      </c>
      <c r="BG151">
        <v>44880</v>
      </c>
      <c r="BK151">
        <v>97416</v>
      </c>
      <c r="BL151">
        <v>97857</v>
      </c>
      <c r="BQ151">
        <v>29593</v>
      </c>
      <c r="BR151">
        <v>29631</v>
      </c>
      <c r="CB151">
        <v>98272</v>
      </c>
      <c r="CC151">
        <v>98682</v>
      </c>
      <c r="CD151">
        <v>99203</v>
      </c>
      <c r="CH151">
        <v>53044</v>
      </c>
      <c r="CI151">
        <v>53951</v>
      </c>
      <c r="CJ151">
        <v>54456</v>
      </c>
      <c r="CK151">
        <v>54748</v>
      </c>
    </row>
    <row r="152" spans="2:89" x14ac:dyDescent="0.25">
      <c r="B152">
        <v>80117</v>
      </c>
      <c r="C152">
        <v>80759</v>
      </c>
      <c r="I152">
        <v>81642</v>
      </c>
      <c r="N152">
        <v>32129</v>
      </c>
      <c r="O152">
        <v>33852</v>
      </c>
      <c r="P152">
        <v>32052</v>
      </c>
      <c r="Q152">
        <v>33138</v>
      </c>
      <c r="U152">
        <v>83522</v>
      </c>
      <c r="V152">
        <v>83837</v>
      </c>
      <c r="W152">
        <v>83804</v>
      </c>
      <c r="Z152">
        <v>60514</v>
      </c>
      <c r="AA152">
        <v>61744</v>
      </c>
      <c r="AB152">
        <v>61262</v>
      </c>
      <c r="AC152">
        <v>62465</v>
      </c>
      <c r="AD152">
        <v>62974</v>
      </c>
      <c r="AF152">
        <v>46068</v>
      </c>
      <c r="AG152">
        <v>47944</v>
      </c>
      <c r="AL152">
        <v>40513</v>
      </c>
      <c r="AM152">
        <v>42156</v>
      </c>
      <c r="AN152">
        <v>41773</v>
      </c>
      <c r="AO152">
        <v>42025</v>
      </c>
      <c r="AR152">
        <v>55033</v>
      </c>
      <c r="AS152">
        <v>56378</v>
      </c>
      <c r="AT152">
        <v>56573</v>
      </c>
      <c r="AU152">
        <v>56519</v>
      </c>
      <c r="AX152">
        <v>27355</v>
      </c>
      <c r="AY152">
        <v>27157</v>
      </c>
      <c r="AZ152">
        <v>28052</v>
      </c>
      <c r="BA152">
        <v>28771</v>
      </c>
      <c r="BD152">
        <v>45426</v>
      </c>
      <c r="BE152">
        <v>43205</v>
      </c>
      <c r="BF152">
        <v>43535</v>
      </c>
      <c r="BG152">
        <v>43619</v>
      </c>
      <c r="BK152">
        <v>97712</v>
      </c>
      <c r="BL152">
        <v>97911</v>
      </c>
      <c r="BQ152">
        <v>29563</v>
      </c>
      <c r="BR152">
        <v>29634</v>
      </c>
      <c r="CB152">
        <v>98466</v>
      </c>
      <c r="CC152">
        <v>98671</v>
      </c>
      <c r="CD152">
        <v>99207</v>
      </c>
      <c r="CH152">
        <v>53019</v>
      </c>
      <c r="CI152">
        <v>53503</v>
      </c>
      <c r="CJ152">
        <v>54462</v>
      </c>
      <c r="CK152">
        <v>54519</v>
      </c>
    </row>
    <row r="153" spans="2:89" x14ac:dyDescent="0.25">
      <c r="B153">
        <v>80534</v>
      </c>
      <c r="C153">
        <v>81021</v>
      </c>
      <c r="I153">
        <v>80645</v>
      </c>
      <c r="N153">
        <v>32180</v>
      </c>
      <c r="O153">
        <v>34498</v>
      </c>
      <c r="P153">
        <v>33483</v>
      </c>
      <c r="Q153">
        <v>32344</v>
      </c>
      <c r="U153">
        <v>83553</v>
      </c>
      <c r="V153">
        <v>83810</v>
      </c>
      <c r="W153">
        <v>83864</v>
      </c>
      <c r="Z153">
        <v>60016</v>
      </c>
      <c r="AA153">
        <v>61560</v>
      </c>
      <c r="AB153">
        <v>61534</v>
      </c>
      <c r="AC153">
        <v>62712</v>
      </c>
      <c r="AD153">
        <v>62934</v>
      </c>
      <c r="AF153">
        <v>47352</v>
      </c>
      <c r="AG153">
        <v>47243</v>
      </c>
      <c r="AL153">
        <v>40510</v>
      </c>
      <c r="AM153">
        <v>42301</v>
      </c>
      <c r="AN153">
        <v>41607</v>
      </c>
      <c r="AO153">
        <v>42048</v>
      </c>
      <c r="AR153">
        <v>55092</v>
      </c>
      <c r="AS153">
        <v>55933</v>
      </c>
      <c r="AT153">
        <v>56149</v>
      </c>
      <c r="AU153">
        <v>56546</v>
      </c>
      <c r="AX153">
        <v>28365</v>
      </c>
      <c r="AY153">
        <v>27294</v>
      </c>
      <c r="AZ153">
        <v>28651</v>
      </c>
      <c r="BA153">
        <v>28905</v>
      </c>
      <c r="BD153">
        <v>45406</v>
      </c>
      <c r="BE153">
        <v>43067</v>
      </c>
      <c r="BF153">
        <v>44854</v>
      </c>
      <c r="BG153">
        <v>43609</v>
      </c>
      <c r="BK153">
        <v>97469</v>
      </c>
      <c r="BL153">
        <v>97736</v>
      </c>
      <c r="BQ153">
        <v>29009</v>
      </c>
      <c r="BR153">
        <v>29632</v>
      </c>
      <c r="CB153">
        <v>98409</v>
      </c>
      <c r="CC153">
        <v>98830</v>
      </c>
      <c r="CD153">
        <v>99202</v>
      </c>
      <c r="CH153">
        <v>53073</v>
      </c>
      <c r="CI153">
        <v>53544</v>
      </c>
      <c r="CJ153">
        <v>54488</v>
      </c>
      <c r="CK153">
        <v>54568</v>
      </c>
    </row>
    <row r="154" spans="2:89" x14ac:dyDescent="0.25">
      <c r="B154">
        <v>80645</v>
      </c>
      <c r="C154">
        <v>81039</v>
      </c>
      <c r="I154">
        <v>81657</v>
      </c>
      <c r="N154">
        <v>33801</v>
      </c>
      <c r="O154">
        <v>32696</v>
      </c>
      <c r="P154">
        <v>33496</v>
      </c>
      <c r="Q154">
        <v>33172</v>
      </c>
      <c r="U154">
        <v>83533</v>
      </c>
      <c r="V154">
        <v>83851</v>
      </c>
      <c r="W154">
        <v>83852</v>
      </c>
      <c r="Z154">
        <v>60527</v>
      </c>
      <c r="AA154">
        <v>60936</v>
      </c>
      <c r="AB154">
        <v>61467</v>
      </c>
      <c r="AC154">
        <v>62703</v>
      </c>
      <c r="AD154">
        <v>62954</v>
      </c>
      <c r="AF154">
        <v>47429</v>
      </c>
      <c r="AG154">
        <v>46943</v>
      </c>
      <c r="AL154">
        <v>42757</v>
      </c>
      <c r="AM154">
        <v>40336</v>
      </c>
      <c r="AN154">
        <v>40863</v>
      </c>
      <c r="AO154">
        <v>42058</v>
      </c>
      <c r="AR154">
        <v>55387</v>
      </c>
      <c r="AS154">
        <v>55970</v>
      </c>
      <c r="AT154">
        <v>55724</v>
      </c>
      <c r="AU154">
        <v>56592</v>
      </c>
      <c r="AX154">
        <v>27208</v>
      </c>
      <c r="AY154">
        <v>27150</v>
      </c>
      <c r="AZ154">
        <v>28016</v>
      </c>
      <c r="BA154">
        <v>28909</v>
      </c>
      <c r="BD154">
        <v>45101</v>
      </c>
      <c r="BE154">
        <v>43202</v>
      </c>
      <c r="BF154">
        <v>43413</v>
      </c>
      <c r="BG154">
        <v>43754</v>
      </c>
      <c r="BK154">
        <v>97845</v>
      </c>
      <c r="BL154">
        <v>97903</v>
      </c>
      <c r="BQ154">
        <v>29105</v>
      </c>
      <c r="BR154">
        <v>29643</v>
      </c>
      <c r="CB154">
        <v>98352</v>
      </c>
      <c r="CC154">
        <v>98651</v>
      </c>
      <c r="CD154">
        <v>99170</v>
      </c>
      <c r="CH154">
        <v>53551</v>
      </c>
      <c r="CI154">
        <v>54311</v>
      </c>
      <c r="CJ154">
        <v>54411</v>
      </c>
      <c r="CK154">
        <v>54560</v>
      </c>
    </row>
    <row r="155" spans="2:89" x14ac:dyDescent="0.25">
      <c r="B155">
        <v>80540</v>
      </c>
      <c r="C155">
        <v>81231</v>
      </c>
      <c r="I155">
        <v>80498</v>
      </c>
      <c r="N155">
        <v>33849</v>
      </c>
      <c r="O155">
        <v>34689</v>
      </c>
      <c r="P155">
        <v>34104</v>
      </c>
      <c r="Q155">
        <v>33141</v>
      </c>
      <c r="U155">
        <v>83546</v>
      </c>
      <c r="V155">
        <v>83833</v>
      </c>
      <c r="Z155">
        <v>60426</v>
      </c>
      <c r="AA155">
        <v>61516</v>
      </c>
      <c r="AB155">
        <v>62635</v>
      </c>
      <c r="AC155">
        <v>61438</v>
      </c>
      <c r="AD155">
        <v>62948</v>
      </c>
      <c r="AF155">
        <v>46076</v>
      </c>
      <c r="AG155">
        <v>46985</v>
      </c>
      <c r="AL155">
        <v>41046</v>
      </c>
      <c r="AM155">
        <v>42131</v>
      </c>
      <c r="AN155">
        <v>41763</v>
      </c>
      <c r="AO155">
        <v>41501</v>
      </c>
      <c r="AR155">
        <v>55047</v>
      </c>
      <c r="AS155">
        <v>56475</v>
      </c>
      <c r="AT155">
        <v>56590</v>
      </c>
      <c r="AU155">
        <v>55771</v>
      </c>
      <c r="AX155">
        <v>28318</v>
      </c>
      <c r="AY155">
        <v>28127</v>
      </c>
      <c r="AZ155">
        <v>27917</v>
      </c>
      <c r="BA155">
        <v>28902</v>
      </c>
      <c r="BD155">
        <v>45434</v>
      </c>
      <c r="BE155">
        <v>43203</v>
      </c>
      <c r="BF155">
        <v>45714</v>
      </c>
      <c r="BG155">
        <v>45734</v>
      </c>
      <c r="BK155">
        <v>97638</v>
      </c>
      <c r="BL155">
        <v>97635</v>
      </c>
      <c r="BQ155">
        <v>29536</v>
      </c>
      <c r="BR155">
        <v>29667</v>
      </c>
      <c r="CB155">
        <v>98376</v>
      </c>
      <c r="CC155">
        <v>98665</v>
      </c>
      <c r="CD155">
        <v>99005</v>
      </c>
      <c r="CH155">
        <v>53006</v>
      </c>
      <c r="CI155">
        <v>54344</v>
      </c>
      <c r="CJ155">
        <v>54754</v>
      </c>
      <c r="CK155">
        <v>54745</v>
      </c>
    </row>
    <row r="156" spans="2:89" x14ac:dyDescent="0.25">
      <c r="B156">
        <v>80543</v>
      </c>
      <c r="C156">
        <v>81045</v>
      </c>
      <c r="I156">
        <v>81149</v>
      </c>
      <c r="N156">
        <v>32119</v>
      </c>
      <c r="O156">
        <v>33759</v>
      </c>
      <c r="P156">
        <v>33434</v>
      </c>
      <c r="Q156">
        <v>33194</v>
      </c>
      <c r="U156">
        <v>83526</v>
      </c>
      <c r="V156">
        <v>83876</v>
      </c>
      <c r="Z156">
        <v>60409</v>
      </c>
      <c r="AA156">
        <v>61379</v>
      </c>
      <c r="AB156">
        <v>61036</v>
      </c>
      <c r="AC156">
        <v>61272</v>
      </c>
      <c r="AD156">
        <v>62984</v>
      </c>
      <c r="AF156">
        <v>46039</v>
      </c>
      <c r="AG156">
        <v>47011</v>
      </c>
      <c r="AL156">
        <v>41052</v>
      </c>
      <c r="AM156">
        <v>42273</v>
      </c>
      <c r="AN156">
        <v>41759</v>
      </c>
      <c r="AO156">
        <v>41537</v>
      </c>
      <c r="AR156">
        <v>55301</v>
      </c>
      <c r="AS156">
        <v>56289</v>
      </c>
      <c r="AT156">
        <v>55721</v>
      </c>
      <c r="AU156">
        <v>56634</v>
      </c>
      <c r="AX156">
        <v>28305</v>
      </c>
      <c r="AY156">
        <v>28434</v>
      </c>
      <c r="AZ156">
        <v>27956</v>
      </c>
      <c r="BA156">
        <v>28906</v>
      </c>
      <c r="BD156">
        <v>45432</v>
      </c>
      <c r="BE156">
        <v>43152</v>
      </c>
      <c r="BF156">
        <v>44903</v>
      </c>
      <c r="BG156">
        <v>44826</v>
      </c>
      <c r="BK156">
        <v>97865</v>
      </c>
      <c r="BL156">
        <v>97907</v>
      </c>
      <c r="BQ156">
        <v>29101</v>
      </c>
      <c r="BR156">
        <v>29630</v>
      </c>
      <c r="CB156">
        <v>98333</v>
      </c>
      <c r="CC156">
        <v>98932</v>
      </c>
      <c r="CD156">
        <v>99223</v>
      </c>
      <c r="CH156">
        <v>53114</v>
      </c>
      <c r="CI156">
        <v>53965</v>
      </c>
      <c r="CJ156">
        <v>54446</v>
      </c>
      <c r="CK156">
        <v>54561</v>
      </c>
    </row>
    <row r="157" spans="2:89" x14ac:dyDescent="0.25">
      <c r="B157">
        <v>80510</v>
      </c>
      <c r="C157">
        <v>81434</v>
      </c>
      <c r="I157">
        <v>81020</v>
      </c>
      <c r="N157">
        <v>32920</v>
      </c>
      <c r="O157">
        <v>32140</v>
      </c>
      <c r="P157">
        <v>33487</v>
      </c>
      <c r="Q157">
        <v>33122</v>
      </c>
      <c r="U157">
        <v>83543</v>
      </c>
      <c r="V157">
        <v>83814</v>
      </c>
      <c r="Z157">
        <v>60026</v>
      </c>
      <c r="AA157">
        <v>61368</v>
      </c>
      <c r="AB157">
        <v>61919</v>
      </c>
      <c r="AC157">
        <v>62704</v>
      </c>
      <c r="AD157">
        <v>62916</v>
      </c>
      <c r="AF157">
        <v>47933</v>
      </c>
      <c r="AG157">
        <v>47917</v>
      </c>
      <c r="AL157">
        <v>40464</v>
      </c>
      <c r="AM157">
        <v>41055</v>
      </c>
      <c r="AN157">
        <v>41201</v>
      </c>
      <c r="AO157">
        <v>41571</v>
      </c>
      <c r="AR157">
        <v>55328</v>
      </c>
      <c r="AS157">
        <v>56088</v>
      </c>
      <c r="AT157">
        <v>55744</v>
      </c>
      <c r="AU157">
        <v>55731</v>
      </c>
      <c r="AX157">
        <v>27298</v>
      </c>
      <c r="AY157">
        <v>27817</v>
      </c>
      <c r="AZ157">
        <v>28033</v>
      </c>
      <c r="BD157">
        <v>45403</v>
      </c>
      <c r="BE157">
        <v>43209</v>
      </c>
      <c r="BF157">
        <v>45729</v>
      </c>
      <c r="BG157">
        <v>44824</v>
      </c>
      <c r="BK157">
        <v>97835</v>
      </c>
      <c r="BL157">
        <v>97870</v>
      </c>
      <c r="BQ157">
        <v>29063</v>
      </c>
      <c r="BR157">
        <v>29690</v>
      </c>
      <c r="CB157">
        <v>98394</v>
      </c>
      <c r="CC157">
        <v>98628</v>
      </c>
      <c r="CD157">
        <v>99031</v>
      </c>
      <c r="CH157">
        <v>53579</v>
      </c>
      <c r="CI157">
        <v>54106</v>
      </c>
      <c r="CJ157">
        <v>54485</v>
      </c>
      <c r="CK157">
        <v>54538</v>
      </c>
    </row>
    <row r="158" spans="2:89" x14ac:dyDescent="0.25">
      <c r="B158">
        <v>80133</v>
      </c>
      <c r="C158">
        <v>80825</v>
      </c>
      <c r="I158">
        <v>80513</v>
      </c>
      <c r="N158">
        <v>32952</v>
      </c>
      <c r="O158">
        <v>33716</v>
      </c>
      <c r="P158">
        <v>33428</v>
      </c>
      <c r="Q158">
        <v>33191</v>
      </c>
      <c r="U158">
        <v>83523</v>
      </c>
      <c r="V158">
        <v>83835</v>
      </c>
      <c r="Z158">
        <v>60559</v>
      </c>
      <c r="AA158">
        <v>61018</v>
      </c>
      <c r="AB158">
        <v>61953</v>
      </c>
      <c r="AC158">
        <v>61418</v>
      </c>
      <c r="AD158">
        <v>62946</v>
      </c>
      <c r="AF158">
        <v>46175</v>
      </c>
      <c r="AG158">
        <v>47959</v>
      </c>
      <c r="AL158">
        <v>41095</v>
      </c>
      <c r="AM158">
        <v>42369</v>
      </c>
      <c r="AN158">
        <v>41268</v>
      </c>
      <c r="AO158">
        <v>42036</v>
      </c>
      <c r="AR158">
        <v>55020</v>
      </c>
      <c r="AS158">
        <v>56036</v>
      </c>
      <c r="AT158">
        <v>56236</v>
      </c>
      <c r="AU158">
        <v>56627</v>
      </c>
      <c r="AX158">
        <v>28341</v>
      </c>
      <c r="AY158">
        <v>27805</v>
      </c>
      <c r="AZ158">
        <v>28644</v>
      </c>
      <c r="BD158">
        <v>45405</v>
      </c>
      <c r="BE158">
        <v>43136</v>
      </c>
      <c r="BF158">
        <v>43844</v>
      </c>
      <c r="BG158">
        <v>43773</v>
      </c>
      <c r="BK158">
        <v>97411</v>
      </c>
      <c r="BL158">
        <v>97909</v>
      </c>
      <c r="BQ158">
        <v>29130</v>
      </c>
      <c r="BR158">
        <v>29678</v>
      </c>
      <c r="CB158">
        <v>98408</v>
      </c>
      <c r="CC158">
        <v>98851</v>
      </c>
      <c r="CD158">
        <v>99212</v>
      </c>
      <c r="CH158">
        <v>53023</v>
      </c>
      <c r="CI158">
        <v>54165</v>
      </c>
      <c r="CJ158">
        <v>54421</v>
      </c>
      <c r="CK158">
        <v>54555</v>
      </c>
    </row>
    <row r="159" spans="2:89" x14ac:dyDescent="0.25">
      <c r="B159">
        <v>80537</v>
      </c>
      <c r="C159">
        <v>81058</v>
      </c>
      <c r="I159">
        <v>80510</v>
      </c>
      <c r="N159">
        <v>33859</v>
      </c>
      <c r="O159">
        <v>33761</v>
      </c>
      <c r="P159">
        <v>33076</v>
      </c>
      <c r="Q159">
        <v>33142</v>
      </c>
      <c r="U159">
        <v>83544</v>
      </c>
      <c r="V159">
        <v>83815</v>
      </c>
      <c r="Z159">
        <v>60464</v>
      </c>
      <c r="AA159">
        <v>60963</v>
      </c>
      <c r="AB159">
        <v>62643</v>
      </c>
      <c r="AC159">
        <v>61411</v>
      </c>
      <c r="AD159">
        <v>62277</v>
      </c>
      <c r="AF159">
        <v>47334</v>
      </c>
      <c r="AG159">
        <v>47519</v>
      </c>
      <c r="AL159">
        <v>40009</v>
      </c>
      <c r="AM159">
        <v>40445</v>
      </c>
      <c r="AN159">
        <v>41822</v>
      </c>
      <c r="AO159">
        <v>42076</v>
      </c>
      <c r="AR159">
        <v>55315</v>
      </c>
      <c r="AS159">
        <v>56089</v>
      </c>
      <c r="AT159">
        <v>56641</v>
      </c>
      <c r="AU159">
        <v>56644</v>
      </c>
      <c r="AX159">
        <v>27888</v>
      </c>
      <c r="AY159">
        <v>27110</v>
      </c>
      <c r="AZ159">
        <v>27929</v>
      </c>
      <c r="BD159">
        <v>45133</v>
      </c>
      <c r="BE159">
        <v>43214</v>
      </c>
      <c r="BF159">
        <v>44902</v>
      </c>
      <c r="BG159">
        <v>43615</v>
      </c>
      <c r="BK159">
        <v>97868</v>
      </c>
      <c r="BL159">
        <v>97834</v>
      </c>
      <c r="BQ159">
        <v>29175</v>
      </c>
      <c r="BR159">
        <v>29661</v>
      </c>
      <c r="CB159">
        <v>98467</v>
      </c>
      <c r="CC159">
        <v>98840</v>
      </c>
      <c r="CD159">
        <v>99111</v>
      </c>
      <c r="CH159">
        <v>53922</v>
      </c>
      <c r="CI159">
        <v>54155</v>
      </c>
      <c r="CJ159">
        <v>54452</v>
      </c>
      <c r="CK159">
        <v>54731</v>
      </c>
    </row>
    <row r="160" spans="2:89" x14ac:dyDescent="0.25">
      <c r="B160">
        <v>80132</v>
      </c>
      <c r="C160">
        <v>81647</v>
      </c>
      <c r="I160">
        <v>80540</v>
      </c>
      <c r="N160">
        <v>33810</v>
      </c>
      <c r="O160">
        <v>34219</v>
      </c>
      <c r="P160">
        <v>34102</v>
      </c>
      <c r="Q160">
        <v>33184</v>
      </c>
      <c r="U160">
        <v>83555</v>
      </c>
      <c r="V160">
        <v>83803</v>
      </c>
      <c r="Z160">
        <v>60428</v>
      </c>
      <c r="AA160">
        <v>61738</v>
      </c>
      <c r="AB160">
        <v>61240</v>
      </c>
      <c r="AC160">
        <v>62428</v>
      </c>
      <c r="AD160">
        <v>62924</v>
      </c>
      <c r="AF160">
        <v>47404</v>
      </c>
      <c r="AG160">
        <v>47849</v>
      </c>
      <c r="AL160">
        <v>40324</v>
      </c>
      <c r="AM160">
        <v>42123</v>
      </c>
      <c r="AN160">
        <v>40806</v>
      </c>
      <c r="AO160">
        <v>41517</v>
      </c>
      <c r="AR160">
        <v>55352</v>
      </c>
      <c r="AS160">
        <v>56014</v>
      </c>
      <c r="AT160">
        <v>56128</v>
      </c>
      <c r="AU160">
        <v>56556</v>
      </c>
      <c r="AX160">
        <v>27891</v>
      </c>
      <c r="AY160">
        <v>28421</v>
      </c>
      <c r="AZ160">
        <v>28602</v>
      </c>
      <c r="BD160">
        <v>45416</v>
      </c>
      <c r="BE160">
        <v>43211</v>
      </c>
      <c r="BF160">
        <v>43541</v>
      </c>
      <c r="BG160">
        <v>43540</v>
      </c>
      <c r="BK160">
        <v>97410</v>
      </c>
      <c r="BL160">
        <v>97846</v>
      </c>
      <c r="BQ160">
        <v>29851</v>
      </c>
      <c r="BR160">
        <v>29671</v>
      </c>
      <c r="CB160">
        <v>98528</v>
      </c>
      <c r="CC160">
        <v>98607</v>
      </c>
      <c r="CD160">
        <v>99176</v>
      </c>
      <c r="CH160">
        <v>53505</v>
      </c>
      <c r="CI160">
        <v>54961</v>
      </c>
      <c r="CJ160">
        <v>54642</v>
      </c>
      <c r="CK160">
        <v>54530</v>
      </c>
    </row>
    <row r="161" spans="2:89" x14ac:dyDescent="0.25">
      <c r="B161">
        <v>80634</v>
      </c>
      <c r="C161">
        <v>81230</v>
      </c>
      <c r="I161">
        <v>80543</v>
      </c>
      <c r="N161">
        <v>32934</v>
      </c>
      <c r="O161">
        <v>32962</v>
      </c>
      <c r="P161">
        <v>33431</v>
      </c>
      <c r="Q161">
        <v>33127</v>
      </c>
      <c r="U161">
        <v>83548</v>
      </c>
      <c r="V161">
        <v>83811</v>
      </c>
      <c r="Z161">
        <v>60473</v>
      </c>
      <c r="AA161">
        <v>60949</v>
      </c>
      <c r="AB161">
        <v>62554</v>
      </c>
      <c r="AC161">
        <v>61484</v>
      </c>
      <c r="AD161">
        <v>62241</v>
      </c>
      <c r="AF161">
        <v>47362</v>
      </c>
      <c r="AG161">
        <v>47977</v>
      </c>
      <c r="AL161">
        <v>42718</v>
      </c>
      <c r="AM161">
        <v>42157</v>
      </c>
      <c r="AN161">
        <v>41640</v>
      </c>
      <c r="AO161">
        <v>41231</v>
      </c>
      <c r="AR161">
        <v>55054</v>
      </c>
      <c r="AS161">
        <v>56087</v>
      </c>
      <c r="AT161">
        <v>55775</v>
      </c>
      <c r="AU161">
        <v>55615</v>
      </c>
      <c r="AX161">
        <v>28327</v>
      </c>
      <c r="AY161">
        <v>28383</v>
      </c>
      <c r="AZ161">
        <v>27953</v>
      </c>
      <c r="BD161">
        <v>45338</v>
      </c>
      <c r="BE161">
        <v>45895</v>
      </c>
      <c r="BF161">
        <v>43462</v>
      </c>
      <c r="BG161">
        <v>43617</v>
      </c>
      <c r="BK161">
        <v>97536</v>
      </c>
      <c r="BL161">
        <v>97721</v>
      </c>
      <c r="BQ161">
        <v>29842</v>
      </c>
      <c r="BR161">
        <v>29682</v>
      </c>
      <c r="CB161">
        <v>98349</v>
      </c>
      <c r="CC161">
        <v>98663</v>
      </c>
      <c r="CD161">
        <v>99036</v>
      </c>
      <c r="CH161">
        <v>53594</v>
      </c>
      <c r="CI161">
        <v>53582</v>
      </c>
      <c r="CJ161">
        <v>54428</v>
      </c>
      <c r="CK161">
        <v>54756</v>
      </c>
    </row>
    <row r="162" spans="2:89" x14ac:dyDescent="0.25">
      <c r="B162">
        <v>80620</v>
      </c>
      <c r="C162">
        <v>80824</v>
      </c>
      <c r="I162">
        <v>80534</v>
      </c>
      <c r="N162">
        <v>32931</v>
      </c>
      <c r="O162">
        <v>32667</v>
      </c>
      <c r="P162">
        <v>33433</v>
      </c>
      <c r="Q162">
        <v>33126</v>
      </c>
      <c r="U162">
        <v>83545</v>
      </c>
      <c r="V162">
        <v>83854</v>
      </c>
      <c r="Z162">
        <v>60022</v>
      </c>
      <c r="AA162">
        <v>61753</v>
      </c>
      <c r="AB162">
        <v>61273</v>
      </c>
      <c r="AC162">
        <v>61469</v>
      </c>
      <c r="AD162">
        <v>62933</v>
      </c>
      <c r="AF162">
        <v>46127</v>
      </c>
      <c r="AG162">
        <v>47553</v>
      </c>
      <c r="AL162">
        <v>40178</v>
      </c>
      <c r="AM162">
        <v>42717</v>
      </c>
      <c r="AN162">
        <v>41263</v>
      </c>
      <c r="AO162">
        <v>41562</v>
      </c>
      <c r="AR162">
        <v>55388</v>
      </c>
      <c r="AS162">
        <v>55990</v>
      </c>
      <c r="AT162">
        <v>56164</v>
      </c>
      <c r="AU162">
        <v>56540</v>
      </c>
      <c r="AX162">
        <v>28314</v>
      </c>
      <c r="AY162">
        <v>28091</v>
      </c>
      <c r="AZ162">
        <v>27950</v>
      </c>
      <c r="BD162">
        <v>45309</v>
      </c>
      <c r="BE162">
        <v>45656</v>
      </c>
      <c r="BF162">
        <v>44843</v>
      </c>
      <c r="BG162">
        <v>43837</v>
      </c>
      <c r="BK162">
        <v>97414</v>
      </c>
      <c r="BL162">
        <v>97842</v>
      </c>
      <c r="BQ162">
        <v>29828</v>
      </c>
      <c r="BR162">
        <v>29672</v>
      </c>
      <c r="CB162">
        <v>98524</v>
      </c>
      <c r="CC162">
        <v>98661</v>
      </c>
      <c r="CD162">
        <v>99180</v>
      </c>
      <c r="CH162">
        <v>53585</v>
      </c>
      <c r="CI162">
        <v>54303</v>
      </c>
      <c r="CJ162">
        <v>54541</v>
      </c>
      <c r="CK162">
        <v>54526</v>
      </c>
    </row>
    <row r="163" spans="2:89" x14ac:dyDescent="0.25">
      <c r="B163">
        <v>80446</v>
      </c>
      <c r="C163">
        <v>80836</v>
      </c>
      <c r="I163">
        <v>80815</v>
      </c>
      <c r="N163">
        <v>32899</v>
      </c>
      <c r="O163">
        <v>34683</v>
      </c>
      <c r="P163">
        <v>34112</v>
      </c>
      <c r="Q163">
        <v>33206</v>
      </c>
      <c r="U163">
        <v>83520</v>
      </c>
      <c r="V163">
        <v>83801</v>
      </c>
      <c r="Z163">
        <v>60191</v>
      </c>
      <c r="AA163">
        <v>61032</v>
      </c>
      <c r="AB163">
        <v>61913</v>
      </c>
      <c r="AC163">
        <v>62565</v>
      </c>
      <c r="AD163">
        <v>62918</v>
      </c>
      <c r="AF163">
        <v>47244</v>
      </c>
      <c r="AG163">
        <v>46962</v>
      </c>
      <c r="AL163">
        <v>40422</v>
      </c>
      <c r="AM163">
        <v>40481</v>
      </c>
      <c r="AN163">
        <v>41102</v>
      </c>
      <c r="AO163">
        <v>41557</v>
      </c>
      <c r="AR163">
        <v>55073</v>
      </c>
      <c r="AS163">
        <v>55953</v>
      </c>
      <c r="AT163">
        <v>56528</v>
      </c>
      <c r="AU163">
        <v>56646</v>
      </c>
      <c r="AX163">
        <v>27815</v>
      </c>
      <c r="AY163">
        <v>27889</v>
      </c>
      <c r="AZ163">
        <v>28665</v>
      </c>
      <c r="BD163">
        <v>45385</v>
      </c>
      <c r="BE163">
        <v>43235</v>
      </c>
      <c r="BF163">
        <v>44883</v>
      </c>
      <c r="BG163">
        <v>43607</v>
      </c>
      <c r="BK163">
        <v>97801</v>
      </c>
      <c r="BL163">
        <v>97906</v>
      </c>
      <c r="BQ163">
        <v>29006</v>
      </c>
      <c r="BR163">
        <v>29635</v>
      </c>
      <c r="CB163">
        <v>98260</v>
      </c>
      <c r="CC163">
        <v>98938</v>
      </c>
      <c r="CD163">
        <v>99003</v>
      </c>
      <c r="CH163">
        <v>53563</v>
      </c>
      <c r="CI163">
        <v>54930</v>
      </c>
      <c r="CJ163">
        <v>54650</v>
      </c>
      <c r="CK163">
        <v>54736</v>
      </c>
    </row>
    <row r="164" spans="2:89" x14ac:dyDescent="0.25">
      <c r="B164">
        <v>80456</v>
      </c>
      <c r="C164">
        <v>81149</v>
      </c>
      <c r="I164">
        <v>80701</v>
      </c>
      <c r="N164">
        <v>33513</v>
      </c>
      <c r="O164">
        <v>33702</v>
      </c>
      <c r="P164">
        <v>32059</v>
      </c>
      <c r="Q164">
        <v>33174</v>
      </c>
      <c r="U164">
        <v>83541</v>
      </c>
      <c r="V164">
        <v>83858</v>
      </c>
      <c r="Z164">
        <v>60452</v>
      </c>
      <c r="AA164">
        <v>61243</v>
      </c>
      <c r="AB164">
        <v>62501</v>
      </c>
      <c r="AC164">
        <v>62627</v>
      </c>
      <c r="AD164">
        <v>62917</v>
      </c>
      <c r="AF164">
        <v>47396</v>
      </c>
      <c r="AG164">
        <v>47528</v>
      </c>
      <c r="AL164">
        <v>40514</v>
      </c>
      <c r="AM164">
        <v>40360</v>
      </c>
      <c r="AN164">
        <v>41139</v>
      </c>
      <c r="AO164">
        <v>42020</v>
      </c>
      <c r="AR164">
        <v>55330</v>
      </c>
      <c r="AS164">
        <v>55952</v>
      </c>
      <c r="AT164">
        <v>55738</v>
      </c>
      <c r="AU164">
        <v>56510</v>
      </c>
      <c r="AX164">
        <v>28310</v>
      </c>
      <c r="AY164">
        <v>27111</v>
      </c>
      <c r="AZ164">
        <v>27923</v>
      </c>
      <c r="BD164">
        <v>45404</v>
      </c>
      <c r="BE164">
        <v>43232</v>
      </c>
      <c r="BF164">
        <v>45786</v>
      </c>
      <c r="BG164">
        <v>43449</v>
      </c>
      <c r="BK164">
        <v>97442</v>
      </c>
      <c r="BL164">
        <v>97840</v>
      </c>
      <c r="BQ164">
        <v>29547</v>
      </c>
      <c r="BR164">
        <v>29696</v>
      </c>
      <c r="CB164">
        <v>98391</v>
      </c>
      <c r="CC164">
        <v>98684</v>
      </c>
      <c r="CD164">
        <v>99217</v>
      </c>
      <c r="CH164">
        <v>53079</v>
      </c>
      <c r="CI164">
        <v>53587</v>
      </c>
      <c r="CJ164">
        <v>54603</v>
      </c>
      <c r="CK164">
        <v>54512</v>
      </c>
    </row>
    <row r="165" spans="2:89" x14ac:dyDescent="0.25">
      <c r="B165">
        <v>80921</v>
      </c>
      <c r="C165">
        <v>80727</v>
      </c>
      <c r="I165">
        <v>80468</v>
      </c>
      <c r="N165">
        <v>32114</v>
      </c>
      <c r="O165">
        <v>32666</v>
      </c>
      <c r="P165">
        <v>34117</v>
      </c>
      <c r="Q165">
        <v>33199</v>
      </c>
      <c r="U165">
        <v>83524</v>
      </c>
      <c r="V165">
        <v>83809</v>
      </c>
      <c r="Z165">
        <v>60599</v>
      </c>
      <c r="AA165">
        <v>61537</v>
      </c>
      <c r="AB165">
        <v>61818</v>
      </c>
      <c r="AC165">
        <v>62447</v>
      </c>
      <c r="AD165">
        <v>62907</v>
      </c>
      <c r="AF165">
        <v>46171</v>
      </c>
      <c r="AG165">
        <v>46740</v>
      </c>
      <c r="AL165">
        <v>40504</v>
      </c>
      <c r="AM165">
        <v>41034</v>
      </c>
      <c r="AN165">
        <v>41839</v>
      </c>
      <c r="AO165">
        <v>41563</v>
      </c>
      <c r="AR165">
        <v>55005</v>
      </c>
      <c r="AS165">
        <v>56252</v>
      </c>
      <c r="AT165">
        <v>56110</v>
      </c>
      <c r="AU165">
        <v>56653</v>
      </c>
      <c r="AX165">
        <v>28382</v>
      </c>
      <c r="AY165">
        <v>27198</v>
      </c>
      <c r="AZ165">
        <v>27939</v>
      </c>
      <c r="BD165">
        <v>45679</v>
      </c>
      <c r="BE165">
        <v>43347</v>
      </c>
      <c r="BF165">
        <v>43811</v>
      </c>
      <c r="BG165">
        <v>43504</v>
      </c>
      <c r="BK165">
        <v>97541</v>
      </c>
      <c r="BL165">
        <v>97918</v>
      </c>
      <c r="BQ165">
        <v>29829</v>
      </c>
      <c r="BR165">
        <v>29693</v>
      </c>
      <c r="CB165">
        <v>98249</v>
      </c>
      <c r="CC165">
        <v>99349</v>
      </c>
      <c r="CD165">
        <v>99119</v>
      </c>
      <c r="CH165">
        <v>54935</v>
      </c>
      <c r="CI165">
        <v>53961</v>
      </c>
      <c r="CJ165">
        <v>54156</v>
      </c>
      <c r="CK165">
        <v>54739</v>
      </c>
    </row>
    <row r="166" spans="2:89" x14ac:dyDescent="0.25">
      <c r="B166">
        <v>80106</v>
      </c>
      <c r="C166">
        <v>81040</v>
      </c>
      <c r="I166">
        <v>80620</v>
      </c>
      <c r="N166">
        <v>32179</v>
      </c>
      <c r="O166">
        <v>33762</v>
      </c>
      <c r="P166">
        <v>33067</v>
      </c>
      <c r="Q166">
        <v>33137</v>
      </c>
      <c r="U166">
        <v>83501</v>
      </c>
      <c r="V166">
        <v>83813</v>
      </c>
      <c r="Z166">
        <v>60056</v>
      </c>
      <c r="AA166">
        <v>61081</v>
      </c>
      <c r="AB166">
        <v>61531</v>
      </c>
      <c r="AC166">
        <v>62477</v>
      </c>
      <c r="AD166">
        <v>62959</v>
      </c>
      <c r="AF166">
        <v>47406</v>
      </c>
      <c r="AG166">
        <v>47838</v>
      </c>
      <c r="AL166">
        <v>42782</v>
      </c>
      <c r="AM166">
        <v>40472</v>
      </c>
      <c r="AN166">
        <v>40865</v>
      </c>
      <c r="AO166">
        <v>41564</v>
      </c>
      <c r="AR166">
        <v>55031</v>
      </c>
      <c r="AS166">
        <v>56029</v>
      </c>
      <c r="AT166">
        <v>56147</v>
      </c>
      <c r="AU166">
        <v>56574</v>
      </c>
      <c r="AX166">
        <v>27551</v>
      </c>
      <c r="AY166">
        <v>27199</v>
      </c>
      <c r="AZ166">
        <v>28637</v>
      </c>
      <c r="BD166">
        <v>45431</v>
      </c>
      <c r="BE166">
        <v>43110</v>
      </c>
      <c r="BF166">
        <v>43802</v>
      </c>
      <c r="BG166">
        <v>43432</v>
      </c>
      <c r="BK166">
        <v>97873</v>
      </c>
      <c r="BL166">
        <v>97917</v>
      </c>
      <c r="BQ166">
        <v>29129</v>
      </c>
      <c r="BR166">
        <v>29685</v>
      </c>
      <c r="CB166">
        <v>98499</v>
      </c>
      <c r="CC166">
        <v>98944</v>
      </c>
      <c r="CD166">
        <v>99206</v>
      </c>
      <c r="CH166">
        <v>53065</v>
      </c>
      <c r="CI166">
        <v>54217</v>
      </c>
      <c r="CJ166">
        <v>54435</v>
      </c>
      <c r="CK166">
        <v>54563</v>
      </c>
    </row>
    <row r="167" spans="2:89" x14ac:dyDescent="0.25">
      <c r="B167">
        <v>80652</v>
      </c>
      <c r="C167">
        <v>81641</v>
      </c>
      <c r="I167">
        <v>80644</v>
      </c>
      <c r="N167">
        <v>32904</v>
      </c>
      <c r="O167">
        <v>33729</v>
      </c>
      <c r="P167">
        <v>33486</v>
      </c>
      <c r="Q167">
        <v>33140</v>
      </c>
      <c r="U167">
        <v>83540</v>
      </c>
      <c r="V167">
        <v>83836</v>
      </c>
      <c r="Z167">
        <v>60062</v>
      </c>
      <c r="AA167">
        <v>61071</v>
      </c>
      <c r="AB167">
        <v>61413</v>
      </c>
      <c r="AC167">
        <v>62568</v>
      </c>
      <c r="AD167">
        <v>62261</v>
      </c>
      <c r="AF167">
        <v>46979</v>
      </c>
      <c r="AG167">
        <v>46939</v>
      </c>
      <c r="AL167">
        <v>41010</v>
      </c>
      <c r="AM167">
        <v>40447</v>
      </c>
      <c r="AN167">
        <v>41260</v>
      </c>
      <c r="AO167">
        <v>41534</v>
      </c>
      <c r="AR167">
        <v>55322</v>
      </c>
      <c r="AS167">
        <v>55909</v>
      </c>
      <c r="AT167">
        <v>56278</v>
      </c>
      <c r="AU167">
        <v>56535</v>
      </c>
      <c r="AX167">
        <v>27864</v>
      </c>
      <c r="AY167">
        <v>28425</v>
      </c>
      <c r="AZ167">
        <v>28168</v>
      </c>
      <c r="BD167">
        <v>45435</v>
      </c>
      <c r="BE167">
        <v>43227</v>
      </c>
      <c r="BF167">
        <v>43549</v>
      </c>
      <c r="BG167">
        <v>45767</v>
      </c>
      <c r="BK167">
        <v>97640</v>
      </c>
      <c r="BL167">
        <v>97710</v>
      </c>
      <c r="BQ167">
        <v>29036</v>
      </c>
      <c r="BR167">
        <v>29691</v>
      </c>
      <c r="CB167">
        <v>98373</v>
      </c>
      <c r="CC167">
        <v>98664</v>
      </c>
      <c r="CD167">
        <v>99009</v>
      </c>
      <c r="CH167">
        <v>53057</v>
      </c>
      <c r="CI167">
        <v>54229</v>
      </c>
      <c r="CJ167">
        <v>54405</v>
      </c>
      <c r="CK167">
        <v>54540</v>
      </c>
    </row>
    <row r="168" spans="2:89" x14ac:dyDescent="0.25">
      <c r="B168">
        <v>80639</v>
      </c>
      <c r="C168">
        <v>80805</v>
      </c>
      <c r="I168">
        <v>81611</v>
      </c>
      <c r="N168">
        <v>33803</v>
      </c>
      <c r="O168">
        <v>33763</v>
      </c>
      <c r="P168">
        <v>33499</v>
      </c>
      <c r="Q168">
        <v>33144</v>
      </c>
      <c r="U168">
        <v>83537</v>
      </c>
      <c r="V168">
        <v>83860</v>
      </c>
      <c r="Z168">
        <v>60148</v>
      </c>
      <c r="AA168">
        <v>61811</v>
      </c>
      <c r="AB168">
        <v>61265</v>
      </c>
      <c r="AC168">
        <v>62468</v>
      </c>
      <c r="AD168">
        <v>62233</v>
      </c>
      <c r="AF168">
        <v>47386</v>
      </c>
      <c r="AG168">
        <v>47126</v>
      </c>
      <c r="AL168">
        <v>42713</v>
      </c>
      <c r="AM168">
        <v>42451</v>
      </c>
      <c r="AN168">
        <v>41183</v>
      </c>
      <c r="AO168">
        <v>41512</v>
      </c>
      <c r="AR168">
        <v>55070</v>
      </c>
      <c r="AS168">
        <v>55783</v>
      </c>
      <c r="AT168">
        <v>56537</v>
      </c>
      <c r="AU168">
        <v>55612</v>
      </c>
      <c r="AX168">
        <v>27563</v>
      </c>
      <c r="AY168">
        <v>28137</v>
      </c>
      <c r="AZ168">
        <v>27916</v>
      </c>
      <c r="BD168">
        <v>45169</v>
      </c>
      <c r="BE168">
        <v>43358</v>
      </c>
      <c r="BF168">
        <v>43767</v>
      </c>
      <c r="BG168">
        <v>44846</v>
      </c>
      <c r="BK168">
        <v>97466</v>
      </c>
      <c r="BL168">
        <v>97914</v>
      </c>
      <c r="BQ168">
        <v>29525</v>
      </c>
      <c r="BR168">
        <v>29676</v>
      </c>
      <c r="CB168">
        <v>98447</v>
      </c>
      <c r="CC168">
        <v>98635</v>
      </c>
      <c r="CD168">
        <v>99021</v>
      </c>
      <c r="CH168">
        <v>53083</v>
      </c>
      <c r="CI168">
        <v>54313</v>
      </c>
      <c r="CJ168">
        <v>54520</v>
      </c>
      <c r="CK168">
        <v>54724</v>
      </c>
    </row>
    <row r="169" spans="2:89" x14ac:dyDescent="0.25">
      <c r="B169">
        <v>80435</v>
      </c>
      <c r="C169">
        <v>81067</v>
      </c>
      <c r="I169">
        <v>81123</v>
      </c>
      <c r="N169">
        <v>33812</v>
      </c>
      <c r="O169">
        <v>33703</v>
      </c>
      <c r="P169">
        <v>33432</v>
      </c>
      <c r="Q169">
        <v>33175</v>
      </c>
      <c r="U169">
        <v>83535</v>
      </c>
      <c r="V169">
        <v>83869</v>
      </c>
      <c r="Z169">
        <v>60101</v>
      </c>
      <c r="AA169">
        <v>61540</v>
      </c>
      <c r="AB169">
        <v>62518</v>
      </c>
      <c r="AC169">
        <v>62677</v>
      </c>
      <c r="AD169">
        <v>62987</v>
      </c>
      <c r="AF169">
        <v>47930</v>
      </c>
      <c r="AG169">
        <v>47147</v>
      </c>
      <c r="AL169">
        <v>40503</v>
      </c>
      <c r="AM169">
        <v>40334</v>
      </c>
      <c r="AN169">
        <v>41240</v>
      </c>
      <c r="AO169">
        <v>42071</v>
      </c>
      <c r="AR169">
        <v>55313</v>
      </c>
      <c r="AS169">
        <v>56051</v>
      </c>
      <c r="AT169">
        <v>56544</v>
      </c>
      <c r="AU169">
        <v>56684</v>
      </c>
      <c r="AX169">
        <v>27316</v>
      </c>
      <c r="AY169">
        <v>28001</v>
      </c>
      <c r="AZ169">
        <v>28021</v>
      </c>
      <c r="BD169">
        <v>45415</v>
      </c>
      <c r="BE169">
        <v>43224</v>
      </c>
      <c r="BF169">
        <v>43006</v>
      </c>
      <c r="BG169">
        <v>44606</v>
      </c>
      <c r="BK169">
        <v>97820</v>
      </c>
      <c r="BL169">
        <v>97913</v>
      </c>
      <c r="BQ169">
        <v>29584</v>
      </c>
      <c r="BR169">
        <v>29686</v>
      </c>
      <c r="CB169">
        <v>98444</v>
      </c>
      <c r="CC169">
        <v>98683</v>
      </c>
      <c r="CD169">
        <v>99156</v>
      </c>
      <c r="CH169">
        <v>53916</v>
      </c>
      <c r="CI169">
        <v>54981</v>
      </c>
      <c r="CJ169">
        <v>54119</v>
      </c>
      <c r="CK169">
        <v>54524</v>
      </c>
    </row>
    <row r="170" spans="2:89" x14ac:dyDescent="0.25">
      <c r="B170">
        <v>80638</v>
      </c>
      <c r="C170">
        <v>80726</v>
      </c>
      <c r="I170">
        <v>80825</v>
      </c>
      <c r="N170">
        <v>34739</v>
      </c>
      <c r="O170">
        <v>34951</v>
      </c>
      <c r="P170">
        <v>33065</v>
      </c>
      <c r="Q170">
        <v>33185</v>
      </c>
      <c r="U170">
        <v>83873</v>
      </c>
      <c r="V170">
        <v>83804</v>
      </c>
      <c r="Z170">
        <v>60561</v>
      </c>
      <c r="AA170">
        <v>61570</v>
      </c>
      <c r="AB170">
        <v>61468</v>
      </c>
      <c r="AC170">
        <v>62711</v>
      </c>
      <c r="AD170">
        <v>62966</v>
      </c>
      <c r="AF170">
        <v>47405</v>
      </c>
      <c r="AG170">
        <v>47454</v>
      </c>
      <c r="AL170">
        <v>40440</v>
      </c>
      <c r="AM170">
        <v>42350</v>
      </c>
      <c r="AN170">
        <v>41169</v>
      </c>
      <c r="AO170">
        <v>42003</v>
      </c>
      <c r="AR170">
        <v>55363</v>
      </c>
      <c r="AS170">
        <v>56401</v>
      </c>
      <c r="AT170">
        <v>56296</v>
      </c>
      <c r="AU170">
        <v>56685</v>
      </c>
      <c r="AX170">
        <v>27343</v>
      </c>
      <c r="AY170">
        <v>27105</v>
      </c>
      <c r="AZ170">
        <v>28663</v>
      </c>
      <c r="BD170">
        <v>45414</v>
      </c>
      <c r="BE170">
        <v>45638</v>
      </c>
      <c r="BF170">
        <v>44875</v>
      </c>
      <c r="BG170">
        <v>43445</v>
      </c>
      <c r="BK170">
        <v>97450</v>
      </c>
      <c r="BL170">
        <v>97901</v>
      </c>
      <c r="BQ170">
        <v>29567</v>
      </c>
      <c r="BR170">
        <v>29658</v>
      </c>
      <c r="CB170">
        <v>98270</v>
      </c>
      <c r="CC170">
        <v>99115</v>
      </c>
      <c r="CD170">
        <v>99216</v>
      </c>
      <c r="CH170">
        <v>53523</v>
      </c>
      <c r="CI170">
        <v>53936</v>
      </c>
      <c r="CJ170">
        <v>54746</v>
      </c>
      <c r="CK170">
        <v>54848</v>
      </c>
    </row>
    <row r="171" spans="2:89" x14ac:dyDescent="0.25">
      <c r="B171">
        <v>80103</v>
      </c>
      <c r="C171">
        <v>80755</v>
      </c>
      <c r="I171">
        <v>80537</v>
      </c>
      <c r="N171">
        <v>33827</v>
      </c>
      <c r="O171">
        <v>34449</v>
      </c>
      <c r="P171">
        <v>33073</v>
      </c>
      <c r="Q171">
        <v>33125</v>
      </c>
      <c r="U171">
        <v>83823</v>
      </c>
      <c r="V171">
        <v>83864</v>
      </c>
      <c r="Z171">
        <v>60462</v>
      </c>
      <c r="AA171">
        <v>61862</v>
      </c>
      <c r="AB171">
        <v>61448</v>
      </c>
      <c r="AC171">
        <v>62517</v>
      </c>
      <c r="AD171">
        <v>62901</v>
      </c>
      <c r="AF171">
        <v>47989</v>
      </c>
      <c r="AG171">
        <v>47568</v>
      </c>
      <c r="AL171">
        <v>40370</v>
      </c>
      <c r="AM171">
        <v>42122</v>
      </c>
      <c r="AN171">
        <v>40831</v>
      </c>
      <c r="AO171">
        <v>41514</v>
      </c>
      <c r="AR171">
        <v>55079</v>
      </c>
      <c r="AS171">
        <v>55975</v>
      </c>
      <c r="AT171">
        <v>56565</v>
      </c>
      <c r="AU171">
        <v>56550</v>
      </c>
      <c r="AX171">
        <v>28312</v>
      </c>
      <c r="AY171">
        <v>27052</v>
      </c>
      <c r="AZ171">
        <v>28629</v>
      </c>
      <c r="BD171">
        <v>45315</v>
      </c>
      <c r="BE171">
        <v>45692</v>
      </c>
      <c r="BF171">
        <v>43534</v>
      </c>
      <c r="BG171">
        <v>43601</v>
      </c>
      <c r="BK171">
        <v>97624</v>
      </c>
      <c r="BL171">
        <v>97910</v>
      </c>
      <c r="BQ171">
        <v>29180</v>
      </c>
      <c r="BR171">
        <v>29664</v>
      </c>
      <c r="CB171">
        <v>98498</v>
      </c>
      <c r="CC171">
        <v>98620</v>
      </c>
      <c r="CD171">
        <v>99037</v>
      </c>
      <c r="CH171">
        <v>53020</v>
      </c>
      <c r="CI171">
        <v>53588</v>
      </c>
      <c r="CJ171">
        <v>54659</v>
      </c>
      <c r="CK171">
        <v>54759</v>
      </c>
    </row>
    <row r="172" spans="2:89" x14ac:dyDescent="0.25">
      <c r="B172">
        <v>80827</v>
      </c>
      <c r="C172">
        <v>80731</v>
      </c>
      <c r="I172">
        <v>80634</v>
      </c>
      <c r="N172">
        <v>34484</v>
      </c>
      <c r="O172">
        <v>33765</v>
      </c>
      <c r="P172">
        <v>33442</v>
      </c>
      <c r="Q172">
        <v>33136</v>
      </c>
      <c r="U172">
        <v>83812</v>
      </c>
      <c r="V172">
        <v>83852</v>
      </c>
      <c r="Z172">
        <v>60007</v>
      </c>
      <c r="AA172">
        <v>61865</v>
      </c>
      <c r="AB172">
        <v>61929</v>
      </c>
      <c r="AC172">
        <v>61460</v>
      </c>
      <c r="AD172">
        <v>62280</v>
      </c>
      <c r="AF172">
        <v>47387</v>
      </c>
      <c r="AG172">
        <v>46770</v>
      </c>
      <c r="AL172">
        <v>40111</v>
      </c>
      <c r="AM172">
        <v>42501</v>
      </c>
      <c r="AN172">
        <v>40964</v>
      </c>
      <c r="AO172">
        <v>42082</v>
      </c>
      <c r="AR172">
        <v>55088</v>
      </c>
      <c r="AS172">
        <v>56120</v>
      </c>
      <c r="AT172">
        <v>56570</v>
      </c>
      <c r="AU172">
        <v>55725</v>
      </c>
      <c r="AX172">
        <v>27244</v>
      </c>
      <c r="AY172">
        <v>28128</v>
      </c>
      <c r="AZ172">
        <v>27978</v>
      </c>
      <c r="BD172">
        <v>45321</v>
      </c>
      <c r="BE172">
        <v>43085</v>
      </c>
      <c r="BF172">
        <v>44905</v>
      </c>
      <c r="BG172">
        <v>43604</v>
      </c>
      <c r="BK172">
        <v>97813</v>
      </c>
      <c r="BQ172">
        <v>29841</v>
      </c>
      <c r="CB172">
        <v>98445</v>
      </c>
      <c r="CC172">
        <v>98613</v>
      </c>
      <c r="CD172">
        <v>99158</v>
      </c>
      <c r="CH172">
        <v>53546</v>
      </c>
      <c r="CI172">
        <v>54170</v>
      </c>
      <c r="CJ172">
        <v>54611</v>
      </c>
      <c r="CK172">
        <v>54737</v>
      </c>
    </row>
    <row r="173" spans="2:89" x14ac:dyDescent="0.25">
      <c r="B173">
        <v>80550</v>
      </c>
      <c r="C173">
        <v>81652</v>
      </c>
      <c r="I173">
        <v>81101</v>
      </c>
      <c r="N173">
        <v>32198</v>
      </c>
      <c r="O173">
        <v>33704</v>
      </c>
      <c r="P173">
        <v>33071</v>
      </c>
      <c r="Q173">
        <v>33165</v>
      </c>
      <c r="U173">
        <v>83832</v>
      </c>
      <c r="Z173">
        <v>60143</v>
      </c>
      <c r="AA173">
        <v>61730</v>
      </c>
      <c r="AB173">
        <v>62656</v>
      </c>
      <c r="AC173">
        <v>62624</v>
      </c>
      <c r="AD173">
        <v>62931</v>
      </c>
      <c r="AF173">
        <v>46902</v>
      </c>
      <c r="AG173">
        <v>46791</v>
      </c>
      <c r="AM173">
        <v>42330</v>
      </c>
      <c r="AN173">
        <v>41731</v>
      </c>
      <c r="AO173">
        <v>41519</v>
      </c>
      <c r="AR173">
        <v>55065</v>
      </c>
      <c r="AS173">
        <v>56222</v>
      </c>
      <c r="AT173">
        <v>55746</v>
      </c>
      <c r="AU173">
        <v>56742</v>
      </c>
      <c r="AX173">
        <v>27852</v>
      </c>
      <c r="AY173">
        <v>27127</v>
      </c>
      <c r="AZ173">
        <v>27965</v>
      </c>
      <c r="BD173">
        <v>45135</v>
      </c>
      <c r="BE173">
        <v>43219</v>
      </c>
      <c r="BF173">
        <v>44864</v>
      </c>
      <c r="BG173">
        <v>43560</v>
      </c>
      <c r="BK173">
        <v>97810</v>
      </c>
      <c r="BQ173">
        <v>29075</v>
      </c>
      <c r="CB173">
        <v>98388</v>
      </c>
      <c r="CC173">
        <v>98849</v>
      </c>
      <c r="CD173">
        <v>99012</v>
      </c>
      <c r="CH173">
        <v>54937</v>
      </c>
      <c r="CI173">
        <v>53959</v>
      </c>
      <c r="CJ173">
        <v>54636</v>
      </c>
      <c r="CK173">
        <v>54552</v>
      </c>
    </row>
    <row r="174" spans="2:89" x14ac:dyDescent="0.25">
      <c r="B174">
        <v>80863</v>
      </c>
      <c r="C174">
        <v>81089</v>
      </c>
      <c r="I174">
        <v>80639</v>
      </c>
      <c r="N174">
        <v>34491</v>
      </c>
      <c r="O174">
        <v>32641</v>
      </c>
      <c r="P174">
        <v>33441</v>
      </c>
      <c r="Q174">
        <v>33128</v>
      </c>
      <c r="U174">
        <v>83802</v>
      </c>
      <c r="Z174">
        <v>60515</v>
      </c>
      <c r="AA174">
        <v>61051</v>
      </c>
      <c r="AB174">
        <v>61546</v>
      </c>
      <c r="AC174">
        <v>61475</v>
      </c>
      <c r="AD174">
        <v>62922</v>
      </c>
      <c r="AF174">
        <v>47868</v>
      </c>
      <c r="AG174">
        <v>47043</v>
      </c>
      <c r="AM174">
        <v>42167</v>
      </c>
      <c r="AN174">
        <v>41834</v>
      </c>
      <c r="AO174">
        <v>41527</v>
      </c>
      <c r="AR174">
        <v>55013</v>
      </c>
      <c r="AS174">
        <v>56013</v>
      </c>
      <c r="AT174">
        <v>56158</v>
      </c>
      <c r="AU174">
        <v>56736</v>
      </c>
      <c r="AX174">
        <v>27325</v>
      </c>
      <c r="AY174">
        <v>27046</v>
      </c>
      <c r="AZ174">
        <v>28630</v>
      </c>
      <c r="BD174">
        <v>45433</v>
      </c>
      <c r="BE174">
        <v>45819</v>
      </c>
      <c r="BF174">
        <v>45715</v>
      </c>
      <c r="BG174">
        <v>44214</v>
      </c>
      <c r="BK174">
        <v>97497</v>
      </c>
      <c r="BQ174">
        <v>29847</v>
      </c>
      <c r="CB174">
        <v>98446</v>
      </c>
      <c r="CC174">
        <v>98935</v>
      </c>
      <c r="CD174">
        <v>99023</v>
      </c>
      <c r="CH174">
        <v>53525</v>
      </c>
      <c r="CI174">
        <v>54205</v>
      </c>
      <c r="CJ174">
        <v>54425</v>
      </c>
      <c r="CK174">
        <v>54545</v>
      </c>
    </row>
    <row r="175" spans="2:89" x14ac:dyDescent="0.25">
      <c r="B175">
        <v>80631</v>
      </c>
      <c r="C175">
        <v>81638</v>
      </c>
      <c r="I175">
        <v>80834</v>
      </c>
      <c r="N175">
        <v>32118</v>
      </c>
      <c r="O175">
        <v>34945</v>
      </c>
      <c r="P175">
        <v>33063</v>
      </c>
      <c r="Q175">
        <v>33135</v>
      </c>
      <c r="U175">
        <v>83871</v>
      </c>
      <c r="Z175">
        <v>60429</v>
      </c>
      <c r="AA175">
        <v>61060</v>
      </c>
      <c r="AB175">
        <v>61436</v>
      </c>
      <c r="AC175">
        <v>61455</v>
      </c>
      <c r="AD175">
        <v>62902</v>
      </c>
      <c r="AF175">
        <v>47460</v>
      </c>
      <c r="AG175">
        <v>46975</v>
      </c>
      <c r="AM175">
        <v>42327</v>
      </c>
      <c r="AN175">
        <v>41817</v>
      </c>
      <c r="AO175">
        <v>41503</v>
      </c>
      <c r="AR175">
        <v>55360</v>
      </c>
      <c r="AS175">
        <v>56019</v>
      </c>
      <c r="AT175">
        <v>56129</v>
      </c>
      <c r="AU175">
        <v>56548</v>
      </c>
      <c r="AX175">
        <v>28304</v>
      </c>
      <c r="AY175">
        <v>27862</v>
      </c>
      <c r="AZ175">
        <v>28624</v>
      </c>
      <c r="BD175">
        <v>45322</v>
      </c>
      <c r="BE175">
        <v>43065</v>
      </c>
      <c r="BF175">
        <v>43545</v>
      </c>
      <c r="BG175">
        <v>44624</v>
      </c>
      <c r="BK175">
        <v>97539</v>
      </c>
      <c r="BQ175">
        <v>29067</v>
      </c>
      <c r="CB175">
        <v>98325</v>
      </c>
      <c r="CC175">
        <v>98837</v>
      </c>
      <c r="CD175">
        <v>99347</v>
      </c>
      <c r="CH175">
        <v>53963</v>
      </c>
      <c r="CI175">
        <v>53577</v>
      </c>
      <c r="CJ175">
        <v>54125</v>
      </c>
      <c r="CK175">
        <v>54721</v>
      </c>
    </row>
    <row r="176" spans="2:89" x14ac:dyDescent="0.25">
      <c r="B176">
        <v>80551</v>
      </c>
      <c r="C176">
        <v>81125</v>
      </c>
      <c r="I176">
        <v>80801</v>
      </c>
      <c r="N176">
        <v>32925</v>
      </c>
      <c r="O176">
        <v>34698</v>
      </c>
      <c r="P176">
        <v>34113</v>
      </c>
      <c r="Q176">
        <v>33134</v>
      </c>
      <c r="U176">
        <v>83834</v>
      </c>
      <c r="Z176">
        <v>60476</v>
      </c>
      <c r="AA176">
        <v>61847</v>
      </c>
      <c r="AB176">
        <v>61488</v>
      </c>
      <c r="AC176">
        <v>62555</v>
      </c>
      <c r="AD176">
        <v>62919</v>
      </c>
      <c r="AF176">
        <v>46133</v>
      </c>
      <c r="AG176">
        <v>47040</v>
      </c>
      <c r="AM176">
        <v>40729</v>
      </c>
      <c r="AN176">
        <v>41232</v>
      </c>
      <c r="AO176">
        <v>41559</v>
      </c>
      <c r="AR176">
        <v>56071</v>
      </c>
      <c r="AS176">
        <v>55977</v>
      </c>
      <c r="AT176">
        <v>55763</v>
      </c>
      <c r="AU176">
        <v>56715</v>
      </c>
      <c r="AX176">
        <v>27829</v>
      </c>
      <c r="AY176">
        <v>27109</v>
      </c>
      <c r="AZ176">
        <v>28672</v>
      </c>
      <c r="BD176">
        <v>45382</v>
      </c>
      <c r="BE176">
        <v>45659</v>
      </c>
      <c r="BF176">
        <v>43569</v>
      </c>
      <c r="BG176">
        <v>43652</v>
      </c>
      <c r="BK176">
        <v>97537</v>
      </c>
      <c r="BQ176">
        <v>29065</v>
      </c>
      <c r="CB176">
        <v>98374</v>
      </c>
      <c r="CC176">
        <v>98827</v>
      </c>
      <c r="CD176">
        <v>99018</v>
      </c>
      <c r="CH176">
        <v>53531</v>
      </c>
      <c r="CI176">
        <v>53943</v>
      </c>
      <c r="CJ176">
        <v>54463</v>
      </c>
      <c r="CK176">
        <v>54730</v>
      </c>
    </row>
    <row r="177" spans="2:89" x14ac:dyDescent="0.25">
      <c r="B177">
        <v>80528</v>
      </c>
      <c r="C177">
        <v>80735</v>
      </c>
      <c r="I177">
        <v>80638</v>
      </c>
      <c r="N177">
        <v>33815</v>
      </c>
      <c r="O177">
        <v>32631</v>
      </c>
      <c r="P177">
        <v>33066</v>
      </c>
      <c r="Q177">
        <v>33193</v>
      </c>
      <c r="U177">
        <v>83843</v>
      </c>
      <c r="Z177">
        <v>60438</v>
      </c>
      <c r="AA177">
        <v>61770</v>
      </c>
      <c r="AB177">
        <v>61917</v>
      </c>
      <c r="AC177">
        <v>62478</v>
      </c>
      <c r="AD177">
        <v>62940</v>
      </c>
      <c r="AF177">
        <v>47955</v>
      </c>
      <c r="AG177">
        <v>47165</v>
      </c>
      <c r="AM177">
        <v>42337</v>
      </c>
      <c r="AN177">
        <v>41271</v>
      </c>
      <c r="AO177">
        <v>42054</v>
      </c>
      <c r="AR177">
        <v>55040</v>
      </c>
      <c r="AS177">
        <v>55935</v>
      </c>
      <c r="AT177">
        <v>56534</v>
      </c>
      <c r="AU177">
        <v>56669</v>
      </c>
      <c r="AX177">
        <v>27283</v>
      </c>
      <c r="AY177">
        <v>28573</v>
      </c>
      <c r="AZ177">
        <v>28086</v>
      </c>
      <c r="BD177">
        <v>45424</v>
      </c>
      <c r="BE177">
        <v>43229</v>
      </c>
      <c r="BF177">
        <v>45721</v>
      </c>
      <c r="BG177">
        <v>43654</v>
      </c>
      <c r="BK177">
        <v>97522</v>
      </c>
      <c r="BQ177">
        <v>29832</v>
      </c>
      <c r="CB177">
        <v>98258</v>
      </c>
      <c r="CC177">
        <v>98930</v>
      </c>
      <c r="CD177">
        <v>99016</v>
      </c>
      <c r="CH177">
        <v>53559</v>
      </c>
      <c r="CI177">
        <v>53958</v>
      </c>
      <c r="CJ177">
        <v>54437</v>
      </c>
      <c r="CK177">
        <v>54757</v>
      </c>
    </row>
    <row r="178" spans="2:89" x14ac:dyDescent="0.25">
      <c r="B178">
        <v>80840</v>
      </c>
      <c r="C178">
        <v>80758</v>
      </c>
      <c r="I178">
        <v>81102</v>
      </c>
      <c r="N178">
        <v>32117</v>
      </c>
      <c r="O178">
        <v>33760</v>
      </c>
      <c r="P178">
        <v>33064</v>
      </c>
      <c r="Q178">
        <v>33155</v>
      </c>
      <c r="U178">
        <v>83830</v>
      </c>
      <c r="Z178">
        <v>60516</v>
      </c>
      <c r="AA178">
        <v>61561</v>
      </c>
      <c r="AB178">
        <v>62535</v>
      </c>
      <c r="AC178">
        <v>62463</v>
      </c>
      <c r="AD178">
        <v>62967</v>
      </c>
      <c r="AF178">
        <v>46070</v>
      </c>
      <c r="AG178">
        <v>46910</v>
      </c>
      <c r="AM178">
        <v>42458</v>
      </c>
      <c r="AN178">
        <v>41630</v>
      </c>
      <c r="AO178">
        <v>41539</v>
      </c>
      <c r="AR178">
        <v>55367</v>
      </c>
      <c r="AS178">
        <v>55951</v>
      </c>
      <c r="AT178">
        <v>56583</v>
      </c>
      <c r="AU178">
        <v>56517</v>
      </c>
      <c r="AX178">
        <v>27377</v>
      </c>
      <c r="AY178">
        <v>28454</v>
      </c>
      <c r="AZ178">
        <v>27947</v>
      </c>
      <c r="BD178">
        <v>45347</v>
      </c>
      <c r="BE178">
        <v>43213</v>
      </c>
      <c r="BF178">
        <v>43457</v>
      </c>
      <c r="BG178">
        <v>43656</v>
      </c>
      <c r="BK178">
        <v>97476</v>
      </c>
      <c r="BQ178">
        <v>29512</v>
      </c>
      <c r="CB178">
        <v>98588</v>
      </c>
      <c r="CC178">
        <v>98841</v>
      </c>
      <c r="CD178">
        <v>99139</v>
      </c>
      <c r="CI178">
        <v>53944</v>
      </c>
      <c r="CJ178">
        <v>54480</v>
      </c>
      <c r="CK178">
        <v>54751</v>
      </c>
    </row>
    <row r="179" spans="2:89" x14ac:dyDescent="0.25">
      <c r="B179">
        <v>80908</v>
      </c>
      <c r="C179">
        <v>81050</v>
      </c>
      <c r="I179">
        <v>80631</v>
      </c>
      <c r="N179">
        <v>33540</v>
      </c>
      <c r="O179">
        <v>33764</v>
      </c>
      <c r="P179">
        <v>32347</v>
      </c>
      <c r="Q179">
        <v>33112</v>
      </c>
      <c r="U179">
        <v>83846</v>
      </c>
      <c r="Z179">
        <v>60070</v>
      </c>
      <c r="AA179">
        <v>61776</v>
      </c>
      <c r="AB179">
        <v>61472</v>
      </c>
      <c r="AC179">
        <v>62558</v>
      </c>
      <c r="AD179">
        <v>62950</v>
      </c>
      <c r="AF179">
        <v>47240</v>
      </c>
      <c r="AG179">
        <v>47163</v>
      </c>
      <c r="AM179">
        <v>42274</v>
      </c>
      <c r="AN179">
        <v>41264</v>
      </c>
      <c r="AO179">
        <v>41535</v>
      </c>
      <c r="AR179">
        <v>55397</v>
      </c>
      <c r="AS179">
        <v>56033</v>
      </c>
      <c r="AT179">
        <v>56134</v>
      </c>
      <c r="AU179">
        <v>56581</v>
      </c>
      <c r="AX179">
        <v>28328</v>
      </c>
      <c r="AY179">
        <v>27295</v>
      </c>
      <c r="AZ179">
        <v>27966</v>
      </c>
      <c r="BD179">
        <v>45335</v>
      </c>
      <c r="BE179">
        <v>43149</v>
      </c>
      <c r="BF179">
        <v>43451</v>
      </c>
      <c r="BG179">
        <v>43657</v>
      </c>
      <c r="BK179">
        <v>97503</v>
      </c>
      <c r="BQ179">
        <v>29718</v>
      </c>
      <c r="CB179">
        <v>98271</v>
      </c>
      <c r="CC179">
        <v>99116</v>
      </c>
      <c r="CD179">
        <v>99027</v>
      </c>
      <c r="CI179">
        <v>54173</v>
      </c>
      <c r="CJ179">
        <v>54442</v>
      </c>
      <c r="CK179">
        <v>54819</v>
      </c>
    </row>
    <row r="180" spans="2:89" x14ac:dyDescent="0.25">
      <c r="B180">
        <v>80538</v>
      </c>
      <c r="C180">
        <v>81136</v>
      </c>
      <c r="I180">
        <v>81024</v>
      </c>
      <c r="N180">
        <v>32935</v>
      </c>
      <c r="O180">
        <v>33701</v>
      </c>
      <c r="P180">
        <v>33321</v>
      </c>
      <c r="Q180">
        <v>33188</v>
      </c>
      <c r="U180">
        <v>83808</v>
      </c>
      <c r="Z180">
        <v>60430</v>
      </c>
      <c r="AA180">
        <v>61078</v>
      </c>
      <c r="AB180">
        <v>62573</v>
      </c>
      <c r="AC180">
        <v>62536</v>
      </c>
      <c r="AD180">
        <v>62947</v>
      </c>
      <c r="AF180">
        <v>46058</v>
      </c>
      <c r="AG180">
        <v>47861</v>
      </c>
      <c r="AM180">
        <v>42104</v>
      </c>
      <c r="AN180">
        <v>41234</v>
      </c>
      <c r="AO180">
        <v>41522</v>
      </c>
      <c r="AR180">
        <v>55362</v>
      </c>
      <c r="AS180">
        <v>56285</v>
      </c>
      <c r="AT180">
        <v>56626</v>
      </c>
      <c r="AU180">
        <v>56748</v>
      </c>
      <c r="AX180">
        <v>27379</v>
      </c>
      <c r="AY180">
        <v>28170</v>
      </c>
      <c r="AZ180">
        <v>27941</v>
      </c>
      <c r="BD180">
        <v>45144</v>
      </c>
      <c r="BE180">
        <v>43231</v>
      </c>
      <c r="BF180">
        <v>43466</v>
      </c>
      <c r="BG180">
        <v>43659</v>
      </c>
      <c r="BK180">
        <v>97526</v>
      </c>
      <c r="BQ180">
        <v>29166</v>
      </c>
      <c r="CB180">
        <v>98339</v>
      </c>
      <c r="CC180">
        <v>99135</v>
      </c>
      <c r="CD180">
        <v>99030</v>
      </c>
      <c r="CI180">
        <v>54909</v>
      </c>
      <c r="CJ180">
        <v>54635</v>
      </c>
      <c r="CK180">
        <v>54769</v>
      </c>
    </row>
    <row r="181" spans="2:89" x14ac:dyDescent="0.25">
      <c r="B181">
        <v>80515</v>
      </c>
      <c r="C181">
        <v>80746</v>
      </c>
      <c r="I181">
        <v>81632</v>
      </c>
      <c r="N181">
        <v>33523</v>
      </c>
      <c r="O181">
        <v>33714</v>
      </c>
      <c r="P181">
        <v>32053</v>
      </c>
      <c r="Q181">
        <v>33195</v>
      </c>
      <c r="U181">
        <v>83844</v>
      </c>
      <c r="Z181">
        <v>60137</v>
      </c>
      <c r="AA181">
        <v>61866</v>
      </c>
      <c r="AB181">
        <v>61430</v>
      </c>
      <c r="AC181">
        <v>62612</v>
      </c>
      <c r="AD181">
        <v>62903</v>
      </c>
      <c r="AF181">
        <v>47236</v>
      </c>
      <c r="AG181">
        <v>47141</v>
      </c>
      <c r="AM181">
        <v>41056</v>
      </c>
      <c r="AN181">
        <v>40830</v>
      </c>
      <c r="AO181">
        <v>41513</v>
      </c>
      <c r="AR181">
        <v>56011</v>
      </c>
      <c r="AS181">
        <v>56431</v>
      </c>
      <c r="AT181">
        <v>56587</v>
      </c>
      <c r="AU181">
        <v>56725</v>
      </c>
      <c r="AX181">
        <v>28578</v>
      </c>
      <c r="AY181">
        <v>28438</v>
      </c>
      <c r="AZ181">
        <v>28638</v>
      </c>
      <c r="BD181">
        <v>45377</v>
      </c>
      <c r="BE181">
        <v>43061</v>
      </c>
      <c r="BF181">
        <v>44807</v>
      </c>
      <c r="BG181">
        <v>43660</v>
      </c>
      <c r="BK181">
        <v>97532</v>
      </c>
      <c r="BQ181">
        <v>29058</v>
      </c>
      <c r="CB181">
        <v>98439</v>
      </c>
      <c r="CC181">
        <v>98832</v>
      </c>
      <c r="CD181">
        <v>99033</v>
      </c>
      <c r="CI181">
        <v>53595</v>
      </c>
      <c r="CJ181">
        <v>54627</v>
      </c>
      <c r="CK181">
        <v>54557</v>
      </c>
    </row>
    <row r="182" spans="2:89" x14ac:dyDescent="0.25">
      <c r="B182">
        <v>80525</v>
      </c>
      <c r="C182">
        <v>81428</v>
      </c>
      <c r="I182">
        <v>80649</v>
      </c>
      <c r="N182">
        <v>33813</v>
      </c>
      <c r="O182">
        <v>33782</v>
      </c>
      <c r="P182">
        <v>34114</v>
      </c>
      <c r="Q182">
        <v>33132</v>
      </c>
      <c r="U182">
        <v>83857</v>
      </c>
      <c r="Z182">
        <v>60005</v>
      </c>
      <c r="AA182">
        <v>61771</v>
      </c>
      <c r="AB182">
        <v>61930</v>
      </c>
      <c r="AC182">
        <v>62670</v>
      </c>
      <c r="AD182">
        <v>62972</v>
      </c>
      <c r="AF182">
        <v>47302</v>
      </c>
      <c r="AG182">
        <v>46711</v>
      </c>
      <c r="AM182">
        <v>40380</v>
      </c>
      <c r="AN182">
        <v>42211</v>
      </c>
      <c r="AO182">
        <v>41567</v>
      </c>
      <c r="AR182">
        <v>55368</v>
      </c>
      <c r="AS182">
        <v>56162</v>
      </c>
      <c r="AT182">
        <v>55709</v>
      </c>
      <c r="AU182">
        <v>56568</v>
      </c>
      <c r="AX182">
        <v>28551</v>
      </c>
      <c r="AY182">
        <v>27103</v>
      </c>
      <c r="AZ182">
        <v>28617</v>
      </c>
      <c r="BD182">
        <v>45324</v>
      </c>
      <c r="BE182">
        <v>43069</v>
      </c>
      <c r="BF182">
        <v>44628</v>
      </c>
      <c r="BG182">
        <v>43661</v>
      </c>
      <c r="BK182">
        <v>97465</v>
      </c>
      <c r="BQ182">
        <v>29520</v>
      </c>
      <c r="CB182">
        <v>98351</v>
      </c>
      <c r="CC182">
        <v>99123</v>
      </c>
      <c r="CD182">
        <v>99025</v>
      </c>
      <c r="CI182">
        <v>53541</v>
      </c>
      <c r="CJ182">
        <v>54493</v>
      </c>
      <c r="CK182">
        <v>54761</v>
      </c>
    </row>
    <row r="183" spans="2:89" x14ac:dyDescent="0.25">
      <c r="B183">
        <v>80644</v>
      </c>
      <c r="C183">
        <v>81243</v>
      </c>
      <c r="I183">
        <v>81057</v>
      </c>
      <c r="N183">
        <v>33542</v>
      </c>
      <c r="O183">
        <v>32084</v>
      </c>
      <c r="P183">
        <v>33069</v>
      </c>
      <c r="Q183">
        <v>33106</v>
      </c>
      <c r="U183">
        <v>83872</v>
      </c>
      <c r="Z183">
        <v>60478</v>
      </c>
      <c r="AA183">
        <v>61845</v>
      </c>
      <c r="AB183">
        <v>62682</v>
      </c>
      <c r="AC183">
        <v>62629</v>
      </c>
      <c r="AD183">
        <v>62928</v>
      </c>
      <c r="AF183">
        <v>47304</v>
      </c>
      <c r="AG183">
        <v>46982</v>
      </c>
      <c r="AM183">
        <v>42164</v>
      </c>
      <c r="AN183">
        <v>41622</v>
      </c>
      <c r="AO183">
        <v>41543</v>
      </c>
      <c r="AR183">
        <v>55390</v>
      </c>
      <c r="AS183">
        <v>56214</v>
      </c>
      <c r="AT183">
        <v>56522</v>
      </c>
      <c r="AU183">
        <v>56649</v>
      </c>
      <c r="AX183">
        <v>27823</v>
      </c>
      <c r="AY183">
        <v>27019</v>
      </c>
      <c r="AZ183">
        <v>27964</v>
      </c>
      <c r="BD183">
        <v>45693</v>
      </c>
      <c r="BE183">
        <v>43112</v>
      </c>
      <c r="BF183">
        <v>43762</v>
      </c>
      <c r="BG183">
        <v>43666</v>
      </c>
      <c r="BK183">
        <v>97524</v>
      </c>
      <c r="BQ183">
        <v>29860</v>
      </c>
      <c r="CB183">
        <v>98546</v>
      </c>
      <c r="CC183">
        <v>99133</v>
      </c>
      <c r="CD183">
        <v>99019</v>
      </c>
      <c r="CI183">
        <v>54949</v>
      </c>
      <c r="CJ183">
        <v>54422</v>
      </c>
      <c r="CK183">
        <v>54895</v>
      </c>
    </row>
    <row r="184" spans="2:89" x14ac:dyDescent="0.25">
      <c r="B184">
        <v>80105</v>
      </c>
      <c r="C184">
        <v>81146</v>
      </c>
      <c r="I184">
        <v>80705</v>
      </c>
      <c r="N184">
        <v>34420</v>
      </c>
      <c r="O184">
        <v>33755</v>
      </c>
      <c r="P184">
        <v>33068</v>
      </c>
      <c r="Q184">
        <v>33130</v>
      </c>
      <c r="U184">
        <v>83874</v>
      </c>
      <c r="Z184">
        <v>60477</v>
      </c>
      <c r="AA184">
        <v>61748</v>
      </c>
      <c r="AB184">
        <v>61943</v>
      </c>
      <c r="AC184">
        <v>62571</v>
      </c>
      <c r="AD184">
        <v>62958</v>
      </c>
      <c r="AF184">
        <v>47306</v>
      </c>
      <c r="AG184">
        <v>46731</v>
      </c>
      <c r="AM184">
        <v>42603</v>
      </c>
      <c r="AN184">
        <v>41836</v>
      </c>
      <c r="AO184">
        <v>41554</v>
      </c>
      <c r="AR184">
        <v>55057</v>
      </c>
      <c r="AS184">
        <v>56347</v>
      </c>
      <c r="AT184">
        <v>56470</v>
      </c>
      <c r="AU184">
        <v>56750</v>
      </c>
      <c r="AX184">
        <v>27212</v>
      </c>
      <c r="AY184">
        <v>27983</v>
      </c>
      <c r="AZ184">
        <v>28640</v>
      </c>
      <c r="BD184">
        <v>45387</v>
      </c>
      <c r="BE184">
        <v>45896</v>
      </c>
      <c r="BF184">
        <v>43732</v>
      </c>
      <c r="BG184">
        <v>43667</v>
      </c>
      <c r="BK184">
        <v>97869</v>
      </c>
      <c r="BQ184">
        <v>29127</v>
      </c>
      <c r="CB184">
        <v>98375</v>
      </c>
      <c r="CC184">
        <v>99322</v>
      </c>
      <c r="CD184">
        <v>99104</v>
      </c>
      <c r="CI184">
        <v>54943</v>
      </c>
      <c r="CJ184">
        <v>54103</v>
      </c>
      <c r="CK184">
        <v>54728</v>
      </c>
    </row>
    <row r="185" spans="2:89" x14ac:dyDescent="0.25">
      <c r="B185">
        <v>80526</v>
      </c>
      <c r="C185">
        <v>81036</v>
      </c>
      <c r="I185">
        <v>81224</v>
      </c>
      <c r="N185">
        <v>33830</v>
      </c>
      <c r="O185">
        <v>34946</v>
      </c>
      <c r="P185">
        <v>33351</v>
      </c>
      <c r="Q185">
        <v>33139</v>
      </c>
      <c r="U185">
        <v>83855</v>
      </c>
      <c r="Z185">
        <v>60439</v>
      </c>
      <c r="AA185">
        <v>61283</v>
      </c>
      <c r="AB185">
        <v>62526</v>
      </c>
      <c r="AC185">
        <v>62462</v>
      </c>
      <c r="AD185">
        <v>62975</v>
      </c>
      <c r="AF185">
        <v>47401</v>
      </c>
      <c r="AG185">
        <v>47125</v>
      </c>
      <c r="AM185">
        <v>42602</v>
      </c>
      <c r="AN185">
        <v>41735</v>
      </c>
      <c r="AO185">
        <v>42001</v>
      </c>
      <c r="AR185">
        <v>55398</v>
      </c>
      <c r="AS185">
        <v>56444</v>
      </c>
      <c r="AT185">
        <v>55751</v>
      </c>
      <c r="AU185">
        <v>55604</v>
      </c>
      <c r="AX185">
        <v>27249</v>
      </c>
      <c r="AY185">
        <v>28369</v>
      </c>
      <c r="AZ185">
        <v>27927</v>
      </c>
      <c r="BD185">
        <v>45341</v>
      </c>
      <c r="BE185">
        <v>43230</v>
      </c>
      <c r="BF185">
        <v>44841</v>
      </c>
      <c r="BG185">
        <v>43681</v>
      </c>
      <c r="BK185">
        <v>97406</v>
      </c>
      <c r="BQ185">
        <v>29570</v>
      </c>
      <c r="CB185">
        <v>98430</v>
      </c>
      <c r="CC185">
        <v>99356</v>
      </c>
      <c r="CD185">
        <v>99130</v>
      </c>
      <c r="CI185">
        <v>54201</v>
      </c>
      <c r="CJ185">
        <v>54151</v>
      </c>
      <c r="CK185">
        <v>54896</v>
      </c>
    </row>
    <row r="186" spans="2:89" x14ac:dyDescent="0.25">
      <c r="B186">
        <v>80547</v>
      </c>
      <c r="C186">
        <v>81624</v>
      </c>
      <c r="I186">
        <v>81621</v>
      </c>
      <c r="N186">
        <v>32174</v>
      </c>
      <c r="O186">
        <v>33730</v>
      </c>
      <c r="P186">
        <v>33062</v>
      </c>
      <c r="Q186">
        <v>33196</v>
      </c>
      <c r="U186">
        <v>83861</v>
      </c>
      <c r="Z186">
        <v>60090</v>
      </c>
      <c r="AA186">
        <v>61361</v>
      </c>
      <c r="AB186">
        <v>61458</v>
      </c>
      <c r="AC186">
        <v>62438</v>
      </c>
      <c r="AD186">
        <v>62939</v>
      </c>
      <c r="AF186">
        <v>47232</v>
      </c>
      <c r="AG186">
        <v>47120</v>
      </c>
      <c r="AM186">
        <v>42518</v>
      </c>
      <c r="AN186">
        <v>42078</v>
      </c>
      <c r="AO186">
        <v>41531</v>
      </c>
      <c r="AR186">
        <v>55045</v>
      </c>
      <c r="AS186">
        <v>55756</v>
      </c>
      <c r="AT186">
        <v>56636</v>
      </c>
      <c r="AU186">
        <v>56654</v>
      </c>
      <c r="AX186">
        <v>28387</v>
      </c>
      <c r="AY186">
        <v>28071</v>
      </c>
      <c r="AZ186">
        <v>28645</v>
      </c>
      <c r="BD186">
        <v>45383</v>
      </c>
      <c r="BE186">
        <v>45862</v>
      </c>
      <c r="BF186">
        <v>44842</v>
      </c>
      <c r="BG186">
        <v>43682</v>
      </c>
      <c r="BK186">
        <v>97862</v>
      </c>
      <c r="BQ186">
        <v>29596</v>
      </c>
      <c r="CB186">
        <v>98303</v>
      </c>
      <c r="CC186">
        <v>99350</v>
      </c>
      <c r="CD186">
        <v>99163</v>
      </c>
      <c r="CI186">
        <v>53533</v>
      </c>
      <c r="CJ186">
        <v>54630</v>
      </c>
      <c r="CK186">
        <v>54772</v>
      </c>
    </row>
    <row r="187" spans="2:89" x14ac:dyDescent="0.25">
      <c r="B187">
        <v>80424</v>
      </c>
      <c r="C187">
        <v>80807</v>
      </c>
      <c r="I187">
        <v>80723</v>
      </c>
      <c r="N187">
        <v>32937</v>
      </c>
      <c r="O187">
        <v>33771</v>
      </c>
      <c r="P187">
        <v>33323</v>
      </c>
      <c r="Q187">
        <v>33145</v>
      </c>
      <c r="U187">
        <v>83868</v>
      </c>
      <c r="Z187">
        <v>60425</v>
      </c>
      <c r="AA187">
        <v>61046</v>
      </c>
      <c r="AB187">
        <v>61299</v>
      </c>
      <c r="AC187">
        <v>62691</v>
      </c>
      <c r="AD187">
        <v>62942</v>
      </c>
      <c r="AF187">
        <v>47305</v>
      </c>
      <c r="AG187">
        <v>46996</v>
      </c>
      <c r="AM187">
        <v>42326</v>
      </c>
      <c r="AN187">
        <v>41848</v>
      </c>
      <c r="AO187">
        <v>42049</v>
      </c>
      <c r="AR187">
        <v>55046</v>
      </c>
      <c r="AS187">
        <v>56293</v>
      </c>
      <c r="AT187">
        <v>55616</v>
      </c>
      <c r="AU187">
        <v>56523</v>
      </c>
      <c r="AX187">
        <v>28580</v>
      </c>
      <c r="AY187">
        <v>27104</v>
      </c>
      <c r="AZ187">
        <v>28633</v>
      </c>
      <c r="BD187">
        <v>45314</v>
      </c>
      <c r="BE187">
        <v>43240</v>
      </c>
      <c r="BF187">
        <v>44637</v>
      </c>
      <c r="BG187">
        <v>43606</v>
      </c>
      <c r="BK187">
        <v>97886</v>
      </c>
      <c r="BQ187">
        <v>29055</v>
      </c>
      <c r="CB187">
        <v>98358</v>
      </c>
      <c r="CC187">
        <v>98857</v>
      </c>
      <c r="CD187">
        <v>99128</v>
      </c>
      <c r="CI187">
        <v>54922</v>
      </c>
      <c r="CJ187">
        <v>54460</v>
      </c>
      <c r="CK187">
        <v>54740</v>
      </c>
    </row>
    <row r="188" spans="2:89" x14ac:dyDescent="0.25">
      <c r="B188">
        <v>80920</v>
      </c>
      <c r="C188">
        <v>80749</v>
      </c>
      <c r="I188">
        <v>80550</v>
      </c>
      <c r="N188">
        <v>33525</v>
      </c>
      <c r="O188">
        <v>33713</v>
      </c>
      <c r="P188">
        <v>34141</v>
      </c>
      <c r="Q188">
        <v>33183</v>
      </c>
      <c r="U188">
        <v>83824</v>
      </c>
      <c r="Z188">
        <v>60157</v>
      </c>
      <c r="AA188">
        <v>61314</v>
      </c>
      <c r="AB188">
        <v>61281</v>
      </c>
      <c r="AC188">
        <v>61437</v>
      </c>
      <c r="AD188">
        <v>62982</v>
      </c>
      <c r="AF188">
        <v>47360</v>
      </c>
      <c r="AG188">
        <v>47948</v>
      </c>
      <c r="AM188">
        <v>42371</v>
      </c>
      <c r="AN188">
        <v>41645</v>
      </c>
      <c r="AO188">
        <v>41540</v>
      </c>
      <c r="AR188">
        <v>55309</v>
      </c>
      <c r="AS188">
        <v>56443</v>
      </c>
      <c r="AT188">
        <v>56533</v>
      </c>
      <c r="AU188">
        <v>56716</v>
      </c>
      <c r="AX188">
        <v>27305</v>
      </c>
      <c r="AY188">
        <v>28340</v>
      </c>
      <c r="AZ188">
        <v>28694</v>
      </c>
      <c r="BE188">
        <v>45622</v>
      </c>
      <c r="BF188">
        <v>43517</v>
      </c>
      <c r="BG188">
        <v>43620</v>
      </c>
      <c r="BK188">
        <v>97525</v>
      </c>
      <c r="BQ188">
        <v>29709</v>
      </c>
      <c r="CB188">
        <v>98253</v>
      </c>
      <c r="CC188">
        <v>98855</v>
      </c>
      <c r="CD188">
        <v>99161</v>
      </c>
      <c r="CI188">
        <v>53910</v>
      </c>
      <c r="CJ188">
        <v>54616</v>
      </c>
      <c r="CK188">
        <v>54750</v>
      </c>
    </row>
    <row r="189" spans="2:89" x14ac:dyDescent="0.25">
      <c r="B189">
        <v>80924</v>
      </c>
      <c r="C189">
        <v>80810</v>
      </c>
      <c r="I189">
        <v>80812</v>
      </c>
      <c r="N189">
        <v>33867</v>
      </c>
      <c r="O189">
        <v>33781</v>
      </c>
      <c r="P189">
        <v>33060</v>
      </c>
      <c r="Q189">
        <v>33131</v>
      </c>
      <c r="U189">
        <v>83870</v>
      </c>
      <c r="Z189">
        <v>60467</v>
      </c>
      <c r="AA189">
        <v>61814</v>
      </c>
      <c r="AB189">
        <v>61201</v>
      </c>
      <c r="AC189">
        <v>62413</v>
      </c>
      <c r="AD189">
        <v>62985</v>
      </c>
      <c r="AF189">
        <v>46915</v>
      </c>
      <c r="AG189">
        <v>47162</v>
      </c>
      <c r="AM189">
        <v>40346</v>
      </c>
      <c r="AN189">
        <v>41265</v>
      </c>
      <c r="AO189">
        <v>42027</v>
      </c>
      <c r="AR189">
        <v>55089</v>
      </c>
      <c r="AS189">
        <v>56287</v>
      </c>
      <c r="AT189">
        <v>55734</v>
      </c>
      <c r="AU189">
        <v>56754</v>
      </c>
      <c r="AX189">
        <v>27233</v>
      </c>
      <c r="AY189">
        <v>28540</v>
      </c>
      <c r="AZ189">
        <v>28626</v>
      </c>
      <c r="BE189">
        <v>45634</v>
      </c>
      <c r="BF189">
        <v>44865</v>
      </c>
      <c r="BG189">
        <v>43605</v>
      </c>
      <c r="BK189">
        <v>97627</v>
      </c>
      <c r="BQ189">
        <v>29741</v>
      </c>
      <c r="CB189">
        <v>98387</v>
      </c>
      <c r="CC189">
        <v>99320</v>
      </c>
      <c r="CD189">
        <v>99153</v>
      </c>
      <c r="CI189">
        <v>54966</v>
      </c>
      <c r="CJ189">
        <v>54741</v>
      </c>
      <c r="CK189">
        <v>54547</v>
      </c>
    </row>
    <row r="190" spans="2:89" x14ac:dyDescent="0.25">
      <c r="B190">
        <v>80517</v>
      </c>
      <c r="C190">
        <v>81055</v>
      </c>
      <c r="I190">
        <v>80551</v>
      </c>
      <c r="N190">
        <v>33538</v>
      </c>
      <c r="O190">
        <v>33705</v>
      </c>
      <c r="P190">
        <v>33327</v>
      </c>
      <c r="Q190">
        <v>33129</v>
      </c>
      <c r="U190">
        <v>83850</v>
      </c>
      <c r="Z190">
        <v>60139</v>
      </c>
      <c r="AA190">
        <v>61812</v>
      </c>
      <c r="AB190">
        <v>62543</v>
      </c>
      <c r="AC190">
        <v>62444</v>
      </c>
      <c r="AD190">
        <v>62920</v>
      </c>
      <c r="AF190">
        <v>46936</v>
      </c>
      <c r="AG190">
        <v>47512</v>
      </c>
      <c r="AM190">
        <v>42133</v>
      </c>
      <c r="AN190">
        <v>41653</v>
      </c>
      <c r="AO190">
        <v>41555</v>
      </c>
      <c r="AR190">
        <v>55339</v>
      </c>
      <c r="AS190">
        <v>56039</v>
      </c>
      <c r="AT190">
        <v>56633</v>
      </c>
      <c r="AU190">
        <v>56701</v>
      </c>
      <c r="AX190">
        <v>27248</v>
      </c>
      <c r="AY190">
        <v>28527</v>
      </c>
      <c r="AZ190">
        <v>28618</v>
      </c>
      <c r="BE190">
        <v>45882</v>
      </c>
      <c r="BF190">
        <v>45744</v>
      </c>
      <c r="BG190">
        <v>44235</v>
      </c>
      <c r="BK190">
        <v>97502</v>
      </c>
      <c r="BQ190">
        <v>29727</v>
      </c>
      <c r="CB190">
        <v>98251</v>
      </c>
      <c r="CC190">
        <v>99344</v>
      </c>
      <c r="CD190">
        <v>99113</v>
      </c>
      <c r="CI190">
        <v>53565</v>
      </c>
      <c r="CJ190">
        <v>54120</v>
      </c>
      <c r="CK190">
        <v>54514</v>
      </c>
    </row>
    <row r="191" spans="2:89" x14ac:dyDescent="0.25">
      <c r="B191">
        <v>80919</v>
      </c>
      <c r="C191">
        <v>81653</v>
      </c>
      <c r="I191">
        <v>81231</v>
      </c>
      <c r="N191">
        <v>33811</v>
      </c>
      <c r="O191">
        <v>32601</v>
      </c>
      <c r="P191">
        <v>33319</v>
      </c>
      <c r="Q191">
        <v>33173</v>
      </c>
      <c r="U191">
        <v>83839</v>
      </c>
      <c r="Z191">
        <v>60422</v>
      </c>
      <c r="AA191">
        <v>61831</v>
      </c>
      <c r="AB191">
        <v>61025</v>
      </c>
      <c r="AC191">
        <v>62557</v>
      </c>
      <c r="AD191">
        <v>62905</v>
      </c>
      <c r="AF191">
        <v>47342</v>
      </c>
      <c r="AG191">
        <v>47946</v>
      </c>
      <c r="AM191">
        <v>41041</v>
      </c>
      <c r="AN191">
        <v>41129</v>
      </c>
      <c r="AO191">
        <v>42086</v>
      </c>
      <c r="AR191">
        <v>55074</v>
      </c>
      <c r="AS191">
        <v>55767</v>
      </c>
      <c r="AT191">
        <v>56543</v>
      </c>
      <c r="AU191">
        <v>55606</v>
      </c>
      <c r="AY191">
        <v>27910</v>
      </c>
      <c r="AZ191">
        <v>28612</v>
      </c>
      <c r="BE191">
        <v>43147</v>
      </c>
      <c r="BF191">
        <v>43812</v>
      </c>
      <c r="BG191">
        <v>44629</v>
      </c>
      <c r="BK191">
        <v>97850</v>
      </c>
      <c r="BQ191">
        <v>29126</v>
      </c>
      <c r="CB191">
        <v>98045</v>
      </c>
      <c r="CC191">
        <v>99103</v>
      </c>
      <c r="CD191">
        <v>99164</v>
      </c>
      <c r="CI191">
        <v>53934</v>
      </c>
      <c r="CJ191">
        <v>54661</v>
      </c>
      <c r="CK191">
        <v>54749</v>
      </c>
    </row>
    <row r="192" spans="2:89" x14ac:dyDescent="0.25">
      <c r="B192">
        <v>80809</v>
      </c>
      <c r="C192">
        <v>81625</v>
      </c>
      <c r="I192">
        <v>81082</v>
      </c>
      <c r="N192">
        <v>34472</v>
      </c>
      <c r="O192">
        <v>34251</v>
      </c>
      <c r="P192">
        <v>33309</v>
      </c>
      <c r="Q192">
        <v>33146</v>
      </c>
      <c r="U192">
        <v>83842</v>
      </c>
      <c r="Z192">
        <v>60035</v>
      </c>
      <c r="AA192">
        <v>61840</v>
      </c>
      <c r="AB192">
        <v>61465</v>
      </c>
      <c r="AC192">
        <v>61480</v>
      </c>
      <c r="AD192">
        <v>62912</v>
      </c>
      <c r="AF192">
        <v>47247</v>
      </c>
      <c r="AG192">
        <v>47106</v>
      </c>
      <c r="AM192">
        <v>41049</v>
      </c>
      <c r="AN192">
        <v>40870</v>
      </c>
      <c r="AO192">
        <v>41548</v>
      </c>
      <c r="AR192">
        <v>55009</v>
      </c>
      <c r="AS192">
        <v>56271</v>
      </c>
      <c r="AT192">
        <v>56144</v>
      </c>
      <c r="AU192">
        <v>56727</v>
      </c>
      <c r="AY192">
        <v>28546</v>
      </c>
      <c r="AZ192">
        <v>28631</v>
      </c>
      <c r="BE192">
        <v>43130</v>
      </c>
      <c r="BF192">
        <v>43506</v>
      </c>
      <c r="BG192">
        <v>44689</v>
      </c>
      <c r="BK192">
        <v>97817</v>
      </c>
      <c r="BQ192">
        <v>29138</v>
      </c>
      <c r="CB192">
        <v>98368</v>
      </c>
      <c r="CC192">
        <v>99354</v>
      </c>
      <c r="CD192">
        <v>99179</v>
      </c>
      <c r="CI192">
        <v>53530</v>
      </c>
      <c r="CJ192">
        <v>54470</v>
      </c>
      <c r="CK192">
        <v>54763</v>
      </c>
    </row>
    <row r="193" spans="2:89" x14ac:dyDescent="0.25">
      <c r="B193">
        <v>80814</v>
      </c>
      <c r="C193">
        <v>80734</v>
      </c>
      <c r="I193">
        <v>81144</v>
      </c>
      <c r="N193">
        <v>34602</v>
      </c>
      <c r="O193">
        <v>32608</v>
      </c>
      <c r="P193">
        <v>33322</v>
      </c>
      <c r="Q193">
        <v>33109</v>
      </c>
      <c r="U193">
        <v>83837</v>
      </c>
      <c r="Z193">
        <v>60517</v>
      </c>
      <c r="AA193">
        <v>61545</v>
      </c>
      <c r="AB193">
        <v>62671</v>
      </c>
      <c r="AC193">
        <v>62556</v>
      </c>
      <c r="AD193">
        <v>62995</v>
      </c>
      <c r="AF193">
        <v>46920</v>
      </c>
      <c r="AG193">
        <v>47143</v>
      </c>
      <c r="AM193">
        <v>42519</v>
      </c>
      <c r="AN193">
        <v>41649</v>
      </c>
      <c r="AO193">
        <v>41558</v>
      </c>
      <c r="AR193">
        <v>55019</v>
      </c>
      <c r="AS193">
        <v>56425</v>
      </c>
      <c r="AT193">
        <v>56146</v>
      </c>
      <c r="AU193">
        <v>56623</v>
      </c>
      <c r="AY193">
        <v>27106</v>
      </c>
      <c r="AZ193">
        <v>28073</v>
      </c>
      <c r="BE193">
        <v>43310</v>
      </c>
      <c r="BF193">
        <v>44867</v>
      </c>
      <c r="BG193">
        <v>43610</v>
      </c>
      <c r="BK193">
        <v>97636</v>
      </c>
      <c r="BQ193">
        <v>29821</v>
      </c>
      <c r="CB193">
        <v>98327</v>
      </c>
      <c r="CC193">
        <v>99353</v>
      </c>
      <c r="CD193">
        <v>99403</v>
      </c>
      <c r="CI193">
        <v>54162</v>
      </c>
      <c r="CJ193">
        <v>54511</v>
      </c>
      <c r="CK193">
        <v>54835</v>
      </c>
    </row>
    <row r="194" spans="2:89" x14ac:dyDescent="0.25">
      <c r="B194">
        <v>80654</v>
      </c>
      <c r="C194">
        <v>81057</v>
      </c>
      <c r="I194">
        <v>81054</v>
      </c>
      <c r="N194">
        <v>33541</v>
      </c>
      <c r="O194">
        <v>32092</v>
      </c>
      <c r="P194">
        <v>33326</v>
      </c>
      <c r="Q194">
        <v>33133</v>
      </c>
      <c r="U194">
        <v>83810</v>
      </c>
      <c r="Z194">
        <v>60117</v>
      </c>
      <c r="AA194">
        <v>61843</v>
      </c>
      <c r="AB194">
        <v>61910</v>
      </c>
      <c r="AC194">
        <v>61440</v>
      </c>
      <c r="AD194">
        <v>62909</v>
      </c>
      <c r="AF194">
        <v>46928</v>
      </c>
      <c r="AG194">
        <v>47558</v>
      </c>
      <c r="AM194">
        <v>42324</v>
      </c>
      <c r="AN194">
        <v>41804</v>
      </c>
      <c r="AO194">
        <v>42051</v>
      </c>
      <c r="AR194">
        <v>55395</v>
      </c>
      <c r="AS194">
        <v>55961</v>
      </c>
      <c r="AT194">
        <v>56458</v>
      </c>
      <c r="AU194">
        <v>56723</v>
      </c>
      <c r="AY194">
        <v>27094</v>
      </c>
      <c r="AZ194">
        <v>27949</v>
      </c>
      <c r="BE194">
        <v>45688</v>
      </c>
      <c r="BF194">
        <v>43403</v>
      </c>
      <c r="BG194">
        <v>44870</v>
      </c>
      <c r="BK194">
        <v>97527</v>
      </c>
      <c r="BQ194">
        <v>29014</v>
      </c>
      <c r="CB194">
        <v>98282</v>
      </c>
      <c r="CC194">
        <v>98844</v>
      </c>
      <c r="CD194">
        <v>99401</v>
      </c>
      <c r="CI194">
        <v>53937</v>
      </c>
      <c r="CJ194">
        <v>54498</v>
      </c>
      <c r="CK194">
        <v>54725</v>
      </c>
    </row>
    <row r="195" spans="2:89" x14ac:dyDescent="0.25">
      <c r="B195">
        <v>80831</v>
      </c>
      <c r="C195">
        <v>81133</v>
      </c>
      <c r="I195">
        <v>80528</v>
      </c>
      <c r="N195">
        <v>32907</v>
      </c>
      <c r="O195">
        <v>33773</v>
      </c>
      <c r="P195">
        <v>33332</v>
      </c>
      <c r="Q195">
        <v>33143</v>
      </c>
      <c r="U195">
        <v>83851</v>
      </c>
      <c r="Z195">
        <v>60487</v>
      </c>
      <c r="AA195">
        <v>61565</v>
      </c>
      <c r="AB195">
        <v>61532</v>
      </c>
      <c r="AC195">
        <v>62436</v>
      </c>
      <c r="AD195">
        <v>62998</v>
      </c>
      <c r="AF195">
        <v>47837</v>
      </c>
      <c r="AG195">
        <v>46777</v>
      </c>
      <c r="AM195">
        <v>40358</v>
      </c>
      <c r="AN195">
        <v>41230</v>
      </c>
      <c r="AO195">
        <v>41524</v>
      </c>
      <c r="AR195">
        <v>55056</v>
      </c>
      <c r="AS195">
        <v>56083</v>
      </c>
      <c r="AT195">
        <v>56211</v>
      </c>
      <c r="AU195">
        <v>56722</v>
      </c>
      <c r="AY195">
        <v>27098</v>
      </c>
      <c r="AZ195">
        <v>28690</v>
      </c>
      <c r="BE195">
        <v>43068</v>
      </c>
      <c r="BF195">
        <v>43522</v>
      </c>
      <c r="BG195">
        <v>43616</v>
      </c>
      <c r="BK195">
        <v>97877</v>
      </c>
      <c r="BQ195">
        <v>29728</v>
      </c>
      <c r="CB195">
        <v>98433</v>
      </c>
      <c r="CC195">
        <v>99343</v>
      </c>
      <c r="CD195">
        <v>99402</v>
      </c>
      <c r="CI195">
        <v>54962</v>
      </c>
      <c r="CJ195">
        <v>54773</v>
      </c>
      <c r="CK195">
        <v>54822</v>
      </c>
    </row>
    <row r="196" spans="2:89" x14ac:dyDescent="0.25">
      <c r="B196">
        <v>80523</v>
      </c>
      <c r="C196">
        <v>81059</v>
      </c>
      <c r="I196">
        <v>81091</v>
      </c>
      <c r="N196">
        <v>32901</v>
      </c>
      <c r="O196">
        <v>33756</v>
      </c>
      <c r="P196">
        <v>32340</v>
      </c>
      <c r="Q196">
        <v>33186</v>
      </c>
      <c r="U196">
        <v>83833</v>
      </c>
      <c r="Z196">
        <v>60532</v>
      </c>
      <c r="AA196">
        <v>61050</v>
      </c>
      <c r="AB196">
        <v>61520</v>
      </c>
      <c r="AC196">
        <v>61420</v>
      </c>
      <c r="AD196">
        <v>62906</v>
      </c>
      <c r="AF196">
        <v>47833</v>
      </c>
      <c r="AG196">
        <v>47432</v>
      </c>
      <c r="AM196">
        <v>42323</v>
      </c>
      <c r="AN196">
        <v>41847</v>
      </c>
      <c r="AO196">
        <v>41544</v>
      </c>
      <c r="AR196">
        <v>55349</v>
      </c>
      <c r="AS196">
        <v>55987</v>
      </c>
      <c r="AT196">
        <v>55769</v>
      </c>
      <c r="AU196">
        <v>55605</v>
      </c>
      <c r="AY196">
        <v>27099</v>
      </c>
      <c r="AZ196">
        <v>28090</v>
      </c>
      <c r="BE196">
        <v>43035</v>
      </c>
      <c r="BF196">
        <v>44888</v>
      </c>
      <c r="BG196">
        <v>43623</v>
      </c>
      <c r="BK196">
        <v>97758</v>
      </c>
      <c r="BQ196">
        <v>29015</v>
      </c>
      <c r="CB196">
        <v>98592</v>
      </c>
      <c r="CC196">
        <v>99159</v>
      </c>
      <c r="CI196">
        <v>54213</v>
      </c>
      <c r="CJ196">
        <v>54487</v>
      </c>
      <c r="CK196">
        <v>54767</v>
      </c>
    </row>
    <row r="197" spans="2:89" x14ac:dyDescent="0.25">
      <c r="B197">
        <v>80918</v>
      </c>
      <c r="C197">
        <v>81419</v>
      </c>
      <c r="I197">
        <v>81036</v>
      </c>
      <c r="N197">
        <v>32190</v>
      </c>
      <c r="O197">
        <v>32656</v>
      </c>
      <c r="P197">
        <v>33313</v>
      </c>
      <c r="Q197">
        <v>32346</v>
      </c>
      <c r="U197">
        <v>83876</v>
      </c>
      <c r="Z197">
        <v>60199</v>
      </c>
      <c r="AA197">
        <v>61737</v>
      </c>
      <c r="AB197">
        <v>61401</v>
      </c>
      <c r="AC197">
        <v>62445</v>
      </c>
      <c r="AD197">
        <v>62943</v>
      </c>
      <c r="AF197">
        <v>46065</v>
      </c>
      <c r="AG197">
        <v>47942</v>
      </c>
      <c r="AM197">
        <v>40750</v>
      </c>
      <c r="AN197">
        <v>41861</v>
      </c>
      <c r="AO197">
        <v>41566</v>
      </c>
      <c r="AR197">
        <v>55012</v>
      </c>
      <c r="AS197">
        <v>56160</v>
      </c>
      <c r="AT197">
        <v>56575</v>
      </c>
      <c r="AU197">
        <v>56724</v>
      </c>
      <c r="AY197">
        <v>27045</v>
      </c>
      <c r="AZ197">
        <v>27948</v>
      </c>
      <c r="BE197">
        <v>45651</v>
      </c>
      <c r="BF197">
        <v>43402</v>
      </c>
      <c r="BG197">
        <v>43452</v>
      </c>
      <c r="BK197">
        <v>97504</v>
      </c>
      <c r="BQ197">
        <v>29824</v>
      </c>
      <c r="CB197">
        <v>98516</v>
      </c>
      <c r="CC197">
        <v>99352</v>
      </c>
      <c r="CI197">
        <v>53941</v>
      </c>
      <c r="CJ197">
        <v>54451</v>
      </c>
      <c r="CK197">
        <v>54862</v>
      </c>
    </row>
    <row r="198" spans="2:89" x14ac:dyDescent="0.25">
      <c r="B198">
        <v>80615</v>
      </c>
      <c r="C198">
        <v>80744</v>
      </c>
      <c r="I198">
        <v>80624</v>
      </c>
      <c r="N198">
        <v>33565</v>
      </c>
      <c r="O198">
        <v>32610</v>
      </c>
      <c r="P198">
        <v>33334</v>
      </c>
      <c r="Q198">
        <v>33176</v>
      </c>
      <c r="U198">
        <v>83814</v>
      </c>
      <c r="Z198">
        <v>60015</v>
      </c>
      <c r="AA198">
        <v>61761</v>
      </c>
      <c r="AB198">
        <v>61432</v>
      </c>
      <c r="AC198">
        <v>62433</v>
      </c>
      <c r="AD198">
        <v>62938</v>
      </c>
      <c r="AF198">
        <v>47283</v>
      </c>
      <c r="AG198">
        <v>47020</v>
      </c>
      <c r="AM198">
        <v>42633</v>
      </c>
      <c r="AN198">
        <v>41101</v>
      </c>
      <c r="AO198">
        <v>41553</v>
      </c>
      <c r="AR198">
        <v>55354</v>
      </c>
      <c r="AS198">
        <v>56438</v>
      </c>
      <c r="AT198">
        <v>56156</v>
      </c>
      <c r="AU198">
        <v>56738</v>
      </c>
      <c r="AY198">
        <v>27299</v>
      </c>
      <c r="AZ198">
        <v>27954</v>
      </c>
      <c r="BE198">
        <v>43081</v>
      </c>
      <c r="BF198">
        <v>43407</v>
      </c>
      <c r="BG198">
        <v>43608</v>
      </c>
      <c r="BK198">
        <v>97543</v>
      </c>
      <c r="BQ198">
        <v>29108</v>
      </c>
      <c r="CB198">
        <v>98555</v>
      </c>
      <c r="CC198">
        <v>99330</v>
      </c>
      <c r="CI198">
        <v>54977</v>
      </c>
      <c r="CJ198">
        <v>54758</v>
      </c>
      <c r="CK198">
        <v>54723</v>
      </c>
    </row>
    <row r="199" spans="2:89" x14ac:dyDescent="0.25">
      <c r="B199">
        <v>80923</v>
      </c>
      <c r="C199">
        <v>81415</v>
      </c>
      <c r="I199">
        <v>80517</v>
      </c>
      <c r="N199">
        <v>33843</v>
      </c>
      <c r="O199">
        <v>34212</v>
      </c>
      <c r="P199">
        <v>33325</v>
      </c>
      <c r="Q199">
        <v>33149</v>
      </c>
      <c r="U199">
        <v>83835</v>
      </c>
      <c r="Z199">
        <v>60004</v>
      </c>
      <c r="AA199">
        <v>61722</v>
      </c>
      <c r="AB199">
        <v>62523</v>
      </c>
      <c r="AC199">
        <v>62481</v>
      </c>
      <c r="AD199">
        <v>62952</v>
      </c>
      <c r="AF199">
        <v>47327</v>
      </c>
      <c r="AG199">
        <v>46783</v>
      </c>
      <c r="AM199">
        <v>42372</v>
      </c>
      <c r="AN199">
        <v>42055</v>
      </c>
      <c r="AO199">
        <v>41528</v>
      </c>
      <c r="AR199">
        <v>55008</v>
      </c>
      <c r="AS199">
        <v>56385</v>
      </c>
      <c r="AT199">
        <v>56219</v>
      </c>
      <c r="AU199">
        <v>56737</v>
      </c>
      <c r="AY199">
        <v>28456</v>
      </c>
      <c r="AZ199">
        <v>28150</v>
      </c>
      <c r="BE199">
        <v>43004</v>
      </c>
      <c r="BF199">
        <v>43406</v>
      </c>
      <c r="BG199">
        <v>43613</v>
      </c>
      <c r="BK199">
        <v>97722</v>
      </c>
      <c r="BQ199">
        <v>29722</v>
      </c>
      <c r="CB199">
        <v>98320</v>
      </c>
      <c r="CC199">
        <v>99185</v>
      </c>
      <c r="CI199">
        <v>54171</v>
      </c>
      <c r="CJ199">
        <v>54771</v>
      </c>
      <c r="CK199">
        <v>54027</v>
      </c>
    </row>
    <row r="200" spans="2:89" x14ac:dyDescent="0.25">
      <c r="B200">
        <v>80622</v>
      </c>
      <c r="C200">
        <v>81092</v>
      </c>
      <c r="I200">
        <v>80538</v>
      </c>
      <c r="N200">
        <v>32908</v>
      </c>
      <c r="O200">
        <v>32612</v>
      </c>
      <c r="P200">
        <v>33337</v>
      </c>
      <c r="Q200">
        <v>32327</v>
      </c>
      <c r="U200">
        <v>83815</v>
      </c>
      <c r="Z200">
        <v>60196</v>
      </c>
      <c r="AA200">
        <v>61421</v>
      </c>
      <c r="AB200">
        <v>61944</v>
      </c>
      <c r="AC200">
        <v>62083</v>
      </c>
      <c r="AD200">
        <v>62926</v>
      </c>
      <c r="AF200">
        <v>46901</v>
      </c>
      <c r="AG200">
        <v>47561</v>
      </c>
      <c r="AM200">
        <v>42140</v>
      </c>
      <c r="AN200">
        <v>41832</v>
      </c>
      <c r="AO200">
        <v>42069</v>
      </c>
      <c r="AR200">
        <v>55358</v>
      </c>
      <c r="AS200">
        <v>56455</v>
      </c>
      <c r="AT200">
        <v>56461</v>
      </c>
      <c r="AU200">
        <v>56760</v>
      </c>
      <c r="AY200">
        <v>27012</v>
      </c>
      <c r="AZ200">
        <v>27981</v>
      </c>
      <c r="BE200">
        <v>43344</v>
      </c>
      <c r="BF200">
        <v>43532</v>
      </c>
      <c r="BG200">
        <v>44889</v>
      </c>
      <c r="BK200">
        <v>97738</v>
      </c>
      <c r="BQ200">
        <v>29145</v>
      </c>
      <c r="CB200">
        <v>98338</v>
      </c>
      <c r="CC200">
        <v>99338</v>
      </c>
      <c r="CI200">
        <v>54107</v>
      </c>
      <c r="CJ200">
        <v>54625</v>
      </c>
      <c r="CK200">
        <v>54733</v>
      </c>
    </row>
    <row r="201" spans="2:89" x14ac:dyDescent="0.25">
      <c r="B201">
        <v>80553</v>
      </c>
      <c r="C201">
        <v>81101</v>
      </c>
      <c r="I201">
        <v>80515</v>
      </c>
      <c r="N201">
        <v>32919</v>
      </c>
      <c r="O201">
        <v>33769</v>
      </c>
      <c r="P201">
        <v>33308</v>
      </c>
      <c r="Q201">
        <v>32311</v>
      </c>
      <c r="U201">
        <v>83803</v>
      </c>
      <c r="Z201">
        <v>60173</v>
      </c>
      <c r="AA201">
        <v>61725</v>
      </c>
      <c r="AB201">
        <v>62548</v>
      </c>
      <c r="AC201">
        <v>62530</v>
      </c>
      <c r="AD201">
        <v>62923</v>
      </c>
      <c r="AF201">
        <v>47981</v>
      </c>
      <c r="AG201">
        <v>46772</v>
      </c>
      <c r="AM201">
        <v>42151</v>
      </c>
      <c r="AN201">
        <v>41602</v>
      </c>
      <c r="AO201">
        <v>42040</v>
      </c>
      <c r="AR201">
        <v>55018</v>
      </c>
      <c r="AS201">
        <v>55949</v>
      </c>
      <c r="AT201">
        <v>55768</v>
      </c>
      <c r="AU201">
        <v>56721</v>
      </c>
      <c r="AY201">
        <v>28435</v>
      </c>
      <c r="AZ201">
        <v>28020</v>
      </c>
      <c r="BE201">
        <v>43345</v>
      </c>
      <c r="BF201">
        <v>44638</v>
      </c>
      <c r="BG201">
        <v>44677</v>
      </c>
      <c r="BK201">
        <v>97601</v>
      </c>
      <c r="BQ201">
        <v>29720</v>
      </c>
      <c r="CB201">
        <v>98252</v>
      </c>
      <c r="CC201">
        <v>99341</v>
      </c>
      <c r="CI201">
        <v>54406</v>
      </c>
      <c r="CJ201">
        <v>54501</v>
      </c>
      <c r="CK201">
        <v>54867</v>
      </c>
    </row>
    <row r="202" spans="2:89" x14ac:dyDescent="0.25">
      <c r="B202">
        <v>80927</v>
      </c>
      <c r="C202">
        <v>81413</v>
      </c>
      <c r="I202">
        <v>80525</v>
      </c>
      <c r="N202">
        <v>34450</v>
      </c>
      <c r="O202">
        <v>33712</v>
      </c>
      <c r="P202">
        <v>33388</v>
      </c>
      <c r="Q202">
        <v>33156</v>
      </c>
      <c r="U202">
        <v>83811</v>
      </c>
      <c r="Z202">
        <v>60108</v>
      </c>
      <c r="AA202">
        <v>61014</v>
      </c>
      <c r="AB202">
        <v>61264</v>
      </c>
      <c r="AC202">
        <v>62432</v>
      </c>
      <c r="AD202">
        <v>62908</v>
      </c>
      <c r="AF202">
        <v>47990</v>
      </c>
      <c r="AG202">
        <v>47104</v>
      </c>
      <c r="AM202">
        <v>42321</v>
      </c>
      <c r="AN202">
        <v>41666</v>
      </c>
      <c r="AO202">
        <v>42066</v>
      </c>
      <c r="AR202">
        <v>55338</v>
      </c>
      <c r="AS202">
        <v>56027</v>
      </c>
      <c r="AT202">
        <v>55741</v>
      </c>
      <c r="AU202">
        <v>56762</v>
      </c>
      <c r="AY202">
        <v>27846</v>
      </c>
      <c r="AZ202">
        <v>28693</v>
      </c>
      <c r="BE202">
        <v>45806</v>
      </c>
      <c r="BF202">
        <v>43557</v>
      </c>
      <c r="BG202">
        <v>43412</v>
      </c>
      <c r="BK202">
        <v>97538</v>
      </c>
      <c r="BQ202">
        <v>29714</v>
      </c>
      <c r="CB202">
        <v>98292</v>
      </c>
      <c r="CC202">
        <v>99140</v>
      </c>
      <c r="CI202">
        <v>53948</v>
      </c>
      <c r="CJ202">
        <v>54768</v>
      </c>
      <c r="CK202">
        <v>54734</v>
      </c>
    </row>
    <row r="203" spans="2:89" x14ac:dyDescent="0.25">
      <c r="B203">
        <v>80624</v>
      </c>
      <c r="C203">
        <v>81144</v>
      </c>
      <c r="I203">
        <v>80861</v>
      </c>
      <c r="N203">
        <v>32903</v>
      </c>
      <c r="O203">
        <v>33767</v>
      </c>
      <c r="P203">
        <v>34145</v>
      </c>
      <c r="Q203">
        <v>33187</v>
      </c>
      <c r="U203">
        <v>83854</v>
      </c>
      <c r="Z203">
        <v>60189</v>
      </c>
      <c r="AA203">
        <v>61878</v>
      </c>
      <c r="AB203">
        <v>61466</v>
      </c>
      <c r="AC203">
        <v>62546</v>
      </c>
      <c r="AD203">
        <v>62956</v>
      </c>
      <c r="AF203">
        <v>47235</v>
      </c>
      <c r="AG203">
        <v>46510</v>
      </c>
      <c r="AM203">
        <v>42339</v>
      </c>
      <c r="AN203">
        <v>40818</v>
      </c>
      <c r="AO203">
        <v>42053</v>
      </c>
      <c r="AR203">
        <v>55370</v>
      </c>
      <c r="AS203">
        <v>55965</v>
      </c>
      <c r="AT203">
        <v>56572</v>
      </c>
      <c r="AU203">
        <v>56761</v>
      </c>
      <c r="AY203">
        <v>27855</v>
      </c>
      <c r="AZ203">
        <v>28643</v>
      </c>
      <c r="BE203">
        <v>45685</v>
      </c>
      <c r="BF203">
        <v>44611</v>
      </c>
      <c r="BG203">
        <v>44663</v>
      </c>
      <c r="BK203">
        <v>97639</v>
      </c>
      <c r="BQ203">
        <v>29729</v>
      </c>
      <c r="CB203">
        <v>98239</v>
      </c>
      <c r="CC203">
        <v>98859</v>
      </c>
      <c r="CI203">
        <v>53556</v>
      </c>
      <c r="CJ203">
        <v>54121</v>
      </c>
      <c r="CK203">
        <v>54028</v>
      </c>
    </row>
    <row r="204" spans="2:89" x14ac:dyDescent="0.25">
      <c r="B204">
        <v>80521</v>
      </c>
      <c r="C204">
        <v>81220</v>
      </c>
      <c r="I204">
        <v>81230</v>
      </c>
      <c r="N204">
        <v>34488</v>
      </c>
      <c r="O204">
        <v>33709</v>
      </c>
      <c r="P204">
        <v>33336</v>
      </c>
      <c r="Q204">
        <v>33158</v>
      </c>
      <c r="U204">
        <v>83801</v>
      </c>
      <c r="Z204">
        <v>60040</v>
      </c>
      <c r="AA204">
        <v>61724</v>
      </c>
      <c r="AB204">
        <v>61911</v>
      </c>
      <c r="AC204">
        <v>62661</v>
      </c>
      <c r="AD204">
        <v>62960</v>
      </c>
      <c r="AF204">
        <v>47403</v>
      </c>
      <c r="AG204">
        <v>47573</v>
      </c>
      <c r="AM204">
        <v>42153</v>
      </c>
      <c r="AN204">
        <v>41819</v>
      </c>
      <c r="AO204">
        <v>42079</v>
      </c>
      <c r="AR204">
        <v>55308</v>
      </c>
      <c r="AS204">
        <v>56237</v>
      </c>
      <c r="AT204">
        <v>56501</v>
      </c>
      <c r="AU204">
        <v>56673</v>
      </c>
      <c r="AY204">
        <v>28562</v>
      </c>
      <c r="AZ204">
        <v>28152</v>
      </c>
      <c r="BE204">
        <v>43155</v>
      </c>
      <c r="BF204">
        <v>44878</v>
      </c>
      <c r="BG204">
        <v>43612</v>
      </c>
      <c r="BK204">
        <v>97535</v>
      </c>
      <c r="BQ204">
        <v>29838</v>
      </c>
      <c r="CB204">
        <v>98506</v>
      </c>
      <c r="CC204">
        <v>99336</v>
      </c>
      <c r="CI204">
        <v>54141</v>
      </c>
      <c r="CJ204">
        <v>54722</v>
      </c>
      <c r="CK204">
        <v>54762</v>
      </c>
    </row>
    <row r="205" spans="2:89" x14ac:dyDescent="0.25">
      <c r="C205">
        <v>81102</v>
      </c>
      <c r="I205">
        <v>80622</v>
      </c>
      <c r="N205">
        <v>34480</v>
      </c>
      <c r="O205">
        <v>32611</v>
      </c>
      <c r="P205">
        <v>33324</v>
      </c>
      <c r="Q205">
        <v>33177</v>
      </c>
      <c r="U205">
        <v>83858</v>
      </c>
      <c r="Z205">
        <v>60037</v>
      </c>
      <c r="AA205">
        <v>61530</v>
      </c>
      <c r="AB205">
        <v>62521</v>
      </c>
      <c r="AC205">
        <v>61452</v>
      </c>
      <c r="AD205">
        <v>62941</v>
      </c>
      <c r="AF205">
        <v>47431</v>
      </c>
      <c r="AG205">
        <v>46787</v>
      </c>
      <c r="AM205">
        <v>40376</v>
      </c>
      <c r="AN205">
        <v>41204</v>
      </c>
      <c r="AO205">
        <v>41547</v>
      </c>
      <c r="AR205">
        <v>56069</v>
      </c>
      <c r="AS205">
        <v>55962</v>
      </c>
      <c r="AT205">
        <v>55758</v>
      </c>
      <c r="AU205">
        <v>56686</v>
      </c>
      <c r="AY205">
        <v>28146</v>
      </c>
      <c r="AZ205">
        <v>27959</v>
      </c>
      <c r="BE205">
        <v>45887</v>
      </c>
      <c r="BF205">
        <v>45727</v>
      </c>
      <c r="BG205">
        <v>43611</v>
      </c>
      <c r="BK205">
        <v>97876</v>
      </c>
      <c r="BQ205">
        <v>29666</v>
      </c>
      <c r="CB205">
        <v>98548</v>
      </c>
      <c r="CC205">
        <v>99117</v>
      </c>
      <c r="CI205">
        <v>54929</v>
      </c>
      <c r="CJ205">
        <v>54612</v>
      </c>
      <c r="CK205">
        <v>54857</v>
      </c>
    </row>
    <row r="206" spans="2:89" x14ac:dyDescent="0.25">
      <c r="C206">
        <v>80802</v>
      </c>
      <c r="I206">
        <v>80653</v>
      </c>
      <c r="N206">
        <v>34436</v>
      </c>
      <c r="O206">
        <v>33777</v>
      </c>
      <c r="P206">
        <v>33311</v>
      </c>
      <c r="Q206">
        <v>32317</v>
      </c>
      <c r="U206">
        <v>83809</v>
      </c>
      <c r="Z206">
        <v>60008</v>
      </c>
      <c r="AA206">
        <v>61062</v>
      </c>
      <c r="AB206">
        <v>61937</v>
      </c>
      <c r="AC206">
        <v>62461</v>
      </c>
      <c r="AD206">
        <v>62992</v>
      </c>
      <c r="AF206">
        <v>46938</v>
      </c>
      <c r="AG206">
        <v>47038</v>
      </c>
      <c r="AM206">
        <v>42170</v>
      </c>
      <c r="AN206">
        <v>41844</v>
      </c>
      <c r="AO206">
        <v>41568</v>
      </c>
      <c r="AR206">
        <v>55084</v>
      </c>
      <c r="AS206">
        <v>55757</v>
      </c>
      <c r="AT206">
        <v>56173</v>
      </c>
      <c r="AU206">
        <v>56759</v>
      </c>
      <c r="AY206">
        <v>27016</v>
      </c>
      <c r="AZ206">
        <v>28684</v>
      </c>
      <c r="BE206">
        <v>45645</v>
      </c>
      <c r="BF206">
        <v>43435</v>
      </c>
      <c r="BG206">
        <v>44217</v>
      </c>
      <c r="BK206">
        <v>97444</v>
      </c>
      <c r="BQ206">
        <v>29037</v>
      </c>
      <c r="CB206">
        <v>98360</v>
      </c>
      <c r="CC206">
        <v>99326</v>
      </c>
      <c r="CI206">
        <v>53506</v>
      </c>
      <c r="CJ206">
        <v>54447</v>
      </c>
      <c r="CK206">
        <v>54868</v>
      </c>
    </row>
    <row r="207" spans="2:89" x14ac:dyDescent="0.25">
      <c r="C207">
        <v>81020</v>
      </c>
      <c r="I207">
        <v>80547</v>
      </c>
      <c r="N207">
        <v>32905</v>
      </c>
      <c r="O207">
        <v>32603</v>
      </c>
      <c r="P207">
        <v>33306</v>
      </c>
      <c r="Q207">
        <v>33157</v>
      </c>
      <c r="U207">
        <v>83813</v>
      </c>
      <c r="Z207">
        <v>60461</v>
      </c>
      <c r="AA207">
        <v>61729</v>
      </c>
      <c r="AB207">
        <v>61544</v>
      </c>
      <c r="AC207">
        <v>62615</v>
      </c>
      <c r="AD207">
        <v>62957</v>
      </c>
      <c r="AF207">
        <v>47357</v>
      </c>
      <c r="AG207">
        <v>47164</v>
      </c>
      <c r="AM207">
        <v>42367</v>
      </c>
      <c r="AN207">
        <v>41621</v>
      </c>
      <c r="AO207">
        <v>42056</v>
      </c>
      <c r="AR207">
        <v>56044</v>
      </c>
      <c r="AS207">
        <v>56260</v>
      </c>
      <c r="AT207">
        <v>56578</v>
      </c>
      <c r="AU207">
        <v>56758</v>
      </c>
      <c r="AY207">
        <v>28450</v>
      </c>
      <c r="AZ207">
        <v>28607</v>
      </c>
      <c r="BE207">
        <v>45898</v>
      </c>
      <c r="BF207">
        <v>44890</v>
      </c>
      <c r="BG207">
        <v>43747</v>
      </c>
      <c r="BK207">
        <v>97501</v>
      </c>
      <c r="BQ207">
        <v>29845</v>
      </c>
      <c r="CB207">
        <v>98223</v>
      </c>
      <c r="CC207">
        <v>99144</v>
      </c>
      <c r="CI207">
        <v>54204</v>
      </c>
      <c r="CJ207">
        <v>54529</v>
      </c>
      <c r="CK207">
        <v>54011</v>
      </c>
    </row>
    <row r="208" spans="2:89" x14ac:dyDescent="0.25">
      <c r="C208">
        <v>81044</v>
      </c>
      <c r="I208">
        <v>81044</v>
      </c>
      <c r="N208">
        <v>33576</v>
      </c>
      <c r="O208">
        <v>33770</v>
      </c>
      <c r="P208">
        <v>33331</v>
      </c>
      <c r="Q208">
        <v>33170</v>
      </c>
      <c r="U208">
        <v>83836</v>
      </c>
      <c r="Z208">
        <v>60411</v>
      </c>
      <c r="AA208">
        <v>61790</v>
      </c>
      <c r="AB208">
        <v>62664</v>
      </c>
      <c r="AC208">
        <v>62467</v>
      </c>
      <c r="AD208">
        <v>62910</v>
      </c>
      <c r="AF208">
        <v>47273</v>
      </c>
      <c r="AG208">
        <v>46798</v>
      </c>
      <c r="AM208">
        <v>42420</v>
      </c>
      <c r="AN208">
        <v>41114</v>
      </c>
      <c r="AO208">
        <v>42035</v>
      </c>
      <c r="AR208">
        <v>55053</v>
      </c>
      <c r="AS208">
        <v>56334</v>
      </c>
      <c r="AT208">
        <v>56657</v>
      </c>
      <c r="AU208">
        <v>56710</v>
      </c>
      <c r="AY208">
        <v>28545</v>
      </c>
      <c r="AZ208">
        <v>28608</v>
      </c>
      <c r="BE208">
        <v>43015</v>
      </c>
      <c r="BF208">
        <v>45750</v>
      </c>
      <c r="BG208">
        <v>43793</v>
      </c>
      <c r="BK208">
        <v>97621</v>
      </c>
      <c r="BQ208">
        <v>29355</v>
      </c>
      <c r="CB208">
        <v>98323</v>
      </c>
      <c r="CC208">
        <v>99147</v>
      </c>
      <c r="CI208">
        <v>54921</v>
      </c>
      <c r="CJ208">
        <v>54562</v>
      </c>
      <c r="CK208">
        <v>54828</v>
      </c>
    </row>
    <row r="209" spans="3:89" x14ac:dyDescent="0.25">
      <c r="C209">
        <v>81635</v>
      </c>
      <c r="I209">
        <v>80526</v>
      </c>
      <c r="N209">
        <v>32176</v>
      </c>
      <c r="O209">
        <v>34947</v>
      </c>
      <c r="P209">
        <v>33317</v>
      </c>
      <c r="Q209">
        <v>33189</v>
      </c>
      <c r="U209">
        <v>83860</v>
      </c>
      <c r="Z209">
        <v>60172</v>
      </c>
      <c r="AA209">
        <v>61548</v>
      </c>
      <c r="AB209">
        <v>62549</v>
      </c>
      <c r="AC209">
        <v>61425</v>
      </c>
      <c r="AD209">
        <v>62970</v>
      </c>
      <c r="AF209">
        <v>47840</v>
      </c>
      <c r="AG209">
        <v>47111</v>
      </c>
      <c r="AM209">
        <v>40322</v>
      </c>
      <c r="AN209">
        <v>41619</v>
      </c>
      <c r="AO209">
        <v>42039</v>
      </c>
      <c r="AR209">
        <v>55032</v>
      </c>
      <c r="AS209">
        <v>55971</v>
      </c>
      <c r="AT209">
        <v>56116</v>
      </c>
      <c r="AU209">
        <v>56751</v>
      </c>
      <c r="AY209">
        <v>28457</v>
      </c>
      <c r="AZ209">
        <v>28655</v>
      </c>
      <c r="BE209">
        <v>43054</v>
      </c>
      <c r="BF209">
        <v>43724</v>
      </c>
      <c r="BG209">
        <v>44090</v>
      </c>
      <c r="BK209">
        <v>97884</v>
      </c>
      <c r="BQ209">
        <v>29178</v>
      </c>
      <c r="CB209">
        <v>98584</v>
      </c>
      <c r="CC209">
        <v>99138</v>
      </c>
      <c r="CI209">
        <v>54137</v>
      </c>
      <c r="CJ209">
        <v>54490</v>
      </c>
      <c r="CK209">
        <v>54527</v>
      </c>
    </row>
    <row r="210" spans="3:89" x14ac:dyDescent="0.25">
      <c r="C210">
        <v>81123</v>
      </c>
      <c r="I210">
        <v>80447</v>
      </c>
      <c r="N210">
        <v>33563</v>
      </c>
      <c r="O210">
        <v>32621</v>
      </c>
      <c r="P210">
        <v>33305</v>
      </c>
      <c r="Q210">
        <v>32305</v>
      </c>
      <c r="U210">
        <v>83869</v>
      </c>
      <c r="Z210">
        <v>60187</v>
      </c>
      <c r="AA210">
        <v>61048</v>
      </c>
      <c r="AB210">
        <v>62666</v>
      </c>
      <c r="AC210">
        <v>62601</v>
      </c>
      <c r="AD210">
        <v>62976</v>
      </c>
      <c r="AF210">
        <v>47909</v>
      </c>
      <c r="AG210">
        <v>47516</v>
      </c>
      <c r="AM210">
        <v>40402</v>
      </c>
      <c r="AN210">
        <v>41821</v>
      </c>
      <c r="AO210">
        <v>42087</v>
      </c>
      <c r="AR210">
        <v>55381</v>
      </c>
      <c r="AS210">
        <v>56176</v>
      </c>
      <c r="AT210">
        <v>56579</v>
      </c>
      <c r="AU210">
        <v>56763</v>
      </c>
      <c r="AY210">
        <v>27814</v>
      </c>
      <c r="AZ210">
        <v>28615</v>
      </c>
      <c r="BE210">
        <v>45804</v>
      </c>
      <c r="BF210">
        <v>45746</v>
      </c>
      <c r="BG210">
        <v>44608</v>
      </c>
      <c r="BK210">
        <v>97623</v>
      </c>
      <c r="BQ210">
        <v>29704</v>
      </c>
      <c r="CB210">
        <v>98382</v>
      </c>
      <c r="CC210">
        <v>99169</v>
      </c>
      <c r="CI210">
        <v>53553</v>
      </c>
      <c r="CJ210">
        <v>54747</v>
      </c>
      <c r="CK210">
        <v>54817</v>
      </c>
    </row>
    <row r="211" spans="3:89" x14ac:dyDescent="0.25">
      <c r="C211">
        <v>81650</v>
      </c>
      <c r="I211">
        <v>80615</v>
      </c>
      <c r="N211">
        <v>33545</v>
      </c>
      <c r="O211">
        <v>33710</v>
      </c>
      <c r="P211">
        <v>33304</v>
      </c>
      <c r="Q211">
        <v>32399</v>
      </c>
      <c r="U211">
        <v>83804</v>
      </c>
      <c r="Z211">
        <v>60193</v>
      </c>
      <c r="AA211">
        <v>61344</v>
      </c>
      <c r="AB211">
        <v>61567</v>
      </c>
      <c r="AC211">
        <v>62639</v>
      </c>
      <c r="AD211">
        <v>62988</v>
      </c>
      <c r="AF211">
        <v>47346</v>
      </c>
      <c r="AG211">
        <v>47140</v>
      </c>
      <c r="AM211">
        <v>42325</v>
      </c>
      <c r="AN211">
        <v>41826</v>
      </c>
      <c r="AO211">
        <v>42088</v>
      </c>
      <c r="AR211">
        <v>55371</v>
      </c>
      <c r="AS211">
        <v>56159</v>
      </c>
      <c r="AT211">
        <v>55602</v>
      </c>
      <c r="AU211">
        <v>56744</v>
      </c>
      <c r="AY211">
        <v>28119</v>
      </c>
      <c r="AZ211">
        <v>28611</v>
      </c>
      <c r="BE211">
        <v>43105</v>
      </c>
      <c r="BF211">
        <v>44836</v>
      </c>
      <c r="BG211">
        <v>44275</v>
      </c>
      <c r="BK211">
        <v>97867</v>
      </c>
      <c r="BQ211">
        <v>29712</v>
      </c>
      <c r="CB211">
        <v>98294</v>
      </c>
      <c r="CC211">
        <v>99166</v>
      </c>
      <c r="CI211">
        <v>53586</v>
      </c>
      <c r="CJ211">
        <v>54770</v>
      </c>
      <c r="CK211">
        <v>54003</v>
      </c>
    </row>
    <row r="212" spans="3:89" x14ac:dyDescent="0.25">
      <c r="C212">
        <v>81132</v>
      </c>
      <c r="I212">
        <v>80423</v>
      </c>
      <c r="N212">
        <v>34601</v>
      </c>
      <c r="O212">
        <v>32618</v>
      </c>
      <c r="P212">
        <v>33330</v>
      </c>
      <c r="Q212">
        <v>33031</v>
      </c>
      <c r="U212">
        <v>83864</v>
      </c>
      <c r="Z212">
        <v>60491</v>
      </c>
      <c r="AA212">
        <v>61261</v>
      </c>
      <c r="AB212">
        <v>61486</v>
      </c>
      <c r="AC212">
        <v>62326</v>
      </c>
      <c r="AD212">
        <v>62996</v>
      </c>
      <c r="AF212">
        <v>46986</v>
      </c>
      <c r="AG212">
        <v>47501</v>
      </c>
      <c r="AM212">
        <v>42206</v>
      </c>
      <c r="AN212">
        <v>41643</v>
      </c>
      <c r="AO212">
        <v>42024</v>
      </c>
      <c r="AR212">
        <v>55321</v>
      </c>
      <c r="AS212">
        <v>56145</v>
      </c>
      <c r="AT212">
        <v>56520</v>
      </c>
      <c r="AU212">
        <v>56756</v>
      </c>
      <c r="AY212">
        <v>28159</v>
      </c>
      <c r="AZ212">
        <v>28605</v>
      </c>
      <c r="BE212">
        <v>43082</v>
      </c>
      <c r="BF212">
        <v>43772</v>
      </c>
      <c r="BG212">
        <v>44814</v>
      </c>
      <c r="BK212">
        <v>97520</v>
      </c>
      <c r="BQ212">
        <v>29706</v>
      </c>
      <c r="CB212">
        <v>98580</v>
      </c>
      <c r="CC212">
        <v>99337</v>
      </c>
      <c r="CI212">
        <v>54101</v>
      </c>
      <c r="CJ212">
        <v>54459</v>
      </c>
      <c r="CK212">
        <v>54812</v>
      </c>
    </row>
    <row r="213" spans="3:89" x14ac:dyDescent="0.25">
      <c r="C213">
        <v>81054</v>
      </c>
      <c r="I213">
        <v>81654</v>
      </c>
      <c r="N213">
        <v>34473</v>
      </c>
      <c r="O213">
        <v>34266</v>
      </c>
      <c r="P213">
        <v>32350</v>
      </c>
      <c r="Q213">
        <v>32309</v>
      </c>
      <c r="U213">
        <v>83852</v>
      </c>
      <c r="Z213">
        <v>60188</v>
      </c>
      <c r="AA213">
        <v>61523</v>
      </c>
      <c r="AB213">
        <v>62522</v>
      </c>
      <c r="AC213">
        <v>61454</v>
      </c>
      <c r="AD213">
        <v>62990</v>
      </c>
      <c r="AF213">
        <v>46930</v>
      </c>
      <c r="AG213">
        <v>46508</v>
      </c>
      <c r="AM213">
        <v>40741</v>
      </c>
      <c r="AN213">
        <v>40815</v>
      </c>
      <c r="AO213">
        <v>42085</v>
      </c>
      <c r="AR213">
        <v>55021</v>
      </c>
      <c r="AS213">
        <v>56360</v>
      </c>
      <c r="AT213">
        <v>55705</v>
      </c>
      <c r="AU213">
        <v>56713</v>
      </c>
      <c r="AY213">
        <v>27040</v>
      </c>
      <c r="AZ213">
        <v>28040</v>
      </c>
      <c r="BE213">
        <v>45805</v>
      </c>
      <c r="BF213">
        <v>43450</v>
      </c>
      <c r="BG213">
        <v>44680</v>
      </c>
      <c r="BK213">
        <v>97540</v>
      </c>
      <c r="BQ213">
        <v>29031</v>
      </c>
      <c r="CB213">
        <v>98503</v>
      </c>
      <c r="CC213">
        <v>99134</v>
      </c>
      <c r="CI213">
        <v>53924</v>
      </c>
      <c r="CJ213">
        <v>54726</v>
      </c>
      <c r="CK213">
        <v>54013</v>
      </c>
    </row>
    <row r="214" spans="3:89" x14ac:dyDescent="0.25">
      <c r="C214">
        <v>80721</v>
      </c>
      <c r="I214">
        <v>81092</v>
      </c>
      <c r="N214">
        <v>32139</v>
      </c>
      <c r="O214">
        <v>34211</v>
      </c>
      <c r="P214">
        <v>33394</v>
      </c>
      <c r="Q214">
        <v>33190</v>
      </c>
      <c r="Z214">
        <v>60179</v>
      </c>
      <c r="AA214">
        <v>61089</v>
      </c>
      <c r="AB214">
        <v>62634</v>
      </c>
      <c r="AC214">
        <v>62618</v>
      </c>
      <c r="AD214">
        <v>62969</v>
      </c>
      <c r="AF214">
        <v>47331</v>
      </c>
      <c r="AG214">
        <v>47527</v>
      </c>
      <c r="AM214">
        <v>42256</v>
      </c>
      <c r="AN214">
        <v>41601</v>
      </c>
      <c r="AO214">
        <v>42021</v>
      </c>
      <c r="AR214">
        <v>55302</v>
      </c>
      <c r="AS214">
        <v>56031</v>
      </c>
      <c r="AT214">
        <v>55719</v>
      </c>
      <c r="AU214">
        <v>56726</v>
      </c>
      <c r="AY214">
        <v>27022</v>
      </c>
      <c r="AZ214">
        <v>28698</v>
      </c>
      <c r="BE214">
        <v>45658</v>
      </c>
      <c r="BF214">
        <v>43845</v>
      </c>
      <c r="BG214">
        <v>44667</v>
      </c>
      <c r="BK214">
        <v>97827</v>
      </c>
      <c r="BQ214">
        <v>29835</v>
      </c>
      <c r="CB214">
        <v>98022</v>
      </c>
      <c r="CC214">
        <v>99154</v>
      </c>
      <c r="CI214">
        <v>53543</v>
      </c>
      <c r="CJ214">
        <v>54564</v>
      </c>
      <c r="CK214">
        <v>54550</v>
      </c>
    </row>
    <row r="215" spans="3:89" x14ac:dyDescent="0.25">
      <c r="C215">
        <v>81154</v>
      </c>
      <c r="I215">
        <v>80523</v>
      </c>
      <c r="N215">
        <v>33566</v>
      </c>
      <c r="O215">
        <v>34221</v>
      </c>
      <c r="P215">
        <v>33328</v>
      </c>
      <c r="Q215">
        <v>32301</v>
      </c>
      <c r="Z215">
        <v>60440</v>
      </c>
      <c r="AA215">
        <v>61709</v>
      </c>
      <c r="AB215">
        <v>61925</v>
      </c>
      <c r="AC215">
        <v>62431</v>
      </c>
      <c r="AD215">
        <v>62964</v>
      </c>
      <c r="AF215">
        <v>47967</v>
      </c>
      <c r="AG215">
        <v>46539</v>
      </c>
      <c r="AM215">
        <v>40371</v>
      </c>
      <c r="AN215">
        <v>41254</v>
      </c>
      <c r="AO215">
        <v>42023</v>
      </c>
      <c r="AR215">
        <v>56052</v>
      </c>
      <c r="AS215">
        <v>55749</v>
      </c>
      <c r="AT215">
        <v>56637</v>
      </c>
      <c r="AU215">
        <v>56757</v>
      </c>
      <c r="AY215">
        <v>28431</v>
      </c>
      <c r="AZ215">
        <v>28114</v>
      </c>
      <c r="BE215">
        <v>43340</v>
      </c>
      <c r="BF215">
        <v>44805</v>
      </c>
      <c r="BG215">
        <v>44254</v>
      </c>
      <c r="BK215">
        <v>97904</v>
      </c>
      <c r="BQ215">
        <v>29351</v>
      </c>
      <c r="CB215">
        <v>98513</v>
      </c>
      <c r="CC215">
        <v>99301</v>
      </c>
      <c r="CI215">
        <v>54613</v>
      </c>
      <c r="CJ215">
        <v>54542</v>
      </c>
      <c r="CK215">
        <v>54014</v>
      </c>
    </row>
    <row r="216" spans="3:89" x14ac:dyDescent="0.25">
      <c r="C216">
        <v>80737</v>
      </c>
      <c r="I216">
        <v>81132</v>
      </c>
      <c r="O216">
        <v>32694</v>
      </c>
      <c r="P216">
        <v>33301</v>
      </c>
      <c r="Q216">
        <v>32308</v>
      </c>
      <c r="Z216">
        <v>60116</v>
      </c>
      <c r="AA216">
        <v>61710</v>
      </c>
      <c r="AB216">
        <v>61933</v>
      </c>
      <c r="AC216">
        <v>62681</v>
      </c>
      <c r="AD216">
        <v>62963</v>
      </c>
      <c r="AF216">
        <v>47354</v>
      </c>
      <c r="AG216">
        <v>47124</v>
      </c>
      <c r="AM216">
        <v>41386</v>
      </c>
      <c r="AN216">
        <v>41843</v>
      </c>
      <c r="AO216">
        <v>42041</v>
      </c>
      <c r="AR216">
        <v>56057</v>
      </c>
      <c r="AS216">
        <v>56152</v>
      </c>
      <c r="AT216">
        <v>56663</v>
      </c>
      <c r="AU216">
        <v>56732</v>
      </c>
      <c r="AY216">
        <v>28543</v>
      </c>
      <c r="AZ216">
        <v>28018</v>
      </c>
      <c r="BE216">
        <v>43066</v>
      </c>
      <c r="BF216">
        <v>43502</v>
      </c>
      <c r="BG216">
        <v>44839</v>
      </c>
      <c r="BK216">
        <v>97530</v>
      </c>
      <c r="BQ216">
        <v>29848</v>
      </c>
      <c r="CB216">
        <v>98504</v>
      </c>
      <c r="CC216">
        <v>99323</v>
      </c>
      <c r="CI216">
        <v>53968</v>
      </c>
      <c r="CJ216">
        <v>54629</v>
      </c>
      <c r="CK216">
        <v>54565</v>
      </c>
    </row>
    <row r="217" spans="3:89" x14ac:dyDescent="0.25">
      <c r="C217">
        <v>81410</v>
      </c>
      <c r="I217">
        <v>80553</v>
      </c>
      <c r="O217">
        <v>33778</v>
      </c>
      <c r="P217">
        <v>33314</v>
      </c>
      <c r="Q217">
        <v>33032</v>
      </c>
      <c r="Z217">
        <v>60128</v>
      </c>
      <c r="AA217">
        <v>61799</v>
      </c>
      <c r="AB217">
        <v>62551</v>
      </c>
      <c r="AC217">
        <v>62553</v>
      </c>
      <c r="AD217">
        <v>62962</v>
      </c>
      <c r="AF217">
        <v>46913</v>
      </c>
      <c r="AG217">
        <v>47172</v>
      </c>
      <c r="AM217">
        <v>42452</v>
      </c>
      <c r="AN217">
        <v>41859</v>
      </c>
      <c r="AO217">
        <v>42031</v>
      </c>
      <c r="AR217">
        <v>55080</v>
      </c>
      <c r="AS217">
        <v>56181</v>
      </c>
      <c r="AT217">
        <v>56138</v>
      </c>
      <c r="AU217">
        <v>56714</v>
      </c>
      <c r="AY217">
        <v>28144</v>
      </c>
      <c r="AZ217">
        <v>28692</v>
      </c>
      <c r="BE217">
        <v>45680</v>
      </c>
      <c r="BF217">
        <v>44837</v>
      </c>
      <c r="BG217">
        <v>43713</v>
      </c>
      <c r="BK217">
        <v>97833</v>
      </c>
      <c r="BQ217">
        <v>29332</v>
      </c>
      <c r="CB217">
        <v>98599</v>
      </c>
      <c r="CC217">
        <v>99150</v>
      </c>
      <c r="CI217">
        <v>53526</v>
      </c>
      <c r="CJ217">
        <v>54742</v>
      </c>
      <c r="CK217">
        <v>54002</v>
      </c>
    </row>
    <row r="218" spans="3:89" x14ac:dyDescent="0.25">
      <c r="C218">
        <v>81071</v>
      </c>
      <c r="I218">
        <v>81151</v>
      </c>
      <c r="O218">
        <v>33711</v>
      </c>
      <c r="P218">
        <v>33312</v>
      </c>
      <c r="Q218">
        <v>32307</v>
      </c>
      <c r="Z218">
        <v>60132</v>
      </c>
      <c r="AA218">
        <v>61791</v>
      </c>
      <c r="AB218">
        <v>61931</v>
      </c>
      <c r="AC218">
        <v>62422</v>
      </c>
      <c r="AD218">
        <v>62914</v>
      </c>
      <c r="AF218">
        <v>47383</v>
      </c>
      <c r="AG218">
        <v>46733</v>
      </c>
      <c r="AM218">
        <v>40486</v>
      </c>
      <c r="AN218">
        <v>41651</v>
      </c>
      <c r="AO218">
        <v>42032</v>
      </c>
      <c r="AR218">
        <v>55066</v>
      </c>
      <c r="AS218">
        <v>55939</v>
      </c>
      <c r="AT218">
        <v>56511</v>
      </c>
      <c r="AU218">
        <v>56729</v>
      </c>
      <c r="AY218">
        <v>27006</v>
      </c>
      <c r="AZ218">
        <v>28604</v>
      </c>
      <c r="BE218">
        <v>45695</v>
      </c>
      <c r="BF218">
        <v>43725</v>
      </c>
      <c r="BG218">
        <v>44618</v>
      </c>
      <c r="BK218">
        <v>97841</v>
      </c>
      <c r="BQ218">
        <v>29899</v>
      </c>
      <c r="CB218">
        <v>98505</v>
      </c>
      <c r="CC218">
        <v>99129</v>
      </c>
      <c r="CI218">
        <v>54127</v>
      </c>
      <c r="CJ218">
        <v>54513</v>
      </c>
      <c r="CK218">
        <v>54534</v>
      </c>
    </row>
    <row r="219" spans="3:89" x14ac:dyDescent="0.25">
      <c r="C219">
        <v>81418</v>
      </c>
      <c r="I219">
        <v>81027</v>
      </c>
      <c r="O219">
        <v>34222</v>
      </c>
      <c r="P219">
        <v>33315</v>
      </c>
      <c r="Q219">
        <v>32313</v>
      </c>
      <c r="Z219">
        <v>60089</v>
      </c>
      <c r="AA219">
        <v>61345</v>
      </c>
      <c r="AB219">
        <v>61232</v>
      </c>
      <c r="AC219">
        <v>62414</v>
      </c>
      <c r="AF219">
        <v>47834</v>
      </c>
      <c r="AG219">
        <v>46960</v>
      </c>
      <c r="AM219">
        <v>42120</v>
      </c>
      <c r="AN219">
        <v>41655</v>
      </c>
      <c r="AO219">
        <v>42050</v>
      </c>
      <c r="AR219">
        <v>55336</v>
      </c>
      <c r="AS219">
        <v>56292</v>
      </c>
      <c r="AT219">
        <v>55792</v>
      </c>
      <c r="AU219">
        <v>56733</v>
      </c>
      <c r="AY219">
        <v>28135</v>
      </c>
      <c r="AZ219">
        <v>28679</v>
      </c>
      <c r="BE219">
        <v>45894</v>
      </c>
      <c r="BF219">
        <v>43525</v>
      </c>
      <c r="BG219">
        <v>44699</v>
      </c>
      <c r="BK219">
        <v>97531</v>
      </c>
      <c r="BQ219">
        <v>29646</v>
      </c>
      <c r="CB219">
        <v>98502</v>
      </c>
      <c r="CC219">
        <v>99118</v>
      </c>
      <c r="CI219">
        <v>54945</v>
      </c>
      <c r="CJ219">
        <v>54539</v>
      </c>
      <c r="CK219">
        <v>54525</v>
      </c>
    </row>
    <row r="220" spans="3:89" x14ac:dyDescent="0.25">
      <c r="C220">
        <v>81024</v>
      </c>
      <c r="I220">
        <v>80521</v>
      </c>
      <c r="O220">
        <v>32607</v>
      </c>
      <c r="P220">
        <v>33316</v>
      </c>
      <c r="Q220">
        <v>32322</v>
      </c>
      <c r="Z220">
        <v>60069</v>
      </c>
      <c r="AA220">
        <v>61844</v>
      </c>
      <c r="AB220">
        <v>61410</v>
      </c>
      <c r="AC220">
        <v>62690</v>
      </c>
      <c r="AF220">
        <v>47303</v>
      </c>
      <c r="AG220">
        <v>47951</v>
      </c>
      <c r="AM220">
        <v>41365</v>
      </c>
      <c r="AN220">
        <v>41862</v>
      </c>
      <c r="AR220">
        <v>55319</v>
      </c>
      <c r="AS220">
        <v>56255</v>
      </c>
      <c r="AT220">
        <v>55710</v>
      </c>
      <c r="AU220">
        <v>56734</v>
      </c>
      <c r="AY220">
        <v>28555</v>
      </c>
      <c r="AZ220">
        <v>28761</v>
      </c>
      <c r="BE220">
        <v>45812</v>
      </c>
      <c r="BF220">
        <v>43723</v>
      </c>
      <c r="BG220">
        <v>43983</v>
      </c>
      <c r="BK220">
        <v>97544</v>
      </c>
      <c r="BQ220">
        <v>29730</v>
      </c>
      <c r="CB220">
        <v>98321</v>
      </c>
      <c r="CC220">
        <v>99122</v>
      </c>
      <c r="CI220">
        <v>53510</v>
      </c>
      <c r="CJ220">
        <v>54531</v>
      </c>
      <c r="CK220">
        <v>54004</v>
      </c>
    </row>
    <row r="221" spans="3:89" x14ac:dyDescent="0.25">
      <c r="C221">
        <v>81130</v>
      </c>
      <c r="I221">
        <v>81081</v>
      </c>
      <c r="O221">
        <v>33707</v>
      </c>
      <c r="P221">
        <v>33028</v>
      </c>
      <c r="Q221">
        <v>33039</v>
      </c>
      <c r="Z221">
        <v>60038</v>
      </c>
      <c r="AA221">
        <v>61859</v>
      </c>
      <c r="AB221">
        <v>61412</v>
      </c>
      <c r="AC221">
        <v>61450</v>
      </c>
      <c r="AF221">
        <v>47994</v>
      </c>
      <c r="AG221">
        <v>47597</v>
      </c>
      <c r="AM221">
        <v>41311</v>
      </c>
      <c r="AN221">
        <v>40828</v>
      </c>
      <c r="AR221">
        <v>55320</v>
      </c>
      <c r="AS221">
        <v>56118</v>
      </c>
      <c r="AT221">
        <v>55781</v>
      </c>
      <c r="AU221">
        <v>56728</v>
      </c>
      <c r="AY221">
        <v>27818</v>
      </c>
      <c r="AZ221">
        <v>28043</v>
      </c>
      <c r="BE221">
        <v>43021</v>
      </c>
      <c r="BF221">
        <v>43824</v>
      </c>
      <c r="BG221">
        <v>44622</v>
      </c>
      <c r="BK221">
        <v>97625</v>
      </c>
      <c r="BQ221">
        <v>29819</v>
      </c>
      <c r="CB221">
        <v>98501</v>
      </c>
      <c r="CC221">
        <v>99371</v>
      </c>
      <c r="CI221">
        <v>54950</v>
      </c>
      <c r="CJ221">
        <v>54738</v>
      </c>
      <c r="CK221">
        <v>54841</v>
      </c>
    </row>
    <row r="222" spans="3:89" x14ac:dyDescent="0.25">
      <c r="C222">
        <v>81091</v>
      </c>
      <c r="I222">
        <v>80720</v>
      </c>
      <c r="O222">
        <v>33786</v>
      </c>
      <c r="P222">
        <v>33029</v>
      </c>
      <c r="Q222">
        <v>32306</v>
      </c>
      <c r="Z222">
        <v>60055</v>
      </c>
      <c r="AA222">
        <v>61701</v>
      </c>
      <c r="AB222">
        <v>62642</v>
      </c>
      <c r="AC222">
        <v>62401</v>
      </c>
      <c r="AF222">
        <v>47859</v>
      </c>
      <c r="AG222">
        <v>47119</v>
      </c>
      <c r="AM222">
        <v>41397</v>
      </c>
      <c r="AN222">
        <v>42083</v>
      </c>
      <c r="AR222">
        <v>55307</v>
      </c>
      <c r="AS222">
        <v>56215</v>
      </c>
      <c r="AT222">
        <v>56680</v>
      </c>
      <c r="AU222">
        <v>56735</v>
      </c>
      <c r="AY222">
        <v>27021</v>
      </c>
      <c r="AZ222">
        <v>28657</v>
      </c>
      <c r="BE222">
        <v>45850</v>
      </c>
      <c r="BF222">
        <v>43431</v>
      </c>
      <c r="BG222">
        <v>44276</v>
      </c>
      <c r="BK222">
        <v>97824</v>
      </c>
      <c r="BQ222">
        <v>29370</v>
      </c>
      <c r="CB222">
        <v>98328</v>
      </c>
      <c r="CC222">
        <v>99348</v>
      </c>
      <c r="CI222">
        <v>54407</v>
      </c>
      <c r="CJ222">
        <v>54622</v>
      </c>
      <c r="CK222">
        <v>54876</v>
      </c>
    </row>
    <row r="223" spans="3:89" x14ac:dyDescent="0.25">
      <c r="C223">
        <v>81082</v>
      </c>
      <c r="I223">
        <v>80650</v>
      </c>
      <c r="O223">
        <v>33772</v>
      </c>
      <c r="P223">
        <v>33026</v>
      </c>
      <c r="Q223">
        <v>33033</v>
      </c>
      <c r="Z223">
        <v>60443</v>
      </c>
      <c r="AA223">
        <v>61832</v>
      </c>
      <c r="AB223">
        <v>61912</v>
      </c>
      <c r="AC223">
        <v>62533</v>
      </c>
      <c r="AF223">
        <v>47872</v>
      </c>
      <c r="AG223">
        <v>47145</v>
      </c>
      <c r="AM223">
        <v>42634</v>
      </c>
      <c r="AN223">
        <v>41845</v>
      </c>
      <c r="AR223">
        <v>56058</v>
      </c>
      <c r="AS223">
        <v>55707</v>
      </c>
      <c r="AT223">
        <v>55750</v>
      </c>
      <c r="AU223">
        <v>56755</v>
      </c>
      <c r="AY223">
        <v>28129</v>
      </c>
      <c r="AZ223">
        <v>28160</v>
      </c>
      <c r="BE223">
        <v>45654</v>
      </c>
      <c r="BF223">
        <v>45788</v>
      </c>
      <c r="BG223">
        <v>44613</v>
      </c>
      <c r="BK223">
        <v>97415</v>
      </c>
      <c r="BQ223">
        <v>29325</v>
      </c>
      <c r="CB223">
        <v>98597</v>
      </c>
      <c r="CC223">
        <v>99137</v>
      </c>
      <c r="CI223">
        <v>54166</v>
      </c>
      <c r="CJ223">
        <v>54727</v>
      </c>
      <c r="CK223">
        <v>54805</v>
      </c>
    </row>
    <row r="224" spans="3:89" x14ac:dyDescent="0.25">
      <c r="C224">
        <v>81151</v>
      </c>
      <c r="I224">
        <v>80836</v>
      </c>
      <c r="O224">
        <v>34202</v>
      </c>
      <c r="P224">
        <v>33024</v>
      </c>
      <c r="Q224">
        <v>33030</v>
      </c>
      <c r="Z224">
        <v>60565</v>
      </c>
      <c r="AA224">
        <v>61704</v>
      </c>
      <c r="AB224">
        <v>62633</v>
      </c>
      <c r="AC224">
        <v>62449</v>
      </c>
      <c r="AF224">
        <v>47949</v>
      </c>
      <c r="AG224">
        <v>47115</v>
      </c>
      <c r="AM224">
        <v>41360</v>
      </c>
      <c r="AN224">
        <v>41824</v>
      </c>
      <c r="AR224">
        <v>55017</v>
      </c>
      <c r="AS224">
        <v>56465</v>
      </c>
      <c r="AT224">
        <v>56659</v>
      </c>
      <c r="AU224">
        <v>56740</v>
      </c>
      <c r="AY224">
        <v>28124</v>
      </c>
      <c r="AZ224">
        <v>28622</v>
      </c>
      <c r="BE224">
        <v>43062</v>
      </c>
      <c r="BF224">
        <v>43566</v>
      </c>
      <c r="BG224">
        <v>43440</v>
      </c>
      <c r="BK224">
        <v>97720</v>
      </c>
      <c r="BQ224">
        <v>29734</v>
      </c>
      <c r="CB224">
        <v>98277</v>
      </c>
      <c r="CC224">
        <v>99360</v>
      </c>
      <c r="CI224">
        <v>53580</v>
      </c>
      <c r="CJ224">
        <v>54556</v>
      </c>
      <c r="CK224">
        <v>54005</v>
      </c>
    </row>
    <row r="225" spans="3:89" x14ac:dyDescent="0.25">
      <c r="C225">
        <v>81140</v>
      </c>
      <c r="I225">
        <v>81154</v>
      </c>
      <c r="O225">
        <v>32043</v>
      </c>
      <c r="P225">
        <v>33004</v>
      </c>
      <c r="Q225">
        <v>32312</v>
      </c>
      <c r="Z225">
        <v>60194</v>
      </c>
      <c r="AA225">
        <v>61834</v>
      </c>
      <c r="AB225">
        <v>61474</v>
      </c>
      <c r="AC225">
        <v>62367</v>
      </c>
      <c r="AF225">
        <v>47036</v>
      </c>
      <c r="AG225">
        <v>47957</v>
      </c>
      <c r="AM225">
        <v>41093</v>
      </c>
      <c r="AN225">
        <v>41262</v>
      </c>
      <c r="AR225">
        <v>55027</v>
      </c>
      <c r="AS225">
        <v>56473</v>
      </c>
      <c r="AT225">
        <v>56628</v>
      </c>
      <c r="AY225">
        <v>27023</v>
      </c>
      <c r="AZ225">
        <v>28167</v>
      </c>
      <c r="BE225">
        <v>45696</v>
      </c>
      <c r="BF225">
        <v>43571</v>
      </c>
      <c r="BG225">
        <v>44683</v>
      </c>
      <c r="BK225">
        <v>97603</v>
      </c>
      <c r="BQ225">
        <v>29647</v>
      </c>
      <c r="CB225">
        <v>98274</v>
      </c>
      <c r="CC225">
        <v>99131</v>
      </c>
      <c r="CI225">
        <v>54467</v>
      </c>
      <c r="CJ225">
        <v>54433</v>
      </c>
      <c r="CK225">
        <v>54015</v>
      </c>
    </row>
    <row r="226" spans="3:89" x14ac:dyDescent="0.25">
      <c r="C226">
        <v>81401</v>
      </c>
      <c r="I226">
        <v>81140</v>
      </c>
      <c r="O226">
        <v>33774</v>
      </c>
      <c r="P226">
        <v>33027</v>
      </c>
      <c r="Q226">
        <v>32358</v>
      </c>
      <c r="Z226">
        <v>60540</v>
      </c>
      <c r="AA226">
        <v>61752</v>
      </c>
      <c r="AB226">
        <v>62539</v>
      </c>
      <c r="AC226">
        <v>62451</v>
      </c>
      <c r="AF226">
        <v>46929</v>
      </c>
      <c r="AG226">
        <v>47978</v>
      </c>
      <c r="AM226">
        <v>42345</v>
      </c>
      <c r="AN226">
        <v>41833</v>
      </c>
      <c r="AR226">
        <v>55382</v>
      </c>
      <c r="AS226">
        <v>56297</v>
      </c>
      <c r="AT226">
        <v>56681</v>
      </c>
      <c r="AY226">
        <v>27050</v>
      </c>
      <c r="AZ226">
        <v>28752</v>
      </c>
      <c r="BE226">
        <v>43326</v>
      </c>
      <c r="BF226">
        <v>44840</v>
      </c>
      <c r="BG226">
        <v>44662</v>
      </c>
      <c r="BK226">
        <v>97523</v>
      </c>
      <c r="BQ226">
        <v>29707</v>
      </c>
      <c r="CB226">
        <v>98278</v>
      </c>
      <c r="CC226">
        <v>99032</v>
      </c>
      <c r="CI226">
        <v>54111</v>
      </c>
      <c r="CJ226">
        <v>54521</v>
      </c>
      <c r="CK226">
        <v>54546</v>
      </c>
    </row>
    <row r="227" spans="3:89" x14ac:dyDescent="0.25">
      <c r="C227">
        <v>81416</v>
      </c>
      <c r="I227">
        <v>80524</v>
      </c>
      <c r="O227">
        <v>34950</v>
      </c>
      <c r="P227">
        <v>33021</v>
      </c>
      <c r="Q227">
        <v>32304</v>
      </c>
      <c r="Z227">
        <v>60448</v>
      </c>
      <c r="AA227">
        <v>61858</v>
      </c>
      <c r="AB227">
        <v>61427</v>
      </c>
      <c r="AC227">
        <v>62692</v>
      </c>
      <c r="AF227">
        <v>47459</v>
      </c>
      <c r="AG227">
        <v>46814</v>
      </c>
      <c r="AM227">
        <v>42134</v>
      </c>
      <c r="AN227">
        <v>42028</v>
      </c>
      <c r="AR227">
        <v>55946</v>
      </c>
      <c r="AS227">
        <v>55760</v>
      </c>
      <c r="AT227">
        <v>56521</v>
      </c>
      <c r="AY227">
        <v>27865</v>
      </c>
      <c r="AZ227">
        <v>28777</v>
      </c>
      <c r="BE227">
        <v>43138</v>
      </c>
      <c r="BF227">
        <v>44676</v>
      </c>
      <c r="BG227">
        <v>43973</v>
      </c>
      <c r="BK227">
        <v>97837</v>
      </c>
      <c r="BQ227">
        <v>29733</v>
      </c>
      <c r="CB227">
        <v>98560</v>
      </c>
      <c r="CC227">
        <v>99121</v>
      </c>
      <c r="CI227">
        <v>53950</v>
      </c>
      <c r="CJ227">
        <v>54720</v>
      </c>
      <c r="CK227">
        <v>54022</v>
      </c>
    </row>
    <row r="228" spans="3:89" x14ac:dyDescent="0.25">
      <c r="C228">
        <v>81052</v>
      </c>
      <c r="I228">
        <v>81152</v>
      </c>
      <c r="O228">
        <v>34949</v>
      </c>
      <c r="P228">
        <v>33025</v>
      </c>
      <c r="Q228">
        <v>32303</v>
      </c>
      <c r="Z228">
        <v>60190</v>
      </c>
      <c r="AA228">
        <v>61270</v>
      </c>
      <c r="AB228">
        <v>61431</v>
      </c>
      <c r="AC228">
        <v>62075</v>
      </c>
      <c r="AF228">
        <v>47264</v>
      </c>
      <c r="AG228">
        <v>46809</v>
      </c>
      <c r="AM228">
        <v>42455</v>
      </c>
      <c r="AN228">
        <v>42047</v>
      </c>
      <c r="AR228">
        <v>55069</v>
      </c>
      <c r="AS228">
        <v>56468</v>
      </c>
      <c r="AT228">
        <v>55614</v>
      </c>
      <c r="AY228">
        <v>28472</v>
      </c>
      <c r="AZ228">
        <v>28139</v>
      </c>
      <c r="BE228">
        <v>45686</v>
      </c>
      <c r="BF228">
        <v>43779</v>
      </c>
      <c r="BG228">
        <v>44273</v>
      </c>
      <c r="BK228">
        <v>97637</v>
      </c>
      <c r="BQ228">
        <v>29726</v>
      </c>
      <c r="CB228">
        <v>98576</v>
      </c>
      <c r="CC228">
        <v>99040</v>
      </c>
      <c r="CI228">
        <v>53569</v>
      </c>
      <c r="CJ228">
        <v>54515</v>
      </c>
      <c r="CK228">
        <v>54843</v>
      </c>
    </row>
    <row r="229" spans="3:89" x14ac:dyDescent="0.25">
      <c r="C229">
        <v>81633</v>
      </c>
      <c r="I229">
        <v>80750</v>
      </c>
      <c r="O229">
        <v>32605</v>
      </c>
      <c r="P229">
        <v>32331</v>
      </c>
      <c r="Q229">
        <v>32310</v>
      </c>
      <c r="Z229">
        <v>60067</v>
      </c>
      <c r="AA229">
        <v>61258</v>
      </c>
      <c r="AB229">
        <v>61435</v>
      </c>
      <c r="AC229">
        <v>62538</v>
      </c>
      <c r="AF229">
        <v>47024</v>
      </c>
      <c r="AG229">
        <v>46968</v>
      </c>
      <c r="AM229">
        <v>42456</v>
      </c>
      <c r="AN229">
        <v>40820</v>
      </c>
      <c r="AR229">
        <v>55087</v>
      </c>
      <c r="AS229">
        <v>56241</v>
      </c>
      <c r="AT229">
        <v>56601</v>
      </c>
      <c r="AY229">
        <v>28442</v>
      </c>
      <c r="AZ229">
        <v>28722</v>
      </c>
      <c r="BE229">
        <v>43148</v>
      </c>
      <c r="BF229">
        <v>44654</v>
      </c>
      <c r="BG229">
        <v>43719</v>
      </c>
      <c r="BK229">
        <v>97814</v>
      </c>
      <c r="BQ229">
        <v>29649</v>
      </c>
      <c r="CB229">
        <v>98273</v>
      </c>
      <c r="CC229">
        <v>99167</v>
      </c>
      <c r="CI229">
        <v>53803</v>
      </c>
      <c r="CJ229">
        <v>54610</v>
      </c>
      <c r="CK229">
        <v>54870</v>
      </c>
    </row>
    <row r="230" spans="3:89" x14ac:dyDescent="0.25">
      <c r="C230">
        <v>81403</v>
      </c>
      <c r="I230">
        <v>80733</v>
      </c>
      <c r="O230">
        <v>32609</v>
      </c>
      <c r="P230">
        <v>33020</v>
      </c>
      <c r="Q230">
        <v>33034</v>
      </c>
      <c r="Z230">
        <v>60195</v>
      </c>
      <c r="AA230">
        <v>61044</v>
      </c>
      <c r="AB230">
        <v>61284</v>
      </c>
      <c r="AC230">
        <v>62479</v>
      </c>
      <c r="AF230">
        <v>46998</v>
      </c>
      <c r="AG230">
        <v>47922</v>
      </c>
      <c r="AM230">
        <v>42413</v>
      </c>
      <c r="AN230">
        <v>41615</v>
      </c>
      <c r="AR230">
        <v>55052</v>
      </c>
      <c r="AS230">
        <v>56440</v>
      </c>
      <c r="AT230">
        <v>56554</v>
      </c>
      <c r="AY230">
        <v>28138</v>
      </c>
      <c r="AZ230">
        <v>28762</v>
      </c>
      <c r="BE230">
        <v>45874</v>
      </c>
      <c r="BF230">
        <v>45773</v>
      </c>
      <c r="BG230">
        <v>44612</v>
      </c>
      <c r="BK230">
        <v>97534</v>
      </c>
      <c r="BQ230">
        <v>29379</v>
      </c>
      <c r="CB230">
        <v>98362</v>
      </c>
      <c r="CC230">
        <v>99008</v>
      </c>
      <c r="CI230">
        <v>54928</v>
      </c>
      <c r="CJ230">
        <v>54558</v>
      </c>
      <c r="CK230">
        <v>54007</v>
      </c>
    </row>
    <row r="231" spans="3:89" x14ac:dyDescent="0.25">
      <c r="C231">
        <v>81235</v>
      </c>
      <c r="I231">
        <v>80459</v>
      </c>
      <c r="O231">
        <v>34208</v>
      </c>
      <c r="P231">
        <v>33023</v>
      </c>
      <c r="Q231">
        <v>33035</v>
      </c>
      <c r="Z231">
        <v>60133</v>
      </c>
      <c r="AA231">
        <v>61277</v>
      </c>
      <c r="AB231">
        <v>61423</v>
      </c>
      <c r="AC231">
        <v>62611</v>
      </c>
      <c r="AF231">
        <v>47905</v>
      </c>
      <c r="AG231">
        <v>47175</v>
      </c>
      <c r="AM231">
        <v>42344</v>
      </c>
      <c r="AN231">
        <v>41603</v>
      </c>
      <c r="AR231">
        <v>55325</v>
      </c>
      <c r="AS231">
        <v>56355</v>
      </c>
      <c r="AT231">
        <v>55732</v>
      </c>
      <c r="AY231">
        <v>27924</v>
      </c>
      <c r="AZ231">
        <v>28746</v>
      </c>
      <c r="BE231">
        <v>45619</v>
      </c>
      <c r="BF231">
        <v>43567</v>
      </c>
      <c r="BG231">
        <v>44215</v>
      </c>
      <c r="BK231">
        <v>97883</v>
      </c>
      <c r="BQ231">
        <v>29384</v>
      </c>
      <c r="CB231">
        <v>98304</v>
      </c>
      <c r="CC231">
        <v>99160</v>
      </c>
      <c r="CI231">
        <v>54235</v>
      </c>
      <c r="CJ231">
        <v>54701</v>
      </c>
      <c r="CK231">
        <v>54021</v>
      </c>
    </row>
    <row r="232" spans="3:89" x14ac:dyDescent="0.25">
      <c r="C232">
        <v>81526</v>
      </c>
      <c r="I232">
        <v>80611</v>
      </c>
      <c r="O232">
        <v>34981</v>
      </c>
      <c r="P232">
        <v>33019</v>
      </c>
      <c r="Q232">
        <v>32343</v>
      </c>
      <c r="Z232">
        <v>60475</v>
      </c>
      <c r="AA232">
        <v>61742</v>
      </c>
      <c r="AB232">
        <v>61951</v>
      </c>
      <c r="AC232">
        <v>62454</v>
      </c>
      <c r="AF232">
        <v>47274</v>
      </c>
      <c r="AG232">
        <v>46819</v>
      </c>
      <c r="AM232">
        <v>40744</v>
      </c>
      <c r="AN232">
        <v>41663</v>
      </c>
      <c r="AR232">
        <v>55334</v>
      </c>
      <c r="AS232">
        <v>56441</v>
      </c>
      <c r="AT232">
        <v>56688</v>
      </c>
      <c r="AY232">
        <v>28544</v>
      </c>
      <c r="AZ232">
        <v>28756</v>
      </c>
      <c r="BE232">
        <v>43342</v>
      </c>
      <c r="BF232">
        <v>43570</v>
      </c>
      <c r="BG232">
        <v>44074</v>
      </c>
      <c r="BK232">
        <v>97633</v>
      </c>
      <c r="BQ232">
        <v>29732</v>
      </c>
      <c r="CB232">
        <v>98257</v>
      </c>
      <c r="CC232">
        <v>99105</v>
      </c>
      <c r="CI232">
        <v>53554</v>
      </c>
      <c r="CJ232">
        <v>54766</v>
      </c>
      <c r="CK232">
        <v>54023</v>
      </c>
    </row>
    <row r="233" spans="3:89" x14ac:dyDescent="0.25">
      <c r="C233">
        <v>81027</v>
      </c>
      <c r="I233">
        <v>80463</v>
      </c>
      <c r="O233">
        <v>33708</v>
      </c>
      <c r="P233">
        <v>33018</v>
      </c>
      <c r="Q233">
        <v>32328</v>
      </c>
      <c r="Z233">
        <v>60484</v>
      </c>
      <c r="AA233">
        <v>61873</v>
      </c>
      <c r="AB233">
        <v>62693</v>
      </c>
      <c r="AC233">
        <v>62374</v>
      </c>
      <c r="AF233">
        <v>47427</v>
      </c>
      <c r="AG233">
        <v>46570</v>
      </c>
      <c r="AM233">
        <v>40387</v>
      </c>
      <c r="AN233">
        <v>41642</v>
      </c>
      <c r="AR233">
        <v>55006</v>
      </c>
      <c r="AS233">
        <v>56171</v>
      </c>
      <c r="AT233">
        <v>56514</v>
      </c>
      <c r="AY233">
        <v>27986</v>
      </c>
      <c r="AZ233">
        <v>28705</v>
      </c>
      <c r="BE233">
        <v>43046</v>
      </c>
      <c r="BF233">
        <v>43420</v>
      </c>
      <c r="BG233">
        <v>44253</v>
      </c>
      <c r="BK233">
        <v>97885</v>
      </c>
      <c r="BQ233">
        <v>29715</v>
      </c>
      <c r="CB233">
        <v>98512</v>
      </c>
      <c r="CC233">
        <v>99173</v>
      </c>
      <c r="CI233">
        <v>54154</v>
      </c>
      <c r="CJ233">
        <v>54755</v>
      </c>
      <c r="CK233">
        <v>54889</v>
      </c>
    </row>
    <row r="234" spans="3:89" x14ac:dyDescent="0.25">
      <c r="C234">
        <v>81152</v>
      </c>
      <c r="I234">
        <v>80610</v>
      </c>
      <c r="O234">
        <v>33776</v>
      </c>
      <c r="P234">
        <v>33015</v>
      </c>
      <c r="Q234">
        <v>32333</v>
      </c>
      <c r="Z234">
        <v>60074</v>
      </c>
      <c r="AA234">
        <v>61853</v>
      </c>
      <c r="AB234">
        <v>61920</v>
      </c>
      <c r="AC234">
        <v>62650</v>
      </c>
      <c r="AF234">
        <v>47339</v>
      </c>
      <c r="AG234">
        <v>47521</v>
      </c>
      <c r="AM234">
        <v>40737</v>
      </c>
      <c r="AN234">
        <v>41828</v>
      </c>
      <c r="AR234">
        <v>56017</v>
      </c>
      <c r="AS234">
        <v>55943</v>
      </c>
      <c r="AT234">
        <v>56566</v>
      </c>
      <c r="AY234">
        <v>28439</v>
      </c>
      <c r="AZ234">
        <v>28782</v>
      </c>
      <c r="BE234">
        <v>45801</v>
      </c>
      <c r="BF234">
        <v>44855</v>
      </c>
      <c r="BG234">
        <v>44666</v>
      </c>
      <c r="BK234">
        <v>97828</v>
      </c>
      <c r="BQ234">
        <v>29840</v>
      </c>
      <c r="CB234">
        <v>98589</v>
      </c>
      <c r="CC234">
        <v>99029</v>
      </c>
      <c r="CI234">
        <v>54153</v>
      </c>
      <c r="CJ234">
        <v>54703</v>
      </c>
      <c r="CK234">
        <v>54517</v>
      </c>
    </row>
    <row r="235" spans="3:89" x14ac:dyDescent="0.25">
      <c r="C235">
        <v>81120</v>
      </c>
      <c r="I235">
        <v>80822</v>
      </c>
      <c r="O235">
        <v>33785</v>
      </c>
      <c r="P235">
        <v>33055</v>
      </c>
      <c r="Q235">
        <v>32334</v>
      </c>
      <c r="Z235">
        <v>60169</v>
      </c>
      <c r="AA235">
        <v>61736</v>
      </c>
      <c r="AB235">
        <v>62544</v>
      </c>
      <c r="AC235">
        <v>62319</v>
      </c>
      <c r="AF235">
        <v>47436</v>
      </c>
      <c r="AG235">
        <v>46580</v>
      </c>
      <c r="AM235">
        <v>40316</v>
      </c>
      <c r="AN235">
        <v>41631</v>
      </c>
      <c r="AR235">
        <v>55983</v>
      </c>
      <c r="AS235">
        <v>55922</v>
      </c>
      <c r="AT235">
        <v>56553</v>
      </c>
      <c r="AY235">
        <v>27821</v>
      </c>
      <c r="AZ235">
        <v>28740</v>
      </c>
      <c r="BE235">
        <v>45807</v>
      </c>
      <c r="BF235">
        <v>43518</v>
      </c>
      <c r="BG235">
        <v>44645</v>
      </c>
      <c r="BK235">
        <v>97632</v>
      </c>
      <c r="BQ235">
        <v>29742</v>
      </c>
      <c r="CB235">
        <v>98557</v>
      </c>
      <c r="CC235">
        <v>99101</v>
      </c>
      <c r="CI235">
        <v>54494</v>
      </c>
      <c r="CJ235">
        <v>54554</v>
      </c>
      <c r="CK235">
        <v>54829</v>
      </c>
    </row>
    <row r="236" spans="3:89" x14ac:dyDescent="0.25">
      <c r="C236">
        <v>81081</v>
      </c>
      <c r="I236">
        <v>80512</v>
      </c>
      <c r="O236">
        <v>33960</v>
      </c>
      <c r="P236">
        <v>33056</v>
      </c>
      <c r="Q236">
        <v>32320</v>
      </c>
      <c r="Z236">
        <v>60471</v>
      </c>
      <c r="AA236">
        <v>61053</v>
      </c>
      <c r="AB236">
        <v>61279</v>
      </c>
      <c r="AC236">
        <v>62411</v>
      </c>
      <c r="AF236">
        <v>46933</v>
      </c>
      <c r="AG236">
        <v>47161</v>
      </c>
      <c r="AM236">
        <v>41189</v>
      </c>
      <c r="AN236">
        <v>42045</v>
      </c>
      <c r="AR236">
        <v>56304</v>
      </c>
      <c r="AS236">
        <v>56166</v>
      </c>
      <c r="AT236">
        <v>55703</v>
      </c>
      <c r="AY236">
        <v>28430</v>
      </c>
      <c r="AZ236">
        <v>28711</v>
      </c>
      <c r="BE236">
        <v>43107</v>
      </c>
      <c r="BF236">
        <v>44811</v>
      </c>
      <c r="BG236">
        <v>44270</v>
      </c>
      <c r="BK236">
        <v>97630</v>
      </c>
      <c r="BQ236">
        <v>29708</v>
      </c>
      <c r="CB236">
        <v>98330</v>
      </c>
      <c r="CC236">
        <v>99013</v>
      </c>
      <c r="CI236">
        <v>53581</v>
      </c>
      <c r="CJ236">
        <v>54774</v>
      </c>
      <c r="CK236">
        <v>54017</v>
      </c>
    </row>
    <row r="237" spans="3:89" x14ac:dyDescent="0.25">
      <c r="C237">
        <v>81520</v>
      </c>
      <c r="I237">
        <v>81049</v>
      </c>
      <c r="O237">
        <v>33706</v>
      </c>
      <c r="P237">
        <v>32336</v>
      </c>
      <c r="Q237">
        <v>33037</v>
      </c>
      <c r="Z237">
        <v>60045</v>
      </c>
      <c r="AA237">
        <v>61705</v>
      </c>
      <c r="AB237">
        <v>61542</v>
      </c>
      <c r="AC237">
        <v>62631</v>
      </c>
      <c r="AF237">
        <v>47368</v>
      </c>
      <c r="AG237">
        <v>47166</v>
      </c>
      <c r="AM237">
        <v>42276</v>
      </c>
      <c r="AN237">
        <v>41214</v>
      </c>
      <c r="AR237">
        <v>56096</v>
      </c>
      <c r="AS237">
        <v>55925</v>
      </c>
      <c r="AT237">
        <v>56589</v>
      </c>
      <c r="AY237">
        <v>28560</v>
      </c>
      <c r="AZ237">
        <v>28714</v>
      </c>
      <c r="BE237">
        <v>43074</v>
      </c>
      <c r="BF237">
        <v>43443</v>
      </c>
      <c r="BG237">
        <v>43946</v>
      </c>
      <c r="BK237">
        <v>97819</v>
      </c>
      <c r="BQ237">
        <v>29653</v>
      </c>
      <c r="CC237">
        <v>99141</v>
      </c>
      <c r="CI237">
        <v>53573</v>
      </c>
      <c r="CJ237">
        <v>54537</v>
      </c>
      <c r="CK237">
        <v>54855</v>
      </c>
    </row>
    <row r="238" spans="3:89" x14ac:dyDescent="0.25">
      <c r="C238">
        <v>81630</v>
      </c>
      <c r="I238">
        <v>81243</v>
      </c>
      <c r="O238">
        <v>32044</v>
      </c>
      <c r="P238">
        <v>33009</v>
      </c>
      <c r="Q238">
        <v>32351</v>
      </c>
      <c r="Z238">
        <v>60563</v>
      </c>
      <c r="AA238">
        <v>61833</v>
      </c>
      <c r="AB238">
        <v>62423</v>
      </c>
      <c r="AC238">
        <v>62480</v>
      </c>
      <c r="AF238">
        <v>46932</v>
      </c>
      <c r="AG238">
        <v>46804</v>
      </c>
      <c r="AM238">
        <v>42653</v>
      </c>
      <c r="AN238">
        <v>40823</v>
      </c>
      <c r="AR238">
        <v>55992</v>
      </c>
      <c r="AS238">
        <v>56466</v>
      </c>
      <c r="AT238">
        <v>56678</v>
      </c>
      <c r="AY238">
        <v>28097</v>
      </c>
      <c r="AZ238">
        <v>28735</v>
      </c>
      <c r="BE238">
        <v>45833</v>
      </c>
      <c r="BF238">
        <v>44633</v>
      </c>
      <c r="BG238">
        <v>44089</v>
      </c>
      <c r="BK238">
        <v>97908</v>
      </c>
      <c r="BQ238">
        <v>29745</v>
      </c>
      <c r="CC238">
        <v>99181</v>
      </c>
      <c r="CI238">
        <v>53929</v>
      </c>
      <c r="CJ238">
        <v>54732</v>
      </c>
      <c r="CK238">
        <v>54559</v>
      </c>
    </row>
    <row r="239" spans="3:89" x14ac:dyDescent="0.25">
      <c r="C239">
        <v>81504</v>
      </c>
      <c r="I239">
        <v>80810</v>
      </c>
      <c r="O239">
        <v>32606</v>
      </c>
      <c r="P239">
        <v>33179</v>
      </c>
      <c r="Q239">
        <v>32352</v>
      </c>
      <c r="Z239">
        <v>60466</v>
      </c>
      <c r="AA239">
        <v>61526</v>
      </c>
      <c r="AB239">
        <v>61231</v>
      </c>
      <c r="AC239">
        <v>62638</v>
      </c>
      <c r="AF239">
        <v>47338</v>
      </c>
      <c r="AG239">
        <v>46511</v>
      </c>
      <c r="AM239">
        <v>40983</v>
      </c>
      <c r="AN239">
        <v>42081</v>
      </c>
      <c r="AR239">
        <v>55026</v>
      </c>
      <c r="AS239">
        <v>56174</v>
      </c>
      <c r="AT239">
        <v>56594</v>
      </c>
      <c r="AY239">
        <v>28547</v>
      </c>
      <c r="AZ239">
        <v>28773</v>
      </c>
      <c r="BE239">
        <v>45678</v>
      </c>
      <c r="BF239">
        <v>43543</v>
      </c>
      <c r="BG239">
        <v>44621</v>
      </c>
      <c r="BK239">
        <v>97857</v>
      </c>
      <c r="BQ239">
        <v>29695</v>
      </c>
      <c r="CC239">
        <v>99034</v>
      </c>
      <c r="CI239">
        <v>54486</v>
      </c>
      <c r="CJ239">
        <v>54548</v>
      </c>
      <c r="CK239">
        <v>54826</v>
      </c>
    </row>
    <row r="240" spans="3:89" x14ac:dyDescent="0.25">
      <c r="C240">
        <v>81049</v>
      </c>
      <c r="I240">
        <v>80805</v>
      </c>
      <c r="O240">
        <v>34987</v>
      </c>
      <c r="P240">
        <v>33169</v>
      </c>
      <c r="Q240">
        <v>32332</v>
      </c>
      <c r="Z240">
        <v>60441</v>
      </c>
      <c r="AA240">
        <v>61234</v>
      </c>
      <c r="AB240">
        <v>62547</v>
      </c>
      <c r="AC240">
        <v>62572</v>
      </c>
      <c r="AF240">
        <v>46953</v>
      </c>
      <c r="AG240">
        <v>46501</v>
      </c>
      <c r="AM240">
        <v>42647</v>
      </c>
      <c r="AN240">
        <v>41647</v>
      </c>
      <c r="AR240">
        <v>55312</v>
      </c>
      <c r="AS240">
        <v>55797</v>
      </c>
      <c r="AT240">
        <v>56621</v>
      </c>
      <c r="AY240">
        <v>28423</v>
      </c>
      <c r="AZ240">
        <v>28730</v>
      </c>
      <c r="BE240">
        <v>43332</v>
      </c>
      <c r="BF240">
        <v>45745</v>
      </c>
      <c r="BG240">
        <v>43716</v>
      </c>
      <c r="BK240">
        <v>97911</v>
      </c>
      <c r="BQ240">
        <v>29321</v>
      </c>
      <c r="CC240">
        <v>99324</v>
      </c>
      <c r="CI240">
        <v>54482</v>
      </c>
      <c r="CJ240">
        <v>54729</v>
      </c>
      <c r="CK240">
        <v>54846</v>
      </c>
    </row>
    <row r="241" spans="3:89" x14ac:dyDescent="0.25">
      <c r="C241">
        <v>81432</v>
      </c>
      <c r="I241">
        <v>80535</v>
      </c>
      <c r="O241">
        <v>34240</v>
      </c>
      <c r="P241">
        <v>33014</v>
      </c>
      <c r="Q241">
        <v>32321</v>
      </c>
      <c r="Z241">
        <v>60446</v>
      </c>
      <c r="AA241">
        <v>61733</v>
      </c>
      <c r="AB241">
        <v>62515</v>
      </c>
      <c r="AC241">
        <v>62473</v>
      </c>
      <c r="AF241">
        <v>47320</v>
      </c>
      <c r="AG241">
        <v>47118</v>
      </c>
      <c r="AM241">
        <v>40740</v>
      </c>
      <c r="AN241">
        <v>41636</v>
      </c>
      <c r="AR241">
        <v>55353</v>
      </c>
      <c r="AS241">
        <v>56381</v>
      </c>
      <c r="AT241">
        <v>56630</v>
      </c>
      <c r="AY241">
        <v>27962</v>
      </c>
      <c r="AZ241">
        <v>28709</v>
      </c>
      <c r="BE241">
        <v>45614</v>
      </c>
      <c r="BF241">
        <v>43780</v>
      </c>
      <c r="BG241">
        <v>44647</v>
      </c>
      <c r="BK241">
        <v>97736</v>
      </c>
      <c r="BQ241">
        <v>29360</v>
      </c>
      <c r="CC241">
        <v>99022</v>
      </c>
      <c r="CI241">
        <v>54457</v>
      </c>
      <c r="CJ241">
        <v>54748</v>
      </c>
      <c r="CK241">
        <v>54813</v>
      </c>
    </row>
    <row r="242" spans="3:89" x14ac:dyDescent="0.25">
      <c r="C242">
        <v>81506</v>
      </c>
      <c r="I242">
        <v>81623</v>
      </c>
      <c r="O242">
        <v>34986</v>
      </c>
      <c r="P242">
        <v>33180</v>
      </c>
      <c r="Q242">
        <v>32456</v>
      </c>
      <c r="Z242">
        <v>60423</v>
      </c>
      <c r="AA242">
        <v>61732</v>
      </c>
      <c r="AB242">
        <v>62644</v>
      </c>
      <c r="AC242">
        <v>62448</v>
      </c>
      <c r="AF242">
        <v>46919</v>
      </c>
      <c r="AG242">
        <v>47122</v>
      </c>
      <c r="AM242">
        <v>42431</v>
      </c>
      <c r="AN242">
        <v>40927</v>
      </c>
      <c r="AR242">
        <v>55049</v>
      </c>
      <c r="AS242">
        <v>56446</v>
      </c>
      <c r="AT242">
        <v>55706</v>
      </c>
      <c r="AY242">
        <v>28436</v>
      </c>
      <c r="AZ242">
        <v>28778</v>
      </c>
      <c r="BE242">
        <v>43341</v>
      </c>
      <c r="BF242">
        <v>43469</v>
      </c>
      <c r="BG242">
        <v>44050</v>
      </c>
      <c r="BK242">
        <v>97903</v>
      </c>
      <c r="BQ242">
        <v>29353</v>
      </c>
      <c r="CC242">
        <v>99362</v>
      </c>
      <c r="CI242">
        <v>54423</v>
      </c>
      <c r="CJ242">
        <v>54519</v>
      </c>
      <c r="CK242">
        <v>54001</v>
      </c>
    </row>
    <row r="243" spans="3:89" x14ac:dyDescent="0.25">
      <c r="C243">
        <v>81640</v>
      </c>
      <c r="I243">
        <v>81434</v>
      </c>
      <c r="O243">
        <v>34203</v>
      </c>
      <c r="P243">
        <v>33016</v>
      </c>
      <c r="Q243">
        <v>33070</v>
      </c>
      <c r="Z243">
        <v>60555</v>
      </c>
      <c r="AA243">
        <v>61571</v>
      </c>
      <c r="AB243">
        <v>62613</v>
      </c>
      <c r="AC243">
        <v>62330</v>
      </c>
      <c r="AF243">
        <v>46989</v>
      </c>
      <c r="AG243">
        <v>46590</v>
      </c>
      <c r="AM243">
        <v>42406</v>
      </c>
      <c r="AN243">
        <v>41659</v>
      </c>
      <c r="AR243">
        <v>56028</v>
      </c>
      <c r="AS243">
        <v>56265</v>
      </c>
      <c r="AT243">
        <v>55607</v>
      </c>
      <c r="AY243">
        <v>27922</v>
      </c>
      <c r="AZ243">
        <v>28792</v>
      </c>
      <c r="BE243">
        <v>43150</v>
      </c>
      <c r="BF243">
        <v>43515</v>
      </c>
      <c r="BG243">
        <v>43977</v>
      </c>
      <c r="BK243">
        <v>97635</v>
      </c>
      <c r="BQ243">
        <v>29335</v>
      </c>
      <c r="CC243">
        <v>99017</v>
      </c>
      <c r="CI243">
        <v>54978</v>
      </c>
      <c r="CJ243">
        <v>54568</v>
      </c>
      <c r="CK243">
        <v>54016</v>
      </c>
    </row>
    <row r="244" spans="3:89" x14ac:dyDescent="0.25">
      <c r="C244">
        <v>81648</v>
      </c>
      <c r="I244">
        <v>81120</v>
      </c>
      <c r="O244">
        <v>34201</v>
      </c>
      <c r="P244">
        <v>33054</v>
      </c>
      <c r="Q244">
        <v>32324</v>
      </c>
      <c r="Z244">
        <v>60490</v>
      </c>
      <c r="AA244">
        <v>61802</v>
      </c>
      <c r="AB244">
        <v>62513</v>
      </c>
      <c r="AC244">
        <v>62353</v>
      </c>
      <c r="AF244">
        <v>47345</v>
      </c>
      <c r="AG244">
        <v>47546</v>
      </c>
      <c r="AM244">
        <v>40351</v>
      </c>
      <c r="AN244">
        <v>41605</v>
      </c>
      <c r="AR244">
        <v>56330</v>
      </c>
      <c r="AS244">
        <v>55726</v>
      </c>
      <c r="AT244">
        <v>56569</v>
      </c>
      <c r="AY244">
        <v>27957</v>
      </c>
      <c r="AZ244">
        <v>28731</v>
      </c>
      <c r="BE244">
        <v>45810</v>
      </c>
      <c r="BF244">
        <v>43749</v>
      </c>
      <c r="BG244">
        <v>44001</v>
      </c>
      <c r="BK244">
        <v>97907</v>
      </c>
      <c r="BQ244">
        <v>29717</v>
      </c>
      <c r="CC244">
        <v>99136</v>
      </c>
      <c r="CI244">
        <v>54948</v>
      </c>
      <c r="CJ244">
        <v>54560</v>
      </c>
      <c r="CK244">
        <v>54875</v>
      </c>
    </row>
    <row r="245" spans="3:89" x14ac:dyDescent="0.25">
      <c r="C245">
        <v>81047</v>
      </c>
      <c r="I245">
        <v>81052</v>
      </c>
      <c r="O245">
        <v>33715</v>
      </c>
      <c r="P245">
        <v>33162</v>
      </c>
      <c r="Q245">
        <v>32465</v>
      </c>
      <c r="Z245">
        <v>60185</v>
      </c>
      <c r="AA245">
        <v>61491</v>
      </c>
      <c r="AB245">
        <v>61914</v>
      </c>
      <c r="AC245">
        <v>62424</v>
      </c>
      <c r="AF245">
        <v>47358</v>
      </c>
      <c r="AG245">
        <v>47564</v>
      </c>
      <c r="AM245">
        <v>40313</v>
      </c>
      <c r="AN245">
        <v>41612</v>
      </c>
      <c r="AR245">
        <v>55324</v>
      </c>
      <c r="AS245">
        <v>55787</v>
      </c>
      <c r="AT245">
        <v>56676</v>
      </c>
      <c r="AY245">
        <v>28133</v>
      </c>
      <c r="AZ245">
        <v>28726</v>
      </c>
      <c r="BE245">
        <v>43356</v>
      </c>
      <c r="BF245">
        <v>43442</v>
      </c>
      <c r="BG245">
        <v>43902</v>
      </c>
      <c r="BK245">
        <v>97870</v>
      </c>
      <c r="BQ245">
        <v>29692</v>
      </c>
      <c r="CC245">
        <v>99126</v>
      </c>
      <c r="CI245">
        <v>54646</v>
      </c>
      <c r="CJ245">
        <v>54745</v>
      </c>
      <c r="CK245">
        <v>54026</v>
      </c>
    </row>
    <row r="246" spans="3:89" x14ac:dyDescent="0.25">
      <c r="C246">
        <v>81041</v>
      </c>
      <c r="I246">
        <v>81637</v>
      </c>
      <c r="O246">
        <v>32095</v>
      </c>
      <c r="P246">
        <v>33160</v>
      </c>
      <c r="Q246">
        <v>33036</v>
      </c>
      <c r="Z246">
        <v>60107</v>
      </c>
      <c r="AA246">
        <v>61479</v>
      </c>
      <c r="AB246">
        <v>61417</v>
      </c>
      <c r="AC246">
        <v>62628</v>
      </c>
      <c r="AF246">
        <v>46959</v>
      </c>
      <c r="AG246">
        <v>46745</v>
      </c>
      <c r="AM246">
        <v>42280</v>
      </c>
      <c r="AN246">
        <v>41635</v>
      </c>
      <c r="AR246">
        <v>56357</v>
      </c>
      <c r="AS246">
        <v>56121</v>
      </c>
      <c r="AT246">
        <v>56549</v>
      </c>
      <c r="AY246">
        <v>27053</v>
      </c>
      <c r="AZ246">
        <v>28805</v>
      </c>
      <c r="BE246">
        <v>45809</v>
      </c>
      <c r="BF246">
        <v>43410</v>
      </c>
      <c r="BG246">
        <v>44230</v>
      </c>
      <c r="BK246">
        <v>97909</v>
      </c>
      <c r="BQ246">
        <v>29620</v>
      </c>
      <c r="CC246">
        <v>99361</v>
      </c>
      <c r="CI246">
        <v>53818</v>
      </c>
      <c r="CJ246">
        <v>54561</v>
      </c>
      <c r="CK246">
        <v>54821</v>
      </c>
    </row>
    <row r="247" spans="3:89" x14ac:dyDescent="0.25">
      <c r="C247">
        <v>81425</v>
      </c>
      <c r="I247">
        <v>80824</v>
      </c>
      <c r="O247">
        <v>34974</v>
      </c>
      <c r="P247">
        <v>33178</v>
      </c>
      <c r="Q247">
        <v>32424</v>
      </c>
      <c r="Z247">
        <v>60061</v>
      </c>
      <c r="AA247">
        <v>61822</v>
      </c>
      <c r="AB247">
        <v>61415</v>
      </c>
      <c r="AC247">
        <v>62094</v>
      </c>
      <c r="AF247">
        <v>47901</v>
      </c>
      <c r="AG247">
        <v>46725</v>
      </c>
      <c r="AM247">
        <v>41314</v>
      </c>
      <c r="AN247">
        <v>41812</v>
      </c>
      <c r="AR247">
        <v>56050</v>
      </c>
      <c r="AS247">
        <v>56263</v>
      </c>
      <c r="AT247">
        <v>56580</v>
      </c>
      <c r="AY247">
        <v>28443</v>
      </c>
      <c r="AZ247">
        <v>28754</v>
      </c>
      <c r="BE247">
        <v>43001</v>
      </c>
      <c r="BF247">
        <v>43804</v>
      </c>
      <c r="BG247">
        <v>44656</v>
      </c>
      <c r="BK247">
        <v>97834</v>
      </c>
      <c r="BQ247">
        <v>29395</v>
      </c>
      <c r="CC247">
        <v>99109</v>
      </c>
      <c r="CI247">
        <v>54124</v>
      </c>
      <c r="CJ247">
        <v>54538</v>
      </c>
      <c r="CK247">
        <v>54871</v>
      </c>
    </row>
    <row r="248" spans="3:89" x14ac:dyDescent="0.25">
      <c r="C248">
        <v>81501</v>
      </c>
      <c r="I248">
        <v>80648</v>
      </c>
      <c r="O248">
        <v>34205</v>
      </c>
      <c r="P248">
        <v>33167</v>
      </c>
      <c r="Q248">
        <v>33050</v>
      </c>
      <c r="Z248">
        <v>60569</v>
      </c>
      <c r="AA248">
        <v>61285</v>
      </c>
      <c r="AB248">
        <v>61477</v>
      </c>
      <c r="AC248">
        <v>62640</v>
      </c>
      <c r="AF248">
        <v>47265</v>
      </c>
      <c r="AG248">
        <v>47130</v>
      </c>
      <c r="AM248">
        <v>40701</v>
      </c>
      <c r="AN248">
        <v>41669</v>
      </c>
      <c r="AR248">
        <v>55350</v>
      </c>
      <c r="AS248">
        <v>56319</v>
      </c>
      <c r="AT248">
        <v>55723</v>
      </c>
      <c r="AY248">
        <v>27808</v>
      </c>
      <c r="AZ248">
        <v>28732</v>
      </c>
      <c r="BE248">
        <v>45631</v>
      </c>
      <c r="BF248">
        <v>44847</v>
      </c>
      <c r="BG248">
        <v>44614</v>
      </c>
      <c r="BK248">
        <v>97846</v>
      </c>
      <c r="BQ248">
        <v>29710</v>
      </c>
      <c r="CC248">
        <v>99011</v>
      </c>
      <c r="CI248">
        <v>54139</v>
      </c>
      <c r="CJ248">
        <v>54555</v>
      </c>
      <c r="CK248">
        <v>54839</v>
      </c>
    </row>
    <row r="249" spans="3:89" x14ac:dyDescent="0.25">
      <c r="C249">
        <v>81505</v>
      </c>
      <c r="I249">
        <v>81071</v>
      </c>
      <c r="O249">
        <v>32669</v>
      </c>
      <c r="P249">
        <v>33012</v>
      </c>
      <c r="Q249">
        <v>32449</v>
      </c>
      <c r="Z249">
        <v>60103</v>
      </c>
      <c r="AA249">
        <v>61854</v>
      </c>
      <c r="AB249">
        <v>62474</v>
      </c>
      <c r="AC249">
        <v>62011</v>
      </c>
      <c r="AF249">
        <v>46914</v>
      </c>
      <c r="AG249">
        <v>47116</v>
      </c>
      <c r="AM249">
        <v>42436</v>
      </c>
      <c r="AN249">
        <v>41606</v>
      </c>
      <c r="AR249">
        <v>56353</v>
      </c>
      <c r="AS249">
        <v>56180</v>
      </c>
      <c r="AT249">
        <v>56552</v>
      </c>
      <c r="AY249">
        <v>28147</v>
      </c>
      <c r="AZ249">
        <v>28787</v>
      </c>
      <c r="BE249">
        <v>45741</v>
      </c>
      <c r="BF249">
        <v>43542</v>
      </c>
      <c r="BG249">
        <v>43915</v>
      </c>
      <c r="BK249">
        <v>97721</v>
      </c>
      <c r="BQ249">
        <v>29743</v>
      </c>
      <c r="CC249">
        <v>99125</v>
      </c>
      <c r="CI249">
        <v>54492</v>
      </c>
      <c r="CJ249">
        <v>54731</v>
      </c>
      <c r="CK249">
        <v>54810</v>
      </c>
    </row>
    <row r="250" spans="3:89" x14ac:dyDescent="0.25">
      <c r="C250">
        <v>81527</v>
      </c>
      <c r="I250">
        <v>80549</v>
      </c>
      <c r="O250">
        <v>34982</v>
      </c>
      <c r="P250">
        <v>33168</v>
      </c>
      <c r="Q250">
        <v>32442</v>
      </c>
      <c r="Z250">
        <v>60451</v>
      </c>
      <c r="AA250">
        <v>61801</v>
      </c>
      <c r="AB250">
        <v>62684</v>
      </c>
      <c r="AC250">
        <v>62560</v>
      </c>
      <c r="AF250">
        <v>47030</v>
      </c>
      <c r="AG250">
        <v>47114</v>
      </c>
      <c r="AM250">
        <v>42464</v>
      </c>
      <c r="AN250">
        <v>41604</v>
      </c>
      <c r="AR250">
        <v>55985</v>
      </c>
      <c r="AS250">
        <v>55954</v>
      </c>
      <c r="AT250">
        <v>56639</v>
      </c>
      <c r="AY250">
        <v>27043</v>
      </c>
      <c r="AZ250">
        <v>28803</v>
      </c>
      <c r="BE250">
        <v>45766</v>
      </c>
      <c r="BF250">
        <v>43558</v>
      </c>
      <c r="BG250">
        <v>43718</v>
      </c>
      <c r="BK250">
        <v>97842</v>
      </c>
      <c r="BQ250">
        <v>29645</v>
      </c>
      <c r="CC250">
        <v>99004</v>
      </c>
      <c r="CI250">
        <v>54634</v>
      </c>
      <c r="CJ250">
        <v>54530</v>
      </c>
      <c r="CK250">
        <v>54025</v>
      </c>
    </row>
    <row r="251" spans="3:89" x14ac:dyDescent="0.25">
      <c r="C251">
        <v>81503</v>
      </c>
      <c r="I251">
        <v>80743</v>
      </c>
      <c r="O251">
        <v>32091</v>
      </c>
      <c r="P251">
        <v>33161</v>
      </c>
      <c r="Q251">
        <v>32460</v>
      </c>
      <c r="Z251">
        <v>60417</v>
      </c>
      <c r="AA251">
        <v>61820</v>
      </c>
      <c r="AB251">
        <v>61938</v>
      </c>
      <c r="AC251">
        <v>62080</v>
      </c>
      <c r="AG251">
        <v>46816</v>
      </c>
      <c r="AM251">
        <v>41425</v>
      </c>
      <c r="AN251">
        <v>41858</v>
      </c>
      <c r="AR251">
        <v>55030</v>
      </c>
      <c r="AS251">
        <v>55718</v>
      </c>
      <c r="AT251">
        <v>56661</v>
      </c>
      <c r="AY251">
        <v>28429</v>
      </c>
      <c r="AZ251">
        <v>28791</v>
      </c>
      <c r="BE251">
        <v>43025</v>
      </c>
      <c r="BF251">
        <v>45768</v>
      </c>
      <c r="BG251">
        <v>44044</v>
      </c>
      <c r="BK251">
        <v>97906</v>
      </c>
      <c r="BQ251">
        <v>29638</v>
      </c>
      <c r="CC251">
        <v>99026</v>
      </c>
      <c r="CI251">
        <v>54469</v>
      </c>
      <c r="CJ251">
        <v>54756</v>
      </c>
      <c r="CK251">
        <v>54801</v>
      </c>
    </row>
    <row r="252" spans="3:89" x14ac:dyDescent="0.25">
      <c r="C252">
        <v>81435</v>
      </c>
      <c r="I252">
        <v>80729</v>
      </c>
      <c r="O252">
        <v>34243</v>
      </c>
      <c r="P252">
        <v>33013</v>
      </c>
      <c r="Q252">
        <v>33043</v>
      </c>
      <c r="Z252">
        <v>60192</v>
      </c>
      <c r="AA252">
        <v>61251</v>
      </c>
      <c r="AB252">
        <v>61453</v>
      </c>
      <c r="AC252">
        <v>62051</v>
      </c>
      <c r="AG252">
        <v>47129</v>
      </c>
      <c r="AM252">
        <v>41179</v>
      </c>
      <c r="AN252">
        <v>41815</v>
      </c>
      <c r="AR252">
        <v>56063</v>
      </c>
      <c r="AS252">
        <v>56308</v>
      </c>
      <c r="AT252">
        <v>56585</v>
      </c>
      <c r="AY252">
        <v>28163</v>
      </c>
      <c r="AZ252">
        <v>28790</v>
      </c>
      <c r="BE252">
        <v>45835</v>
      </c>
      <c r="BF252">
        <v>44859</v>
      </c>
      <c r="BG252">
        <v>44256</v>
      </c>
      <c r="BK252">
        <v>97840</v>
      </c>
      <c r="BQ252">
        <v>29374</v>
      </c>
      <c r="CC252">
        <v>99143</v>
      </c>
      <c r="CI252">
        <v>54481</v>
      </c>
      <c r="CJ252">
        <v>54526</v>
      </c>
      <c r="CK252">
        <v>54082</v>
      </c>
    </row>
    <row r="253" spans="3:89" x14ac:dyDescent="0.25">
      <c r="C253">
        <v>81521</v>
      </c>
      <c r="I253">
        <v>80612</v>
      </c>
      <c r="O253">
        <v>34983</v>
      </c>
      <c r="P253">
        <v>33181</v>
      </c>
      <c r="Q253">
        <v>32430</v>
      </c>
      <c r="Z253">
        <v>60044</v>
      </c>
      <c r="AA253">
        <v>61883</v>
      </c>
      <c r="AB253">
        <v>61462</v>
      </c>
      <c r="AC253">
        <v>62458</v>
      </c>
      <c r="AG253">
        <v>46807</v>
      </c>
      <c r="AM253">
        <v>41301</v>
      </c>
      <c r="AN253">
        <v>41855</v>
      </c>
      <c r="AR253">
        <v>56082</v>
      </c>
      <c r="AS253">
        <v>56226</v>
      </c>
      <c r="AT253">
        <v>55790</v>
      </c>
      <c r="AY253">
        <v>27860</v>
      </c>
      <c r="AZ253">
        <v>28804</v>
      </c>
      <c r="BE253">
        <v>45891</v>
      </c>
      <c r="BF253">
        <v>44866</v>
      </c>
      <c r="BG253">
        <v>44626</v>
      </c>
      <c r="BK253">
        <v>97918</v>
      </c>
      <c r="BQ253">
        <v>29639</v>
      </c>
      <c r="CC253">
        <v>99001</v>
      </c>
      <c r="CI253">
        <v>53807</v>
      </c>
      <c r="CJ253">
        <v>54736</v>
      </c>
      <c r="CK253">
        <v>54020</v>
      </c>
    </row>
    <row r="254" spans="3:89" x14ac:dyDescent="0.25">
      <c r="C254">
        <v>81507</v>
      </c>
      <c r="I254">
        <v>80802</v>
      </c>
      <c r="O254">
        <v>32653</v>
      </c>
      <c r="P254">
        <v>33154</v>
      </c>
      <c r="Q254">
        <v>33042</v>
      </c>
      <c r="Z254">
        <v>60047</v>
      </c>
      <c r="AA254">
        <v>61842</v>
      </c>
      <c r="AB254">
        <v>62561</v>
      </c>
      <c r="AC254">
        <v>62344</v>
      </c>
      <c r="AG254">
        <v>47580</v>
      </c>
      <c r="AM254">
        <v>41364</v>
      </c>
      <c r="AN254">
        <v>42044</v>
      </c>
      <c r="AR254">
        <v>56329</v>
      </c>
      <c r="AS254">
        <v>55780</v>
      </c>
      <c r="AT254">
        <v>56683</v>
      </c>
      <c r="AY254">
        <v>28445</v>
      </c>
      <c r="AZ254">
        <v>28810</v>
      </c>
      <c r="BE254">
        <v>43031</v>
      </c>
      <c r="BF254">
        <v>43788</v>
      </c>
      <c r="BG254">
        <v>44675</v>
      </c>
      <c r="BK254">
        <v>97917</v>
      </c>
      <c r="BQ254">
        <v>29372</v>
      </c>
      <c r="CC254">
        <v>99110</v>
      </c>
      <c r="CI254">
        <v>54473</v>
      </c>
      <c r="CJ254">
        <v>54512</v>
      </c>
      <c r="CK254">
        <v>54856</v>
      </c>
    </row>
    <row r="255" spans="3:89" x14ac:dyDescent="0.25">
      <c r="C255">
        <v>81064</v>
      </c>
      <c r="I255">
        <v>80536</v>
      </c>
      <c r="O255">
        <v>34235</v>
      </c>
      <c r="P255">
        <v>33166</v>
      </c>
      <c r="Q255">
        <v>32421</v>
      </c>
      <c r="Z255">
        <v>60432</v>
      </c>
      <c r="AA255">
        <v>61821</v>
      </c>
      <c r="AB255">
        <v>62520</v>
      </c>
      <c r="AC255">
        <v>62667</v>
      </c>
      <c r="AG255">
        <v>46562</v>
      </c>
      <c r="AM255">
        <v>41332</v>
      </c>
      <c r="AN255">
        <v>41650</v>
      </c>
      <c r="AR255">
        <v>56372</v>
      </c>
      <c r="AS255">
        <v>56349</v>
      </c>
      <c r="AT255">
        <v>56647</v>
      </c>
      <c r="AY255">
        <v>27935</v>
      </c>
      <c r="AZ255">
        <v>28801</v>
      </c>
      <c r="BE255">
        <v>43003</v>
      </c>
      <c r="BF255">
        <v>43551</v>
      </c>
      <c r="BG255">
        <v>44281</v>
      </c>
      <c r="BK255">
        <v>97710</v>
      </c>
      <c r="BQ255">
        <v>29628</v>
      </c>
      <c r="CC255">
        <v>99329</v>
      </c>
      <c r="CI255">
        <v>54638</v>
      </c>
      <c r="CJ255">
        <v>54739</v>
      </c>
      <c r="CK255">
        <v>54009</v>
      </c>
    </row>
    <row r="256" spans="3:89" x14ac:dyDescent="0.25">
      <c r="C256">
        <v>81431</v>
      </c>
      <c r="I256">
        <v>81130</v>
      </c>
      <c r="O256">
        <v>34269</v>
      </c>
      <c r="P256">
        <v>33147</v>
      </c>
      <c r="Q256">
        <v>32403</v>
      </c>
      <c r="Z256">
        <v>60564</v>
      </c>
      <c r="AA256">
        <v>61635</v>
      </c>
      <c r="AB256">
        <v>62655</v>
      </c>
      <c r="AC256">
        <v>62475</v>
      </c>
      <c r="AG256">
        <v>47549</v>
      </c>
      <c r="AM256">
        <v>40771</v>
      </c>
      <c r="AN256">
        <v>41224</v>
      </c>
      <c r="AR256">
        <v>56393</v>
      </c>
      <c r="AS256">
        <v>55798</v>
      </c>
      <c r="AT256">
        <v>56557</v>
      </c>
      <c r="AY256">
        <v>27028</v>
      </c>
      <c r="AZ256">
        <v>28739</v>
      </c>
      <c r="BE256">
        <v>45808</v>
      </c>
      <c r="BF256">
        <v>43554</v>
      </c>
      <c r="BG256">
        <v>44646</v>
      </c>
      <c r="BK256">
        <v>97914</v>
      </c>
      <c r="BQ256">
        <v>29340</v>
      </c>
      <c r="CC256">
        <v>99224</v>
      </c>
      <c r="CI256">
        <v>54128</v>
      </c>
      <c r="CJ256">
        <v>54563</v>
      </c>
      <c r="CK256">
        <v>54832</v>
      </c>
    </row>
    <row r="257" spans="3:89" x14ac:dyDescent="0.25">
      <c r="C257">
        <v>81147</v>
      </c>
      <c r="I257">
        <v>80807</v>
      </c>
      <c r="O257">
        <v>34241</v>
      </c>
      <c r="P257">
        <v>33010</v>
      </c>
      <c r="Q257">
        <v>32448</v>
      </c>
      <c r="Z257">
        <v>60088</v>
      </c>
      <c r="AA257">
        <v>61817</v>
      </c>
      <c r="AB257">
        <v>62550</v>
      </c>
      <c r="AC257">
        <v>62321</v>
      </c>
      <c r="AG257">
        <v>47557</v>
      </c>
      <c r="AM257">
        <v>42410</v>
      </c>
      <c r="AN257">
        <v>41667</v>
      </c>
      <c r="AR257">
        <v>56395</v>
      </c>
      <c r="AS257">
        <v>56469</v>
      </c>
      <c r="AT257">
        <v>56547</v>
      </c>
      <c r="AY257">
        <v>28025</v>
      </c>
      <c r="AZ257">
        <v>28704</v>
      </c>
      <c r="BE257">
        <v>45669</v>
      </c>
      <c r="BF257">
        <v>45789</v>
      </c>
      <c r="BG257">
        <v>44706</v>
      </c>
      <c r="BK257">
        <v>97913</v>
      </c>
      <c r="BQ257">
        <v>29654</v>
      </c>
      <c r="CC257">
        <v>99148</v>
      </c>
      <c r="CI257">
        <v>53518</v>
      </c>
      <c r="CJ257">
        <v>54540</v>
      </c>
      <c r="CK257">
        <v>54888</v>
      </c>
    </row>
    <row r="258" spans="3:89" x14ac:dyDescent="0.25">
      <c r="C258">
        <v>81610</v>
      </c>
      <c r="I258">
        <v>80722</v>
      </c>
      <c r="O258">
        <v>34207</v>
      </c>
      <c r="P258">
        <v>33192</v>
      </c>
      <c r="Q258">
        <v>32404</v>
      </c>
      <c r="Z258">
        <v>60585</v>
      </c>
      <c r="AA258">
        <v>61611</v>
      </c>
      <c r="AB258">
        <v>62675</v>
      </c>
      <c r="AC258">
        <v>62311</v>
      </c>
      <c r="AG258">
        <v>46802</v>
      </c>
      <c r="AM258">
        <v>41352</v>
      </c>
      <c r="AN258">
        <v>40862</v>
      </c>
      <c r="AR258">
        <v>56396</v>
      </c>
      <c r="AS258">
        <v>56437</v>
      </c>
      <c r="AT258">
        <v>56667</v>
      </c>
      <c r="AY258">
        <v>27018</v>
      </c>
      <c r="AZ258">
        <v>28806</v>
      </c>
      <c r="BE258">
        <v>45710</v>
      </c>
      <c r="BF258">
        <v>43537</v>
      </c>
      <c r="BG258">
        <v>44695</v>
      </c>
      <c r="BK258">
        <v>97901</v>
      </c>
      <c r="BQ258">
        <v>29302</v>
      </c>
      <c r="CC258">
        <v>99171</v>
      </c>
      <c r="CI258">
        <v>53825</v>
      </c>
      <c r="CJ258">
        <v>54724</v>
      </c>
      <c r="CK258">
        <v>54845</v>
      </c>
    </row>
    <row r="259" spans="3:89" x14ac:dyDescent="0.25">
      <c r="C259">
        <v>81524</v>
      </c>
      <c r="I259">
        <v>80742</v>
      </c>
      <c r="O259">
        <v>34209</v>
      </c>
      <c r="P259">
        <v>33150</v>
      </c>
      <c r="Q259">
        <v>33040</v>
      </c>
      <c r="Z259">
        <v>60048</v>
      </c>
      <c r="AA259">
        <v>61745</v>
      </c>
      <c r="AB259">
        <v>62545</v>
      </c>
      <c r="AC259">
        <v>62427</v>
      </c>
      <c r="AG259">
        <v>47150</v>
      </c>
      <c r="AM259">
        <v>42409</v>
      </c>
      <c r="AN259">
        <v>41838</v>
      </c>
      <c r="AR259">
        <v>56399</v>
      </c>
      <c r="AS259">
        <v>56245</v>
      </c>
      <c r="AT259">
        <v>55603</v>
      </c>
      <c r="AY259">
        <v>28451</v>
      </c>
      <c r="AZ259">
        <v>28759</v>
      </c>
      <c r="BE259">
        <v>45764</v>
      </c>
      <c r="BF259">
        <v>43755</v>
      </c>
      <c r="BG259">
        <v>44710</v>
      </c>
      <c r="BK259">
        <v>97910</v>
      </c>
      <c r="BQ259">
        <v>29376</v>
      </c>
      <c r="CC259">
        <v>99114</v>
      </c>
      <c r="CI259">
        <v>54618</v>
      </c>
      <c r="CJ259">
        <v>54524</v>
      </c>
      <c r="CK259">
        <v>54858</v>
      </c>
    </row>
    <row r="260" spans="3:89" x14ac:dyDescent="0.25">
      <c r="C260">
        <v>81073</v>
      </c>
      <c r="I260">
        <v>81064</v>
      </c>
      <c r="O260">
        <v>32259</v>
      </c>
      <c r="P260">
        <v>33198</v>
      </c>
      <c r="Q260">
        <v>32423</v>
      </c>
      <c r="Z260">
        <v>60449</v>
      </c>
      <c r="AA260">
        <v>61525</v>
      </c>
      <c r="AB260">
        <v>62441</v>
      </c>
      <c r="AC260">
        <v>62443</v>
      </c>
      <c r="AG260">
        <v>46764</v>
      </c>
      <c r="AM260">
        <v>42649</v>
      </c>
      <c r="AN260">
        <v>41660</v>
      </c>
      <c r="AR260">
        <v>56301</v>
      </c>
      <c r="AS260">
        <v>56101</v>
      </c>
      <c r="AT260">
        <v>56652</v>
      </c>
      <c r="AY260">
        <v>28539</v>
      </c>
      <c r="AZ260">
        <v>28729</v>
      </c>
      <c r="BE260">
        <v>45863</v>
      </c>
      <c r="BF260">
        <v>43521</v>
      </c>
      <c r="BG260">
        <v>44053</v>
      </c>
      <c r="BQ260">
        <v>29388</v>
      </c>
      <c r="CC260">
        <v>99006</v>
      </c>
      <c r="CI260">
        <v>53811</v>
      </c>
      <c r="CJ260">
        <v>54848</v>
      </c>
      <c r="CK260">
        <v>54853</v>
      </c>
    </row>
    <row r="261" spans="3:89" x14ac:dyDescent="0.25">
      <c r="C261">
        <v>81424</v>
      </c>
      <c r="I261">
        <v>81601</v>
      </c>
      <c r="O261">
        <v>32625</v>
      </c>
      <c r="P261">
        <v>33182</v>
      </c>
      <c r="Q261">
        <v>32443</v>
      </c>
      <c r="Z261">
        <v>60120</v>
      </c>
      <c r="AA261">
        <v>61250</v>
      </c>
      <c r="AB261">
        <v>61928</v>
      </c>
      <c r="AC261">
        <v>62358</v>
      </c>
      <c r="AG261">
        <v>46366</v>
      </c>
      <c r="AM261">
        <v>40972</v>
      </c>
      <c r="AN261">
        <v>40843</v>
      </c>
      <c r="AR261">
        <v>56358</v>
      </c>
      <c r="AS261">
        <v>56479</v>
      </c>
      <c r="AT261">
        <v>56560</v>
      </c>
      <c r="AY261">
        <v>27806</v>
      </c>
      <c r="AZ261">
        <v>28701</v>
      </c>
      <c r="BE261">
        <v>43748</v>
      </c>
      <c r="BF261">
        <v>43832</v>
      </c>
      <c r="BG261">
        <v>44643</v>
      </c>
      <c r="BQ261">
        <v>29702</v>
      </c>
      <c r="CC261">
        <v>99205</v>
      </c>
      <c r="CI261">
        <v>54475</v>
      </c>
      <c r="CJ261">
        <v>54759</v>
      </c>
      <c r="CK261">
        <v>54806</v>
      </c>
    </row>
    <row r="262" spans="3:89" x14ac:dyDescent="0.25">
      <c r="C262">
        <v>81084</v>
      </c>
      <c r="I262">
        <v>80759</v>
      </c>
      <c r="O262">
        <v>34232</v>
      </c>
      <c r="P262">
        <v>33138</v>
      </c>
      <c r="Q262">
        <v>32438</v>
      </c>
      <c r="Z262">
        <v>60572</v>
      </c>
      <c r="AA262">
        <v>61616</v>
      </c>
      <c r="AB262">
        <v>61459</v>
      </c>
      <c r="AC262">
        <v>62032</v>
      </c>
      <c r="AG262">
        <v>47132</v>
      </c>
      <c r="AM262">
        <v>40734</v>
      </c>
      <c r="AN262">
        <v>41572</v>
      </c>
      <c r="AS262">
        <v>56111</v>
      </c>
      <c r="AT262">
        <v>56651</v>
      </c>
      <c r="AY262">
        <v>28529</v>
      </c>
      <c r="AZ262">
        <v>28742</v>
      </c>
      <c r="BE262">
        <v>45836</v>
      </c>
      <c r="BF262">
        <v>43501</v>
      </c>
      <c r="BG262">
        <v>44035</v>
      </c>
      <c r="BQ262">
        <v>29644</v>
      </c>
      <c r="CC262">
        <v>99208</v>
      </c>
      <c r="CI262">
        <v>54499</v>
      </c>
      <c r="CJ262">
        <v>54737</v>
      </c>
      <c r="CK262">
        <v>54824</v>
      </c>
    </row>
    <row r="263" spans="3:89" x14ac:dyDescent="0.25">
      <c r="C263">
        <v>81522</v>
      </c>
      <c r="I263">
        <v>80741</v>
      </c>
      <c r="O263">
        <v>34234</v>
      </c>
      <c r="P263">
        <v>32344</v>
      </c>
      <c r="Q263">
        <v>32466</v>
      </c>
      <c r="Z263">
        <v>60403</v>
      </c>
      <c r="AA263">
        <v>61085</v>
      </c>
      <c r="AB263">
        <v>61470</v>
      </c>
      <c r="AC263">
        <v>62668</v>
      </c>
      <c r="AG263">
        <v>47133</v>
      </c>
      <c r="AM263">
        <v>42220</v>
      </c>
      <c r="AN263">
        <v>41203</v>
      </c>
      <c r="AS263">
        <v>56127</v>
      </c>
      <c r="AT263">
        <v>56529</v>
      </c>
      <c r="AY263">
        <v>28582</v>
      </c>
      <c r="AZ263">
        <v>28766</v>
      </c>
      <c r="BE263">
        <v>43023</v>
      </c>
      <c r="BF263">
        <v>43416</v>
      </c>
      <c r="BG263">
        <v>44280</v>
      </c>
      <c r="BQ263">
        <v>29306</v>
      </c>
      <c r="CC263">
        <v>99201</v>
      </c>
      <c r="CI263">
        <v>53809</v>
      </c>
      <c r="CJ263">
        <v>54552</v>
      </c>
      <c r="CK263">
        <v>54837</v>
      </c>
    </row>
    <row r="264" spans="3:89" x14ac:dyDescent="0.25">
      <c r="C264">
        <v>81122</v>
      </c>
      <c r="I264">
        <v>80467</v>
      </c>
      <c r="O264">
        <v>32082</v>
      </c>
      <c r="P264">
        <v>33172</v>
      </c>
      <c r="Q264">
        <v>32446</v>
      </c>
      <c r="Z264">
        <v>60184</v>
      </c>
      <c r="AA264">
        <v>61483</v>
      </c>
      <c r="AB264">
        <v>62625</v>
      </c>
      <c r="AC264">
        <v>62015</v>
      </c>
      <c r="AG264">
        <v>47134</v>
      </c>
      <c r="AM264">
        <v>42202</v>
      </c>
      <c r="AN264">
        <v>41825</v>
      </c>
      <c r="AS264">
        <v>56231</v>
      </c>
      <c r="AT264">
        <v>56536</v>
      </c>
      <c r="AY264">
        <v>27942</v>
      </c>
      <c r="AZ264">
        <v>28753</v>
      </c>
      <c r="BE264">
        <v>43013</v>
      </c>
      <c r="BF264">
        <v>43430</v>
      </c>
      <c r="BG264">
        <v>44216</v>
      </c>
      <c r="BQ264">
        <v>29655</v>
      </c>
      <c r="CC264">
        <v>99157</v>
      </c>
      <c r="CI264">
        <v>54135</v>
      </c>
      <c r="CJ264">
        <v>54545</v>
      </c>
      <c r="CK264">
        <v>54859</v>
      </c>
    </row>
    <row r="265" spans="3:89" x14ac:dyDescent="0.25">
      <c r="C265">
        <v>81523</v>
      </c>
      <c r="I265">
        <v>80545</v>
      </c>
      <c r="O265">
        <v>34210</v>
      </c>
      <c r="P265">
        <v>33141</v>
      </c>
      <c r="Q265">
        <v>32461</v>
      </c>
      <c r="Z265">
        <v>60086</v>
      </c>
      <c r="AA265">
        <v>61087</v>
      </c>
      <c r="AB265">
        <v>61260</v>
      </c>
      <c r="AC265">
        <v>62418</v>
      </c>
      <c r="AG265">
        <v>47144</v>
      </c>
      <c r="AM265">
        <v>40946</v>
      </c>
      <c r="AN265">
        <v>41840</v>
      </c>
      <c r="AS265">
        <v>56354</v>
      </c>
      <c r="AT265">
        <v>56584</v>
      </c>
      <c r="AY265">
        <v>27054</v>
      </c>
      <c r="AZ265">
        <v>28718</v>
      </c>
      <c r="BE265">
        <v>45623</v>
      </c>
      <c r="BF265">
        <v>44857</v>
      </c>
      <c r="BG265">
        <v>44708</v>
      </c>
      <c r="BQ265">
        <v>29369</v>
      </c>
      <c r="CC265">
        <v>99204</v>
      </c>
      <c r="CI265">
        <v>54495</v>
      </c>
      <c r="CJ265">
        <v>54721</v>
      </c>
      <c r="CK265">
        <v>54024</v>
      </c>
    </row>
    <row r="266" spans="3:89" x14ac:dyDescent="0.25">
      <c r="C266">
        <v>81525</v>
      </c>
      <c r="I266">
        <v>80430</v>
      </c>
      <c r="O266">
        <v>34953</v>
      </c>
      <c r="P266">
        <v>33194</v>
      </c>
      <c r="Q266">
        <v>32420</v>
      </c>
      <c r="Z266">
        <v>60504</v>
      </c>
      <c r="AA266">
        <v>61235</v>
      </c>
      <c r="AB266">
        <v>61259</v>
      </c>
      <c r="AC266">
        <v>62378</v>
      </c>
      <c r="AG266">
        <v>47199</v>
      </c>
      <c r="AM266">
        <v>42462</v>
      </c>
      <c r="AN266">
        <v>41250</v>
      </c>
      <c r="AS266">
        <v>55947</v>
      </c>
      <c r="AT266">
        <v>56563</v>
      </c>
      <c r="AY266">
        <v>28083</v>
      </c>
      <c r="AZ266">
        <v>28715</v>
      </c>
      <c r="BE266">
        <v>43302</v>
      </c>
      <c r="BF266">
        <v>43840</v>
      </c>
      <c r="BG266">
        <v>43436</v>
      </c>
      <c r="BQ266">
        <v>29307</v>
      </c>
      <c r="CC266">
        <v>99328</v>
      </c>
      <c r="CI266">
        <v>54427</v>
      </c>
      <c r="CJ266">
        <v>54730</v>
      </c>
      <c r="CK266">
        <v>54893</v>
      </c>
    </row>
    <row r="267" spans="3:89" x14ac:dyDescent="0.25">
      <c r="C267">
        <v>81422</v>
      </c>
      <c r="I267">
        <v>80754</v>
      </c>
      <c r="O267">
        <v>34237</v>
      </c>
      <c r="P267">
        <v>33122</v>
      </c>
      <c r="Q267">
        <v>32401</v>
      </c>
      <c r="Z267">
        <v>60064</v>
      </c>
      <c r="AA267">
        <v>61252</v>
      </c>
      <c r="AB267">
        <v>62440</v>
      </c>
      <c r="AC267">
        <v>62346</v>
      </c>
      <c r="AG267">
        <v>47123</v>
      </c>
      <c r="AM267">
        <v>42442</v>
      </c>
      <c r="AN267">
        <v>41837</v>
      </c>
      <c r="AS267">
        <v>56143</v>
      </c>
      <c r="AT267">
        <v>56660</v>
      </c>
      <c r="AY267">
        <v>28103</v>
      </c>
      <c r="AZ267">
        <v>28768</v>
      </c>
      <c r="BE267">
        <v>43766</v>
      </c>
      <c r="BF267">
        <v>44681</v>
      </c>
      <c r="BG267">
        <v>43933</v>
      </c>
      <c r="BQ267">
        <v>29627</v>
      </c>
      <c r="CC267">
        <v>99252</v>
      </c>
      <c r="CI267">
        <v>54112</v>
      </c>
      <c r="CJ267">
        <v>54757</v>
      </c>
      <c r="CK267">
        <v>54872</v>
      </c>
    </row>
    <row r="268" spans="3:89" x14ac:dyDescent="0.25">
      <c r="C268">
        <v>81301</v>
      </c>
      <c r="I268">
        <v>81041</v>
      </c>
      <c r="O268">
        <v>34217</v>
      </c>
      <c r="P268">
        <v>33191</v>
      </c>
      <c r="Q268">
        <v>32444</v>
      </c>
      <c r="Z268">
        <v>60502</v>
      </c>
      <c r="AA268">
        <v>61550</v>
      </c>
      <c r="AB268">
        <v>62673</v>
      </c>
      <c r="AC268">
        <v>62674</v>
      </c>
      <c r="AG268">
        <v>46897</v>
      </c>
      <c r="AM268">
        <v>42441</v>
      </c>
      <c r="AN268">
        <v>41267</v>
      </c>
      <c r="AS268">
        <v>56229</v>
      </c>
      <c r="AT268">
        <v>56562</v>
      </c>
      <c r="AY268">
        <v>28023</v>
      </c>
      <c r="AZ268">
        <v>28748</v>
      </c>
      <c r="BE268">
        <v>45843</v>
      </c>
      <c r="BF268">
        <v>44851</v>
      </c>
      <c r="BG268">
        <v>44620</v>
      </c>
      <c r="BQ268">
        <v>29319</v>
      </c>
      <c r="CC268">
        <v>99256</v>
      </c>
      <c r="CI268">
        <v>53805</v>
      </c>
      <c r="CJ268">
        <v>54751</v>
      </c>
      <c r="CK268">
        <v>54006</v>
      </c>
    </row>
    <row r="269" spans="3:89" x14ac:dyDescent="0.25">
      <c r="C269">
        <v>81090</v>
      </c>
      <c r="I269">
        <v>81220</v>
      </c>
      <c r="O269">
        <v>34215</v>
      </c>
      <c r="P269">
        <v>33142</v>
      </c>
      <c r="Q269">
        <v>32405</v>
      </c>
      <c r="Z269">
        <v>60010</v>
      </c>
      <c r="AA269">
        <v>61443</v>
      </c>
      <c r="AB269">
        <v>62534</v>
      </c>
      <c r="AC269">
        <v>62316</v>
      </c>
      <c r="AG269">
        <v>46806</v>
      </c>
      <c r="AM269">
        <v>41351</v>
      </c>
      <c r="AN269">
        <v>42029</v>
      </c>
      <c r="AS269">
        <v>56323</v>
      </c>
      <c r="AT269">
        <v>56516</v>
      </c>
      <c r="AY269">
        <v>28432</v>
      </c>
      <c r="AZ269">
        <v>28712</v>
      </c>
      <c r="BE269">
        <v>45844</v>
      </c>
      <c r="BF269">
        <v>43465</v>
      </c>
      <c r="BG269">
        <v>43988</v>
      </c>
      <c r="BQ269">
        <v>29680</v>
      </c>
      <c r="CC269">
        <v>99258</v>
      </c>
      <c r="CI269">
        <v>54157</v>
      </c>
      <c r="CJ269">
        <v>54819</v>
      </c>
      <c r="CK269">
        <v>54838</v>
      </c>
    </row>
    <row r="270" spans="3:89" x14ac:dyDescent="0.25">
      <c r="C270">
        <v>81029</v>
      </c>
      <c r="I270">
        <v>80735</v>
      </c>
      <c r="O270">
        <v>34952</v>
      </c>
      <c r="P270">
        <v>33184</v>
      </c>
      <c r="Q270">
        <v>32445</v>
      </c>
      <c r="Z270">
        <v>60435</v>
      </c>
      <c r="AA270">
        <v>61841</v>
      </c>
      <c r="AB270">
        <v>62707</v>
      </c>
      <c r="AC270">
        <v>62665</v>
      </c>
      <c r="AG270">
        <v>46582</v>
      </c>
      <c r="AM270">
        <v>40962</v>
      </c>
      <c r="AN270">
        <v>40826</v>
      </c>
      <c r="AS270">
        <v>56183</v>
      </c>
      <c r="AT270">
        <v>56542</v>
      </c>
      <c r="AY270">
        <v>28460</v>
      </c>
      <c r="AZ270">
        <v>28743</v>
      </c>
      <c r="BE270">
        <v>45832</v>
      </c>
      <c r="BF270">
        <v>43460</v>
      </c>
      <c r="BG270">
        <v>44203</v>
      </c>
      <c r="BQ270">
        <v>29341</v>
      </c>
      <c r="CC270">
        <v>99260</v>
      </c>
      <c r="CI270">
        <v>54664</v>
      </c>
      <c r="CJ270">
        <v>54769</v>
      </c>
      <c r="CK270">
        <v>54873</v>
      </c>
    </row>
    <row r="271" spans="3:89" x14ac:dyDescent="0.25">
      <c r="C271">
        <v>81320</v>
      </c>
      <c r="I271">
        <v>80727</v>
      </c>
      <c r="O271">
        <v>32003</v>
      </c>
      <c r="P271">
        <v>33127</v>
      </c>
      <c r="Q271">
        <v>32408</v>
      </c>
      <c r="Z271">
        <v>60433</v>
      </c>
      <c r="AA271">
        <v>61772</v>
      </c>
      <c r="AB271">
        <v>61441</v>
      </c>
      <c r="AC271">
        <v>62425</v>
      </c>
      <c r="AG271">
        <v>46808</v>
      </c>
      <c r="AM271">
        <v>42635</v>
      </c>
      <c r="AN271">
        <v>41560</v>
      </c>
      <c r="AS271">
        <v>56442</v>
      </c>
      <c r="AT271">
        <v>55796</v>
      </c>
      <c r="AY271">
        <v>28401</v>
      </c>
      <c r="AZ271">
        <v>28716</v>
      </c>
      <c r="BE271">
        <v>45775</v>
      </c>
      <c r="BF271">
        <v>44691</v>
      </c>
      <c r="BG271">
        <v>44718</v>
      </c>
      <c r="BQ271">
        <v>29681</v>
      </c>
      <c r="CC271">
        <v>99251</v>
      </c>
      <c r="CI271">
        <v>54670</v>
      </c>
      <c r="CJ271">
        <v>54557</v>
      </c>
      <c r="CK271">
        <v>54891</v>
      </c>
    </row>
    <row r="272" spans="3:89" x14ac:dyDescent="0.25">
      <c r="C272">
        <v>81411</v>
      </c>
      <c r="I272">
        <v>80755</v>
      </c>
      <c r="O272">
        <v>32081</v>
      </c>
      <c r="P272">
        <v>33126</v>
      </c>
      <c r="Q272">
        <v>32431</v>
      </c>
      <c r="Z272">
        <v>60060</v>
      </c>
      <c r="AA272">
        <v>61614</v>
      </c>
      <c r="AB272">
        <v>62659</v>
      </c>
      <c r="AC272">
        <v>62621</v>
      </c>
      <c r="AG272">
        <v>46504</v>
      </c>
      <c r="AM272">
        <v>42461</v>
      </c>
      <c r="AN272">
        <v>41835</v>
      </c>
      <c r="AS272">
        <v>56295</v>
      </c>
      <c r="AT272">
        <v>56545</v>
      </c>
      <c r="AY272">
        <v>27041</v>
      </c>
      <c r="AZ272">
        <v>28772</v>
      </c>
      <c r="BE272">
        <v>43076</v>
      </c>
      <c r="BF272">
        <v>43778</v>
      </c>
      <c r="BG272">
        <v>43950</v>
      </c>
      <c r="BQ272">
        <v>29330</v>
      </c>
      <c r="CC272">
        <v>99218</v>
      </c>
      <c r="CI272">
        <v>53813</v>
      </c>
      <c r="CJ272">
        <v>54761</v>
      </c>
      <c r="CK272">
        <v>54847</v>
      </c>
    </row>
    <row r="273" spans="3:89" x14ac:dyDescent="0.25">
      <c r="C273">
        <v>81325</v>
      </c>
      <c r="I273">
        <v>80480</v>
      </c>
      <c r="O273">
        <v>34984</v>
      </c>
      <c r="P273">
        <v>33206</v>
      </c>
      <c r="Q273">
        <v>32409</v>
      </c>
      <c r="Z273">
        <v>60174</v>
      </c>
      <c r="AA273">
        <v>61755</v>
      </c>
      <c r="AB273">
        <v>62567</v>
      </c>
      <c r="AC273">
        <v>62375</v>
      </c>
      <c r="AG273">
        <v>47575</v>
      </c>
      <c r="AM273">
        <v>40759</v>
      </c>
      <c r="AN273">
        <v>42025</v>
      </c>
      <c r="AS273">
        <v>55974</v>
      </c>
      <c r="AT273">
        <v>55613</v>
      </c>
      <c r="AY273">
        <v>28088</v>
      </c>
      <c r="AZ273">
        <v>28708</v>
      </c>
      <c r="BE273">
        <v>45817</v>
      </c>
      <c r="BF273">
        <v>43614</v>
      </c>
      <c r="BG273">
        <v>43942</v>
      </c>
      <c r="BQ273">
        <v>29301</v>
      </c>
      <c r="CC273">
        <v>99203</v>
      </c>
      <c r="CI273">
        <v>54209</v>
      </c>
      <c r="CJ273">
        <v>54895</v>
      </c>
      <c r="CK273">
        <v>54830</v>
      </c>
    </row>
    <row r="274" spans="3:89" x14ac:dyDescent="0.25">
      <c r="C274">
        <v>81137</v>
      </c>
      <c r="I274">
        <v>81047</v>
      </c>
      <c r="O274">
        <v>34233</v>
      </c>
      <c r="P274">
        <v>33174</v>
      </c>
      <c r="Q274">
        <v>32407</v>
      </c>
      <c r="Z274">
        <v>60503</v>
      </c>
      <c r="AA274">
        <v>61603</v>
      </c>
      <c r="AB274">
        <v>61447</v>
      </c>
      <c r="AC274">
        <v>62323</v>
      </c>
      <c r="AG274">
        <v>47943</v>
      </c>
      <c r="AM274">
        <v>42265</v>
      </c>
      <c r="AN274">
        <v>42048</v>
      </c>
      <c r="AS274">
        <v>56447</v>
      </c>
      <c r="AT274">
        <v>56650</v>
      </c>
      <c r="AY274">
        <v>28107</v>
      </c>
      <c r="AZ274">
        <v>28721</v>
      </c>
      <c r="BE274">
        <v>45830</v>
      </c>
      <c r="BF274">
        <v>44627</v>
      </c>
      <c r="BG274">
        <v>43907</v>
      </c>
      <c r="BQ274">
        <v>29669</v>
      </c>
      <c r="CC274">
        <v>99207</v>
      </c>
      <c r="CI274">
        <v>54174</v>
      </c>
      <c r="CJ274">
        <v>54728</v>
      </c>
      <c r="CK274">
        <v>54840</v>
      </c>
    </row>
    <row r="275" spans="3:89" x14ac:dyDescent="0.25">
      <c r="C275">
        <v>81323</v>
      </c>
      <c r="I275">
        <v>81428</v>
      </c>
      <c r="O275">
        <v>34286</v>
      </c>
      <c r="P275">
        <v>33199</v>
      </c>
      <c r="Q275">
        <v>32428</v>
      </c>
      <c r="Z275">
        <v>60085</v>
      </c>
      <c r="AA275">
        <v>61615</v>
      </c>
      <c r="AB275">
        <v>61957</v>
      </c>
      <c r="AC275">
        <v>62426</v>
      </c>
      <c r="AG275">
        <v>47963</v>
      </c>
      <c r="AM275">
        <v>41135</v>
      </c>
      <c r="AN275">
        <v>42058</v>
      </c>
      <c r="AS275">
        <v>56434</v>
      </c>
      <c r="AT275">
        <v>56658</v>
      </c>
      <c r="AY275">
        <v>28584</v>
      </c>
      <c r="AZ275">
        <v>28745</v>
      </c>
      <c r="BE275">
        <v>43337</v>
      </c>
      <c r="BF275">
        <v>43464</v>
      </c>
      <c r="BG275">
        <v>44707</v>
      </c>
      <c r="BQ275">
        <v>29624</v>
      </c>
      <c r="CC275">
        <v>99202</v>
      </c>
      <c r="CI275">
        <v>54651</v>
      </c>
      <c r="CJ275">
        <v>54896</v>
      </c>
      <c r="CK275">
        <v>54814</v>
      </c>
    </row>
    <row r="276" spans="3:89" x14ac:dyDescent="0.25">
      <c r="C276">
        <v>81303</v>
      </c>
      <c r="I276">
        <v>80751</v>
      </c>
      <c r="O276">
        <v>34239</v>
      </c>
      <c r="P276">
        <v>33137</v>
      </c>
      <c r="Q276">
        <v>32426</v>
      </c>
      <c r="Z276">
        <v>60505</v>
      </c>
      <c r="AA276">
        <v>61875</v>
      </c>
      <c r="AB276">
        <v>61476</v>
      </c>
      <c r="AC276">
        <v>62049</v>
      </c>
      <c r="AG276">
        <v>46524</v>
      </c>
      <c r="AM276">
        <v>40943</v>
      </c>
      <c r="AN276">
        <v>41501</v>
      </c>
      <c r="AS276">
        <v>56472</v>
      </c>
      <c r="AT276">
        <v>56519</v>
      </c>
      <c r="AY276">
        <v>28411</v>
      </c>
      <c r="AZ276">
        <v>28786</v>
      </c>
      <c r="BE276">
        <v>45897</v>
      </c>
      <c r="BF276">
        <v>44287</v>
      </c>
      <c r="BG276">
        <v>44750</v>
      </c>
      <c r="BQ276">
        <v>29303</v>
      </c>
      <c r="CC276">
        <v>99170</v>
      </c>
      <c r="CI276">
        <v>54443</v>
      </c>
      <c r="CJ276">
        <v>54772</v>
      </c>
      <c r="CK276">
        <v>54820</v>
      </c>
    </row>
    <row r="277" spans="3:89" x14ac:dyDescent="0.25">
      <c r="C277">
        <v>81328</v>
      </c>
      <c r="I277">
        <v>81073</v>
      </c>
      <c r="O277">
        <v>32626</v>
      </c>
      <c r="P277">
        <v>33140</v>
      </c>
      <c r="Q277">
        <v>32440</v>
      </c>
      <c r="Z277">
        <v>60544</v>
      </c>
      <c r="AA277">
        <v>61774</v>
      </c>
      <c r="AB277">
        <v>62702</v>
      </c>
      <c r="AC277">
        <v>62339</v>
      </c>
      <c r="AG277">
        <v>47591</v>
      </c>
      <c r="AM277">
        <v>41408</v>
      </c>
      <c r="AN277">
        <v>41537</v>
      </c>
      <c r="AS277">
        <v>56258</v>
      </c>
      <c r="AT277">
        <v>56546</v>
      </c>
      <c r="AY277">
        <v>28405</v>
      </c>
      <c r="AZ277">
        <v>28747</v>
      </c>
      <c r="BE277">
        <v>45620</v>
      </c>
      <c r="BF277">
        <v>43447</v>
      </c>
      <c r="BG277">
        <v>44767</v>
      </c>
      <c r="BQ277">
        <v>29334</v>
      </c>
      <c r="CC277">
        <v>99005</v>
      </c>
      <c r="CI277">
        <v>54639</v>
      </c>
      <c r="CJ277">
        <v>54740</v>
      </c>
      <c r="CK277">
        <v>54849</v>
      </c>
    </row>
    <row r="278" spans="3:89" x14ac:dyDescent="0.25">
      <c r="C278">
        <v>81326</v>
      </c>
      <c r="I278">
        <v>81235</v>
      </c>
      <c r="O278">
        <v>32068</v>
      </c>
      <c r="P278">
        <v>33144</v>
      </c>
      <c r="Q278">
        <v>32413</v>
      </c>
      <c r="Z278">
        <v>60122</v>
      </c>
      <c r="AA278">
        <v>61849</v>
      </c>
      <c r="AB278">
        <v>62442</v>
      </c>
      <c r="AC278">
        <v>62354</v>
      </c>
      <c r="AG278">
        <v>46803</v>
      </c>
      <c r="AM278">
        <v>40769</v>
      </c>
      <c r="AN278">
        <v>41571</v>
      </c>
      <c r="AS278">
        <v>56125</v>
      </c>
      <c r="AT278">
        <v>56592</v>
      </c>
      <c r="AY278">
        <v>27937</v>
      </c>
      <c r="AZ278">
        <v>28785</v>
      </c>
      <c r="BE278">
        <v>43334</v>
      </c>
      <c r="BF278">
        <v>43528</v>
      </c>
      <c r="BG278">
        <v>44799</v>
      </c>
      <c r="BQ278">
        <v>29662</v>
      </c>
      <c r="CC278">
        <v>99223</v>
      </c>
      <c r="CI278">
        <v>54416</v>
      </c>
      <c r="CJ278">
        <v>54750</v>
      </c>
      <c r="CK278">
        <v>54827</v>
      </c>
    </row>
    <row r="279" spans="3:89" x14ac:dyDescent="0.25">
      <c r="C279">
        <v>81327</v>
      </c>
      <c r="I279">
        <v>81647</v>
      </c>
      <c r="O279">
        <v>32622</v>
      </c>
      <c r="P279">
        <v>33175</v>
      </c>
      <c r="Q279">
        <v>32437</v>
      </c>
      <c r="Z279">
        <v>60401</v>
      </c>
      <c r="AA279">
        <v>61874</v>
      </c>
      <c r="AB279">
        <v>61473</v>
      </c>
      <c r="AC279">
        <v>62017</v>
      </c>
      <c r="AG279">
        <v>47513</v>
      </c>
      <c r="AM279">
        <v>41385</v>
      </c>
      <c r="AN279">
        <v>42036</v>
      </c>
      <c r="AS279">
        <v>55720</v>
      </c>
      <c r="AT279">
        <v>55771</v>
      </c>
      <c r="AY279">
        <v>27055</v>
      </c>
      <c r="AZ279">
        <v>28774</v>
      </c>
      <c r="BE279">
        <v>43782</v>
      </c>
      <c r="BF279">
        <v>43533</v>
      </c>
      <c r="BG279">
        <v>44702</v>
      </c>
      <c r="BQ279">
        <v>29621</v>
      </c>
      <c r="CC279">
        <v>99031</v>
      </c>
      <c r="CI279">
        <v>54489</v>
      </c>
      <c r="CJ279">
        <v>54547</v>
      </c>
      <c r="CK279">
        <v>54844</v>
      </c>
    </row>
    <row r="280" spans="3:89" x14ac:dyDescent="0.25">
      <c r="C280">
        <v>81324</v>
      </c>
      <c r="I280">
        <v>81415</v>
      </c>
      <c r="O280">
        <v>34956</v>
      </c>
      <c r="P280">
        <v>33185</v>
      </c>
      <c r="Q280">
        <v>32462</v>
      </c>
      <c r="Z280">
        <v>60177</v>
      </c>
      <c r="AA280">
        <v>61613</v>
      </c>
      <c r="AB280">
        <v>62469</v>
      </c>
      <c r="AC280">
        <v>62434</v>
      </c>
      <c r="AG280">
        <v>47136</v>
      </c>
      <c r="AM280">
        <v>40923</v>
      </c>
      <c r="AN280">
        <v>42076</v>
      </c>
      <c r="AS280">
        <v>56223</v>
      </c>
      <c r="AT280">
        <v>56634</v>
      </c>
      <c r="AY280">
        <v>28410</v>
      </c>
      <c r="AZ280">
        <v>28783</v>
      </c>
      <c r="BE280">
        <v>45760</v>
      </c>
      <c r="BF280">
        <v>44880</v>
      </c>
      <c r="BG280">
        <v>44703</v>
      </c>
      <c r="BQ280">
        <v>29684</v>
      </c>
      <c r="CC280">
        <v>99212</v>
      </c>
      <c r="CI280">
        <v>54143</v>
      </c>
      <c r="CJ280">
        <v>54514</v>
      </c>
      <c r="CK280">
        <v>54865</v>
      </c>
    </row>
    <row r="281" spans="3:89" x14ac:dyDescent="0.25">
      <c r="C281">
        <v>81335</v>
      </c>
      <c r="I281">
        <v>80487</v>
      </c>
      <c r="O281">
        <v>34236</v>
      </c>
      <c r="P281">
        <v>33125</v>
      </c>
      <c r="Q281">
        <v>32427</v>
      </c>
      <c r="Z281">
        <v>60568</v>
      </c>
      <c r="AA281">
        <v>61629</v>
      </c>
      <c r="AB281">
        <v>61422</v>
      </c>
      <c r="AC281">
        <v>62694</v>
      </c>
      <c r="AG281">
        <v>46805</v>
      </c>
      <c r="AM281">
        <v>40914</v>
      </c>
      <c r="AN281">
        <v>41517</v>
      </c>
      <c r="AS281">
        <v>56453</v>
      </c>
      <c r="AT281">
        <v>55731</v>
      </c>
      <c r="AY281">
        <v>27047</v>
      </c>
      <c r="AZ281">
        <v>28751</v>
      </c>
      <c r="BE281">
        <v>43011</v>
      </c>
      <c r="BF281">
        <v>43619</v>
      </c>
      <c r="BG281">
        <v>44028</v>
      </c>
      <c r="BQ281">
        <v>29316</v>
      </c>
      <c r="CC281">
        <v>99111</v>
      </c>
      <c r="CI281">
        <v>54440</v>
      </c>
      <c r="CJ281">
        <v>54749</v>
      </c>
      <c r="CK281">
        <v>54854</v>
      </c>
    </row>
    <row r="282" spans="3:89" x14ac:dyDescent="0.25">
      <c r="C282">
        <v>81331</v>
      </c>
      <c r="I282">
        <v>81419</v>
      </c>
      <c r="O282">
        <v>34957</v>
      </c>
      <c r="P282">
        <v>33136</v>
      </c>
      <c r="Q282">
        <v>32425</v>
      </c>
      <c r="Z282">
        <v>60134</v>
      </c>
      <c r="AA282">
        <v>61630</v>
      </c>
      <c r="AB282">
        <v>62688</v>
      </c>
      <c r="AC282">
        <v>62626</v>
      </c>
      <c r="AG282">
        <v>46374</v>
      </c>
      <c r="AM282">
        <v>42217</v>
      </c>
      <c r="AN282">
        <v>41231</v>
      </c>
      <c r="AS282">
        <v>55733</v>
      </c>
      <c r="AT282">
        <v>56627</v>
      </c>
      <c r="AY282">
        <v>28533</v>
      </c>
      <c r="AZ282">
        <v>28723</v>
      </c>
      <c r="BE282">
        <v>45780</v>
      </c>
      <c r="BF282">
        <v>43609</v>
      </c>
      <c r="BG282">
        <v>44688</v>
      </c>
      <c r="BQ282">
        <v>29607</v>
      </c>
      <c r="CC282">
        <v>99176</v>
      </c>
      <c r="CI282">
        <v>54161</v>
      </c>
      <c r="CJ282">
        <v>54763</v>
      </c>
      <c r="CK282">
        <v>54864</v>
      </c>
    </row>
    <row r="283" spans="3:89" x14ac:dyDescent="0.25">
      <c r="C283">
        <v>81321</v>
      </c>
      <c r="I283">
        <v>80728</v>
      </c>
      <c r="O283">
        <v>34289</v>
      </c>
      <c r="P283">
        <v>33165</v>
      </c>
      <c r="Q283">
        <v>32455</v>
      </c>
      <c r="Z283">
        <v>60539</v>
      </c>
      <c r="AA283">
        <v>61633</v>
      </c>
      <c r="AB283">
        <v>61482</v>
      </c>
      <c r="AC283">
        <v>62313</v>
      </c>
      <c r="AG283">
        <v>46773</v>
      </c>
      <c r="AM283">
        <v>40949</v>
      </c>
      <c r="AN283">
        <v>41562</v>
      </c>
      <c r="AS283">
        <v>56327</v>
      </c>
      <c r="AT283">
        <v>56644</v>
      </c>
      <c r="AY283">
        <v>27938</v>
      </c>
      <c r="AZ283">
        <v>28736</v>
      </c>
      <c r="BE283">
        <v>43783</v>
      </c>
      <c r="BF283">
        <v>43754</v>
      </c>
      <c r="BG283">
        <v>44709</v>
      </c>
      <c r="BQ283">
        <v>29385</v>
      </c>
      <c r="CC283">
        <v>99036</v>
      </c>
      <c r="CI283">
        <v>53820</v>
      </c>
      <c r="CJ283">
        <v>54835</v>
      </c>
      <c r="CK283">
        <v>54874</v>
      </c>
    </row>
    <row r="284" spans="3:89" x14ac:dyDescent="0.25">
      <c r="I284">
        <v>81084</v>
      </c>
      <c r="O284">
        <v>34228</v>
      </c>
      <c r="P284">
        <v>33128</v>
      </c>
      <c r="Q284">
        <v>32459</v>
      </c>
      <c r="Z284">
        <v>60510</v>
      </c>
      <c r="AA284">
        <v>61634</v>
      </c>
      <c r="AB284">
        <v>62531</v>
      </c>
      <c r="AC284">
        <v>62056</v>
      </c>
      <c r="AG284">
        <v>46534</v>
      </c>
      <c r="AM284">
        <v>40906</v>
      </c>
      <c r="AN284">
        <v>41557</v>
      </c>
      <c r="AS284">
        <v>55808</v>
      </c>
      <c r="AT284">
        <v>56556</v>
      </c>
      <c r="AY284">
        <v>27013</v>
      </c>
      <c r="AZ284">
        <v>28717</v>
      </c>
      <c r="BE284">
        <v>43321</v>
      </c>
      <c r="BF284">
        <v>45734</v>
      </c>
      <c r="BG284">
        <v>44055</v>
      </c>
      <c r="BQ284">
        <v>29605</v>
      </c>
      <c r="CC284">
        <v>99180</v>
      </c>
      <c r="CI284">
        <v>54150</v>
      </c>
      <c r="CJ284">
        <v>54725</v>
      </c>
      <c r="CK284">
        <v>54836</v>
      </c>
    </row>
    <row r="285" spans="3:89" x14ac:dyDescent="0.25">
      <c r="I285">
        <v>80758</v>
      </c>
      <c r="O285">
        <v>34291</v>
      </c>
      <c r="P285">
        <v>33135</v>
      </c>
      <c r="Q285">
        <v>32439</v>
      </c>
      <c r="Z285">
        <v>60123</v>
      </c>
      <c r="AA285">
        <v>61636</v>
      </c>
      <c r="AB285">
        <v>62706</v>
      </c>
      <c r="AC285">
        <v>62417</v>
      </c>
      <c r="AG285">
        <v>46818</v>
      </c>
      <c r="AM285">
        <v>42450</v>
      </c>
      <c r="AN285">
        <v>42020</v>
      </c>
      <c r="AS285">
        <v>56262</v>
      </c>
      <c r="AT285">
        <v>55615</v>
      </c>
      <c r="AY285">
        <v>28455</v>
      </c>
      <c r="AZ285">
        <v>28779</v>
      </c>
      <c r="BE285">
        <v>43315</v>
      </c>
      <c r="BF285">
        <v>44826</v>
      </c>
      <c r="BG285">
        <v>44052</v>
      </c>
      <c r="BQ285">
        <v>29323</v>
      </c>
      <c r="CC285">
        <v>99003</v>
      </c>
      <c r="CI285">
        <v>54652</v>
      </c>
      <c r="CJ285">
        <v>54822</v>
      </c>
      <c r="CK285">
        <v>54880</v>
      </c>
    </row>
    <row r="286" spans="3:89" x14ac:dyDescent="0.25">
      <c r="I286">
        <v>81624</v>
      </c>
      <c r="O286">
        <v>32615</v>
      </c>
      <c r="P286">
        <v>33134</v>
      </c>
      <c r="Q286">
        <v>32464</v>
      </c>
      <c r="Z286">
        <v>60436</v>
      </c>
      <c r="AA286">
        <v>61637</v>
      </c>
      <c r="AB286">
        <v>62715</v>
      </c>
      <c r="AC286">
        <v>62858</v>
      </c>
      <c r="AG286">
        <v>46392</v>
      </c>
      <c r="AM286">
        <v>42204</v>
      </c>
      <c r="AN286">
        <v>41563</v>
      </c>
      <c r="AS286">
        <v>56137</v>
      </c>
      <c r="AT286">
        <v>56540</v>
      </c>
      <c r="AY286">
        <v>28515</v>
      </c>
      <c r="AZ286">
        <v>28719</v>
      </c>
      <c r="BE286">
        <v>45841</v>
      </c>
      <c r="BF286">
        <v>44824</v>
      </c>
      <c r="BG286">
        <v>44319</v>
      </c>
      <c r="BQ286">
        <v>29615</v>
      </c>
      <c r="CC286">
        <v>99217</v>
      </c>
      <c r="CI286">
        <v>54660</v>
      </c>
      <c r="CJ286">
        <v>54767</v>
      </c>
    </row>
    <row r="287" spans="3:89" x14ac:dyDescent="0.25">
      <c r="I287">
        <v>81147</v>
      </c>
      <c r="O287">
        <v>34249</v>
      </c>
      <c r="P287">
        <v>33193</v>
      </c>
      <c r="Q287">
        <v>32435</v>
      </c>
      <c r="Z287">
        <v>60542</v>
      </c>
      <c r="AA287">
        <v>61638</v>
      </c>
      <c r="AB287">
        <v>62716</v>
      </c>
      <c r="AC287">
        <v>62439</v>
      </c>
      <c r="AG287">
        <v>46815</v>
      </c>
      <c r="AM287">
        <v>42453</v>
      </c>
      <c r="AN287">
        <v>41564</v>
      </c>
      <c r="AS287">
        <v>56244</v>
      </c>
      <c r="AT287">
        <v>56646</v>
      </c>
      <c r="AY287">
        <v>28174</v>
      </c>
      <c r="AZ287">
        <v>28789</v>
      </c>
      <c r="BE287">
        <v>45769</v>
      </c>
      <c r="BF287">
        <v>43773</v>
      </c>
      <c r="BG287">
        <v>44212</v>
      </c>
      <c r="BQ287">
        <v>29697</v>
      </c>
      <c r="CC287">
        <v>99119</v>
      </c>
      <c r="CI287">
        <v>54655</v>
      </c>
      <c r="CJ287">
        <v>54862</v>
      </c>
    </row>
    <row r="288" spans="3:89" x14ac:dyDescent="0.25">
      <c r="I288">
        <v>81652</v>
      </c>
      <c r="O288">
        <v>32258</v>
      </c>
      <c r="P288">
        <v>33155</v>
      </c>
      <c r="Q288">
        <v>32550</v>
      </c>
      <c r="Z288">
        <v>60021</v>
      </c>
      <c r="AA288">
        <v>61639</v>
      </c>
      <c r="AB288">
        <v>62719</v>
      </c>
      <c r="AC288">
        <v>62421</v>
      </c>
      <c r="AG288">
        <v>47174</v>
      </c>
      <c r="AM288">
        <v>42437</v>
      </c>
      <c r="AN288">
        <v>41534</v>
      </c>
      <c r="AS288">
        <v>56332</v>
      </c>
      <c r="AT288">
        <v>56510</v>
      </c>
      <c r="AY288">
        <v>28081</v>
      </c>
      <c r="AZ288">
        <v>28741</v>
      </c>
      <c r="BE288">
        <v>43093</v>
      </c>
      <c r="BF288">
        <v>43615</v>
      </c>
      <c r="BG288">
        <v>44704</v>
      </c>
      <c r="BQ288">
        <v>29673</v>
      </c>
      <c r="CC288">
        <v>99206</v>
      </c>
      <c r="CI288">
        <v>54414</v>
      </c>
      <c r="CJ288">
        <v>54723</v>
      </c>
    </row>
    <row r="289" spans="9:88" x14ac:dyDescent="0.25">
      <c r="I289">
        <v>80745</v>
      </c>
      <c r="O289">
        <v>34288</v>
      </c>
      <c r="P289">
        <v>33112</v>
      </c>
      <c r="Q289">
        <v>32433</v>
      </c>
      <c r="Z289">
        <v>60442</v>
      </c>
      <c r="AA289">
        <v>61641</v>
      </c>
      <c r="AB289">
        <v>62722</v>
      </c>
      <c r="AC289">
        <v>62082</v>
      </c>
      <c r="AG289">
        <v>46538</v>
      </c>
      <c r="AM289">
        <v>41721</v>
      </c>
      <c r="AN289">
        <v>41512</v>
      </c>
      <c r="AS289">
        <v>55941</v>
      </c>
      <c r="AT289">
        <v>56653</v>
      </c>
      <c r="AY289">
        <v>28403</v>
      </c>
      <c r="AZ289">
        <v>28775</v>
      </c>
      <c r="BE289">
        <v>45886</v>
      </c>
      <c r="BF289">
        <v>43540</v>
      </c>
      <c r="BG289">
        <v>44720</v>
      </c>
      <c r="BQ289">
        <v>29650</v>
      </c>
      <c r="CC289">
        <v>99009</v>
      </c>
      <c r="CI289">
        <v>54454</v>
      </c>
      <c r="CJ289">
        <v>54027</v>
      </c>
    </row>
    <row r="290" spans="9:88" x14ac:dyDescent="0.25">
      <c r="I290">
        <v>80736</v>
      </c>
      <c r="O290">
        <v>33471</v>
      </c>
      <c r="P290">
        <v>33188</v>
      </c>
      <c r="Q290">
        <v>32578</v>
      </c>
      <c r="Z290">
        <v>60084</v>
      </c>
      <c r="AA290">
        <v>61643</v>
      </c>
      <c r="AB290">
        <v>62723</v>
      </c>
      <c r="AC290">
        <v>62649</v>
      </c>
      <c r="AG290">
        <v>47567</v>
      </c>
      <c r="AM290">
        <v>41472</v>
      </c>
      <c r="AN290">
        <v>42071</v>
      </c>
      <c r="AS290">
        <v>56175</v>
      </c>
      <c r="AT290">
        <v>56574</v>
      </c>
      <c r="AY290">
        <v>27810</v>
      </c>
      <c r="AZ290">
        <v>28763</v>
      </c>
      <c r="BE290">
        <v>43323</v>
      </c>
      <c r="BF290">
        <v>43617</v>
      </c>
      <c r="BG290">
        <v>44039</v>
      </c>
      <c r="BQ290">
        <v>29365</v>
      </c>
      <c r="CC290">
        <v>99021</v>
      </c>
      <c r="CI290">
        <v>54202</v>
      </c>
      <c r="CJ290">
        <v>54733</v>
      </c>
    </row>
    <row r="291" spans="9:88" x14ac:dyDescent="0.25">
      <c r="I291">
        <v>81413</v>
      </c>
      <c r="O291">
        <v>32223</v>
      </c>
      <c r="P291">
        <v>33195</v>
      </c>
      <c r="Q291">
        <v>32541</v>
      </c>
      <c r="Z291">
        <v>60586</v>
      </c>
      <c r="AA291">
        <v>61559</v>
      </c>
      <c r="AB291">
        <v>62726</v>
      </c>
      <c r="AC291">
        <v>62324</v>
      </c>
      <c r="AG291">
        <v>47112</v>
      </c>
      <c r="AM291">
        <v>41745</v>
      </c>
      <c r="AN291">
        <v>42003</v>
      </c>
      <c r="AS291">
        <v>56232</v>
      </c>
      <c r="AT291">
        <v>56535</v>
      </c>
      <c r="AY291">
        <v>28125</v>
      </c>
      <c r="AZ291">
        <v>28734</v>
      </c>
      <c r="BE291">
        <v>43739</v>
      </c>
      <c r="BF291">
        <v>43837</v>
      </c>
      <c r="BG291">
        <v>44321</v>
      </c>
      <c r="BQ291">
        <v>29626</v>
      </c>
      <c r="CC291">
        <v>99156</v>
      </c>
      <c r="CI291">
        <v>53827</v>
      </c>
      <c r="CJ291">
        <v>54867</v>
      </c>
    </row>
    <row r="292" spans="9:88" x14ac:dyDescent="0.25">
      <c r="I292">
        <v>81410</v>
      </c>
      <c r="O292">
        <v>34231</v>
      </c>
      <c r="P292">
        <v>33132</v>
      </c>
      <c r="Q292">
        <v>32580</v>
      </c>
      <c r="Z292">
        <v>60118</v>
      </c>
      <c r="AA292">
        <v>61735</v>
      </c>
      <c r="AB292">
        <v>62736</v>
      </c>
      <c r="AC292">
        <v>62838</v>
      </c>
      <c r="AG292">
        <v>47137</v>
      </c>
      <c r="AM292">
        <v>41164</v>
      </c>
      <c r="AN292">
        <v>41514</v>
      </c>
      <c r="AS292">
        <v>56343</v>
      </c>
      <c r="AT292">
        <v>55612</v>
      </c>
      <c r="AY292">
        <v>28510</v>
      </c>
      <c r="AZ292">
        <v>28713</v>
      </c>
      <c r="BE292">
        <v>45877</v>
      </c>
      <c r="BF292">
        <v>43607</v>
      </c>
      <c r="BG292">
        <v>44714</v>
      </c>
      <c r="BQ292">
        <v>29651</v>
      </c>
      <c r="CC292">
        <v>99216</v>
      </c>
      <c r="CI292">
        <v>54410</v>
      </c>
      <c r="CJ292">
        <v>54734</v>
      </c>
    </row>
    <row r="293" spans="9:88" x14ac:dyDescent="0.25">
      <c r="I293">
        <v>80747</v>
      </c>
      <c r="O293">
        <v>34238</v>
      </c>
      <c r="P293">
        <v>33106</v>
      </c>
      <c r="Q293">
        <v>32579</v>
      </c>
      <c r="Z293">
        <v>60031</v>
      </c>
      <c r="AA293">
        <v>61846</v>
      </c>
      <c r="AB293">
        <v>62739</v>
      </c>
      <c r="AC293">
        <v>62466</v>
      </c>
      <c r="AG293">
        <v>47590</v>
      </c>
      <c r="AM293">
        <v>41390</v>
      </c>
      <c r="AN293">
        <v>42082</v>
      </c>
      <c r="AS293">
        <v>56361</v>
      </c>
      <c r="AT293">
        <v>56684</v>
      </c>
      <c r="AY293">
        <v>27007</v>
      </c>
      <c r="AZ293">
        <v>28702</v>
      </c>
      <c r="BE293">
        <v>45701</v>
      </c>
      <c r="BF293">
        <v>43449</v>
      </c>
      <c r="BG293">
        <v>44314</v>
      </c>
      <c r="BQ293">
        <v>29349</v>
      </c>
      <c r="CC293">
        <v>99037</v>
      </c>
      <c r="CI293">
        <v>54648</v>
      </c>
      <c r="CJ293">
        <v>54028</v>
      </c>
    </row>
    <row r="294" spans="9:88" x14ac:dyDescent="0.25">
      <c r="I294">
        <v>81401</v>
      </c>
      <c r="O294">
        <v>33983</v>
      </c>
      <c r="P294">
        <v>33130</v>
      </c>
      <c r="Q294">
        <v>32539</v>
      </c>
      <c r="Z294">
        <v>60030</v>
      </c>
      <c r="AA294">
        <v>61884</v>
      </c>
      <c r="AB294">
        <v>62756</v>
      </c>
      <c r="AC294">
        <v>62341</v>
      </c>
      <c r="AG294">
        <v>46723</v>
      </c>
      <c r="AM294">
        <v>40915</v>
      </c>
      <c r="AN294">
        <v>41519</v>
      </c>
      <c r="AS294">
        <v>55921</v>
      </c>
      <c r="AT294">
        <v>56685</v>
      </c>
      <c r="AY294">
        <v>27980</v>
      </c>
      <c r="AZ294">
        <v>28781</v>
      </c>
      <c r="BE294">
        <v>43056</v>
      </c>
      <c r="BF294">
        <v>43504</v>
      </c>
      <c r="BG294">
        <v>44705</v>
      </c>
      <c r="BQ294">
        <v>29601</v>
      </c>
      <c r="CC294">
        <v>99158</v>
      </c>
      <c r="CI294">
        <v>54631</v>
      </c>
      <c r="CJ294">
        <v>54762</v>
      </c>
    </row>
    <row r="295" spans="9:88" x14ac:dyDescent="0.25">
      <c r="I295">
        <v>81403</v>
      </c>
      <c r="O295">
        <v>32256</v>
      </c>
      <c r="P295">
        <v>33139</v>
      </c>
      <c r="Q295">
        <v>32548</v>
      </c>
      <c r="Z295">
        <v>60110</v>
      </c>
      <c r="AA295">
        <v>61606</v>
      </c>
      <c r="AB295">
        <v>62757</v>
      </c>
      <c r="AC295">
        <v>62880</v>
      </c>
      <c r="AG295">
        <v>46825</v>
      </c>
      <c r="AM295">
        <v>42404</v>
      </c>
      <c r="AN295">
        <v>41527</v>
      </c>
      <c r="AS295">
        <v>56249</v>
      </c>
      <c r="AT295">
        <v>56550</v>
      </c>
      <c r="AY295">
        <v>28463</v>
      </c>
      <c r="AZ295">
        <v>28904</v>
      </c>
      <c r="BE295">
        <v>45761</v>
      </c>
      <c r="BF295">
        <v>43432</v>
      </c>
      <c r="BG295">
        <v>44320</v>
      </c>
      <c r="BQ295">
        <v>29614</v>
      </c>
      <c r="CC295">
        <v>99012</v>
      </c>
      <c r="CI295">
        <v>54666</v>
      </c>
      <c r="CJ295">
        <v>54857</v>
      </c>
    </row>
    <row r="296" spans="9:88" x14ac:dyDescent="0.25">
      <c r="I296">
        <v>81432</v>
      </c>
      <c r="O296">
        <v>34242</v>
      </c>
      <c r="P296">
        <v>33196</v>
      </c>
      <c r="Q296">
        <v>32547</v>
      </c>
      <c r="Z296">
        <v>60431</v>
      </c>
      <c r="AA296">
        <v>61625</v>
      </c>
      <c r="AB296">
        <v>62761</v>
      </c>
      <c r="AC296">
        <v>62044</v>
      </c>
      <c r="AG296">
        <v>46555</v>
      </c>
      <c r="AM296">
        <v>41141</v>
      </c>
      <c r="AN296">
        <v>41503</v>
      </c>
      <c r="AS296">
        <v>56481</v>
      </c>
      <c r="AT296">
        <v>55725</v>
      </c>
      <c r="AY296">
        <v>28532</v>
      </c>
      <c r="AZ296">
        <v>28733</v>
      </c>
      <c r="BE296">
        <v>43764</v>
      </c>
      <c r="BF296">
        <v>45767</v>
      </c>
      <c r="BG296">
        <v>44054</v>
      </c>
      <c r="BQ296">
        <v>29611</v>
      </c>
      <c r="CC296">
        <v>99023</v>
      </c>
      <c r="CI296">
        <v>53816</v>
      </c>
      <c r="CJ296">
        <v>54868</v>
      </c>
    </row>
    <row r="297" spans="9:88" x14ac:dyDescent="0.25">
      <c r="I297">
        <v>80428</v>
      </c>
      <c r="O297">
        <v>32065</v>
      </c>
      <c r="P297">
        <v>33145</v>
      </c>
      <c r="Q297">
        <v>32567</v>
      </c>
      <c r="Z297">
        <v>60087</v>
      </c>
      <c r="AA297">
        <v>61434</v>
      </c>
      <c r="AB297">
        <v>62762</v>
      </c>
      <c r="AC297">
        <v>62380</v>
      </c>
      <c r="AG297">
        <v>46563</v>
      </c>
      <c r="AM297">
        <v>41762</v>
      </c>
      <c r="AN297">
        <v>41559</v>
      </c>
      <c r="AS297">
        <v>56448</v>
      </c>
      <c r="AT297">
        <v>56742</v>
      </c>
      <c r="AY297">
        <v>28027</v>
      </c>
      <c r="AZ297">
        <v>28901</v>
      </c>
      <c r="BE297">
        <v>45732</v>
      </c>
      <c r="BF297">
        <v>44846</v>
      </c>
      <c r="BG297">
        <v>43947</v>
      </c>
      <c r="BQ297">
        <v>29609</v>
      </c>
      <c r="CC297">
        <v>99347</v>
      </c>
      <c r="CI297">
        <v>54212</v>
      </c>
      <c r="CJ297">
        <v>54011</v>
      </c>
    </row>
    <row r="298" spans="9:88" x14ac:dyDescent="0.25">
      <c r="I298">
        <v>81090</v>
      </c>
      <c r="O298">
        <v>32058</v>
      </c>
      <c r="P298">
        <v>33183</v>
      </c>
      <c r="Q298">
        <v>32544</v>
      </c>
      <c r="Z298">
        <v>60468</v>
      </c>
      <c r="AA298">
        <v>61839</v>
      </c>
      <c r="AB298">
        <v>62763</v>
      </c>
      <c r="AC298">
        <v>62019</v>
      </c>
      <c r="AG298">
        <v>47542</v>
      </c>
      <c r="AM298">
        <v>42408</v>
      </c>
      <c r="AN298">
        <v>42054</v>
      </c>
      <c r="AS298">
        <v>56123</v>
      </c>
      <c r="AT298">
        <v>56736</v>
      </c>
      <c r="AY298">
        <v>28110</v>
      </c>
      <c r="AZ298">
        <v>28771</v>
      </c>
      <c r="BE298">
        <v>45849</v>
      </c>
      <c r="BF298">
        <v>44606</v>
      </c>
      <c r="BG298">
        <v>44730</v>
      </c>
      <c r="BQ298">
        <v>29322</v>
      </c>
      <c r="CC298">
        <v>99018</v>
      </c>
      <c r="CI298">
        <v>54455</v>
      </c>
      <c r="CJ298">
        <v>54828</v>
      </c>
    </row>
    <row r="299" spans="9:88" x14ac:dyDescent="0.25">
      <c r="I299">
        <v>81641</v>
      </c>
      <c r="O299">
        <v>32073</v>
      </c>
      <c r="P299">
        <v>33131</v>
      </c>
      <c r="Q299">
        <v>32569</v>
      </c>
      <c r="Z299">
        <v>60421</v>
      </c>
      <c r="AA299">
        <v>61602</v>
      </c>
      <c r="AB299">
        <v>62764</v>
      </c>
      <c r="AC299">
        <v>62340</v>
      </c>
      <c r="AG299">
        <v>46531</v>
      </c>
      <c r="AM299">
        <v>42234</v>
      </c>
      <c r="AN299">
        <v>41539</v>
      </c>
      <c r="AS299">
        <v>55711</v>
      </c>
      <c r="AT299">
        <v>56548</v>
      </c>
      <c r="AY299">
        <v>27970</v>
      </c>
      <c r="AZ299">
        <v>28905</v>
      </c>
      <c r="BE299">
        <v>45827</v>
      </c>
      <c r="BF299">
        <v>43445</v>
      </c>
      <c r="BG299">
        <v>43906</v>
      </c>
      <c r="BQ299">
        <v>29625</v>
      </c>
      <c r="CC299">
        <v>99016</v>
      </c>
      <c r="CI299">
        <v>54159</v>
      </c>
      <c r="CJ299">
        <v>54527</v>
      </c>
    </row>
    <row r="300" spans="9:88" x14ac:dyDescent="0.25">
      <c r="I300">
        <v>81029</v>
      </c>
      <c r="O300">
        <v>33954</v>
      </c>
      <c r="P300">
        <v>33129</v>
      </c>
      <c r="Q300">
        <v>32536</v>
      </c>
      <c r="Z300">
        <v>60538</v>
      </c>
      <c r="AA300">
        <v>61449</v>
      </c>
      <c r="AB300">
        <v>62766</v>
      </c>
      <c r="AC300">
        <v>62450</v>
      </c>
      <c r="AG300">
        <v>46774</v>
      </c>
      <c r="AM300">
        <v>41714</v>
      </c>
      <c r="AN300">
        <v>41535</v>
      </c>
      <c r="AS300">
        <v>55810</v>
      </c>
      <c r="AT300">
        <v>56715</v>
      </c>
      <c r="AY300">
        <v>28075</v>
      </c>
      <c r="AZ300">
        <v>28909</v>
      </c>
      <c r="BE300">
        <v>45814</v>
      </c>
      <c r="BF300">
        <v>43601</v>
      </c>
      <c r="BG300">
        <v>43986</v>
      </c>
      <c r="BQ300">
        <v>29642</v>
      </c>
      <c r="CC300">
        <v>99139</v>
      </c>
      <c r="CI300">
        <v>53804</v>
      </c>
      <c r="CJ300">
        <v>54817</v>
      </c>
    </row>
    <row r="301" spans="9:88" x14ac:dyDescent="0.25">
      <c r="I301">
        <v>80731</v>
      </c>
      <c r="O301">
        <v>32257</v>
      </c>
      <c r="P301">
        <v>33173</v>
      </c>
      <c r="Q301">
        <v>32542</v>
      </c>
      <c r="Z301">
        <v>60543</v>
      </c>
      <c r="AA301">
        <v>61877</v>
      </c>
      <c r="AB301">
        <v>62767</v>
      </c>
      <c r="AC301">
        <v>62868</v>
      </c>
      <c r="AG301">
        <v>47598</v>
      </c>
      <c r="AM301">
        <v>41310</v>
      </c>
      <c r="AN301">
        <v>41522</v>
      </c>
      <c r="AS301">
        <v>55807</v>
      </c>
      <c r="AT301">
        <v>56669</v>
      </c>
      <c r="AY301">
        <v>28587</v>
      </c>
      <c r="AZ301">
        <v>28902</v>
      </c>
      <c r="BE301">
        <v>45881</v>
      </c>
      <c r="BF301">
        <v>43604</v>
      </c>
      <c r="BG301">
        <v>44301</v>
      </c>
      <c r="BQ301">
        <v>29687</v>
      </c>
      <c r="CC301">
        <v>99027</v>
      </c>
      <c r="CI301">
        <v>54471</v>
      </c>
      <c r="CJ301">
        <v>54003</v>
      </c>
    </row>
    <row r="302" spans="9:88" x14ac:dyDescent="0.25">
      <c r="I302">
        <v>81639</v>
      </c>
      <c r="O302">
        <v>34994</v>
      </c>
      <c r="P302">
        <v>33146</v>
      </c>
      <c r="Q302">
        <v>32531</v>
      </c>
      <c r="Z302">
        <v>60506</v>
      </c>
      <c r="AA302">
        <v>61754</v>
      </c>
      <c r="AB302">
        <v>62769</v>
      </c>
      <c r="AC302">
        <v>62033</v>
      </c>
      <c r="AG302">
        <v>47576</v>
      </c>
      <c r="AM302">
        <v>41421</v>
      </c>
      <c r="AN302">
        <v>41513</v>
      </c>
      <c r="AS302">
        <v>56315</v>
      </c>
      <c r="AT302">
        <v>56517</v>
      </c>
      <c r="AY302">
        <v>28480</v>
      </c>
      <c r="AZ302">
        <v>28906</v>
      </c>
      <c r="BE302">
        <v>45851</v>
      </c>
      <c r="BF302">
        <v>43560</v>
      </c>
      <c r="BG302">
        <v>44149</v>
      </c>
      <c r="BQ302">
        <v>29670</v>
      </c>
      <c r="CC302">
        <v>99030</v>
      </c>
      <c r="CI302">
        <v>54476</v>
      </c>
      <c r="CJ302">
        <v>54812</v>
      </c>
    </row>
    <row r="303" spans="9:88" x14ac:dyDescent="0.25">
      <c r="I303">
        <v>81418</v>
      </c>
      <c r="O303">
        <v>34229</v>
      </c>
      <c r="P303">
        <v>33109</v>
      </c>
      <c r="Q303">
        <v>32566</v>
      </c>
      <c r="Z303">
        <v>60013</v>
      </c>
      <c r="AA303">
        <v>61777</v>
      </c>
      <c r="AB303">
        <v>62776</v>
      </c>
      <c r="AC303">
        <v>62262</v>
      </c>
      <c r="AG303">
        <v>46348</v>
      </c>
      <c r="AM303">
        <v>40982</v>
      </c>
      <c r="AN303">
        <v>41567</v>
      </c>
      <c r="AS303">
        <v>56474</v>
      </c>
      <c r="AT303">
        <v>56581</v>
      </c>
      <c r="AY303">
        <v>27932</v>
      </c>
      <c r="BE303">
        <v>45868</v>
      </c>
      <c r="BF303">
        <v>44214</v>
      </c>
      <c r="BG303">
        <v>44307</v>
      </c>
      <c r="BQ303">
        <v>29613</v>
      </c>
      <c r="CC303">
        <v>99033</v>
      </c>
      <c r="CI303">
        <v>54657</v>
      </c>
      <c r="CJ303">
        <v>54013</v>
      </c>
    </row>
    <row r="304" spans="9:88" x14ac:dyDescent="0.25">
      <c r="I304">
        <v>80746</v>
      </c>
      <c r="O304">
        <v>33980</v>
      </c>
      <c r="P304">
        <v>33133</v>
      </c>
      <c r="Q304">
        <v>32564</v>
      </c>
      <c r="Z304">
        <v>60404</v>
      </c>
      <c r="AA304">
        <v>61759</v>
      </c>
      <c r="AB304">
        <v>62777</v>
      </c>
      <c r="AC304">
        <v>62320</v>
      </c>
      <c r="AG304">
        <v>47160</v>
      </c>
      <c r="AM304">
        <v>40953</v>
      </c>
      <c r="AN304">
        <v>41543</v>
      </c>
      <c r="AS304">
        <v>56208</v>
      </c>
      <c r="AT304">
        <v>56748</v>
      </c>
      <c r="AY304">
        <v>28420</v>
      </c>
      <c r="BE304">
        <v>43055</v>
      </c>
      <c r="BF304">
        <v>44624</v>
      </c>
      <c r="BG304">
        <v>44685</v>
      </c>
      <c r="BQ304">
        <v>29617</v>
      </c>
      <c r="CC304">
        <v>99025</v>
      </c>
      <c r="CI304">
        <v>54466</v>
      </c>
      <c r="CJ304">
        <v>54550</v>
      </c>
    </row>
    <row r="305" spans="9:88" x14ac:dyDescent="0.25">
      <c r="I305">
        <v>81122</v>
      </c>
      <c r="O305">
        <v>34275</v>
      </c>
      <c r="P305">
        <v>33143</v>
      </c>
      <c r="Q305">
        <v>32583</v>
      </c>
      <c r="Z305">
        <v>60175</v>
      </c>
      <c r="AA305">
        <v>61528</v>
      </c>
      <c r="AB305">
        <v>62781</v>
      </c>
      <c r="AC305">
        <v>62471</v>
      </c>
      <c r="AG305">
        <v>46835</v>
      </c>
      <c r="AM305">
        <v>40903</v>
      </c>
      <c r="AN305">
        <v>41554</v>
      </c>
      <c r="AS305">
        <v>56218</v>
      </c>
      <c r="AT305">
        <v>56725</v>
      </c>
      <c r="AY305">
        <v>27011</v>
      </c>
      <c r="BE305">
        <v>45776</v>
      </c>
      <c r="BF305">
        <v>43652</v>
      </c>
      <c r="BG305">
        <v>44644</v>
      </c>
      <c r="BQ305">
        <v>29689</v>
      </c>
      <c r="CC305">
        <v>99019</v>
      </c>
      <c r="CI305">
        <v>54619</v>
      </c>
      <c r="CJ305">
        <v>54014</v>
      </c>
    </row>
    <row r="306" spans="9:88" x14ac:dyDescent="0.25">
      <c r="I306">
        <v>81435</v>
      </c>
      <c r="O306">
        <v>34287</v>
      </c>
      <c r="P306">
        <v>33186</v>
      </c>
      <c r="Q306">
        <v>32563</v>
      </c>
      <c r="Z306">
        <v>60102</v>
      </c>
      <c r="AA306">
        <v>61604</v>
      </c>
      <c r="AB306">
        <v>62786</v>
      </c>
      <c r="AC306">
        <v>62091</v>
      </c>
      <c r="AG306">
        <v>46542</v>
      </c>
      <c r="AM306">
        <v>40921</v>
      </c>
      <c r="AN306">
        <v>42001</v>
      </c>
      <c r="AS306">
        <v>56662</v>
      </c>
      <c r="AT306">
        <v>56568</v>
      </c>
      <c r="AY306">
        <v>27946</v>
      </c>
      <c r="BE306">
        <v>43314</v>
      </c>
      <c r="BF306">
        <v>43654</v>
      </c>
      <c r="BG306">
        <v>44233</v>
      </c>
      <c r="BQ306">
        <v>29657</v>
      </c>
      <c r="CC306">
        <v>99104</v>
      </c>
      <c r="CI306">
        <v>54149</v>
      </c>
      <c r="CJ306">
        <v>54565</v>
      </c>
    </row>
    <row r="307" spans="9:88" x14ac:dyDescent="0.25">
      <c r="I307">
        <v>81416</v>
      </c>
      <c r="O307">
        <v>34292</v>
      </c>
      <c r="P307">
        <v>32346</v>
      </c>
      <c r="Q307">
        <v>32561</v>
      </c>
      <c r="Z307">
        <v>60042</v>
      </c>
      <c r="AA307">
        <v>61605</v>
      </c>
      <c r="AB307">
        <v>62796</v>
      </c>
      <c r="AC307">
        <v>62349</v>
      </c>
      <c r="AG307">
        <v>46349</v>
      </c>
      <c r="AM307">
        <v>42240</v>
      </c>
      <c r="AN307">
        <v>41531</v>
      </c>
      <c r="AS307">
        <v>56161</v>
      </c>
      <c r="AT307">
        <v>56649</v>
      </c>
      <c r="AY307">
        <v>28479</v>
      </c>
      <c r="BE307">
        <v>43320</v>
      </c>
      <c r="BF307">
        <v>43656</v>
      </c>
      <c r="BG307">
        <v>44333</v>
      </c>
      <c r="BQ307">
        <v>29356</v>
      </c>
      <c r="CC307">
        <v>99130</v>
      </c>
      <c r="CI307">
        <v>54667</v>
      </c>
      <c r="CJ307">
        <v>54002</v>
      </c>
    </row>
    <row r="308" spans="9:88" x14ac:dyDescent="0.25">
      <c r="I308">
        <v>80726</v>
      </c>
      <c r="O308">
        <v>33982</v>
      </c>
      <c r="P308">
        <v>33176</v>
      </c>
      <c r="Q308">
        <v>32570</v>
      </c>
      <c r="Z308">
        <v>60073</v>
      </c>
      <c r="AA308">
        <v>61610</v>
      </c>
      <c r="AB308">
        <v>62701</v>
      </c>
      <c r="AC308">
        <v>62630</v>
      </c>
      <c r="AG308">
        <v>47515</v>
      </c>
      <c r="AM308">
        <v>41348</v>
      </c>
      <c r="AN308">
        <v>42049</v>
      </c>
      <c r="AS308">
        <v>55919</v>
      </c>
      <c r="AT308">
        <v>56750</v>
      </c>
      <c r="AY308">
        <v>28556</v>
      </c>
      <c r="BE308">
        <v>43730</v>
      </c>
      <c r="BF308">
        <v>43657</v>
      </c>
      <c r="BG308">
        <v>44138</v>
      </c>
      <c r="BQ308">
        <v>29640</v>
      </c>
      <c r="CC308">
        <v>99163</v>
      </c>
      <c r="CI308">
        <v>54474</v>
      </c>
      <c r="CJ308">
        <v>54534</v>
      </c>
    </row>
    <row r="309" spans="9:88" x14ac:dyDescent="0.25">
      <c r="I309">
        <v>80734</v>
      </c>
      <c r="O309">
        <v>33952</v>
      </c>
      <c r="P309">
        <v>33149</v>
      </c>
      <c r="Q309">
        <v>32502</v>
      </c>
      <c r="Z309">
        <v>60099</v>
      </c>
      <c r="AA309">
        <v>61254</v>
      </c>
      <c r="AB309">
        <v>62765</v>
      </c>
      <c r="AC309">
        <v>62314</v>
      </c>
      <c r="AG309">
        <v>46572</v>
      </c>
      <c r="AM309">
        <v>42286</v>
      </c>
      <c r="AN309">
        <v>41540</v>
      </c>
      <c r="AS309">
        <v>56114</v>
      </c>
      <c r="AT309">
        <v>55604</v>
      </c>
      <c r="AY309">
        <v>28115</v>
      </c>
      <c r="BE309">
        <v>45867</v>
      </c>
      <c r="BF309">
        <v>43659</v>
      </c>
      <c r="BG309">
        <v>44311</v>
      </c>
      <c r="BQ309">
        <v>29631</v>
      </c>
      <c r="CC309">
        <v>99128</v>
      </c>
      <c r="CI309">
        <v>54114</v>
      </c>
      <c r="CJ309">
        <v>54525</v>
      </c>
    </row>
    <row r="310" spans="9:88" x14ac:dyDescent="0.25">
      <c r="I310">
        <v>81635</v>
      </c>
      <c r="O310">
        <v>32693</v>
      </c>
      <c r="P310">
        <v>32327</v>
      </c>
      <c r="Q310">
        <v>32520</v>
      </c>
      <c r="Z310">
        <v>60124</v>
      </c>
      <c r="AA310">
        <v>61028</v>
      </c>
      <c r="AB310">
        <v>62563</v>
      </c>
      <c r="AC310">
        <v>62069</v>
      </c>
      <c r="AG310">
        <v>46760</v>
      </c>
      <c r="AM310">
        <v>41366</v>
      </c>
      <c r="AN310">
        <v>42027</v>
      </c>
      <c r="AS310">
        <v>56239</v>
      </c>
      <c r="AT310">
        <v>56654</v>
      </c>
      <c r="AY310">
        <v>28634</v>
      </c>
      <c r="BE310">
        <v>43359</v>
      </c>
      <c r="BF310">
        <v>43660</v>
      </c>
      <c r="BG310">
        <v>44011</v>
      </c>
      <c r="BQ310">
        <v>29634</v>
      </c>
      <c r="CC310">
        <v>99161</v>
      </c>
      <c r="CI310">
        <v>54412</v>
      </c>
      <c r="CJ310">
        <v>54004</v>
      </c>
    </row>
    <row r="311" spans="9:88" x14ac:dyDescent="0.25">
      <c r="I311">
        <v>81638</v>
      </c>
      <c r="O311">
        <v>32643</v>
      </c>
      <c r="P311">
        <v>32311</v>
      </c>
      <c r="Q311">
        <v>32521</v>
      </c>
      <c r="Z311">
        <v>60083</v>
      </c>
      <c r="AA311">
        <v>61230</v>
      </c>
      <c r="AB311">
        <v>62617</v>
      </c>
      <c r="AC311">
        <v>62885</v>
      </c>
      <c r="AG311">
        <v>46845</v>
      </c>
      <c r="AM311">
        <v>41339</v>
      </c>
      <c r="AN311">
        <v>41555</v>
      </c>
      <c r="AS311">
        <v>56150</v>
      </c>
      <c r="AT311">
        <v>56523</v>
      </c>
      <c r="AY311">
        <v>28571</v>
      </c>
      <c r="BE311">
        <v>43351</v>
      </c>
      <c r="BF311">
        <v>43661</v>
      </c>
      <c r="BG311">
        <v>44302</v>
      </c>
      <c r="BQ311">
        <v>29632</v>
      </c>
      <c r="CC311">
        <v>99153</v>
      </c>
      <c r="CI311">
        <v>53806</v>
      </c>
      <c r="CJ311">
        <v>54841</v>
      </c>
    </row>
    <row r="312" spans="9:88" x14ac:dyDescent="0.25">
      <c r="I312">
        <v>80749</v>
      </c>
      <c r="O312">
        <v>34996</v>
      </c>
      <c r="P312">
        <v>33156</v>
      </c>
      <c r="Q312">
        <v>32559</v>
      </c>
      <c r="Z312">
        <v>60136</v>
      </c>
      <c r="AA312">
        <v>61535</v>
      </c>
      <c r="AB312">
        <v>62510</v>
      </c>
      <c r="AC312">
        <v>62379</v>
      </c>
      <c r="AG312">
        <v>47551</v>
      </c>
      <c r="AM312">
        <v>41749</v>
      </c>
      <c r="AN312">
        <v>42086</v>
      </c>
      <c r="AS312">
        <v>56132</v>
      </c>
      <c r="AT312">
        <v>56716</v>
      </c>
      <c r="AY312">
        <v>27030</v>
      </c>
      <c r="BE312">
        <v>45875</v>
      </c>
      <c r="BF312">
        <v>43666</v>
      </c>
      <c r="BG312">
        <v>44306</v>
      </c>
      <c r="BQ312">
        <v>29643</v>
      </c>
      <c r="CC312">
        <v>99113</v>
      </c>
      <c r="CI312">
        <v>54430</v>
      </c>
      <c r="CJ312">
        <v>54876</v>
      </c>
    </row>
    <row r="313" spans="9:88" x14ac:dyDescent="0.25">
      <c r="I313">
        <v>81425</v>
      </c>
      <c r="O313">
        <v>32214</v>
      </c>
      <c r="P313">
        <v>33187</v>
      </c>
      <c r="Q313">
        <v>32504</v>
      </c>
      <c r="Z313">
        <v>60410</v>
      </c>
      <c r="AA313">
        <v>61850</v>
      </c>
      <c r="AB313">
        <v>61442</v>
      </c>
      <c r="AC313">
        <v>62009</v>
      </c>
      <c r="AG313">
        <v>46310</v>
      </c>
      <c r="AM313">
        <v>41727</v>
      </c>
      <c r="AN313">
        <v>41548</v>
      </c>
      <c r="AS313">
        <v>56264</v>
      </c>
      <c r="AT313">
        <v>56754</v>
      </c>
      <c r="AY313">
        <v>28594</v>
      </c>
      <c r="BE313">
        <v>43760</v>
      </c>
      <c r="BF313">
        <v>43667</v>
      </c>
      <c r="BG313">
        <v>44136</v>
      </c>
      <c r="BQ313">
        <v>29667</v>
      </c>
      <c r="CC313">
        <v>99164</v>
      </c>
      <c r="CI313">
        <v>53826</v>
      </c>
      <c r="CJ313">
        <v>54805</v>
      </c>
    </row>
    <row r="314" spans="9:88" x14ac:dyDescent="0.25">
      <c r="I314">
        <v>81650</v>
      </c>
      <c r="O314">
        <v>32212</v>
      </c>
      <c r="P314">
        <v>33158</v>
      </c>
      <c r="Q314">
        <v>32501</v>
      </c>
      <c r="Z314">
        <v>60046</v>
      </c>
      <c r="AA314">
        <v>61001</v>
      </c>
      <c r="AB314">
        <v>62420</v>
      </c>
      <c r="AC314">
        <v>62325</v>
      </c>
      <c r="AG314">
        <v>47532</v>
      </c>
      <c r="AM314">
        <v>41766</v>
      </c>
      <c r="AN314">
        <v>41558</v>
      </c>
      <c r="AS314">
        <v>55931</v>
      </c>
      <c r="AT314">
        <v>56701</v>
      </c>
      <c r="AY314">
        <v>28079</v>
      </c>
      <c r="BE314">
        <v>45880</v>
      </c>
      <c r="BF314">
        <v>43681</v>
      </c>
      <c r="BG314">
        <v>44325</v>
      </c>
      <c r="BQ314">
        <v>29630</v>
      </c>
      <c r="CC314">
        <v>99179</v>
      </c>
      <c r="CI314">
        <v>54234</v>
      </c>
      <c r="CJ314">
        <v>54005</v>
      </c>
    </row>
    <row r="315" spans="9:88" x14ac:dyDescent="0.25">
      <c r="I315">
        <v>81431</v>
      </c>
      <c r="O315">
        <v>32083</v>
      </c>
      <c r="P315">
        <v>33177</v>
      </c>
      <c r="Q315">
        <v>32503</v>
      </c>
      <c r="Z315">
        <v>60014</v>
      </c>
      <c r="AA315">
        <v>61864</v>
      </c>
      <c r="AB315">
        <v>61478</v>
      </c>
      <c r="AC315">
        <v>62373</v>
      </c>
      <c r="AG315">
        <v>47110</v>
      </c>
      <c r="AM315">
        <v>40935</v>
      </c>
      <c r="AN315">
        <v>42051</v>
      </c>
      <c r="AS315">
        <v>55806</v>
      </c>
      <c r="AT315">
        <v>55606</v>
      </c>
      <c r="AY315">
        <v>28462</v>
      </c>
      <c r="BE315">
        <v>43080</v>
      </c>
      <c r="BF315">
        <v>43682</v>
      </c>
      <c r="BG315">
        <v>44315</v>
      </c>
      <c r="BQ315">
        <v>29690</v>
      </c>
      <c r="CC315">
        <v>99403</v>
      </c>
      <c r="CI315">
        <v>54665</v>
      </c>
      <c r="CJ315">
        <v>54015</v>
      </c>
    </row>
    <row r="316" spans="9:88" x14ac:dyDescent="0.25">
      <c r="I316">
        <v>81526</v>
      </c>
      <c r="O316">
        <v>32244</v>
      </c>
      <c r="P316">
        <v>32317</v>
      </c>
      <c r="Q316">
        <v>32514</v>
      </c>
      <c r="Z316">
        <v>60096</v>
      </c>
      <c r="AA316">
        <v>61074</v>
      </c>
      <c r="AB316">
        <v>61501</v>
      </c>
      <c r="AC316">
        <v>62824</v>
      </c>
      <c r="AG316">
        <v>47514</v>
      </c>
      <c r="AM316">
        <v>41171</v>
      </c>
      <c r="AN316">
        <v>41524</v>
      </c>
      <c r="AS316">
        <v>55802</v>
      </c>
      <c r="AT316">
        <v>56727</v>
      </c>
      <c r="AY316">
        <v>28227</v>
      </c>
      <c r="BE316">
        <v>43071</v>
      </c>
      <c r="BF316">
        <v>43606</v>
      </c>
      <c r="BG316">
        <v>44316</v>
      </c>
      <c r="BQ316">
        <v>29678</v>
      </c>
      <c r="CC316">
        <v>99401</v>
      </c>
      <c r="CI316">
        <v>54408</v>
      </c>
      <c r="CJ316">
        <v>54546</v>
      </c>
    </row>
    <row r="317" spans="9:88" x14ac:dyDescent="0.25">
      <c r="I317">
        <v>80721</v>
      </c>
      <c r="O317">
        <v>33953</v>
      </c>
      <c r="P317">
        <v>33157</v>
      </c>
      <c r="Q317">
        <v>32505</v>
      </c>
      <c r="Z317">
        <v>60512</v>
      </c>
      <c r="AA317">
        <v>61876</v>
      </c>
      <c r="AB317">
        <v>62465</v>
      </c>
      <c r="AC317">
        <v>62460</v>
      </c>
      <c r="AG317">
        <v>46732</v>
      </c>
      <c r="AM317">
        <v>40763</v>
      </c>
      <c r="AN317">
        <v>41544</v>
      </c>
      <c r="AS317">
        <v>55752</v>
      </c>
      <c r="AT317">
        <v>56623</v>
      </c>
      <c r="AY317">
        <v>28570</v>
      </c>
      <c r="BE317">
        <v>43338</v>
      </c>
      <c r="BF317">
        <v>43620</v>
      </c>
      <c r="BG317">
        <v>44317</v>
      </c>
      <c r="BQ317">
        <v>29661</v>
      </c>
      <c r="CC317">
        <v>99402</v>
      </c>
      <c r="CI317">
        <v>54441</v>
      </c>
      <c r="CJ317">
        <v>54022</v>
      </c>
    </row>
    <row r="318" spans="9:88" x14ac:dyDescent="0.25">
      <c r="I318">
        <v>81301</v>
      </c>
      <c r="O318">
        <v>32217</v>
      </c>
      <c r="P318">
        <v>33170</v>
      </c>
      <c r="Q318">
        <v>32508</v>
      </c>
      <c r="Z318">
        <v>60051</v>
      </c>
      <c r="AA318">
        <v>61880</v>
      </c>
      <c r="AB318">
        <v>62712</v>
      </c>
      <c r="AC318">
        <v>62284</v>
      </c>
      <c r="AG318">
        <v>46381</v>
      </c>
      <c r="AM318">
        <v>42266</v>
      </c>
      <c r="AN318">
        <v>41566</v>
      </c>
      <c r="AS318">
        <v>56339</v>
      </c>
      <c r="AT318">
        <v>56723</v>
      </c>
      <c r="AY318">
        <v>28552</v>
      </c>
      <c r="BE318">
        <v>44849</v>
      </c>
      <c r="BF318">
        <v>43605</v>
      </c>
      <c r="BG318">
        <v>44326</v>
      </c>
      <c r="BQ318">
        <v>29671</v>
      </c>
      <c r="CI318">
        <v>54409</v>
      </c>
      <c r="CJ318">
        <v>54843</v>
      </c>
    </row>
    <row r="319" spans="9:88" x14ac:dyDescent="0.25">
      <c r="I319">
        <v>80744</v>
      </c>
      <c r="O319">
        <v>33948</v>
      </c>
      <c r="P319">
        <v>33189</v>
      </c>
      <c r="Q319">
        <v>32511</v>
      </c>
      <c r="Z319">
        <v>60041</v>
      </c>
      <c r="AA319">
        <v>61451</v>
      </c>
      <c r="AB319">
        <v>62703</v>
      </c>
      <c r="AC319">
        <v>62050</v>
      </c>
      <c r="AG319">
        <v>47640</v>
      </c>
      <c r="AM319">
        <v>41754</v>
      </c>
      <c r="AN319">
        <v>41553</v>
      </c>
      <c r="AS319">
        <v>56326</v>
      </c>
      <c r="AT319">
        <v>56722</v>
      </c>
      <c r="AY319">
        <v>28412</v>
      </c>
      <c r="BE319">
        <v>43050</v>
      </c>
      <c r="BF319">
        <v>44235</v>
      </c>
      <c r="BG319">
        <v>44328</v>
      </c>
      <c r="BQ319">
        <v>29682</v>
      </c>
      <c r="CI319">
        <v>53810</v>
      </c>
      <c r="CJ319">
        <v>54870</v>
      </c>
    </row>
    <row r="320" spans="9:88" x14ac:dyDescent="0.25">
      <c r="I320">
        <v>81137</v>
      </c>
      <c r="O320">
        <v>34990</v>
      </c>
      <c r="P320">
        <v>32305</v>
      </c>
      <c r="Q320">
        <v>32512</v>
      </c>
      <c r="Z320">
        <v>60156</v>
      </c>
      <c r="AA320">
        <v>61778</v>
      </c>
      <c r="AB320">
        <v>61438</v>
      </c>
      <c r="AC320">
        <v>62854</v>
      </c>
      <c r="AG320">
        <v>46748</v>
      </c>
      <c r="AM320">
        <v>40995</v>
      </c>
      <c r="AN320">
        <v>41528</v>
      </c>
      <c r="AS320">
        <v>55785</v>
      </c>
      <c r="AT320">
        <v>55605</v>
      </c>
      <c r="AY320">
        <v>28215</v>
      </c>
      <c r="BE320">
        <v>43731</v>
      </c>
      <c r="BF320">
        <v>44629</v>
      </c>
      <c r="BG320">
        <v>44396</v>
      </c>
      <c r="BQ320">
        <v>29672</v>
      </c>
      <c r="CI320">
        <v>54626</v>
      </c>
      <c r="CJ320">
        <v>54007</v>
      </c>
    </row>
    <row r="321" spans="9:88" x14ac:dyDescent="0.25">
      <c r="I321">
        <v>81520</v>
      </c>
      <c r="O321">
        <v>32222</v>
      </c>
      <c r="P321">
        <v>32399</v>
      </c>
      <c r="Q321">
        <v>32571</v>
      </c>
      <c r="Z321">
        <v>60940</v>
      </c>
      <c r="AA321">
        <v>61810</v>
      </c>
      <c r="AB321">
        <v>61272</v>
      </c>
      <c r="AC321">
        <v>62351</v>
      </c>
      <c r="AG321">
        <v>46567</v>
      </c>
      <c r="AM321">
        <v>40997</v>
      </c>
      <c r="AN321">
        <v>42069</v>
      </c>
      <c r="AS321">
        <v>55736</v>
      </c>
      <c r="AT321">
        <v>56724</v>
      </c>
      <c r="AY321">
        <v>27928</v>
      </c>
      <c r="BE321">
        <v>43746</v>
      </c>
      <c r="BF321">
        <v>44689</v>
      </c>
      <c r="BG321">
        <v>44398</v>
      </c>
      <c r="BQ321">
        <v>29635</v>
      </c>
      <c r="CI321">
        <v>53821</v>
      </c>
      <c r="CJ321">
        <v>54021</v>
      </c>
    </row>
    <row r="322" spans="9:88" x14ac:dyDescent="0.25">
      <c r="I322">
        <v>81504</v>
      </c>
      <c r="O322">
        <v>34285</v>
      </c>
      <c r="P322">
        <v>33031</v>
      </c>
      <c r="Q322">
        <v>32565</v>
      </c>
      <c r="Z322">
        <v>60554</v>
      </c>
      <c r="AA322">
        <v>61882</v>
      </c>
      <c r="AB322">
        <v>62704</v>
      </c>
      <c r="AC322">
        <v>62419</v>
      </c>
      <c r="AG322">
        <v>46797</v>
      </c>
      <c r="AM322">
        <v>42459</v>
      </c>
      <c r="AN322">
        <v>42040</v>
      </c>
      <c r="AS322">
        <v>56131</v>
      </c>
      <c r="AT322">
        <v>56738</v>
      </c>
      <c r="AY322">
        <v>28263</v>
      </c>
      <c r="BE322">
        <v>45711</v>
      </c>
      <c r="BF322">
        <v>43610</v>
      </c>
      <c r="BG322">
        <v>44308</v>
      </c>
      <c r="BQ322">
        <v>29696</v>
      </c>
      <c r="CI322">
        <v>54403</v>
      </c>
      <c r="CJ322">
        <v>54023</v>
      </c>
    </row>
    <row r="323" spans="9:88" x14ac:dyDescent="0.25">
      <c r="I323">
        <v>81625</v>
      </c>
      <c r="O323">
        <v>32054</v>
      </c>
      <c r="P323">
        <v>32309</v>
      </c>
      <c r="Q323">
        <v>32506</v>
      </c>
      <c r="Z323">
        <v>60447</v>
      </c>
      <c r="AA323">
        <v>61870</v>
      </c>
      <c r="AB323">
        <v>61418</v>
      </c>
      <c r="AC323">
        <v>62892</v>
      </c>
      <c r="AG323">
        <v>46550</v>
      </c>
      <c r="AM323">
        <v>41166</v>
      </c>
      <c r="AN323">
        <v>42066</v>
      </c>
      <c r="AS323">
        <v>56588</v>
      </c>
      <c r="AT323">
        <v>56737</v>
      </c>
      <c r="AY323">
        <v>28409</v>
      </c>
      <c r="BE323">
        <v>43777</v>
      </c>
      <c r="BF323">
        <v>44870</v>
      </c>
      <c r="BG323">
        <v>44721</v>
      </c>
      <c r="BQ323">
        <v>29693</v>
      </c>
      <c r="CI323">
        <v>54449</v>
      </c>
      <c r="CJ323">
        <v>54889</v>
      </c>
    </row>
    <row r="324" spans="9:88" x14ac:dyDescent="0.25">
      <c r="I324">
        <v>80737</v>
      </c>
      <c r="O324">
        <v>34293</v>
      </c>
      <c r="P324">
        <v>33190</v>
      </c>
      <c r="Q324">
        <v>32534</v>
      </c>
      <c r="Z324">
        <v>60119</v>
      </c>
      <c r="AA324">
        <v>61568</v>
      </c>
      <c r="AB324">
        <v>61411</v>
      </c>
      <c r="AC324">
        <v>62086</v>
      </c>
      <c r="AG324">
        <v>46347</v>
      </c>
      <c r="AM324">
        <v>40913</v>
      </c>
      <c r="AN324">
        <v>42053</v>
      </c>
      <c r="AS324">
        <v>55748</v>
      </c>
      <c r="AT324">
        <v>56760</v>
      </c>
      <c r="AY324">
        <v>28223</v>
      </c>
      <c r="BE324">
        <v>45735</v>
      </c>
      <c r="BF324">
        <v>43616</v>
      </c>
      <c r="BG324">
        <v>44312</v>
      </c>
      <c r="BQ324">
        <v>29685</v>
      </c>
      <c r="CI324">
        <v>54491</v>
      </c>
      <c r="CJ324">
        <v>54517</v>
      </c>
    </row>
    <row r="325" spans="9:88" x14ac:dyDescent="0.25">
      <c r="I325">
        <v>81527</v>
      </c>
      <c r="O325">
        <v>33950</v>
      </c>
      <c r="P325">
        <v>32301</v>
      </c>
      <c r="Q325">
        <v>32507</v>
      </c>
      <c r="Z325">
        <v>60012</v>
      </c>
      <c r="AA325">
        <v>61257</v>
      </c>
      <c r="AB325">
        <v>62428</v>
      </c>
      <c r="AC325">
        <v>62092</v>
      </c>
      <c r="AG325">
        <v>47117</v>
      </c>
      <c r="AM325">
        <v>41149</v>
      </c>
      <c r="AN325">
        <v>42079</v>
      </c>
      <c r="AS325">
        <v>56157</v>
      </c>
      <c r="AT325">
        <v>56721</v>
      </c>
      <c r="AY325">
        <v>28262</v>
      </c>
      <c r="BE325">
        <v>45890</v>
      </c>
      <c r="BF325">
        <v>43623</v>
      </c>
      <c r="BG325">
        <v>43901</v>
      </c>
      <c r="BQ325">
        <v>29691</v>
      </c>
      <c r="CI325">
        <v>54656</v>
      </c>
      <c r="CJ325">
        <v>54829</v>
      </c>
    </row>
    <row r="326" spans="9:88" x14ac:dyDescent="0.25">
      <c r="I326">
        <v>81424</v>
      </c>
      <c r="O326">
        <v>32250</v>
      </c>
      <c r="P326">
        <v>32308</v>
      </c>
      <c r="Q326">
        <v>32509</v>
      </c>
      <c r="Z326">
        <v>60020</v>
      </c>
      <c r="AA326">
        <v>61816</v>
      </c>
      <c r="AB326">
        <v>61484</v>
      </c>
      <c r="AC326">
        <v>62899</v>
      </c>
      <c r="AG326">
        <v>46340</v>
      </c>
      <c r="AM326">
        <v>42215</v>
      </c>
      <c r="AN326">
        <v>41547</v>
      </c>
      <c r="AS326">
        <v>55805</v>
      </c>
      <c r="AT326">
        <v>56762</v>
      </c>
      <c r="AY326">
        <v>28213</v>
      </c>
      <c r="BE326">
        <v>45831</v>
      </c>
      <c r="BF326">
        <v>43452</v>
      </c>
      <c r="BG326">
        <v>44615</v>
      </c>
      <c r="BQ326">
        <v>29676</v>
      </c>
      <c r="CI326">
        <v>54628</v>
      </c>
      <c r="CJ326">
        <v>54017</v>
      </c>
    </row>
    <row r="327" spans="9:88" x14ac:dyDescent="0.25">
      <c r="I327">
        <v>81506</v>
      </c>
      <c r="O327">
        <v>33438</v>
      </c>
      <c r="P327">
        <v>33032</v>
      </c>
      <c r="Q327">
        <v>32526</v>
      </c>
      <c r="Z327">
        <v>60950</v>
      </c>
      <c r="AA327">
        <v>61856</v>
      </c>
      <c r="AB327">
        <v>61469</v>
      </c>
      <c r="AC327">
        <v>62807</v>
      </c>
      <c r="AG327">
        <v>47541</v>
      </c>
      <c r="AM327">
        <v>40979</v>
      </c>
      <c r="AN327">
        <v>41568</v>
      </c>
      <c r="AS327">
        <v>56482</v>
      </c>
      <c r="AT327">
        <v>56761</v>
      </c>
      <c r="AY327">
        <v>28036</v>
      </c>
      <c r="BE327">
        <v>45873</v>
      </c>
      <c r="BF327">
        <v>43608</v>
      </c>
      <c r="BG327">
        <v>44303</v>
      </c>
      <c r="BQ327">
        <v>29686</v>
      </c>
      <c r="CI327">
        <v>54418</v>
      </c>
      <c r="CJ327">
        <v>54855</v>
      </c>
    </row>
    <row r="328" spans="9:88" x14ac:dyDescent="0.25">
      <c r="I328">
        <v>81501</v>
      </c>
      <c r="O328">
        <v>32216</v>
      </c>
      <c r="P328">
        <v>32307</v>
      </c>
      <c r="Q328">
        <v>32533</v>
      </c>
      <c r="Z328">
        <v>60560</v>
      </c>
      <c r="AA328">
        <v>61721</v>
      </c>
      <c r="AB328">
        <v>62565</v>
      </c>
      <c r="AC328">
        <v>62839</v>
      </c>
      <c r="AG328">
        <v>47585</v>
      </c>
      <c r="AM328">
        <v>41317</v>
      </c>
      <c r="AN328">
        <v>42056</v>
      </c>
      <c r="AS328">
        <v>56527</v>
      </c>
      <c r="AT328">
        <v>56673</v>
      </c>
      <c r="AY328">
        <v>28112</v>
      </c>
      <c r="BE328">
        <v>45840</v>
      </c>
      <c r="BF328">
        <v>43613</v>
      </c>
      <c r="BG328">
        <v>44017</v>
      </c>
      <c r="BQ328">
        <v>29658</v>
      </c>
      <c r="CI328">
        <v>54404</v>
      </c>
      <c r="CJ328">
        <v>54559</v>
      </c>
    </row>
    <row r="329" spans="9:88" x14ac:dyDescent="0.25">
      <c r="I329">
        <v>81503</v>
      </c>
      <c r="O329">
        <v>32224</v>
      </c>
      <c r="P329">
        <v>32313</v>
      </c>
      <c r="Q329">
        <v>32577</v>
      </c>
      <c r="Z329">
        <v>60002</v>
      </c>
      <c r="AA329">
        <v>61747</v>
      </c>
      <c r="AB329">
        <v>62627</v>
      </c>
      <c r="AC329">
        <v>62081</v>
      </c>
      <c r="AG329">
        <v>46763</v>
      </c>
      <c r="AM329">
        <v>40827</v>
      </c>
      <c r="AN329">
        <v>42035</v>
      </c>
      <c r="AS329">
        <v>56256</v>
      </c>
      <c r="AT329">
        <v>56686</v>
      </c>
      <c r="AY329">
        <v>27979</v>
      </c>
      <c r="BE329">
        <v>45879</v>
      </c>
      <c r="BF329">
        <v>44889</v>
      </c>
      <c r="BG329">
        <v>44304</v>
      </c>
      <c r="BQ329">
        <v>29664</v>
      </c>
      <c r="CI329">
        <v>53801</v>
      </c>
      <c r="CJ329">
        <v>54826</v>
      </c>
    </row>
    <row r="330" spans="9:88" x14ac:dyDescent="0.25">
      <c r="I330">
        <v>81653</v>
      </c>
      <c r="O330">
        <v>32246</v>
      </c>
      <c r="P330">
        <v>32322</v>
      </c>
      <c r="Q330">
        <v>32535</v>
      </c>
      <c r="Z330">
        <v>60481</v>
      </c>
      <c r="AA330">
        <v>61517</v>
      </c>
      <c r="AB330">
        <v>62447</v>
      </c>
      <c r="AC330">
        <v>62357</v>
      </c>
      <c r="AG330">
        <v>46701</v>
      </c>
      <c r="AM330">
        <v>40939</v>
      </c>
      <c r="AN330">
        <v>42039</v>
      </c>
      <c r="AS330">
        <v>56551</v>
      </c>
      <c r="AT330">
        <v>56759</v>
      </c>
      <c r="AY330">
        <v>28537</v>
      </c>
      <c r="BE330">
        <v>45771</v>
      </c>
      <c r="BF330">
        <v>44677</v>
      </c>
      <c r="BG330">
        <v>43912</v>
      </c>
      <c r="CI330">
        <v>54210</v>
      </c>
      <c r="CJ330">
        <v>54846</v>
      </c>
    </row>
    <row r="331" spans="9:88" x14ac:dyDescent="0.25">
      <c r="I331">
        <v>81630</v>
      </c>
      <c r="O331">
        <v>32234</v>
      </c>
      <c r="P331">
        <v>33039</v>
      </c>
      <c r="Q331">
        <v>32568</v>
      </c>
      <c r="Z331">
        <v>60050</v>
      </c>
      <c r="AA331">
        <v>61607</v>
      </c>
      <c r="AB331">
        <v>62477</v>
      </c>
      <c r="AC331">
        <v>62685</v>
      </c>
      <c r="AG331">
        <v>46765</v>
      </c>
      <c r="AM331">
        <v>41465</v>
      </c>
      <c r="AN331">
        <v>42087</v>
      </c>
      <c r="AS331">
        <v>55812</v>
      </c>
      <c r="AT331">
        <v>56758</v>
      </c>
      <c r="AY331">
        <v>27875</v>
      </c>
      <c r="BE331">
        <v>45856</v>
      </c>
      <c r="BF331">
        <v>43412</v>
      </c>
      <c r="BG331">
        <v>44313</v>
      </c>
      <c r="CI331">
        <v>54653</v>
      </c>
      <c r="CJ331">
        <v>54813</v>
      </c>
    </row>
    <row r="332" spans="9:88" x14ac:dyDescent="0.25">
      <c r="I332">
        <v>81303</v>
      </c>
      <c r="O332">
        <v>34997</v>
      </c>
      <c r="P332">
        <v>32306</v>
      </c>
      <c r="Z332">
        <v>60142</v>
      </c>
      <c r="AA332">
        <v>61242</v>
      </c>
      <c r="AB332">
        <v>62568</v>
      </c>
      <c r="AC332">
        <v>62359</v>
      </c>
      <c r="AG332">
        <v>46532</v>
      </c>
      <c r="AM332">
        <v>41367</v>
      </c>
      <c r="AN332">
        <v>42088</v>
      </c>
      <c r="AS332">
        <v>55811</v>
      </c>
      <c r="AT332">
        <v>56710</v>
      </c>
      <c r="AY332">
        <v>28452</v>
      </c>
      <c r="BE332">
        <v>45778</v>
      </c>
      <c r="BF332">
        <v>44663</v>
      </c>
      <c r="BG332">
        <v>44070</v>
      </c>
      <c r="CI332">
        <v>54175</v>
      </c>
      <c r="CJ332">
        <v>54001</v>
      </c>
    </row>
    <row r="333" spans="9:88" x14ac:dyDescent="0.25">
      <c r="I333">
        <v>81505</v>
      </c>
      <c r="O333">
        <v>32221</v>
      </c>
      <c r="P333">
        <v>33033</v>
      </c>
      <c r="Z333">
        <v>60140</v>
      </c>
      <c r="AA333">
        <v>61238</v>
      </c>
      <c r="AB333">
        <v>62468</v>
      </c>
      <c r="AC333">
        <v>62063</v>
      </c>
      <c r="AG333">
        <v>47577</v>
      </c>
      <c r="AM333">
        <v>41723</v>
      </c>
      <c r="AN333">
        <v>42024</v>
      </c>
      <c r="AS333">
        <v>55779</v>
      </c>
      <c r="AT333">
        <v>56751</v>
      </c>
      <c r="AY333">
        <v>27020</v>
      </c>
      <c r="BE333">
        <v>43019</v>
      </c>
      <c r="BF333">
        <v>43612</v>
      </c>
      <c r="BG333">
        <v>43976</v>
      </c>
      <c r="CI333">
        <v>54401</v>
      </c>
      <c r="CJ333">
        <v>54016</v>
      </c>
    </row>
    <row r="334" spans="9:88" x14ac:dyDescent="0.25">
      <c r="I334">
        <v>81507</v>
      </c>
      <c r="O334">
        <v>32619</v>
      </c>
      <c r="P334">
        <v>33030</v>
      </c>
      <c r="Z334">
        <v>60511</v>
      </c>
      <c r="AA334">
        <v>61554</v>
      </c>
      <c r="AB334">
        <v>62677</v>
      </c>
      <c r="AC334">
        <v>62246</v>
      </c>
      <c r="AG334">
        <v>46506</v>
      </c>
      <c r="AM334">
        <v>40868</v>
      </c>
      <c r="AN334">
        <v>42085</v>
      </c>
      <c r="AS334">
        <v>56291</v>
      </c>
      <c r="AT334">
        <v>56763</v>
      </c>
      <c r="AY334">
        <v>27919</v>
      </c>
      <c r="BE334">
        <v>43316</v>
      </c>
      <c r="BF334">
        <v>43611</v>
      </c>
      <c r="BG334">
        <v>44310</v>
      </c>
      <c r="CI334">
        <v>54138</v>
      </c>
      <c r="CJ334">
        <v>54875</v>
      </c>
    </row>
    <row r="335" spans="9:88" x14ac:dyDescent="0.25">
      <c r="I335">
        <v>81320</v>
      </c>
      <c r="O335">
        <v>32207</v>
      </c>
      <c r="P335">
        <v>32312</v>
      </c>
      <c r="Z335">
        <v>60545</v>
      </c>
      <c r="AA335">
        <v>61558</v>
      </c>
      <c r="AB335">
        <v>62711</v>
      </c>
      <c r="AC335">
        <v>62452</v>
      </c>
      <c r="AG335">
        <v>47660</v>
      </c>
      <c r="AM335">
        <v>41143</v>
      </c>
      <c r="AN335">
        <v>42021</v>
      </c>
      <c r="AS335">
        <v>56115</v>
      </c>
      <c r="AT335">
        <v>56744</v>
      </c>
      <c r="AY335">
        <v>27926</v>
      </c>
      <c r="BE335">
        <v>43728</v>
      </c>
      <c r="BF335">
        <v>44217</v>
      </c>
      <c r="BG335">
        <v>44305</v>
      </c>
      <c r="CI335">
        <v>54484</v>
      </c>
      <c r="CJ335">
        <v>54026</v>
      </c>
    </row>
    <row r="336" spans="9:88" x14ac:dyDescent="0.25">
      <c r="I336">
        <v>81521</v>
      </c>
      <c r="O336">
        <v>32210</v>
      </c>
      <c r="P336">
        <v>32358</v>
      </c>
      <c r="Z336">
        <v>60151</v>
      </c>
      <c r="AA336">
        <v>61852</v>
      </c>
      <c r="AB336">
        <v>62517</v>
      </c>
      <c r="AC336">
        <v>62363</v>
      </c>
      <c r="AG336">
        <v>47524</v>
      </c>
      <c r="AM336">
        <v>40940</v>
      </c>
      <c r="AN336">
        <v>42023</v>
      </c>
      <c r="AS336">
        <v>56172</v>
      </c>
      <c r="AT336">
        <v>56756</v>
      </c>
      <c r="AY336">
        <v>28422</v>
      </c>
      <c r="BE336">
        <v>45723</v>
      </c>
      <c r="BF336">
        <v>43747</v>
      </c>
      <c r="BG336">
        <v>44012</v>
      </c>
      <c r="CI336">
        <v>54436</v>
      </c>
      <c r="CJ336">
        <v>54821</v>
      </c>
    </row>
    <row r="337" spans="9:88" x14ac:dyDescent="0.25">
      <c r="I337">
        <v>81522</v>
      </c>
      <c r="O337">
        <v>33981</v>
      </c>
      <c r="P337">
        <v>32304</v>
      </c>
      <c r="Z337">
        <v>60914</v>
      </c>
      <c r="AA337">
        <v>61872</v>
      </c>
      <c r="AB337">
        <v>61460</v>
      </c>
      <c r="AC337">
        <v>62088</v>
      </c>
      <c r="AG337">
        <v>46741</v>
      </c>
      <c r="AM337">
        <v>40902</v>
      </c>
      <c r="AN337">
        <v>42041</v>
      </c>
      <c r="AS337">
        <v>56169</v>
      </c>
      <c r="AT337">
        <v>56713</v>
      </c>
      <c r="AY337">
        <v>28269</v>
      </c>
      <c r="BE337">
        <v>43037</v>
      </c>
      <c r="BF337">
        <v>43793</v>
      </c>
      <c r="BG337">
        <v>44145</v>
      </c>
      <c r="CI337">
        <v>54420</v>
      </c>
      <c r="CJ337">
        <v>54871</v>
      </c>
    </row>
    <row r="338" spans="9:88" x14ac:dyDescent="0.25">
      <c r="I338">
        <v>81323</v>
      </c>
      <c r="O338">
        <v>32266</v>
      </c>
      <c r="P338">
        <v>32303</v>
      </c>
      <c r="Z338">
        <v>60081</v>
      </c>
      <c r="AA338">
        <v>61851</v>
      </c>
      <c r="AB338">
        <v>62624</v>
      </c>
      <c r="AC338">
        <v>62347</v>
      </c>
      <c r="AG338">
        <v>47142</v>
      </c>
      <c r="AM338">
        <v>41719</v>
      </c>
      <c r="AN338">
        <v>42031</v>
      </c>
      <c r="AS338">
        <v>56267</v>
      </c>
      <c r="AT338">
        <v>56726</v>
      </c>
      <c r="AY338">
        <v>28104</v>
      </c>
      <c r="BE338">
        <v>45743</v>
      </c>
      <c r="BF338">
        <v>44090</v>
      </c>
      <c r="BG338">
        <v>44133</v>
      </c>
      <c r="CI338">
        <v>54621</v>
      </c>
      <c r="CJ338">
        <v>54839</v>
      </c>
    </row>
    <row r="339" spans="9:88" x14ac:dyDescent="0.25">
      <c r="I339">
        <v>81326</v>
      </c>
      <c r="O339">
        <v>32205</v>
      </c>
      <c r="P339">
        <v>32310</v>
      </c>
      <c r="Z339">
        <v>60954</v>
      </c>
      <c r="AA339">
        <v>61275</v>
      </c>
      <c r="AB339">
        <v>61475</v>
      </c>
      <c r="AC339">
        <v>62875</v>
      </c>
      <c r="AG339">
        <v>47135</v>
      </c>
      <c r="AM339">
        <v>40874</v>
      </c>
      <c r="AN339">
        <v>42032</v>
      </c>
      <c r="AS339">
        <v>56518</v>
      </c>
      <c r="AT339">
        <v>56757</v>
      </c>
      <c r="AY339">
        <v>28660</v>
      </c>
      <c r="BE339">
        <v>43830</v>
      </c>
      <c r="BF339">
        <v>44608</v>
      </c>
      <c r="BG339">
        <v>44286</v>
      </c>
      <c r="CI339">
        <v>54177</v>
      </c>
      <c r="CJ339">
        <v>54810</v>
      </c>
    </row>
    <row r="340" spans="9:88" x14ac:dyDescent="0.25">
      <c r="I340">
        <v>81422</v>
      </c>
      <c r="O340">
        <v>34223</v>
      </c>
      <c r="P340">
        <v>33034</v>
      </c>
      <c r="Z340">
        <v>60072</v>
      </c>
      <c r="AA340">
        <v>61727</v>
      </c>
      <c r="AB340">
        <v>61455</v>
      </c>
      <c r="AC340">
        <v>62074</v>
      </c>
      <c r="AG340">
        <v>46553</v>
      </c>
      <c r="AM340">
        <v>41160</v>
      </c>
      <c r="AN340">
        <v>42050</v>
      </c>
      <c r="AS340">
        <v>56167</v>
      </c>
      <c r="AT340">
        <v>56732</v>
      </c>
      <c r="AY340">
        <v>28642</v>
      </c>
      <c r="BE340">
        <v>43022</v>
      </c>
      <c r="BF340">
        <v>44275</v>
      </c>
      <c r="BG340">
        <v>43917</v>
      </c>
      <c r="CI340">
        <v>54448</v>
      </c>
      <c r="CJ340">
        <v>54025</v>
      </c>
    </row>
    <row r="341" spans="9:88" x14ac:dyDescent="0.25">
      <c r="I341">
        <v>81633</v>
      </c>
      <c r="O341">
        <v>32204</v>
      </c>
      <c r="P341">
        <v>33035</v>
      </c>
      <c r="Z341">
        <v>60180</v>
      </c>
      <c r="AA341">
        <v>61536</v>
      </c>
      <c r="AB341">
        <v>62555</v>
      </c>
      <c r="AC341">
        <v>62016</v>
      </c>
      <c r="AG341">
        <v>47523</v>
      </c>
      <c r="AM341">
        <v>42445</v>
      </c>
      <c r="AS341">
        <v>56435</v>
      </c>
      <c r="AT341">
        <v>56714</v>
      </c>
      <c r="AY341">
        <v>28105</v>
      </c>
      <c r="BE341">
        <v>45858</v>
      </c>
      <c r="BF341">
        <v>44814</v>
      </c>
      <c r="BG341">
        <v>43935</v>
      </c>
      <c r="CI341">
        <v>54614</v>
      </c>
      <c r="CJ341">
        <v>54801</v>
      </c>
    </row>
    <row r="342" spans="9:88" x14ac:dyDescent="0.25">
      <c r="I342">
        <v>81328</v>
      </c>
      <c r="O342">
        <v>34224</v>
      </c>
      <c r="P342">
        <v>32343</v>
      </c>
      <c r="Z342">
        <v>60915</v>
      </c>
      <c r="AA342">
        <v>61863</v>
      </c>
      <c r="AB342">
        <v>62478</v>
      </c>
      <c r="AC342">
        <v>62338</v>
      </c>
      <c r="AG342">
        <v>46710</v>
      </c>
      <c r="AM342">
        <v>40977</v>
      </c>
      <c r="AS342">
        <v>56119</v>
      </c>
      <c r="AT342">
        <v>56729</v>
      </c>
      <c r="AY342">
        <v>28166</v>
      </c>
      <c r="BE342">
        <v>45772</v>
      </c>
      <c r="BF342">
        <v>44680</v>
      </c>
      <c r="BG342">
        <v>43903</v>
      </c>
      <c r="CI342">
        <v>54623</v>
      </c>
      <c r="CJ342">
        <v>54082</v>
      </c>
    </row>
    <row r="343" spans="9:88" x14ac:dyDescent="0.25">
      <c r="I343">
        <v>81524</v>
      </c>
      <c r="O343">
        <v>33955</v>
      </c>
      <c r="P343">
        <v>32328</v>
      </c>
      <c r="Z343">
        <v>60541</v>
      </c>
      <c r="AA343">
        <v>61274</v>
      </c>
      <c r="AB343">
        <v>62463</v>
      </c>
      <c r="AC343">
        <v>62014</v>
      </c>
      <c r="AG343">
        <v>46574</v>
      </c>
      <c r="AM343">
        <v>40813</v>
      </c>
      <c r="AS343">
        <v>55702</v>
      </c>
      <c r="AT343">
        <v>56733</v>
      </c>
      <c r="AY343">
        <v>28212</v>
      </c>
      <c r="BE343">
        <v>43758</v>
      </c>
      <c r="BF343">
        <v>44667</v>
      </c>
      <c r="BG343">
        <v>44641</v>
      </c>
      <c r="CI343">
        <v>54624</v>
      </c>
      <c r="CJ343">
        <v>54020</v>
      </c>
    </row>
    <row r="344" spans="9:88" x14ac:dyDescent="0.25">
      <c r="I344">
        <v>81325</v>
      </c>
      <c r="O344">
        <v>32211</v>
      </c>
      <c r="P344">
        <v>32333</v>
      </c>
      <c r="Z344">
        <v>60097</v>
      </c>
      <c r="AA344">
        <v>61489</v>
      </c>
      <c r="AB344">
        <v>62558</v>
      </c>
      <c r="AC344">
        <v>62361</v>
      </c>
      <c r="AG344">
        <v>46738</v>
      </c>
      <c r="AM344">
        <v>41159</v>
      </c>
      <c r="AS344">
        <v>56207</v>
      </c>
      <c r="AT344">
        <v>56734</v>
      </c>
      <c r="AY344">
        <v>28625</v>
      </c>
      <c r="BE344">
        <v>44820</v>
      </c>
      <c r="BF344">
        <v>44254</v>
      </c>
      <c r="BG344">
        <v>44223</v>
      </c>
      <c r="CI344">
        <v>54615</v>
      </c>
      <c r="CJ344">
        <v>54856</v>
      </c>
    </row>
    <row r="345" spans="9:88" x14ac:dyDescent="0.25">
      <c r="I345">
        <v>81523</v>
      </c>
      <c r="O345">
        <v>32202</v>
      </c>
      <c r="P345">
        <v>32334</v>
      </c>
      <c r="Z345">
        <v>60416</v>
      </c>
      <c r="AA345">
        <v>61723</v>
      </c>
      <c r="AB345">
        <v>62536</v>
      </c>
      <c r="AC345">
        <v>62079</v>
      </c>
      <c r="AG345">
        <v>46390</v>
      </c>
      <c r="AM345">
        <v>42262</v>
      </c>
      <c r="AS345">
        <v>56311</v>
      </c>
      <c r="AT345">
        <v>56728</v>
      </c>
      <c r="AY345">
        <v>28470</v>
      </c>
      <c r="BE345">
        <v>45813</v>
      </c>
      <c r="BF345">
        <v>44839</v>
      </c>
      <c r="BG345">
        <v>44142</v>
      </c>
      <c r="CI345">
        <v>54426</v>
      </c>
      <c r="CJ345">
        <v>54009</v>
      </c>
    </row>
    <row r="346" spans="9:88" x14ac:dyDescent="0.25">
      <c r="I346">
        <v>81648</v>
      </c>
      <c r="O346">
        <v>32038</v>
      </c>
      <c r="P346">
        <v>32320</v>
      </c>
      <c r="Z346">
        <v>60098</v>
      </c>
      <c r="AA346">
        <v>61041</v>
      </c>
      <c r="AB346">
        <v>62612</v>
      </c>
      <c r="AC346">
        <v>62253</v>
      </c>
      <c r="AG346">
        <v>47649</v>
      </c>
      <c r="AM346">
        <v>41174</v>
      </c>
      <c r="AS346">
        <v>56524</v>
      </c>
      <c r="AT346">
        <v>56735</v>
      </c>
      <c r="AY346">
        <v>28205</v>
      </c>
      <c r="BE346">
        <v>45770</v>
      </c>
      <c r="BF346">
        <v>43713</v>
      </c>
      <c r="BG346">
        <v>44669</v>
      </c>
      <c r="CI346">
        <v>54632</v>
      </c>
      <c r="CJ346">
        <v>54832</v>
      </c>
    </row>
    <row r="347" spans="9:88" x14ac:dyDescent="0.25">
      <c r="I347">
        <v>81411</v>
      </c>
      <c r="O347">
        <v>32225</v>
      </c>
      <c r="P347">
        <v>33037</v>
      </c>
      <c r="Z347">
        <v>60071</v>
      </c>
      <c r="AA347">
        <v>61075</v>
      </c>
      <c r="AB347">
        <v>62670</v>
      </c>
      <c r="AC347">
        <v>62878</v>
      </c>
      <c r="AG347">
        <v>46536</v>
      </c>
      <c r="AM347">
        <v>41775</v>
      </c>
      <c r="AS347">
        <v>56477</v>
      </c>
      <c r="AT347">
        <v>56755</v>
      </c>
      <c r="AY347">
        <v>28677</v>
      </c>
      <c r="BE347">
        <v>43822</v>
      </c>
      <c r="BF347">
        <v>44618</v>
      </c>
      <c r="BG347">
        <v>44632</v>
      </c>
      <c r="CI347">
        <v>54104</v>
      </c>
      <c r="CJ347">
        <v>54888</v>
      </c>
    </row>
    <row r="348" spans="9:88" x14ac:dyDescent="0.25">
      <c r="I348">
        <v>81525</v>
      </c>
      <c r="O348">
        <v>32061</v>
      </c>
      <c r="P348">
        <v>32351</v>
      </c>
      <c r="Z348">
        <v>60408</v>
      </c>
      <c r="AA348">
        <v>61529</v>
      </c>
      <c r="AB348">
        <v>62629</v>
      </c>
      <c r="AC348">
        <v>62410</v>
      </c>
      <c r="AG348">
        <v>46341</v>
      </c>
      <c r="AM348">
        <v>41175</v>
      </c>
      <c r="AS348">
        <v>56280</v>
      </c>
      <c r="AT348">
        <v>56740</v>
      </c>
      <c r="AY348">
        <v>28428</v>
      </c>
      <c r="BE348">
        <v>43548</v>
      </c>
      <c r="BF348">
        <v>44699</v>
      </c>
      <c r="BG348">
        <v>44130</v>
      </c>
      <c r="CI348">
        <v>54465</v>
      </c>
      <c r="CJ348">
        <v>54845</v>
      </c>
    </row>
    <row r="349" spans="9:88" x14ac:dyDescent="0.25">
      <c r="I349">
        <v>81327</v>
      </c>
      <c r="O349">
        <v>32233</v>
      </c>
      <c r="P349">
        <v>32352</v>
      </c>
      <c r="Z349">
        <v>60520</v>
      </c>
      <c r="AA349">
        <v>61414</v>
      </c>
      <c r="AB349">
        <v>62571</v>
      </c>
      <c r="AC349">
        <v>62376</v>
      </c>
      <c r="AG349">
        <v>46767</v>
      </c>
      <c r="AM349">
        <v>41226</v>
      </c>
      <c r="AS349">
        <v>56227</v>
      </c>
      <c r="AY349">
        <v>28117</v>
      </c>
      <c r="BE349">
        <v>44833</v>
      </c>
      <c r="BF349">
        <v>43983</v>
      </c>
      <c r="BG349">
        <v>44657</v>
      </c>
      <c r="CI349">
        <v>54424</v>
      </c>
      <c r="CJ349">
        <v>54858</v>
      </c>
    </row>
    <row r="350" spans="9:88" x14ac:dyDescent="0.25">
      <c r="I350">
        <v>81640</v>
      </c>
      <c r="O350">
        <v>33455</v>
      </c>
      <c r="P350">
        <v>32332</v>
      </c>
      <c r="Z350">
        <v>60450</v>
      </c>
      <c r="AA350">
        <v>61547</v>
      </c>
      <c r="AB350">
        <v>62462</v>
      </c>
      <c r="AC350">
        <v>62446</v>
      </c>
      <c r="AG350">
        <v>47666</v>
      </c>
      <c r="AM350">
        <v>40958</v>
      </c>
      <c r="AS350">
        <v>56309</v>
      </c>
      <c r="AY350">
        <v>27017</v>
      </c>
      <c r="BE350">
        <v>44802</v>
      </c>
      <c r="BF350">
        <v>44622</v>
      </c>
      <c r="BG350">
        <v>44221</v>
      </c>
      <c r="CI350">
        <v>54479</v>
      </c>
      <c r="CJ350">
        <v>54853</v>
      </c>
    </row>
    <row r="351" spans="9:88" x14ac:dyDescent="0.25">
      <c r="I351">
        <v>81335</v>
      </c>
      <c r="O351">
        <v>32206</v>
      </c>
      <c r="P351">
        <v>32321</v>
      </c>
      <c r="Z351">
        <v>60548</v>
      </c>
      <c r="AA351">
        <v>61485</v>
      </c>
      <c r="AB351">
        <v>62438</v>
      </c>
      <c r="AC351">
        <v>62312</v>
      </c>
      <c r="AG351">
        <v>47579</v>
      </c>
      <c r="AM351">
        <v>41729</v>
      </c>
      <c r="AS351">
        <v>55784</v>
      </c>
      <c r="AY351">
        <v>28557</v>
      </c>
      <c r="BE351">
        <v>43771</v>
      </c>
      <c r="BF351">
        <v>44276</v>
      </c>
      <c r="BG351">
        <v>44278</v>
      </c>
      <c r="CI351">
        <v>54566</v>
      </c>
      <c r="CJ351">
        <v>54806</v>
      </c>
    </row>
    <row r="352" spans="9:88" x14ac:dyDescent="0.25">
      <c r="I352">
        <v>81331</v>
      </c>
      <c r="O352">
        <v>32099</v>
      </c>
      <c r="P352">
        <v>32456</v>
      </c>
      <c r="Z352">
        <v>60112</v>
      </c>
      <c r="AA352">
        <v>61734</v>
      </c>
      <c r="AB352">
        <v>62691</v>
      </c>
      <c r="AC352">
        <v>62365</v>
      </c>
      <c r="AG352">
        <v>46743</v>
      </c>
      <c r="AM352">
        <v>41144</v>
      </c>
      <c r="AS352">
        <v>56141</v>
      </c>
      <c r="AY352">
        <v>28469</v>
      </c>
      <c r="BE352">
        <v>45821</v>
      </c>
      <c r="BF352">
        <v>44613</v>
      </c>
      <c r="BG352">
        <v>44147</v>
      </c>
      <c r="CI352">
        <v>54246</v>
      </c>
      <c r="CJ352">
        <v>54824</v>
      </c>
    </row>
    <row r="353" spans="9:88" x14ac:dyDescent="0.25">
      <c r="I353">
        <v>81324</v>
      </c>
      <c r="O353">
        <v>32254</v>
      </c>
      <c r="P353">
        <v>33070</v>
      </c>
      <c r="Z353">
        <v>60901</v>
      </c>
      <c r="AA353">
        <v>61830</v>
      </c>
      <c r="AB353">
        <v>61437</v>
      </c>
      <c r="AC353">
        <v>62054</v>
      </c>
      <c r="AG353">
        <v>47525</v>
      </c>
      <c r="AM353">
        <v>40988</v>
      </c>
      <c r="AS353">
        <v>56221</v>
      </c>
      <c r="AY353">
        <v>28078</v>
      </c>
      <c r="BE353">
        <v>44844</v>
      </c>
      <c r="BF353">
        <v>43440</v>
      </c>
      <c r="BG353">
        <v>44126</v>
      </c>
      <c r="CI353">
        <v>54658</v>
      </c>
      <c r="CJ353">
        <v>54837</v>
      </c>
    </row>
    <row r="354" spans="9:88" x14ac:dyDescent="0.25">
      <c r="I354">
        <v>81610</v>
      </c>
      <c r="O354">
        <v>32680</v>
      </c>
      <c r="P354">
        <v>32324</v>
      </c>
      <c r="Z354">
        <v>60407</v>
      </c>
      <c r="AA354">
        <v>61241</v>
      </c>
      <c r="AB354">
        <v>62413</v>
      </c>
      <c r="AC354">
        <v>62476</v>
      </c>
      <c r="AG354">
        <v>47552</v>
      </c>
      <c r="AM354">
        <v>41712</v>
      </c>
      <c r="AS354">
        <v>56672</v>
      </c>
      <c r="AY354">
        <v>28031</v>
      </c>
      <c r="BE354">
        <v>44882</v>
      </c>
      <c r="BF354">
        <v>44683</v>
      </c>
      <c r="BG354">
        <v>44140</v>
      </c>
      <c r="CI354">
        <v>54669</v>
      </c>
      <c r="CJ354">
        <v>54859</v>
      </c>
    </row>
    <row r="355" spans="9:88" x14ac:dyDescent="0.25">
      <c r="I355">
        <v>81321</v>
      </c>
      <c r="O355">
        <v>33920</v>
      </c>
      <c r="P355">
        <v>32465</v>
      </c>
      <c r="Z355">
        <v>60913</v>
      </c>
      <c r="AA355">
        <v>61956</v>
      </c>
      <c r="AB355">
        <v>62444</v>
      </c>
      <c r="AC355">
        <v>62881</v>
      </c>
      <c r="AG355">
        <v>46356</v>
      </c>
      <c r="AM355">
        <v>42232</v>
      </c>
      <c r="AS355">
        <v>56151</v>
      </c>
      <c r="AY355">
        <v>28206</v>
      </c>
      <c r="BE355">
        <v>43701</v>
      </c>
      <c r="BF355">
        <v>44662</v>
      </c>
      <c r="BG355">
        <v>44135</v>
      </c>
      <c r="CI355">
        <v>54644</v>
      </c>
      <c r="CJ355">
        <v>54024</v>
      </c>
    </row>
    <row r="356" spans="9:88" x14ac:dyDescent="0.25">
      <c r="O356">
        <v>33947</v>
      </c>
      <c r="P356">
        <v>33036</v>
      </c>
      <c r="Z356">
        <v>60178</v>
      </c>
      <c r="AA356">
        <v>61932</v>
      </c>
      <c r="AB356">
        <v>62557</v>
      </c>
      <c r="AC356">
        <v>62849</v>
      </c>
      <c r="AG356">
        <v>46382</v>
      </c>
      <c r="AM356">
        <v>40858</v>
      </c>
      <c r="AS356">
        <v>56187</v>
      </c>
      <c r="AY356">
        <v>28270</v>
      </c>
      <c r="BE356">
        <v>43787</v>
      </c>
      <c r="BF356">
        <v>43973</v>
      </c>
      <c r="BG356">
        <v>44260</v>
      </c>
      <c r="CI356">
        <v>54102</v>
      </c>
      <c r="CJ356">
        <v>54893</v>
      </c>
    </row>
    <row r="357" spans="9:88" x14ac:dyDescent="0.25">
      <c r="O357">
        <v>32209</v>
      </c>
      <c r="P357">
        <v>32424</v>
      </c>
      <c r="Z357">
        <v>60935</v>
      </c>
      <c r="AA357">
        <v>61569</v>
      </c>
      <c r="AB357">
        <v>61480</v>
      </c>
      <c r="AC357">
        <v>62275</v>
      </c>
      <c r="AG357">
        <v>46573</v>
      </c>
      <c r="AM357">
        <v>41701</v>
      </c>
      <c r="AS357">
        <v>55793</v>
      </c>
      <c r="AY357">
        <v>28211</v>
      </c>
      <c r="BE357">
        <v>45724</v>
      </c>
      <c r="BF357">
        <v>44273</v>
      </c>
      <c r="BG357">
        <v>44264</v>
      </c>
      <c r="CI357">
        <v>54601</v>
      </c>
      <c r="CJ357">
        <v>54872</v>
      </c>
    </row>
    <row r="358" spans="9:88" x14ac:dyDescent="0.25">
      <c r="O358">
        <v>32277</v>
      </c>
      <c r="P358">
        <v>33050</v>
      </c>
      <c r="Z358">
        <v>60135</v>
      </c>
      <c r="AA358">
        <v>61924</v>
      </c>
      <c r="AB358">
        <v>62556</v>
      </c>
      <c r="AC358">
        <v>62001</v>
      </c>
      <c r="AG358">
        <v>46788</v>
      </c>
      <c r="AM358">
        <v>40840</v>
      </c>
      <c r="AS358">
        <v>56248</v>
      </c>
      <c r="AY358">
        <v>28512</v>
      </c>
      <c r="BE358">
        <v>44822</v>
      </c>
      <c r="BF358">
        <v>43719</v>
      </c>
      <c r="BG358">
        <v>43971</v>
      </c>
      <c r="CI358">
        <v>54456</v>
      </c>
      <c r="CJ358">
        <v>54006</v>
      </c>
    </row>
    <row r="359" spans="9:88" x14ac:dyDescent="0.25">
      <c r="O359">
        <v>32025</v>
      </c>
      <c r="P359">
        <v>32449</v>
      </c>
      <c r="Z359">
        <v>60152</v>
      </c>
      <c r="AA359">
        <v>61428</v>
      </c>
      <c r="AB359">
        <v>61440</v>
      </c>
      <c r="AC359">
        <v>62021</v>
      </c>
      <c r="AG359">
        <v>46794</v>
      </c>
      <c r="AM359">
        <v>41238</v>
      </c>
      <c r="AS359">
        <v>56235</v>
      </c>
      <c r="AY359">
        <v>27944</v>
      </c>
      <c r="BE359">
        <v>44804</v>
      </c>
      <c r="BF359">
        <v>44612</v>
      </c>
      <c r="BG359">
        <v>44262</v>
      </c>
      <c r="CI359">
        <v>54462</v>
      </c>
      <c r="CJ359">
        <v>54838</v>
      </c>
    </row>
    <row r="360" spans="9:88" x14ac:dyDescent="0.25">
      <c r="O360">
        <v>32227</v>
      </c>
      <c r="P360">
        <v>32442</v>
      </c>
      <c r="Z360">
        <v>60115</v>
      </c>
      <c r="AA360">
        <v>61490</v>
      </c>
      <c r="AB360">
        <v>62436</v>
      </c>
      <c r="AC360">
        <v>62027</v>
      </c>
      <c r="AG360">
        <v>46706</v>
      </c>
      <c r="AM360">
        <v>41146</v>
      </c>
      <c r="AS360">
        <v>56142</v>
      </c>
      <c r="AY360">
        <v>28689</v>
      </c>
      <c r="BE360">
        <v>45889</v>
      </c>
      <c r="BF360">
        <v>44215</v>
      </c>
      <c r="BG360">
        <v>44129</v>
      </c>
      <c r="CI360">
        <v>54488</v>
      </c>
      <c r="CJ360">
        <v>54873</v>
      </c>
    </row>
    <row r="361" spans="9:88" x14ac:dyDescent="0.25">
      <c r="O361">
        <v>32063</v>
      </c>
      <c r="P361">
        <v>32460</v>
      </c>
      <c r="Z361">
        <v>60034</v>
      </c>
      <c r="AA361">
        <v>61813</v>
      </c>
      <c r="AB361">
        <v>61420</v>
      </c>
      <c r="AC361">
        <v>62305</v>
      </c>
      <c r="AG361">
        <v>47586</v>
      </c>
      <c r="AM361">
        <v>41722</v>
      </c>
      <c r="AS361">
        <v>55717</v>
      </c>
      <c r="AY361">
        <v>28204</v>
      </c>
      <c r="BE361">
        <v>44813</v>
      </c>
      <c r="BF361">
        <v>44074</v>
      </c>
      <c r="BG361">
        <v>44116</v>
      </c>
      <c r="CI361">
        <v>54411</v>
      </c>
      <c r="CJ361">
        <v>54891</v>
      </c>
    </row>
    <row r="362" spans="9:88" x14ac:dyDescent="0.25">
      <c r="O362">
        <v>33476</v>
      </c>
      <c r="P362">
        <v>33043</v>
      </c>
      <c r="Z362">
        <v>60552</v>
      </c>
      <c r="AA362">
        <v>61244</v>
      </c>
      <c r="AB362">
        <v>62445</v>
      </c>
      <c r="AC362">
        <v>62823</v>
      </c>
      <c r="AG362">
        <v>47537</v>
      </c>
      <c r="AM362">
        <v>41776</v>
      </c>
      <c r="AS362">
        <v>56178</v>
      </c>
      <c r="AY362">
        <v>28621</v>
      </c>
      <c r="BE362">
        <v>43524</v>
      </c>
      <c r="BF362">
        <v>44253</v>
      </c>
      <c r="BG362">
        <v>44141</v>
      </c>
      <c r="CI362">
        <v>54754</v>
      </c>
      <c r="CJ362">
        <v>54847</v>
      </c>
    </row>
    <row r="363" spans="9:88" x14ac:dyDescent="0.25">
      <c r="O363">
        <v>32220</v>
      </c>
      <c r="P363">
        <v>32430</v>
      </c>
      <c r="Z363">
        <v>60964</v>
      </c>
      <c r="AA363">
        <v>61940</v>
      </c>
      <c r="AB363">
        <v>62433</v>
      </c>
      <c r="AC363">
        <v>62097</v>
      </c>
      <c r="AG363">
        <v>46383</v>
      </c>
      <c r="AM363">
        <v>41219</v>
      </c>
      <c r="AS363">
        <v>56452</v>
      </c>
      <c r="AY363">
        <v>28467</v>
      </c>
      <c r="BE363">
        <v>43720</v>
      </c>
      <c r="BF363">
        <v>44666</v>
      </c>
      <c r="BG363">
        <v>44224</v>
      </c>
      <c r="CI363">
        <v>54446</v>
      </c>
      <c r="CJ363">
        <v>54830</v>
      </c>
    </row>
    <row r="364" spans="9:88" x14ac:dyDescent="0.25">
      <c r="O364">
        <v>33917</v>
      </c>
      <c r="P364">
        <v>33042</v>
      </c>
      <c r="Z364">
        <v>60444</v>
      </c>
      <c r="AA364">
        <v>61239</v>
      </c>
      <c r="AB364">
        <v>62481</v>
      </c>
      <c r="AC364">
        <v>62850</v>
      </c>
      <c r="AG364">
        <v>46543</v>
      </c>
      <c r="AM364">
        <v>41772</v>
      </c>
      <c r="AS364">
        <v>56113</v>
      </c>
      <c r="AY364">
        <v>28207</v>
      </c>
      <c r="BE364">
        <v>43527</v>
      </c>
      <c r="BF364">
        <v>44645</v>
      </c>
      <c r="BG364">
        <v>43943</v>
      </c>
      <c r="CI364">
        <v>54485</v>
      </c>
      <c r="CJ364">
        <v>54840</v>
      </c>
    </row>
    <row r="365" spans="9:88" x14ac:dyDescent="0.25">
      <c r="O365">
        <v>32628</v>
      </c>
      <c r="P365">
        <v>32421</v>
      </c>
      <c r="AA365">
        <v>61749</v>
      </c>
      <c r="AB365">
        <v>62083</v>
      </c>
      <c r="AC365">
        <v>62870</v>
      </c>
      <c r="AG365">
        <v>46526</v>
      </c>
      <c r="AM365">
        <v>41764</v>
      </c>
      <c r="AS365">
        <v>56655</v>
      </c>
      <c r="AY365">
        <v>28254</v>
      </c>
      <c r="BE365">
        <v>43028</v>
      </c>
      <c r="BF365">
        <v>44270</v>
      </c>
      <c r="BG365">
        <v>44651</v>
      </c>
      <c r="CI365">
        <v>54421</v>
      </c>
      <c r="CJ365">
        <v>54814</v>
      </c>
    </row>
    <row r="366" spans="9:88" x14ac:dyDescent="0.25">
      <c r="O366">
        <v>32208</v>
      </c>
      <c r="P366">
        <v>32403</v>
      </c>
      <c r="AA366">
        <v>61256</v>
      </c>
      <c r="AB366">
        <v>62530</v>
      </c>
      <c r="AC366">
        <v>62053</v>
      </c>
      <c r="AG366">
        <v>46755</v>
      </c>
      <c r="AM366">
        <v>41464</v>
      </c>
      <c r="AS366">
        <v>56515</v>
      </c>
      <c r="AY366">
        <v>28202</v>
      </c>
      <c r="BE366">
        <v>44853</v>
      </c>
      <c r="BF366">
        <v>43946</v>
      </c>
      <c r="BG366">
        <v>44134</v>
      </c>
      <c r="CI366">
        <v>54452</v>
      </c>
      <c r="CJ366">
        <v>54820</v>
      </c>
    </row>
    <row r="367" spans="9:88" x14ac:dyDescent="0.25">
      <c r="O367">
        <v>33946</v>
      </c>
      <c r="P367">
        <v>32448</v>
      </c>
      <c r="AA367">
        <v>61855</v>
      </c>
      <c r="AB367">
        <v>62432</v>
      </c>
      <c r="AC367">
        <v>62012</v>
      </c>
      <c r="AG367">
        <v>46554</v>
      </c>
      <c r="AM367">
        <v>41124</v>
      </c>
      <c r="AS367">
        <v>56220</v>
      </c>
      <c r="AY367">
        <v>28228</v>
      </c>
      <c r="BE367">
        <v>43734</v>
      </c>
      <c r="BF367">
        <v>44089</v>
      </c>
      <c r="BG367">
        <v>43963</v>
      </c>
      <c r="CI367">
        <v>54642</v>
      </c>
      <c r="CJ367">
        <v>54849</v>
      </c>
    </row>
    <row r="368" spans="9:88" x14ac:dyDescent="0.25">
      <c r="O368">
        <v>32040</v>
      </c>
      <c r="P368">
        <v>32404</v>
      </c>
      <c r="AA368">
        <v>61942</v>
      </c>
      <c r="AB368">
        <v>62546</v>
      </c>
      <c r="AC368">
        <v>62882</v>
      </c>
      <c r="AG368">
        <v>47550</v>
      </c>
      <c r="AM368">
        <v>42064</v>
      </c>
      <c r="AS368">
        <v>56571</v>
      </c>
      <c r="AY368">
        <v>28242</v>
      </c>
      <c r="BE368">
        <v>43756</v>
      </c>
      <c r="BF368">
        <v>44621</v>
      </c>
      <c r="BG368">
        <v>43908</v>
      </c>
      <c r="CI368">
        <v>54428</v>
      </c>
      <c r="CJ368">
        <v>54827</v>
      </c>
    </row>
    <row r="369" spans="15:88" x14ac:dyDescent="0.25">
      <c r="O369">
        <v>32008</v>
      </c>
      <c r="P369">
        <v>33040</v>
      </c>
      <c r="AA369">
        <v>61533</v>
      </c>
      <c r="AB369">
        <v>62661</v>
      </c>
      <c r="AC369">
        <v>62815</v>
      </c>
      <c r="AG369">
        <v>47637</v>
      </c>
      <c r="AM369">
        <v>40816</v>
      </c>
      <c r="AS369">
        <v>55804</v>
      </c>
      <c r="AY369">
        <v>28243</v>
      </c>
      <c r="BE369">
        <v>44904</v>
      </c>
      <c r="BF369">
        <v>43716</v>
      </c>
      <c r="BG369">
        <v>43910</v>
      </c>
      <c r="CI369">
        <v>54541</v>
      </c>
      <c r="CJ369">
        <v>54844</v>
      </c>
    </row>
    <row r="370" spans="15:88" x14ac:dyDescent="0.25">
      <c r="O370">
        <v>33478</v>
      </c>
      <c r="P370">
        <v>32423</v>
      </c>
      <c r="AA370">
        <v>61282</v>
      </c>
      <c r="AB370">
        <v>61452</v>
      </c>
      <c r="AC370">
        <v>62301</v>
      </c>
      <c r="AG370">
        <v>47619</v>
      </c>
      <c r="AM370">
        <v>40965</v>
      </c>
      <c r="AS370">
        <v>56165</v>
      </c>
      <c r="AY370">
        <v>28253</v>
      </c>
      <c r="BE370">
        <v>45742</v>
      </c>
      <c r="BF370">
        <v>44647</v>
      </c>
      <c r="BG370">
        <v>44111</v>
      </c>
      <c r="CI370">
        <v>54650</v>
      </c>
      <c r="CJ370">
        <v>54865</v>
      </c>
    </row>
    <row r="371" spans="15:88" x14ac:dyDescent="0.25">
      <c r="O371">
        <v>33935</v>
      </c>
      <c r="P371">
        <v>32443</v>
      </c>
      <c r="AA371">
        <v>61572</v>
      </c>
      <c r="AB371">
        <v>62461</v>
      </c>
      <c r="AC371">
        <v>62067</v>
      </c>
      <c r="AG371">
        <v>47670</v>
      </c>
      <c r="AM371">
        <v>40845</v>
      </c>
      <c r="AS371">
        <v>55765</v>
      </c>
      <c r="AY371">
        <v>28255</v>
      </c>
      <c r="BE371">
        <v>43516</v>
      </c>
      <c r="BF371">
        <v>44050</v>
      </c>
      <c r="BG371">
        <v>44144</v>
      </c>
      <c r="CI371">
        <v>54603</v>
      </c>
      <c r="CJ371">
        <v>54854</v>
      </c>
    </row>
    <row r="372" spans="15:88" x14ac:dyDescent="0.25">
      <c r="O372">
        <v>33905</v>
      </c>
      <c r="P372">
        <v>32438</v>
      </c>
      <c r="AA372">
        <v>62512</v>
      </c>
      <c r="AB372">
        <v>62615</v>
      </c>
      <c r="AC372">
        <v>62356</v>
      </c>
      <c r="AG372">
        <v>46784</v>
      </c>
      <c r="AM372">
        <v>41256</v>
      </c>
      <c r="AS372">
        <v>56276</v>
      </c>
      <c r="AY372">
        <v>28258</v>
      </c>
      <c r="BE372">
        <v>44827</v>
      </c>
      <c r="BF372">
        <v>43977</v>
      </c>
      <c r="BG372">
        <v>44107</v>
      </c>
      <c r="CI372">
        <v>54156</v>
      </c>
      <c r="CJ372">
        <v>54864</v>
      </c>
    </row>
    <row r="373" spans="15:88" x14ac:dyDescent="0.25">
      <c r="O373">
        <v>33972</v>
      </c>
      <c r="P373">
        <v>32466</v>
      </c>
      <c r="AA373">
        <v>61756</v>
      </c>
      <c r="AB373">
        <v>62467</v>
      </c>
      <c r="AC373">
        <v>62052</v>
      </c>
      <c r="AG373">
        <v>47531</v>
      </c>
      <c r="AM373">
        <v>41180</v>
      </c>
      <c r="AS373">
        <v>56567</v>
      </c>
      <c r="AY373">
        <v>28288</v>
      </c>
      <c r="BE373">
        <v>45872</v>
      </c>
      <c r="BF373">
        <v>44001</v>
      </c>
      <c r="BG373">
        <v>44625</v>
      </c>
      <c r="CI373">
        <v>54435</v>
      </c>
      <c r="CJ373">
        <v>54874</v>
      </c>
    </row>
    <row r="374" spans="15:88" x14ac:dyDescent="0.25">
      <c r="O374">
        <v>33903</v>
      </c>
      <c r="P374">
        <v>32446</v>
      </c>
      <c r="AA374">
        <v>61262</v>
      </c>
      <c r="AB374">
        <v>61425</v>
      </c>
      <c r="AC374">
        <v>62360</v>
      </c>
      <c r="AG374">
        <v>46785</v>
      </c>
      <c r="AM374">
        <v>42411</v>
      </c>
      <c r="AS374">
        <v>56212</v>
      </c>
      <c r="AY374">
        <v>28289</v>
      </c>
      <c r="BE374">
        <v>43843</v>
      </c>
      <c r="BF374">
        <v>43902</v>
      </c>
      <c r="BG374">
        <v>44634</v>
      </c>
      <c r="CI374">
        <v>54405</v>
      </c>
      <c r="CJ374">
        <v>54836</v>
      </c>
    </row>
    <row r="375" spans="15:88" x14ac:dyDescent="0.25">
      <c r="O375">
        <v>33909</v>
      </c>
      <c r="P375">
        <v>32461</v>
      </c>
      <c r="AA375">
        <v>61534</v>
      </c>
      <c r="AB375">
        <v>62601</v>
      </c>
      <c r="AC375">
        <v>62355</v>
      </c>
      <c r="AG375">
        <v>46614</v>
      </c>
      <c r="AM375">
        <v>41132</v>
      </c>
      <c r="AS375">
        <v>56185</v>
      </c>
      <c r="AY375">
        <v>28290</v>
      </c>
      <c r="BE375">
        <v>43821</v>
      </c>
      <c r="BF375">
        <v>44230</v>
      </c>
      <c r="BG375">
        <v>44601</v>
      </c>
      <c r="CI375">
        <v>54520</v>
      </c>
      <c r="CJ375">
        <v>54880</v>
      </c>
    </row>
    <row r="376" spans="15:88" x14ac:dyDescent="0.25">
      <c r="O376">
        <v>33971</v>
      </c>
      <c r="P376">
        <v>32420</v>
      </c>
      <c r="AA376">
        <v>61467</v>
      </c>
      <c r="AB376">
        <v>62639</v>
      </c>
      <c r="AC376">
        <v>62863</v>
      </c>
      <c r="AG376">
        <v>47647</v>
      </c>
      <c r="AM376">
        <v>40819</v>
      </c>
      <c r="AS376">
        <v>56122</v>
      </c>
      <c r="AY376">
        <v>28296</v>
      </c>
      <c r="BE376">
        <v>43014</v>
      </c>
      <c r="BF376">
        <v>44656</v>
      </c>
      <c r="BG376">
        <v>43944</v>
      </c>
      <c r="CI376">
        <v>54119</v>
      </c>
    </row>
    <row r="377" spans="15:88" x14ac:dyDescent="0.25">
      <c r="O377">
        <v>32024</v>
      </c>
      <c r="P377">
        <v>32401</v>
      </c>
      <c r="AA377">
        <v>62635</v>
      </c>
      <c r="AB377">
        <v>62326</v>
      </c>
      <c r="AC377">
        <v>62249</v>
      </c>
      <c r="AG377">
        <v>47588</v>
      </c>
      <c r="AM377">
        <v>41121</v>
      </c>
      <c r="AS377">
        <v>56531</v>
      </c>
      <c r="AY377">
        <v>28244</v>
      </c>
      <c r="BE377">
        <v>43512</v>
      </c>
      <c r="BF377">
        <v>44614</v>
      </c>
      <c r="BG377">
        <v>44236</v>
      </c>
      <c r="CI377">
        <v>54746</v>
      </c>
    </row>
    <row r="378" spans="15:88" x14ac:dyDescent="0.25">
      <c r="O378">
        <v>33469</v>
      </c>
      <c r="P378">
        <v>32444</v>
      </c>
      <c r="AA378">
        <v>61036</v>
      </c>
      <c r="AB378">
        <v>61454</v>
      </c>
      <c r="AC378">
        <v>62010</v>
      </c>
      <c r="AG378">
        <v>47611</v>
      </c>
      <c r="AM378">
        <v>42236</v>
      </c>
      <c r="AS378">
        <v>56324</v>
      </c>
      <c r="AY378">
        <v>28468</v>
      </c>
      <c r="BE378">
        <v>45784</v>
      </c>
      <c r="BF378">
        <v>43915</v>
      </c>
      <c r="BG378">
        <v>44242</v>
      </c>
      <c r="CI378">
        <v>54659</v>
      </c>
    </row>
    <row r="379" spans="15:88" x14ac:dyDescent="0.25">
      <c r="O379">
        <v>32219</v>
      </c>
      <c r="P379">
        <v>32405</v>
      </c>
      <c r="AA379">
        <v>61919</v>
      </c>
      <c r="AB379">
        <v>62618</v>
      </c>
      <c r="AC379">
        <v>62366</v>
      </c>
      <c r="AG379">
        <v>46528</v>
      </c>
      <c r="AM379">
        <v>41740</v>
      </c>
      <c r="AS379">
        <v>55803</v>
      </c>
      <c r="AY379">
        <v>28280</v>
      </c>
      <c r="BE379">
        <v>43536</v>
      </c>
      <c r="BF379">
        <v>43718</v>
      </c>
      <c r="BG379">
        <v>44067</v>
      </c>
      <c r="CI379">
        <v>54611</v>
      </c>
    </row>
    <row r="380" spans="15:88" x14ac:dyDescent="0.25">
      <c r="O380">
        <v>32648</v>
      </c>
      <c r="P380">
        <v>32445</v>
      </c>
      <c r="AA380">
        <v>61953</v>
      </c>
      <c r="AB380">
        <v>62431</v>
      </c>
      <c r="AC380">
        <v>62853</v>
      </c>
      <c r="AG380">
        <v>47613</v>
      </c>
      <c r="AM380">
        <v>41751</v>
      </c>
      <c r="AS380">
        <v>56464</v>
      </c>
      <c r="AY380">
        <v>28281</v>
      </c>
      <c r="BE380">
        <v>44906</v>
      </c>
      <c r="BF380">
        <v>44044</v>
      </c>
      <c r="BG380">
        <v>44131</v>
      </c>
      <c r="CI380">
        <v>54636</v>
      </c>
    </row>
    <row r="381" spans="15:88" x14ac:dyDescent="0.25">
      <c r="O381">
        <v>32226</v>
      </c>
      <c r="P381">
        <v>32408</v>
      </c>
      <c r="AA381">
        <v>62643</v>
      </c>
      <c r="AB381">
        <v>62681</v>
      </c>
      <c r="AC381">
        <v>62231</v>
      </c>
      <c r="AG381">
        <v>46544</v>
      </c>
      <c r="AM381">
        <v>41632</v>
      </c>
      <c r="AS381">
        <v>56274</v>
      </c>
      <c r="AY381">
        <v>28282</v>
      </c>
      <c r="BE381">
        <v>43526</v>
      </c>
      <c r="BF381">
        <v>44256</v>
      </c>
      <c r="BG381">
        <v>44240</v>
      </c>
      <c r="CI381">
        <v>54425</v>
      </c>
    </row>
    <row r="382" spans="15:88" x14ac:dyDescent="0.25">
      <c r="O382">
        <v>32009</v>
      </c>
      <c r="P382">
        <v>32431</v>
      </c>
      <c r="AA382">
        <v>61240</v>
      </c>
      <c r="AB382">
        <v>62553</v>
      </c>
      <c r="AC382">
        <v>62065</v>
      </c>
      <c r="AG382">
        <v>46730</v>
      </c>
      <c r="AM382">
        <v>41255</v>
      </c>
      <c r="AS382">
        <v>56257</v>
      </c>
      <c r="AY382">
        <v>28284</v>
      </c>
      <c r="BE382">
        <v>43556</v>
      </c>
      <c r="BF382">
        <v>44626</v>
      </c>
      <c r="BG382">
        <v>44243</v>
      </c>
      <c r="CI382">
        <v>54125</v>
      </c>
    </row>
    <row r="383" spans="15:88" x14ac:dyDescent="0.25">
      <c r="O383">
        <v>33458</v>
      </c>
      <c r="P383">
        <v>32409</v>
      </c>
      <c r="AA383">
        <v>62554</v>
      </c>
      <c r="AB383">
        <v>62422</v>
      </c>
      <c r="AC383">
        <v>62842</v>
      </c>
      <c r="AG383">
        <v>47574</v>
      </c>
      <c r="AM383">
        <v>41222</v>
      </c>
      <c r="AS383">
        <v>55742</v>
      </c>
      <c r="AY383">
        <v>28285</v>
      </c>
      <c r="BE383">
        <v>43511</v>
      </c>
      <c r="BF383">
        <v>44675</v>
      </c>
      <c r="BG383">
        <v>44237</v>
      </c>
      <c r="CI383">
        <v>54463</v>
      </c>
    </row>
    <row r="384" spans="15:88" x14ac:dyDescent="0.25">
      <c r="O384">
        <v>33936</v>
      </c>
      <c r="P384">
        <v>32407</v>
      </c>
      <c r="AA384">
        <v>61273</v>
      </c>
      <c r="AB384">
        <v>62414</v>
      </c>
      <c r="AC384">
        <v>62022</v>
      </c>
      <c r="AG384">
        <v>46517</v>
      </c>
      <c r="AM384">
        <v>41777</v>
      </c>
      <c r="AS384">
        <v>56186</v>
      </c>
      <c r="AY384">
        <v>28287</v>
      </c>
      <c r="BE384">
        <v>44907</v>
      </c>
      <c r="BF384">
        <v>44281</v>
      </c>
      <c r="BG384">
        <v>44109</v>
      </c>
      <c r="CI384">
        <v>54437</v>
      </c>
    </row>
    <row r="385" spans="15:87" x14ac:dyDescent="0.25">
      <c r="O385">
        <v>33916</v>
      </c>
      <c r="P385">
        <v>32428</v>
      </c>
      <c r="AA385">
        <v>61913</v>
      </c>
      <c r="AB385">
        <v>62690</v>
      </c>
      <c r="AC385">
        <v>62370</v>
      </c>
      <c r="AG385">
        <v>46307</v>
      </c>
      <c r="AM385">
        <v>41746</v>
      </c>
      <c r="AS385">
        <v>56170</v>
      </c>
      <c r="AY385">
        <v>28246</v>
      </c>
      <c r="BE385">
        <v>43727</v>
      </c>
      <c r="BF385">
        <v>44646</v>
      </c>
      <c r="BG385">
        <v>44125</v>
      </c>
      <c r="CI385">
        <v>54480</v>
      </c>
    </row>
    <row r="386" spans="15:87" x14ac:dyDescent="0.25">
      <c r="O386">
        <v>33470</v>
      </c>
      <c r="P386">
        <v>32426</v>
      </c>
      <c r="AA386">
        <v>62501</v>
      </c>
      <c r="AB386">
        <v>61450</v>
      </c>
      <c r="AC386">
        <v>62025</v>
      </c>
      <c r="AG386">
        <v>46571</v>
      </c>
      <c r="AM386">
        <v>40810</v>
      </c>
      <c r="AS386">
        <v>56225</v>
      </c>
      <c r="AY386">
        <v>28676</v>
      </c>
      <c r="BE386">
        <v>44818</v>
      </c>
      <c r="BF386">
        <v>44706</v>
      </c>
      <c r="BG386">
        <v>44102</v>
      </c>
      <c r="CI386">
        <v>54442</v>
      </c>
    </row>
    <row r="387" spans="15:87" x14ac:dyDescent="0.25">
      <c r="O387">
        <v>33993</v>
      </c>
      <c r="P387">
        <v>32440</v>
      </c>
      <c r="AA387">
        <v>61818</v>
      </c>
      <c r="AB387">
        <v>62401</v>
      </c>
      <c r="AC387">
        <v>62002</v>
      </c>
      <c r="AG387">
        <v>46385</v>
      </c>
      <c r="AM387">
        <v>41274</v>
      </c>
      <c r="AS387">
        <v>56586</v>
      </c>
      <c r="AY387">
        <v>28274</v>
      </c>
      <c r="BE387">
        <v>44817</v>
      </c>
      <c r="BF387">
        <v>44695</v>
      </c>
      <c r="BG387">
        <v>44427</v>
      </c>
      <c r="CI387">
        <v>54635</v>
      </c>
    </row>
    <row r="388" spans="15:87" x14ac:dyDescent="0.25">
      <c r="O388">
        <v>32218</v>
      </c>
      <c r="P388">
        <v>32413</v>
      </c>
      <c r="AA388">
        <v>61531</v>
      </c>
      <c r="AB388">
        <v>62533</v>
      </c>
      <c r="AC388">
        <v>62061</v>
      </c>
      <c r="AG388">
        <v>46365</v>
      </c>
      <c r="AM388">
        <v>40856</v>
      </c>
      <c r="AS388">
        <v>56117</v>
      </c>
      <c r="AY388">
        <v>28461</v>
      </c>
      <c r="BE388">
        <v>44830</v>
      </c>
      <c r="BF388">
        <v>44710</v>
      </c>
      <c r="BG388">
        <v>43953</v>
      </c>
      <c r="CI388">
        <v>54627</v>
      </c>
    </row>
    <row r="389" spans="15:87" x14ac:dyDescent="0.25">
      <c r="O389">
        <v>33440</v>
      </c>
      <c r="P389">
        <v>32437</v>
      </c>
      <c r="AA389">
        <v>61413</v>
      </c>
      <c r="AB389">
        <v>62449</v>
      </c>
      <c r="AC389">
        <v>62070</v>
      </c>
      <c r="AG389">
        <v>47648</v>
      </c>
      <c r="AM389">
        <v>41831</v>
      </c>
      <c r="AS389">
        <v>56433</v>
      </c>
      <c r="AY389">
        <v>28203</v>
      </c>
      <c r="BE389">
        <v>44887</v>
      </c>
      <c r="BF389">
        <v>44053</v>
      </c>
      <c r="BG389">
        <v>43938</v>
      </c>
      <c r="CI389">
        <v>54493</v>
      </c>
    </row>
    <row r="390" spans="15:87" x14ac:dyDescent="0.25">
      <c r="O390">
        <v>33901</v>
      </c>
      <c r="P390">
        <v>32462</v>
      </c>
      <c r="AA390">
        <v>61265</v>
      </c>
      <c r="AB390">
        <v>62367</v>
      </c>
      <c r="AC390">
        <v>62818</v>
      </c>
      <c r="AG390">
        <v>46391</v>
      </c>
      <c r="AM390">
        <v>41774</v>
      </c>
      <c r="AS390">
        <v>56240</v>
      </c>
      <c r="AY390">
        <v>28682</v>
      </c>
      <c r="BE390">
        <v>43535</v>
      </c>
      <c r="BF390">
        <v>44643</v>
      </c>
      <c r="BG390">
        <v>44056</v>
      </c>
      <c r="CI390">
        <v>54422</v>
      </c>
    </row>
    <row r="391" spans="15:87" x14ac:dyDescent="0.25">
      <c r="O391">
        <v>33973</v>
      </c>
      <c r="P391">
        <v>32427</v>
      </c>
      <c r="AA391">
        <v>62518</v>
      </c>
      <c r="AB391">
        <v>62451</v>
      </c>
      <c r="AC391">
        <v>62345</v>
      </c>
      <c r="AG391">
        <v>46303</v>
      </c>
      <c r="AM391">
        <v>41760</v>
      </c>
      <c r="AS391">
        <v>56155</v>
      </c>
      <c r="AY391">
        <v>28670</v>
      </c>
      <c r="BE391">
        <v>44854</v>
      </c>
      <c r="BF391">
        <v>44035</v>
      </c>
      <c r="BG391">
        <v>43945</v>
      </c>
      <c r="CI391">
        <v>54103</v>
      </c>
    </row>
    <row r="392" spans="15:87" x14ac:dyDescent="0.25">
      <c r="O392">
        <v>33493</v>
      </c>
      <c r="P392">
        <v>32425</v>
      </c>
      <c r="AA392">
        <v>61468</v>
      </c>
      <c r="AB392">
        <v>62692</v>
      </c>
      <c r="AC392">
        <v>62343</v>
      </c>
      <c r="AG392">
        <v>47615</v>
      </c>
      <c r="AM392">
        <v>42223</v>
      </c>
      <c r="AS392">
        <v>56576</v>
      </c>
      <c r="AY392">
        <v>28209</v>
      </c>
      <c r="BE392">
        <v>43413</v>
      </c>
      <c r="BF392">
        <v>44280</v>
      </c>
      <c r="BG392">
        <v>43913</v>
      </c>
      <c r="CI392">
        <v>54151</v>
      </c>
    </row>
    <row r="393" spans="15:87" x14ac:dyDescent="0.25">
      <c r="O393">
        <v>33976</v>
      </c>
      <c r="P393">
        <v>32455</v>
      </c>
      <c r="AA393">
        <v>61448</v>
      </c>
      <c r="AB393">
        <v>62075</v>
      </c>
      <c r="AC393">
        <v>62018</v>
      </c>
      <c r="AG393">
        <v>46613</v>
      </c>
      <c r="AM393">
        <v>41168</v>
      </c>
      <c r="AS393">
        <v>56467</v>
      </c>
      <c r="AY393">
        <v>28216</v>
      </c>
      <c r="BE393">
        <v>45714</v>
      </c>
      <c r="BF393">
        <v>44216</v>
      </c>
      <c r="BG393">
        <v>44201</v>
      </c>
      <c r="CI393">
        <v>54630</v>
      </c>
    </row>
    <row r="394" spans="15:87" x14ac:dyDescent="0.25">
      <c r="O394">
        <v>33990</v>
      </c>
      <c r="P394">
        <v>32459</v>
      </c>
      <c r="AA394">
        <v>61929</v>
      </c>
      <c r="AB394">
        <v>62538</v>
      </c>
      <c r="AC394">
        <v>62031</v>
      </c>
      <c r="AG394">
        <v>47520</v>
      </c>
      <c r="AM394">
        <v>41216</v>
      </c>
      <c r="AS394">
        <v>55745</v>
      </c>
      <c r="AY394">
        <v>28449</v>
      </c>
      <c r="BE394">
        <v>44903</v>
      </c>
      <c r="BF394">
        <v>44708</v>
      </c>
      <c r="BG394">
        <v>44113</v>
      </c>
      <c r="CI394">
        <v>54460</v>
      </c>
    </row>
    <row r="395" spans="15:87" x14ac:dyDescent="0.25">
      <c r="O395">
        <v>33430</v>
      </c>
      <c r="P395">
        <v>32439</v>
      </c>
      <c r="AA395">
        <v>62656</v>
      </c>
      <c r="AB395">
        <v>62479</v>
      </c>
      <c r="AC395">
        <v>62035</v>
      </c>
      <c r="AG395">
        <v>46619</v>
      </c>
      <c r="AM395">
        <v>40873</v>
      </c>
      <c r="AS395">
        <v>56136</v>
      </c>
      <c r="AY395">
        <v>28226</v>
      </c>
      <c r="BE395">
        <v>45729</v>
      </c>
      <c r="BF395">
        <v>43436</v>
      </c>
      <c r="BG395">
        <v>44105</v>
      </c>
      <c r="CI395">
        <v>54616</v>
      </c>
    </row>
    <row r="396" spans="15:87" x14ac:dyDescent="0.25">
      <c r="O396">
        <v>33418</v>
      </c>
      <c r="P396">
        <v>32464</v>
      </c>
      <c r="AA396">
        <v>61546</v>
      </c>
      <c r="AB396">
        <v>62611</v>
      </c>
      <c r="AC396">
        <v>62886</v>
      </c>
      <c r="AG396">
        <v>46793</v>
      </c>
      <c r="AM396">
        <v>42254</v>
      </c>
      <c r="AS396">
        <v>56168</v>
      </c>
      <c r="AY396">
        <v>28173</v>
      </c>
      <c r="BE396">
        <v>43844</v>
      </c>
      <c r="BF396">
        <v>43933</v>
      </c>
      <c r="BG396">
        <v>44188</v>
      </c>
      <c r="CI396">
        <v>54741</v>
      </c>
    </row>
    <row r="397" spans="15:87" x14ac:dyDescent="0.25">
      <c r="O397">
        <v>33991</v>
      </c>
      <c r="P397">
        <v>32435</v>
      </c>
      <c r="AA397">
        <v>61436</v>
      </c>
      <c r="AB397">
        <v>62454</v>
      </c>
      <c r="AC397">
        <v>62833</v>
      </c>
      <c r="AG397">
        <v>46561</v>
      </c>
      <c r="AM397">
        <v>41616</v>
      </c>
      <c r="AS397">
        <v>56139</v>
      </c>
      <c r="AY397">
        <v>27024</v>
      </c>
      <c r="BE397">
        <v>44902</v>
      </c>
      <c r="BF397">
        <v>44620</v>
      </c>
      <c r="BG397">
        <v>44190</v>
      </c>
      <c r="CI397">
        <v>54120</v>
      </c>
    </row>
    <row r="398" spans="15:87" x14ac:dyDescent="0.25">
      <c r="O398">
        <v>33965</v>
      </c>
      <c r="P398">
        <v>32550</v>
      </c>
      <c r="AA398">
        <v>61488</v>
      </c>
      <c r="AB398">
        <v>62374</v>
      </c>
      <c r="AC398">
        <v>62045</v>
      </c>
      <c r="AG398">
        <v>46516</v>
      </c>
      <c r="AM398">
        <v>41257</v>
      </c>
      <c r="AS398">
        <v>56484</v>
      </c>
      <c r="AY398">
        <v>28210</v>
      </c>
      <c r="BE398">
        <v>43541</v>
      </c>
      <c r="BF398">
        <v>43988</v>
      </c>
      <c r="BG398">
        <v>44191</v>
      </c>
      <c r="CI398">
        <v>54661</v>
      </c>
    </row>
    <row r="399" spans="15:87" x14ac:dyDescent="0.25">
      <c r="O399">
        <v>33974</v>
      </c>
      <c r="P399">
        <v>32433</v>
      </c>
      <c r="AA399">
        <v>61917</v>
      </c>
      <c r="AB399">
        <v>62650</v>
      </c>
      <c r="AC399">
        <v>62230</v>
      </c>
      <c r="AG399">
        <v>46795</v>
      </c>
      <c r="AM399">
        <v>40808</v>
      </c>
      <c r="AS399">
        <v>56573</v>
      </c>
      <c r="AY399">
        <v>28465</v>
      </c>
      <c r="BE399">
        <v>43462</v>
      </c>
      <c r="BF399">
        <v>44203</v>
      </c>
      <c r="BG399">
        <v>44192</v>
      </c>
      <c r="CI399">
        <v>54470</v>
      </c>
    </row>
    <row r="400" spans="15:87" x14ac:dyDescent="0.25">
      <c r="O400">
        <v>33477</v>
      </c>
      <c r="P400">
        <v>32578</v>
      </c>
      <c r="AA400">
        <v>62535</v>
      </c>
      <c r="AB400">
        <v>62319</v>
      </c>
      <c r="AC400">
        <v>62843</v>
      </c>
      <c r="AG400">
        <v>46350</v>
      </c>
      <c r="AM400">
        <v>42038</v>
      </c>
      <c r="AS400">
        <v>56149</v>
      </c>
      <c r="AY400">
        <v>28673</v>
      </c>
      <c r="BE400">
        <v>44843</v>
      </c>
      <c r="BF400">
        <v>44718</v>
      </c>
      <c r="BG400">
        <v>44193</v>
      </c>
      <c r="CI400">
        <v>54511</v>
      </c>
    </row>
    <row r="401" spans="15:87" x14ac:dyDescent="0.25">
      <c r="O401">
        <v>32087</v>
      </c>
      <c r="P401">
        <v>32541</v>
      </c>
      <c r="AA401">
        <v>61472</v>
      </c>
      <c r="AB401">
        <v>62411</v>
      </c>
      <c r="AC401">
        <v>62806</v>
      </c>
      <c r="AG401">
        <v>46601</v>
      </c>
      <c r="AM401">
        <v>41773</v>
      </c>
      <c r="AS401">
        <v>55724</v>
      </c>
      <c r="AY401">
        <v>28277</v>
      </c>
      <c r="BE401">
        <v>44883</v>
      </c>
      <c r="BF401">
        <v>43950</v>
      </c>
      <c r="BG401">
        <v>44194</v>
      </c>
      <c r="CI401">
        <v>54498</v>
      </c>
    </row>
    <row r="402" spans="15:87" x14ac:dyDescent="0.25">
      <c r="O402">
        <v>33412</v>
      </c>
      <c r="P402">
        <v>32580</v>
      </c>
      <c r="AA402">
        <v>62573</v>
      </c>
      <c r="AB402">
        <v>62631</v>
      </c>
      <c r="AC402">
        <v>62095</v>
      </c>
      <c r="AG402">
        <v>47601</v>
      </c>
      <c r="AM402">
        <v>41607</v>
      </c>
      <c r="AS402">
        <v>56590</v>
      </c>
      <c r="AY402">
        <v>28208</v>
      </c>
      <c r="BE402">
        <v>45786</v>
      </c>
      <c r="BF402">
        <v>43942</v>
      </c>
      <c r="BG402">
        <v>44195</v>
      </c>
      <c r="CI402">
        <v>54773</v>
      </c>
    </row>
    <row r="403" spans="15:87" x14ac:dyDescent="0.25">
      <c r="O403">
        <v>33966</v>
      </c>
      <c r="P403">
        <v>32579</v>
      </c>
      <c r="AA403">
        <v>61430</v>
      </c>
      <c r="AB403">
        <v>62480</v>
      </c>
      <c r="AC403">
        <v>62801</v>
      </c>
      <c r="AG403">
        <v>46615</v>
      </c>
      <c r="AM403">
        <v>40863</v>
      </c>
      <c r="AS403">
        <v>55721</v>
      </c>
      <c r="AY403">
        <v>28516</v>
      </c>
      <c r="BE403">
        <v>43811</v>
      </c>
      <c r="BF403">
        <v>43907</v>
      </c>
      <c r="BG403">
        <v>44197</v>
      </c>
      <c r="CI403">
        <v>54487</v>
      </c>
    </row>
    <row r="404" spans="15:87" x14ac:dyDescent="0.25">
      <c r="O404">
        <v>33922</v>
      </c>
      <c r="P404">
        <v>32539</v>
      </c>
      <c r="AA404">
        <v>61930</v>
      </c>
      <c r="AB404">
        <v>62638</v>
      </c>
      <c r="AC404">
        <v>62889</v>
      </c>
      <c r="AG404">
        <v>46617</v>
      </c>
      <c r="AM404">
        <v>41763</v>
      </c>
      <c r="AS404">
        <v>55744</v>
      </c>
      <c r="AY404">
        <v>28683</v>
      </c>
      <c r="BE404">
        <v>43802</v>
      </c>
      <c r="BF404">
        <v>44707</v>
      </c>
      <c r="BG404">
        <v>44198</v>
      </c>
      <c r="CI404">
        <v>54451</v>
      </c>
    </row>
    <row r="405" spans="15:87" x14ac:dyDescent="0.25">
      <c r="O405">
        <v>33913</v>
      </c>
      <c r="P405">
        <v>32548</v>
      </c>
      <c r="AA405">
        <v>62682</v>
      </c>
      <c r="AB405">
        <v>62572</v>
      </c>
      <c r="AC405">
        <v>62084</v>
      </c>
      <c r="AG405">
        <v>46626</v>
      </c>
      <c r="AM405">
        <v>41759</v>
      </c>
      <c r="AS405">
        <v>56236</v>
      </c>
      <c r="AY405">
        <v>27826</v>
      </c>
      <c r="BE405">
        <v>43549</v>
      </c>
      <c r="BF405">
        <v>44750</v>
      </c>
      <c r="BG405">
        <v>44199</v>
      </c>
      <c r="CI405">
        <v>54758</v>
      </c>
    </row>
    <row r="406" spans="15:87" x14ac:dyDescent="0.25">
      <c r="O406">
        <v>32071</v>
      </c>
      <c r="P406">
        <v>32547</v>
      </c>
      <c r="AA406">
        <v>61943</v>
      </c>
      <c r="AB406">
        <v>62473</v>
      </c>
      <c r="AC406">
        <v>62837</v>
      </c>
      <c r="AG406">
        <v>46699</v>
      </c>
      <c r="AM406">
        <v>41201</v>
      </c>
      <c r="AS406">
        <v>56641</v>
      </c>
      <c r="AY406">
        <v>28214</v>
      </c>
      <c r="BE406">
        <v>43767</v>
      </c>
      <c r="BF406">
        <v>44767</v>
      </c>
      <c r="BG406">
        <v>44115</v>
      </c>
      <c r="CI406">
        <v>54771</v>
      </c>
    </row>
    <row r="407" spans="15:87" x14ac:dyDescent="0.25">
      <c r="O407">
        <v>32359</v>
      </c>
      <c r="P407">
        <v>32567</v>
      </c>
      <c r="AA407">
        <v>62526</v>
      </c>
      <c r="AB407">
        <v>62448</v>
      </c>
      <c r="AC407">
        <v>62250</v>
      </c>
      <c r="AG407">
        <v>46721</v>
      </c>
      <c r="AM407">
        <v>41268</v>
      </c>
      <c r="AS407">
        <v>56128</v>
      </c>
      <c r="AY407">
        <v>28609</v>
      </c>
      <c r="BE407">
        <v>43006</v>
      </c>
      <c r="BF407">
        <v>44799</v>
      </c>
      <c r="BG407">
        <v>43932</v>
      </c>
      <c r="CI407">
        <v>54625</v>
      </c>
    </row>
    <row r="408" spans="15:87" x14ac:dyDescent="0.25">
      <c r="O408">
        <v>33904</v>
      </c>
      <c r="P408">
        <v>32544</v>
      </c>
      <c r="AA408">
        <v>61458</v>
      </c>
      <c r="AB408">
        <v>62330</v>
      </c>
      <c r="AC408">
        <v>62024</v>
      </c>
      <c r="AG408">
        <v>46545</v>
      </c>
      <c r="AM408">
        <v>41822</v>
      </c>
      <c r="AS408">
        <v>55775</v>
      </c>
      <c r="AY408">
        <v>28217</v>
      </c>
      <c r="BE408">
        <v>44875</v>
      </c>
      <c r="BF408">
        <v>44702</v>
      </c>
      <c r="BG408">
        <v>43930</v>
      </c>
      <c r="CI408">
        <v>54501</v>
      </c>
    </row>
    <row r="409" spans="15:87" x14ac:dyDescent="0.25">
      <c r="O409">
        <v>33907</v>
      </c>
      <c r="P409">
        <v>32569</v>
      </c>
      <c r="AA409">
        <v>61299</v>
      </c>
      <c r="AB409">
        <v>62353</v>
      </c>
      <c r="AC409">
        <v>62028</v>
      </c>
      <c r="AG409">
        <v>46410</v>
      </c>
      <c r="AM409">
        <v>40806</v>
      </c>
      <c r="AS409">
        <v>56164</v>
      </c>
      <c r="AY409">
        <v>28669</v>
      </c>
      <c r="BE409">
        <v>43534</v>
      </c>
      <c r="BF409">
        <v>44703</v>
      </c>
      <c r="BG409">
        <v>43952</v>
      </c>
      <c r="CI409">
        <v>54768</v>
      </c>
    </row>
    <row r="410" spans="15:87" x14ac:dyDescent="0.25">
      <c r="O410">
        <v>33912</v>
      </c>
      <c r="P410">
        <v>32536</v>
      </c>
      <c r="AA410">
        <v>61281</v>
      </c>
      <c r="AB410">
        <v>62424</v>
      </c>
      <c r="AC410">
        <v>62047</v>
      </c>
      <c r="AG410">
        <v>46616</v>
      </c>
      <c r="AM410">
        <v>41640</v>
      </c>
      <c r="AS410">
        <v>56528</v>
      </c>
      <c r="AY410">
        <v>28678</v>
      </c>
      <c r="BE410">
        <v>44905</v>
      </c>
      <c r="BF410">
        <v>44028</v>
      </c>
      <c r="BG410">
        <v>44146</v>
      </c>
      <c r="CI410">
        <v>54121</v>
      </c>
    </row>
    <row r="411" spans="15:87" x14ac:dyDescent="0.25">
      <c r="O411">
        <v>33919</v>
      </c>
      <c r="P411">
        <v>32542</v>
      </c>
      <c r="AA411">
        <v>61201</v>
      </c>
      <c r="AB411">
        <v>62628</v>
      </c>
      <c r="AC411">
        <v>62281</v>
      </c>
      <c r="AG411">
        <v>46342</v>
      </c>
      <c r="AM411">
        <v>41263</v>
      </c>
      <c r="AS411">
        <v>55738</v>
      </c>
      <c r="AY411">
        <v>27885</v>
      </c>
      <c r="BE411">
        <v>44864</v>
      </c>
      <c r="BF411">
        <v>44688</v>
      </c>
      <c r="BG411">
        <v>44137</v>
      </c>
      <c r="CI411">
        <v>54722</v>
      </c>
    </row>
    <row r="412" spans="15:87" x14ac:dyDescent="0.25">
      <c r="O412">
        <v>33410</v>
      </c>
      <c r="P412">
        <v>32531</v>
      </c>
      <c r="AA412">
        <v>62543</v>
      </c>
      <c r="AB412">
        <v>62094</v>
      </c>
      <c r="AC412">
        <v>62026</v>
      </c>
      <c r="AG412">
        <v>46540</v>
      </c>
      <c r="AM412">
        <v>41102</v>
      </c>
      <c r="AS412">
        <v>56110</v>
      </c>
      <c r="AY412">
        <v>28134</v>
      </c>
      <c r="BE412">
        <v>45715</v>
      </c>
      <c r="BF412">
        <v>44709</v>
      </c>
      <c r="BG412">
        <v>44127</v>
      </c>
      <c r="CI412">
        <v>54612</v>
      </c>
    </row>
    <row r="413" spans="15:87" x14ac:dyDescent="0.25">
      <c r="O413">
        <v>33914</v>
      </c>
      <c r="P413">
        <v>32566</v>
      </c>
      <c r="AA413">
        <v>61025</v>
      </c>
      <c r="AB413">
        <v>62640</v>
      </c>
      <c r="AC413">
        <v>62087</v>
      </c>
      <c r="AG413">
        <v>46371</v>
      </c>
      <c r="AM413">
        <v>41139</v>
      </c>
      <c r="AS413">
        <v>56147</v>
      </c>
      <c r="AY413">
        <v>27976</v>
      </c>
      <c r="BE413">
        <v>43545</v>
      </c>
      <c r="BF413">
        <v>44055</v>
      </c>
      <c r="BG413">
        <v>44087</v>
      </c>
      <c r="CI413">
        <v>54447</v>
      </c>
    </row>
    <row r="414" spans="15:87" x14ac:dyDescent="0.25">
      <c r="O414">
        <v>33408</v>
      </c>
      <c r="P414">
        <v>32564</v>
      </c>
      <c r="AA414">
        <v>61465</v>
      </c>
      <c r="AB414">
        <v>62011</v>
      </c>
      <c r="AC414">
        <v>62048</v>
      </c>
      <c r="AG414">
        <v>47639</v>
      </c>
      <c r="AM414">
        <v>41839</v>
      </c>
      <c r="AS414">
        <v>56278</v>
      </c>
      <c r="AY414">
        <v>28037</v>
      </c>
      <c r="BE414">
        <v>43569</v>
      </c>
      <c r="BF414">
        <v>44052</v>
      </c>
      <c r="BG414">
        <v>44423</v>
      </c>
      <c r="CI414">
        <v>54529</v>
      </c>
    </row>
    <row r="415" spans="15:87" x14ac:dyDescent="0.25">
      <c r="O415">
        <v>32011</v>
      </c>
      <c r="P415">
        <v>32583</v>
      </c>
      <c r="AA415">
        <v>62671</v>
      </c>
      <c r="AB415">
        <v>62560</v>
      </c>
      <c r="AC415">
        <v>62893</v>
      </c>
      <c r="AG415">
        <v>46552</v>
      </c>
      <c r="AM415">
        <v>40865</v>
      </c>
      <c r="AS415">
        <v>56537</v>
      </c>
      <c r="AY415">
        <v>28636</v>
      </c>
      <c r="BE415">
        <v>45721</v>
      </c>
      <c r="BF415">
        <v>44319</v>
      </c>
      <c r="BG415">
        <v>44672</v>
      </c>
      <c r="CI415">
        <v>54562</v>
      </c>
    </row>
    <row r="416" spans="15:87" x14ac:dyDescent="0.25">
      <c r="O416">
        <v>32034</v>
      </c>
      <c r="P416">
        <v>32563</v>
      </c>
      <c r="AA416">
        <v>61910</v>
      </c>
      <c r="AB416">
        <v>62080</v>
      </c>
      <c r="AC416">
        <v>62037</v>
      </c>
      <c r="AG416">
        <v>46705</v>
      </c>
      <c r="AM416">
        <v>41260</v>
      </c>
      <c r="AS416">
        <v>56544</v>
      </c>
      <c r="AY416">
        <v>27925</v>
      </c>
      <c r="BE416">
        <v>43457</v>
      </c>
      <c r="BF416">
        <v>44212</v>
      </c>
      <c r="BG416">
        <v>44241</v>
      </c>
      <c r="CI416">
        <v>54490</v>
      </c>
    </row>
    <row r="417" spans="15:87" x14ac:dyDescent="0.25">
      <c r="O417">
        <v>33403</v>
      </c>
      <c r="P417">
        <v>32561</v>
      </c>
      <c r="AA417">
        <v>61532</v>
      </c>
      <c r="AB417">
        <v>62051</v>
      </c>
      <c r="AC417">
        <v>62830</v>
      </c>
      <c r="AG417">
        <v>47665</v>
      </c>
      <c r="AM417">
        <v>41183</v>
      </c>
      <c r="AS417">
        <v>56296</v>
      </c>
      <c r="AY417">
        <v>28273</v>
      </c>
      <c r="BE417">
        <v>43451</v>
      </c>
      <c r="BF417">
        <v>44704</v>
      </c>
      <c r="BG417">
        <v>44272</v>
      </c>
      <c r="CI417">
        <v>54747</v>
      </c>
    </row>
    <row r="418" spans="15:87" x14ac:dyDescent="0.25">
      <c r="O418">
        <v>33956</v>
      </c>
      <c r="P418">
        <v>32570</v>
      </c>
      <c r="AA418">
        <v>61520</v>
      </c>
      <c r="AB418">
        <v>62458</v>
      </c>
      <c r="AC418">
        <v>62034</v>
      </c>
      <c r="AG418">
        <v>46635</v>
      </c>
      <c r="AM418">
        <v>41240</v>
      </c>
      <c r="AS418">
        <v>56565</v>
      </c>
      <c r="AY418">
        <v>27909</v>
      </c>
      <c r="BE418">
        <v>43466</v>
      </c>
      <c r="BF418">
        <v>44720</v>
      </c>
      <c r="BG418">
        <v>44104</v>
      </c>
      <c r="CI418">
        <v>54770</v>
      </c>
    </row>
    <row r="419" spans="15:87" x14ac:dyDescent="0.25">
      <c r="O419">
        <v>32094</v>
      </c>
      <c r="P419">
        <v>32502</v>
      </c>
      <c r="AA419">
        <v>61401</v>
      </c>
      <c r="AB419">
        <v>62344</v>
      </c>
      <c r="AC419">
        <v>62851</v>
      </c>
      <c r="AG419">
        <v>47610</v>
      </c>
      <c r="AM419">
        <v>41169</v>
      </c>
      <c r="AS419">
        <v>56570</v>
      </c>
      <c r="AY419">
        <v>28120</v>
      </c>
      <c r="BE419">
        <v>44807</v>
      </c>
      <c r="BF419">
        <v>44039</v>
      </c>
      <c r="BG419">
        <v>44114</v>
      </c>
      <c r="CI419">
        <v>54459</v>
      </c>
    </row>
    <row r="420" spans="15:87" x14ac:dyDescent="0.25">
      <c r="O420">
        <v>33404</v>
      </c>
      <c r="P420">
        <v>32520</v>
      </c>
      <c r="AA420">
        <v>61432</v>
      </c>
      <c r="AB420">
        <v>62667</v>
      </c>
      <c r="AC420">
        <v>62814</v>
      </c>
      <c r="AG420">
        <v>46628</v>
      </c>
      <c r="AM420">
        <v>40831</v>
      </c>
      <c r="AS420">
        <v>55746</v>
      </c>
      <c r="AY420">
        <v>28164</v>
      </c>
      <c r="BE420">
        <v>44628</v>
      </c>
      <c r="BF420">
        <v>44321</v>
      </c>
      <c r="BG420">
        <v>44609</v>
      </c>
      <c r="CI420">
        <v>54726</v>
      </c>
    </row>
    <row r="421" spans="15:87" x14ac:dyDescent="0.25">
      <c r="O421">
        <v>32066</v>
      </c>
      <c r="P421">
        <v>32521</v>
      </c>
      <c r="AA421">
        <v>62523</v>
      </c>
      <c r="AB421">
        <v>62475</v>
      </c>
      <c r="AC421">
        <v>62293</v>
      </c>
      <c r="AG421">
        <v>46747</v>
      </c>
      <c r="AM421">
        <v>40964</v>
      </c>
      <c r="AS421">
        <v>56158</v>
      </c>
      <c r="AY421">
        <v>28659</v>
      </c>
      <c r="BE421">
        <v>43762</v>
      </c>
      <c r="BF421">
        <v>44714</v>
      </c>
      <c r="BG421">
        <v>44128</v>
      </c>
      <c r="CI421">
        <v>54564</v>
      </c>
    </row>
    <row r="422" spans="15:87" x14ac:dyDescent="0.25">
      <c r="O422">
        <v>33411</v>
      </c>
      <c r="P422">
        <v>32559</v>
      </c>
      <c r="AA422">
        <v>61944</v>
      </c>
      <c r="AB422">
        <v>62321</v>
      </c>
      <c r="AC422">
        <v>62216</v>
      </c>
      <c r="AG422">
        <v>46514</v>
      </c>
      <c r="AM422">
        <v>41731</v>
      </c>
      <c r="AS422">
        <v>56129</v>
      </c>
      <c r="AY422">
        <v>28579</v>
      </c>
      <c r="BE422">
        <v>43732</v>
      </c>
      <c r="BF422">
        <v>44314</v>
      </c>
      <c r="BG422">
        <v>44449</v>
      </c>
      <c r="CI422">
        <v>54542</v>
      </c>
    </row>
    <row r="423" spans="15:87" x14ac:dyDescent="0.25">
      <c r="O423">
        <v>33967</v>
      </c>
      <c r="P423">
        <v>32504</v>
      </c>
      <c r="AA423">
        <v>62548</v>
      </c>
      <c r="AB423">
        <v>62311</v>
      </c>
      <c r="AC423">
        <v>62294</v>
      </c>
      <c r="AG423">
        <v>46373</v>
      </c>
      <c r="AM423">
        <v>41834</v>
      </c>
      <c r="AS423">
        <v>55763</v>
      </c>
      <c r="AY423">
        <v>28528</v>
      </c>
      <c r="BE423">
        <v>44841</v>
      </c>
      <c r="BF423">
        <v>44705</v>
      </c>
      <c r="BG423">
        <v>44103</v>
      </c>
      <c r="CI423">
        <v>54629</v>
      </c>
    </row>
    <row r="424" spans="15:87" x14ac:dyDescent="0.25">
      <c r="O424">
        <v>33908</v>
      </c>
      <c r="P424">
        <v>32501</v>
      </c>
      <c r="AA424">
        <v>61264</v>
      </c>
      <c r="AB424">
        <v>62427</v>
      </c>
      <c r="AC424">
        <v>62844</v>
      </c>
      <c r="AG424">
        <v>46507</v>
      </c>
      <c r="AM424">
        <v>41817</v>
      </c>
      <c r="AS424">
        <v>56534</v>
      </c>
      <c r="AY424">
        <v>28685</v>
      </c>
      <c r="BE424">
        <v>44842</v>
      </c>
      <c r="BF424">
        <v>44320</v>
      </c>
      <c r="BG424">
        <v>44120</v>
      </c>
      <c r="CI424">
        <v>54742</v>
      </c>
    </row>
    <row r="425" spans="15:87" x14ac:dyDescent="0.25">
      <c r="O425">
        <v>32097</v>
      </c>
      <c r="P425">
        <v>32503</v>
      </c>
      <c r="AA425">
        <v>61466</v>
      </c>
      <c r="AB425">
        <v>62443</v>
      </c>
      <c r="AC425">
        <v>62062</v>
      </c>
      <c r="AG425">
        <v>46637</v>
      </c>
      <c r="AM425">
        <v>41232</v>
      </c>
      <c r="AS425">
        <v>56583</v>
      </c>
      <c r="AY425">
        <v>28668</v>
      </c>
      <c r="BE425">
        <v>44637</v>
      </c>
      <c r="BF425">
        <v>44054</v>
      </c>
      <c r="BG425">
        <v>43964</v>
      </c>
      <c r="CI425">
        <v>54513</v>
      </c>
    </row>
    <row r="426" spans="15:87" x14ac:dyDescent="0.25">
      <c r="O426">
        <v>32062</v>
      </c>
      <c r="P426">
        <v>32514</v>
      </c>
      <c r="AA426">
        <v>61911</v>
      </c>
      <c r="AB426">
        <v>62358</v>
      </c>
      <c r="AC426">
        <v>62006</v>
      </c>
      <c r="AG426">
        <v>46565</v>
      </c>
      <c r="AM426">
        <v>41271</v>
      </c>
      <c r="AS426">
        <v>56134</v>
      </c>
      <c r="AY426">
        <v>28627</v>
      </c>
      <c r="BE426">
        <v>43517</v>
      </c>
      <c r="BF426">
        <v>43947</v>
      </c>
      <c r="BG426">
        <v>44106</v>
      </c>
      <c r="CI426">
        <v>54539</v>
      </c>
    </row>
    <row r="427" spans="15:87" x14ac:dyDescent="0.25">
      <c r="O427">
        <v>33407</v>
      </c>
      <c r="P427">
        <v>32505</v>
      </c>
      <c r="AA427">
        <v>62521</v>
      </c>
      <c r="AB427">
        <v>62032</v>
      </c>
      <c r="AC427">
        <v>62895</v>
      </c>
      <c r="AG427">
        <v>46761</v>
      </c>
      <c r="AM427">
        <v>41630</v>
      </c>
      <c r="AS427">
        <v>56626</v>
      </c>
      <c r="AY427">
        <v>28623</v>
      </c>
      <c r="BE427">
        <v>44865</v>
      </c>
      <c r="BF427">
        <v>44730</v>
      </c>
      <c r="BG427">
        <v>44139</v>
      </c>
      <c r="CI427">
        <v>54531</v>
      </c>
    </row>
    <row r="428" spans="15:87" x14ac:dyDescent="0.25">
      <c r="O428">
        <v>33417</v>
      </c>
      <c r="P428">
        <v>32508</v>
      </c>
      <c r="AA428">
        <v>61937</v>
      </c>
      <c r="AB428">
        <v>62668</v>
      </c>
      <c r="AC428">
        <v>62245</v>
      </c>
      <c r="AG428">
        <v>46530</v>
      </c>
      <c r="AM428">
        <v>41264</v>
      </c>
      <c r="AS428">
        <v>56587</v>
      </c>
      <c r="AY428">
        <v>28553</v>
      </c>
      <c r="BE428">
        <v>45744</v>
      </c>
      <c r="BF428">
        <v>43906</v>
      </c>
      <c r="BG428">
        <v>44411</v>
      </c>
      <c r="CI428">
        <v>54738</v>
      </c>
    </row>
    <row r="429" spans="15:87" x14ac:dyDescent="0.25">
      <c r="O429">
        <v>32055</v>
      </c>
      <c r="P429">
        <v>32511</v>
      </c>
      <c r="AA429">
        <v>61544</v>
      </c>
      <c r="AB429">
        <v>62015</v>
      </c>
      <c r="AC429">
        <v>62809</v>
      </c>
      <c r="AG429">
        <v>46304</v>
      </c>
      <c r="AM429">
        <v>41234</v>
      </c>
      <c r="AS429">
        <v>55709</v>
      </c>
      <c r="AY429">
        <v>28524</v>
      </c>
      <c r="BE429">
        <v>43812</v>
      </c>
      <c r="BF429">
        <v>43986</v>
      </c>
      <c r="BG429">
        <v>44202</v>
      </c>
      <c r="CI429">
        <v>54622</v>
      </c>
    </row>
    <row r="430" spans="15:87" x14ac:dyDescent="0.25">
      <c r="O430">
        <v>33409</v>
      </c>
      <c r="P430">
        <v>32512</v>
      </c>
      <c r="AA430">
        <v>62664</v>
      </c>
      <c r="AB430">
        <v>62418</v>
      </c>
      <c r="AC430">
        <v>62218</v>
      </c>
      <c r="AG430">
        <v>46311</v>
      </c>
      <c r="AM430">
        <v>40830</v>
      </c>
      <c r="AS430">
        <v>56522</v>
      </c>
      <c r="AY430">
        <v>28006</v>
      </c>
      <c r="BE430">
        <v>43506</v>
      </c>
      <c r="BF430">
        <v>44301</v>
      </c>
      <c r="BG430">
        <v>44266</v>
      </c>
      <c r="CI430">
        <v>54727</v>
      </c>
    </row>
    <row r="431" spans="15:87" x14ac:dyDescent="0.25">
      <c r="O431">
        <v>33931</v>
      </c>
      <c r="P431">
        <v>32571</v>
      </c>
      <c r="AA431">
        <v>62549</v>
      </c>
      <c r="AB431">
        <v>62378</v>
      </c>
      <c r="AC431">
        <v>62803</v>
      </c>
      <c r="AG431">
        <v>46375</v>
      </c>
      <c r="AM431">
        <v>42211</v>
      </c>
      <c r="AS431">
        <v>56470</v>
      </c>
      <c r="AY431">
        <v>28610</v>
      </c>
      <c r="BE431">
        <v>44867</v>
      </c>
      <c r="BF431">
        <v>44149</v>
      </c>
      <c r="BG431">
        <v>44118</v>
      </c>
      <c r="CI431">
        <v>54556</v>
      </c>
    </row>
    <row r="432" spans="15:87" x14ac:dyDescent="0.25">
      <c r="O432">
        <v>33414</v>
      </c>
      <c r="P432">
        <v>32565</v>
      </c>
      <c r="AA432">
        <v>62666</v>
      </c>
      <c r="AB432">
        <v>62346</v>
      </c>
      <c r="AC432">
        <v>62234</v>
      </c>
      <c r="AG432">
        <v>46368</v>
      </c>
      <c r="AM432">
        <v>41622</v>
      </c>
      <c r="AS432">
        <v>55751</v>
      </c>
      <c r="AY432">
        <v>28080</v>
      </c>
      <c r="BE432">
        <v>43403</v>
      </c>
      <c r="BF432">
        <v>44307</v>
      </c>
      <c r="BG432">
        <v>44108</v>
      </c>
      <c r="CI432">
        <v>54433</v>
      </c>
    </row>
    <row r="433" spans="15:87" x14ac:dyDescent="0.25">
      <c r="O433">
        <v>33928</v>
      </c>
      <c r="P433">
        <v>32506</v>
      </c>
      <c r="AA433">
        <v>61567</v>
      </c>
      <c r="AB433">
        <v>62674</v>
      </c>
      <c r="AC433">
        <v>62898</v>
      </c>
      <c r="AG433">
        <v>46409</v>
      </c>
      <c r="AM433">
        <v>41836</v>
      </c>
      <c r="AS433">
        <v>56636</v>
      </c>
      <c r="AY433">
        <v>28278</v>
      </c>
      <c r="BE433">
        <v>43522</v>
      </c>
      <c r="BF433">
        <v>44685</v>
      </c>
      <c r="BG433">
        <v>44122</v>
      </c>
      <c r="CI433">
        <v>54521</v>
      </c>
    </row>
    <row r="434" spans="15:87" x14ac:dyDescent="0.25">
      <c r="O434">
        <v>33401</v>
      </c>
      <c r="P434">
        <v>32534</v>
      </c>
      <c r="AA434">
        <v>61486</v>
      </c>
      <c r="AB434">
        <v>62316</v>
      </c>
      <c r="AC434">
        <v>62013</v>
      </c>
      <c r="AG434">
        <v>47725</v>
      </c>
      <c r="AM434">
        <v>41735</v>
      </c>
      <c r="AS434">
        <v>55616</v>
      </c>
      <c r="AY434">
        <v>28012</v>
      </c>
      <c r="BE434">
        <v>44888</v>
      </c>
      <c r="BF434">
        <v>44644</v>
      </c>
      <c r="BG434">
        <v>44112</v>
      </c>
      <c r="CI434">
        <v>54720</v>
      </c>
    </row>
    <row r="435" spans="15:87" x14ac:dyDescent="0.25">
      <c r="O435">
        <v>33957</v>
      </c>
      <c r="P435">
        <v>32507</v>
      </c>
      <c r="AA435">
        <v>62522</v>
      </c>
      <c r="AB435">
        <v>62665</v>
      </c>
      <c r="AC435">
        <v>62040</v>
      </c>
      <c r="AG435">
        <v>46360</v>
      </c>
      <c r="AM435">
        <v>42078</v>
      </c>
      <c r="AS435">
        <v>56533</v>
      </c>
      <c r="AY435">
        <v>28581</v>
      </c>
      <c r="BE435">
        <v>43402</v>
      </c>
      <c r="BF435">
        <v>44233</v>
      </c>
      <c r="BG435">
        <v>43968</v>
      </c>
      <c r="CI435">
        <v>54515</v>
      </c>
    </row>
    <row r="436" spans="15:87" x14ac:dyDescent="0.25">
      <c r="O436">
        <v>33413</v>
      </c>
      <c r="P436">
        <v>32509</v>
      </c>
      <c r="AA436">
        <v>62634</v>
      </c>
      <c r="AB436">
        <v>62425</v>
      </c>
      <c r="AC436">
        <v>62254</v>
      </c>
      <c r="AG436">
        <v>46405</v>
      </c>
      <c r="AM436">
        <v>41848</v>
      </c>
      <c r="AS436">
        <v>55734</v>
      </c>
      <c r="AY436">
        <v>28577</v>
      </c>
      <c r="BE436">
        <v>43407</v>
      </c>
      <c r="BF436">
        <v>44333</v>
      </c>
      <c r="BG436">
        <v>44432</v>
      </c>
      <c r="CI436">
        <v>54610</v>
      </c>
    </row>
    <row r="437" spans="15:87" x14ac:dyDescent="0.25">
      <c r="O437">
        <v>32046</v>
      </c>
      <c r="P437">
        <v>32526</v>
      </c>
      <c r="AA437">
        <v>61925</v>
      </c>
      <c r="AB437">
        <v>62621</v>
      </c>
      <c r="AC437">
        <v>62215</v>
      </c>
      <c r="AG437">
        <v>46319</v>
      </c>
      <c r="AM437">
        <v>41645</v>
      </c>
      <c r="AS437">
        <v>56633</v>
      </c>
      <c r="AY437">
        <v>28654</v>
      </c>
      <c r="BE437">
        <v>43406</v>
      </c>
      <c r="BF437">
        <v>44138</v>
      </c>
      <c r="BG437">
        <v>44121</v>
      </c>
      <c r="CI437">
        <v>54558</v>
      </c>
    </row>
    <row r="438" spans="15:87" x14ac:dyDescent="0.25">
      <c r="O438">
        <v>33415</v>
      </c>
      <c r="P438">
        <v>32533</v>
      </c>
      <c r="AA438">
        <v>61933</v>
      </c>
      <c r="AB438">
        <v>62375</v>
      </c>
      <c r="AC438">
        <v>62864</v>
      </c>
      <c r="AG438">
        <v>47612</v>
      </c>
      <c r="AM438">
        <v>41265</v>
      </c>
      <c r="AS438">
        <v>56543</v>
      </c>
      <c r="AY438">
        <v>28531</v>
      </c>
      <c r="BE438">
        <v>43532</v>
      </c>
      <c r="BF438">
        <v>44311</v>
      </c>
      <c r="BG438">
        <v>44460</v>
      </c>
      <c r="CI438">
        <v>54701</v>
      </c>
    </row>
    <row r="439" spans="15:87" x14ac:dyDescent="0.25">
      <c r="O439">
        <v>32096</v>
      </c>
      <c r="P439">
        <v>32577</v>
      </c>
      <c r="AA439">
        <v>62551</v>
      </c>
      <c r="AB439">
        <v>62323</v>
      </c>
      <c r="AC439">
        <v>62877</v>
      </c>
      <c r="AG439">
        <v>46779</v>
      </c>
      <c r="AM439">
        <v>41653</v>
      </c>
      <c r="AS439">
        <v>56144</v>
      </c>
      <c r="AY439">
        <v>28520</v>
      </c>
      <c r="BE439">
        <v>44638</v>
      </c>
      <c r="BF439">
        <v>44011</v>
      </c>
      <c r="BG439">
        <v>44124</v>
      </c>
      <c r="CI439">
        <v>54766</v>
      </c>
    </row>
    <row r="440" spans="15:87" x14ac:dyDescent="0.25">
      <c r="O440">
        <v>33449</v>
      </c>
      <c r="P440">
        <v>32535</v>
      </c>
      <c r="AA440">
        <v>61931</v>
      </c>
      <c r="AB440">
        <v>62426</v>
      </c>
      <c r="AC440">
        <v>62820</v>
      </c>
      <c r="AG440">
        <v>46408</v>
      </c>
      <c r="AM440">
        <v>41129</v>
      </c>
      <c r="AS440">
        <v>56146</v>
      </c>
      <c r="AY440">
        <v>28101</v>
      </c>
      <c r="BE440">
        <v>43557</v>
      </c>
      <c r="BF440">
        <v>44302</v>
      </c>
      <c r="BG440">
        <v>44110</v>
      </c>
      <c r="CI440">
        <v>54755</v>
      </c>
    </row>
    <row r="441" spans="15:87" x14ac:dyDescent="0.25">
      <c r="O441">
        <v>34135</v>
      </c>
      <c r="P441">
        <v>32568</v>
      </c>
      <c r="AA441">
        <v>61232</v>
      </c>
      <c r="AB441">
        <v>62049</v>
      </c>
      <c r="AC441">
        <v>62269</v>
      </c>
      <c r="AG441">
        <v>47634</v>
      </c>
      <c r="AM441">
        <v>40870</v>
      </c>
      <c r="AS441">
        <v>56458</v>
      </c>
      <c r="AY441">
        <v>28650</v>
      </c>
      <c r="BE441">
        <v>44611</v>
      </c>
      <c r="BF441">
        <v>44306</v>
      </c>
      <c r="BG441">
        <v>44412</v>
      </c>
      <c r="CI441">
        <v>54703</v>
      </c>
    </row>
    <row r="442" spans="15:87" x14ac:dyDescent="0.25">
      <c r="O442">
        <v>33406</v>
      </c>
      <c r="AA442">
        <v>61410</v>
      </c>
      <c r="AB442">
        <v>62339</v>
      </c>
      <c r="AC442">
        <v>62862</v>
      </c>
      <c r="AG442">
        <v>46407</v>
      </c>
      <c r="AM442">
        <v>41649</v>
      </c>
      <c r="AS442">
        <v>56211</v>
      </c>
      <c r="AY442">
        <v>28032</v>
      </c>
      <c r="BE442">
        <v>44878</v>
      </c>
      <c r="BF442">
        <v>44136</v>
      </c>
      <c r="BG442">
        <v>44022</v>
      </c>
      <c r="CI442">
        <v>54554</v>
      </c>
    </row>
    <row r="443" spans="15:87" x14ac:dyDescent="0.25">
      <c r="O443">
        <v>33480</v>
      </c>
      <c r="AA443">
        <v>61412</v>
      </c>
      <c r="AB443">
        <v>62354</v>
      </c>
      <c r="AC443">
        <v>62872</v>
      </c>
      <c r="AG443">
        <v>46403</v>
      </c>
      <c r="AM443">
        <v>41804</v>
      </c>
      <c r="AS443">
        <v>55769</v>
      </c>
      <c r="AY443">
        <v>28511</v>
      </c>
      <c r="BE443">
        <v>45727</v>
      </c>
      <c r="BF443">
        <v>44325</v>
      </c>
      <c r="BG443">
        <v>44401</v>
      </c>
      <c r="CI443">
        <v>54774</v>
      </c>
    </row>
    <row r="444" spans="15:87" x14ac:dyDescent="0.25">
      <c r="O444">
        <v>33405</v>
      </c>
      <c r="AA444">
        <v>62642</v>
      </c>
      <c r="AB444">
        <v>62017</v>
      </c>
      <c r="AC444">
        <v>62827</v>
      </c>
      <c r="AG444">
        <v>46742</v>
      </c>
      <c r="AM444">
        <v>41230</v>
      </c>
      <c r="AS444">
        <v>56575</v>
      </c>
      <c r="AY444">
        <v>28656</v>
      </c>
      <c r="BE444">
        <v>43435</v>
      </c>
      <c r="BF444">
        <v>44315</v>
      </c>
      <c r="BG444">
        <v>44023</v>
      </c>
      <c r="CI444">
        <v>54537</v>
      </c>
    </row>
    <row r="445" spans="15:87" x14ac:dyDescent="0.25">
      <c r="O445">
        <v>34142</v>
      </c>
      <c r="AA445">
        <v>61912</v>
      </c>
      <c r="AB445">
        <v>62434</v>
      </c>
      <c r="AC445">
        <v>62232</v>
      </c>
      <c r="AG445">
        <v>47635</v>
      </c>
      <c r="AM445">
        <v>41847</v>
      </c>
      <c r="AS445">
        <v>56156</v>
      </c>
      <c r="AY445">
        <v>28098</v>
      </c>
      <c r="BE445">
        <v>44890</v>
      </c>
      <c r="BF445">
        <v>44316</v>
      </c>
      <c r="BG445">
        <v>44255</v>
      </c>
      <c r="CI445">
        <v>54732</v>
      </c>
    </row>
    <row r="446" spans="15:87" x14ac:dyDescent="0.25">
      <c r="O446">
        <v>33467</v>
      </c>
      <c r="AA446">
        <v>62633</v>
      </c>
      <c r="AB446">
        <v>62694</v>
      </c>
      <c r="AC446">
        <v>62265</v>
      </c>
      <c r="AG446">
        <v>46746</v>
      </c>
      <c r="AM446">
        <v>41861</v>
      </c>
      <c r="AS446">
        <v>56219</v>
      </c>
      <c r="AY446">
        <v>28697</v>
      </c>
      <c r="BE446">
        <v>45750</v>
      </c>
      <c r="BF446">
        <v>44317</v>
      </c>
      <c r="BG446">
        <v>44117</v>
      </c>
      <c r="CI446">
        <v>54548</v>
      </c>
    </row>
    <row r="447" spans="15:87" x14ac:dyDescent="0.25">
      <c r="O447">
        <v>34120</v>
      </c>
      <c r="AA447">
        <v>61474</v>
      </c>
      <c r="AB447">
        <v>62626</v>
      </c>
      <c r="AC447">
        <v>62271</v>
      </c>
      <c r="AG447">
        <v>46322</v>
      </c>
      <c r="AM447">
        <v>41101</v>
      </c>
      <c r="AS447">
        <v>56461</v>
      </c>
      <c r="AY447">
        <v>28681</v>
      </c>
      <c r="BE447">
        <v>43724</v>
      </c>
      <c r="BF447">
        <v>44326</v>
      </c>
      <c r="BG447">
        <v>44119</v>
      </c>
      <c r="CI447">
        <v>54729</v>
      </c>
    </row>
    <row r="448" spans="15:87" x14ac:dyDescent="0.25">
      <c r="O448">
        <v>34134</v>
      </c>
      <c r="AA448">
        <v>62539</v>
      </c>
      <c r="AB448">
        <v>62313</v>
      </c>
      <c r="AC448">
        <v>62036</v>
      </c>
      <c r="AG448">
        <v>46404</v>
      </c>
      <c r="AM448">
        <v>42055</v>
      </c>
      <c r="AS448">
        <v>55768</v>
      </c>
      <c r="AY448">
        <v>27921</v>
      </c>
      <c r="BE448">
        <v>45746</v>
      </c>
      <c r="BF448">
        <v>44328</v>
      </c>
      <c r="BG448">
        <v>44429</v>
      </c>
      <c r="CI448">
        <v>54748</v>
      </c>
    </row>
    <row r="449" spans="15:87" x14ac:dyDescent="0.25">
      <c r="O449">
        <v>33461</v>
      </c>
      <c r="AA449">
        <v>61427</v>
      </c>
      <c r="AB449">
        <v>62056</v>
      </c>
      <c r="AC449">
        <v>62060</v>
      </c>
      <c r="AG449">
        <v>47711</v>
      </c>
      <c r="AM449">
        <v>41832</v>
      </c>
      <c r="AS449">
        <v>55741</v>
      </c>
      <c r="AY449">
        <v>28635</v>
      </c>
      <c r="BE449">
        <v>44836</v>
      </c>
      <c r="BF449">
        <v>44396</v>
      </c>
      <c r="BG449">
        <v>44431</v>
      </c>
      <c r="CI449">
        <v>54519</v>
      </c>
    </row>
    <row r="450" spans="15:87" x14ac:dyDescent="0.25">
      <c r="O450">
        <v>33463</v>
      </c>
      <c r="AA450">
        <v>61431</v>
      </c>
      <c r="AB450">
        <v>62417</v>
      </c>
      <c r="AC450">
        <v>62225</v>
      </c>
      <c r="AG450">
        <v>47633</v>
      </c>
      <c r="AM450">
        <v>41602</v>
      </c>
      <c r="AS450">
        <v>56572</v>
      </c>
      <c r="AY450">
        <v>28613</v>
      </c>
      <c r="BE450">
        <v>43772</v>
      </c>
      <c r="BF450">
        <v>44398</v>
      </c>
      <c r="BG450">
        <v>44143</v>
      </c>
      <c r="CI450">
        <v>54568</v>
      </c>
    </row>
    <row r="451" spans="15:87" x14ac:dyDescent="0.25">
      <c r="O451">
        <v>32064</v>
      </c>
      <c r="AA451">
        <v>61435</v>
      </c>
      <c r="AB451">
        <v>62858</v>
      </c>
      <c r="AC451">
        <v>62090</v>
      </c>
      <c r="AG451">
        <v>47630</v>
      </c>
      <c r="AM451">
        <v>41666</v>
      </c>
      <c r="AS451">
        <v>56501</v>
      </c>
      <c r="AY451">
        <v>28056</v>
      </c>
      <c r="BE451">
        <v>43450</v>
      </c>
      <c r="BF451">
        <v>44308</v>
      </c>
      <c r="BG451">
        <v>44123</v>
      </c>
      <c r="CI451">
        <v>54560</v>
      </c>
    </row>
    <row r="452" spans="15:87" x14ac:dyDescent="0.25">
      <c r="O452">
        <v>32060</v>
      </c>
      <c r="AA452">
        <v>61284</v>
      </c>
      <c r="AB452">
        <v>62439</v>
      </c>
      <c r="AC452">
        <v>62208</v>
      </c>
      <c r="AG452">
        <v>46402</v>
      </c>
      <c r="AM452">
        <v>40818</v>
      </c>
      <c r="AS452">
        <v>55758</v>
      </c>
      <c r="AY452">
        <v>28054</v>
      </c>
      <c r="BE452">
        <v>43845</v>
      </c>
      <c r="BF452">
        <v>44721</v>
      </c>
      <c r="BG452">
        <v>44490</v>
      </c>
      <c r="CI452">
        <v>54745</v>
      </c>
    </row>
    <row r="453" spans="15:87" x14ac:dyDescent="0.25">
      <c r="O453">
        <v>33460</v>
      </c>
      <c r="AA453">
        <v>61423</v>
      </c>
      <c r="AB453">
        <v>62421</v>
      </c>
      <c r="AC453">
        <v>62828</v>
      </c>
      <c r="AG453">
        <v>46321</v>
      </c>
      <c r="AM453">
        <v>41819</v>
      </c>
      <c r="AS453">
        <v>56173</v>
      </c>
      <c r="AY453">
        <v>28034</v>
      </c>
      <c r="BE453">
        <v>44805</v>
      </c>
      <c r="BF453">
        <v>44312</v>
      </c>
      <c r="BG453">
        <v>44040</v>
      </c>
      <c r="CI453">
        <v>54561</v>
      </c>
    </row>
    <row r="454" spans="15:87" x14ac:dyDescent="0.25">
      <c r="O454">
        <v>33464</v>
      </c>
      <c r="AA454">
        <v>61951</v>
      </c>
      <c r="AB454">
        <v>62082</v>
      </c>
      <c r="AC454">
        <v>62204</v>
      </c>
      <c r="AG454">
        <v>47720</v>
      </c>
      <c r="AM454">
        <v>41204</v>
      </c>
      <c r="AS454">
        <v>56578</v>
      </c>
      <c r="AY454">
        <v>27958</v>
      </c>
      <c r="BE454">
        <v>43502</v>
      </c>
      <c r="BF454">
        <v>43901</v>
      </c>
      <c r="BG454">
        <v>44072</v>
      </c>
      <c r="CI454">
        <v>54538</v>
      </c>
    </row>
    <row r="455" spans="15:87" x14ac:dyDescent="0.25">
      <c r="O455">
        <v>34110</v>
      </c>
      <c r="AA455">
        <v>62693</v>
      </c>
      <c r="AB455">
        <v>62649</v>
      </c>
      <c r="AC455">
        <v>62887</v>
      </c>
      <c r="AG455">
        <v>47710</v>
      </c>
      <c r="AM455">
        <v>41844</v>
      </c>
      <c r="AS455">
        <v>56657</v>
      </c>
      <c r="AY455">
        <v>28658</v>
      </c>
      <c r="BE455">
        <v>44837</v>
      </c>
      <c r="BF455">
        <v>44615</v>
      </c>
      <c r="BG455">
        <v>44288</v>
      </c>
      <c r="CI455">
        <v>54555</v>
      </c>
    </row>
    <row r="456" spans="15:87" x14ac:dyDescent="0.25">
      <c r="O456">
        <v>33472</v>
      </c>
      <c r="AA456">
        <v>61920</v>
      </c>
      <c r="AB456">
        <v>62324</v>
      </c>
      <c r="AC456">
        <v>62201</v>
      </c>
      <c r="AG456">
        <v>46406</v>
      </c>
      <c r="AM456">
        <v>41621</v>
      </c>
      <c r="AS456">
        <v>56116</v>
      </c>
      <c r="AY456">
        <v>27824</v>
      </c>
      <c r="BE456">
        <v>43725</v>
      </c>
      <c r="BF456">
        <v>44303</v>
      </c>
      <c r="BG456">
        <v>44132</v>
      </c>
      <c r="CI456">
        <v>54731</v>
      </c>
    </row>
    <row r="457" spans="15:87" x14ac:dyDescent="0.25">
      <c r="O457">
        <v>33462</v>
      </c>
      <c r="AA457">
        <v>62544</v>
      </c>
      <c r="AB457">
        <v>62838</v>
      </c>
      <c r="AC457">
        <v>62808</v>
      </c>
      <c r="AG457">
        <v>46323</v>
      </c>
      <c r="AM457">
        <v>41114</v>
      </c>
      <c r="AS457">
        <v>56579</v>
      </c>
      <c r="AY457">
        <v>27973</v>
      </c>
      <c r="BE457">
        <v>43525</v>
      </c>
      <c r="BF457">
        <v>44017</v>
      </c>
      <c r="BG457">
        <v>43920</v>
      </c>
      <c r="CI457">
        <v>54530</v>
      </c>
    </row>
    <row r="458" spans="15:87" x14ac:dyDescent="0.25">
      <c r="O458">
        <v>33473</v>
      </c>
      <c r="AA458">
        <v>61279</v>
      </c>
      <c r="AB458">
        <v>62466</v>
      </c>
      <c r="AC458">
        <v>62810</v>
      </c>
      <c r="AG458">
        <v>47715</v>
      </c>
      <c r="AM458">
        <v>41619</v>
      </c>
      <c r="AS458">
        <v>55602</v>
      </c>
      <c r="AY458">
        <v>28092</v>
      </c>
      <c r="BE458">
        <v>43723</v>
      </c>
      <c r="BF458">
        <v>44304</v>
      </c>
      <c r="BG458">
        <v>44234</v>
      </c>
      <c r="CI458">
        <v>54756</v>
      </c>
    </row>
    <row r="459" spans="15:87" x14ac:dyDescent="0.25">
      <c r="O459">
        <v>34119</v>
      </c>
      <c r="AA459">
        <v>61542</v>
      </c>
      <c r="AB459">
        <v>62341</v>
      </c>
      <c r="AC459">
        <v>62203</v>
      </c>
      <c r="AG459">
        <v>47616</v>
      </c>
      <c r="AM459">
        <v>41821</v>
      </c>
      <c r="AS459">
        <v>56520</v>
      </c>
      <c r="AY459">
        <v>28649</v>
      </c>
      <c r="BE459">
        <v>43824</v>
      </c>
      <c r="BF459">
        <v>43912</v>
      </c>
      <c r="BG459">
        <v>44073</v>
      </c>
      <c r="CI459">
        <v>54526</v>
      </c>
    </row>
    <row r="460" spans="15:87" x14ac:dyDescent="0.25">
      <c r="O460">
        <v>33437</v>
      </c>
      <c r="AA460">
        <v>62423</v>
      </c>
      <c r="AB460">
        <v>62880</v>
      </c>
      <c r="AC460">
        <v>62205</v>
      </c>
      <c r="AG460">
        <v>46324</v>
      </c>
      <c r="AM460">
        <v>41826</v>
      </c>
      <c r="AS460">
        <v>55705</v>
      </c>
      <c r="AY460">
        <v>28675</v>
      </c>
      <c r="BE460">
        <v>43431</v>
      </c>
      <c r="BF460">
        <v>44313</v>
      </c>
      <c r="BG460">
        <v>44444</v>
      </c>
      <c r="CI460">
        <v>54736</v>
      </c>
    </row>
    <row r="461" spans="15:87" x14ac:dyDescent="0.25">
      <c r="O461">
        <v>33436</v>
      </c>
      <c r="AA461">
        <v>61231</v>
      </c>
      <c r="AB461">
        <v>62044</v>
      </c>
      <c r="AC461">
        <v>62221</v>
      </c>
      <c r="AG461">
        <v>46703</v>
      </c>
      <c r="AM461">
        <v>41643</v>
      </c>
      <c r="AS461">
        <v>55719</v>
      </c>
      <c r="AY461">
        <v>27974</v>
      </c>
      <c r="BE461">
        <v>45788</v>
      </c>
      <c r="BF461">
        <v>44070</v>
      </c>
      <c r="BG461">
        <v>44092</v>
      </c>
      <c r="CI461">
        <v>54512</v>
      </c>
    </row>
    <row r="462" spans="15:87" x14ac:dyDescent="0.25">
      <c r="O462">
        <v>33426</v>
      </c>
      <c r="AA462">
        <v>62547</v>
      </c>
      <c r="AB462">
        <v>62380</v>
      </c>
      <c r="AC462">
        <v>62258</v>
      </c>
      <c r="AG462">
        <v>47722</v>
      </c>
      <c r="AM462">
        <v>40815</v>
      </c>
      <c r="AS462">
        <v>56637</v>
      </c>
      <c r="AY462">
        <v>28606</v>
      </c>
      <c r="BE462">
        <v>43566</v>
      </c>
      <c r="BF462">
        <v>43976</v>
      </c>
      <c r="BG462">
        <v>44451</v>
      </c>
      <c r="CI462">
        <v>54739</v>
      </c>
    </row>
    <row r="463" spans="15:87" x14ac:dyDescent="0.25">
      <c r="O463">
        <v>34109</v>
      </c>
      <c r="AA463">
        <v>62515</v>
      </c>
      <c r="AB463">
        <v>62019</v>
      </c>
      <c r="AC463">
        <v>62214</v>
      </c>
      <c r="AG463">
        <v>46776</v>
      </c>
      <c r="AM463">
        <v>41601</v>
      </c>
      <c r="AS463">
        <v>56663</v>
      </c>
      <c r="AY463">
        <v>28601</v>
      </c>
      <c r="BE463">
        <v>43571</v>
      </c>
      <c r="BF463">
        <v>44310</v>
      </c>
      <c r="BG463">
        <v>44065</v>
      </c>
      <c r="CI463">
        <v>54563</v>
      </c>
    </row>
    <row r="464" spans="15:87" x14ac:dyDescent="0.25">
      <c r="O464">
        <v>34108</v>
      </c>
      <c r="AA464">
        <v>62644</v>
      </c>
      <c r="AB464">
        <v>62340</v>
      </c>
      <c r="AC464">
        <v>62207</v>
      </c>
      <c r="AG464">
        <v>47721</v>
      </c>
      <c r="AM464">
        <v>41254</v>
      </c>
      <c r="AS464">
        <v>56138</v>
      </c>
      <c r="AY464">
        <v>28052</v>
      </c>
      <c r="BE464">
        <v>44840</v>
      </c>
      <c r="BF464">
        <v>44305</v>
      </c>
      <c r="BG464">
        <v>44231</v>
      </c>
      <c r="CI464">
        <v>54540</v>
      </c>
    </row>
    <row r="465" spans="15:87" x14ac:dyDescent="0.25">
      <c r="O465">
        <v>33435</v>
      </c>
      <c r="AA465">
        <v>62613</v>
      </c>
      <c r="AB465">
        <v>62450</v>
      </c>
      <c r="AC465">
        <v>62859</v>
      </c>
      <c r="AG465">
        <v>47740</v>
      </c>
      <c r="AM465">
        <v>41843</v>
      </c>
      <c r="AS465">
        <v>56511</v>
      </c>
      <c r="AY465">
        <v>28651</v>
      </c>
      <c r="BE465">
        <v>44676</v>
      </c>
      <c r="BF465">
        <v>44012</v>
      </c>
      <c r="BG465">
        <v>44408</v>
      </c>
      <c r="CI465">
        <v>54724</v>
      </c>
    </row>
    <row r="466" spans="15:87" x14ac:dyDescent="0.25">
      <c r="O466">
        <v>32348</v>
      </c>
      <c r="AA466">
        <v>62513</v>
      </c>
      <c r="AB466">
        <v>62868</v>
      </c>
      <c r="AC466">
        <v>62835</v>
      </c>
      <c r="AG466">
        <v>47747</v>
      </c>
      <c r="AM466">
        <v>41859</v>
      </c>
      <c r="AS466">
        <v>55792</v>
      </c>
      <c r="AY466">
        <v>28016</v>
      </c>
      <c r="BE466">
        <v>43779</v>
      </c>
      <c r="BF466">
        <v>44145</v>
      </c>
      <c r="BG466">
        <v>44455</v>
      </c>
      <c r="CI466">
        <v>54524</v>
      </c>
    </row>
    <row r="467" spans="15:87" x14ac:dyDescent="0.25">
      <c r="O467">
        <v>33446</v>
      </c>
      <c r="AA467">
        <v>61914</v>
      </c>
      <c r="AB467">
        <v>62033</v>
      </c>
      <c r="AC467">
        <v>62263</v>
      </c>
      <c r="AG467">
        <v>47750</v>
      </c>
      <c r="AM467">
        <v>41651</v>
      </c>
      <c r="AS467">
        <v>55710</v>
      </c>
      <c r="AY467">
        <v>27917</v>
      </c>
      <c r="BE467">
        <v>44654</v>
      </c>
      <c r="BF467">
        <v>44133</v>
      </c>
      <c r="BG467">
        <v>44406</v>
      </c>
      <c r="CI467">
        <v>54848</v>
      </c>
    </row>
    <row r="468" spans="15:87" x14ac:dyDescent="0.25">
      <c r="O468">
        <v>33484</v>
      </c>
      <c r="AA468">
        <v>61417</v>
      </c>
      <c r="AB468">
        <v>62262</v>
      </c>
      <c r="AC468">
        <v>62226</v>
      </c>
      <c r="AG468">
        <v>47708</v>
      </c>
      <c r="AM468">
        <v>41655</v>
      </c>
      <c r="AS468">
        <v>55781</v>
      </c>
      <c r="AY468">
        <v>27956</v>
      </c>
      <c r="BE468">
        <v>45773</v>
      </c>
      <c r="BF468">
        <v>44286</v>
      </c>
      <c r="BG468">
        <v>44026</v>
      </c>
      <c r="CI468">
        <v>54759</v>
      </c>
    </row>
    <row r="469" spans="15:87" x14ac:dyDescent="0.25">
      <c r="O469">
        <v>34116</v>
      </c>
      <c r="AA469">
        <v>61415</v>
      </c>
      <c r="AB469">
        <v>62320</v>
      </c>
      <c r="AC469">
        <v>62894</v>
      </c>
      <c r="AG469">
        <v>47714</v>
      </c>
      <c r="AM469">
        <v>41862</v>
      </c>
      <c r="AS469">
        <v>56680</v>
      </c>
      <c r="AY469">
        <v>28033</v>
      </c>
      <c r="BE469">
        <v>43567</v>
      </c>
      <c r="BF469">
        <v>43917</v>
      </c>
      <c r="BG469">
        <v>44441</v>
      </c>
      <c r="CI469">
        <v>54737</v>
      </c>
    </row>
    <row r="470" spans="15:87" x14ac:dyDescent="0.25">
      <c r="O470">
        <v>33445</v>
      </c>
      <c r="AA470">
        <v>61477</v>
      </c>
      <c r="AB470">
        <v>62471</v>
      </c>
      <c r="AC470">
        <v>62223</v>
      </c>
      <c r="AG470">
        <v>47638</v>
      </c>
      <c r="AM470">
        <v>40828</v>
      </c>
      <c r="AS470">
        <v>55750</v>
      </c>
      <c r="AY470">
        <v>28644</v>
      </c>
      <c r="BE470">
        <v>43570</v>
      </c>
      <c r="BF470">
        <v>43935</v>
      </c>
      <c r="BG470">
        <v>44445</v>
      </c>
      <c r="CI470">
        <v>54552</v>
      </c>
    </row>
    <row r="471" spans="15:87" x14ac:dyDescent="0.25">
      <c r="O471">
        <v>33498</v>
      </c>
      <c r="AA471">
        <v>62474</v>
      </c>
      <c r="AB471">
        <v>62091</v>
      </c>
      <c r="AC471">
        <v>62821</v>
      </c>
      <c r="AG471">
        <v>46312</v>
      </c>
      <c r="AM471">
        <v>42083</v>
      </c>
      <c r="AS471">
        <v>56659</v>
      </c>
      <c r="AY471">
        <v>27929</v>
      </c>
      <c r="BE471">
        <v>43420</v>
      </c>
      <c r="BF471">
        <v>43903</v>
      </c>
      <c r="BG471">
        <v>44095</v>
      </c>
      <c r="CI471">
        <v>54545</v>
      </c>
    </row>
    <row r="472" spans="15:87" x14ac:dyDescent="0.25">
      <c r="O472">
        <v>34105</v>
      </c>
      <c r="AA472">
        <v>62684</v>
      </c>
      <c r="AB472">
        <v>62349</v>
      </c>
      <c r="AC472">
        <v>62816</v>
      </c>
      <c r="AG472">
        <v>47713</v>
      </c>
      <c r="AM472">
        <v>41845</v>
      </c>
      <c r="AS472">
        <v>56628</v>
      </c>
      <c r="AY472">
        <v>28602</v>
      </c>
      <c r="BE472">
        <v>44855</v>
      </c>
      <c r="BF472">
        <v>44641</v>
      </c>
      <c r="BG472">
        <v>44021</v>
      </c>
      <c r="CI472">
        <v>54721</v>
      </c>
    </row>
    <row r="473" spans="15:87" x14ac:dyDescent="0.25">
      <c r="O473">
        <v>34103</v>
      </c>
      <c r="AA473">
        <v>61938</v>
      </c>
      <c r="AB473">
        <v>62630</v>
      </c>
      <c r="AC473">
        <v>62206</v>
      </c>
      <c r="AG473">
        <v>46327</v>
      </c>
      <c r="AM473">
        <v>41824</v>
      </c>
      <c r="AS473">
        <v>56681</v>
      </c>
      <c r="AY473">
        <v>27953</v>
      </c>
      <c r="BE473">
        <v>43518</v>
      </c>
      <c r="BF473">
        <v>44223</v>
      </c>
      <c r="BG473">
        <v>44452</v>
      </c>
      <c r="CI473">
        <v>54730</v>
      </c>
    </row>
    <row r="474" spans="15:87" x14ac:dyDescent="0.25">
      <c r="O474">
        <v>33444</v>
      </c>
      <c r="AA474">
        <v>61453</v>
      </c>
      <c r="AB474">
        <v>62314</v>
      </c>
      <c r="AC474">
        <v>62831</v>
      </c>
      <c r="AG474">
        <v>46320</v>
      </c>
      <c r="AM474">
        <v>41262</v>
      </c>
      <c r="AS474">
        <v>56521</v>
      </c>
      <c r="AY474">
        <v>27950</v>
      </c>
      <c r="BE474">
        <v>44811</v>
      </c>
      <c r="BF474">
        <v>44142</v>
      </c>
      <c r="BG474">
        <v>44470</v>
      </c>
      <c r="CI474">
        <v>54757</v>
      </c>
    </row>
    <row r="475" spans="15:87" x14ac:dyDescent="0.25">
      <c r="O475">
        <v>32052</v>
      </c>
      <c r="AA475">
        <v>61462</v>
      </c>
      <c r="AB475">
        <v>62069</v>
      </c>
      <c r="AC475">
        <v>62846</v>
      </c>
      <c r="AG475">
        <v>47631</v>
      </c>
      <c r="AM475">
        <v>41833</v>
      </c>
      <c r="AS475">
        <v>55614</v>
      </c>
      <c r="AY475">
        <v>28665</v>
      </c>
      <c r="BE475">
        <v>43443</v>
      </c>
      <c r="BF475">
        <v>44669</v>
      </c>
      <c r="BG475">
        <v>44094</v>
      </c>
      <c r="CI475">
        <v>54751</v>
      </c>
    </row>
    <row r="476" spans="15:87" x14ac:dyDescent="0.25">
      <c r="O476">
        <v>33483</v>
      </c>
      <c r="AA476">
        <v>62561</v>
      </c>
      <c r="AB476">
        <v>62885</v>
      </c>
      <c r="AC476">
        <v>62220</v>
      </c>
      <c r="AG476">
        <v>46737</v>
      </c>
      <c r="AM476">
        <v>42028</v>
      </c>
      <c r="AS476">
        <v>56601</v>
      </c>
      <c r="AY476">
        <v>27923</v>
      </c>
      <c r="BE476">
        <v>44633</v>
      </c>
      <c r="BF476">
        <v>44632</v>
      </c>
      <c r="BG476">
        <v>44430</v>
      </c>
      <c r="CI476">
        <v>54819</v>
      </c>
    </row>
    <row r="477" spans="15:87" x14ac:dyDescent="0.25">
      <c r="O477">
        <v>33496</v>
      </c>
      <c r="AA477">
        <v>62520</v>
      </c>
      <c r="AB477">
        <v>62379</v>
      </c>
      <c r="AC477">
        <v>62243</v>
      </c>
      <c r="AG477">
        <v>46394</v>
      </c>
      <c r="AM477">
        <v>42047</v>
      </c>
      <c r="AS477">
        <v>56554</v>
      </c>
      <c r="AY477">
        <v>27939</v>
      </c>
      <c r="BE477">
        <v>43543</v>
      </c>
      <c r="BF477">
        <v>44130</v>
      </c>
      <c r="BG477">
        <v>44413</v>
      </c>
      <c r="CI477">
        <v>54769</v>
      </c>
    </row>
    <row r="478" spans="15:87" x14ac:dyDescent="0.25">
      <c r="O478">
        <v>34104</v>
      </c>
      <c r="AA478">
        <v>62655</v>
      </c>
      <c r="AB478">
        <v>62009</v>
      </c>
      <c r="AC478">
        <v>62239</v>
      </c>
      <c r="AG478">
        <v>47712</v>
      </c>
      <c r="AM478">
        <v>40820</v>
      </c>
      <c r="AS478">
        <v>55732</v>
      </c>
      <c r="AY478">
        <v>28637</v>
      </c>
      <c r="BE478">
        <v>45745</v>
      </c>
      <c r="BF478">
        <v>44657</v>
      </c>
      <c r="BG478">
        <v>44515</v>
      </c>
      <c r="CI478">
        <v>54557</v>
      </c>
    </row>
    <row r="479" spans="15:87" x14ac:dyDescent="0.25">
      <c r="O479">
        <v>33434</v>
      </c>
      <c r="AA479">
        <v>62550</v>
      </c>
      <c r="AB479">
        <v>62325</v>
      </c>
      <c r="AC479">
        <v>62240</v>
      </c>
      <c r="AG479">
        <v>47620</v>
      </c>
      <c r="AM479">
        <v>41615</v>
      </c>
      <c r="AS479">
        <v>56688</v>
      </c>
      <c r="AY479">
        <v>28168</v>
      </c>
      <c r="BE479">
        <v>43780</v>
      </c>
      <c r="BF479">
        <v>44221</v>
      </c>
      <c r="BG479">
        <v>44440</v>
      </c>
      <c r="CI479">
        <v>54761</v>
      </c>
    </row>
    <row r="480" spans="15:87" x14ac:dyDescent="0.25">
      <c r="O480">
        <v>33487</v>
      </c>
      <c r="AA480">
        <v>62675</v>
      </c>
      <c r="AB480">
        <v>62373</v>
      </c>
      <c r="AC480">
        <v>62883</v>
      </c>
      <c r="AM480">
        <v>41603</v>
      </c>
      <c r="AS480">
        <v>56514</v>
      </c>
      <c r="AY480">
        <v>27916</v>
      </c>
      <c r="BE480">
        <v>43469</v>
      </c>
      <c r="BF480">
        <v>44278</v>
      </c>
      <c r="BG480">
        <v>44512</v>
      </c>
      <c r="CI480">
        <v>54895</v>
      </c>
    </row>
    <row r="481" spans="15:87" x14ac:dyDescent="0.25">
      <c r="O481">
        <v>33428</v>
      </c>
      <c r="AA481">
        <v>62545</v>
      </c>
      <c r="AB481">
        <v>62824</v>
      </c>
      <c r="AC481">
        <v>62268</v>
      </c>
      <c r="AM481">
        <v>41663</v>
      </c>
      <c r="AS481">
        <v>56566</v>
      </c>
      <c r="AY481">
        <v>28021</v>
      </c>
      <c r="BE481">
        <v>43515</v>
      </c>
      <c r="BF481">
        <v>44147</v>
      </c>
      <c r="BG481">
        <v>44481</v>
      </c>
      <c r="CI481">
        <v>54728</v>
      </c>
    </row>
    <row r="482" spans="15:87" x14ac:dyDescent="0.25">
      <c r="O482">
        <v>33076</v>
      </c>
      <c r="AA482">
        <v>62441</v>
      </c>
      <c r="AB482">
        <v>62460</v>
      </c>
      <c r="AC482">
        <v>62836</v>
      </c>
      <c r="AM482">
        <v>41642</v>
      </c>
      <c r="AS482">
        <v>56553</v>
      </c>
      <c r="AY482">
        <v>28663</v>
      </c>
      <c r="BE482">
        <v>43749</v>
      </c>
      <c r="BF482">
        <v>44126</v>
      </c>
      <c r="BG482">
        <v>44511</v>
      </c>
      <c r="CI482">
        <v>54896</v>
      </c>
    </row>
    <row r="483" spans="15:87" x14ac:dyDescent="0.25">
      <c r="O483">
        <v>34102</v>
      </c>
      <c r="AA483">
        <v>61928</v>
      </c>
      <c r="AB483">
        <v>62284</v>
      </c>
      <c r="AC483">
        <v>62260</v>
      </c>
      <c r="AM483">
        <v>41828</v>
      </c>
      <c r="AS483">
        <v>55703</v>
      </c>
      <c r="AY483">
        <v>28629</v>
      </c>
      <c r="BE483">
        <v>43442</v>
      </c>
      <c r="BF483">
        <v>44140</v>
      </c>
      <c r="BG483">
        <v>44443</v>
      </c>
      <c r="CI483">
        <v>54772</v>
      </c>
    </row>
    <row r="484" spans="15:87" x14ac:dyDescent="0.25">
      <c r="O484">
        <v>33431</v>
      </c>
      <c r="AA484">
        <v>61459</v>
      </c>
      <c r="AB484">
        <v>62050</v>
      </c>
      <c r="AC484">
        <v>62257</v>
      </c>
      <c r="AM484">
        <v>41631</v>
      </c>
      <c r="AS484">
        <v>56589</v>
      </c>
      <c r="AY484">
        <v>27978</v>
      </c>
      <c r="BE484">
        <v>43410</v>
      </c>
      <c r="BF484">
        <v>44135</v>
      </c>
      <c r="BG484">
        <v>44491</v>
      </c>
      <c r="CI484">
        <v>54740</v>
      </c>
    </row>
    <row r="485" spans="15:87" x14ac:dyDescent="0.25">
      <c r="O485">
        <v>33433</v>
      </c>
      <c r="AA485">
        <v>61470</v>
      </c>
      <c r="AB485">
        <v>62854</v>
      </c>
      <c r="AC485">
        <v>62897</v>
      </c>
      <c r="AM485">
        <v>42045</v>
      </c>
      <c r="AS485">
        <v>56678</v>
      </c>
      <c r="AY485">
        <v>27965</v>
      </c>
      <c r="BE485">
        <v>43804</v>
      </c>
      <c r="BF485">
        <v>44260</v>
      </c>
      <c r="BG485">
        <v>44485</v>
      </c>
      <c r="CI485">
        <v>54750</v>
      </c>
    </row>
    <row r="486" spans="15:87" x14ac:dyDescent="0.25">
      <c r="O486">
        <v>34112</v>
      </c>
      <c r="AA486">
        <v>62625</v>
      </c>
      <c r="AB486">
        <v>62351</v>
      </c>
      <c r="AC486">
        <v>62255</v>
      </c>
      <c r="AM486">
        <v>41214</v>
      </c>
      <c r="AS486">
        <v>56594</v>
      </c>
      <c r="AY486">
        <v>28630</v>
      </c>
      <c r="BE486">
        <v>44847</v>
      </c>
      <c r="BF486">
        <v>44264</v>
      </c>
      <c r="BG486">
        <v>44514</v>
      </c>
      <c r="CI486">
        <v>54547</v>
      </c>
    </row>
    <row r="487" spans="15:87" x14ac:dyDescent="0.25">
      <c r="O487">
        <v>32059</v>
      </c>
      <c r="AA487">
        <v>61260</v>
      </c>
      <c r="AB487">
        <v>62419</v>
      </c>
      <c r="AC487">
        <v>62285</v>
      </c>
      <c r="AM487">
        <v>40823</v>
      </c>
      <c r="AS487">
        <v>56621</v>
      </c>
      <c r="AY487">
        <v>28624</v>
      </c>
      <c r="BE487">
        <v>43542</v>
      </c>
      <c r="BF487">
        <v>43971</v>
      </c>
      <c r="BG487">
        <v>44024</v>
      </c>
      <c r="CI487">
        <v>54514</v>
      </c>
    </row>
    <row r="488" spans="15:87" x14ac:dyDescent="0.25">
      <c r="O488">
        <v>34117</v>
      </c>
      <c r="AA488">
        <v>61259</v>
      </c>
      <c r="AB488">
        <v>62892</v>
      </c>
      <c r="AC488">
        <v>62888</v>
      </c>
      <c r="AM488">
        <v>42081</v>
      </c>
      <c r="AS488">
        <v>56630</v>
      </c>
      <c r="AY488">
        <v>28672</v>
      </c>
      <c r="BE488">
        <v>43558</v>
      </c>
      <c r="BF488">
        <v>44262</v>
      </c>
      <c r="BG488">
        <v>44060</v>
      </c>
      <c r="CI488">
        <v>54749</v>
      </c>
    </row>
    <row r="489" spans="15:87" x14ac:dyDescent="0.25">
      <c r="O489">
        <v>33067</v>
      </c>
      <c r="AA489">
        <v>62440</v>
      </c>
      <c r="AB489">
        <v>62086</v>
      </c>
      <c r="AC489">
        <v>62869</v>
      </c>
      <c r="AM489">
        <v>41647</v>
      </c>
      <c r="AS489">
        <v>55706</v>
      </c>
      <c r="AY489">
        <v>28086</v>
      </c>
      <c r="BE489">
        <v>45768</v>
      </c>
      <c r="BF489">
        <v>44129</v>
      </c>
      <c r="BG489">
        <v>44486</v>
      </c>
      <c r="CI489">
        <v>54763</v>
      </c>
    </row>
    <row r="490" spans="15:87" x14ac:dyDescent="0.25">
      <c r="O490">
        <v>33486</v>
      </c>
      <c r="AA490">
        <v>62673</v>
      </c>
      <c r="AB490">
        <v>62092</v>
      </c>
      <c r="AC490">
        <v>62860</v>
      </c>
      <c r="AM490">
        <v>41636</v>
      </c>
      <c r="AS490">
        <v>55607</v>
      </c>
      <c r="AY490">
        <v>27947</v>
      </c>
      <c r="BE490">
        <v>44859</v>
      </c>
      <c r="BF490">
        <v>44116</v>
      </c>
      <c r="BG490">
        <v>44454</v>
      </c>
      <c r="CI490">
        <v>54835</v>
      </c>
    </row>
    <row r="491" spans="15:87" x14ac:dyDescent="0.25">
      <c r="O491">
        <v>33499</v>
      </c>
      <c r="AA491">
        <v>62534</v>
      </c>
      <c r="AB491">
        <v>62899</v>
      </c>
      <c r="AC491">
        <v>62884</v>
      </c>
      <c r="AM491">
        <v>40927</v>
      </c>
      <c r="AS491">
        <v>56569</v>
      </c>
      <c r="AY491">
        <v>27966</v>
      </c>
      <c r="BE491">
        <v>44866</v>
      </c>
      <c r="BF491">
        <v>44141</v>
      </c>
      <c r="BG491">
        <v>44437</v>
      </c>
      <c r="CI491">
        <v>54725</v>
      </c>
    </row>
    <row r="492" spans="15:87" x14ac:dyDescent="0.25">
      <c r="O492">
        <v>33432</v>
      </c>
      <c r="AA492">
        <v>62707</v>
      </c>
      <c r="AB492">
        <v>62807</v>
      </c>
      <c r="AC492">
        <v>62817</v>
      </c>
      <c r="AM492">
        <v>41659</v>
      </c>
      <c r="AS492">
        <v>56676</v>
      </c>
      <c r="AY492">
        <v>27941</v>
      </c>
      <c r="BE492">
        <v>43788</v>
      </c>
      <c r="BF492">
        <v>44224</v>
      </c>
      <c r="BG492">
        <v>44509</v>
      </c>
      <c r="CI492">
        <v>54822</v>
      </c>
    </row>
    <row r="493" spans="15:87" x14ac:dyDescent="0.25">
      <c r="O493">
        <v>33065</v>
      </c>
      <c r="AA493">
        <v>61441</v>
      </c>
      <c r="AB493">
        <v>62839</v>
      </c>
      <c r="AC493">
        <v>62236</v>
      </c>
      <c r="AM493">
        <v>41605</v>
      </c>
      <c r="AS493">
        <v>56549</v>
      </c>
      <c r="AY493">
        <v>28638</v>
      </c>
      <c r="BE493">
        <v>43551</v>
      </c>
      <c r="BF493">
        <v>43943</v>
      </c>
      <c r="BG493">
        <v>44507</v>
      </c>
      <c r="CI493">
        <v>54767</v>
      </c>
    </row>
    <row r="494" spans="15:87" x14ac:dyDescent="0.25">
      <c r="O494">
        <v>33073</v>
      </c>
      <c r="AA494">
        <v>62659</v>
      </c>
      <c r="AB494">
        <v>62081</v>
      </c>
      <c r="AC494">
        <v>62237</v>
      </c>
      <c r="AM494">
        <v>41612</v>
      </c>
      <c r="AS494">
        <v>56580</v>
      </c>
      <c r="AY494">
        <v>28617</v>
      </c>
      <c r="BE494">
        <v>43554</v>
      </c>
      <c r="BF494">
        <v>44651</v>
      </c>
      <c r="BG494">
        <v>44062</v>
      </c>
      <c r="CI494">
        <v>54862</v>
      </c>
    </row>
    <row r="495" spans="15:87" x14ac:dyDescent="0.25">
      <c r="O495">
        <v>33442</v>
      </c>
      <c r="AA495">
        <v>62567</v>
      </c>
      <c r="AB495">
        <v>62357</v>
      </c>
      <c r="AC495">
        <v>62264</v>
      </c>
      <c r="AM495">
        <v>41635</v>
      </c>
      <c r="AS495">
        <v>55723</v>
      </c>
      <c r="AY495">
        <v>27964</v>
      </c>
      <c r="BE495">
        <v>45789</v>
      </c>
      <c r="BF495">
        <v>44134</v>
      </c>
      <c r="BG495">
        <v>44446</v>
      </c>
      <c r="CI495">
        <v>54723</v>
      </c>
    </row>
    <row r="496" spans="15:87" x14ac:dyDescent="0.25">
      <c r="O496">
        <v>33071</v>
      </c>
      <c r="AA496">
        <v>61447</v>
      </c>
      <c r="AB496">
        <v>62685</v>
      </c>
      <c r="AC496">
        <v>62812</v>
      </c>
      <c r="AM496">
        <v>41812</v>
      </c>
      <c r="AS496">
        <v>56552</v>
      </c>
      <c r="AY496">
        <v>28640</v>
      </c>
      <c r="BE496">
        <v>43537</v>
      </c>
      <c r="BF496">
        <v>43963</v>
      </c>
      <c r="BG496">
        <v>44483</v>
      </c>
      <c r="CI496">
        <v>54027</v>
      </c>
    </row>
    <row r="497" spans="15:87" x14ac:dyDescent="0.25">
      <c r="O497">
        <v>33441</v>
      </c>
      <c r="AA497">
        <v>61957</v>
      </c>
      <c r="AB497">
        <v>62359</v>
      </c>
      <c r="AC497">
        <v>62867</v>
      </c>
      <c r="AM497">
        <v>41669</v>
      </c>
      <c r="AS497">
        <v>56639</v>
      </c>
      <c r="AY497">
        <v>27927</v>
      </c>
      <c r="BE497">
        <v>43755</v>
      </c>
      <c r="BF497">
        <v>43908</v>
      </c>
      <c r="BG497">
        <v>44510</v>
      </c>
      <c r="CI497">
        <v>54733</v>
      </c>
    </row>
    <row r="498" spans="15:87" x14ac:dyDescent="0.25">
      <c r="O498">
        <v>33063</v>
      </c>
      <c r="AA498">
        <v>61476</v>
      </c>
      <c r="AB498">
        <v>62063</v>
      </c>
      <c r="AC498">
        <v>62274</v>
      </c>
      <c r="AM498">
        <v>41606</v>
      </c>
      <c r="AS498">
        <v>56661</v>
      </c>
      <c r="AY498">
        <v>28645</v>
      </c>
      <c r="BE498">
        <v>43521</v>
      </c>
      <c r="BF498">
        <v>43910</v>
      </c>
      <c r="BG498">
        <v>44442</v>
      </c>
      <c r="CI498">
        <v>54867</v>
      </c>
    </row>
    <row r="499" spans="15:87" x14ac:dyDescent="0.25">
      <c r="O499">
        <v>34113</v>
      </c>
      <c r="AA499">
        <v>62702</v>
      </c>
      <c r="AB499">
        <v>62246</v>
      </c>
      <c r="AC499">
        <v>62871</v>
      </c>
      <c r="AM499">
        <v>41604</v>
      </c>
      <c r="AS499">
        <v>56585</v>
      </c>
      <c r="AY499">
        <v>28633</v>
      </c>
      <c r="BE499">
        <v>43832</v>
      </c>
      <c r="BF499">
        <v>44111</v>
      </c>
      <c r="BG499">
        <v>44502</v>
      </c>
      <c r="CI499">
        <v>54734</v>
      </c>
    </row>
    <row r="500" spans="15:87" x14ac:dyDescent="0.25">
      <c r="O500">
        <v>33066</v>
      </c>
      <c r="AA500">
        <v>62442</v>
      </c>
      <c r="AB500">
        <v>62452</v>
      </c>
      <c r="AC500">
        <v>62819</v>
      </c>
      <c r="AM500">
        <v>41858</v>
      </c>
      <c r="AS500">
        <v>55790</v>
      </c>
      <c r="AY500">
        <v>28694</v>
      </c>
      <c r="BE500">
        <v>43501</v>
      </c>
      <c r="BF500">
        <v>44144</v>
      </c>
      <c r="BG500">
        <v>44503</v>
      </c>
      <c r="CI500">
        <v>54028</v>
      </c>
    </row>
    <row r="501" spans="15:87" x14ac:dyDescent="0.25">
      <c r="O501">
        <v>33064</v>
      </c>
      <c r="AA501">
        <v>61473</v>
      </c>
      <c r="AB501">
        <v>62363</v>
      </c>
      <c r="AC501">
        <v>62822</v>
      </c>
      <c r="AM501">
        <v>41815</v>
      </c>
      <c r="AS501">
        <v>56683</v>
      </c>
      <c r="AY501">
        <v>28626</v>
      </c>
      <c r="BE501">
        <v>43416</v>
      </c>
      <c r="BF501">
        <v>44107</v>
      </c>
      <c r="BG501">
        <v>44555</v>
      </c>
      <c r="CI501">
        <v>54762</v>
      </c>
    </row>
    <row r="502" spans="15:87" x14ac:dyDescent="0.25">
      <c r="O502">
        <v>32347</v>
      </c>
      <c r="AA502">
        <v>62469</v>
      </c>
      <c r="AB502">
        <v>62088</v>
      </c>
      <c r="AC502">
        <v>62832</v>
      </c>
      <c r="AM502">
        <v>41855</v>
      </c>
      <c r="AS502">
        <v>56647</v>
      </c>
      <c r="AY502">
        <v>28618</v>
      </c>
      <c r="BE502">
        <v>43430</v>
      </c>
      <c r="BF502">
        <v>44625</v>
      </c>
      <c r="BG502">
        <v>44504</v>
      </c>
      <c r="CI502">
        <v>54857</v>
      </c>
    </row>
    <row r="503" spans="15:87" x14ac:dyDescent="0.25">
      <c r="O503">
        <v>33321</v>
      </c>
      <c r="AA503">
        <v>61422</v>
      </c>
      <c r="AB503">
        <v>62347</v>
      </c>
      <c r="AC503">
        <v>62298</v>
      </c>
      <c r="AM503">
        <v>42044</v>
      </c>
      <c r="AS503">
        <v>56557</v>
      </c>
      <c r="AY503">
        <v>28612</v>
      </c>
      <c r="BE503">
        <v>44857</v>
      </c>
      <c r="BF503">
        <v>44634</v>
      </c>
      <c r="BG503">
        <v>44506</v>
      </c>
      <c r="CI503">
        <v>54868</v>
      </c>
    </row>
    <row r="504" spans="15:87" x14ac:dyDescent="0.25">
      <c r="O504">
        <v>32053</v>
      </c>
      <c r="AA504">
        <v>62688</v>
      </c>
      <c r="AB504">
        <v>62875</v>
      </c>
      <c r="AC504">
        <v>62865</v>
      </c>
      <c r="AM504">
        <v>41650</v>
      </c>
      <c r="AS504">
        <v>56547</v>
      </c>
      <c r="AY504">
        <v>28631</v>
      </c>
      <c r="BE504">
        <v>43840</v>
      </c>
      <c r="BF504">
        <v>44601</v>
      </c>
      <c r="BG504">
        <v>44471</v>
      </c>
      <c r="CI504">
        <v>54011</v>
      </c>
    </row>
    <row r="505" spans="15:87" x14ac:dyDescent="0.25">
      <c r="O505">
        <v>34114</v>
      </c>
      <c r="AA505">
        <v>61482</v>
      </c>
      <c r="AB505">
        <v>62074</v>
      </c>
      <c r="AC505">
        <v>62217</v>
      </c>
      <c r="AM505">
        <v>41224</v>
      </c>
      <c r="AS505">
        <v>56667</v>
      </c>
      <c r="AY505">
        <v>28073</v>
      </c>
      <c r="BE505">
        <v>44681</v>
      </c>
      <c r="BF505">
        <v>43944</v>
      </c>
      <c r="BG505">
        <v>44484</v>
      </c>
      <c r="CI505">
        <v>54828</v>
      </c>
    </row>
    <row r="506" spans="15:87" x14ac:dyDescent="0.25">
      <c r="O506">
        <v>33069</v>
      </c>
      <c r="AA506">
        <v>62531</v>
      </c>
      <c r="AB506">
        <v>62016</v>
      </c>
      <c r="AC506">
        <v>62890</v>
      </c>
      <c r="AM506">
        <v>41667</v>
      </c>
      <c r="AS506">
        <v>55603</v>
      </c>
      <c r="AY506">
        <v>27949</v>
      </c>
      <c r="BE506">
        <v>44851</v>
      </c>
      <c r="BF506">
        <v>44236</v>
      </c>
      <c r="BG506">
        <v>44046</v>
      </c>
      <c r="CI506">
        <v>54527</v>
      </c>
    </row>
    <row r="507" spans="15:87" x14ac:dyDescent="0.25">
      <c r="O507">
        <v>33068</v>
      </c>
      <c r="AA507">
        <v>62706</v>
      </c>
      <c r="AB507">
        <v>62338</v>
      </c>
      <c r="AC507">
        <v>62977</v>
      </c>
      <c r="AM507">
        <v>40862</v>
      </c>
      <c r="AS507">
        <v>56652</v>
      </c>
      <c r="AY507">
        <v>28690</v>
      </c>
      <c r="BE507">
        <v>43465</v>
      </c>
      <c r="BF507">
        <v>44242</v>
      </c>
      <c r="BG507">
        <v>44420</v>
      </c>
      <c r="CI507">
        <v>54817</v>
      </c>
    </row>
    <row r="508" spans="15:87" x14ac:dyDescent="0.25">
      <c r="O508">
        <v>33351</v>
      </c>
      <c r="AA508">
        <v>62715</v>
      </c>
      <c r="AB508">
        <v>62014</v>
      </c>
      <c r="AC508">
        <v>62874</v>
      </c>
      <c r="AM508">
        <v>41838</v>
      </c>
      <c r="AS508">
        <v>56560</v>
      </c>
      <c r="AY508">
        <v>28090</v>
      </c>
      <c r="BE508">
        <v>43460</v>
      </c>
      <c r="BF508">
        <v>44067</v>
      </c>
      <c r="BG508">
        <v>44405</v>
      </c>
      <c r="CI508">
        <v>54003</v>
      </c>
    </row>
    <row r="509" spans="15:87" x14ac:dyDescent="0.25">
      <c r="O509">
        <v>33062</v>
      </c>
      <c r="AA509">
        <v>62716</v>
      </c>
      <c r="AB509">
        <v>62361</v>
      </c>
      <c r="AC509">
        <v>62286</v>
      </c>
      <c r="AM509">
        <v>41660</v>
      </c>
      <c r="AS509">
        <v>56651</v>
      </c>
      <c r="AY509">
        <v>27948</v>
      </c>
      <c r="BE509">
        <v>44691</v>
      </c>
      <c r="BF509">
        <v>44131</v>
      </c>
      <c r="BG509">
        <v>44505</v>
      </c>
      <c r="CI509">
        <v>54812</v>
      </c>
    </row>
    <row r="510" spans="15:87" x14ac:dyDescent="0.25">
      <c r="O510">
        <v>33323</v>
      </c>
      <c r="AA510">
        <v>62719</v>
      </c>
      <c r="AB510">
        <v>62079</v>
      </c>
      <c r="AC510">
        <v>62238</v>
      </c>
      <c r="AM510">
        <v>40843</v>
      </c>
      <c r="AS510">
        <v>56529</v>
      </c>
      <c r="AY510">
        <v>27954</v>
      </c>
      <c r="BE510">
        <v>43778</v>
      </c>
      <c r="BF510">
        <v>44240</v>
      </c>
      <c r="BG510">
        <v>44402</v>
      </c>
      <c r="CI510">
        <v>54013</v>
      </c>
    </row>
    <row r="511" spans="15:87" x14ac:dyDescent="0.25">
      <c r="O511">
        <v>34141</v>
      </c>
      <c r="AA511">
        <v>62722</v>
      </c>
      <c r="AB511">
        <v>62253</v>
      </c>
      <c r="AC511">
        <v>62930</v>
      </c>
      <c r="AM511">
        <v>41572</v>
      </c>
      <c r="AS511">
        <v>56536</v>
      </c>
      <c r="AY511">
        <v>28150</v>
      </c>
      <c r="BE511">
        <v>43614</v>
      </c>
      <c r="BF511">
        <v>44243</v>
      </c>
      <c r="BG511">
        <v>44436</v>
      </c>
      <c r="CI511">
        <v>54550</v>
      </c>
    </row>
    <row r="512" spans="15:87" x14ac:dyDescent="0.25">
      <c r="O512">
        <v>33060</v>
      </c>
      <c r="AA512">
        <v>62723</v>
      </c>
      <c r="AB512">
        <v>62878</v>
      </c>
      <c r="AC512">
        <v>62278</v>
      </c>
      <c r="AM512">
        <v>41203</v>
      </c>
      <c r="AS512">
        <v>56584</v>
      </c>
      <c r="AY512">
        <v>27981</v>
      </c>
      <c r="BE512">
        <v>44627</v>
      </c>
      <c r="BF512">
        <v>44237</v>
      </c>
      <c r="BG512">
        <v>44077</v>
      </c>
      <c r="CI512">
        <v>54014</v>
      </c>
    </row>
    <row r="513" spans="15:87" x14ac:dyDescent="0.25">
      <c r="O513">
        <v>33327</v>
      </c>
      <c r="AA513">
        <v>62726</v>
      </c>
      <c r="AB513">
        <v>62410</v>
      </c>
      <c r="AC513">
        <v>62896</v>
      </c>
      <c r="AM513">
        <v>41825</v>
      </c>
      <c r="AS513">
        <v>56563</v>
      </c>
      <c r="AY513">
        <v>28020</v>
      </c>
      <c r="BE513">
        <v>43464</v>
      </c>
      <c r="BF513">
        <v>44109</v>
      </c>
      <c r="BG513">
        <v>44064</v>
      </c>
      <c r="CI513">
        <v>54565</v>
      </c>
    </row>
    <row r="514" spans="15:87" x14ac:dyDescent="0.25">
      <c r="O514">
        <v>33319</v>
      </c>
      <c r="AA514">
        <v>62736</v>
      </c>
      <c r="AB514">
        <v>62376</v>
      </c>
      <c r="AC514">
        <v>62979</v>
      </c>
      <c r="AM514">
        <v>41840</v>
      </c>
      <c r="AS514">
        <v>56660</v>
      </c>
      <c r="AY514">
        <v>28693</v>
      </c>
      <c r="BE514">
        <v>44287</v>
      </c>
      <c r="BF514">
        <v>44125</v>
      </c>
      <c r="BG514">
        <v>44473</v>
      </c>
      <c r="CI514">
        <v>54002</v>
      </c>
    </row>
    <row r="515" spans="15:87" x14ac:dyDescent="0.25">
      <c r="O515">
        <v>33309</v>
      </c>
      <c r="AA515">
        <v>62739</v>
      </c>
      <c r="AB515">
        <v>62446</v>
      </c>
      <c r="AC515">
        <v>62983</v>
      </c>
      <c r="AM515">
        <v>41250</v>
      </c>
      <c r="AS515">
        <v>56562</v>
      </c>
      <c r="AY515">
        <v>28643</v>
      </c>
      <c r="BE515">
        <v>43447</v>
      </c>
      <c r="BF515">
        <v>44102</v>
      </c>
      <c r="BG515">
        <v>44425</v>
      </c>
      <c r="CI515">
        <v>54534</v>
      </c>
    </row>
    <row r="516" spans="15:87" x14ac:dyDescent="0.25">
      <c r="O516">
        <v>33322</v>
      </c>
      <c r="AA516">
        <v>62756</v>
      </c>
      <c r="AB516">
        <v>62312</v>
      </c>
      <c r="AC516">
        <v>62935</v>
      </c>
      <c r="AM516">
        <v>41837</v>
      </c>
      <c r="AS516">
        <v>56516</v>
      </c>
      <c r="AY516">
        <v>28152</v>
      </c>
      <c r="BE516">
        <v>43528</v>
      </c>
      <c r="BF516">
        <v>44427</v>
      </c>
      <c r="BG516">
        <v>44099</v>
      </c>
      <c r="CI516">
        <v>54525</v>
      </c>
    </row>
    <row r="517" spans="15:87" x14ac:dyDescent="0.25">
      <c r="O517">
        <v>33326</v>
      </c>
      <c r="AA517">
        <v>62757</v>
      </c>
      <c r="AB517">
        <v>62365</v>
      </c>
      <c r="AC517">
        <v>62999</v>
      </c>
      <c r="AM517">
        <v>41267</v>
      </c>
      <c r="AS517">
        <v>56542</v>
      </c>
      <c r="AY517">
        <v>27959</v>
      </c>
      <c r="BE517">
        <v>43533</v>
      </c>
      <c r="BF517">
        <v>43953</v>
      </c>
      <c r="BG517">
        <v>44410</v>
      </c>
      <c r="CI517">
        <v>54004</v>
      </c>
    </row>
    <row r="518" spans="15:87" x14ac:dyDescent="0.25">
      <c r="O518">
        <v>33332</v>
      </c>
      <c r="AA518">
        <v>62761</v>
      </c>
      <c r="AB518">
        <v>62054</v>
      </c>
      <c r="AC518">
        <v>62295</v>
      </c>
      <c r="AM518">
        <v>42029</v>
      </c>
      <c r="AS518">
        <v>55796</v>
      </c>
      <c r="AY518">
        <v>28684</v>
      </c>
      <c r="BE518">
        <v>44880</v>
      </c>
      <c r="BF518">
        <v>43938</v>
      </c>
      <c r="BG518">
        <v>44450</v>
      </c>
      <c r="CI518">
        <v>54841</v>
      </c>
    </row>
    <row r="519" spans="15:87" x14ac:dyDescent="0.25">
      <c r="O519">
        <v>32340</v>
      </c>
      <c r="AA519">
        <v>62762</v>
      </c>
      <c r="AB519">
        <v>62476</v>
      </c>
      <c r="AC519">
        <v>62932</v>
      </c>
      <c r="AM519">
        <v>40826</v>
      </c>
      <c r="AS519">
        <v>56545</v>
      </c>
      <c r="AY519">
        <v>28607</v>
      </c>
      <c r="BE519">
        <v>43619</v>
      </c>
      <c r="BF519">
        <v>44056</v>
      </c>
      <c r="BG519">
        <v>44086</v>
      </c>
      <c r="CI519">
        <v>54876</v>
      </c>
    </row>
    <row r="520" spans="15:87" x14ac:dyDescent="0.25">
      <c r="O520">
        <v>33313</v>
      </c>
      <c r="AA520">
        <v>62763</v>
      </c>
      <c r="AB520">
        <v>62881</v>
      </c>
      <c r="AC520">
        <v>62951</v>
      </c>
      <c r="AM520">
        <v>41560</v>
      </c>
      <c r="AS520">
        <v>55613</v>
      </c>
      <c r="AY520">
        <v>28608</v>
      </c>
      <c r="BE520">
        <v>43609</v>
      </c>
      <c r="BF520">
        <v>43945</v>
      </c>
      <c r="BG520">
        <v>44403</v>
      </c>
      <c r="CI520">
        <v>54805</v>
      </c>
    </row>
    <row r="521" spans="15:87" x14ac:dyDescent="0.25">
      <c r="O521">
        <v>33334</v>
      </c>
      <c r="AA521">
        <v>62764</v>
      </c>
      <c r="AB521">
        <v>62849</v>
      </c>
      <c r="AC521">
        <v>62242</v>
      </c>
      <c r="AM521">
        <v>41835</v>
      </c>
      <c r="AS521">
        <v>56650</v>
      </c>
      <c r="AY521">
        <v>28655</v>
      </c>
      <c r="BE521">
        <v>43754</v>
      </c>
      <c r="BF521">
        <v>43913</v>
      </c>
      <c r="BG521">
        <v>44081</v>
      </c>
      <c r="CI521">
        <v>54005</v>
      </c>
    </row>
    <row r="522" spans="15:87" x14ac:dyDescent="0.25">
      <c r="O522">
        <v>33325</v>
      </c>
      <c r="AA522">
        <v>62766</v>
      </c>
      <c r="AB522">
        <v>62275</v>
      </c>
      <c r="AC522">
        <v>62272</v>
      </c>
      <c r="AM522">
        <v>42025</v>
      </c>
      <c r="AS522">
        <v>56658</v>
      </c>
      <c r="AY522">
        <v>28615</v>
      </c>
      <c r="BE522">
        <v>45734</v>
      </c>
      <c r="BF522">
        <v>44201</v>
      </c>
      <c r="BG522">
        <v>44438</v>
      </c>
      <c r="CI522">
        <v>54015</v>
      </c>
    </row>
    <row r="523" spans="15:87" x14ac:dyDescent="0.25">
      <c r="O523">
        <v>33337</v>
      </c>
      <c r="AA523">
        <v>62767</v>
      </c>
      <c r="AB523">
        <v>62001</v>
      </c>
      <c r="AC523">
        <v>62297</v>
      </c>
      <c r="AM523">
        <v>42048</v>
      </c>
      <c r="AS523">
        <v>56519</v>
      </c>
      <c r="AY523">
        <v>28611</v>
      </c>
      <c r="BE523">
        <v>44826</v>
      </c>
      <c r="BF523">
        <v>44113</v>
      </c>
      <c r="BG523">
        <v>44076</v>
      </c>
      <c r="CI523">
        <v>54546</v>
      </c>
    </row>
    <row r="524" spans="15:87" x14ac:dyDescent="0.25">
      <c r="O524">
        <v>33308</v>
      </c>
      <c r="AA524">
        <v>62769</v>
      </c>
      <c r="AB524">
        <v>62021</v>
      </c>
      <c r="AC524">
        <v>62994</v>
      </c>
      <c r="AM524">
        <v>42058</v>
      </c>
      <c r="AS524">
        <v>56546</v>
      </c>
      <c r="AY524">
        <v>28605</v>
      </c>
      <c r="BE524">
        <v>44824</v>
      </c>
      <c r="BF524">
        <v>44105</v>
      </c>
      <c r="BG524">
        <v>44418</v>
      </c>
      <c r="CI524">
        <v>54022</v>
      </c>
    </row>
    <row r="525" spans="15:87" x14ac:dyDescent="0.25">
      <c r="O525">
        <v>33388</v>
      </c>
      <c r="AA525">
        <v>62776</v>
      </c>
      <c r="AB525">
        <v>62027</v>
      </c>
      <c r="AC525">
        <v>62244</v>
      </c>
      <c r="AM525">
        <v>41501</v>
      </c>
      <c r="AS525">
        <v>56592</v>
      </c>
      <c r="AY525">
        <v>28040</v>
      </c>
      <c r="BE525">
        <v>43773</v>
      </c>
      <c r="BF525">
        <v>44188</v>
      </c>
      <c r="BG525">
        <v>44417</v>
      </c>
      <c r="CI525">
        <v>54843</v>
      </c>
    </row>
    <row r="526" spans="15:87" x14ac:dyDescent="0.25">
      <c r="O526">
        <v>34145</v>
      </c>
      <c r="AA526">
        <v>62777</v>
      </c>
      <c r="AB526">
        <v>62305</v>
      </c>
      <c r="AC526">
        <v>62288</v>
      </c>
      <c r="AM526">
        <v>41537</v>
      </c>
      <c r="AS526">
        <v>55771</v>
      </c>
      <c r="AY526">
        <v>28698</v>
      </c>
      <c r="BE526">
        <v>43615</v>
      </c>
      <c r="BF526">
        <v>44190</v>
      </c>
      <c r="BG526">
        <v>44057</v>
      </c>
      <c r="CI526">
        <v>54870</v>
      </c>
    </row>
    <row r="527" spans="15:87" x14ac:dyDescent="0.25">
      <c r="O527">
        <v>33336</v>
      </c>
      <c r="AA527">
        <v>62781</v>
      </c>
      <c r="AB527">
        <v>62823</v>
      </c>
      <c r="AC527">
        <v>62974</v>
      </c>
      <c r="AM527">
        <v>41571</v>
      </c>
      <c r="AS527">
        <v>56634</v>
      </c>
      <c r="AY527">
        <v>28114</v>
      </c>
      <c r="BE527">
        <v>43540</v>
      </c>
      <c r="BF527">
        <v>44191</v>
      </c>
      <c r="BG527">
        <v>44085</v>
      </c>
      <c r="CI527">
        <v>54007</v>
      </c>
    </row>
    <row r="528" spans="15:87" x14ac:dyDescent="0.25">
      <c r="O528">
        <v>33324</v>
      </c>
      <c r="AA528">
        <v>62786</v>
      </c>
      <c r="AB528">
        <v>62097</v>
      </c>
      <c r="AC528">
        <v>62934</v>
      </c>
      <c r="AM528">
        <v>42036</v>
      </c>
      <c r="AS528">
        <v>55731</v>
      </c>
      <c r="AY528">
        <v>28018</v>
      </c>
      <c r="BE528">
        <v>43617</v>
      </c>
      <c r="BF528">
        <v>44192</v>
      </c>
      <c r="BG528">
        <v>44404</v>
      </c>
      <c r="CI528">
        <v>54021</v>
      </c>
    </row>
    <row r="529" spans="15:87" x14ac:dyDescent="0.25">
      <c r="O529">
        <v>33311</v>
      </c>
      <c r="AA529">
        <v>62796</v>
      </c>
      <c r="AB529">
        <v>62850</v>
      </c>
      <c r="AC529">
        <v>62954</v>
      </c>
      <c r="AM529">
        <v>42076</v>
      </c>
      <c r="AS529">
        <v>56627</v>
      </c>
      <c r="AY529">
        <v>28692</v>
      </c>
      <c r="BE529">
        <v>43837</v>
      </c>
      <c r="BF529">
        <v>44193</v>
      </c>
      <c r="BG529">
        <v>44084</v>
      </c>
      <c r="CI529">
        <v>54023</v>
      </c>
    </row>
    <row r="530" spans="15:87" x14ac:dyDescent="0.25">
      <c r="O530">
        <v>33306</v>
      </c>
      <c r="AA530">
        <v>62701</v>
      </c>
      <c r="AB530">
        <v>62870</v>
      </c>
      <c r="AC530">
        <v>62948</v>
      </c>
      <c r="AM530">
        <v>41517</v>
      </c>
      <c r="AS530">
        <v>56644</v>
      </c>
      <c r="AY530">
        <v>28604</v>
      </c>
      <c r="BE530">
        <v>43607</v>
      </c>
      <c r="BF530">
        <v>44194</v>
      </c>
      <c r="BG530">
        <v>44428</v>
      </c>
      <c r="CI530">
        <v>54889</v>
      </c>
    </row>
    <row r="531" spans="15:87" x14ac:dyDescent="0.25">
      <c r="O531">
        <v>33331</v>
      </c>
      <c r="AA531">
        <v>62765</v>
      </c>
      <c r="AB531">
        <v>62053</v>
      </c>
      <c r="AC531">
        <v>62984</v>
      </c>
      <c r="AM531">
        <v>41231</v>
      </c>
      <c r="AS531">
        <v>56556</v>
      </c>
      <c r="AY531">
        <v>28679</v>
      </c>
      <c r="BE531">
        <v>43449</v>
      </c>
      <c r="BF531">
        <v>44195</v>
      </c>
      <c r="BG531">
        <v>44041</v>
      </c>
      <c r="CI531">
        <v>54517</v>
      </c>
    </row>
    <row r="532" spans="15:87" x14ac:dyDescent="0.25">
      <c r="O532">
        <v>33317</v>
      </c>
      <c r="AA532">
        <v>62563</v>
      </c>
      <c r="AB532">
        <v>62012</v>
      </c>
      <c r="AC532">
        <v>62916</v>
      </c>
      <c r="AM532">
        <v>41562</v>
      </c>
      <c r="AS532">
        <v>55615</v>
      </c>
      <c r="AY532">
        <v>28761</v>
      </c>
      <c r="BE532">
        <v>43504</v>
      </c>
      <c r="BF532">
        <v>44197</v>
      </c>
      <c r="BG532">
        <v>44093</v>
      </c>
      <c r="CI532">
        <v>54829</v>
      </c>
    </row>
    <row r="533" spans="15:87" x14ac:dyDescent="0.25">
      <c r="O533">
        <v>33305</v>
      </c>
      <c r="AA533">
        <v>62617</v>
      </c>
      <c r="AB533">
        <v>62882</v>
      </c>
      <c r="AC533">
        <v>62946</v>
      </c>
      <c r="AM533">
        <v>41557</v>
      </c>
      <c r="AS533">
        <v>56540</v>
      </c>
      <c r="AY533">
        <v>28043</v>
      </c>
      <c r="BE533">
        <v>43432</v>
      </c>
      <c r="BF533">
        <v>44198</v>
      </c>
      <c r="BG533">
        <v>44010</v>
      </c>
      <c r="CI533">
        <v>54017</v>
      </c>
    </row>
    <row r="534" spans="15:87" x14ac:dyDescent="0.25">
      <c r="O534">
        <v>33304</v>
      </c>
      <c r="AA534">
        <v>62510</v>
      </c>
      <c r="AB534">
        <v>62815</v>
      </c>
      <c r="AC534">
        <v>62277</v>
      </c>
      <c r="AM534">
        <v>42020</v>
      </c>
      <c r="AS534">
        <v>56646</v>
      </c>
      <c r="AY534">
        <v>28657</v>
      </c>
      <c r="BE534">
        <v>45767</v>
      </c>
      <c r="BF534">
        <v>44199</v>
      </c>
      <c r="BG534">
        <v>44047</v>
      </c>
      <c r="CI534">
        <v>54855</v>
      </c>
    </row>
    <row r="535" spans="15:87" x14ac:dyDescent="0.25">
      <c r="O535">
        <v>33330</v>
      </c>
      <c r="AA535">
        <v>61442</v>
      </c>
      <c r="AB535">
        <v>62301</v>
      </c>
      <c r="AC535">
        <v>62924</v>
      </c>
      <c r="AM535">
        <v>41563</v>
      </c>
      <c r="AS535">
        <v>56510</v>
      </c>
      <c r="AY535">
        <v>28160</v>
      </c>
      <c r="BE535">
        <v>44846</v>
      </c>
      <c r="BF535">
        <v>44115</v>
      </c>
      <c r="BG535">
        <v>44003</v>
      </c>
      <c r="CI535">
        <v>54559</v>
      </c>
    </row>
    <row r="536" spans="15:87" x14ac:dyDescent="0.25">
      <c r="O536">
        <v>32350</v>
      </c>
      <c r="AA536">
        <v>62420</v>
      </c>
      <c r="AB536">
        <v>62067</v>
      </c>
      <c r="AC536">
        <v>62241</v>
      </c>
      <c r="AM536">
        <v>41564</v>
      </c>
      <c r="AS536">
        <v>56653</v>
      </c>
      <c r="AY536">
        <v>28622</v>
      </c>
      <c r="BE536">
        <v>44606</v>
      </c>
      <c r="BF536">
        <v>43932</v>
      </c>
      <c r="BG536">
        <v>44032</v>
      </c>
      <c r="CI536">
        <v>54826</v>
      </c>
    </row>
    <row r="537" spans="15:87" x14ac:dyDescent="0.25">
      <c r="O537">
        <v>33394</v>
      </c>
      <c r="AA537">
        <v>61478</v>
      </c>
      <c r="AB537">
        <v>62356</v>
      </c>
      <c r="AC537">
        <v>62933</v>
      </c>
      <c r="AM537">
        <v>41534</v>
      </c>
      <c r="AS537">
        <v>56574</v>
      </c>
      <c r="AY537">
        <v>28167</v>
      </c>
      <c r="BE537">
        <v>43445</v>
      </c>
      <c r="BF537">
        <v>43930</v>
      </c>
      <c r="BG537">
        <v>44004</v>
      </c>
      <c r="CI537">
        <v>54846</v>
      </c>
    </row>
    <row r="538" spans="15:87" x14ac:dyDescent="0.25">
      <c r="O538">
        <v>33328</v>
      </c>
      <c r="AA538">
        <v>61501</v>
      </c>
      <c r="AB538">
        <v>62052</v>
      </c>
      <c r="AC538">
        <v>62918</v>
      </c>
      <c r="AM538">
        <v>41512</v>
      </c>
      <c r="AS538">
        <v>56535</v>
      </c>
      <c r="AY538">
        <v>28752</v>
      </c>
      <c r="BE538">
        <v>43601</v>
      </c>
      <c r="BF538">
        <v>43952</v>
      </c>
      <c r="BG538">
        <v>44082</v>
      </c>
      <c r="CI538">
        <v>54813</v>
      </c>
    </row>
    <row r="539" spans="15:87" x14ac:dyDescent="0.25">
      <c r="O539">
        <v>33301</v>
      </c>
      <c r="AA539">
        <v>62465</v>
      </c>
      <c r="AB539">
        <v>62360</v>
      </c>
      <c r="AC539">
        <v>62917</v>
      </c>
      <c r="AM539">
        <v>42071</v>
      </c>
      <c r="AS539">
        <v>55612</v>
      </c>
      <c r="AY539">
        <v>28777</v>
      </c>
      <c r="BE539">
        <v>43604</v>
      </c>
      <c r="BF539">
        <v>44146</v>
      </c>
      <c r="BG539">
        <v>44048</v>
      </c>
      <c r="CI539">
        <v>54001</v>
      </c>
    </row>
    <row r="540" spans="15:87" x14ac:dyDescent="0.25">
      <c r="O540">
        <v>33314</v>
      </c>
      <c r="AA540">
        <v>62712</v>
      </c>
      <c r="AB540">
        <v>62355</v>
      </c>
      <c r="AC540">
        <v>62907</v>
      </c>
      <c r="AM540">
        <v>42003</v>
      </c>
      <c r="AS540">
        <v>56684</v>
      </c>
      <c r="AY540">
        <v>28139</v>
      </c>
      <c r="BE540">
        <v>43560</v>
      </c>
      <c r="BF540">
        <v>44137</v>
      </c>
      <c r="BG540">
        <v>44030</v>
      </c>
      <c r="CI540">
        <v>54016</v>
      </c>
    </row>
    <row r="541" spans="15:87" x14ac:dyDescent="0.25">
      <c r="O541">
        <v>33312</v>
      </c>
      <c r="AA541">
        <v>62703</v>
      </c>
      <c r="AB541">
        <v>62863</v>
      </c>
      <c r="AC541">
        <v>62959</v>
      </c>
      <c r="AM541">
        <v>41514</v>
      </c>
      <c r="AS541">
        <v>56685</v>
      </c>
      <c r="AY541">
        <v>28722</v>
      </c>
      <c r="BE541">
        <v>44214</v>
      </c>
      <c r="BF541">
        <v>44127</v>
      </c>
      <c r="CI541">
        <v>54875</v>
      </c>
    </row>
    <row r="542" spans="15:87" x14ac:dyDescent="0.25">
      <c r="O542">
        <v>33315</v>
      </c>
      <c r="AA542">
        <v>61438</v>
      </c>
      <c r="AB542">
        <v>62249</v>
      </c>
      <c r="AC542">
        <v>62261</v>
      </c>
      <c r="AM542">
        <v>42082</v>
      </c>
      <c r="AS542">
        <v>56550</v>
      </c>
      <c r="AY542">
        <v>28762</v>
      </c>
      <c r="BE542">
        <v>44624</v>
      </c>
      <c r="BF542">
        <v>44087</v>
      </c>
      <c r="CI542">
        <v>54026</v>
      </c>
    </row>
    <row r="543" spans="15:87" x14ac:dyDescent="0.25">
      <c r="O543">
        <v>33316</v>
      </c>
      <c r="AA543">
        <v>61272</v>
      </c>
      <c r="AB543">
        <v>62010</v>
      </c>
      <c r="AC543">
        <v>62233</v>
      </c>
      <c r="AM543">
        <v>41519</v>
      </c>
      <c r="AS543">
        <v>55725</v>
      </c>
      <c r="AY543">
        <v>28746</v>
      </c>
      <c r="BE543">
        <v>43652</v>
      </c>
      <c r="BF543">
        <v>44423</v>
      </c>
      <c r="CI543">
        <v>54821</v>
      </c>
    </row>
    <row r="544" spans="15:87" x14ac:dyDescent="0.25">
      <c r="O544">
        <v>33028</v>
      </c>
      <c r="AA544">
        <v>62704</v>
      </c>
      <c r="AB544">
        <v>62366</v>
      </c>
      <c r="AC544">
        <v>62987</v>
      </c>
      <c r="AM544">
        <v>41527</v>
      </c>
      <c r="AS544">
        <v>56742</v>
      </c>
      <c r="AY544">
        <v>28756</v>
      </c>
      <c r="BE544">
        <v>43654</v>
      </c>
      <c r="BF544">
        <v>44672</v>
      </c>
      <c r="CI544">
        <v>54871</v>
      </c>
    </row>
    <row r="545" spans="15:87" x14ac:dyDescent="0.25">
      <c r="O545">
        <v>33029</v>
      </c>
      <c r="AA545">
        <v>61418</v>
      </c>
      <c r="AB545">
        <v>62853</v>
      </c>
      <c r="AC545">
        <v>62966</v>
      </c>
      <c r="AM545">
        <v>41503</v>
      </c>
      <c r="AS545">
        <v>56736</v>
      </c>
      <c r="AY545">
        <v>28705</v>
      </c>
      <c r="BE545">
        <v>43656</v>
      </c>
      <c r="BF545">
        <v>44241</v>
      </c>
      <c r="CI545">
        <v>54839</v>
      </c>
    </row>
    <row r="546" spans="15:87" x14ac:dyDescent="0.25">
      <c r="O546">
        <v>33026</v>
      </c>
      <c r="AA546">
        <v>61411</v>
      </c>
      <c r="AB546">
        <v>62231</v>
      </c>
      <c r="AC546">
        <v>62901</v>
      </c>
      <c r="AM546">
        <v>41559</v>
      </c>
      <c r="AS546">
        <v>56548</v>
      </c>
      <c r="AY546">
        <v>28782</v>
      </c>
      <c r="BE546">
        <v>43657</v>
      </c>
      <c r="BF546">
        <v>44272</v>
      </c>
      <c r="CI546">
        <v>54810</v>
      </c>
    </row>
    <row r="547" spans="15:87" x14ac:dyDescent="0.25">
      <c r="O547">
        <v>33024</v>
      </c>
      <c r="AA547">
        <v>62428</v>
      </c>
      <c r="AB547">
        <v>62065</v>
      </c>
      <c r="AC547">
        <v>62280</v>
      </c>
      <c r="AM547">
        <v>42054</v>
      </c>
      <c r="AS547">
        <v>56715</v>
      </c>
      <c r="AY547">
        <v>28740</v>
      </c>
      <c r="BE547">
        <v>43659</v>
      </c>
      <c r="BF547">
        <v>44104</v>
      </c>
      <c r="CI547">
        <v>54025</v>
      </c>
    </row>
    <row r="548" spans="15:87" x14ac:dyDescent="0.25">
      <c r="O548">
        <v>33004</v>
      </c>
      <c r="AA548">
        <v>61484</v>
      </c>
      <c r="AB548">
        <v>62842</v>
      </c>
      <c r="AC548">
        <v>62931</v>
      </c>
      <c r="AM548">
        <v>41539</v>
      </c>
      <c r="AS548">
        <v>56669</v>
      </c>
      <c r="AY548">
        <v>28711</v>
      </c>
      <c r="BE548">
        <v>43660</v>
      </c>
      <c r="BF548">
        <v>44114</v>
      </c>
      <c r="CI548">
        <v>54801</v>
      </c>
    </row>
    <row r="549" spans="15:87" x14ac:dyDescent="0.25">
      <c r="O549">
        <v>33027</v>
      </c>
      <c r="AA549">
        <v>61469</v>
      </c>
      <c r="AB549">
        <v>62022</v>
      </c>
      <c r="AC549">
        <v>62922</v>
      </c>
      <c r="AM549">
        <v>41535</v>
      </c>
      <c r="AS549">
        <v>56517</v>
      </c>
      <c r="AY549">
        <v>28714</v>
      </c>
      <c r="BE549">
        <v>43661</v>
      </c>
      <c r="BF549">
        <v>44609</v>
      </c>
      <c r="CI549">
        <v>54082</v>
      </c>
    </row>
    <row r="550" spans="15:87" x14ac:dyDescent="0.25">
      <c r="O550">
        <v>33021</v>
      </c>
      <c r="AA550">
        <v>62565</v>
      </c>
      <c r="AB550">
        <v>62370</v>
      </c>
      <c r="AC550">
        <v>62902</v>
      </c>
      <c r="AM550">
        <v>41522</v>
      </c>
      <c r="AS550">
        <v>56581</v>
      </c>
      <c r="AY550">
        <v>28735</v>
      </c>
      <c r="BE550">
        <v>43666</v>
      </c>
      <c r="BF550">
        <v>44128</v>
      </c>
      <c r="CI550">
        <v>54020</v>
      </c>
    </row>
    <row r="551" spans="15:87" x14ac:dyDescent="0.25">
      <c r="O551">
        <v>33025</v>
      </c>
      <c r="AA551">
        <v>62627</v>
      </c>
      <c r="AB551">
        <v>62025</v>
      </c>
      <c r="AC551">
        <v>62919</v>
      </c>
      <c r="AM551">
        <v>41513</v>
      </c>
      <c r="AS551">
        <v>56748</v>
      </c>
      <c r="AY551">
        <v>28773</v>
      </c>
      <c r="BE551">
        <v>43667</v>
      </c>
      <c r="BF551">
        <v>44449</v>
      </c>
      <c r="CI551">
        <v>54856</v>
      </c>
    </row>
    <row r="552" spans="15:87" x14ac:dyDescent="0.25">
      <c r="O552">
        <v>32331</v>
      </c>
      <c r="AA552">
        <v>62447</v>
      </c>
      <c r="AB552">
        <v>62002</v>
      </c>
      <c r="AC552">
        <v>62940</v>
      </c>
      <c r="AM552">
        <v>41567</v>
      </c>
      <c r="AS552">
        <v>56725</v>
      </c>
      <c r="AY552">
        <v>28730</v>
      </c>
      <c r="BE552">
        <v>43681</v>
      </c>
      <c r="BF552">
        <v>44103</v>
      </c>
      <c r="CI552">
        <v>54009</v>
      </c>
    </row>
    <row r="553" spans="15:87" x14ac:dyDescent="0.25">
      <c r="O553">
        <v>33020</v>
      </c>
      <c r="AA553">
        <v>62477</v>
      </c>
      <c r="AB553">
        <v>62061</v>
      </c>
      <c r="AC553">
        <v>62967</v>
      </c>
      <c r="AM553">
        <v>41543</v>
      </c>
      <c r="AS553">
        <v>56568</v>
      </c>
      <c r="AY553">
        <v>28709</v>
      </c>
      <c r="BE553">
        <v>43682</v>
      </c>
      <c r="BF553">
        <v>44120</v>
      </c>
      <c r="CI553">
        <v>54832</v>
      </c>
    </row>
    <row r="554" spans="15:87" x14ac:dyDescent="0.25">
      <c r="O554">
        <v>33023</v>
      </c>
      <c r="AA554">
        <v>62568</v>
      </c>
      <c r="AB554">
        <v>62070</v>
      </c>
      <c r="AC554">
        <v>62950</v>
      </c>
      <c r="AM554">
        <v>41554</v>
      </c>
      <c r="AS554">
        <v>56649</v>
      </c>
      <c r="AY554">
        <v>28778</v>
      </c>
      <c r="BE554">
        <v>43606</v>
      </c>
      <c r="BF554">
        <v>43964</v>
      </c>
      <c r="CI554">
        <v>54888</v>
      </c>
    </row>
    <row r="555" spans="15:87" x14ac:dyDescent="0.25">
      <c r="O555">
        <v>33019</v>
      </c>
      <c r="AA555">
        <v>62468</v>
      </c>
      <c r="AB555">
        <v>62818</v>
      </c>
      <c r="AC555">
        <v>62947</v>
      </c>
      <c r="AM555">
        <v>42001</v>
      </c>
      <c r="AS555">
        <v>56750</v>
      </c>
      <c r="AY555">
        <v>28792</v>
      </c>
      <c r="BE555">
        <v>43620</v>
      </c>
      <c r="BF555">
        <v>44106</v>
      </c>
      <c r="CI555">
        <v>54845</v>
      </c>
    </row>
    <row r="556" spans="15:87" x14ac:dyDescent="0.25">
      <c r="O556">
        <v>33018</v>
      </c>
      <c r="AA556">
        <v>62677</v>
      </c>
      <c r="AB556">
        <v>62345</v>
      </c>
      <c r="AC556">
        <v>62903</v>
      </c>
      <c r="AM556">
        <v>41531</v>
      </c>
      <c r="AS556">
        <v>55604</v>
      </c>
      <c r="AY556">
        <v>28731</v>
      </c>
      <c r="BE556">
        <v>43605</v>
      </c>
      <c r="BF556">
        <v>44139</v>
      </c>
      <c r="CI556">
        <v>54858</v>
      </c>
    </row>
    <row r="557" spans="15:87" x14ac:dyDescent="0.25">
      <c r="O557">
        <v>33015</v>
      </c>
      <c r="AA557">
        <v>62711</v>
      </c>
      <c r="AB557">
        <v>62343</v>
      </c>
      <c r="AC557">
        <v>62972</v>
      </c>
      <c r="AM557">
        <v>42049</v>
      </c>
      <c r="AS557">
        <v>56654</v>
      </c>
      <c r="AY557">
        <v>28726</v>
      </c>
      <c r="BE557">
        <v>44235</v>
      </c>
      <c r="BF557">
        <v>44411</v>
      </c>
      <c r="CI557">
        <v>54853</v>
      </c>
    </row>
    <row r="558" spans="15:87" x14ac:dyDescent="0.25">
      <c r="O558">
        <v>33055</v>
      </c>
      <c r="AA558">
        <v>62517</v>
      </c>
      <c r="AB558">
        <v>62018</v>
      </c>
      <c r="AC558">
        <v>62928</v>
      </c>
      <c r="AM558">
        <v>41540</v>
      </c>
      <c r="AS558">
        <v>56523</v>
      </c>
      <c r="AY558">
        <v>28805</v>
      </c>
      <c r="BE558">
        <v>44629</v>
      </c>
      <c r="BF558">
        <v>44202</v>
      </c>
      <c r="CI558">
        <v>54806</v>
      </c>
    </row>
    <row r="559" spans="15:87" x14ac:dyDescent="0.25">
      <c r="O559">
        <v>33056</v>
      </c>
      <c r="AA559">
        <v>61460</v>
      </c>
      <c r="AB559">
        <v>62031</v>
      </c>
      <c r="AC559">
        <v>62958</v>
      </c>
      <c r="AM559">
        <v>42027</v>
      </c>
      <c r="AS559">
        <v>56716</v>
      </c>
      <c r="AY559">
        <v>28754</v>
      </c>
      <c r="BE559">
        <v>44689</v>
      </c>
      <c r="BF559">
        <v>44266</v>
      </c>
      <c r="CI559">
        <v>54824</v>
      </c>
    </row>
    <row r="560" spans="15:87" x14ac:dyDescent="0.25">
      <c r="O560">
        <v>32336</v>
      </c>
      <c r="AA560">
        <v>62624</v>
      </c>
      <c r="AB560">
        <v>62035</v>
      </c>
      <c r="AC560">
        <v>62975</v>
      </c>
      <c r="AM560">
        <v>41555</v>
      </c>
      <c r="AS560">
        <v>56754</v>
      </c>
      <c r="AY560">
        <v>28732</v>
      </c>
      <c r="BE560">
        <v>43610</v>
      </c>
      <c r="BF560">
        <v>44118</v>
      </c>
      <c r="CI560">
        <v>54837</v>
      </c>
    </row>
    <row r="561" spans="15:87" x14ac:dyDescent="0.25">
      <c r="O561">
        <v>33009</v>
      </c>
      <c r="AA561">
        <v>61475</v>
      </c>
      <c r="AB561">
        <v>62886</v>
      </c>
      <c r="AC561">
        <v>62939</v>
      </c>
      <c r="AM561">
        <v>42086</v>
      </c>
      <c r="AS561">
        <v>56701</v>
      </c>
      <c r="AY561">
        <v>28787</v>
      </c>
      <c r="BE561">
        <v>44870</v>
      </c>
      <c r="BF561">
        <v>44108</v>
      </c>
      <c r="CI561">
        <v>54859</v>
      </c>
    </row>
    <row r="562" spans="15:87" x14ac:dyDescent="0.25">
      <c r="O562">
        <v>33179</v>
      </c>
      <c r="AA562">
        <v>61455</v>
      </c>
      <c r="AB562">
        <v>62833</v>
      </c>
      <c r="AC562">
        <v>62942</v>
      </c>
      <c r="AM562">
        <v>41548</v>
      </c>
      <c r="AS562">
        <v>55606</v>
      </c>
      <c r="AY562">
        <v>28803</v>
      </c>
      <c r="BE562">
        <v>43616</v>
      </c>
      <c r="BF562">
        <v>44122</v>
      </c>
      <c r="CI562">
        <v>54024</v>
      </c>
    </row>
    <row r="563" spans="15:87" x14ac:dyDescent="0.25">
      <c r="O563">
        <v>33169</v>
      </c>
      <c r="AA563">
        <v>62555</v>
      </c>
      <c r="AB563">
        <v>62045</v>
      </c>
      <c r="AC563">
        <v>62982</v>
      </c>
      <c r="AM563">
        <v>41558</v>
      </c>
      <c r="AS563">
        <v>56727</v>
      </c>
      <c r="AY563">
        <v>28791</v>
      </c>
      <c r="BE563">
        <v>43623</v>
      </c>
      <c r="BF563">
        <v>44112</v>
      </c>
      <c r="CI563">
        <v>54893</v>
      </c>
    </row>
    <row r="564" spans="15:87" x14ac:dyDescent="0.25">
      <c r="O564">
        <v>33014</v>
      </c>
      <c r="AA564">
        <v>62478</v>
      </c>
      <c r="AB564">
        <v>62230</v>
      </c>
      <c r="AC564">
        <v>62985</v>
      </c>
      <c r="AM564">
        <v>42051</v>
      </c>
      <c r="AS564">
        <v>56623</v>
      </c>
      <c r="AY564">
        <v>28790</v>
      </c>
      <c r="BE564">
        <v>43452</v>
      </c>
      <c r="BF564">
        <v>43968</v>
      </c>
      <c r="CI564">
        <v>54872</v>
      </c>
    </row>
    <row r="565" spans="15:87" x14ac:dyDescent="0.25">
      <c r="O565">
        <v>33180</v>
      </c>
      <c r="AA565">
        <v>62463</v>
      </c>
      <c r="AB565">
        <v>62843</v>
      </c>
      <c r="AC565">
        <v>62920</v>
      </c>
      <c r="AM565">
        <v>41524</v>
      </c>
      <c r="AS565">
        <v>56723</v>
      </c>
      <c r="AY565">
        <v>28804</v>
      </c>
      <c r="BE565">
        <v>43608</v>
      </c>
      <c r="BF565">
        <v>44432</v>
      </c>
      <c r="CI565">
        <v>54006</v>
      </c>
    </row>
    <row r="566" spans="15:87" x14ac:dyDescent="0.25">
      <c r="O566">
        <v>33016</v>
      </c>
      <c r="AA566">
        <v>62558</v>
      </c>
      <c r="AB566">
        <v>62806</v>
      </c>
      <c r="AC566">
        <v>62905</v>
      </c>
      <c r="AM566">
        <v>41544</v>
      </c>
      <c r="AS566">
        <v>56722</v>
      </c>
      <c r="AY566">
        <v>28810</v>
      </c>
      <c r="BE566">
        <v>43613</v>
      </c>
      <c r="BF566">
        <v>44121</v>
      </c>
      <c r="CI566">
        <v>54838</v>
      </c>
    </row>
    <row r="567" spans="15:87" x14ac:dyDescent="0.25">
      <c r="O567">
        <v>33054</v>
      </c>
      <c r="AA567">
        <v>62536</v>
      </c>
      <c r="AB567">
        <v>62095</v>
      </c>
      <c r="AC567">
        <v>62912</v>
      </c>
      <c r="AM567">
        <v>41566</v>
      </c>
      <c r="AS567">
        <v>55605</v>
      </c>
      <c r="AY567">
        <v>28801</v>
      </c>
      <c r="BE567">
        <v>44889</v>
      </c>
      <c r="BF567">
        <v>44460</v>
      </c>
      <c r="CI567">
        <v>54873</v>
      </c>
    </row>
    <row r="568" spans="15:87" x14ac:dyDescent="0.25">
      <c r="O568">
        <v>33162</v>
      </c>
      <c r="AA568">
        <v>62612</v>
      </c>
      <c r="AB568">
        <v>62801</v>
      </c>
      <c r="AC568">
        <v>62995</v>
      </c>
      <c r="AM568">
        <v>41553</v>
      </c>
      <c r="AS568">
        <v>56724</v>
      </c>
      <c r="AY568">
        <v>28739</v>
      </c>
      <c r="BE568">
        <v>44677</v>
      </c>
      <c r="BF568">
        <v>44124</v>
      </c>
      <c r="CI568">
        <v>54891</v>
      </c>
    </row>
    <row r="569" spans="15:87" x14ac:dyDescent="0.25">
      <c r="O569">
        <v>33160</v>
      </c>
      <c r="AA569">
        <v>62670</v>
      </c>
      <c r="AB569">
        <v>62889</v>
      </c>
      <c r="AC569">
        <v>62909</v>
      </c>
      <c r="AM569">
        <v>41528</v>
      </c>
      <c r="AS569">
        <v>56738</v>
      </c>
      <c r="AY569">
        <v>28704</v>
      </c>
      <c r="BE569">
        <v>43412</v>
      </c>
      <c r="BF569">
        <v>44110</v>
      </c>
      <c r="CI569">
        <v>54847</v>
      </c>
    </row>
    <row r="570" spans="15:87" x14ac:dyDescent="0.25">
      <c r="O570">
        <v>33178</v>
      </c>
      <c r="AA570">
        <v>62629</v>
      </c>
      <c r="AB570">
        <v>62084</v>
      </c>
      <c r="AC570">
        <v>62998</v>
      </c>
      <c r="AM570">
        <v>42069</v>
      </c>
      <c r="AS570">
        <v>56737</v>
      </c>
      <c r="AY570">
        <v>28806</v>
      </c>
      <c r="BE570">
        <v>44663</v>
      </c>
      <c r="BF570">
        <v>44412</v>
      </c>
      <c r="CI570">
        <v>54830</v>
      </c>
    </row>
    <row r="571" spans="15:87" x14ac:dyDescent="0.25">
      <c r="O571">
        <v>33167</v>
      </c>
      <c r="AA571">
        <v>62571</v>
      </c>
      <c r="AB571">
        <v>62837</v>
      </c>
      <c r="AC571">
        <v>62906</v>
      </c>
      <c r="AM571">
        <v>42040</v>
      </c>
      <c r="AS571">
        <v>56760</v>
      </c>
      <c r="AY571">
        <v>28759</v>
      </c>
      <c r="BE571">
        <v>43612</v>
      </c>
      <c r="BF571">
        <v>44022</v>
      </c>
      <c r="CI571">
        <v>54840</v>
      </c>
    </row>
    <row r="572" spans="15:87" x14ac:dyDescent="0.25">
      <c r="O572">
        <v>33012</v>
      </c>
      <c r="AA572">
        <v>62462</v>
      </c>
      <c r="AB572">
        <v>62250</v>
      </c>
      <c r="AC572">
        <v>62943</v>
      </c>
      <c r="AM572">
        <v>42066</v>
      </c>
      <c r="AS572">
        <v>56721</v>
      </c>
      <c r="AY572">
        <v>28729</v>
      </c>
      <c r="BE572">
        <v>43611</v>
      </c>
      <c r="BF572">
        <v>44401</v>
      </c>
      <c r="CI572">
        <v>54814</v>
      </c>
    </row>
    <row r="573" spans="15:87" x14ac:dyDescent="0.25">
      <c r="O573">
        <v>33168</v>
      </c>
      <c r="AA573">
        <v>62438</v>
      </c>
      <c r="AB573">
        <v>62024</v>
      </c>
      <c r="AC573">
        <v>62938</v>
      </c>
      <c r="AM573">
        <v>42053</v>
      </c>
      <c r="AS573">
        <v>56762</v>
      </c>
      <c r="AY573">
        <v>28701</v>
      </c>
      <c r="BE573">
        <v>44217</v>
      </c>
      <c r="BF573">
        <v>44023</v>
      </c>
      <c r="CI573">
        <v>54820</v>
      </c>
    </row>
    <row r="574" spans="15:87" x14ac:dyDescent="0.25">
      <c r="O574">
        <v>33161</v>
      </c>
      <c r="AA574">
        <v>62691</v>
      </c>
      <c r="AB574">
        <v>62028</v>
      </c>
      <c r="AC574">
        <v>62952</v>
      </c>
      <c r="AM574">
        <v>42079</v>
      </c>
      <c r="AS574">
        <v>56761</v>
      </c>
      <c r="AY574">
        <v>28742</v>
      </c>
      <c r="BE574">
        <v>43747</v>
      </c>
      <c r="BF574">
        <v>44255</v>
      </c>
      <c r="CI574">
        <v>54849</v>
      </c>
    </row>
    <row r="575" spans="15:87" x14ac:dyDescent="0.25">
      <c r="O575">
        <v>33013</v>
      </c>
      <c r="AA575">
        <v>61437</v>
      </c>
      <c r="AB575">
        <v>62047</v>
      </c>
      <c r="AC575">
        <v>62926</v>
      </c>
      <c r="AM575">
        <v>41547</v>
      </c>
      <c r="AS575">
        <v>56673</v>
      </c>
      <c r="AY575">
        <v>28766</v>
      </c>
      <c r="BE575">
        <v>43793</v>
      </c>
      <c r="BF575">
        <v>44117</v>
      </c>
      <c r="CI575">
        <v>54827</v>
      </c>
    </row>
    <row r="576" spans="15:87" x14ac:dyDescent="0.25">
      <c r="O576">
        <v>33181</v>
      </c>
      <c r="AA576">
        <v>62413</v>
      </c>
      <c r="AB576">
        <v>62281</v>
      </c>
      <c r="AC576">
        <v>62923</v>
      </c>
      <c r="AM576">
        <v>41568</v>
      </c>
      <c r="AS576">
        <v>56686</v>
      </c>
      <c r="AY576">
        <v>28753</v>
      </c>
      <c r="BE576">
        <v>44090</v>
      </c>
      <c r="BF576">
        <v>44119</v>
      </c>
      <c r="CI576">
        <v>54844</v>
      </c>
    </row>
    <row r="577" spans="15:87" x14ac:dyDescent="0.25">
      <c r="O577">
        <v>33154</v>
      </c>
      <c r="AA577">
        <v>62444</v>
      </c>
      <c r="AB577">
        <v>62026</v>
      </c>
      <c r="AC577">
        <v>62908</v>
      </c>
      <c r="AM577">
        <v>42056</v>
      </c>
      <c r="AS577">
        <v>56759</v>
      </c>
      <c r="AY577">
        <v>28718</v>
      </c>
      <c r="BE577">
        <v>44608</v>
      </c>
      <c r="BF577">
        <v>44429</v>
      </c>
      <c r="CI577">
        <v>54865</v>
      </c>
    </row>
    <row r="578" spans="15:87" x14ac:dyDescent="0.25">
      <c r="O578">
        <v>33166</v>
      </c>
      <c r="AA578">
        <v>62557</v>
      </c>
      <c r="AB578">
        <v>62087</v>
      </c>
      <c r="AC578">
        <v>62956</v>
      </c>
      <c r="AM578">
        <v>42035</v>
      </c>
      <c r="AS578">
        <v>56758</v>
      </c>
      <c r="AY578">
        <v>28715</v>
      </c>
      <c r="BE578">
        <v>44275</v>
      </c>
      <c r="BF578">
        <v>44431</v>
      </c>
      <c r="CI578">
        <v>54854</v>
      </c>
    </row>
    <row r="579" spans="15:87" x14ac:dyDescent="0.25">
      <c r="O579">
        <v>33147</v>
      </c>
      <c r="AA579">
        <v>61480</v>
      </c>
      <c r="AB579">
        <v>62048</v>
      </c>
      <c r="AC579">
        <v>62960</v>
      </c>
      <c r="AM579">
        <v>42039</v>
      </c>
      <c r="AS579">
        <v>56710</v>
      </c>
      <c r="AY579">
        <v>28768</v>
      </c>
      <c r="BE579">
        <v>44814</v>
      </c>
      <c r="BF579">
        <v>44143</v>
      </c>
      <c r="CI579">
        <v>54864</v>
      </c>
    </row>
    <row r="580" spans="15:87" x14ac:dyDescent="0.25">
      <c r="O580">
        <v>33010</v>
      </c>
      <c r="AA580">
        <v>62556</v>
      </c>
      <c r="AB580">
        <v>62893</v>
      </c>
      <c r="AC580">
        <v>62941</v>
      </c>
      <c r="AM580">
        <v>42087</v>
      </c>
      <c r="AS580">
        <v>56751</v>
      </c>
      <c r="AY580">
        <v>28748</v>
      </c>
      <c r="BE580">
        <v>44680</v>
      </c>
      <c r="BF580">
        <v>44123</v>
      </c>
      <c r="CI580">
        <v>54874</v>
      </c>
    </row>
    <row r="581" spans="15:87" x14ac:dyDescent="0.25">
      <c r="O581">
        <v>33192</v>
      </c>
      <c r="AA581">
        <v>61440</v>
      </c>
      <c r="AB581">
        <v>62037</v>
      </c>
      <c r="AC581">
        <v>62992</v>
      </c>
      <c r="AM581">
        <v>42088</v>
      </c>
      <c r="AS581">
        <v>56763</v>
      </c>
      <c r="AY581">
        <v>28712</v>
      </c>
      <c r="BE581">
        <v>44667</v>
      </c>
      <c r="BF581">
        <v>44490</v>
      </c>
      <c r="CI581">
        <v>54836</v>
      </c>
    </row>
    <row r="582" spans="15:87" x14ac:dyDescent="0.25">
      <c r="O582">
        <v>33150</v>
      </c>
      <c r="AA582">
        <v>62436</v>
      </c>
      <c r="AB582">
        <v>62830</v>
      </c>
      <c r="AC582">
        <v>62957</v>
      </c>
      <c r="AM582">
        <v>42024</v>
      </c>
      <c r="AS582">
        <v>56744</v>
      </c>
      <c r="AY582">
        <v>28743</v>
      </c>
      <c r="BE582">
        <v>44254</v>
      </c>
      <c r="BF582">
        <v>44040</v>
      </c>
      <c r="CI582">
        <v>54880</v>
      </c>
    </row>
    <row r="583" spans="15:87" x14ac:dyDescent="0.25">
      <c r="O583">
        <v>33198</v>
      </c>
      <c r="AA583">
        <v>61420</v>
      </c>
      <c r="AB583">
        <v>62034</v>
      </c>
      <c r="AC583">
        <v>62910</v>
      </c>
      <c r="AM583">
        <v>42085</v>
      </c>
      <c r="AS583">
        <v>56756</v>
      </c>
      <c r="AY583">
        <v>28716</v>
      </c>
      <c r="BE583">
        <v>44839</v>
      </c>
      <c r="BF583">
        <v>44072</v>
      </c>
    </row>
    <row r="584" spans="15:87" x14ac:dyDescent="0.25">
      <c r="O584">
        <v>33182</v>
      </c>
      <c r="AA584">
        <v>62445</v>
      </c>
      <c r="AB584">
        <v>62851</v>
      </c>
      <c r="AC584">
        <v>62970</v>
      </c>
      <c r="AM584">
        <v>42021</v>
      </c>
      <c r="AS584">
        <v>56713</v>
      </c>
      <c r="AY584">
        <v>28772</v>
      </c>
      <c r="BE584">
        <v>43713</v>
      </c>
      <c r="BF584">
        <v>44288</v>
      </c>
    </row>
    <row r="585" spans="15:87" x14ac:dyDescent="0.25">
      <c r="O585">
        <v>33138</v>
      </c>
      <c r="AA585">
        <v>62433</v>
      </c>
      <c r="AB585">
        <v>62814</v>
      </c>
      <c r="AC585">
        <v>62976</v>
      </c>
      <c r="AM585">
        <v>42023</v>
      </c>
      <c r="AS585">
        <v>56726</v>
      </c>
      <c r="AY585">
        <v>28708</v>
      </c>
      <c r="BE585">
        <v>44618</v>
      </c>
      <c r="BF585">
        <v>44132</v>
      </c>
    </row>
    <row r="586" spans="15:87" x14ac:dyDescent="0.25">
      <c r="O586">
        <v>32344</v>
      </c>
      <c r="AA586">
        <v>62481</v>
      </c>
      <c r="AB586">
        <v>62293</v>
      </c>
      <c r="AC586">
        <v>62988</v>
      </c>
      <c r="AM586">
        <v>42041</v>
      </c>
      <c r="AS586">
        <v>56757</v>
      </c>
      <c r="AY586">
        <v>28721</v>
      </c>
      <c r="BE586">
        <v>44699</v>
      </c>
      <c r="BF586">
        <v>43920</v>
      </c>
    </row>
    <row r="587" spans="15:87" x14ac:dyDescent="0.25">
      <c r="O587">
        <v>33172</v>
      </c>
      <c r="AA587">
        <v>62083</v>
      </c>
      <c r="AB587">
        <v>62216</v>
      </c>
      <c r="AC587">
        <v>62996</v>
      </c>
      <c r="AM587">
        <v>42031</v>
      </c>
      <c r="AS587">
        <v>56732</v>
      </c>
      <c r="AY587">
        <v>28745</v>
      </c>
      <c r="BE587">
        <v>43983</v>
      </c>
      <c r="BF587">
        <v>44234</v>
      </c>
    </row>
    <row r="588" spans="15:87" x14ac:dyDescent="0.25">
      <c r="O588">
        <v>33141</v>
      </c>
      <c r="AA588">
        <v>62530</v>
      </c>
      <c r="AB588">
        <v>62294</v>
      </c>
      <c r="AC588">
        <v>62990</v>
      </c>
      <c r="AM588">
        <v>42032</v>
      </c>
      <c r="AS588">
        <v>56714</v>
      </c>
      <c r="AY588">
        <v>28786</v>
      </c>
      <c r="BE588">
        <v>44622</v>
      </c>
      <c r="BF588">
        <v>44073</v>
      </c>
    </row>
    <row r="589" spans="15:87" x14ac:dyDescent="0.25">
      <c r="O589">
        <v>33194</v>
      </c>
      <c r="AA589">
        <v>62432</v>
      </c>
      <c r="AB589">
        <v>62844</v>
      </c>
      <c r="AC589">
        <v>62969</v>
      </c>
      <c r="AM589">
        <v>42050</v>
      </c>
      <c r="AS589">
        <v>56729</v>
      </c>
      <c r="AY589">
        <v>28747</v>
      </c>
      <c r="BE589">
        <v>44276</v>
      </c>
      <c r="BF589">
        <v>44444</v>
      </c>
    </row>
    <row r="590" spans="15:87" x14ac:dyDescent="0.25">
      <c r="O590">
        <v>33122</v>
      </c>
      <c r="AA590">
        <v>62546</v>
      </c>
      <c r="AB590">
        <v>62062</v>
      </c>
      <c r="AC590">
        <v>62964</v>
      </c>
      <c r="AS590">
        <v>56733</v>
      </c>
      <c r="AY590">
        <v>28785</v>
      </c>
      <c r="BE590">
        <v>44613</v>
      </c>
      <c r="BF590">
        <v>44092</v>
      </c>
    </row>
    <row r="591" spans="15:87" x14ac:dyDescent="0.25">
      <c r="O591">
        <v>33191</v>
      </c>
      <c r="AA591">
        <v>62661</v>
      </c>
      <c r="AB591">
        <v>62006</v>
      </c>
      <c r="AC591">
        <v>62963</v>
      </c>
      <c r="AS591">
        <v>56734</v>
      </c>
      <c r="AY591">
        <v>28774</v>
      </c>
      <c r="BE591">
        <v>43440</v>
      </c>
      <c r="BF591">
        <v>44451</v>
      </c>
    </row>
    <row r="592" spans="15:87" x14ac:dyDescent="0.25">
      <c r="O592">
        <v>33142</v>
      </c>
      <c r="AA592">
        <v>61452</v>
      </c>
      <c r="AB592">
        <v>62895</v>
      </c>
      <c r="AC592">
        <v>62962</v>
      </c>
      <c r="AS592">
        <v>56728</v>
      </c>
      <c r="AY592">
        <v>28783</v>
      </c>
      <c r="BE592">
        <v>44683</v>
      </c>
      <c r="BF592">
        <v>44065</v>
      </c>
    </row>
    <row r="593" spans="15:58" x14ac:dyDescent="0.25">
      <c r="O593">
        <v>33184</v>
      </c>
      <c r="AA593">
        <v>62461</v>
      </c>
      <c r="AB593">
        <v>62245</v>
      </c>
      <c r="AC593">
        <v>62914</v>
      </c>
      <c r="AS593">
        <v>56735</v>
      </c>
      <c r="AY593">
        <v>28751</v>
      </c>
      <c r="BE593">
        <v>44662</v>
      </c>
      <c r="BF593">
        <v>44231</v>
      </c>
    </row>
    <row r="594" spans="15:58" x14ac:dyDescent="0.25">
      <c r="O594">
        <v>33127</v>
      </c>
      <c r="AA594">
        <v>62615</v>
      </c>
      <c r="AB594">
        <v>62809</v>
      </c>
      <c r="AS594">
        <v>56755</v>
      </c>
      <c r="AY594">
        <v>28723</v>
      </c>
      <c r="BE594">
        <v>43973</v>
      </c>
      <c r="BF594">
        <v>44408</v>
      </c>
    </row>
    <row r="595" spans="15:58" x14ac:dyDescent="0.25">
      <c r="O595">
        <v>33126</v>
      </c>
      <c r="AA595">
        <v>62467</v>
      </c>
      <c r="AB595">
        <v>62218</v>
      </c>
      <c r="AS595">
        <v>56740</v>
      </c>
      <c r="AY595">
        <v>28736</v>
      </c>
      <c r="BE595">
        <v>44273</v>
      </c>
      <c r="BF595">
        <v>44455</v>
      </c>
    </row>
    <row r="596" spans="15:58" x14ac:dyDescent="0.25">
      <c r="O596">
        <v>33206</v>
      </c>
      <c r="AA596">
        <v>61425</v>
      </c>
      <c r="AB596">
        <v>62803</v>
      </c>
      <c r="AY596">
        <v>28717</v>
      </c>
      <c r="BE596">
        <v>43719</v>
      </c>
      <c r="BF596">
        <v>44406</v>
      </c>
    </row>
    <row r="597" spans="15:58" x14ac:dyDescent="0.25">
      <c r="O597">
        <v>33174</v>
      </c>
      <c r="AA597">
        <v>62601</v>
      </c>
      <c r="AB597">
        <v>62234</v>
      </c>
      <c r="AY597">
        <v>28779</v>
      </c>
      <c r="BE597">
        <v>44612</v>
      </c>
      <c r="BF597">
        <v>44026</v>
      </c>
    </row>
    <row r="598" spans="15:58" x14ac:dyDescent="0.25">
      <c r="O598">
        <v>33199</v>
      </c>
      <c r="AA598">
        <v>62639</v>
      </c>
      <c r="AB598">
        <v>62898</v>
      </c>
      <c r="AY598">
        <v>28719</v>
      </c>
      <c r="BE598">
        <v>44215</v>
      </c>
      <c r="BF598">
        <v>44441</v>
      </c>
    </row>
    <row r="599" spans="15:58" x14ac:dyDescent="0.25">
      <c r="O599">
        <v>33137</v>
      </c>
      <c r="AA599">
        <v>62326</v>
      </c>
      <c r="AB599">
        <v>62013</v>
      </c>
      <c r="AY599">
        <v>28789</v>
      </c>
      <c r="BE599">
        <v>44074</v>
      </c>
      <c r="BF599">
        <v>44445</v>
      </c>
    </row>
    <row r="600" spans="15:58" x14ac:dyDescent="0.25">
      <c r="O600">
        <v>33140</v>
      </c>
      <c r="AA600">
        <v>61454</v>
      </c>
      <c r="AB600">
        <v>62040</v>
      </c>
      <c r="AY600">
        <v>28741</v>
      </c>
      <c r="BE600">
        <v>44253</v>
      </c>
      <c r="BF600">
        <v>44095</v>
      </c>
    </row>
    <row r="601" spans="15:58" x14ac:dyDescent="0.25">
      <c r="O601">
        <v>33144</v>
      </c>
      <c r="AA601">
        <v>62618</v>
      </c>
      <c r="AB601">
        <v>62254</v>
      </c>
      <c r="AY601">
        <v>28775</v>
      </c>
      <c r="BE601">
        <v>44666</v>
      </c>
      <c r="BF601">
        <v>44021</v>
      </c>
    </row>
    <row r="602" spans="15:58" x14ac:dyDescent="0.25">
      <c r="O602">
        <v>33175</v>
      </c>
      <c r="AA602">
        <v>62431</v>
      </c>
      <c r="AB602">
        <v>62215</v>
      </c>
      <c r="AY602">
        <v>28763</v>
      </c>
      <c r="BE602">
        <v>44645</v>
      </c>
      <c r="BF602">
        <v>44452</v>
      </c>
    </row>
    <row r="603" spans="15:58" x14ac:dyDescent="0.25">
      <c r="O603">
        <v>33185</v>
      </c>
      <c r="AA603">
        <v>62681</v>
      </c>
      <c r="AB603">
        <v>62864</v>
      </c>
      <c r="AY603">
        <v>28734</v>
      </c>
      <c r="BE603">
        <v>44270</v>
      </c>
      <c r="BF603">
        <v>44470</v>
      </c>
    </row>
    <row r="604" spans="15:58" x14ac:dyDescent="0.25">
      <c r="O604">
        <v>33125</v>
      </c>
      <c r="AA604">
        <v>62553</v>
      </c>
      <c r="AB604">
        <v>62877</v>
      </c>
      <c r="AY604">
        <v>28713</v>
      </c>
      <c r="BE604">
        <v>43946</v>
      </c>
      <c r="BF604">
        <v>44094</v>
      </c>
    </row>
    <row r="605" spans="15:58" x14ac:dyDescent="0.25">
      <c r="O605">
        <v>33136</v>
      </c>
      <c r="AA605">
        <v>62422</v>
      </c>
      <c r="AB605">
        <v>62820</v>
      </c>
      <c r="AY605">
        <v>28702</v>
      </c>
      <c r="BE605">
        <v>44089</v>
      </c>
      <c r="BF605">
        <v>44430</v>
      </c>
    </row>
    <row r="606" spans="15:58" x14ac:dyDescent="0.25">
      <c r="O606">
        <v>33165</v>
      </c>
      <c r="AA606">
        <v>62414</v>
      </c>
      <c r="AB606">
        <v>62269</v>
      </c>
      <c r="AY606">
        <v>28781</v>
      </c>
      <c r="BE606">
        <v>44621</v>
      </c>
      <c r="BF606">
        <v>44413</v>
      </c>
    </row>
    <row r="607" spans="15:58" x14ac:dyDescent="0.25">
      <c r="O607">
        <v>33128</v>
      </c>
      <c r="AA607">
        <v>62690</v>
      </c>
      <c r="AB607">
        <v>62862</v>
      </c>
      <c r="AY607">
        <v>28904</v>
      </c>
      <c r="BE607">
        <v>43716</v>
      </c>
      <c r="BF607">
        <v>44515</v>
      </c>
    </row>
    <row r="608" spans="15:58" x14ac:dyDescent="0.25">
      <c r="O608">
        <v>33135</v>
      </c>
      <c r="AA608">
        <v>61450</v>
      </c>
      <c r="AB608">
        <v>62872</v>
      </c>
      <c r="AY608">
        <v>28733</v>
      </c>
      <c r="BE608">
        <v>44647</v>
      </c>
      <c r="BF608">
        <v>44440</v>
      </c>
    </row>
    <row r="609" spans="15:58" x14ac:dyDescent="0.25">
      <c r="O609">
        <v>33134</v>
      </c>
      <c r="AA609">
        <v>62401</v>
      </c>
      <c r="AB609">
        <v>62827</v>
      </c>
      <c r="AY609">
        <v>28901</v>
      </c>
      <c r="BE609">
        <v>44050</v>
      </c>
      <c r="BF609">
        <v>44512</v>
      </c>
    </row>
    <row r="610" spans="15:58" x14ac:dyDescent="0.25">
      <c r="O610">
        <v>33193</v>
      </c>
      <c r="AA610">
        <v>62533</v>
      </c>
      <c r="AB610">
        <v>62232</v>
      </c>
      <c r="AY610">
        <v>28771</v>
      </c>
      <c r="BE610">
        <v>43977</v>
      </c>
      <c r="BF610">
        <v>44481</v>
      </c>
    </row>
    <row r="611" spans="15:58" x14ac:dyDescent="0.25">
      <c r="O611">
        <v>33155</v>
      </c>
      <c r="AA611">
        <v>62449</v>
      </c>
      <c r="AB611">
        <v>62265</v>
      </c>
      <c r="AY611">
        <v>28905</v>
      </c>
      <c r="BE611">
        <v>44001</v>
      </c>
      <c r="BF611">
        <v>44511</v>
      </c>
    </row>
    <row r="612" spans="15:58" x14ac:dyDescent="0.25">
      <c r="O612">
        <v>33112</v>
      </c>
      <c r="AA612">
        <v>62367</v>
      </c>
      <c r="AB612">
        <v>62271</v>
      </c>
      <c r="AY612">
        <v>28909</v>
      </c>
      <c r="BE612">
        <v>43902</v>
      </c>
      <c r="BF612">
        <v>44443</v>
      </c>
    </row>
    <row r="613" spans="15:58" x14ac:dyDescent="0.25">
      <c r="O613">
        <v>33188</v>
      </c>
      <c r="AA613">
        <v>62451</v>
      </c>
      <c r="AB613">
        <v>62036</v>
      </c>
      <c r="AY613">
        <v>28902</v>
      </c>
      <c r="BE613">
        <v>44230</v>
      </c>
      <c r="BF613">
        <v>44491</v>
      </c>
    </row>
    <row r="614" spans="15:58" x14ac:dyDescent="0.25">
      <c r="O614">
        <v>33195</v>
      </c>
      <c r="AA614">
        <v>62692</v>
      </c>
      <c r="AB614">
        <v>62060</v>
      </c>
      <c r="AY614">
        <v>28906</v>
      </c>
      <c r="BE614">
        <v>44656</v>
      </c>
      <c r="BF614">
        <v>44485</v>
      </c>
    </row>
    <row r="615" spans="15:58" x14ac:dyDescent="0.25">
      <c r="O615">
        <v>33132</v>
      </c>
      <c r="AA615">
        <v>62075</v>
      </c>
      <c r="AB615">
        <v>62225</v>
      </c>
      <c r="BE615">
        <v>44614</v>
      </c>
      <c r="BF615">
        <v>44514</v>
      </c>
    </row>
    <row r="616" spans="15:58" x14ac:dyDescent="0.25">
      <c r="O616">
        <v>33106</v>
      </c>
      <c r="AA616">
        <v>62538</v>
      </c>
      <c r="AB616">
        <v>62090</v>
      </c>
      <c r="BE616">
        <v>43915</v>
      </c>
      <c r="BF616">
        <v>44024</v>
      </c>
    </row>
    <row r="617" spans="15:58" x14ac:dyDescent="0.25">
      <c r="O617">
        <v>33130</v>
      </c>
      <c r="AA617">
        <v>62479</v>
      </c>
      <c r="AB617">
        <v>62208</v>
      </c>
      <c r="BE617">
        <v>43718</v>
      </c>
      <c r="BF617">
        <v>44060</v>
      </c>
    </row>
    <row r="618" spans="15:58" x14ac:dyDescent="0.25">
      <c r="O618">
        <v>33139</v>
      </c>
      <c r="AA618">
        <v>62611</v>
      </c>
      <c r="AB618">
        <v>62828</v>
      </c>
      <c r="BE618">
        <v>44044</v>
      </c>
      <c r="BF618">
        <v>44486</v>
      </c>
    </row>
    <row r="619" spans="15:58" x14ac:dyDescent="0.25">
      <c r="O619">
        <v>33196</v>
      </c>
      <c r="AA619">
        <v>62454</v>
      </c>
      <c r="AB619">
        <v>62204</v>
      </c>
      <c r="BE619">
        <v>44256</v>
      </c>
      <c r="BF619">
        <v>44454</v>
      </c>
    </row>
    <row r="620" spans="15:58" x14ac:dyDescent="0.25">
      <c r="O620">
        <v>33145</v>
      </c>
      <c r="AA620">
        <v>62374</v>
      </c>
      <c r="AB620">
        <v>62887</v>
      </c>
      <c r="BE620">
        <v>44626</v>
      </c>
      <c r="BF620">
        <v>44437</v>
      </c>
    </row>
    <row r="621" spans="15:58" x14ac:dyDescent="0.25">
      <c r="O621">
        <v>33183</v>
      </c>
      <c r="AA621">
        <v>62650</v>
      </c>
      <c r="AB621">
        <v>62201</v>
      </c>
      <c r="BE621">
        <v>44675</v>
      </c>
      <c r="BF621">
        <v>44509</v>
      </c>
    </row>
    <row r="622" spans="15:58" x14ac:dyDescent="0.25">
      <c r="O622">
        <v>33131</v>
      </c>
      <c r="AA622">
        <v>62319</v>
      </c>
      <c r="AB622">
        <v>62808</v>
      </c>
      <c r="BE622">
        <v>44281</v>
      </c>
      <c r="BF622">
        <v>44507</v>
      </c>
    </row>
    <row r="623" spans="15:58" x14ac:dyDescent="0.25">
      <c r="O623">
        <v>33129</v>
      </c>
      <c r="AA623">
        <v>62411</v>
      </c>
      <c r="AB623">
        <v>62810</v>
      </c>
      <c r="BE623">
        <v>44646</v>
      </c>
      <c r="BF623">
        <v>44062</v>
      </c>
    </row>
    <row r="624" spans="15:58" x14ac:dyDescent="0.25">
      <c r="O624">
        <v>33173</v>
      </c>
      <c r="AA624">
        <v>62631</v>
      </c>
      <c r="AB624">
        <v>62203</v>
      </c>
      <c r="BE624">
        <v>44706</v>
      </c>
      <c r="BF624">
        <v>44446</v>
      </c>
    </row>
    <row r="625" spans="15:58" x14ac:dyDescent="0.25">
      <c r="O625">
        <v>33146</v>
      </c>
      <c r="AA625">
        <v>62480</v>
      </c>
      <c r="AB625">
        <v>62205</v>
      </c>
      <c r="BE625">
        <v>44695</v>
      </c>
      <c r="BF625">
        <v>44483</v>
      </c>
    </row>
    <row r="626" spans="15:58" x14ac:dyDescent="0.25">
      <c r="O626">
        <v>33109</v>
      </c>
      <c r="AA626">
        <v>62638</v>
      </c>
      <c r="AB626">
        <v>62221</v>
      </c>
      <c r="BE626">
        <v>44710</v>
      </c>
      <c r="BF626">
        <v>44510</v>
      </c>
    </row>
    <row r="627" spans="15:58" x14ac:dyDescent="0.25">
      <c r="O627">
        <v>33133</v>
      </c>
      <c r="AA627">
        <v>62572</v>
      </c>
      <c r="AB627">
        <v>62258</v>
      </c>
      <c r="BE627">
        <v>44053</v>
      </c>
      <c r="BF627">
        <v>44442</v>
      </c>
    </row>
    <row r="628" spans="15:58" x14ac:dyDescent="0.25">
      <c r="O628">
        <v>33143</v>
      </c>
      <c r="AA628">
        <v>62473</v>
      </c>
      <c r="AB628">
        <v>62214</v>
      </c>
      <c r="BE628">
        <v>44643</v>
      </c>
      <c r="BF628">
        <v>44502</v>
      </c>
    </row>
    <row r="629" spans="15:58" x14ac:dyDescent="0.25">
      <c r="O629">
        <v>33186</v>
      </c>
      <c r="AA629">
        <v>62448</v>
      </c>
      <c r="AB629">
        <v>62207</v>
      </c>
      <c r="BE629">
        <v>44035</v>
      </c>
      <c r="BF629">
        <v>44503</v>
      </c>
    </row>
    <row r="630" spans="15:58" x14ac:dyDescent="0.25">
      <c r="O630">
        <v>32346</v>
      </c>
      <c r="AA630">
        <v>62330</v>
      </c>
      <c r="AB630">
        <v>62859</v>
      </c>
      <c r="BE630">
        <v>44280</v>
      </c>
      <c r="BF630">
        <v>44555</v>
      </c>
    </row>
    <row r="631" spans="15:58" x14ac:dyDescent="0.25">
      <c r="O631">
        <v>33176</v>
      </c>
      <c r="AA631">
        <v>62353</v>
      </c>
      <c r="AB631">
        <v>62835</v>
      </c>
      <c r="BE631">
        <v>44216</v>
      </c>
      <c r="BF631">
        <v>44504</v>
      </c>
    </row>
    <row r="632" spans="15:58" x14ac:dyDescent="0.25">
      <c r="O632">
        <v>33149</v>
      </c>
      <c r="AA632">
        <v>62424</v>
      </c>
      <c r="AB632">
        <v>62263</v>
      </c>
      <c r="BE632">
        <v>44708</v>
      </c>
      <c r="BF632">
        <v>44506</v>
      </c>
    </row>
    <row r="633" spans="15:58" x14ac:dyDescent="0.25">
      <c r="O633">
        <v>32327</v>
      </c>
      <c r="AA633">
        <v>62628</v>
      </c>
      <c r="AB633">
        <v>62226</v>
      </c>
      <c r="BE633">
        <v>43436</v>
      </c>
      <c r="BF633">
        <v>44471</v>
      </c>
    </row>
    <row r="634" spans="15:58" x14ac:dyDescent="0.25">
      <c r="O634">
        <v>32311</v>
      </c>
      <c r="AA634">
        <v>62094</v>
      </c>
      <c r="AB634">
        <v>62894</v>
      </c>
      <c r="BE634">
        <v>43933</v>
      </c>
      <c r="BF634">
        <v>44484</v>
      </c>
    </row>
    <row r="635" spans="15:58" x14ac:dyDescent="0.25">
      <c r="O635">
        <v>33156</v>
      </c>
      <c r="AA635">
        <v>62640</v>
      </c>
      <c r="AB635">
        <v>62223</v>
      </c>
      <c r="BE635">
        <v>44620</v>
      </c>
      <c r="BF635">
        <v>44046</v>
      </c>
    </row>
    <row r="636" spans="15:58" x14ac:dyDescent="0.25">
      <c r="O636">
        <v>33187</v>
      </c>
      <c r="AA636">
        <v>62011</v>
      </c>
      <c r="AB636">
        <v>62821</v>
      </c>
      <c r="BE636">
        <v>43988</v>
      </c>
      <c r="BF636">
        <v>44420</v>
      </c>
    </row>
    <row r="637" spans="15:58" x14ac:dyDescent="0.25">
      <c r="O637">
        <v>33158</v>
      </c>
      <c r="AA637">
        <v>62560</v>
      </c>
      <c r="AB637">
        <v>62816</v>
      </c>
      <c r="BE637">
        <v>44203</v>
      </c>
      <c r="BF637">
        <v>44405</v>
      </c>
    </row>
    <row r="638" spans="15:58" x14ac:dyDescent="0.25">
      <c r="O638">
        <v>33177</v>
      </c>
      <c r="AA638">
        <v>62080</v>
      </c>
      <c r="AB638">
        <v>62206</v>
      </c>
      <c r="BE638">
        <v>44718</v>
      </c>
      <c r="BF638">
        <v>44505</v>
      </c>
    </row>
    <row r="639" spans="15:58" x14ac:dyDescent="0.25">
      <c r="O639">
        <v>32317</v>
      </c>
      <c r="AA639">
        <v>62051</v>
      </c>
      <c r="AB639">
        <v>62831</v>
      </c>
      <c r="BE639">
        <v>43950</v>
      </c>
      <c r="BF639">
        <v>44402</v>
      </c>
    </row>
    <row r="640" spans="15:58" x14ac:dyDescent="0.25">
      <c r="O640">
        <v>33157</v>
      </c>
      <c r="AA640">
        <v>62458</v>
      </c>
      <c r="AB640">
        <v>62846</v>
      </c>
      <c r="BE640">
        <v>43942</v>
      </c>
      <c r="BF640">
        <v>44436</v>
      </c>
    </row>
    <row r="641" spans="15:58" x14ac:dyDescent="0.25">
      <c r="O641">
        <v>33170</v>
      </c>
      <c r="AA641">
        <v>62344</v>
      </c>
      <c r="AB641">
        <v>62220</v>
      </c>
      <c r="BE641">
        <v>43907</v>
      </c>
      <c r="BF641">
        <v>44077</v>
      </c>
    </row>
    <row r="642" spans="15:58" x14ac:dyDescent="0.25">
      <c r="O642">
        <v>33189</v>
      </c>
      <c r="AA642">
        <v>62667</v>
      </c>
      <c r="AB642">
        <v>62243</v>
      </c>
      <c r="BE642">
        <v>44707</v>
      </c>
      <c r="BF642">
        <v>44064</v>
      </c>
    </row>
    <row r="643" spans="15:58" x14ac:dyDescent="0.25">
      <c r="O643">
        <v>32305</v>
      </c>
      <c r="AA643">
        <v>62475</v>
      </c>
      <c r="AB643">
        <v>62239</v>
      </c>
      <c r="BE643">
        <v>44750</v>
      </c>
      <c r="BF643">
        <v>44473</v>
      </c>
    </row>
    <row r="644" spans="15:58" x14ac:dyDescent="0.25">
      <c r="O644">
        <v>32399</v>
      </c>
      <c r="AA644">
        <v>62321</v>
      </c>
      <c r="AB644">
        <v>62240</v>
      </c>
      <c r="BE644">
        <v>44767</v>
      </c>
      <c r="BF644">
        <v>44425</v>
      </c>
    </row>
    <row r="645" spans="15:58" x14ac:dyDescent="0.25">
      <c r="O645">
        <v>33031</v>
      </c>
      <c r="AA645">
        <v>62311</v>
      </c>
      <c r="AB645">
        <v>62883</v>
      </c>
      <c r="BE645">
        <v>44799</v>
      </c>
      <c r="BF645">
        <v>44099</v>
      </c>
    </row>
    <row r="646" spans="15:58" x14ac:dyDescent="0.25">
      <c r="O646">
        <v>32309</v>
      </c>
      <c r="AA646">
        <v>62427</v>
      </c>
      <c r="AB646">
        <v>62268</v>
      </c>
      <c r="BE646">
        <v>44702</v>
      </c>
      <c r="BF646">
        <v>44410</v>
      </c>
    </row>
    <row r="647" spans="15:58" x14ac:dyDescent="0.25">
      <c r="O647">
        <v>33190</v>
      </c>
      <c r="AA647">
        <v>62443</v>
      </c>
      <c r="AB647">
        <v>62836</v>
      </c>
      <c r="BE647">
        <v>44703</v>
      </c>
      <c r="BF647">
        <v>44450</v>
      </c>
    </row>
    <row r="648" spans="15:58" x14ac:dyDescent="0.25">
      <c r="O648">
        <v>32301</v>
      </c>
      <c r="AA648">
        <v>62358</v>
      </c>
      <c r="AB648">
        <v>62260</v>
      </c>
      <c r="BE648">
        <v>44028</v>
      </c>
      <c r="BF648">
        <v>44086</v>
      </c>
    </row>
    <row r="649" spans="15:58" x14ac:dyDescent="0.25">
      <c r="O649">
        <v>32308</v>
      </c>
      <c r="AA649">
        <v>62032</v>
      </c>
      <c r="AB649">
        <v>62257</v>
      </c>
      <c r="BE649">
        <v>44688</v>
      </c>
      <c r="BF649">
        <v>44403</v>
      </c>
    </row>
    <row r="650" spans="15:58" x14ac:dyDescent="0.25">
      <c r="O650">
        <v>33032</v>
      </c>
      <c r="AA650">
        <v>62668</v>
      </c>
      <c r="AB650">
        <v>62897</v>
      </c>
      <c r="BE650">
        <v>44709</v>
      </c>
      <c r="BF650">
        <v>44081</v>
      </c>
    </row>
    <row r="651" spans="15:58" x14ac:dyDescent="0.25">
      <c r="O651">
        <v>32307</v>
      </c>
      <c r="AA651">
        <v>62015</v>
      </c>
      <c r="AB651">
        <v>62255</v>
      </c>
      <c r="BE651">
        <v>44055</v>
      </c>
      <c r="BF651">
        <v>44438</v>
      </c>
    </row>
    <row r="652" spans="15:58" x14ac:dyDescent="0.25">
      <c r="O652">
        <v>32313</v>
      </c>
      <c r="AA652">
        <v>62418</v>
      </c>
      <c r="AB652">
        <v>62285</v>
      </c>
      <c r="BE652">
        <v>44052</v>
      </c>
      <c r="BF652">
        <v>44076</v>
      </c>
    </row>
    <row r="653" spans="15:58" x14ac:dyDescent="0.25">
      <c r="O653">
        <v>32322</v>
      </c>
      <c r="AA653">
        <v>62378</v>
      </c>
      <c r="AB653">
        <v>62888</v>
      </c>
      <c r="BE653">
        <v>44319</v>
      </c>
      <c r="BF653">
        <v>44418</v>
      </c>
    </row>
    <row r="654" spans="15:58" x14ac:dyDescent="0.25">
      <c r="O654">
        <v>33039</v>
      </c>
      <c r="AA654">
        <v>62346</v>
      </c>
      <c r="AB654">
        <v>62869</v>
      </c>
      <c r="BE654">
        <v>44212</v>
      </c>
      <c r="BF654">
        <v>44417</v>
      </c>
    </row>
    <row r="655" spans="15:58" x14ac:dyDescent="0.25">
      <c r="O655">
        <v>32306</v>
      </c>
      <c r="AA655">
        <v>62674</v>
      </c>
      <c r="AB655">
        <v>62860</v>
      </c>
      <c r="BE655">
        <v>44704</v>
      </c>
      <c r="BF655">
        <v>44057</v>
      </c>
    </row>
    <row r="656" spans="15:58" x14ac:dyDescent="0.25">
      <c r="O656">
        <v>33033</v>
      </c>
      <c r="AA656">
        <v>62316</v>
      </c>
      <c r="AB656">
        <v>62884</v>
      </c>
      <c r="BE656">
        <v>44720</v>
      </c>
      <c r="BF656">
        <v>44085</v>
      </c>
    </row>
    <row r="657" spans="15:58" x14ac:dyDescent="0.25">
      <c r="O657">
        <v>33030</v>
      </c>
      <c r="AA657">
        <v>62665</v>
      </c>
      <c r="AB657">
        <v>62817</v>
      </c>
      <c r="BE657">
        <v>44039</v>
      </c>
      <c r="BF657">
        <v>44404</v>
      </c>
    </row>
    <row r="658" spans="15:58" x14ac:dyDescent="0.25">
      <c r="O658">
        <v>32312</v>
      </c>
      <c r="AA658">
        <v>62425</v>
      </c>
      <c r="AB658">
        <v>62236</v>
      </c>
      <c r="BE658">
        <v>44321</v>
      </c>
      <c r="BF658">
        <v>44084</v>
      </c>
    </row>
    <row r="659" spans="15:58" x14ac:dyDescent="0.25">
      <c r="O659">
        <v>32358</v>
      </c>
      <c r="AA659">
        <v>62621</v>
      </c>
      <c r="AB659">
        <v>62237</v>
      </c>
      <c r="BE659">
        <v>44714</v>
      </c>
      <c r="BF659">
        <v>44428</v>
      </c>
    </row>
    <row r="660" spans="15:58" x14ac:dyDescent="0.25">
      <c r="O660">
        <v>32304</v>
      </c>
      <c r="AA660">
        <v>62375</v>
      </c>
      <c r="AB660">
        <v>62264</v>
      </c>
      <c r="BE660">
        <v>44314</v>
      </c>
      <c r="BF660">
        <v>44041</v>
      </c>
    </row>
    <row r="661" spans="15:58" x14ac:dyDescent="0.25">
      <c r="O661">
        <v>32303</v>
      </c>
      <c r="AA661">
        <v>62323</v>
      </c>
      <c r="AB661">
        <v>62812</v>
      </c>
      <c r="BE661">
        <v>44705</v>
      </c>
      <c r="BF661">
        <v>44093</v>
      </c>
    </row>
    <row r="662" spans="15:58" x14ac:dyDescent="0.25">
      <c r="O662">
        <v>32310</v>
      </c>
      <c r="AA662">
        <v>62426</v>
      </c>
      <c r="AB662">
        <v>62867</v>
      </c>
      <c r="BE662">
        <v>44320</v>
      </c>
      <c r="BF662">
        <v>44010</v>
      </c>
    </row>
    <row r="663" spans="15:58" x14ac:dyDescent="0.25">
      <c r="O663">
        <v>33034</v>
      </c>
      <c r="AA663">
        <v>62049</v>
      </c>
      <c r="AB663">
        <v>62274</v>
      </c>
      <c r="BE663">
        <v>44054</v>
      </c>
      <c r="BF663">
        <v>44047</v>
      </c>
    </row>
    <row r="664" spans="15:58" x14ac:dyDescent="0.25">
      <c r="O664">
        <v>33035</v>
      </c>
      <c r="AA664">
        <v>62339</v>
      </c>
      <c r="AB664">
        <v>62871</v>
      </c>
      <c r="BE664">
        <v>43947</v>
      </c>
      <c r="BF664">
        <v>44003</v>
      </c>
    </row>
    <row r="665" spans="15:58" x14ac:dyDescent="0.25">
      <c r="O665">
        <v>32343</v>
      </c>
      <c r="AA665">
        <v>62354</v>
      </c>
      <c r="AB665">
        <v>62819</v>
      </c>
      <c r="BE665">
        <v>44730</v>
      </c>
      <c r="BF665">
        <v>44032</v>
      </c>
    </row>
    <row r="666" spans="15:58" x14ac:dyDescent="0.25">
      <c r="O666">
        <v>32328</v>
      </c>
      <c r="AA666">
        <v>62017</v>
      </c>
      <c r="AB666">
        <v>62822</v>
      </c>
      <c r="BE666">
        <v>43906</v>
      </c>
      <c r="BF666">
        <v>44004</v>
      </c>
    </row>
    <row r="667" spans="15:58" x14ac:dyDescent="0.25">
      <c r="O667">
        <v>32333</v>
      </c>
      <c r="AA667">
        <v>62434</v>
      </c>
      <c r="AB667">
        <v>62832</v>
      </c>
      <c r="BE667">
        <v>43986</v>
      </c>
      <c r="BF667">
        <v>44082</v>
      </c>
    </row>
    <row r="668" spans="15:58" x14ac:dyDescent="0.25">
      <c r="O668">
        <v>32334</v>
      </c>
      <c r="AA668">
        <v>62694</v>
      </c>
      <c r="AB668">
        <v>62298</v>
      </c>
      <c r="BE668">
        <v>44301</v>
      </c>
      <c r="BF668">
        <v>44048</v>
      </c>
    </row>
    <row r="669" spans="15:58" x14ac:dyDescent="0.25">
      <c r="O669">
        <v>32320</v>
      </c>
      <c r="AA669">
        <v>62626</v>
      </c>
      <c r="AB669">
        <v>62865</v>
      </c>
      <c r="BE669">
        <v>44149</v>
      </c>
      <c r="BF669">
        <v>44030</v>
      </c>
    </row>
    <row r="670" spans="15:58" x14ac:dyDescent="0.25">
      <c r="O670">
        <v>33037</v>
      </c>
      <c r="AA670">
        <v>62313</v>
      </c>
      <c r="AB670">
        <v>62217</v>
      </c>
      <c r="BE670">
        <v>44307</v>
      </c>
    </row>
    <row r="671" spans="15:58" x14ac:dyDescent="0.25">
      <c r="O671">
        <v>32351</v>
      </c>
      <c r="AA671">
        <v>62056</v>
      </c>
      <c r="AB671">
        <v>62890</v>
      </c>
      <c r="BE671">
        <v>44685</v>
      </c>
    </row>
    <row r="672" spans="15:58" x14ac:dyDescent="0.25">
      <c r="O672">
        <v>32352</v>
      </c>
      <c r="AA672">
        <v>62417</v>
      </c>
      <c r="AB672">
        <v>62977</v>
      </c>
      <c r="BE672">
        <v>44644</v>
      </c>
    </row>
    <row r="673" spans="15:57" x14ac:dyDescent="0.25">
      <c r="O673">
        <v>32332</v>
      </c>
      <c r="AA673">
        <v>62858</v>
      </c>
      <c r="AB673">
        <v>62874</v>
      </c>
      <c r="BE673">
        <v>44233</v>
      </c>
    </row>
    <row r="674" spans="15:57" x14ac:dyDescent="0.25">
      <c r="O674">
        <v>32321</v>
      </c>
      <c r="AA674">
        <v>62439</v>
      </c>
      <c r="AB674">
        <v>62286</v>
      </c>
      <c r="BE674">
        <v>44333</v>
      </c>
    </row>
    <row r="675" spans="15:57" x14ac:dyDescent="0.25">
      <c r="O675">
        <v>32456</v>
      </c>
      <c r="AA675">
        <v>62421</v>
      </c>
      <c r="AB675">
        <v>62238</v>
      </c>
      <c r="BE675">
        <v>44138</v>
      </c>
    </row>
    <row r="676" spans="15:57" x14ac:dyDescent="0.25">
      <c r="O676">
        <v>33070</v>
      </c>
      <c r="AA676">
        <v>62082</v>
      </c>
      <c r="AB676">
        <v>62930</v>
      </c>
      <c r="BE676">
        <v>44311</v>
      </c>
    </row>
    <row r="677" spans="15:57" x14ac:dyDescent="0.25">
      <c r="O677">
        <v>32324</v>
      </c>
      <c r="AA677">
        <v>62649</v>
      </c>
      <c r="AB677">
        <v>62278</v>
      </c>
      <c r="BE677">
        <v>44011</v>
      </c>
    </row>
    <row r="678" spans="15:57" x14ac:dyDescent="0.25">
      <c r="O678">
        <v>32465</v>
      </c>
      <c r="AA678">
        <v>62324</v>
      </c>
      <c r="AB678">
        <v>62896</v>
      </c>
      <c r="BE678">
        <v>44302</v>
      </c>
    </row>
    <row r="679" spans="15:57" x14ac:dyDescent="0.25">
      <c r="O679">
        <v>33036</v>
      </c>
      <c r="AA679">
        <v>62838</v>
      </c>
      <c r="AB679">
        <v>62979</v>
      </c>
      <c r="BE679">
        <v>44306</v>
      </c>
    </row>
    <row r="680" spans="15:57" x14ac:dyDescent="0.25">
      <c r="O680">
        <v>32424</v>
      </c>
      <c r="AA680">
        <v>62466</v>
      </c>
      <c r="AB680">
        <v>62983</v>
      </c>
      <c r="BE680">
        <v>44136</v>
      </c>
    </row>
    <row r="681" spans="15:57" x14ac:dyDescent="0.25">
      <c r="O681">
        <v>33050</v>
      </c>
      <c r="AA681">
        <v>62341</v>
      </c>
      <c r="AB681">
        <v>62935</v>
      </c>
      <c r="BE681">
        <v>44325</v>
      </c>
    </row>
    <row r="682" spans="15:57" x14ac:dyDescent="0.25">
      <c r="O682">
        <v>32449</v>
      </c>
      <c r="AA682">
        <v>62880</v>
      </c>
      <c r="AB682">
        <v>62999</v>
      </c>
      <c r="BE682">
        <v>44315</v>
      </c>
    </row>
    <row r="683" spans="15:57" x14ac:dyDescent="0.25">
      <c r="O683">
        <v>32442</v>
      </c>
      <c r="AA683">
        <v>62044</v>
      </c>
      <c r="AB683">
        <v>62295</v>
      </c>
      <c r="BE683">
        <v>44316</v>
      </c>
    </row>
    <row r="684" spans="15:57" x14ac:dyDescent="0.25">
      <c r="O684">
        <v>32460</v>
      </c>
      <c r="AA684">
        <v>62380</v>
      </c>
      <c r="AB684">
        <v>62932</v>
      </c>
      <c r="BE684">
        <v>44317</v>
      </c>
    </row>
    <row r="685" spans="15:57" x14ac:dyDescent="0.25">
      <c r="O685">
        <v>33043</v>
      </c>
      <c r="AA685">
        <v>62019</v>
      </c>
      <c r="AB685">
        <v>62951</v>
      </c>
      <c r="BE685">
        <v>44326</v>
      </c>
    </row>
    <row r="686" spans="15:57" x14ac:dyDescent="0.25">
      <c r="O686">
        <v>32430</v>
      </c>
      <c r="AA686">
        <v>62340</v>
      </c>
      <c r="AB686">
        <v>62242</v>
      </c>
      <c r="BE686">
        <v>44328</v>
      </c>
    </row>
    <row r="687" spans="15:57" x14ac:dyDescent="0.25">
      <c r="O687">
        <v>33042</v>
      </c>
      <c r="AA687">
        <v>62450</v>
      </c>
      <c r="AB687">
        <v>62272</v>
      </c>
      <c r="BE687">
        <v>44396</v>
      </c>
    </row>
    <row r="688" spans="15:57" x14ac:dyDescent="0.25">
      <c r="O688">
        <v>32421</v>
      </c>
      <c r="AA688">
        <v>62868</v>
      </c>
      <c r="AB688">
        <v>62297</v>
      </c>
      <c r="BE688">
        <v>44398</v>
      </c>
    </row>
    <row r="689" spans="15:57" x14ac:dyDescent="0.25">
      <c r="O689">
        <v>32403</v>
      </c>
      <c r="AA689">
        <v>62033</v>
      </c>
      <c r="AB689">
        <v>62994</v>
      </c>
      <c r="BE689">
        <v>44308</v>
      </c>
    </row>
    <row r="690" spans="15:57" x14ac:dyDescent="0.25">
      <c r="O690">
        <v>32448</v>
      </c>
      <c r="AA690">
        <v>62262</v>
      </c>
      <c r="AB690">
        <v>62244</v>
      </c>
      <c r="BE690">
        <v>44721</v>
      </c>
    </row>
    <row r="691" spans="15:57" x14ac:dyDescent="0.25">
      <c r="O691">
        <v>32404</v>
      </c>
      <c r="AA691">
        <v>62320</v>
      </c>
      <c r="AB691">
        <v>62288</v>
      </c>
      <c r="BE691">
        <v>44312</v>
      </c>
    </row>
    <row r="692" spans="15:57" x14ac:dyDescent="0.25">
      <c r="O692">
        <v>33040</v>
      </c>
      <c r="AA692">
        <v>62471</v>
      </c>
      <c r="AB692">
        <v>62974</v>
      </c>
      <c r="BE692">
        <v>43901</v>
      </c>
    </row>
    <row r="693" spans="15:57" x14ac:dyDescent="0.25">
      <c r="O693">
        <v>32423</v>
      </c>
      <c r="AA693">
        <v>62091</v>
      </c>
      <c r="AB693">
        <v>62934</v>
      </c>
      <c r="BE693">
        <v>44615</v>
      </c>
    </row>
    <row r="694" spans="15:57" x14ac:dyDescent="0.25">
      <c r="O694">
        <v>32443</v>
      </c>
      <c r="AA694">
        <v>62349</v>
      </c>
      <c r="AB694">
        <v>62954</v>
      </c>
      <c r="BE694">
        <v>44303</v>
      </c>
    </row>
    <row r="695" spans="15:57" x14ac:dyDescent="0.25">
      <c r="O695">
        <v>32438</v>
      </c>
      <c r="AA695">
        <v>62630</v>
      </c>
      <c r="AB695">
        <v>62948</v>
      </c>
      <c r="BE695">
        <v>44017</v>
      </c>
    </row>
    <row r="696" spans="15:57" x14ac:dyDescent="0.25">
      <c r="O696">
        <v>32466</v>
      </c>
      <c r="AA696">
        <v>62314</v>
      </c>
      <c r="AB696">
        <v>62984</v>
      </c>
      <c r="BE696">
        <v>44304</v>
      </c>
    </row>
    <row r="697" spans="15:57" x14ac:dyDescent="0.25">
      <c r="O697">
        <v>32446</v>
      </c>
      <c r="AA697">
        <v>62069</v>
      </c>
      <c r="AB697">
        <v>62916</v>
      </c>
      <c r="BE697">
        <v>43912</v>
      </c>
    </row>
    <row r="698" spans="15:57" x14ac:dyDescent="0.25">
      <c r="O698">
        <v>32461</v>
      </c>
      <c r="AA698">
        <v>62885</v>
      </c>
      <c r="AB698">
        <v>62946</v>
      </c>
      <c r="BE698">
        <v>44313</v>
      </c>
    </row>
    <row r="699" spans="15:57" x14ac:dyDescent="0.25">
      <c r="O699">
        <v>32420</v>
      </c>
      <c r="AA699">
        <v>62379</v>
      </c>
      <c r="AB699">
        <v>62277</v>
      </c>
      <c r="BE699">
        <v>44070</v>
      </c>
    </row>
    <row r="700" spans="15:57" x14ac:dyDescent="0.25">
      <c r="O700">
        <v>32401</v>
      </c>
      <c r="AA700">
        <v>62009</v>
      </c>
      <c r="AB700">
        <v>62924</v>
      </c>
      <c r="BE700">
        <v>43976</v>
      </c>
    </row>
    <row r="701" spans="15:57" x14ac:dyDescent="0.25">
      <c r="O701">
        <v>32444</v>
      </c>
      <c r="AA701">
        <v>62325</v>
      </c>
      <c r="AB701">
        <v>62241</v>
      </c>
      <c r="BE701">
        <v>44310</v>
      </c>
    </row>
    <row r="702" spans="15:57" x14ac:dyDescent="0.25">
      <c r="O702">
        <v>32405</v>
      </c>
      <c r="AA702">
        <v>62373</v>
      </c>
      <c r="AB702">
        <v>62933</v>
      </c>
      <c r="BE702">
        <v>44305</v>
      </c>
    </row>
    <row r="703" spans="15:57" x14ac:dyDescent="0.25">
      <c r="O703">
        <v>32445</v>
      </c>
      <c r="AA703">
        <v>62824</v>
      </c>
      <c r="AB703">
        <v>62918</v>
      </c>
      <c r="BE703">
        <v>44012</v>
      </c>
    </row>
    <row r="704" spans="15:57" x14ac:dyDescent="0.25">
      <c r="O704">
        <v>32408</v>
      </c>
      <c r="AA704">
        <v>62460</v>
      </c>
      <c r="AB704">
        <v>62917</v>
      </c>
      <c r="BE704">
        <v>44145</v>
      </c>
    </row>
    <row r="705" spans="15:57" x14ac:dyDescent="0.25">
      <c r="O705">
        <v>32431</v>
      </c>
      <c r="AA705">
        <v>62284</v>
      </c>
      <c r="AB705">
        <v>62907</v>
      </c>
      <c r="BE705">
        <v>44133</v>
      </c>
    </row>
    <row r="706" spans="15:57" x14ac:dyDescent="0.25">
      <c r="O706">
        <v>32409</v>
      </c>
      <c r="AA706">
        <v>62050</v>
      </c>
      <c r="AB706">
        <v>62959</v>
      </c>
      <c r="BE706">
        <v>44286</v>
      </c>
    </row>
    <row r="707" spans="15:57" x14ac:dyDescent="0.25">
      <c r="O707">
        <v>32407</v>
      </c>
      <c r="AA707">
        <v>62854</v>
      </c>
      <c r="AB707">
        <v>62261</v>
      </c>
      <c r="BE707">
        <v>43917</v>
      </c>
    </row>
    <row r="708" spans="15:57" x14ac:dyDescent="0.25">
      <c r="O708">
        <v>32428</v>
      </c>
      <c r="AA708">
        <v>62351</v>
      </c>
      <c r="AB708">
        <v>62233</v>
      </c>
      <c r="BE708">
        <v>43935</v>
      </c>
    </row>
    <row r="709" spans="15:57" x14ac:dyDescent="0.25">
      <c r="O709">
        <v>32426</v>
      </c>
      <c r="AA709">
        <v>62419</v>
      </c>
      <c r="AB709">
        <v>62987</v>
      </c>
      <c r="BE709">
        <v>43903</v>
      </c>
    </row>
    <row r="710" spans="15:57" x14ac:dyDescent="0.25">
      <c r="O710">
        <v>32440</v>
      </c>
      <c r="AA710">
        <v>62892</v>
      </c>
      <c r="AB710">
        <v>62966</v>
      </c>
      <c r="BE710">
        <v>44641</v>
      </c>
    </row>
    <row r="711" spans="15:57" x14ac:dyDescent="0.25">
      <c r="O711">
        <v>32413</v>
      </c>
      <c r="AA711">
        <v>62086</v>
      </c>
      <c r="AB711">
        <v>62901</v>
      </c>
      <c r="BE711">
        <v>44223</v>
      </c>
    </row>
    <row r="712" spans="15:57" x14ac:dyDescent="0.25">
      <c r="O712">
        <v>32437</v>
      </c>
      <c r="AA712">
        <v>62092</v>
      </c>
      <c r="AB712">
        <v>62280</v>
      </c>
      <c r="BE712">
        <v>44142</v>
      </c>
    </row>
    <row r="713" spans="15:57" x14ac:dyDescent="0.25">
      <c r="O713">
        <v>32462</v>
      </c>
      <c r="AA713">
        <v>62899</v>
      </c>
      <c r="AB713">
        <v>62931</v>
      </c>
      <c r="BE713">
        <v>44669</v>
      </c>
    </row>
    <row r="714" spans="15:57" x14ac:dyDescent="0.25">
      <c r="O714">
        <v>32427</v>
      </c>
      <c r="AA714">
        <v>62807</v>
      </c>
      <c r="AB714">
        <v>62922</v>
      </c>
      <c r="BE714">
        <v>44632</v>
      </c>
    </row>
    <row r="715" spans="15:57" x14ac:dyDescent="0.25">
      <c r="O715">
        <v>32425</v>
      </c>
      <c r="AA715">
        <v>62839</v>
      </c>
      <c r="AB715">
        <v>62902</v>
      </c>
      <c r="BE715">
        <v>44130</v>
      </c>
    </row>
    <row r="716" spans="15:57" x14ac:dyDescent="0.25">
      <c r="O716">
        <v>32455</v>
      </c>
      <c r="AA716">
        <v>62081</v>
      </c>
      <c r="AB716">
        <v>62919</v>
      </c>
      <c r="BE716">
        <v>44657</v>
      </c>
    </row>
    <row r="717" spans="15:57" x14ac:dyDescent="0.25">
      <c r="O717">
        <v>32459</v>
      </c>
      <c r="AA717">
        <v>62357</v>
      </c>
      <c r="AB717">
        <v>62940</v>
      </c>
      <c r="BE717">
        <v>44221</v>
      </c>
    </row>
    <row r="718" spans="15:57" x14ac:dyDescent="0.25">
      <c r="O718">
        <v>32439</v>
      </c>
      <c r="AA718">
        <v>62685</v>
      </c>
      <c r="AB718">
        <v>62967</v>
      </c>
      <c r="BE718">
        <v>44278</v>
      </c>
    </row>
    <row r="719" spans="15:57" x14ac:dyDescent="0.25">
      <c r="O719">
        <v>32464</v>
      </c>
      <c r="AA719">
        <v>62359</v>
      </c>
      <c r="AB719">
        <v>62950</v>
      </c>
      <c r="BE719">
        <v>44147</v>
      </c>
    </row>
    <row r="720" spans="15:57" x14ac:dyDescent="0.25">
      <c r="O720">
        <v>32435</v>
      </c>
      <c r="AA720">
        <v>62063</v>
      </c>
      <c r="AB720">
        <v>62947</v>
      </c>
      <c r="BE720">
        <v>44126</v>
      </c>
    </row>
    <row r="721" spans="15:57" x14ac:dyDescent="0.25">
      <c r="O721">
        <v>32550</v>
      </c>
      <c r="AA721">
        <v>62246</v>
      </c>
      <c r="AB721">
        <v>62903</v>
      </c>
      <c r="BE721">
        <v>44140</v>
      </c>
    </row>
    <row r="722" spans="15:57" x14ac:dyDescent="0.25">
      <c r="O722">
        <v>32433</v>
      </c>
      <c r="AA722">
        <v>62452</v>
      </c>
      <c r="AB722">
        <v>62972</v>
      </c>
      <c r="BE722">
        <v>44135</v>
      </c>
    </row>
    <row r="723" spans="15:57" x14ac:dyDescent="0.25">
      <c r="O723">
        <v>32578</v>
      </c>
      <c r="AA723">
        <v>62363</v>
      </c>
      <c r="AB723">
        <v>62928</v>
      </c>
      <c r="BE723">
        <v>44260</v>
      </c>
    </row>
    <row r="724" spans="15:57" x14ac:dyDescent="0.25">
      <c r="O724">
        <v>32541</v>
      </c>
      <c r="AA724">
        <v>62088</v>
      </c>
      <c r="AB724">
        <v>62958</v>
      </c>
      <c r="BE724">
        <v>44264</v>
      </c>
    </row>
    <row r="725" spans="15:57" x14ac:dyDescent="0.25">
      <c r="O725">
        <v>32580</v>
      </c>
      <c r="AA725">
        <v>62347</v>
      </c>
      <c r="AB725">
        <v>62975</v>
      </c>
      <c r="BE725">
        <v>43971</v>
      </c>
    </row>
    <row r="726" spans="15:57" x14ac:dyDescent="0.25">
      <c r="O726">
        <v>32579</v>
      </c>
      <c r="AA726">
        <v>62875</v>
      </c>
      <c r="AB726">
        <v>62939</v>
      </c>
      <c r="BE726">
        <v>44262</v>
      </c>
    </row>
    <row r="727" spans="15:57" x14ac:dyDescent="0.25">
      <c r="O727">
        <v>32539</v>
      </c>
      <c r="AA727">
        <v>62074</v>
      </c>
      <c r="AB727">
        <v>62942</v>
      </c>
      <c r="BE727">
        <v>44129</v>
      </c>
    </row>
    <row r="728" spans="15:57" x14ac:dyDescent="0.25">
      <c r="O728">
        <v>32548</v>
      </c>
      <c r="AA728">
        <v>62016</v>
      </c>
      <c r="AB728">
        <v>62982</v>
      </c>
      <c r="BE728">
        <v>44116</v>
      </c>
    </row>
    <row r="729" spans="15:57" x14ac:dyDescent="0.25">
      <c r="O729">
        <v>32547</v>
      </c>
      <c r="AA729">
        <v>62338</v>
      </c>
      <c r="AB729">
        <v>62985</v>
      </c>
      <c r="BE729">
        <v>44141</v>
      </c>
    </row>
    <row r="730" spans="15:57" x14ac:dyDescent="0.25">
      <c r="O730">
        <v>32567</v>
      </c>
      <c r="AA730">
        <v>62014</v>
      </c>
      <c r="AB730">
        <v>62920</v>
      </c>
      <c r="BE730">
        <v>44224</v>
      </c>
    </row>
    <row r="731" spans="15:57" x14ac:dyDescent="0.25">
      <c r="O731">
        <v>32544</v>
      </c>
      <c r="AA731">
        <v>62361</v>
      </c>
      <c r="AB731">
        <v>62905</v>
      </c>
      <c r="BE731">
        <v>43943</v>
      </c>
    </row>
    <row r="732" spans="15:57" x14ac:dyDescent="0.25">
      <c r="O732">
        <v>32569</v>
      </c>
      <c r="AA732">
        <v>62079</v>
      </c>
      <c r="AB732">
        <v>62912</v>
      </c>
      <c r="BE732">
        <v>44651</v>
      </c>
    </row>
    <row r="733" spans="15:57" x14ac:dyDescent="0.25">
      <c r="O733">
        <v>32536</v>
      </c>
      <c r="AA733">
        <v>62253</v>
      </c>
      <c r="AB733">
        <v>62995</v>
      </c>
      <c r="BE733">
        <v>44134</v>
      </c>
    </row>
    <row r="734" spans="15:57" x14ac:dyDescent="0.25">
      <c r="O734">
        <v>32542</v>
      </c>
      <c r="AA734">
        <v>62878</v>
      </c>
      <c r="AB734">
        <v>62909</v>
      </c>
      <c r="BE734">
        <v>43963</v>
      </c>
    </row>
    <row r="735" spans="15:57" x14ac:dyDescent="0.25">
      <c r="O735">
        <v>32531</v>
      </c>
      <c r="AA735">
        <v>62410</v>
      </c>
      <c r="AB735">
        <v>62998</v>
      </c>
      <c r="BE735">
        <v>43908</v>
      </c>
    </row>
    <row r="736" spans="15:57" x14ac:dyDescent="0.25">
      <c r="O736">
        <v>32566</v>
      </c>
      <c r="AA736">
        <v>62376</v>
      </c>
      <c r="AB736">
        <v>62906</v>
      </c>
      <c r="BE736">
        <v>43910</v>
      </c>
    </row>
    <row r="737" spans="15:57" x14ac:dyDescent="0.25">
      <c r="O737">
        <v>32564</v>
      </c>
      <c r="AA737">
        <v>62446</v>
      </c>
      <c r="AB737">
        <v>62943</v>
      </c>
      <c r="BE737">
        <v>44111</v>
      </c>
    </row>
    <row r="738" spans="15:57" x14ac:dyDescent="0.25">
      <c r="O738">
        <v>32583</v>
      </c>
      <c r="AA738">
        <v>62312</v>
      </c>
      <c r="AB738">
        <v>62938</v>
      </c>
      <c r="BE738">
        <v>44144</v>
      </c>
    </row>
    <row r="739" spans="15:57" x14ac:dyDescent="0.25">
      <c r="O739">
        <v>32563</v>
      </c>
      <c r="AA739">
        <v>62365</v>
      </c>
      <c r="AB739">
        <v>62952</v>
      </c>
      <c r="BE739">
        <v>44107</v>
      </c>
    </row>
    <row r="740" spans="15:57" x14ac:dyDescent="0.25">
      <c r="O740">
        <v>32561</v>
      </c>
      <c r="AA740">
        <v>62054</v>
      </c>
      <c r="AB740">
        <v>62926</v>
      </c>
      <c r="BE740">
        <v>44625</v>
      </c>
    </row>
    <row r="741" spans="15:57" x14ac:dyDescent="0.25">
      <c r="O741">
        <v>32570</v>
      </c>
      <c r="AA741">
        <v>62476</v>
      </c>
      <c r="AB741">
        <v>62923</v>
      </c>
      <c r="BE741">
        <v>44634</v>
      </c>
    </row>
    <row r="742" spans="15:57" x14ac:dyDescent="0.25">
      <c r="O742">
        <v>32502</v>
      </c>
      <c r="AA742">
        <v>62881</v>
      </c>
      <c r="AB742">
        <v>62908</v>
      </c>
      <c r="BE742">
        <v>44601</v>
      </c>
    </row>
    <row r="743" spans="15:57" x14ac:dyDescent="0.25">
      <c r="O743">
        <v>32520</v>
      </c>
      <c r="AA743">
        <v>62849</v>
      </c>
      <c r="AB743">
        <v>62956</v>
      </c>
      <c r="BE743">
        <v>43944</v>
      </c>
    </row>
    <row r="744" spans="15:57" x14ac:dyDescent="0.25">
      <c r="O744">
        <v>32521</v>
      </c>
      <c r="AA744">
        <v>62275</v>
      </c>
      <c r="AB744">
        <v>62960</v>
      </c>
      <c r="BE744">
        <v>44236</v>
      </c>
    </row>
    <row r="745" spans="15:57" x14ac:dyDescent="0.25">
      <c r="O745">
        <v>32559</v>
      </c>
      <c r="AA745">
        <v>62001</v>
      </c>
      <c r="AB745">
        <v>62941</v>
      </c>
      <c r="BE745">
        <v>44242</v>
      </c>
    </row>
    <row r="746" spans="15:57" x14ac:dyDescent="0.25">
      <c r="O746">
        <v>32504</v>
      </c>
      <c r="AA746">
        <v>62021</v>
      </c>
      <c r="AB746">
        <v>62992</v>
      </c>
      <c r="BE746">
        <v>44067</v>
      </c>
    </row>
    <row r="747" spans="15:57" x14ac:dyDescent="0.25">
      <c r="O747">
        <v>32501</v>
      </c>
      <c r="AA747">
        <v>62027</v>
      </c>
      <c r="AB747">
        <v>62957</v>
      </c>
      <c r="BE747">
        <v>44131</v>
      </c>
    </row>
    <row r="748" spans="15:57" x14ac:dyDescent="0.25">
      <c r="O748">
        <v>32503</v>
      </c>
      <c r="AA748">
        <v>62305</v>
      </c>
      <c r="AB748">
        <v>62910</v>
      </c>
      <c r="BE748">
        <v>44240</v>
      </c>
    </row>
    <row r="749" spans="15:57" x14ac:dyDescent="0.25">
      <c r="O749">
        <v>32514</v>
      </c>
      <c r="AA749">
        <v>62823</v>
      </c>
      <c r="AB749">
        <v>62970</v>
      </c>
      <c r="BE749">
        <v>44243</v>
      </c>
    </row>
    <row r="750" spans="15:57" x14ac:dyDescent="0.25">
      <c r="O750">
        <v>32505</v>
      </c>
      <c r="AA750">
        <v>62097</v>
      </c>
      <c r="AB750">
        <v>62976</v>
      </c>
      <c r="BE750">
        <v>44237</v>
      </c>
    </row>
    <row r="751" spans="15:57" x14ac:dyDescent="0.25">
      <c r="O751">
        <v>32508</v>
      </c>
      <c r="AA751">
        <v>62850</v>
      </c>
      <c r="AB751">
        <v>62988</v>
      </c>
      <c r="BE751">
        <v>44109</v>
      </c>
    </row>
    <row r="752" spans="15:57" x14ac:dyDescent="0.25">
      <c r="O752">
        <v>32511</v>
      </c>
      <c r="AA752">
        <v>62870</v>
      </c>
      <c r="AB752">
        <v>62996</v>
      </c>
      <c r="BE752">
        <v>44125</v>
      </c>
    </row>
    <row r="753" spans="15:57" x14ac:dyDescent="0.25">
      <c r="O753">
        <v>32512</v>
      </c>
      <c r="AA753">
        <v>62053</v>
      </c>
      <c r="AB753">
        <v>62990</v>
      </c>
      <c r="BE753">
        <v>44102</v>
      </c>
    </row>
    <row r="754" spans="15:57" x14ac:dyDescent="0.25">
      <c r="O754">
        <v>32571</v>
      </c>
      <c r="AA754">
        <v>62012</v>
      </c>
      <c r="AB754">
        <v>62969</v>
      </c>
      <c r="BE754">
        <v>44427</v>
      </c>
    </row>
    <row r="755" spans="15:57" x14ac:dyDescent="0.25">
      <c r="O755">
        <v>32565</v>
      </c>
      <c r="AA755">
        <v>62882</v>
      </c>
      <c r="AB755">
        <v>62964</v>
      </c>
      <c r="BE755">
        <v>43953</v>
      </c>
    </row>
    <row r="756" spans="15:57" x14ac:dyDescent="0.25">
      <c r="O756">
        <v>32506</v>
      </c>
      <c r="AA756">
        <v>62815</v>
      </c>
      <c r="AB756">
        <v>62963</v>
      </c>
      <c r="BE756">
        <v>43938</v>
      </c>
    </row>
    <row r="757" spans="15:57" x14ac:dyDescent="0.25">
      <c r="O757">
        <v>32534</v>
      </c>
      <c r="AA757">
        <v>62301</v>
      </c>
      <c r="AB757">
        <v>62962</v>
      </c>
      <c r="BE757">
        <v>44056</v>
      </c>
    </row>
    <row r="758" spans="15:57" x14ac:dyDescent="0.25">
      <c r="O758">
        <v>32507</v>
      </c>
      <c r="AA758">
        <v>62067</v>
      </c>
      <c r="AB758">
        <v>62914</v>
      </c>
      <c r="BE758">
        <v>43945</v>
      </c>
    </row>
    <row r="759" spans="15:57" x14ac:dyDescent="0.25">
      <c r="O759">
        <v>32509</v>
      </c>
      <c r="AA759">
        <v>62356</v>
      </c>
      <c r="BE759">
        <v>43913</v>
      </c>
    </row>
    <row r="760" spans="15:57" x14ac:dyDescent="0.25">
      <c r="O760">
        <v>32526</v>
      </c>
      <c r="AA760">
        <v>62052</v>
      </c>
      <c r="BE760">
        <v>44201</v>
      </c>
    </row>
    <row r="761" spans="15:57" x14ac:dyDescent="0.25">
      <c r="O761">
        <v>32533</v>
      </c>
      <c r="AA761">
        <v>62360</v>
      </c>
      <c r="BE761">
        <v>44113</v>
      </c>
    </row>
    <row r="762" spans="15:57" x14ac:dyDescent="0.25">
      <c r="O762">
        <v>32577</v>
      </c>
      <c r="AA762">
        <v>62355</v>
      </c>
      <c r="BE762">
        <v>44105</v>
      </c>
    </row>
    <row r="763" spans="15:57" x14ac:dyDescent="0.25">
      <c r="O763">
        <v>32535</v>
      </c>
      <c r="AA763">
        <v>62863</v>
      </c>
      <c r="BE763">
        <v>44188</v>
      </c>
    </row>
    <row r="764" spans="15:57" x14ac:dyDescent="0.25">
      <c r="O764">
        <v>32568</v>
      </c>
      <c r="AA764">
        <v>62249</v>
      </c>
      <c r="BE764">
        <v>44190</v>
      </c>
    </row>
    <row r="765" spans="15:57" x14ac:dyDescent="0.25">
      <c r="AA765">
        <v>62010</v>
      </c>
      <c r="BE765">
        <v>44191</v>
      </c>
    </row>
    <row r="766" spans="15:57" x14ac:dyDescent="0.25">
      <c r="AA766">
        <v>62366</v>
      </c>
      <c r="BE766">
        <v>44192</v>
      </c>
    </row>
    <row r="767" spans="15:57" x14ac:dyDescent="0.25">
      <c r="AA767">
        <v>62853</v>
      </c>
      <c r="BE767">
        <v>44193</v>
      </c>
    </row>
    <row r="768" spans="15:57" x14ac:dyDescent="0.25">
      <c r="AA768">
        <v>62231</v>
      </c>
      <c r="BE768">
        <v>44194</v>
      </c>
    </row>
    <row r="769" spans="27:57" x14ac:dyDescent="0.25">
      <c r="AA769">
        <v>62065</v>
      </c>
      <c r="BE769">
        <v>44195</v>
      </c>
    </row>
    <row r="770" spans="27:57" x14ac:dyDescent="0.25">
      <c r="AA770">
        <v>62842</v>
      </c>
      <c r="BE770">
        <v>44197</v>
      </c>
    </row>
    <row r="771" spans="27:57" x14ac:dyDescent="0.25">
      <c r="AA771">
        <v>62022</v>
      </c>
      <c r="BE771">
        <v>44198</v>
      </c>
    </row>
    <row r="772" spans="27:57" x14ac:dyDescent="0.25">
      <c r="AA772">
        <v>62370</v>
      </c>
      <c r="BE772">
        <v>44199</v>
      </c>
    </row>
    <row r="773" spans="27:57" x14ac:dyDescent="0.25">
      <c r="AA773">
        <v>62025</v>
      </c>
      <c r="BE773">
        <v>44115</v>
      </c>
    </row>
    <row r="774" spans="27:57" x14ac:dyDescent="0.25">
      <c r="AA774">
        <v>62002</v>
      </c>
      <c r="BE774">
        <v>43932</v>
      </c>
    </row>
    <row r="775" spans="27:57" x14ac:dyDescent="0.25">
      <c r="AA775">
        <v>62061</v>
      </c>
      <c r="BE775">
        <v>43930</v>
      </c>
    </row>
    <row r="776" spans="27:57" x14ac:dyDescent="0.25">
      <c r="AA776">
        <v>62070</v>
      </c>
      <c r="BE776">
        <v>43952</v>
      </c>
    </row>
    <row r="777" spans="27:57" x14ac:dyDescent="0.25">
      <c r="AA777">
        <v>62818</v>
      </c>
      <c r="BE777">
        <v>44146</v>
      </c>
    </row>
    <row r="778" spans="27:57" x14ac:dyDescent="0.25">
      <c r="AA778">
        <v>62345</v>
      </c>
      <c r="BE778">
        <v>44137</v>
      </c>
    </row>
    <row r="779" spans="27:57" x14ac:dyDescent="0.25">
      <c r="AA779">
        <v>62343</v>
      </c>
      <c r="BE779">
        <v>44127</v>
      </c>
    </row>
    <row r="780" spans="27:57" x14ac:dyDescent="0.25">
      <c r="AA780">
        <v>62018</v>
      </c>
      <c r="BE780">
        <v>44087</v>
      </c>
    </row>
    <row r="781" spans="27:57" x14ac:dyDescent="0.25">
      <c r="AA781">
        <v>62031</v>
      </c>
      <c r="BE781">
        <v>44423</v>
      </c>
    </row>
    <row r="782" spans="27:57" x14ac:dyDescent="0.25">
      <c r="AA782">
        <v>62035</v>
      </c>
      <c r="BE782">
        <v>44672</v>
      </c>
    </row>
    <row r="783" spans="27:57" x14ac:dyDescent="0.25">
      <c r="AA783">
        <v>62886</v>
      </c>
      <c r="BE783">
        <v>44241</v>
      </c>
    </row>
    <row r="784" spans="27:57" x14ac:dyDescent="0.25">
      <c r="AA784">
        <v>62833</v>
      </c>
      <c r="BE784">
        <v>44272</v>
      </c>
    </row>
    <row r="785" spans="27:57" x14ac:dyDescent="0.25">
      <c r="AA785">
        <v>62045</v>
      </c>
      <c r="BE785">
        <v>44104</v>
      </c>
    </row>
    <row r="786" spans="27:57" x14ac:dyDescent="0.25">
      <c r="AA786">
        <v>62230</v>
      </c>
      <c r="BE786">
        <v>44114</v>
      </c>
    </row>
    <row r="787" spans="27:57" x14ac:dyDescent="0.25">
      <c r="AA787">
        <v>62843</v>
      </c>
      <c r="BE787">
        <v>44609</v>
      </c>
    </row>
    <row r="788" spans="27:57" x14ac:dyDescent="0.25">
      <c r="AA788">
        <v>62806</v>
      </c>
      <c r="BE788">
        <v>44128</v>
      </c>
    </row>
    <row r="789" spans="27:57" x14ac:dyDescent="0.25">
      <c r="AA789">
        <v>62095</v>
      </c>
      <c r="BE789">
        <v>44449</v>
      </c>
    </row>
    <row r="790" spans="27:57" x14ac:dyDescent="0.25">
      <c r="AA790">
        <v>62801</v>
      </c>
      <c r="BE790">
        <v>44103</v>
      </c>
    </row>
    <row r="791" spans="27:57" x14ac:dyDescent="0.25">
      <c r="AA791">
        <v>62889</v>
      </c>
      <c r="BE791">
        <v>44120</v>
      </c>
    </row>
    <row r="792" spans="27:57" x14ac:dyDescent="0.25">
      <c r="AA792">
        <v>62084</v>
      </c>
      <c r="BE792">
        <v>43964</v>
      </c>
    </row>
    <row r="793" spans="27:57" x14ac:dyDescent="0.25">
      <c r="AA793">
        <v>62837</v>
      </c>
      <c r="BE793">
        <v>44106</v>
      </c>
    </row>
    <row r="794" spans="27:57" x14ac:dyDescent="0.25">
      <c r="AA794">
        <v>62250</v>
      </c>
      <c r="BE794">
        <v>44139</v>
      </c>
    </row>
    <row r="795" spans="27:57" x14ac:dyDescent="0.25">
      <c r="AA795">
        <v>62024</v>
      </c>
      <c r="BE795">
        <v>44411</v>
      </c>
    </row>
    <row r="796" spans="27:57" x14ac:dyDescent="0.25">
      <c r="AA796">
        <v>62028</v>
      </c>
      <c r="BE796">
        <v>44202</v>
      </c>
    </row>
    <row r="797" spans="27:57" x14ac:dyDescent="0.25">
      <c r="AA797">
        <v>62047</v>
      </c>
      <c r="BE797">
        <v>44266</v>
      </c>
    </row>
    <row r="798" spans="27:57" x14ac:dyDescent="0.25">
      <c r="AA798">
        <v>62281</v>
      </c>
      <c r="BE798">
        <v>44118</v>
      </c>
    </row>
    <row r="799" spans="27:57" x14ac:dyDescent="0.25">
      <c r="AA799">
        <v>62026</v>
      </c>
      <c r="BE799">
        <v>44108</v>
      </c>
    </row>
    <row r="800" spans="27:57" x14ac:dyDescent="0.25">
      <c r="AA800">
        <v>62087</v>
      </c>
      <c r="BE800">
        <v>44122</v>
      </c>
    </row>
    <row r="801" spans="27:57" x14ac:dyDescent="0.25">
      <c r="AA801">
        <v>62048</v>
      </c>
      <c r="BE801">
        <v>44112</v>
      </c>
    </row>
    <row r="802" spans="27:57" x14ac:dyDescent="0.25">
      <c r="AA802">
        <v>62893</v>
      </c>
      <c r="BE802">
        <v>43968</v>
      </c>
    </row>
    <row r="803" spans="27:57" x14ac:dyDescent="0.25">
      <c r="AA803">
        <v>62037</v>
      </c>
      <c r="BE803">
        <v>44432</v>
      </c>
    </row>
    <row r="804" spans="27:57" x14ac:dyDescent="0.25">
      <c r="AA804">
        <v>62830</v>
      </c>
      <c r="BE804">
        <v>44121</v>
      </c>
    </row>
    <row r="805" spans="27:57" x14ac:dyDescent="0.25">
      <c r="AA805">
        <v>62034</v>
      </c>
      <c r="BE805">
        <v>44460</v>
      </c>
    </row>
    <row r="806" spans="27:57" x14ac:dyDescent="0.25">
      <c r="AA806">
        <v>62851</v>
      </c>
      <c r="BE806">
        <v>44124</v>
      </c>
    </row>
    <row r="807" spans="27:57" x14ac:dyDescent="0.25">
      <c r="AA807">
        <v>62814</v>
      </c>
      <c r="BE807">
        <v>44110</v>
      </c>
    </row>
    <row r="808" spans="27:57" x14ac:dyDescent="0.25">
      <c r="AA808">
        <v>62293</v>
      </c>
      <c r="BE808">
        <v>44412</v>
      </c>
    </row>
    <row r="809" spans="27:57" x14ac:dyDescent="0.25">
      <c r="AA809">
        <v>62216</v>
      </c>
      <c r="BE809">
        <v>44022</v>
      </c>
    </row>
    <row r="810" spans="27:57" x14ac:dyDescent="0.25">
      <c r="AA810">
        <v>62294</v>
      </c>
      <c r="BE810">
        <v>44401</v>
      </c>
    </row>
    <row r="811" spans="27:57" x14ac:dyDescent="0.25">
      <c r="AA811">
        <v>62844</v>
      </c>
      <c r="BE811">
        <v>44023</v>
      </c>
    </row>
    <row r="812" spans="27:57" x14ac:dyDescent="0.25">
      <c r="AA812">
        <v>62062</v>
      </c>
      <c r="BE812">
        <v>44255</v>
      </c>
    </row>
    <row r="813" spans="27:57" x14ac:dyDescent="0.25">
      <c r="AA813">
        <v>62006</v>
      </c>
      <c r="BE813">
        <v>44117</v>
      </c>
    </row>
    <row r="814" spans="27:57" x14ac:dyDescent="0.25">
      <c r="AA814">
        <v>62895</v>
      </c>
      <c r="BE814">
        <v>44119</v>
      </c>
    </row>
    <row r="815" spans="27:57" x14ac:dyDescent="0.25">
      <c r="AA815">
        <v>62245</v>
      </c>
      <c r="BE815">
        <v>44429</v>
      </c>
    </row>
    <row r="816" spans="27:57" x14ac:dyDescent="0.25">
      <c r="AA816">
        <v>62809</v>
      </c>
      <c r="BE816">
        <v>44431</v>
      </c>
    </row>
    <row r="817" spans="27:57" x14ac:dyDescent="0.25">
      <c r="AA817">
        <v>62218</v>
      </c>
      <c r="BE817">
        <v>44143</v>
      </c>
    </row>
    <row r="818" spans="27:57" x14ac:dyDescent="0.25">
      <c r="AA818">
        <v>62803</v>
      </c>
      <c r="BE818">
        <v>44123</v>
      </c>
    </row>
    <row r="819" spans="27:57" x14ac:dyDescent="0.25">
      <c r="AA819">
        <v>62234</v>
      </c>
      <c r="BE819">
        <v>44490</v>
      </c>
    </row>
    <row r="820" spans="27:57" x14ac:dyDescent="0.25">
      <c r="AA820">
        <v>62898</v>
      </c>
      <c r="BE820">
        <v>44040</v>
      </c>
    </row>
    <row r="821" spans="27:57" x14ac:dyDescent="0.25">
      <c r="AA821">
        <v>62013</v>
      </c>
      <c r="BE821">
        <v>44072</v>
      </c>
    </row>
    <row r="822" spans="27:57" x14ac:dyDescent="0.25">
      <c r="AA822">
        <v>62040</v>
      </c>
      <c r="BE822">
        <v>44288</v>
      </c>
    </row>
    <row r="823" spans="27:57" x14ac:dyDescent="0.25">
      <c r="AA823">
        <v>62254</v>
      </c>
      <c r="BE823">
        <v>44132</v>
      </c>
    </row>
    <row r="824" spans="27:57" x14ac:dyDescent="0.25">
      <c r="AA824">
        <v>62215</v>
      </c>
      <c r="BE824">
        <v>43920</v>
      </c>
    </row>
    <row r="825" spans="27:57" x14ac:dyDescent="0.25">
      <c r="AA825">
        <v>62864</v>
      </c>
      <c r="BE825">
        <v>44234</v>
      </c>
    </row>
    <row r="826" spans="27:57" x14ac:dyDescent="0.25">
      <c r="AA826">
        <v>62877</v>
      </c>
      <c r="BE826">
        <v>44073</v>
      </c>
    </row>
    <row r="827" spans="27:57" x14ac:dyDescent="0.25">
      <c r="AA827">
        <v>62820</v>
      </c>
      <c r="BE827">
        <v>44444</v>
      </c>
    </row>
    <row r="828" spans="27:57" x14ac:dyDescent="0.25">
      <c r="AA828">
        <v>62269</v>
      </c>
      <c r="BE828">
        <v>44092</v>
      </c>
    </row>
    <row r="829" spans="27:57" x14ac:dyDescent="0.25">
      <c r="AA829">
        <v>62862</v>
      </c>
      <c r="BE829">
        <v>44451</v>
      </c>
    </row>
    <row r="830" spans="27:57" x14ac:dyDescent="0.25">
      <c r="AA830">
        <v>62872</v>
      </c>
      <c r="BE830">
        <v>44065</v>
      </c>
    </row>
    <row r="831" spans="27:57" x14ac:dyDescent="0.25">
      <c r="AA831">
        <v>62827</v>
      </c>
      <c r="BE831">
        <v>44231</v>
      </c>
    </row>
    <row r="832" spans="27:57" x14ac:dyDescent="0.25">
      <c r="AA832">
        <v>62232</v>
      </c>
      <c r="BE832">
        <v>44408</v>
      </c>
    </row>
    <row r="833" spans="27:57" x14ac:dyDescent="0.25">
      <c r="AA833">
        <v>62265</v>
      </c>
      <c r="BE833">
        <v>44455</v>
      </c>
    </row>
    <row r="834" spans="27:57" x14ac:dyDescent="0.25">
      <c r="AA834">
        <v>62271</v>
      </c>
      <c r="BE834">
        <v>44406</v>
      </c>
    </row>
    <row r="835" spans="27:57" x14ac:dyDescent="0.25">
      <c r="AA835">
        <v>62036</v>
      </c>
      <c r="BE835">
        <v>44026</v>
      </c>
    </row>
    <row r="836" spans="27:57" x14ac:dyDescent="0.25">
      <c r="AA836">
        <v>62060</v>
      </c>
      <c r="BE836">
        <v>44441</v>
      </c>
    </row>
    <row r="837" spans="27:57" x14ac:dyDescent="0.25">
      <c r="AA837">
        <v>62225</v>
      </c>
      <c r="BE837">
        <v>44445</v>
      </c>
    </row>
    <row r="838" spans="27:57" x14ac:dyDescent="0.25">
      <c r="AA838">
        <v>62090</v>
      </c>
      <c r="BE838">
        <v>44095</v>
      </c>
    </row>
    <row r="839" spans="27:57" x14ac:dyDescent="0.25">
      <c r="AA839">
        <v>62208</v>
      </c>
      <c r="BE839">
        <v>44021</v>
      </c>
    </row>
    <row r="840" spans="27:57" x14ac:dyDescent="0.25">
      <c r="AA840">
        <v>62828</v>
      </c>
      <c r="BE840">
        <v>44452</v>
      </c>
    </row>
    <row r="841" spans="27:57" x14ac:dyDescent="0.25">
      <c r="AA841">
        <v>62204</v>
      </c>
      <c r="BE841">
        <v>44470</v>
      </c>
    </row>
    <row r="842" spans="27:57" x14ac:dyDescent="0.25">
      <c r="AA842">
        <v>62887</v>
      </c>
      <c r="BE842">
        <v>44094</v>
      </c>
    </row>
    <row r="843" spans="27:57" x14ac:dyDescent="0.25">
      <c r="AA843">
        <v>62201</v>
      </c>
      <c r="BE843">
        <v>44430</v>
      </c>
    </row>
    <row r="844" spans="27:57" x14ac:dyDescent="0.25">
      <c r="AA844">
        <v>62808</v>
      </c>
      <c r="BE844">
        <v>44413</v>
      </c>
    </row>
    <row r="845" spans="27:57" x14ac:dyDescent="0.25">
      <c r="AA845">
        <v>62810</v>
      </c>
      <c r="BE845">
        <v>44515</v>
      </c>
    </row>
    <row r="846" spans="27:57" x14ac:dyDescent="0.25">
      <c r="AA846">
        <v>62203</v>
      </c>
      <c r="BE846">
        <v>44440</v>
      </c>
    </row>
    <row r="847" spans="27:57" x14ac:dyDescent="0.25">
      <c r="AA847">
        <v>62205</v>
      </c>
      <c r="BE847">
        <v>44512</v>
      </c>
    </row>
    <row r="848" spans="27:57" x14ac:dyDescent="0.25">
      <c r="AA848">
        <v>62221</v>
      </c>
      <c r="BE848">
        <v>44481</v>
      </c>
    </row>
    <row r="849" spans="27:57" x14ac:dyDescent="0.25">
      <c r="AA849">
        <v>62258</v>
      </c>
      <c r="BE849">
        <v>44511</v>
      </c>
    </row>
    <row r="850" spans="27:57" x14ac:dyDescent="0.25">
      <c r="AA850">
        <v>62214</v>
      </c>
      <c r="BE850">
        <v>44443</v>
      </c>
    </row>
    <row r="851" spans="27:57" x14ac:dyDescent="0.25">
      <c r="AA851">
        <v>62207</v>
      </c>
      <c r="BE851">
        <v>44491</v>
      </c>
    </row>
    <row r="852" spans="27:57" x14ac:dyDescent="0.25">
      <c r="AA852">
        <v>62859</v>
      </c>
      <c r="BE852">
        <v>44485</v>
      </c>
    </row>
    <row r="853" spans="27:57" x14ac:dyDescent="0.25">
      <c r="AA853">
        <v>62835</v>
      </c>
      <c r="BE853">
        <v>44514</v>
      </c>
    </row>
    <row r="854" spans="27:57" x14ac:dyDescent="0.25">
      <c r="AA854">
        <v>62263</v>
      </c>
      <c r="BE854">
        <v>44024</v>
      </c>
    </row>
    <row r="855" spans="27:57" x14ac:dyDescent="0.25">
      <c r="AA855">
        <v>62226</v>
      </c>
      <c r="BE855">
        <v>44060</v>
      </c>
    </row>
    <row r="856" spans="27:57" x14ac:dyDescent="0.25">
      <c r="AA856">
        <v>62894</v>
      </c>
      <c r="BE856">
        <v>44486</v>
      </c>
    </row>
    <row r="857" spans="27:57" x14ac:dyDescent="0.25">
      <c r="AA857">
        <v>62223</v>
      </c>
      <c r="BE857">
        <v>44454</v>
      </c>
    </row>
    <row r="858" spans="27:57" x14ac:dyDescent="0.25">
      <c r="AA858">
        <v>62821</v>
      </c>
      <c r="BE858">
        <v>44437</v>
      </c>
    </row>
    <row r="859" spans="27:57" x14ac:dyDescent="0.25">
      <c r="AA859">
        <v>62816</v>
      </c>
      <c r="BE859">
        <v>44509</v>
      </c>
    </row>
    <row r="860" spans="27:57" x14ac:dyDescent="0.25">
      <c r="AA860">
        <v>62206</v>
      </c>
      <c r="BE860">
        <v>44507</v>
      </c>
    </row>
    <row r="861" spans="27:57" x14ac:dyDescent="0.25">
      <c r="AA861">
        <v>62831</v>
      </c>
      <c r="BE861">
        <v>44062</v>
      </c>
    </row>
    <row r="862" spans="27:57" x14ac:dyDescent="0.25">
      <c r="AA862">
        <v>62846</v>
      </c>
      <c r="BE862">
        <v>44446</v>
      </c>
    </row>
    <row r="863" spans="27:57" x14ac:dyDescent="0.25">
      <c r="AA863">
        <v>62220</v>
      </c>
      <c r="BE863">
        <v>44483</v>
      </c>
    </row>
    <row r="864" spans="27:57" x14ac:dyDescent="0.25">
      <c r="AA864">
        <v>62243</v>
      </c>
      <c r="BE864">
        <v>44510</v>
      </c>
    </row>
    <row r="865" spans="27:57" x14ac:dyDescent="0.25">
      <c r="AA865">
        <v>62239</v>
      </c>
      <c r="BE865">
        <v>44442</v>
      </c>
    </row>
    <row r="866" spans="27:57" x14ac:dyDescent="0.25">
      <c r="AA866">
        <v>62240</v>
      </c>
      <c r="BE866">
        <v>44502</v>
      </c>
    </row>
    <row r="867" spans="27:57" x14ac:dyDescent="0.25">
      <c r="AA867">
        <v>62883</v>
      </c>
      <c r="BE867">
        <v>44503</v>
      </c>
    </row>
    <row r="868" spans="27:57" x14ac:dyDescent="0.25">
      <c r="AA868">
        <v>62268</v>
      </c>
      <c r="BE868">
        <v>44555</v>
      </c>
    </row>
    <row r="869" spans="27:57" x14ac:dyDescent="0.25">
      <c r="AA869">
        <v>62836</v>
      </c>
      <c r="BE869">
        <v>44504</v>
      </c>
    </row>
    <row r="870" spans="27:57" x14ac:dyDescent="0.25">
      <c r="AA870">
        <v>62260</v>
      </c>
      <c r="BE870">
        <v>44506</v>
      </c>
    </row>
    <row r="871" spans="27:57" x14ac:dyDescent="0.25">
      <c r="AA871">
        <v>62257</v>
      </c>
      <c r="BE871">
        <v>44471</v>
      </c>
    </row>
    <row r="872" spans="27:57" x14ac:dyDescent="0.25">
      <c r="AA872">
        <v>62897</v>
      </c>
      <c r="BE872">
        <v>44484</v>
      </c>
    </row>
    <row r="873" spans="27:57" x14ac:dyDescent="0.25">
      <c r="AA873">
        <v>62255</v>
      </c>
      <c r="BE873">
        <v>44046</v>
      </c>
    </row>
    <row r="874" spans="27:57" x14ac:dyDescent="0.25">
      <c r="AA874">
        <v>62285</v>
      </c>
      <c r="BE874">
        <v>44420</v>
      </c>
    </row>
    <row r="875" spans="27:57" x14ac:dyDescent="0.25">
      <c r="AA875">
        <v>62888</v>
      </c>
      <c r="BE875">
        <v>44405</v>
      </c>
    </row>
    <row r="876" spans="27:57" x14ac:dyDescent="0.25">
      <c r="AA876">
        <v>62869</v>
      </c>
      <c r="BE876">
        <v>44505</v>
      </c>
    </row>
    <row r="877" spans="27:57" x14ac:dyDescent="0.25">
      <c r="AA877">
        <v>62860</v>
      </c>
      <c r="BE877">
        <v>44402</v>
      </c>
    </row>
    <row r="878" spans="27:57" x14ac:dyDescent="0.25">
      <c r="AA878">
        <v>62884</v>
      </c>
      <c r="BE878">
        <v>44436</v>
      </c>
    </row>
    <row r="879" spans="27:57" x14ac:dyDescent="0.25">
      <c r="AA879">
        <v>62817</v>
      </c>
      <c r="BE879">
        <v>44077</v>
      </c>
    </row>
    <row r="880" spans="27:57" x14ac:dyDescent="0.25">
      <c r="AA880">
        <v>62236</v>
      </c>
      <c r="BE880">
        <v>44064</v>
      </c>
    </row>
    <row r="881" spans="27:57" x14ac:dyDescent="0.25">
      <c r="AA881">
        <v>62237</v>
      </c>
      <c r="BE881">
        <v>44473</v>
      </c>
    </row>
    <row r="882" spans="27:57" x14ac:dyDescent="0.25">
      <c r="AA882">
        <v>62264</v>
      </c>
      <c r="BE882">
        <v>44425</v>
      </c>
    </row>
    <row r="883" spans="27:57" x14ac:dyDescent="0.25">
      <c r="AA883">
        <v>62812</v>
      </c>
      <c r="BE883">
        <v>44099</v>
      </c>
    </row>
    <row r="884" spans="27:57" x14ac:dyDescent="0.25">
      <c r="AA884">
        <v>62867</v>
      </c>
      <c r="BE884">
        <v>44410</v>
      </c>
    </row>
    <row r="885" spans="27:57" x14ac:dyDescent="0.25">
      <c r="AA885">
        <v>62274</v>
      </c>
      <c r="BE885">
        <v>44450</v>
      </c>
    </row>
    <row r="886" spans="27:57" x14ac:dyDescent="0.25">
      <c r="AA886">
        <v>62871</v>
      </c>
      <c r="BE886">
        <v>44086</v>
      </c>
    </row>
    <row r="887" spans="27:57" x14ac:dyDescent="0.25">
      <c r="AA887">
        <v>62819</v>
      </c>
      <c r="BE887">
        <v>44403</v>
      </c>
    </row>
    <row r="888" spans="27:57" x14ac:dyDescent="0.25">
      <c r="AA888">
        <v>62822</v>
      </c>
      <c r="BE888">
        <v>44081</v>
      </c>
    </row>
    <row r="889" spans="27:57" x14ac:dyDescent="0.25">
      <c r="AA889">
        <v>62832</v>
      </c>
      <c r="BE889">
        <v>44438</v>
      </c>
    </row>
    <row r="890" spans="27:57" x14ac:dyDescent="0.25">
      <c r="AA890">
        <v>62298</v>
      </c>
      <c r="BE890">
        <v>44076</v>
      </c>
    </row>
    <row r="891" spans="27:57" x14ac:dyDescent="0.25">
      <c r="AA891">
        <v>62865</v>
      </c>
      <c r="BE891">
        <v>44418</v>
      </c>
    </row>
    <row r="892" spans="27:57" x14ac:dyDescent="0.25">
      <c r="AA892">
        <v>62217</v>
      </c>
      <c r="BE892">
        <v>44417</v>
      </c>
    </row>
    <row r="893" spans="27:57" x14ac:dyDescent="0.25">
      <c r="AA893">
        <v>62890</v>
      </c>
      <c r="BE893">
        <v>44057</v>
      </c>
    </row>
    <row r="894" spans="27:57" x14ac:dyDescent="0.25">
      <c r="AA894">
        <v>62977</v>
      </c>
      <c r="BE894">
        <v>44085</v>
      </c>
    </row>
    <row r="895" spans="27:57" x14ac:dyDescent="0.25">
      <c r="AA895">
        <v>62874</v>
      </c>
      <c r="BE895">
        <v>44404</v>
      </c>
    </row>
    <row r="896" spans="27:57" x14ac:dyDescent="0.25">
      <c r="AA896">
        <v>62286</v>
      </c>
      <c r="BE896">
        <v>44084</v>
      </c>
    </row>
    <row r="897" spans="27:57" x14ac:dyDescent="0.25">
      <c r="AA897">
        <v>62238</v>
      </c>
      <c r="BE897">
        <v>44428</v>
      </c>
    </row>
    <row r="898" spans="27:57" x14ac:dyDescent="0.25">
      <c r="AA898">
        <v>62930</v>
      </c>
      <c r="BE898">
        <v>44041</v>
      </c>
    </row>
    <row r="899" spans="27:57" x14ac:dyDescent="0.25">
      <c r="AA899">
        <v>62278</v>
      </c>
      <c r="BE899">
        <v>44093</v>
      </c>
    </row>
    <row r="900" spans="27:57" x14ac:dyDescent="0.25">
      <c r="AA900">
        <v>62896</v>
      </c>
      <c r="BE900">
        <v>44010</v>
      </c>
    </row>
    <row r="901" spans="27:57" x14ac:dyDescent="0.25">
      <c r="AA901">
        <v>62979</v>
      </c>
      <c r="BE901">
        <v>44047</v>
      </c>
    </row>
    <row r="902" spans="27:57" x14ac:dyDescent="0.25">
      <c r="AA902">
        <v>62983</v>
      </c>
      <c r="BE902">
        <v>44003</v>
      </c>
    </row>
    <row r="903" spans="27:57" x14ac:dyDescent="0.25">
      <c r="AA903">
        <v>62935</v>
      </c>
      <c r="BE903">
        <v>44032</v>
      </c>
    </row>
    <row r="904" spans="27:57" x14ac:dyDescent="0.25">
      <c r="AA904">
        <v>62999</v>
      </c>
      <c r="BE904">
        <v>44004</v>
      </c>
    </row>
    <row r="905" spans="27:57" x14ac:dyDescent="0.25">
      <c r="AA905">
        <v>62295</v>
      </c>
      <c r="BE905">
        <v>44082</v>
      </c>
    </row>
    <row r="906" spans="27:57" x14ac:dyDescent="0.25">
      <c r="AA906">
        <v>62932</v>
      </c>
      <c r="BE906">
        <v>44048</v>
      </c>
    </row>
    <row r="907" spans="27:57" x14ac:dyDescent="0.25">
      <c r="AA907">
        <v>62951</v>
      </c>
      <c r="BE907">
        <v>44030</v>
      </c>
    </row>
    <row r="908" spans="27:57" x14ac:dyDescent="0.25">
      <c r="AA908">
        <v>62242</v>
      </c>
    </row>
    <row r="909" spans="27:57" x14ac:dyDescent="0.25">
      <c r="AA909">
        <v>62272</v>
      </c>
    </row>
    <row r="910" spans="27:57" x14ac:dyDescent="0.25">
      <c r="AA910">
        <v>62297</v>
      </c>
    </row>
    <row r="911" spans="27:57" x14ac:dyDescent="0.25">
      <c r="AA911">
        <v>62994</v>
      </c>
    </row>
    <row r="912" spans="27:57" x14ac:dyDescent="0.25">
      <c r="AA912">
        <v>62244</v>
      </c>
    </row>
    <row r="913" spans="27:27" x14ac:dyDescent="0.25">
      <c r="AA913">
        <v>62288</v>
      </c>
    </row>
    <row r="914" spans="27:27" x14ac:dyDescent="0.25">
      <c r="AA914">
        <v>62974</v>
      </c>
    </row>
    <row r="915" spans="27:27" x14ac:dyDescent="0.25">
      <c r="AA915">
        <v>62934</v>
      </c>
    </row>
    <row r="916" spans="27:27" x14ac:dyDescent="0.25">
      <c r="AA916">
        <v>62954</v>
      </c>
    </row>
    <row r="917" spans="27:27" x14ac:dyDescent="0.25">
      <c r="AA917">
        <v>62948</v>
      </c>
    </row>
    <row r="918" spans="27:27" x14ac:dyDescent="0.25">
      <c r="AA918">
        <v>62984</v>
      </c>
    </row>
    <row r="919" spans="27:27" x14ac:dyDescent="0.25">
      <c r="AA919">
        <v>62916</v>
      </c>
    </row>
    <row r="920" spans="27:27" x14ac:dyDescent="0.25">
      <c r="AA920">
        <v>62946</v>
      </c>
    </row>
    <row r="921" spans="27:27" x14ac:dyDescent="0.25">
      <c r="AA921">
        <v>62277</v>
      </c>
    </row>
    <row r="922" spans="27:27" x14ac:dyDescent="0.25">
      <c r="AA922">
        <v>62924</v>
      </c>
    </row>
    <row r="923" spans="27:27" x14ac:dyDescent="0.25">
      <c r="AA923">
        <v>62241</v>
      </c>
    </row>
    <row r="924" spans="27:27" x14ac:dyDescent="0.25">
      <c r="AA924">
        <v>62933</v>
      </c>
    </row>
    <row r="925" spans="27:27" x14ac:dyDescent="0.25">
      <c r="AA925">
        <v>62918</v>
      </c>
    </row>
    <row r="926" spans="27:27" x14ac:dyDescent="0.25">
      <c r="AA926">
        <v>62917</v>
      </c>
    </row>
    <row r="927" spans="27:27" x14ac:dyDescent="0.25">
      <c r="AA927">
        <v>62907</v>
      </c>
    </row>
    <row r="928" spans="27:27" x14ac:dyDescent="0.25">
      <c r="AA928">
        <v>62959</v>
      </c>
    </row>
    <row r="929" spans="27:27" x14ac:dyDescent="0.25">
      <c r="AA929">
        <v>62261</v>
      </c>
    </row>
    <row r="930" spans="27:27" x14ac:dyDescent="0.25">
      <c r="AA930">
        <v>62233</v>
      </c>
    </row>
    <row r="931" spans="27:27" x14ac:dyDescent="0.25">
      <c r="AA931">
        <v>62987</v>
      </c>
    </row>
    <row r="932" spans="27:27" x14ac:dyDescent="0.25">
      <c r="AA932">
        <v>62966</v>
      </c>
    </row>
    <row r="933" spans="27:27" x14ac:dyDescent="0.25">
      <c r="AA933">
        <v>62901</v>
      </c>
    </row>
    <row r="934" spans="27:27" x14ac:dyDescent="0.25">
      <c r="AA934">
        <v>62280</v>
      </c>
    </row>
    <row r="935" spans="27:27" x14ac:dyDescent="0.25">
      <c r="AA935">
        <v>62931</v>
      </c>
    </row>
    <row r="936" spans="27:27" x14ac:dyDescent="0.25">
      <c r="AA936">
        <v>62922</v>
      </c>
    </row>
    <row r="937" spans="27:27" x14ac:dyDescent="0.25">
      <c r="AA937">
        <v>62902</v>
      </c>
    </row>
    <row r="938" spans="27:27" x14ac:dyDescent="0.25">
      <c r="AA938">
        <v>62919</v>
      </c>
    </row>
    <row r="939" spans="27:27" x14ac:dyDescent="0.25">
      <c r="AA939">
        <v>62940</v>
      </c>
    </row>
    <row r="940" spans="27:27" x14ac:dyDescent="0.25">
      <c r="AA940">
        <v>62967</v>
      </c>
    </row>
    <row r="941" spans="27:27" x14ac:dyDescent="0.25">
      <c r="AA941">
        <v>62950</v>
      </c>
    </row>
    <row r="942" spans="27:27" x14ac:dyDescent="0.25">
      <c r="AA942">
        <v>62947</v>
      </c>
    </row>
    <row r="943" spans="27:27" x14ac:dyDescent="0.25">
      <c r="AA943">
        <v>62903</v>
      </c>
    </row>
    <row r="944" spans="27:27" x14ac:dyDescent="0.25">
      <c r="AA944">
        <v>62972</v>
      </c>
    </row>
    <row r="945" spans="27:27" x14ac:dyDescent="0.25">
      <c r="AA945">
        <v>62928</v>
      </c>
    </row>
    <row r="946" spans="27:27" x14ac:dyDescent="0.25">
      <c r="AA946">
        <v>62958</v>
      </c>
    </row>
    <row r="947" spans="27:27" x14ac:dyDescent="0.25">
      <c r="AA947">
        <v>62975</v>
      </c>
    </row>
    <row r="948" spans="27:27" x14ac:dyDescent="0.25">
      <c r="AA948">
        <v>62939</v>
      </c>
    </row>
    <row r="949" spans="27:27" x14ac:dyDescent="0.25">
      <c r="AA949">
        <v>62942</v>
      </c>
    </row>
    <row r="950" spans="27:27" x14ac:dyDescent="0.25">
      <c r="AA950">
        <v>62982</v>
      </c>
    </row>
    <row r="951" spans="27:27" x14ac:dyDescent="0.25">
      <c r="AA951">
        <v>62985</v>
      </c>
    </row>
    <row r="952" spans="27:27" x14ac:dyDescent="0.25">
      <c r="AA952">
        <v>62920</v>
      </c>
    </row>
    <row r="953" spans="27:27" x14ac:dyDescent="0.25">
      <c r="AA953">
        <v>62905</v>
      </c>
    </row>
    <row r="954" spans="27:27" x14ac:dyDescent="0.25">
      <c r="AA954">
        <v>62912</v>
      </c>
    </row>
    <row r="955" spans="27:27" x14ac:dyDescent="0.25">
      <c r="AA955">
        <v>62995</v>
      </c>
    </row>
    <row r="956" spans="27:27" x14ac:dyDescent="0.25">
      <c r="AA956">
        <v>62909</v>
      </c>
    </row>
    <row r="957" spans="27:27" x14ac:dyDescent="0.25">
      <c r="AA957">
        <v>62998</v>
      </c>
    </row>
    <row r="958" spans="27:27" x14ac:dyDescent="0.25">
      <c r="AA958">
        <v>62906</v>
      </c>
    </row>
    <row r="959" spans="27:27" x14ac:dyDescent="0.25">
      <c r="AA959">
        <v>62943</v>
      </c>
    </row>
    <row r="960" spans="27:27" x14ac:dyDescent="0.25">
      <c r="AA960">
        <v>62938</v>
      </c>
    </row>
    <row r="961" spans="27:27" x14ac:dyDescent="0.25">
      <c r="AA961">
        <v>62952</v>
      </c>
    </row>
    <row r="962" spans="27:27" x14ac:dyDescent="0.25">
      <c r="AA962">
        <v>62926</v>
      </c>
    </row>
    <row r="963" spans="27:27" x14ac:dyDescent="0.25">
      <c r="AA963">
        <v>62923</v>
      </c>
    </row>
    <row r="964" spans="27:27" x14ac:dyDescent="0.25">
      <c r="AA964">
        <v>62908</v>
      </c>
    </row>
    <row r="965" spans="27:27" x14ac:dyDescent="0.25">
      <c r="AA965">
        <v>62956</v>
      </c>
    </row>
    <row r="966" spans="27:27" x14ac:dyDescent="0.25">
      <c r="AA966">
        <v>62960</v>
      </c>
    </row>
    <row r="967" spans="27:27" x14ac:dyDescent="0.25">
      <c r="AA967">
        <v>62941</v>
      </c>
    </row>
    <row r="968" spans="27:27" x14ac:dyDescent="0.25">
      <c r="AA968">
        <v>62992</v>
      </c>
    </row>
    <row r="969" spans="27:27" x14ac:dyDescent="0.25">
      <c r="AA969">
        <v>62957</v>
      </c>
    </row>
    <row r="970" spans="27:27" x14ac:dyDescent="0.25">
      <c r="AA970">
        <v>62910</v>
      </c>
    </row>
    <row r="971" spans="27:27" x14ac:dyDescent="0.25">
      <c r="AA971">
        <v>62970</v>
      </c>
    </row>
    <row r="972" spans="27:27" x14ac:dyDescent="0.25">
      <c r="AA972">
        <v>62976</v>
      </c>
    </row>
    <row r="973" spans="27:27" x14ac:dyDescent="0.25">
      <c r="AA973">
        <v>62988</v>
      </c>
    </row>
    <row r="974" spans="27:27" x14ac:dyDescent="0.25">
      <c r="AA974">
        <v>62996</v>
      </c>
    </row>
    <row r="975" spans="27:27" x14ac:dyDescent="0.25">
      <c r="AA975">
        <v>62990</v>
      </c>
    </row>
    <row r="976" spans="27:27" x14ac:dyDescent="0.25">
      <c r="AA976">
        <v>62969</v>
      </c>
    </row>
    <row r="977" spans="27:27" x14ac:dyDescent="0.25">
      <c r="AA977">
        <v>62964</v>
      </c>
    </row>
    <row r="978" spans="27:27" x14ac:dyDescent="0.25">
      <c r="AA978">
        <v>62963</v>
      </c>
    </row>
    <row r="979" spans="27:27" x14ac:dyDescent="0.25">
      <c r="AA979">
        <v>62962</v>
      </c>
    </row>
    <row r="980" spans="27:27" x14ac:dyDescent="0.25">
      <c r="AA980">
        <v>62914</v>
      </c>
    </row>
  </sheetData>
  <mergeCells count="15">
    <mergeCell ref="BV1:BZ1"/>
    <mergeCell ref="CB1:CF1"/>
    <mergeCell ref="CH1:CL1"/>
    <mergeCell ref="AR1:AV1"/>
    <mergeCell ref="AX1:BB1"/>
    <mergeCell ref="BD1:BH1"/>
    <mergeCell ref="BJ1:BN1"/>
    <mergeCell ref="BP1:BT1"/>
    <mergeCell ref="Z1:AD1"/>
    <mergeCell ref="AF1:AJ1"/>
    <mergeCell ref="AL1:AP1"/>
    <mergeCell ref="H1:L1"/>
    <mergeCell ref="B1:F1"/>
    <mergeCell ref="N1:R1"/>
    <mergeCell ref="T1:X1"/>
  </mergeCells>
  <phoneticPr fontId="5"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277C3-2EE9-40C3-B081-AB2FFB5452ED}">
  <sheetPr codeName="Sheet16"/>
  <dimension ref="A1:U10142"/>
  <sheetViews>
    <sheetView zoomScale="70" zoomScaleNormal="70" workbookViewId="0">
      <selection activeCell="W17" sqref="W17"/>
    </sheetView>
  </sheetViews>
  <sheetFormatPr defaultRowHeight="15" x14ac:dyDescent="0.25"/>
  <cols>
    <col min="2" max="2" width="0" hidden="1" customWidth="1"/>
    <col min="10" max="10" width="20.7109375" customWidth="1"/>
    <col min="11" max="11" width="15.7109375" style="151" bestFit="1" customWidth="1"/>
    <col min="12" max="12" width="21.5703125" bestFit="1" customWidth="1"/>
    <col min="15" max="15" width="23" bestFit="1" customWidth="1"/>
    <col min="16" max="20" width="10.28515625" customWidth="1"/>
  </cols>
  <sheetData>
    <row r="1" spans="1:21" x14ac:dyDescent="0.25">
      <c r="C1" t="s">
        <v>380</v>
      </c>
      <c r="K1"/>
    </row>
    <row r="2" spans="1:21" x14ac:dyDescent="0.25">
      <c r="K2"/>
    </row>
    <row r="3" spans="1:21" x14ac:dyDescent="0.25">
      <c r="A3" t="s">
        <v>381</v>
      </c>
      <c r="B3" t="s">
        <v>382</v>
      </c>
      <c r="C3" t="s">
        <v>6446</v>
      </c>
      <c r="D3" t="s">
        <v>383</v>
      </c>
      <c r="E3" t="s">
        <v>384</v>
      </c>
      <c r="F3" t="s">
        <v>385</v>
      </c>
      <c r="G3" t="s">
        <v>386</v>
      </c>
      <c r="H3" t="s">
        <v>351</v>
      </c>
      <c r="J3" t="s">
        <v>6443</v>
      </c>
      <c r="K3" t="s">
        <v>6451</v>
      </c>
      <c r="L3" t="s">
        <v>6455</v>
      </c>
      <c r="O3" s="219" t="s">
        <v>6444</v>
      </c>
      <c r="P3" s="221" t="s">
        <v>346</v>
      </c>
      <c r="Q3" s="221" t="s">
        <v>342</v>
      </c>
      <c r="R3" s="221" t="s">
        <v>343</v>
      </c>
      <c r="S3" s="221" t="s">
        <v>344</v>
      </c>
      <c r="T3" s="221" t="s">
        <v>345</v>
      </c>
      <c r="U3" s="158" t="s">
        <v>6447</v>
      </c>
    </row>
    <row r="4" spans="1:21" x14ac:dyDescent="0.25">
      <c r="A4" t="s">
        <v>354</v>
      </c>
      <c r="B4">
        <v>80204</v>
      </c>
      <c r="C4" t="str">
        <f>TRIM(CLEAN(B4))</f>
        <v>80204</v>
      </c>
      <c r="D4" t="s">
        <v>347</v>
      </c>
      <c r="E4" t="s">
        <v>387</v>
      </c>
      <c r="F4" t="s">
        <v>387</v>
      </c>
      <c r="G4">
        <v>0</v>
      </c>
      <c r="H4" t="str">
        <f>IF(VLOOKUP(A4,$J$4:$K$19,2)="Y",IF(G4&lt;='State Zip Codes'!$P$4,'State Zip Codes'!$P$3,IF(G4&lt;='State Zip Codes'!$Q$4,'State Zip Codes'!$Q$3,IF(G4&lt;='State Zip Codes'!$R$4,'State Zip Codes'!$R$3,IF(G4&lt;='State Zip Codes'!$S$4,'State Zip Codes'!$S$3,IF(G4&lt;='State Zip Codes'!$T$4,'State Zip Codes'!$T$3,"OUT OF TERRITORY"))))),$U$3)</f>
        <v>Zone 0</v>
      </c>
      <c r="J4" t="s">
        <v>354</v>
      </c>
      <c r="K4" s="151" t="s">
        <v>6452</v>
      </c>
      <c r="L4" s="151">
        <f>COUNTIF(K4:K100,"Y")</f>
        <v>8</v>
      </c>
      <c r="O4" s="118" t="s">
        <v>353</v>
      </c>
      <c r="P4">
        <v>60</v>
      </c>
      <c r="Q4">
        <v>120</v>
      </c>
      <c r="R4">
        <v>150</v>
      </c>
      <c r="S4">
        <v>240</v>
      </c>
      <c r="T4">
        <v>400</v>
      </c>
      <c r="U4" s="89">
        <v>600</v>
      </c>
    </row>
    <row r="5" spans="1:21" x14ac:dyDescent="0.25">
      <c r="A5" t="s">
        <v>354</v>
      </c>
      <c r="B5">
        <v>80202</v>
      </c>
      <c r="C5" t="str">
        <f t="shared" ref="C5:C68" si="0">TRIM(CLEAN(B5))</f>
        <v>80202</v>
      </c>
      <c r="D5" t="s">
        <v>347</v>
      </c>
      <c r="E5" t="s">
        <v>387</v>
      </c>
      <c r="F5" t="s">
        <v>387</v>
      </c>
      <c r="G5" s="144">
        <v>1.5658553987999999</v>
      </c>
      <c r="H5" t="str">
        <f>IF(VLOOKUP(A5,$J$4:$K$19,2)="Y",IF(G5&lt;='State Zip Codes'!$P$4,'State Zip Codes'!$P$3,IF(G5&lt;='State Zip Codes'!$Q$4,'State Zip Codes'!$Q$3,IF(G5&lt;='State Zip Codes'!$R$4,'State Zip Codes'!$R$3,IF(G5&lt;='State Zip Codes'!$S$4,'State Zip Codes'!$S$3,IF(G5&lt;='State Zip Codes'!$T$4,'State Zip Codes'!$T$3,"OUT OF TERRITORY"))))),$U$3)</f>
        <v>Zone 0</v>
      </c>
      <c r="J5" t="s">
        <v>355</v>
      </c>
      <c r="K5" s="151" t="s">
        <v>6452</v>
      </c>
      <c r="O5" s="118" t="s">
        <v>352</v>
      </c>
      <c r="P5" s="220">
        <v>0</v>
      </c>
      <c r="Q5" s="220">
        <v>1000</v>
      </c>
      <c r="R5" s="220">
        <v>1600</v>
      </c>
      <c r="S5" s="220">
        <v>2700</v>
      </c>
      <c r="T5" s="220">
        <v>3550</v>
      </c>
      <c r="U5" s="223">
        <v>5000</v>
      </c>
    </row>
    <row r="6" spans="1:21" x14ac:dyDescent="0.25">
      <c r="A6" t="s">
        <v>354</v>
      </c>
      <c r="B6">
        <v>80265</v>
      </c>
      <c r="C6" t="str">
        <f t="shared" si="0"/>
        <v>80265</v>
      </c>
      <c r="D6" t="s">
        <v>347</v>
      </c>
      <c r="E6" t="s">
        <v>387</v>
      </c>
      <c r="F6" t="s">
        <v>387</v>
      </c>
      <c r="G6" s="144">
        <v>1.6342062296999997</v>
      </c>
      <c r="H6" t="str">
        <f>IF(VLOOKUP(A6,$J$4:$K$19,2)="Y",IF(G6&lt;='State Zip Codes'!$P$4,'State Zip Codes'!$P$3,IF(G6&lt;='State Zip Codes'!$Q$4,'State Zip Codes'!$Q$3,IF(G6&lt;='State Zip Codes'!$R$4,'State Zip Codes'!$R$3,IF(G6&lt;='State Zip Codes'!$S$4,'State Zip Codes'!$S$3,IF(G6&lt;='State Zip Codes'!$T$4,'State Zip Codes'!$T$3,"OUT OF TERRITORY"))))),$U$3)</f>
        <v>Zone 0</v>
      </c>
      <c r="J6" t="s">
        <v>367</v>
      </c>
      <c r="K6" s="151" t="s">
        <v>6453</v>
      </c>
      <c r="O6" s="118"/>
      <c r="U6" s="89"/>
    </row>
    <row r="7" spans="1:21" x14ac:dyDescent="0.25">
      <c r="A7" t="s">
        <v>354</v>
      </c>
      <c r="B7">
        <v>80293</v>
      </c>
      <c r="C7" t="str">
        <f t="shared" si="0"/>
        <v>80293</v>
      </c>
      <c r="D7" t="s">
        <v>347</v>
      </c>
      <c r="E7" t="s">
        <v>387</v>
      </c>
      <c r="F7" t="s">
        <v>387</v>
      </c>
      <c r="G7" s="144">
        <v>1.7087707724999999</v>
      </c>
      <c r="H7" t="str">
        <f>IF(VLOOKUP(A7,$J$4:$K$19,2)="Y",IF(G7&lt;='State Zip Codes'!$P$4,'State Zip Codes'!$P$3,IF(G7&lt;='State Zip Codes'!$Q$4,'State Zip Codes'!$Q$3,IF(G7&lt;='State Zip Codes'!$R$4,'State Zip Codes'!$R$3,IF(G7&lt;='State Zip Codes'!$S$4,'State Zip Codes'!$S$3,IF(G7&lt;='State Zip Codes'!$T$4,'State Zip Codes'!$T$3,"OUT OF TERRITORY"))))),$U$3)</f>
        <v>Zone 0</v>
      </c>
      <c r="J7" t="s">
        <v>368</v>
      </c>
      <c r="K7" s="151" t="s">
        <v>6452</v>
      </c>
      <c r="O7" s="118" t="s">
        <v>6445</v>
      </c>
      <c r="P7" t="str">
        <f>TRIM(CLEAN(RIGHT(SUBSTITUTE('Prop generator'!B8," ",REPT(" ",LEN('Prop generator'!B8))),LEN('Prop generator'!B8))))</f>
        <v/>
      </c>
      <c r="Q7" t="s">
        <v>6448</v>
      </c>
      <c r="R7" t="b">
        <v>0</v>
      </c>
      <c r="T7" t="s">
        <v>6450</v>
      </c>
      <c r="U7" s="89"/>
    </row>
    <row r="8" spans="1:21" x14ac:dyDescent="0.25">
      <c r="A8" t="s">
        <v>354</v>
      </c>
      <c r="B8">
        <v>80290</v>
      </c>
      <c r="C8" t="str">
        <f t="shared" si="0"/>
        <v>80290</v>
      </c>
      <c r="D8" t="s">
        <v>347</v>
      </c>
      <c r="E8" t="s">
        <v>387</v>
      </c>
      <c r="F8" t="s">
        <v>387</v>
      </c>
      <c r="G8" s="144">
        <v>1.8268312985999999</v>
      </c>
      <c r="H8" t="str">
        <f>IF(VLOOKUP(A8,$J$4:$K$19,2)="Y",IF(G8&lt;='State Zip Codes'!$P$4,'State Zip Codes'!$P$3,IF(G8&lt;='State Zip Codes'!$Q$4,'State Zip Codes'!$Q$3,IF(G8&lt;='State Zip Codes'!$R$4,'State Zip Codes'!$R$3,IF(G8&lt;='State Zip Codes'!$S$4,'State Zip Codes'!$S$3,IF(G8&lt;='State Zip Codes'!$T$4,'State Zip Codes'!$T$3,"OUT OF TERRITORY"))))),$U$3)</f>
        <v>Zone 0</v>
      </c>
      <c r="J8" t="s">
        <v>369</v>
      </c>
      <c r="K8" s="151" t="s">
        <v>6453</v>
      </c>
      <c r="O8" s="118" t="s">
        <v>351</v>
      </c>
      <c r="P8">
        <f>_xlfn.IFNA(VLOOKUP(P7,$C$3:$H$14451,6,0),"Zone 5")</f>
        <v>0</v>
      </c>
      <c r="Q8">
        <f>'Prop generator'!D9</f>
        <v>0</v>
      </c>
      <c r="T8" t="b">
        <f>P9&lt;&gt;"Invalid Zip"</f>
        <v>0</v>
      </c>
      <c r="U8" s="89"/>
    </row>
    <row r="9" spans="1:21" x14ac:dyDescent="0.25">
      <c r="A9" t="s">
        <v>354</v>
      </c>
      <c r="B9">
        <v>80294</v>
      </c>
      <c r="C9" t="str">
        <f t="shared" si="0"/>
        <v>80294</v>
      </c>
      <c r="D9" t="s">
        <v>347</v>
      </c>
      <c r="E9" t="s">
        <v>387</v>
      </c>
      <c r="F9" t="s">
        <v>387</v>
      </c>
      <c r="G9" s="144">
        <v>1.8268312985999999</v>
      </c>
      <c r="H9" t="str">
        <f>IF(VLOOKUP(A9,$J$4:$K$19,2)="Y",IF(G9&lt;='State Zip Codes'!$P$4,'State Zip Codes'!$P$3,IF(G9&lt;='State Zip Codes'!$Q$4,'State Zip Codes'!$Q$3,IF(G9&lt;='State Zip Codes'!$R$4,'State Zip Codes'!$R$3,IF(G9&lt;='State Zip Codes'!$S$4,'State Zip Codes'!$S$3,IF(G9&lt;='State Zip Codes'!$T$4,'State Zip Codes'!$T$3,"OUT OF TERRITORY"))))),$U$3)</f>
        <v>Zone 0</v>
      </c>
      <c r="J9" t="s">
        <v>370</v>
      </c>
      <c r="K9" s="151" t="s">
        <v>6453</v>
      </c>
      <c r="O9" s="159" t="s">
        <v>352</v>
      </c>
      <c r="P9" s="224" t="str">
        <f>_xlfn.IFNA(_xlfn.XLOOKUP(P8,'State Zip Codes'!P3:U3,'State Zip Codes'!P5:U5),"Invalid Zip")</f>
        <v>Invalid Zip</v>
      </c>
      <c r="Q9" s="224" t="str">
        <f>IF(Q8&lt;&gt;0,_xlfn.XLOOKUP(Q8,'State Zip Codes'!P3:U3,'State Zip Codes'!P5:U5),P9)</f>
        <v>Invalid Zip</v>
      </c>
      <c r="R9" s="222"/>
      <c r="S9" s="222"/>
      <c r="T9" s="222"/>
      <c r="U9" s="90"/>
    </row>
    <row r="10" spans="1:21" x14ac:dyDescent="0.25">
      <c r="A10" t="s">
        <v>354</v>
      </c>
      <c r="B10">
        <v>80211</v>
      </c>
      <c r="C10" t="str">
        <f t="shared" si="0"/>
        <v>80211</v>
      </c>
      <c r="D10" t="s">
        <v>347</v>
      </c>
      <c r="E10" t="s">
        <v>387</v>
      </c>
      <c r="F10" t="s">
        <v>387</v>
      </c>
      <c r="G10" s="144">
        <v>1.8268312985999999</v>
      </c>
      <c r="H10" t="str">
        <f>IF(VLOOKUP(A10,$J$4:$K$19,2)="Y",IF(G10&lt;='State Zip Codes'!$P$4,'State Zip Codes'!$P$3,IF(G10&lt;='State Zip Codes'!$Q$4,'State Zip Codes'!$Q$3,IF(G10&lt;='State Zip Codes'!$R$4,'State Zip Codes'!$R$3,IF(G10&lt;='State Zip Codes'!$S$4,'State Zip Codes'!$S$3,IF(G10&lt;='State Zip Codes'!$T$4,'State Zip Codes'!$T$3,"OUT OF TERRITORY"))))),$U$3)</f>
        <v>Zone 0</v>
      </c>
      <c r="J10" t="s">
        <v>371</v>
      </c>
      <c r="K10" s="151" t="s">
        <v>6453</v>
      </c>
    </row>
    <row r="11" spans="1:21" x14ac:dyDescent="0.25">
      <c r="A11" t="s">
        <v>354</v>
      </c>
      <c r="B11">
        <v>80264</v>
      </c>
      <c r="C11" t="str">
        <f t="shared" si="0"/>
        <v>80264</v>
      </c>
      <c r="D11" t="s">
        <v>347</v>
      </c>
      <c r="E11" t="s">
        <v>387</v>
      </c>
      <c r="F11" t="s">
        <v>387</v>
      </c>
      <c r="G11" s="144">
        <v>1.8703272818999999</v>
      </c>
      <c r="H11" t="str">
        <f>IF(VLOOKUP(A11,$J$4:$K$19,2)="Y",IF(G11&lt;='State Zip Codes'!$P$4,'State Zip Codes'!$P$3,IF(G11&lt;='State Zip Codes'!$Q$4,'State Zip Codes'!$Q$3,IF(G11&lt;='State Zip Codes'!$R$4,'State Zip Codes'!$R$3,IF(G11&lt;='State Zip Codes'!$S$4,'State Zip Codes'!$S$3,IF(G11&lt;='State Zip Codes'!$T$4,'State Zip Codes'!$T$3,"OUT OF TERRITORY"))))),$U$3)</f>
        <v>Zone 0</v>
      </c>
      <c r="J11" t="s">
        <v>372</v>
      </c>
      <c r="K11" s="151" t="s">
        <v>6452</v>
      </c>
    </row>
    <row r="12" spans="1:21" x14ac:dyDescent="0.25">
      <c r="A12" t="s">
        <v>354</v>
      </c>
      <c r="B12">
        <v>80243</v>
      </c>
      <c r="C12" t="str">
        <f t="shared" si="0"/>
        <v>80243</v>
      </c>
      <c r="D12" t="s">
        <v>347</v>
      </c>
      <c r="E12" t="s">
        <v>387</v>
      </c>
      <c r="F12" t="s">
        <v>387</v>
      </c>
      <c r="G12" s="144">
        <v>1.9076095532999997</v>
      </c>
      <c r="H12" t="str">
        <f>IF(VLOOKUP(A12,$J$4:$K$19,2)="Y",IF(G12&lt;='State Zip Codes'!$P$4,'State Zip Codes'!$P$3,IF(G12&lt;='State Zip Codes'!$Q$4,'State Zip Codes'!$Q$3,IF(G12&lt;='State Zip Codes'!$R$4,'State Zip Codes'!$R$3,IF(G12&lt;='State Zip Codes'!$S$4,'State Zip Codes'!$S$3,IF(G12&lt;='State Zip Codes'!$T$4,'State Zip Codes'!$T$3,"OUT OF TERRITORY"))))),$U$3)</f>
        <v>Zone 0</v>
      </c>
      <c r="J12" t="s">
        <v>373</v>
      </c>
      <c r="K12" s="151" t="s">
        <v>6452</v>
      </c>
    </row>
    <row r="13" spans="1:21" x14ac:dyDescent="0.25">
      <c r="A13" t="s">
        <v>354</v>
      </c>
      <c r="B13">
        <v>80256</v>
      </c>
      <c r="C13" t="str">
        <f t="shared" si="0"/>
        <v>80256</v>
      </c>
      <c r="D13" t="s">
        <v>347</v>
      </c>
      <c r="E13" t="s">
        <v>387</v>
      </c>
      <c r="F13" t="s">
        <v>387</v>
      </c>
      <c r="G13" s="144">
        <v>1.9076095532999997</v>
      </c>
      <c r="H13" t="str">
        <f>IF(VLOOKUP(A13,$J$4:$K$19,2)="Y",IF(G13&lt;='State Zip Codes'!$P$4,'State Zip Codes'!$P$3,IF(G13&lt;='State Zip Codes'!$Q$4,'State Zip Codes'!$Q$3,IF(G13&lt;='State Zip Codes'!$R$4,'State Zip Codes'!$R$3,IF(G13&lt;='State Zip Codes'!$S$4,'State Zip Codes'!$S$3,IF(G13&lt;='State Zip Codes'!$T$4,'State Zip Codes'!$T$3,"OUT OF TERRITORY"))))),$U$3)</f>
        <v>Zone 0</v>
      </c>
      <c r="J13" t="s">
        <v>6454</v>
      </c>
      <c r="K13" s="151" t="s">
        <v>6453</v>
      </c>
    </row>
    <row r="14" spans="1:21" x14ac:dyDescent="0.25">
      <c r="A14" t="s">
        <v>354</v>
      </c>
      <c r="B14">
        <v>80257</v>
      </c>
      <c r="C14" t="str">
        <f t="shared" si="0"/>
        <v>80257</v>
      </c>
      <c r="D14" t="s">
        <v>347</v>
      </c>
      <c r="E14" t="s">
        <v>387</v>
      </c>
      <c r="F14" t="s">
        <v>387</v>
      </c>
      <c r="G14" s="144">
        <v>1.9076095532999997</v>
      </c>
      <c r="H14" t="str">
        <f>IF(VLOOKUP(A14,$J$4:$K$19,2)="Y",IF(G14&lt;='State Zip Codes'!$P$4,'State Zip Codes'!$P$3,IF(G14&lt;='State Zip Codes'!$Q$4,'State Zip Codes'!$Q$3,IF(G14&lt;='State Zip Codes'!$R$4,'State Zip Codes'!$R$3,IF(G14&lt;='State Zip Codes'!$S$4,'State Zip Codes'!$S$3,IF(G14&lt;='State Zip Codes'!$T$4,'State Zip Codes'!$T$3,"OUT OF TERRITORY"))))),$U$3)</f>
        <v>Zone 0</v>
      </c>
      <c r="J14" t="s">
        <v>374</v>
      </c>
      <c r="K14" s="151" t="s">
        <v>6453</v>
      </c>
    </row>
    <row r="15" spans="1:21" x14ac:dyDescent="0.25">
      <c r="A15" t="s">
        <v>354</v>
      </c>
      <c r="B15">
        <v>80259</v>
      </c>
      <c r="C15" t="str">
        <f t="shared" si="0"/>
        <v>80259</v>
      </c>
      <c r="D15" t="s">
        <v>347</v>
      </c>
      <c r="E15" t="s">
        <v>387</v>
      </c>
      <c r="F15" t="s">
        <v>387</v>
      </c>
      <c r="G15" s="144">
        <v>1.9076095532999997</v>
      </c>
      <c r="H15" t="str">
        <f>IF(VLOOKUP(A15,$J$4:$K$19,2)="Y",IF(G15&lt;='State Zip Codes'!$P$4,'State Zip Codes'!$P$3,IF(G15&lt;='State Zip Codes'!$Q$4,'State Zip Codes'!$Q$3,IF(G15&lt;='State Zip Codes'!$R$4,'State Zip Codes'!$R$3,IF(G15&lt;='State Zip Codes'!$S$4,'State Zip Codes'!$S$3,IF(G15&lt;='State Zip Codes'!$T$4,'State Zip Codes'!$T$3,"OUT OF TERRITORY"))))),$U$3)</f>
        <v>Zone 0</v>
      </c>
      <c r="J15" t="s">
        <v>375</v>
      </c>
      <c r="K15" s="151" t="s">
        <v>6452</v>
      </c>
    </row>
    <row r="16" spans="1:21" x14ac:dyDescent="0.25">
      <c r="A16" t="s">
        <v>354</v>
      </c>
      <c r="B16">
        <v>80261</v>
      </c>
      <c r="C16" t="str">
        <f t="shared" si="0"/>
        <v>80261</v>
      </c>
      <c r="D16" t="s">
        <v>347</v>
      </c>
      <c r="E16" t="s">
        <v>387</v>
      </c>
      <c r="F16" t="s">
        <v>387</v>
      </c>
      <c r="G16" s="144">
        <v>1.9076095532999997</v>
      </c>
      <c r="H16" t="str">
        <f>IF(VLOOKUP(A16,$J$4:$K$19,2)="Y",IF(G16&lt;='State Zip Codes'!$P$4,'State Zip Codes'!$P$3,IF(G16&lt;='State Zip Codes'!$Q$4,'State Zip Codes'!$Q$3,IF(G16&lt;='State Zip Codes'!$R$4,'State Zip Codes'!$R$3,IF(G16&lt;='State Zip Codes'!$S$4,'State Zip Codes'!$S$3,IF(G16&lt;='State Zip Codes'!$T$4,'State Zip Codes'!$T$3,"OUT OF TERRITORY"))))),$U$3)</f>
        <v>Zone 0</v>
      </c>
      <c r="J16" t="s">
        <v>376</v>
      </c>
      <c r="K16" s="151" t="s">
        <v>6453</v>
      </c>
    </row>
    <row r="17" spans="1:11" x14ac:dyDescent="0.25">
      <c r="A17" t="s">
        <v>354</v>
      </c>
      <c r="B17">
        <v>80263</v>
      </c>
      <c r="C17" t="str">
        <f t="shared" si="0"/>
        <v>80263</v>
      </c>
      <c r="D17" t="s">
        <v>347</v>
      </c>
      <c r="E17" t="s">
        <v>387</v>
      </c>
      <c r="F17" t="s">
        <v>387</v>
      </c>
      <c r="G17" s="144">
        <v>1.9076095532999997</v>
      </c>
      <c r="H17" t="str">
        <f>IF(VLOOKUP(A17,$J$4:$K$19,2)="Y",IF(G17&lt;='State Zip Codes'!$P$4,'State Zip Codes'!$P$3,IF(G17&lt;='State Zip Codes'!$Q$4,'State Zip Codes'!$Q$3,IF(G17&lt;='State Zip Codes'!$R$4,'State Zip Codes'!$R$3,IF(G17&lt;='State Zip Codes'!$S$4,'State Zip Codes'!$S$3,IF(G17&lt;='State Zip Codes'!$T$4,'State Zip Codes'!$T$3,"OUT OF TERRITORY"))))),$U$3)</f>
        <v>Zone 0</v>
      </c>
      <c r="J17" t="s">
        <v>377</v>
      </c>
      <c r="K17" s="151" t="s">
        <v>6452</v>
      </c>
    </row>
    <row r="18" spans="1:11" x14ac:dyDescent="0.25">
      <c r="A18" t="s">
        <v>354</v>
      </c>
      <c r="B18">
        <v>80271</v>
      </c>
      <c r="C18" t="str">
        <f t="shared" si="0"/>
        <v>80271</v>
      </c>
      <c r="D18" t="s">
        <v>347</v>
      </c>
      <c r="E18" t="s">
        <v>387</v>
      </c>
      <c r="F18" t="s">
        <v>387</v>
      </c>
      <c r="G18" s="144">
        <v>1.9076095532999997</v>
      </c>
      <c r="H18" t="str">
        <f>IF(VLOOKUP(A18,$J$4:$K$19,2)="Y",IF(G18&lt;='State Zip Codes'!$P$4,'State Zip Codes'!$P$3,IF(G18&lt;='State Zip Codes'!$Q$4,'State Zip Codes'!$Q$3,IF(G18&lt;='State Zip Codes'!$R$4,'State Zip Codes'!$R$3,IF(G18&lt;='State Zip Codes'!$S$4,'State Zip Codes'!$S$3,IF(G18&lt;='State Zip Codes'!$T$4,'State Zip Codes'!$T$3,"OUT OF TERRITORY"))))),$U$3)</f>
        <v>Zone 0</v>
      </c>
      <c r="J18" t="s">
        <v>378</v>
      </c>
      <c r="K18" s="151" t="s">
        <v>6452</v>
      </c>
    </row>
    <row r="19" spans="1:11" x14ac:dyDescent="0.25">
      <c r="A19" t="s">
        <v>354</v>
      </c>
      <c r="B19">
        <v>80273</v>
      </c>
      <c r="C19" t="str">
        <f t="shared" si="0"/>
        <v>80273</v>
      </c>
      <c r="D19" t="s">
        <v>347</v>
      </c>
      <c r="E19" t="s">
        <v>387</v>
      </c>
      <c r="F19" t="s">
        <v>387</v>
      </c>
      <c r="G19" s="144">
        <v>1.9076095532999997</v>
      </c>
      <c r="H19" t="str">
        <f>IF(VLOOKUP(A19,$J$4:$K$19,2)="Y",IF(G19&lt;='State Zip Codes'!$P$4,'State Zip Codes'!$P$3,IF(G19&lt;='State Zip Codes'!$Q$4,'State Zip Codes'!$Q$3,IF(G19&lt;='State Zip Codes'!$R$4,'State Zip Codes'!$R$3,IF(G19&lt;='State Zip Codes'!$S$4,'State Zip Codes'!$S$3,IF(G19&lt;='State Zip Codes'!$T$4,'State Zip Codes'!$T$3,"OUT OF TERRITORY"))))),$U$3)</f>
        <v>Zone 0</v>
      </c>
      <c r="J19" t="s">
        <v>379</v>
      </c>
      <c r="K19" s="151" t="s">
        <v>6453</v>
      </c>
    </row>
    <row r="20" spans="1:11" x14ac:dyDescent="0.25">
      <c r="A20" t="s">
        <v>354</v>
      </c>
      <c r="B20">
        <v>80274</v>
      </c>
      <c r="C20" t="str">
        <f t="shared" si="0"/>
        <v>80274</v>
      </c>
      <c r="D20" t="s">
        <v>347</v>
      </c>
      <c r="E20" t="s">
        <v>387</v>
      </c>
      <c r="F20" t="s">
        <v>387</v>
      </c>
      <c r="G20" s="144">
        <v>1.9076095532999997</v>
      </c>
      <c r="H20" t="str">
        <f>IF(VLOOKUP(A20,$J$4:$K$19,2)="Y",IF(G20&lt;='State Zip Codes'!$P$4,'State Zip Codes'!$P$3,IF(G20&lt;='State Zip Codes'!$Q$4,'State Zip Codes'!$Q$3,IF(G20&lt;='State Zip Codes'!$R$4,'State Zip Codes'!$R$3,IF(G20&lt;='State Zip Codes'!$S$4,'State Zip Codes'!$S$3,IF(G20&lt;='State Zip Codes'!$T$4,'State Zip Codes'!$T$3,"OUT OF TERRITORY"))))),$U$3)</f>
        <v>Zone 0</v>
      </c>
    </row>
    <row r="21" spans="1:11" x14ac:dyDescent="0.25">
      <c r="A21" t="s">
        <v>354</v>
      </c>
      <c r="B21">
        <v>80281</v>
      </c>
      <c r="C21" t="str">
        <f t="shared" si="0"/>
        <v>80281</v>
      </c>
      <c r="D21" t="s">
        <v>347</v>
      </c>
      <c r="E21" t="s">
        <v>387</v>
      </c>
      <c r="F21" t="s">
        <v>387</v>
      </c>
      <c r="G21" s="144">
        <v>1.9076095532999997</v>
      </c>
      <c r="H21" t="str">
        <f>IF(VLOOKUP(A21,$J$4:$K$19,2)="Y",IF(G21&lt;='State Zip Codes'!$P$4,'State Zip Codes'!$P$3,IF(G21&lt;='State Zip Codes'!$Q$4,'State Zip Codes'!$Q$3,IF(G21&lt;='State Zip Codes'!$R$4,'State Zip Codes'!$R$3,IF(G21&lt;='State Zip Codes'!$S$4,'State Zip Codes'!$S$3,IF(G21&lt;='State Zip Codes'!$T$4,'State Zip Codes'!$T$3,"OUT OF TERRITORY"))))),$U$3)</f>
        <v>Zone 0</v>
      </c>
    </row>
    <row r="22" spans="1:11" x14ac:dyDescent="0.25">
      <c r="A22" t="s">
        <v>354</v>
      </c>
      <c r="B22">
        <v>80291</v>
      </c>
      <c r="C22" t="str">
        <f t="shared" si="0"/>
        <v>80291</v>
      </c>
      <c r="D22" t="s">
        <v>347</v>
      </c>
      <c r="E22" t="s">
        <v>387</v>
      </c>
      <c r="F22" t="s">
        <v>387</v>
      </c>
      <c r="G22" s="144">
        <v>1.9076095532999997</v>
      </c>
      <c r="H22" t="str">
        <f>IF(VLOOKUP(A22,$J$4:$K$19,2)="Y",IF(G22&lt;='State Zip Codes'!$P$4,'State Zip Codes'!$P$3,IF(G22&lt;='State Zip Codes'!$Q$4,'State Zip Codes'!$Q$3,IF(G22&lt;='State Zip Codes'!$R$4,'State Zip Codes'!$R$3,IF(G22&lt;='State Zip Codes'!$S$4,'State Zip Codes'!$S$3,IF(G22&lt;='State Zip Codes'!$T$4,'State Zip Codes'!$T$3,"OUT OF TERRITORY"))))),$U$3)</f>
        <v>Zone 0</v>
      </c>
    </row>
    <row r="23" spans="1:11" x14ac:dyDescent="0.25">
      <c r="A23" t="s">
        <v>354</v>
      </c>
      <c r="B23">
        <v>80299</v>
      </c>
      <c r="C23" t="str">
        <f t="shared" si="0"/>
        <v>80299</v>
      </c>
      <c r="D23" t="s">
        <v>347</v>
      </c>
      <c r="E23" t="s">
        <v>387</v>
      </c>
      <c r="F23" t="s">
        <v>387</v>
      </c>
      <c r="G23" s="144">
        <v>1.9076095532999997</v>
      </c>
      <c r="H23" t="str">
        <f>IF(VLOOKUP(A23,$J$4:$K$19,2)="Y",IF(G23&lt;='State Zip Codes'!$P$4,'State Zip Codes'!$P$3,IF(G23&lt;='State Zip Codes'!$Q$4,'State Zip Codes'!$Q$3,IF(G23&lt;='State Zip Codes'!$R$4,'State Zip Codes'!$R$3,IF(G23&lt;='State Zip Codes'!$S$4,'State Zip Codes'!$S$3,IF(G23&lt;='State Zip Codes'!$T$4,'State Zip Codes'!$T$3,"OUT OF TERRITORY"))))),$U$3)</f>
        <v>Zone 0</v>
      </c>
    </row>
    <row r="24" spans="1:11" x14ac:dyDescent="0.25">
      <c r="A24" t="s">
        <v>354</v>
      </c>
      <c r="B24">
        <v>80203</v>
      </c>
      <c r="C24" t="str">
        <f t="shared" si="0"/>
        <v>80203</v>
      </c>
      <c r="D24" t="s">
        <v>347</v>
      </c>
      <c r="E24" t="s">
        <v>387</v>
      </c>
      <c r="F24" t="s">
        <v>387</v>
      </c>
      <c r="G24" s="144">
        <v>2.0505249269999997</v>
      </c>
      <c r="H24" t="str">
        <f>IF(VLOOKUP(A24,$J$4:$K$19,2)="Y",IF(G24&lt;='State Zip Codes'!$P$4,'State Zip Codes'!$P$3,IF(G24&lt;='State Zip Codes'!$Q$4,'State Zip Codes'!$Q$3,IF(G24&lt;='State Zip Codes'!$R$4,'State Zip Codes'!$R$3,IF(G24&lt;='State Zip Codes'!$S$4,'State Zip Codes'!$S$3,IF(G24&lt;='State Zip Codes'!$T$4,'State Zip Codes'!$T$3,"OUT OF TERRITORY"))))),$U$3)</f>
        <v>Zone 0</v>
      </c>
    </row>
    <row r="25" spans="1:11" x14ac:dyDescent="0.25">
      <c r="A25" t="s">
        <v>354</v>
      </c>
      <c r="B25">
        <v>80218</v>
      </c>
      <c r="C25" t="str">
        <f t="shared" si="0"/>
        <v>80218</v>
      </c>
      <c r="D25" t="s">
        <v>347</v>
      </c>
      <c r="E25" t="s">
        <v>387</v>
      </c>
      <c r="F25" t="s">
        <v>387</v>
      </c>
      <c r="G25" s="144">
        <v>2.6284001337</v>
      </c>
      <c r="H25" t="str">
        <f>IF(VLOOKUP(A25,$J$4:$K$19,2)="Y",IF(G25&lt;='State Zip Codes'!$P$4,'State Zip Codes'!$P$3,IF(G25&lt;='State Zip Codes'!$Q$4,'State Zip Codes'!$Q$3,IF(G25&lt;='State Zip Codes'!$R$4,'State Zip Codes'!$R$3,IF(G25&lt;='State Zip Codes'!$S$4,'State Zip Codes'!$S$3,IF(G25&lt;='State Zip Codes'!$T$4,'State Zip Codes'!$T$3,"OUT OF TERRITORY"))))),$U$3)</f>
        <v>Zone 0</v>
      </c>
    </row>
    <row r="26" spans="1:11" x14ac:dyDescent="0.25">
      <c r="A26" t="s">
        <v>354</v>
      </c>
      <c r="B26">
        <v>80212</v>
      </c>
      <c r="C26" t="str">
        <f t="shared" si="0"/>
        <v>80212</v>
      </c>
      <c r="D26" t="s">
        <v>347</v>
      </c>
      <c r="E26" t="s">
        <v>387</v>
      </c>
      <c r="F26" t="s">
        <v>387</v>
      </c>
      <c r="G26" s="144">
        <v>2.7216058122</v>
      </c>
      <c r="H26" t="str">
        <f>IF(VLOOKUP(A26,$J$4:$K$19,2)="Y",IF(G26&lt;='State Zip Codes'!$P$4,'State Zip Codes'!$P$3,IF(G26&lt;='State Zip Codes'!$Q$4,'State Zip Codes'!$Q$3,IF(G26&lt;='State Zip Codes'!$R$4,'State Zip Codes'!$R$3,IF(G26&lt;='State Zip Codes'!$S$4,'State Zip Codes'!$S$3,IF(G26&lt;='State Zip Codes'!$T$4,'State Zip Codes'!$T$3,"OUT OF TERRITORY"))))),$U$3)</f>
        <v>Zone 0</v>
      </c>
    </row>
    <row r="27" spans="1:11" x14ac:dyDescent="0.25">
      <c r="A27" t="s">
        <v>354</v>
      </c>
      <c r="B27">
        <v>80214</v>
      </c>
      <c r="C27" t="str">
        <f t="shared" si="0"/>
        <v>80214</v>
      </c>
      <c r="D27" t="s">
        <v>347</v>
      </c>
      <c r="E27" t="s">
        <v>388</v>
      </c>
      <c r="F27" t="s">
        <v>387</v>
      </c>
      <c r="G27" s="144">
        <v>2.7713155073999998</v>
      </c>
      <c r="H27" t="str">
        <f>IF(VLOOKUP(A27,$J$4:$K$19,2)="Y",IF(G27&lt;='State Zip Codes'!$P$4,'State Zip Codes'!$P$3,IF(G27&lt;='State Zip Codes'!$Q$4,'State Zip Codes'!$Q$3,IF(G27&lt;='State Zip Codes'!$R$4,'State Zip Codes'!$R$3,IF(G27&lt;='State Zip Codes'!$S$4,'State Zip Codes'!$S$3,IF(G27&lt;='State Zip Codes'!$T$4,'State Zip Codes'!$T$3,"OUT OF TERRITORY"))))),$U$3)</f>
        <v>Zone 0</v>
      </c>
    </row>
    <row r="28" spans="1:11" x14ac:dyDescent="0.25">
      <c r="A28" t="s">
        <v>354</v>
      </c>
      <c r="B28">
        <v>80219</v>
      </c>
      <c r="C28" t="str">
        <f t="shared" si="0"/>
        <v>80219</v>
      </c>
      <c r="D28" t="s">
        <v>347</v>
      </c>
      <c r="E28" t="s">
        <v>387</v>
      </c>
      <c r="F28" t="s">
        <v>387</v>
      </c>
      <c r="G28" s="144">
        <v>2.9639405762999997</v>
      </c>
      <c r="H28" t="str">
        <f>IF(VLOOKUP(A28,$J$4:$K$19,2)="Y",IF(G28&lt;='State Zip Codes'!$P$4,'State Zip Codes'!$P$3,IF(G28&lt;='State Zip Codes'!$Q$4,'State Zip Codes'!$Q$3,IF(G28&lt;='State Zip Codes'!$R$4,'State Zip Codes'!$R$3,IF(G28&lt;='State Zip Codes'!$S$4,'State Zip Codes'!$S$3,IF(G28&lt;='State Zip Codes'!$T$4,'State Zip Codes'!$T$3,"OUT OF TERRITORY"))))),$U$3)</f>
        <v>Zone 0</v>
      </c>
    </row>
    <row r="29" spans="1:11" x14ac:dyDescent="0.25">
      <c r="A29" t="s">
        <v>354</v>
      </c>
      <c r="B29">
        <v>80205</v>
      </c>
      <c r="C29" t="str">
        <f t="shared" si="0"/>
        <v>80205</v>
      </c>
      <c r="D29" t="s">
        <v>347</v>
      </c>
      <c r="E29" t="s">
        <v>387</v>
      </c>
      <c r="F29" t="s">
        <v>387</v>
      </c>
      <c r="G29" s="144">
        <v>3.1379245094999999</v>
      </c>
      <c r="H29" t="str">
        <f>IF(VLOOKUP(A29,$J$4:$K$19,2)="Y",IF(G29&lt;='State Zip Codes'!$P$4,'State Zip Codes'!$P$3,IF(G29&lt;='State Zip Codes'!$Q$4,'State Zip Codes'!$Q$3,IF(G29&lt;='State Zip Codes'!$R$4,'State Zip Codes'!$R$3,IF(G29&lt;='State Zip Codes'!$S$4,'State Zip Codes'!$S$3,IF(G29&lt;='State Zip Codes'!$T$4,'State Zip Codes'!$T$3,"OUT OF TERRITORY"))))),$U$3)</f>
        <v>Zone 0</v>
      </c>
    </row>
    <row r="30" spans="1:11" x14ac:dyDescent="0.25">
      <c r="A30" t="s">
        <v>354</v>
      </c>
      <c r="B30">
        <v>80223</v>
      </c>
      <c r="C30" t="str">
        <f t="shared" si="0"/>
        <v>80223</v>
      </c>
      <c r="D30" t="s">
        <v>347</v>
      </c>
      <c r="E30" t="s">
        <v>387</v>
      </c>
      <c r="F30" t="s">
        <v>387</v>
      </c>
      <c r="G30" s="144">
        <v>3.2187027641999997</v>
      </c>
      <c r="H30" t="str">
        <f>IF(VLOOKUP(A30,$J$4:$K$19,2)="Y",IF(G30&lt;='State Zip Codes'!$P$4,'State Zip Codes'!$P$3,IF(G30&lt;='State Zip Codes'!$Q$4,'State Zip Codes'!$Q$3,IF(G30&lt;='State Zip Codes'!$R$4,'State Zip Codes'!$R$3,IF(G30&lt;='State Zip Codes'!$S$4,'State Zip Codes'!$S$3,IF(G30&lt;='State Zip Codes'!$T$4,'State Zip Codes'!$T$3,"OUT OF TERRITORY"))))),$U$3)</f>
        <v>Zone 0</v>
      </c>
    </row>
    <row r="31" spans="1:11" x14ac:dyDescent="0.25">
      <c r="A31" t="s">
        <v>354</v>
      </c>
      <c r="B31">
        <v>80206</v>
      </c>
      <c r="C31" t="str">
        <f t="shared" si="0"/>
        <v>80206</v>
      </c>
      <c r="D31" t="s">
        <v>347</v>
      </c>
      <c r="E31" t="s">
        <v>387</v>
      </c>
      <c r="F31" t="s">
        <v>387</v>
      </c>
      <c r="G31" s="144">
        <v>3.5977391901</v>
      </c>
      <c r="H31" t="str">
        <f>IF(VLOOKUP(A31,$J$4:$K$19,2)="Y",IF(G31&lt;='State Zip Codes'!$P$4,'State Zip Codes'!$P$3,IF(G31&lt;='State Zip Codes'!$Q$4,'State Zip Codes'!$Q$3,IF(G31&lt;='State Zip Codes'!$R$4,'State Zip Codes'!$R$3,IF(G31&lt;='State Zip Codes'!$S$4,'State Zip Codes'!$S$3,IF(G31&lt;='State Zip Codes'!$T$4,'State Zip Codes'!$T$3,"OUT OF TERRITORY"))))),$U$3)</f>
        <v>Zone 0</v>
      </c>
    </row>
    <row r="32" spans="1:11" x14ac:dyDescent="0.25">
      <c r="A32" t="s">
        <v>354</v>
      </c>
      <c r="B32">
        <v>80266</v>
      </c>
      <c r="C32" t="str">
        <f t="shared" si="0"/>
        <v>80266</v>
      </c>
      <c r="D32" t="s">
        <v>347</v>
      </c>
      <c r="E32" t="s">
        <v>387</v>
      </c>
      <c r="F32" t="s">
        <v>387</v>
      </c>
      <c r="G32" s="144">
        <v>3.6225940376999999</v>
      </c>
      <c r="H32" t="str">
        <f>IF(VLOOKUP(A32,$J$4:$K$19,2)="Y",IF(G32&lt;='State Zip Codes'!$P$4,'State Zip Codes'!$P$3,IF(G32&lt;='State Zip Codes'!$Q$4,'State Zip Codes'!$Q$3,IF(G32&lt;='State Zip Codes'!$R$4,'State Zip Codes'!$R$3,IF(G32&lt;='State Zip Codes'!$S$4,'State Zip Codes'!$S$3,IF(G32&lt;='State Zip Codes'!$T$4,'State Zip Codes'!$T$3,"OUT OF TERRITORY"))))),$U$3)</f>
        <v>Zone 0</v>
      </c>
    </row>
    <row r="33" spans="1:8" x14ac:dyDescent="0.25">
      <c r="A33" t="s">
        <v>354</v>
      </c>
      <c r="B33">
        <v>80209</v>
      </c>
      <c r="C33" t="str">
        <f t="shared" si="0"/>
        <v>80209</v>
      </c>
      <c r="D33" t="s">
        <v>347</v>
      </c>
      <c r="E33" t="s">
        <v>387</v>
      </c>
      <c r="F33" t="s">
        <v>387</v>
      </c>
      <c r="G33" s="144">
        <v>3.6909448685999999</v>
      </c>
      <c r="H33" t="str">
        <f>IF(VLOOKUP(A33,$J$4:$K$19,2)="Y",IF(G33&lt;='State Zip Codes'!$P$4,'State Zip Codes'!$P$3,IF(G33&lt;='State Zip Codes'!$Q$4,'State Zip Codes'!$Q$3,IF(G33&lt;='State Zip Codes'!$R$4,'State Zip Codes'!$R$3,IF(G33&lt;='State Zip Codes'!$S$4,'State Zip Codes'!$S$3,IF(G33&lt;='State Zip Codes'!$T$4,'State Zip Codes'!$T$3,"OUT OF TERRITORY"))))),$U$3)</f>
        <v>Zone 0</v>
      </c>
    </row>
    <row r="34" spans="1:8" x14ac:dyDescent="0.25">
      <c r="A34" t="s">
        <v>354</v>
      </c>
      <c r="B34">
        <v>80226</v>
      </c>
      <c r="C34" t="str">
        <f t="shared" si="0"/>
        <v>80226</v>
      </c>
      <c r="D34" t="s">
        <v>347</v>
      </c>
      <c r="E34" t="s">
        <v>388</v>
      </c>
      <c r="F34" t="s">
        <v>387</v>
      </c>
      <c r="G34" s="144">
        <v>4.1880418205999996</v>
      </c>
      <c r="H34" t="str">
        <f>IF(VLOOKUP(A34,$J$4:$K$19,2)="Y",IF(G34&lt;='State Zip Codes'!$P$4,'State Zip Codes'!$P$3,IF(G34&lt;='State Zip Codes'!$Q$4,'State Zip Codes'!$Q$3,IF(G34&lt;='State Zip Codes'!$R$4,'State Zip Codes'!$R$3,IF(G34&lt;='State Zip Codes'!$S$4,'State Zip Codes'!$S$3,IF(G34&lt;='State Zip Codes'!$T$4,'State Zip Codes'!$T$3,"OUT OF TERRITORY"))))),$U$3)</f>
        <v>Zone 0</v>
      </c>
    </row>
    <row r="35" spans="1:8" x14ac:dyDescent="0.25">
      <c r="A35" t="s">
        <v>354</v>
      </c>
      <c r="B35">
        <v>80208</v>
      </c>
      <c r="C35" t="str">
        <f t="shared" si="0"/>
        <v>80208</v>
      </c>
      <c r="D35" t="s">
        <v>347</v>
      </c>
      <c r="E35" t="s">
        <v>387</v>
      </c>
      <c r="F35" t="s">
        <v>387</v>
      </c>
      <c r="G35" s="144">
        <v>5.0144655033000003</v>
      </c>
      <c r="H35" t="str">
        <f>IF(VLOOKUP(A35,$J$4:$K$19,2)="Y",IF(G35&lt;='State Zip Codes'!$P$4,'State Zip Codes'!$P$3,IF(G35&lt;='State Zip Codes'!$Q$4,'State Zip Codes'!$Q$3,IF(G35&lt;='State Zip Codes'!$R$4,'State Zip Codes'!$R$3,IF(G35&lt;='State Zip Codes'!$S$4,'State Zip Codes'!$S$3,IF(G35&lt;='State Zip Codes'!$T$4,'State Zip Codes'!$T$3,"OUT OF TERRITORY"))))),$U$3)</f>
        <v>Zone 0</v>
      </c>
    </row>
    <row r="36" spans="1:8" x14ac:dyDescent="0.25">
      <c r="A36" t="s">
        <v>354</v>
      </c>
      <c r="B36">
        <v>80232</v>
      </c>
      <c r="C36" t="str">
        <f t="shared" si="0"/>
        <v>80232</v>
      </c>
      <c r="D36" t="s">
        <v>347</v>
      </c>
      <c r="E36" t="s">
        <v>388</v>
      </c>
      <c r="F36" t="s">
        <v>387</v>
      </c>
      <c r="G36" s="144">
        <v>5.0331066389999997</v>
      </c>
      <c r="H36" t="str">
        <f>IF(VLOOKUP(A36,$J$4:$K$19,2)="Y",IF(G36&lt;='State Zip Codes'!$P$4,'State Zip Codes'!$P$3,IF(G36&lt;='State Zip Codes'!$Q$4,'State Zip Codes'!$Q$3,IF(G36&lt;='State Zip Codes'!$R$4,'State Zip Codes'!$R$3,IF(G36&lt;='State Zip Codes'!$S$4,'State Zip Codes'!$S$3,IF(G36&lt;='State Zip Codes'!$T$4,'State Zip Codes'!$T$3,"OUT OF TERRITORY"))))),$U$3)</f>
        <v>Zone 0</v>
      </c>
    </row>
    <row r="37" spans="1:8" x14ac:dyDescent="0.25">
      <c r="A37" t="s">
        <v>354</v>
      </c>
      <c r="B37">
        <v>80215</v>
      </c>
      <c r="C37" t="str">
        <f t="shared" si="0"/>
        <v>80215</v>
      </c>
      <c r="D37" t="s">
        <v>347</v>
      </c>
      <c r="E37" t="s">
        <v>388</v>
      </c>
      <c r="F37" t="s">
        <v>387</v>
      </c>
      <c r="G37" s="144">
        <v>5.2381591316999998</v>
      </c>
      <c r="H37" t="str">
        <f>IF(VLOOKUP(A37,$J$4:$K$19,2)="Y",IF(G37&lt;='State Zip Codes'!$P$4,'State Zip Codes'!$P$3,IF(G37&lt;='State Zip Codes'!$Q$4,'State Zip Codes'!$Q$3,IF(G37&lt;='State Zip Codes'!$R$4,'State Zip Codes'!$R$3,IF(G37&lt;='State Zip Codes'!$S$4,'State Zip Codes'!$S$3,IF(G37&lt;='State Zip Codes'!$T$4,'State Zip Codes'!$T$3,"OUT OF TERRITORY"))))),$U$3)</f>
        <v>Zone 0</v>
      </c>
    </row>
    <row r="38" spans="1:8" x14ac:dyDescent="0.25">
      <c r="A38" t="s">
        <v>354</v>
      </c>
      <c r="B38">
        <v>80210</v>
      </c>
      <c r="C38" t="str">
        <f t="shared" si="0"/>
        <v>80210</v>
      </c>
      <c r="D38" t="s">
        <v>347</v>
      </c>
      <c r="E38" t="s">
        <v>387</v>
      </c>
      <c r="F38" t="s">
        <v>387</v>
      </c>
      <c r="G38" s="144">
        <v>5.2381591316999998</v>
      </c>
      <c r="H38" t="str">
        <f>IF(VLOOKUP(A38,$J$4:$K$19,2)="Y",IF(G38&lt;='State Zip Codes'!$P$4,'State Zip Codes'!$P$3,IF(G38&lt;='State Zip Codes'!$Q$4,'State Zip Codes'!$Q$3,IF(G38&lt;='State Zip Codes'!$R$4,'State Zip Codes'!$R$3,IF(G38&lt;='State Zip Codes'!$S$4,'State Zip Codes'!$S$3,IF(G38&lt;='State Zip Codes'!$T$4,'State Zip Codes'!$T$3,"OUT OF TERRITORY"))))),$U$3)</f>
        <v>Zone 0</v>
      </c>
    </row>
    <row r="39" spans="1:8" x14ac:dyDescent="0.25">
      <c r="A39" t="s">
        <v>354</v>
      </c>
      <c r="B39">
        <v>80246</v>
      </c>
      <c r="C39" t="str">
        <f t="shared" si="0"/>
        <v>80246</v>
      </c>
      <c r="D39" t="s">
        <v>347</v>
      </c>
      <c r="E39" t="s">
        <v>387</v>
      </c>
      <c r="F39" t="s">
        <v>387</v>
      </c>
      <c r="G39" s="144">
        <v>5.2568002674000001</v>
      </c>
      <c r="H39" t="str">
        <f>IF(VLOOKUP(A39,$J$4:$K$19,2)="Y",IF(G39&lt;='State Zip Codes'!$P$4,'State Zip Codes'!$P$3,IF(G39&lt;='State Zip Codes'!$Q$4,'State Zip Codes'!$Q$3,IF(G39&lt;='State Zip Codes'!$R$4,'State Zip Codes'!$R$3,IF(G39&lt;='State Zip Codes'!$S$4,'State Zip Codes'!$S$3,IF(G39&lt;='State Zip Codes'!$T$4,'State Zip Codes'!$T$3,"OUT OF TERRITORY"))))),$U$3)</f>
        <v>Zone 0</v>
      </c>
    </row>
    <row r="40" spans="1:8" x14ac:dyDescent="0.25">
      <c r="A40" t="s">
        <v>354</v>
      </c>
      <c r="B40">
        <v>80216</v>
      </c>
      <c r="C40" t="str">
        <f t="shared" si="0"/>
        <v>80216</v>
      </c>
      <c r="D40" t="s">
        <v>347</v>
      </c>
      <c r="E40" t="s">
        <v>387</v>
      </c>
      <c r="F40" t="s">
        <v>387</v>
      </c>
      <c r="G40" s="144">
        <v>5.2878688268999996</v>
      </c>
      <c r="H40" t="str">
        <f>IF(VLOOKUP(A40,$J$4:$K$19,2)="Y",IF(G40&lt;='State Zip Codes'!$P$4,'State Zip Codes'!$P$3,IF(G40&lt;='State Zip Codes'!$Q$4,'State Zip Codes'!$Q$3,IF(G40&lt;='State Zip Codes'!$R$4,'State Zip Codes'!$R$3,IF(G40&lt;='State Zip Codes'!$S$4,'State Zip Codes'!$S$3,IF(G40&lt;='State Zip Codes'!$T$4,'State Zip Codes'!$T$3,"OUT OF TERRITORY"))))),$U$3)</f>
        <v>Zone 0</v>
      </c>
    </row>
    <row r="41" spans="1:8" x14ac:dyDescent="0.25">
      <c r="A41" t="s">
        <v>354</v>
      </c>
      <c r="B41">
        <v>80033</v>
      </c>
      <c r="C41" t="str">
        <f t="shared" si="0"/>
        <v>80033</v>
      </c>
      <c r="D41" t="s">
        <v>347</v>
      </c>
      <c r="E41" t="s">
        <v>388</v>
      </c>
      <c r="F41" t="s">
        <v>389</v>
      </c>
      <c r="G41" s="144">
        <v>5.3748607934999999</v>
      </c>
      <c r="H41" t="str">
        <f>IF(VLOOKUP(A41,$J$4:$K$19,2)="Y",IF(G41&lt;='State Zip Codes'!$P$4,'State Zip Codes'!$P$3,IF(G41&lt;='State Zip Codes'!$Q$4,'State Zip Codes'!$Q$3,IF(G41&lt;='State Zip Codes'!$R$4,'State Zip Codes'!$R$3,IF(G41&lt;='State Zip Codes'!$S$4,'State Zip Codes'!$S$3,IF(G41&lt;='State Zip Codes'!$T$4,'State Zip Codes'!$T$3,"OUT OF TERRITORY"))))),$U$3)</f>
        <v>Zone 0</v>
      </c>
    </row>
    <row r="42" spans="1:8" x14ac:dyDescent="0.25">
      <c r="A42" t="s">
        <v>354</v>
      </c>
      <c r="B42">
        <v>80221</v>
      </c>
      <c r="C42" t="str">
        <f t="shared" si="0"/>
        <v>80221</v>
      </c>
      <c r="D42" t="s">
        <v>347</v>
      </c>
      <c r="E42" t="s">
        <v>390</v>
      </c>
      <c r="F42" t="s">
        <v>387</v>
      </c>
      <c r="G42" s="144">
        <v>5.3872882173000001</v>
      </c>
      <c r="H42" t="str">
        <f>IF(VLOOKUP(A42,$J$4:$K$19,2)="Y",IF(G42&lt;='State Zip Codes'!$P$4,'State Zip Codes'!$P$3,IF(G42&lt;='State Zip Codes'!$Q$4,'State Zip Codes'!$Q$3,IF(G42&lt;='State Zip Codes'!$R$4,'State Zip Codes'!$R$3,IF(G42&lt;='State Zip Codes'!$S$4,'State Zip Codes'!$S$3,IF(G42&lt;='State Zip Codes'!$T$4,'State Zip Codes'!$T$3,"OUT OF TERRITORY"))))),$U$3)</f>
        <v>Zone 0</v>
      </c>
    </row>
    <row r="43" spans="1:8" x14ac:dyDescent="0.25">
      <c r="A43" t="s">
        <v>354</v>
      </c>
      <c r="B43">
        <v>80002</v>
      </c>
      <c r="C43" t="str">
        <f t="shared" si="0"/>
        <v>80002</v>
      </c>
      <c r="D43" t="s">
        <v>347</v>
      </c>
      <c r="E43" t="s">
        <v>388</v>
      </c>
      <c r="F43" t="s">
        <v>391</v>
      </c>
      <c r="G43" s="144">
        <v>5.7228286599000002</v>
      </c>
      <c r="H43" t="str">
        <f>IF(VLOOKUP(A43,$J$4:$K$19,2)="Y",IF(G43&lt;='State Zip Codes'!$P$4,'State Zip Codes'!$P$3,IF(G43&lt;='State Zip Codes'!$Q$4,'State Zip Codes'!$Q$3,IF(G43&lt;='State Zip Codes'!$R$4,'State Zip Codes'!$R$3,IF(G43&lt;='State Zip Codes'!$S$4,'State Zip Codes'!$S$3,IF(G43&lt;='State Zip Codes'!$T$4,'State Zip Codes'!$T$3,"OUT OF TERRITORY"))))),$U$3)</f>
        <v>Zone 0</v>
      </c>
    </row>
    <row r="44" spans="1:8" x14ac:dyDescent="0.25">
      <c r="A44" t="s">
        <v>354</v>
      </c>
      <c r="B44">
        <v>80220</v>
      </c>
      <c r="C44" t="str">
        <f t="shared" si="0"/>
        <v>80220</v>
      </c>
      <c r="D44" t="s">
        <v>347</v>
      </c>
      <c r="E44" t="s">
        <v>387</v>
      </c>
      <c r="F44" t="s">
        <v>387</v>
      </c>
      <c r="G44" s="144">
        <v>5.7352560836999995</v>
      </c>
      <c r="H44" t="str">
        <f>IF(VLOOKUP(A44,$J$4:$K$19,2)="Y",IF(G44&lt;='State Zip Codes'!$P$4,'State Zip Codes'!$P$3,IF(G44&lt;='State Zip Codes'!$Q$4,'State Zip Codes'!$Q$3,IF(G44&lt;='State Zip Codes'!$R$4,'State Zip Codes'!$R$3,IF(G44&lt;='State Zip Codes'!$S$4,'State Zip Codes'!$S$3,IF(G44&lt;='State Zip Codes'!$T$4,'State Zip Codes'!$T$3,"OUT OF TERRITORY"))))),$U$3)</f>
        <v>Zone 0</v>
      </c>
    </row>
    <row r="45" spans="1:8" x14ac:dyDescent="0.25">
      <c r="A45" t="s">
        <v>354</v>
      </c>
      <c r="B45">
        <v>80207</v>
      </c>
      <c r="C45" t="str">
        <f t="shared" si="0"/>
        <v>80207</v>
      </c>
      <c r="D45" t="s">
        <v>347</v>
      </c>
      <c r="E45" t="s">
        <v>387</v>
      </c>
      <c r="F45" t="s">
        <v>387</v>
      </c>
      <c r="G45" s="144">
        <v>5.9216674406999994</v>
      </c>
      <c r="H45" t="str">
        <f>IF(VLOOKUP(A45,$J$4:$K$19,2)="Y",IF(G45&lt;='State Zip Codes'!$P$4,'State Zip Codes'!$P$3,IF(G45&lt;='State Zip Codes'!$Q$4,'State Zip Codes'!$Q$3,IF(G45&lt;='State Zip Codes'!$R$4,'State Zip Codes'!$R$3,IF(G45&lt;='State Zip Codes'!$S$4,'State Zip Codes'!$S$3,IF(G45&lt;='State Zip Codes'!$T$4,'State Zip Codes'!$T$3,"OUT OF TERRITORY"))))),$U$3)</f>
        <v>Zone 0</v>
      </c>
    </row>
    <row r="46" spans="1:8" x14ac:dyDescent="0.25">
      <c r="A46" t="s">
        <v>354</v>
      </c>
      <c r="B46">
        <v>80110</v>
      </c>
      <c r="C46" t="str">
        <f t="shared" si="0"/>
        <v>80110</v>
      </c>
      <c r="D46" t="s">
        <v>347</v>
      </c>
      <c r="E46" t="s">
        <v>392</v>
      </c>
      <c r="F46" t="s">
        <v>393</v>
      </c>
      <c r="G46" s="144">
        <v>6.1329336452999987</v>
      </c>
      <c r="H46" t="str">
        <f>IF(VLOOKUP(A46,$J$4:$K$19,2)="Y",IF(G46&lt;='State Zip Codes'!$P$4,'State Zip Codes'!$P$3,IF(G46&lt;='State Zip Codes'!$Q$4,'State Zip Codes'!$Q$3,IF(G46&lt;='State Zip Codes'!$R$4,'State Zip Codes'!$R$3,IF(G46&lt;='State Zip Codes'!$S$4,'State Zip Codes'!$S$3,IF(G46&lt;='State Zip Codes'!$T$4,'State Zip Codes'!$T$3,"OUT OF TERRITORY"))))),$U$3)</f>
        <v>Zone 0</v>
      </c>
    </row>
    <row r="47" spans="1:8" x14ac:dyDescent="0.25">
      <c r="A47" t="s">
        <v>354</v>
      </c>
      <c r="B47">
        <v>80236</v>
      </c>
      <c r="C47" t="str">
        <f t="shared" si="0"/>
        <v>80236</v>
      </c>
      <c r="D47" t="s">
        <v>347</v>
      </c>
      <c r="E47" t="s">
        <v>387</v>
      </c>
      <c r="F47" t="s">
        <v>387</v>
      </c>
      <c r="G47" s="144">
        <v>6.1515747809999999</v>
      </c>
      <c r="H47" t="str">
        <f>IF(VLOOKUP(A47,$J$4:$K$19,2)="Y",IF(G47&lt;='State Zip Codes'!$P$4,'State Zip Codes'!$P$3,IF(G47&lt;='State Zip Codes'!$Q$4,'State Zip Codes'!$Q$3,IF(G47&lt;='State Zip Codes'!$R$4,'State Zip Codes'!$R$3,IF(G47&lt;='State Zip Codes'!$S$4,'State Zip Codes'!$S$3,IF(G47&lt;='State Zip Codes'!$T$4,'State Zip Codes'!$T$3,"OUT OF TERRITORY"))))),$U$3)</f>
        <v>Zone 0</v>
      </c>
    </row>
    <row r="48" spans="1:8" x14ac:dyDescent="0.25">
      <c r="A48" t="s">
        <v>354</v>
      </c>
      <c r="B48">
        <v>80030</v>
      </c>
      <c r="C48" t="str">
        <f t="shared" si="0"/>
        <v>80030</v>
      </c>
      <c r="D48" t="s">
        <v>347</v>
      </c>
      <c r="E48" t="s">
        <v>390</v>
      </c>
      <c r="F48" t="s">
        <v>394</v>
      </c>
      <c r="G48" s="144">
        <v>6.3317724260999997</v>
      </c>
      <c r="H48" t="str">
        <f>IF(VLOOKUP(A48,$J$4:$K$19,2)="Y",IF(G48&lt;='State Zip Codes'!$P$4,'State Zip Codes'!$P$3,IF(G48&lt;='State Zip Codes'!$Q$4,'State Zip Codes'!$Q$3,IF(G48&lt;='State Zip Codes'!$R$4,'State Zip Codes'!$R$3,IF(G48&lt;='State Zip Codes'!$S$4,'State Zip Codes'!$S$3,IF(G48&lt;='State Zip Codes'!$T$4,'State Zip Codes'!$T$3,"OUT OF TERRITORY"))))),$U$3)</f>
        <v>Zone 0</v>
      </c>
    </row>
    <row r="49" spans="1:8" x14ac:dyDescent="0.25">
      <c r="A49" t="s">
        <v>354</v>
      </c>
      <c r="B49">
        <v>80003</v>
      </c>
      <c r="C49" t="str">
        <f t="shared" si="0"/>
        <v>80003</v>
      </c>
      <c r="D49" t="s">
        <v>347</v>
      </c>
      <c r="E49" t="s">
        <v>388</v>
      </c>
      <c r="F49" t="s">
        <v>391</v>
      </c>
      <c r="G49" s="144">
        <v>6.6051757496999999</v>
      </c>
      <c r="H49" t="str">
        <f>IF(VLOOKUP(A49,$J$4:$K$19,2)="Y",IF(G49&lt;='State Zip Codes'!$P$4,'State Zip Codes'!$P$3,IF(G49&lt;='State Zip Codes'!$Q$4,'State Zip Codes'!$Q$3,IF(G49&lt;='State Zip Codes'!$R$4,'State Zip Codes'!$R$3,IF(G49&lt;='State Zip Codes'!$S$4,'State Zip Codes'!$S$3,IF(G49&lt;='State Zip Codes'!$T$4,'State Zip Codes'!$T$3,"OUT OF TERRITORY"))))),$U$3)</f>
        <v>Zone 0</v>
      </c>
    </row>
    <row r="50" spans="1:8" x14ac:dyDescent="0.25">
      <c r="A50" t="s">
        <v>354</v>
      </c>
      <c r="B50">
        <v>80222</v>
      </c>
      <c r="C50" t="str">
        <f t="shared" si="0"/>
        <v>80222</v>
      </c>
      <c r="D50" t="s">
        <v>347</v>
      </c>
      <c r="E50" t="s">
        <v>387</v>
      </c>
      <c r="F50" t="s">
        <v>387</v>
      </c>
      <c r="G50" s="144">
        <v>6.7108088520000004</v>
      </c>
      <c r="H50" t="str">
        <f>IF(VLOOKUP(A50,$J$4:$K$19,2)="Y",IF(G50&lt;='State Zip Codes'!$P$4,'State Zip Codes'!$P$3,IF(G50&lt;='State Zip Codes'!$Q$4,'State Zip Codes'!$Q$3,IF(G50&lt;='State Zip Codes'!$R$4,'State Zip Codes'!$R$3,IF(G50&lt;='State Zip Codes'!$S$4,'State Zip Codes'!$S$3,IF(G50&lt;='State Zip Codes'!$T$4,'State Zip Codes'!$T$3,"OUT OF TERRITORY"))))),$U$3)</f>
        <v>Zone 0</v>
      </c>
    </row>
    <row r="51" spans="1:8" x14ac:dyDescent="0.25">
      <c r="A51" t="s">
        <v>354</v>
      </c>
      <c r="B51">
        <v>80224</v>
      </c>
      <c r="C51" t="str">
        <f t="shared" si="0"/>
        <v>80224</v>
      </c>
      <c r="D51" t="s">
        <v>347</v>
      </c>
      <c r="E51" t="s">
        <v>387</v>
      </c>
      <c r="F51" t="s">
        <v>387</v>
      </c>
      <c r="G51" s="144">
        <v>6.7853733947999997</v>
      </c>
      <c r="H51" t="str">
        <f>IF(VLOOKUP(A51,$J$4:$K$19,2)="Y",IF(G51&lt;='State Zip Codes'!$P$4,'State Zip Codes'!$P$3,IF(G51&lt;='State Zip Codes'!$Q$4,'State Zip Codes'!$Q$3,IF(G51&lt;='State Zip Codes'!$R$4,'State Zip Codes'!$R$3,IF(G51&lt;='State Zip Codes'!$S$4,'State Zip Codes'!$S$3,IF(G51&lt;='State Zip Codes'!$T$4,'State Zip Codes'!$T$3,"OUT OF TERRITORY"))))),$U$3)</f>
        <v>Zone 0</v>
      </c>
    </row>
    <row r="52" spans="1:8" x14ac:dyDescent="0.25">
      <c r="A52" t="s">
        <v>354</v>
      </c>
      <c r="B52">
        <v>80230</v>
      </c>
      <c r="C52" t="str">
        <f t="shared" si="0"/>
        <v>80230</v>
      </c>
      <c r="D52" t="s">
        <v>347</v>
      </c>
      <c r="E52" t="s">
        <v>387</v>
      </c>
      <c r="F52" t="s">
        <v>387</v>
      </c>
      <c r="G52" s="144">
        <v>6.9407161922999991</v>
      </c>
      <c r="H52" t="str">
        <f>IF(VLOOKUP(A52,$J$4:$K$19,2)="Y",IF(G52&lt;='State Zip Codes'!$P$4,'State Zip Codes'!$P$3,IF(G52&lt;='State Zip Codes'!$Q$4,'State Zip Codes'!$Q$3,IF(G52&lt;='State Zip Codes'!$R$4,'State Zip Codes'!$R$3,IF(G52&lt;='State Zip Codes'!$S$4,'State Zip Codes'!$S$3,IF(G52&lt;='State Zip Codes'!$T$4,'State Zip Codes'!$T$3,"OUT OF TERRITORY"))))),$U$3)</f>
        <v>Zone 0</v>
      </c>
    </row>
    <row r="53" spans="1:8" x14ac:dyDescent="0.25">
      <c r="A53" t="s">
        <v>354</v>
      </c>
      <c r="B53">
        <v>80235</v>
      </c>
      <c r="C53" t="str">
        <f t="shared" si="0"/>
        <v>80235</v>
      </c>
      <c r="D53" t="s">
        <v>347</v>
      </c>
      <c r="E53" t="s">
        <v>388</v>
      </c>
      <c r="F53" t="s">
        <v>387</v>
      </c>
      <c r="G53" s="144">
        <v>7.4626679918999992</v>
      </c>
      <c r="H53" t="str">
        <f>IF(VLOOKUP(A53,$J$4:$K$19,2)="Y",IF(G53&lt;='State Zip Codes'!$P$4,'State Zip Codes'!$P$3,IF(G53&lt;='State Zip Codes'!$Q$4,'State Zip Codes'!$Q$3,IF(G53&lt;='State Zip Codes'!$R$4,'State Zip Codes'!$R$3,IF(G53&lt;='State Zip Codes'!$S$4,'State Zip Codes'!$S$3,IF(G53&lt;='State Zip Codes'!$T$4,'State Zip Codes'!$T$3,"OUT OF TERRITORY"))))),$U$3)</f>
        <v>Zone 0</v>
      </c>
    </row>
    <row r="54" spans="1:8" x14ac:dyDescent="0.25">
      <c r="A54" t="s">
        <v>354</v>
      </c>
      <c r="B54">
        <v>80227</v>
      </c>
      <c r="C54" t="str">
        <f t="shared" si="0"/>
        <v>80227</v>
      </c>
      <c r="D54" t="s">
        <v>347</v>
      </c>
      <c r="E54" t="s">
        <v>388</v>
      </c>
      <c r="F54" t="s">
        <v>387</v>
      </c>
      <c r="G54" s="144">
        <v>7.4750954156999994</v>
      </c>
      <c r="H54" t="str">
        <f>IF(VLOOKUP(A54,$J$4:$K$19,2)="Y",IF(G54&lt;='State Zip Codes'!$P$4,'State Zip Codes'!$P$3,IF(G54&lt;='State Zip Codes'!$Q$4,'State Zip Codes'!$Q$3,IF(G54&lt;='State Zip Codes'!$R$4,'State Zip Codes'!$R$3,IF(G54&lt;='State Zip Codes'!$S$4,'State Zip Codes'!$S$3,IF(G54&lt;='State Zip Codes'!$T$4,'State Zip Codes'!$T$3,"OUT OF TERRITORY"))))),$U$3)</f>
        <v>Zone 0</v>
      </c>
    </row>
    <row r="55" spans="1:8" x14ac:dyDescent="0.25">
      <c r="A55" t="s">
        <v>354</v>
      </c>
      <c r="B55">
        <v>80113</v>
      </c>
      <c r="C55" t="str">
        <f t="shared" si="0"/>
        <v>80113</v>
      </c>
      <c r="D55" t="s">
        <v>347</v>
      </c>
      <c r="E55" t="s">
        <v>392</v>
      </c>
      <c r="F55" t="s">
        <v>393</v>
      </c>
      <c r="G55" s="144">
        <v>7.5185913989999991</v>
      </c>
      <c r="H55" t="str">
        <f>IF(VLOOKUP(A55,$J$4:$K$19,2)="Y",IF(G55&lt;='State Zip Codes'!$P$4,'State Zip Codes'!$P$3,IF(G55&lt;='State Zip Codes'!$Q$4,'State Zip Codes'!$Q$3,IF(G55&lt;='State Zip Codes'!$R$4,'State Zip Codes'!$R$3,IF(G55&lt;='State Zip Codes'!$S$4,'State Zip Codes'!$S$3,IF(G55&lt;='State Zip Codes'!$T$4,'State Zip Codes'!$T$3,"OUT OF TERRITORY"))))),$U$3)</f>
        <v>Zone 0</v>
      </c>
    </row>
    <row r="56" spans="1:8" x14ac:dyDescent="0.25">
      <c r="A56" t="s">
        <v>354</v>
      </c>
      <c r="B56">
        <v>80004</v>
      </c>
      <c r="C56" t="str">
        <f t="shared" si="0"/>
        <v>80004</v>
      </c>
      <c r="D56" t="s">
        <v>347</v>
      </c>
      <c r="E56" t="s">
        <v>388</v>
      </c>
      <c r="F56" t="s">
        <v>391</v>
      </c>
      <c r="G56" s="144">
        <v>7.7174301797999991</v>
      </c>
      <c r="H56" t="str">
        <f>IF(VLOOKUP(A56,$J$4:$K$19,2)="Y",IF(G56&lt;='State Zip Codes'!$P$4,'State Zip Codes'!$P$3,IF(G56&lt;='State Zip Codes'!$Q$4,'State Zip Codes'!$Q$3,IF(G56&lt;='State Zip Codes'!$R$4,'State Zip Codes'!$R$3,IF(G56&lt;='State Zip Codes'!$S$4,'State Zip Codes'!$S$3,IF(G56&lt;='State Zip Codes'!$T$4,'State Zip Codes'!$T$3,"OUT OF TERRITORY"))))),$U$3)</f>
        <v>Zone 0</v>
      </c>
    </row>
    <row r="57" spans="1:8" x14ac:dyDescent="0.25">
      <c r="A57" t="s">
        <v>354</v>
      </c>
      <c r="B57">
        <v>80238</v>
      </c>
      <c r="C57" t="str">
        <f t="shared" si="0"/>
        <v>80238</v>
      </c>
      <c r="D57" t="s">
        <v>347</v>
      </c>
      <c r="E57" t="s">
        <v>387</v>
      </c>
      <c r="F57" t="s">
        <v>387</v>
      </c>
      <c r="G57" s="144">
        <v>7.7609261630999997</v>
      </c>
      <c r="H57" t="str">
        <f>IF(VLOOKUP(A57,$J$4:$K$19,2)="Y",IF(G57&lt;='State Zip Codes'!$P$4,'State Zip Codes'!$P$3,IF(G57&lt;='State Zip Codes'!$Q$4,'State Zip Codes'!$Q$3,IF(G57&lt;='State Zip Codes'!$R$4,'State Zip Codes'!$R$3,IF(G57&lt;='State Zip Codes'!$S$4,'State Zip Codes'!$S$3,IF(G57&lt;='State Zip Codes'!$T$4,'State Zip Codes'!$T$3,"OUT OF TERRITORY"))))),$U$3)</f>
        <v>Zone 0</v>
      </c>
    </row>
    <row r="58" spans="1:8" x14ac:dyDescent="0.25">
      <c r="A58" t="s">
        <v>354</v>
      </c>
      <c r="B58">
        <v>80247</v>
      </c>
      <c r="C58" t="str">
        <f t="shared" si="0"/>
        <v>80247</v>
      </c>
      <c r="D58" t="s">
        <v>347</v>
      </c>
      <c r="E58" t="s">
        <v>392</v>
      </c>
      <c r="F58" t="s">
        <v>387</v>
      </c>
      <c r="G58" s="144">
        <v>7.835490705899999</v>
      </c>
      <c r="H58" t="str">
        <f>IF(VLOOKUP(A58,$J$4:$K$19,2)="Y",IF(G58&lt;='State Zip Codes'!$P$4,'State Zip Codes'!$P$3,IF(G58&lt;='State Zip Codes'!$Q$4,'State Zip Codes'!$Q$3,IF(G58&lt;='State Zip Codes'!$R$4,'State Zip Codes'!$R$3,IF(G58&lt;='State Zip Codes'!$S$4,'State Zip Codes'!$S$3,IF(G58&lt;='State Zip Codes'!$T$4,'State Zip Codes'!$T$3,"OUT OF TERRITORY"))))),$U$3)</f>
        <v>Zone 0</v>
      </c>
    </row>
    <row r="59" spans="1:8" x14ac:dyDescent="0.25">
      <c r="A59" t="s">
        <v>354</v>
      </c>
      <c r="B59">
        <v>80228</v>
      </c>
      <c r="C59" t="str">
        <f t="shared" si="0"/>
        <v>80228</v>
      </c>
      <c r="D59" t="s">
        <v>347</v>
      </c>
      <c r="E59" t="s">
        <v>388</v>
      </c>
      <c r="F59" t="s">
        <v>387</v>
      </c>
      <c r="G59" s="144">
        <v>7.8914141129999988</v>
      </c>
      <c r="H59" t="str">
        <f>IF(VLOOKUP(A59,$J$4:$K$19,2)="Y",IF(G59&lt;='State Zip Codes'!$P$4,'State Zip Codes'!$P$3,IF(G59&lt;='State Zip Codes'!$Q$4,'State Zip Codes'!$Q$3,IF(G59&lt;='State Zip Codes'!$R$4,'State Zip Codes'!$R$3,IF(G59&lt;='State Zip Codes'!$S$4,'State Zip Codes'!$S$3,IF(G59&lt;='State Zip Codes'!$T$4,'State Zip Codes'!$T$3,"OUT OF TERRITORY"))))),$U$3)</f>
        <v>Zone 0</v>
      </c>
    </row>
    <row r="60" spans="1:8" x14ac:dyDescent="0.25">
      <c r="A60" t="s">
        <v>354</v>
      </c>
      <c r="B60">
        <v>80231</v>
      </c>
      <c r="C60" t="str">
        <f t="shared" si="0"/>
        <v>80231</v>
      </c>
      <c r="D60" t="s">
        <v>347</v>
      </c>
      <c r="E60" t="s">
        <v>387</v>
      </c>
      <c r="F60" t="s">
        <v>387</v>
      </c>
      <c r="G60" s="144">
        <v>8.3263739460000004</v>
      </c>
      <c r="H60" t="str">
        <f>IF(VLOOKUP(A60,$J$4:$K$19,2)="Y",IF(G60&lt;='State Zip Codes'!$P$4,'State Zip Codes'!$P$3,IF(G60&lt;='State Zip Codes'!$Q$4,'State Zip Codes'!$Q$3,IF(G60&lt;='State Zip Codes'!$R$4,'State Zip Codes'!$R$3,IF(G60&lt;='State Zip Codes'!$S$4,'State Zip Codes'!$S$3,IF(G60&lt;='State Zip Codes'!$T$4,'State Zip Codes'!$T$3,"OUT OF TERRITORY"))))),$U$3)</f>
        <v>Zone 0</v>
      </c>
    </row>
    <row r="61" spans="1:8" x14ac:dyDescent="0.25">
      <c r="A61" t="s">
        <v>354</v>
      </c>
      <c r="B61">
        <v>80229</v>
      </c>
      <c r="C61" t="str">
        <f t="shared" si="0"/>
        <v>80229</v>
      </c>
      <c r="D61" t="s">
        <v>347</v>
      </c>
      <c r="E61" t="s">
        <v>390</v>
      </c>
      <c r="F61" t="s">
        <v>387</v>
      </c>
      <c r="G61" s="144">
        <v>8.5065715910999984</v>
      </c>
      <c r="H61" t="str">
        <f>IF(VLOOKUP(A61,$J$4:$K$19,2)="Y",IF(G61&lt;='State Zip Codes'!$P$4,'State Zip Codes'!$P$3,IF(G61&lt;='State Zip Codes'!$Q$4,'State Zip Codes'!$Q$3,IF(G61&lt;='State Zip Codes'!$R$4,'State Zip Codes'!$R$3,IF(G61&lt;='State Zip Codes'!$S$4,'State Zip Codes'!$S$3,IF(G61&lt;='State Zip Codes'!$T$4,'State Zip Codes'!$T$3,"OUT OF TERRITORY"))))),$U$3)</f>
        <v>Zone 0</v>
      </c>
    </row>
    <row r="62" spans="1:8" x14ac:dyDescent="0.25">
      <c r="A62" t="s">
        <v>354</v>
      </c>
      <c r="B62">
        <v>80165</v>
      </c>
      <c r="C62" t="str">
        <f t="shared" si="0"/>
        <v>80165</v>
      </c>
      <c r="D62" t="s">
        <v>347</v>
      </c>
      <c r="E62" t="s">
        <v>392</v>
      </c>
      <c r="F62" t="s">
        <v>395</v>
      </c>
      <c r="G62" s="144">
        <v>8.5873498458000004</v>
      </c>
      <c r="H62" t="str">
        <f>IF(VLOOKUP(A62,$J$4:$K$19,2)="Y",IF(G62&lt;='State Zip Codes'!$P$4,'State Zip Codes'!$P$3,IF(G62&lt;='State Zip Codes'!$Q$4,'State Zip Codes'!$Q$3,IF(G62&lt;='State Zip Codes'!$R$4,'State Zip Codes'!$R$3,IF(G62&lt;='State Zip Codes'!$S$4,'State Zip Codes'!$S$3,IF(G62&lt;='State Zip Codes'!$T$4,'State Zip Codes'!$T$3,"OUT OF TERRITORY"))))),$U$3)</f>
        <v>Zone 0</v>
      </c>
    </row>
    <row r="63" spans="1:8" x14ac:dyDescent="0.25">
      <c r="A63" t="s">
        <v>354</v>
      </c>
      <c r="B63">
        <v>80166</v>
      </c>
      <c r="C63" t="str">
        <f t="shared" si="0"/>
        <v>80166</v>
      </c>
      <c r="D63" t="s">
        <v>347</v>
      </c>
      <c r="E63" t="s">
        <v>392</v>
      </c>
      <c r="F63" t="s">
        <v>395</v>
      </c>
      <c r="G63" s="144">
        <v>8.5873498458000004</v>
      </c>
      <c r="H63" t="str">
        <f>IF(VLOOKUP(A63,$J$4:$K$19,2)="Y",IF(G63&lt;='State Zip Codes'!$P$4,'State Zip Codes'!$P$3,IF(G63&lt;='State Zip Codes'!$Q$4,'State Zip Codes'!$Q$3,IF(G63&lt;='State Zip Codes'!$R$4,'State Zip Codes'!$R$3,IF(G63&lt;='State Zip Codes'!$S$4,'State Zip Codes'!$S$3,IF(G63&lt;='State Zip Codes'!$T$4,'State Zip Codes'!$T$3,"OUT OF TERRITORY"))))),$U$3)</f>
        <v>Zone 0</v>
      </c>
    </row>
    <row r="64" spans="1:8" x14ac:dyDescent="0.25">
      <c r="A64" t="s">
        <v>354</v>
      </c>
      <c r="B64">
        <v>80010</v>
      </c>
      <c r="C64" t="str">
        <f t="shared" si="0"/>
        <v>80010</v>
      </c>
      <c r="D64" t="s">
        <v>347</v>
      </c>
      <c r="E64" t="s">
        <v>392</v>
      </c>
      <c r="F64" t="s">
        <v>396</v>
      </c>
      <c r="G64" s="144">
        <v>8.7178377956999995</v>
      </c>
      <c r="H64" t="str">
        <f>IF(VLOOKUP(A64,$J$4:$K$19,2)="Y",IF(G64&lt;='State Zip Codes'!$P$4,'State Zip Codes'!$P$3,IF(G64&lt;='State Zip Codes'!$Q$4,'State Zip Codes'!$Q$3,IF(G64&lt;='State Zip Codes'!$R$4,'State Zip Codes'!$R$3,IF(G64&lt;='State Zip Codes'!$S$4,'State Zip Codes'!$S$3,IF(G64&lt;='State Zip Codes'!$T$4,'State Zip Codes'!$T$3,"OUT OF TERRITORY"))))),$U$3)</f>
        <v>Zone 0</v>
      </c>
    </row>
    <row r="65" spans="1:8" x14ac:dyDescent="0.25">
      <c r="A65" t="s">
        <v>354</v>
      </c>
      <c r="B65">
        <v>80123</v>
      </c>
      <c r="C65" t="str">
        <f t="shared" si="0"/>
        <v>80123</v>
      </c>
      <c r="D65" t="s">
        <v>347</v>
      </c>
      <c r="E65" t="s">
        <v>388</v>
      </c>
      <c r="F65" t="s">
        <v>395</v>
      </c>
      <c r="G65" s="144">
        <v>8.873180593199999</v>
      </c>
      <c r="H65" t="str">
        <f>IF(VLOOKUP(A65,$J$4:$K$19,2)="Y",IF(G65&lt;='State Zip Codes'!$P$4,'State Zip Codes'!$P$3,IF(G65&lt;='State Zip Codes'!$Q$4,'State Zip Codes'!$Q$3,IF(G65&lt;='State Zip Codes'!$R$4,'State Zip Codes'!$R$3,IF(G65&lt;='State Zip Codes'!$S$4,'State Zip Codes'!$S$3,IF(G65&lt;='State Zip Codes'!$T$4,'State Zip Codes'!$T$3,"OUT OF TERRITORY"))))),$U$3)</f>
        <v>Zone 0</v>
      </c>
    </row>
    <row r="66" spans="1:8" x14ac:dyDescent="0.25">
      <c r="A66" t="s">
        <v>354</v>
      </c>
      <c r="B66">
        <v>80260</v>
      </c>
      <c r="C66" t="str">
        <f t="shared" si="0"/>
        <v>80260</v>
      </c>
      <c r="D66" t="s">
        <v>347</v>
      </c>
      <c r="E66" t="s">
        <v>390</v>
      </c>
      <c r="F66" t="s">
        <v>387</v>
      </c>
      <c r="G66" s="144">
        <v>8.9725999835999986</v>
      </c>
      <c r="H66" t="str">
        <f>IF(VLOOKUP(A66,$J$4:$K$19,2)="Y",IF(G66&lt;='State Zip Codes'!$P$4,'State Zip Codes'!$P$3,IF(G66&lt;='State Zip Codes'!$Q$4,'State Zip Codes'!$Q$3,IF(G66&lt;='State Zip Codes'!$R$4,'State Zip Codes'!$R$3,IF(G66&lt;='State Zip Codes'!$S$4,'State Zip Codes'!$S$3,IF(G66&lt;='State Zip Codes'!$T$4,'State Zip Codes'!$T$3,"OUT OF TERRITORY"))))),$U$3)</f>
        <v>Zone 0</v>
      </c>
    </row>
    <row r="67" spans="1:8" x14ac:dyDescent="0.25">
      <c r="A67" t="s">
        <v>354</v>
      </c>
      <c r="B67">
        <v>80237</v>
      </c>
      <c r="C67" t="str">
        <f t="shared" si="0"/>
        <v>80237</v>
      </c>
      <c r="D67" t="s">
        <v>347</v>
      </c>
      <c r="E67" t="s">
        <v>387</v>
      </c>
      <c r="F67" t="s">
        <v>387</v>
      </c>
      <c r="G67" s="144">
        <v>9.1652250525000003</v>
      </c>
      <c r="H67" t="str">
        <f>IF(VLOOKUP(A67,$J$4:$K$19,2)="Y",IF(G67&lt;='State Zip Codes'!$P$4,'State Zip Codes'!$P$3,IF(G67&lt;='State Zip Codes'!$Q$4,'State Zip Codes'!$Q$3,IF(G67&lt;='State Zip Codes'!$R$4,'State Zip Codes'!$R$3,IF(G67&lt;='State Zip Codes'!$S$4,'State Zip Codes'!$S$3,IF(G67&lt;='State Zip Codes'!$T$4,'State Zip Codes'!$T$3,"OUT OF TERRITORY"))))),$U$3)</f>
        <v>Zone 0</v>
      </c>
    </row>
    <row r="68" spans="1:8" x14ac:dyDescent="0.25">
      <c r="A68" t="s">
        <v>354</v>
      </c>
      <c r="B68">
        <v>80121</v>
      </c>
      <c r="C68" t="str">
        <f t="shared" si="0"/>
        <v>80121</v>
      </c>
      <c r="D68" t="s">
        <v>347</v>
      </c>
      <c r="E68" t="s">
        <v>392</v>
      </c>
      <c r="F68" t="s">
        <v>395</v>
      </c>
      <c r="G68" s="144">
        <v>9.2273621714999994</v>
      </c>
      <c r="H68" t="str">
        <f>IF(VLOOKUP(A68,$J$4:$K$19,2)="Y",IF(G68&lt;='State Zip Codes'!$P$4,'State Zip Codes'!$P$3,IF(G68&lt;='State Zip Codes'!$Q$4,'State Zip Codes'!$Q$3,IF(G68&lt;='State Zip Codes'!$R$4,'State Zip Codes'!$R$3,IF(G68&lt;='State Zip Codes'!$S$4,'State Zip Codes'!$S$3,IF(G68&lt;='State Zip Codes'!$T$4,'State Zip Codes'!$T$3,"OUT OF TERRITORY"))))),$U$3)</f>
        <v>Zone 0</v>
      </c>
    </row>
    <row r="69" spans="1:8" x14ac:dyDescent="0.25">
      <c r="A69" t="s">
        <v>354</v>
      </c>
      <c r="B69">
        <v>80120</v>
      </c>
      <c r="C69" t="str">
        <f t="shared" ref="C69:C132" si="1">TRIM(CLEAN(B69))</f>
        <v>80120</v>
      </c>
      <c r="D69" t="s">
        <v>347</v>
      </c>
      <c r="E69" t="s">
        <v>392</v>
      </c>
      <c r="F69" t="s">
        <v>395</v>
      </c>
      <c r="G69" s="144">
        <v>9.6623220045</v>
      </c>
      <c r="H69" t="str">
        <f>IF(VLOOKUP(A69,$J$4:$K$19,2)="Y",IF(G69&lt;='State Zip Codes'!$P$4,'State Zip Codes'!$P$3,IF(G69&lt;='State Zip Codes'!$Q$4,'State Zip Codes'!$Q$3,IF(G69&lt;='State Zip Codes'!$R$4,'State Zip Codes'!$R$3,IF(G69&lt;='State Zip Codes'!$S$4,'State Zip Codes'!$S$3,IF(G69&lt;='State Zip Codes'!$T$4,'State Zip Codes'!$T$3,"OUT OF TERRITORY"))))),$U$3)</f>
        <v>Zone 0</v>
      </c>
    </row>
    <row r="70" spans="1:8" x14ac:dyDescent="0.25">
      <c r="A70" t="s">
        <v>354</v>
      </c>
      <c r="B70">
        <v>80045</v>
      </c>
      <c r="C70" t="str">
        <f t="shared" si="1"/>
        <v>80045</v>
      </c>
      <c r="D70" t="s">
        <v>347</v>
      </c>
      <c r="E70" t="s">
        <v>390</v>
      </c>
      <c r="F70" t="s">
        <v>396</v>
      </c>
      <c r="G70" s="144">
        <v>9.7555276829999986</v>
      </c>
      <c r="H70" t="str">
        <f>IF(VLOOKUP(A70,$J$4:$K$19,2)="Y",IF(G70&lt;='State Zip Codes'!$P$4,'State Zip Codes'!$P$3,IF(G70&lt;='State Zip Codes'!$Q$4,'State Zip Codes'!$Q$3,IF(G70&lt;='State Zip Codes'!$R$4,'State Zip Codes'!$R$3,IF(G70&lt;='State Zip Codes'!$S$4,'State Zip Codes'!$S$3,IF(G70&lt;='State Zip Codes'!$T$4,'State Zip Codes'!$T$3,"OUT OF TERRITORY"))))),$U$3)</f>
        <v>Zone 0</v>
      </c>
    </row>
    <row r="71" spans="1:8" x14ac:dyDescent="0.25">
      <c r="A71" t="s">
        <v>354</v>
      </c>
      <c r="B71">
        <v>80031</v>
      </c>
      <c r="C71" t="str">
        <f t="shared" si="1"/>
        <v>80031</v>
      </c>
      <c r="D71" t="s">
        <v>347</v>
      </c>
      <c r="E71" t="s">
        <v>390</v>
      </c>
      <c r="F71" t="s">
        <v>394</v>
      </c>
      <c r="G71" s="144">
        <v>9.7741688186999998</v>
      </c>
      <c r="H71" t="str">
        <f>IF(VLOOKUP(A71,$J$4:$K$19,2)="Y",IF(G71&lt;='State Zip Codes'!$P$4,'State Zip Codes'!$P$3,IF(G71&lt;='State Zip Codes'!$Q$4,'State Zip Codes'!$Q$3,IF(G71&lt;='State Zip Codes'!$R$4,'State Zip Codes'!$R$3,IF(G71&lt;='State Zip Codes'!$S$4,'State Zip Codes'!$S$3,IF(G71&lt;='State Zip Codes'!$T$4,'State Zip Codes'!$T$3,"OUT OF TERRITORY"))))),$U$3)</f>
        <v>Zone 0</v>
      </c>
    </row>
    <row r="72" spans="1:8" x14ac:dyDescent="0.25">
      <c r="A72" t="s">
        <v>354</v>
      </c>
      <c r="B72">
        <v>80005</v>
      </c>
      <c r="C72" t="str">
        <f t="shared" si="1"/>
        <v>80005</v>
      </c>
      <c r="D72" t="s">
        <v>347</v>
      </c>
      <c r="E72" t="s">
        <v>388</v>
      </c>
      <c r="F72" t="s">
        <v>391</v>
      </c>
      <c r="G72" s="144">
        <v>9.848733361499999</v>
      </c>
      <c r="H72" t="str">
        <f>IF(VLOOKUP(A72,$J$4:$K$19,2)="Y",IF(G72&lt;='State Zip Codes'!$P$4,'State Zip Codes'!$P$3,IF(G72&lt;='State Zip Codes'!$Q$4,'State Zip Codes'!$Q$3,IF(G72&lt;='State Zip Codes'!$R$4,'State Zip Codes'!$R$3,IF(G72&lt;='State Zip Codes'!$S$4,'State Zip Codes'!$S$3,IF(G72&lt;='State Zip Codes'!$T$4,'State Zip Codes'!$T$3,"OUT OF TERRITORY"))))),$U$3)</f>
        <v>Zone 0</v>
      </c>
    </row>
    <row r="73" spans="1:8" x14ac:dyDescent="0.25">
      <c r="A73" t="s">
        <v>354</v>
      </c>
      <c r="B73">
        <v>80012</v>
      </c>
      <c r="C73" t="str">
        <f t="shared" si="1"/>
        <v>80012</v>
      </c>
      <c r="D73" t="s">
        <v>347</v>
      </c>
      <c r="E73" t="s">
        <v>392</v>
      </c>
      <c r="F73" t="s">
        <v>396</v>
      </c>
      <c r="G73" s="144">
        <v>9.9730075995000007</v>
      </c>
      <c r="H73" t="str">
        <f>IF(VLOOKUP(A73,$J$4:$K$19,2)="Y",IF(G73&lt;='State Zip Codes'!$P$4,'State Zip Codes'!$P$3,IF(G73&lt;='State Zip Codes'!$Q$4,'State Zip Codes'!$Q$3,IF(G73&lt;='State Zip Codes'!$R$4,'State Zip Codes'!$R$3,IF(G73&lt;='State Zip Codes'!$S$4,'State Zip Codes'!$S$3,IF(G73&lt;='State Zip Codes'!$T$4,'State Zip Codes'!$T$3,"OUT OF TERRITORY"))))),$U$3)</f>
        <v>Zone 0</v>
      </c>
    </row>
    <row r="74" spans="1:8" x14ac:dyDescent="0.25">
      <c r="A74" t="s">
        <v>354</v>
      </c>
      <c r="B74">
        <v>80419</v>
      </c>
      <c r="C74" t="str">
        <f t="shared" si="1"/>
        <v>80419</v>
      </c>
      <c r="D74" t="s">
        <v>347</v>
      </c>
      <c r="E74" t="s">
        <v>388</v>
      </c>
      <c r="F74" t="s">
        <v>397</v>
      </c>
      <c r="G74" s="144">
        <v>10.718653027499998</v>
      </c>
      <c r="H74" t="str">
        <f>IF(VLOOKUP(A74,$J$4:$K$19,2)="Y",IF(G74&lt;='State Zip Codes'!$P$4,'State Zip Codes'!$P$3,IF(G74&lt;='State Zip Codes'!$Q$4,'State Zip Codes'!$Q$3,IF(G74&lt;='State Zip Codes'!$R$4,'State Zip Codes'!$R$3,IF(G74&lt;='State Zip Codes'!$S$4,'State Zip Codes'!$S$3,IF(G74&lt;='State Zip Codes'!$T$4,'State Zip Codes'!$T$3,"OUT OF TERRITORY"))))),$U$3)</f>
        <v>Zone 0</v>
      </c>
    </row>
    <row r="75" spans="1:8" x14ac:dyDescent="0.25">
      <c r="A75" t="s">
        <v>354</v>
      </c>
      <c r="B75">
        <v>80239</v>
      </c>
      <c r="C75" t="str">
        <f t="shared" si="1"/>
        <v>80239</v>
      </c>
      <c r="D75" t="s">
        <v>347</v>
      </c>
      <c r="E75" t="s">
        <v>387</v>
      </c>
      <c r="F75" t="s">
        <v>387</v>
      </c>
      <c r="G75" s="144">
        <v>10.8056449941</v>
      </c>
      <c r="H75" t="str">
        <f>IF(VLOOKUP(A75,$J$4:$K$19,2)="Y",IF(G75&lt;='State Zip Codes'!$P$4,'State Zip Codes'!$P$3,IF(G75&lt;='State Zip Codes'!$Q$4,'State Zip Codes'!$Q$3,IF(G75&lt;='State Zip Codes'!$R$4,'State Zip Codes'!$R$3,IF(G75&lt;='State Zip Codes'!$S$4,'State Zip Codes'!$S$3,IF(G75&lt;='State Zip Codes'!$T$4,'State Zip Codes'!$T$3,"OUT OF TERRITORY"))))),$U$3)</f>
        <v>Zone 0</v>
      </c>
    </row>
    <row r="76" spans="1:8" x14ac:dyDescent="0.25">
      <c r="A76" t="s">
        <v>354</v>
      </c>
      <c r="B76">
        <v>80014</v>
      </c>
      <c r="C76" t="str">
        <f t="shared" si="1"/>
        <v>80014</v>
      </c>
      <c r="D76" t="s">
        <v>347</v>
      </c>
      <c r="E76" t="s">
        <v>392</v>
      </c>
      <c r="F76" t="s">
        <v>396</v>
      </c>
      <c r="G76" s="144">
        <v>10.836713553600001</v>
      </c>
      <c r="H76" t="str">
        <f>IF(VLOOKUP(A76,$J$4:$K$19,2)="Y",IF(G76&lt;='State Zip Codes'!$P$4,'State Zip Codes'!$P$3,IF(G76&lt;='State Zip Codes'!$Q$4,'State Zip Codes'!$Q$3,IF(G76&lt;='State Zip Codes'!$R$4,'State Zip Codes'!$R$3,IF(G76&lt;='State Zip Codes'!$S$4,'State Zip Codes'!$S$3,IF(G76&lt;='State Zip Codes'!$T$4,'State Zip Codes'!$T$3,"OUT OF TERRITORY"))))),$U$3)</f>
        <v>Zone 0</v>
      </c>
    </row>
    <row r="77" spans="1:8" x14ac:dyDescent="0.25">
      <c r="A77" t="s">
        <v>354</v>
      </c>
      <c r="B77">
        <v>80111</v>
      </c>
      <c r="C77" t="str">
        <f t="shared" si="1"/>
        <v>80111</v>
      </c>
      <c r="D77" t="s">
        <v>347</v>
      </c>
      <c r="E77" t="s">
        <v>392</v>
      </c>
      <c r="F77" t="s">
        <v>393</v>
      </c>
      <c r="G77" s="144">
        <v>11.1349717248</v>
      </c>
      <c r="H77" t="str">
        <f>IF(VLOOKUP(A77,$J$4:$K$19,2)="Y",IF(G77&lt;='State Zip Codes'!$P$4,'State Zip Codes'!$P$3,IF(G77&lt;='State Zip Codes'!$Q$4,'State Zip Codes'!$Q$3,IF(G77&lt;='State Zip Codes'!$R$4,'State Zip Codes'!$R$3,IF(G77&lt;='State Zip Codes'!$S$4,'State Zip Codes'!$S$3,IF(G77&lt;='State Zip Codes'!$T$4,'State Zip Codes'!$T$3,"OUT OF TERRITORY"))))),$U$3)</f>
        <v>Zone 0</v>
      </c>
    </row>
    <row r="78" spans="1:8" x14ac:dyDescent="0.25">
      <c r="A78" t="s">
        <v>354</v>
      </c>
      <c r="B78">
        <v>80122</v>
      </c>
      <c r="C78" t="str">
        <f t="shared" si="1"/>
        <v>80122</v>
      </c>
      <c r="D78" t="s">
        <v>347</v>
      </c>
      <c r="E78" t="s">
        <v>392</v>
      </c>
      <c r="F78" t="s">
        <v>395</v>
      </c>
      <c r="G78" s="144">
        <v>11.389733912699999</v>
      </c>
      <c r="H78" t="str">
        <f>IF(VLOOKUP(A78,$J$4:$K$19,2)="Y",IF(G78&lt;='State Zip Codes'!$P$4,'State Zip Codes'!$P$3,IF(G78&lt;='State Zip Codes'!$Q$4,'State Zip Codes'!$Q$3,IF(G78&lt;='State Zip Codes'!$R$4,'State Zip Codes'!$R$3,IF(G78&lt;='State Zip Codes'!$S$4,'State Zip Codes'!$S$3,IF(G78&lt;='State Zip Codes'!$T$4,'State Zip Codes'!$T$3,"OUT OF TERRITORY"))))),$U$3)</f>
        <v>Zone 0</v>
      </c>
    </row>
    <row r="79" spans="1:8" x14ac:dyDescent="0.25">
      <c r="A79" t="s">
        <v>354</v>
      </c>
      <c r="B79">
        <v>80233</v>
      </c>
      <c r="C79" t="str">
        <f t="shared" si="1"/>
        <v>80233</v>
      </c>
      <c r="D79" t="s">
        <v>347</v>
      </c>
      <c r="E79" t="s">
        <v>390</v>
      </c>
      <c r="F79" t="s">
        <v>387</v>
      </c>
      <c r="G79" s="144">
        <v>11.8371211695</v>
      </c>
      <c r="H79" t="str">
        <f>IF(VLOOKUP(A79,$J$4:$K$19,2)="Y",IF(G79&lt;='State Zip Codes'!$P$4,'State Zip Codes'!$P$3,IF(G79&lt;='State Zip Codes'!$Q$4,'State Zip Codes'!$Q$3,IF(G79&lt;='State Zip Codes'!$R$4,'State Zip Codes'!$R$3,IF(G79&lt;='State Zip Codes'!$S$4,'State Zip Codes'!$S$3,IF(G79&lt;='State Zip Codes'!$T$4,'State Zip Codes'!$T$3,"OUT OF TERRITORY"))))),$U$3)</f>
        <v>Zone 0</v>
      </c>
    </row>
    <row r="80" spans="1:8" x14ac:dyDescent="0.25">
      <c r="A80" t="s">
        <v>354</v>
      </c>
      <c r="B80">
        <v>80401</v>
      </c>
      <c r="C80" t="str">
        <f t="shared" si="1"/>
        <v>80401</v>
      </c>
      <c r="D80" t="s">
        <v>347</v>
      </c>
      <c r="E80" t="s">
        <v>388</v>
      </c>
      <c r="F80" t="s">
        <v>397</v>
      </c>
      <c r="G80" s="144">
        <v>12.004891390799999</v>
      </c>
      <c r="H80" t="str">
        <f>IF(VLOOKUP(A80,$J$4:$K$19,2)="Y",IF(G80&lt;='State Zip Codes'!$P$4,'State Zip Codes'!$P$3,IF(G80&lt;='State Zip Codes'!$Q$4,'State Zip Codes'!$Q$3,IF(G80&lt;='State Zip Codes'!$R$4,'State Zip Codes'!$R$3,IF(G80&lt;='State Zip Codes'!$S$4,'State Zip Codes'!$S$3,IF(G80&lt;='State Zip Codes'!$T$4,'State Zip Codes'!$T$3,"OUT OF TERRITORY"))))),$U$3)</f>
        <v>Zone 0</v>
      </c>
    </row>
    <row r="81" spans="1:8" x14ac:dyDescent="0.25">
      <c r="A81" t="s">
        <v>354</v>
      </c>
      <c r="B81">
        <v>80128</v>
      </c>
      <c r="C81" t="str">
        <f t="shared" si="1"/>
        <v>80128</v>
      </c>
      <c r="D81" t="s">
        <v>347</v>
      </c>
      <c r="E81" t="s">
        <v>388</v>
      </c>
      <c r="F81" t="s">
        <v>395</v>
      </c>
      <c r="G81" s="144">
        <v>12.017318814599999</v>
      </c>
      <c r="H81" t="str">
        <f>IF(VLOOKUP(A81,$J$4:$K$19,2)="Y",IF(G81&lt;='State Zip Codes'!$P$4,'State Zip Codes'!$P$3,IF(G81&lt;='State Zip Codes'!$Q$4,'State Zip Codes'!$Q$3,IF(G81&lt;='State Zip Codes'!$R$4,'State Zip Codes'!$R$3,IF(G81&lt;='State Zip Codes'!$S$4,'State Zip Codes'!$S$3,IF(G81&lt;='State Zip Codes'!$T$4,'State Zip Codes'!$T$3,"OUT OF TERRITORY"))))),$U$3)</f>
        <v>Zone 0</v>
      </c>
    </row>
    <row r="82" spans="1:8" x14ac:dyDescent="0.25">
      <c r="A82" t="s">
        <v>354</v>
      </c>
      <c r="B82">
        <v>80640</v>
      </c>
      <c r="C82" t="str">
        <f t="shared" si="1"/>
        <v>80640</v>
      </c>
      <c r="D82" t="s">
        <v>347</v>
      </c>
      <c r="E82" t="s">
        <v>390</v>
      </c>
      <c r="F82" t="s">
        <v>398</v>
      </c>
      <c r="G82" s="144">
        <v>12.178875324</v>
      </c>
      <c r="H82" t="str">
        <f>IF(VLOOKUP(A82,$J$4:$K$19,2)="Y",IF(G82&lt;='State Zip Codes'!$P$4,'State Zip Codes'!$P$3,IF(G82&lt;='State Zip Codes'!$Q$4,'State Zip Codes'!$Q$3,IF(G82&lt;='State Zip Codes'!$R$4,'State Zip Codes'!$R$3,IF(G82&lt;='State Zip Codes'!$S$4,'State Zip Codes'!$S$3,IF(G82&lt;='State Zip Codes'!$T$4,'State Zip Codes'!$T$3,"OUT OF TERRITORY"))))),$U$3)</f>
        <v>Zone 0</v>
      </c>
    </row>
    <row r="83" spans="1:8" x14ac:dyDescent="0.25">
      <c r="A83" t="s">
        <v>354</v>
      </c>
      <c r="B83">
        <v>80234</v>
      </c>
      <c r="C83" t="str">
        <f t="shared" si="1"/>
        <v>80234</v>
      </c>
      <c r="D83" t="s">
        <v>347</v>
      </c>
      <c r="E83" t="s">
        <v>390</v>
      </c>
      <c r="F83" t="s">
        <v>387</v>
      </c>
      <c r="G83" s="144">
        <v>12.1913027478</v>
      </c>
      <c r="H83" t="str">
        <f>IF(VLOOKUP(A83,$J$4:$K$19,2)="Y",IF(G83&lt;='State Zip Codes'!$P$4,'State Zip Codes'!$P$3,IF(G83&lt;='State Zip Codes'!$Q$4,'State Zip Codes'!$Q$3,IF(G83&lt;='State Zip Codes'!$R$4,'State Zip Codes'!$R$3,IF(G83&lt;='State Zip Codes'!$S$4,'State Zip Codes'!$S$3,IF(G83&lt;='State Zip Codes'!$T$4,'State Zip Codes'!$T$3,"OUT OF TERRITORY"))))),$U$3)</f>
        <v>Zone 0</v>
      </c>
    </row>
    <row r="84" spans="1:8" x14ac:dyDescent="0.25">
      <c r="A84" t="s">
        <v>354</v>
      </c>
      <c r="B84">
        <v>80011</v>
      </c>
      <c r="C84" t="str">
        <f t="shared" si="1"/>
        <v>80011</v>
      </c>
      <c r="D84" t="s">
        <v>347</v>
      </c>
      <c r="E84" t="s">
        <v>392</v>
      </c>
      <c r="F84" t="s">
        <v>396</v>
      </c>
      <c r="G84" s="144">
        <v>12.520629478499998</v>
      </c>
      <c r="H84" t="str">
        <f>IF(VLOOKUP(A84,$J$4:$K$19,2)="Y",IF(G84&lt;='State Zip Codes'!$P$4,'State Zip Codes'!$P$3,IF(G84&lt;='State Zip Codes'!$Q$4,'State Zip Codes'!$Q$3,IF(G84&lt;='State Zip Codes'!$R$4,'State Zip Codes'!$R$3,IF(G84&lt;='State Zip Codes'!$S$4,'State Zip Codes'!$S$3,IF(G84&lt;='State Zip Codes'!$T$4,'State Zip Codes'!$T$3,"OUT OF TERRITORY"))))),$U$3)</f>
        <v>Zone 0</v>
      </c>
    </row>
    <row r="85" spans="1:8" x14ac:dyDescent="0.25">
      <c r="A85" t="s">
        <v>354</v>
      </c>
      <c r="B85">
        <v>80007</v>
      </c>
      <c r="C85" t="str">
        <f t="shared" si="1"/>
        <v>80007</v>
      </c>
      <c r="D85" t="s">
        <v>347</v>
      </c>
      <c r="E85" t="s">
        <v>388</v>
      </c>
      <c r="F85" t="s">
        <v>391</v>
      </c>
      <c r="G85" s="144">
        <v>12.539270614199999</v>
      </c>
      <c r="H85" t="str">
        <f>IF(VLOOKUP(A85,$J$4:$K$19,2)="Y",IF(G85&lt;='State Zip Codes'!$P$4,'State Zip Codes'!$P$3,IF(G85&lt;='State Zip Codes'!$Q$4,'State Zip Codes'!$Q$3,IF(G85&lt;='State Zip Codes'!$R$4,'State Zip Codes'!$R$3,IF(G85&lt;='State Zip Codes'!$S$4,'State Zip Codes'!$S$3,IF(G85&lt;='State Zip Codes'!$T$4,'State Zip Codes'!$T$3,"OUT OF TERRITORY"))))),$U$3)</f>
        <v>Zone 0</v>
      </c>
    </row>
    <row r="86" spans="1:8" x14ac:dyDescent="0.25">
      <c r="A86" t="s">
        <v>354</v>
      </c>
      <c r="B86">
        <v>80021</v>
      </c>
      <c r="C86" t="str">
        <f t="shared" si="1"/>
        <v>80021</v>
      </c>
      <c r="D86" t="s">
        <v>347</v>
      </c>
      <c r="E86" t="s">
        <v>388</v>
      </c>
      <c r="F86" t="s">
        <v>399</v>
      </c>
      <c r="G86" s="144">
        <v>12.7008271236</v>
      </c>
      <c r="H86" t="str">
        <f>IF(VLOOKUP(A86,$J$4:$K$19,2)="Y",IF(G86&lt;='State Zip Codes'!$P$4,'State Zip Codes'!$P$3,IF(G86&lt;='State Zip Codes'!$Q$4,'State Zip Codes'!$Q$3,IF(G86&lt;='State Zip Codes'!$R$4,'State Zip Codes'!$R$3,IF(G86&lt;='State Zip Codes'!$S$4,'State Zip Codes'!$S$3,IF(G86&lt;='State Zip Codes'!$T$4,'State Zip Codes'!$T$3,"OUT OF TERRITORY"))))),$U$3)</f>
        <v>Zone 0</v>
      </c>
    </row>
    <row r="87" spans="1:8" x14ac:dyDescent="0.25">
      <c r="A87" t="s">
        <v>354</v>
      </c>
      <c r="B87">
        <v>80017</v>
      </c>
      <c r="C87" t="str">
        <f t="shared" si="1"/>
        <v>80017</v>
      </c>
      <c r="D87" t="s">
        <v>347</v>
      </c>
      <c r="E87" t="s">
        <v>392</v>
      </c>
      <c r="F87" t="s">
        <v>396</v>
      </c>
      <c r="G87" s="144">
        <v>12.968016735299999</v>
      </c>
      <c r="H87" t="str">
        <f>IF(VLOOKUP(A87,$J$4:$K$19,2)="Y",IF(G87&lt;='State Zip Codes'!$P$4,'State Zip Codes'!$P$3,IF(G87&lt;='State Zip Codes'!$Q$4,'State Zip Codes'!$Q$3,IF(G87&lt;='State Zip Codes'!$R$4,'State Zip Codes'!$R$3,IF(G87&lt;='State Zip Codes'!$S$4,'State Zip Codes'!$S$3,IF(G87&lt;='State Zip Codes'!$T$4,'State Zip Codes'!$T$3,"OUT OF TERRITORY"))))),$U$3)</f>
        <v>Zone 0</v>
      </c>
    </row>
    <row r="88" spans="1:8" x14ac:dyDescent="0.25">
      <c r="A88" t="s">
        <v>354</v>
      </c>
      <c r="B88">
        <v>80020</v>
      </c>
      <c r="C88" t="str">
        <f t="shared" si="1"/>
        <v>80020</v>
      </c>
      <c r="D88" t="s">
        <v>347</v>
      </c>
      <c r="E88" t="s">
        <v>399</v>
      </c>
      <c r="F88" t="s">
        <v>399</v>
      </c>
      <c r="G88" s="144">
        <v>13.0052990067</v>
      </c>
      <c r="H88" t="str">
        <f>IF(VLOOKUP(A88,$J$4:$K$19,2)="Y",IF(G88&lt;='State Zip Codes'!$P$4,'State Zip Codes'!$P$3,IF(G88&lt;='State Zip Codes'!$Q$4,'State Zip Codes'!$Q$3,IF(G88&lt;='State Zip Codes'!$R$4,'State Zip Codes'!$R$3,IF(G88&lt;='State Zip Codes'!$S$4,'State Zip Codes'!$S$3,IF(G88&lt;='State Zip Codes'!$T$4,'State Zip Codes'!$T$3,"OUT OF TERRITORY"))))),$U$3)</f>
        <v>Zone 0</v>
      </c>
    </row>
    <row r="89" spans="1:8" x14ac:dyDescent="0.25">
      <c r="A89" t="s">
        <v>354</v>
      </c>
      <c r="B89">
        <v>80129</v>
      </c>
      <c r="C89" t="str">
        <f t="shared" si="1"/>
        <v>80129</v>
      </c>
      <c r="D89" t="s">
        <v>347</v>
      </c>
      <c r="E89" t="s">
        <v>400</v>
      </c>
      <c r="F89" t="s">
        <v>395</v>
      </c>
      <c r="G89" s="144">
        <v>13.508609670599999</v>
      </c>
      <c r="H89" t="str">
        <f>IF(VLOOKUP(A89,$J$4:$K$19,2)="Y",IF(G89&lt;='State Zip Codes'!$P$4,'State Zip Codes'!$P$3,IF(G89&lt;='State Zip Codes'!$Q$4,'State Zip Codes'!$Q$3,IF(G89&lt;='State Zip Codes'!$R$4,'State Zip Codes'!$R$3,IF(G89&lt;='State Zip Codes'!$S$4,'State Zip Codes'!$S$3,IF(G89&lt;='State Zip Codes'!$T$4,'State Zip Codes'!$T$3,"OUT OF TERRITORY"))))),$U$3)</f>
        <v>Zone 0</v>
      </c>
    </row>
    <row r="90" spans="1:8" x14ac:dyDescent="0.25">
      <c r="A90" t="s">
        <v>354</v>
      </c>
      <c r="B90">
        <v>80241</v>
      </c>
      <c r="C90" t="str">
        <f t="shared" si="1"/>
        <v>80241</v>
      </c>
      <c r="D90" t="s">
        <v>347</v>
      </c>
      <c r="E90" t="s">
        <v>390</v>
      </c>
      <c r="F90" t="s">
        <v>401</v>
      </c>
      <c r="G90" s="144">
        <v>13.614242772899999</v>
      </c>
      <c r="H90" t="str">
        <f>IF(VLOOKUP(A90,$J$4:$K$19,2)="Y",IF(G90&lt;='State Zip Codes'!$P$4,'State Zip Codes'!$P$3,IF(G90&lt;='State Zip Codes'!$Q$4,'State Zip Codes'!$Q$3,IF(G90&lt;='State Zip Codes'!$R$4,'State Zip Codes'!$R$3,IF(G90&lt;='State Zip Codes'!$S$4,'State Zip Codes'!$S$3,IF(G90&lt;='State Zip Codes'!$T$4,'State Zip Codes'!$T$3,"OUT OF TERRITORY"))))),$U$3)</f>
        <v>Zone 0</v>
      </c>
    </row>
    <row r="91" spans="1:8" x14ac:dyDescent="0.25">
      <c r="A91" t="s">
        <v>354</v>
      </c>
      <c r="B91">
        <v>80465</v>
      </c>
      <c r="C91" t="str">
        <f t="shared" si="1"/>
        <v>80465</v>
      </c>
      <c r="D91" t="s">
        <v>347</v>
      </c>
      <c r="E91" t="s">
        <v>388</v>
      </c>
      <c r="F91" t="s">
        <v>402</v>
      </c>
      <c r="G91" s="144">
        <v>13.657738756199999</v>
      </c>
      <c r="H91" t="str">
        <f>IF(VLOOKUP(A91,$J$4:$K$19,2)="Y",IF(G91&lt;='State Zip Codes'!$P$4,'State Zip Codes'!$P$3,IF(G91&lt;='State Zip Codes'!$Q$4,'State Zip Codes'!$Q$3,IF(G91&lt;='State Zip Codes'!$R$4,'State Zip Codes'!$R$3,IF(G91&lt;='State Zip Codes'!$S$4,'State Zip Codes'!$S$3,IF(G91&lt;='State Zip Codes'!$T$4,'State Zip Codes'!$T$3,"OUT OF TERRITORY"))))),$U$3)</f>
        <v>Zone 0</v>
      </c>
    </row>
    <row r="92" spans="1:8" x14ac:dyDescent="0.25">
      <c r="A92" t="s">
        <v>354</v>
      </c>
      <c r="B92">
        <v>80126</v>
      </c>
      <c r="C92" t="str">
        <f t="shared" si="1"/>
        <v>80126</v>
      </c>
      <c r="D92" t="s">
        <v>347</v>
      </c>
      <c r="E92" t="s">
        <v>400</v>
      </c>
      <c r="F92" t="s">
        <v>395</v>
      </c>
      <c r="G92" s="144">
        <v>14.540085845999998</v>
      </c>
      <c r="H92" t="str">
        <f>IF(VLOOKUP(A92,$J$4:$K$19,2)="Y",IF(G92&lt;='State Zip Codes'!$P$4,'State Zip Codes'!$P$3,IF(G92&lt;='State Zip Codes'!$Q$4,'State Zip Codes'!$Q$3,IF(G92&lt;='State Zip Codes'!$R$4,'State Zip Codes'!$R$3,IF(G92&lt;='State Zip Codes'!$S$4,'State Zip Codes'!$S$3,IF(G92&lt;='State Zip Codes'!$T$4,'State Zip Codes'!$T$3,"OUT OF TERRITORY"))))),$U$3)</f>
        <v>Zone 0</v>
      </c>
    </row>
    <row r="93" spans="1:8" x14ac:dyDescent="0.25">
      <c r="A93" t="s">
        <v>354</v>
      </c>
      <c r="B93">
        <v>80130</v>
      </c>
      <c r="C93" t="str">
        <f t="shared" si="1"/>
        <v>80130</v>
      </c>
      <c r="D93" t="s">
        <v>347</v>
      </c>
      <c r="E93" t="s">
        <v>400</v>
      </c>
      <c r="F93" t="s">
        <v>395</v>
      </c>
      <c r="G93" s="144">
        <v>14.602222964999999</v>
      </c>
      <c r="H93" t="str">
        <f>IF(VLOOKUP(A93,$J$4:$K$19,2)="Y",IF(G93&lt;='State Zip Codes'!$P$4,'State Zip Codes'!$P$3,IF(G93&lt;='State Zip Codes'!$Q$4,'State Zip Codes'!$Q$3,IF(G93&lt;='State Zip Codes'!$R$4,'State Zip Codes'!$R$3,IF(G93&lt;='State Zip Codes'!$S$4,'State Zip Codes'!$S$3,IF(G93&lt;='State Zip Codes'!$T$4,'State Zip Codes'!$T$3,"OUT OF TERRITORY"))))),$U$3)</f>
        <v>Zone 0</v>
      </c>
    </row>
    <row r="94" spans="1:8" x14ac:dyDescent="0.25">
      <c r="A94" t="s">
        <v>354</v>
      </c>
      <c r="B94">
        <v>80013</v>
      </c>
      <c r="C94" t="str">
        <f t="shared" si="1"/>
        <v>80013</v>
      </c>
      <c r="D94" t="s">
        <v>347</v>
      </c>
      <c r="E94" t="s">
        <v>392</v>
      </c>
      <c r="F94" t="s">
        <v>396</v>
      </c>
      <c r="G94" s="144">
        <v>14.6767875078</v>
      </c>
      <c r="H94" t="str">
        <f>IF(VLOOKUP(A94,$J$4:$K$19,2)="Y",IF(G94&lt;='State Zip Codes'!$P$4,'State Zip Codes'!$P$3,IF(G94&lt;='State Zip Codes'!$Q$4,'State Zip Codes'!$Q$3,IF(G94&lt;='State Zip Codes'!$R$4,'State Zip Codes'!$R$3,IF(G94&lt;='State Zip Codes'!$S$4,'State Zip Codes'!$S$3,IF(G94&lt;='State Zip Codes'!$T$4,'State Zip Codes'!$T$3,"OUT OF TERRITORY"))))),$U$3)</f>
        <v>Zone 0</v>
      </c>
    </row>
    <row r="95" spans="1:8" x14ac:dyDescent="0.25">
      <c r="A95" t="s">
        <v>354</v>
      </c>
      <c r="B95">
        <v>80112</v>
      </c>
      <c r="C95" t="str">
        <f t="shared" si="1"/>
        <v>80112</v>
      </c>
      <c r="D95" t="s">
        <v>347</v>
      </c>
      <c r="E95" t="s">
        <v>392</v>
      </c>
      <c r="F95" t="s">
        <v>393</v>
      </c>
      <c r="G95" s="144">
        <v>14.695428643499998</v>
      </c>
      <c r="H95" t="str">
        <f>IF(VLOOKUP(A95,$J$4:$K$19,2)="Y",IF(G95&lt;='State Zip Codes'!$P$4,'State Zip Codes'!$P$3,IF(G95&lt;='State Zip Codes'!$Q$4,'State Zip Codes'!$Q$3,IF(G95&lt;='State Zip Codes'!$R$4,'State Zip Codes'!$R$3,IF(G95&lt;='State Zip Codes'!$S$4,'State Zip Codes'!$S$3,IF(G95&lt;='State Zip Codes'!$T$4,'State Zip Codes'!$T$3,"OUT OF TERRITORY"))))),$U$3)</f>
        <v>Zone 0</v>
      </c>
    </row>
    <row r="96" spans="1:8" x14ac:dyDescent="0.25">
      <c r="A96" t="s">
        <v>354</v>
      </c>
      <c r="B96">
        <v>80015</v>
      </c>
      <c r="C96" t="str">
        <f t="shared" si="1"/>
        <v>80015</v>
      </c>
      <c r="D96" t="s">
        <v>347</v>
      </c>
      <c r="E96" t="s">
        <v>392</v>
      </c>
      <c r="F96" t="s">
        <v>396</v>
      </c>
      <c r="G96" s="144">
        <v>15.316799833499998</v>
      </c>
      <c r="H96" t="str">
        <f>IF(VLOOKUP(A96,$J$4:$K$19,2)="Y",IF(G96&lt;='State Zip Codes'!$P$4,'State Zip Codes'!$P$3,IF(G96&lt;='State Zip Codes'!$Q$4,'State Zip Codes'!$Q$3,IF(G96&lt;='State Zip Codes'!$R$4,'State Zip Codes'!$R$3,IF(G96&lt;='State Zip Codes'!$S$4,'State Zip Codes'!$S$3,IF(G96&lt;='State Zip Codes'!$T$4,'State Zip Codes'!$T$3,"OUT OF TERRITORY"))))),$U$3)</f>
        <v>Zone 0</v>
      </c>
    </row>
    <row r="97" spans="1:8" x14ac:dyDescent="0.25">
      <c r="A97" t="s">
        <v>354</v>
      </c>
      <c r="B97">
        <v>80127</v>
      </c>
      <c r="C97" t="str">
        <f t="shared" si="1"/>
        <v>80127</v>
      </c>
      <c r="D97" t="s">
        <v>347</v>
      </c>
      <c r="E97" t="s">
        <v>388</v>
      </c>
      <c r="F97" t="s">
        <v>395</v>
      </c>
      <c r="G97" s="144">
        <v>15.8884613283</v>
      </c>
      <c r="H97" t="str">
        <f>IF(VLOOKUP(A97,$J$4:$K$19,2)="Y",IF(G97&lt;='State Zip Codes'!$P$4,'State Zip Codes'!$P$3,IF(G97&lt;='State Zip Codes'!$Q$4,'State Zip Codes'!$Q$3,IF(G97&lt;='State Zip Codes'!$R$4,'State Zip Codes'!$R$3,IF(G97&lt;='State Zip Codes'!$S$4,'State Zip Codes'!$S$3,IF(G97&lt;='State Zip Codes'!$T$4,'State Zip Codes'!$T$3,"OUT OF TERRITORY"))))),$U$3)</f>
        <v>Zone 0</v>
      </c>
    </row>
    <row r="98" spans="1:8" x14ac:dyDescent="0.25">
      <c r="A98" t="s">
        <v>354</v>
      </c>
      <c r="B98">
        <v>80124</v>
      </c>
      <c r="C98" t="str">
        <f t="shared" si="1"/>
        <v>80124</v>
      </c>
      <c r="D98" t="s">
        <v>347</v>
      </c>
      <c r="E98" t="s">
        <v>400</v>
      </c>
      <c r="F98" t="s">
        <v>403</v>
      </c>
      <c r="G98" s="144">
        <v>15.900888752099998</v>
      </c>
      <c r="H98" t="str">
        <f>IF(VLOOKUP(A98,$J$4:$K$19,2)="Y",IF(G98&lt;='State Zip Codes'!$P$4,'State Zip Codes'!$P$3,IF(G98&lt;='State Zip Codes'!$Q$4,'State Zip Codes'!$Q$3,IF(G98&lt;='State Zip Codes'!$R$4,'State Zip Codes'!$R$3,IF(G98&lt;='State Zip Codes'!$S$4,'State Zip Codes'!$S$3,IF(G98&lt;='State Zip Codes'!$T$4,'State Zip Codes'!$T$3,"OUT OF TERRITORY"))))),$U$3)</f>
        <v>Zone 0</v>
      </c>
    </row>
    <row r="99" spans="1:8" x14ac:dyDescent="0.25">
      <c r="A99" t="s">
        <v>354</v>
      </c>
      <c r="B99">
        <v>80023</v>
      </c>
      <c r="C99" t="str">
        <f t="shared" si="1"/>
        <v>80023</v>
      </c>
      <c r="D99" t="s">
        <v>347</v>
      </c>
      <c r="E99" t="s">
        <v>399</v>
      </c>
      <c r="F99" t="s">
        <v>399</v>
      </c>
      <c r="G99" s="144">
        <v>16.1618646519</v>
      </c>
      <c r="H99" t="str">
        <f>IF(VLOOKUP(A99,$J$4:$K$19,2)="Y",IF(G99&lt;='State Zip Codes'!$P$4,'State Zip Codes'!$P$3,IF(G99&lt;='State Zip Codes'!$Q$4,'State Zip Codes'!$Q$3,IF(G99&lt;='State Zip Codes'!$R$4,'State Zip Codes'!$R$3,IF(G99&lt;='State Zip Codes'!$S$4,'State Zip Codes'!$S$3,IF(G99&lt;='State Zip Codes'!$T$4,'State Zip Codes'!$T$3,"OUT OF TERRITORY"))))),$U$3)</f>
        <v>Zone 0</v>
      </c>
    </row>
    <row r="100" spans="1:8" x14ac:dyDescent="0.25">
      <c r="A100" t="s">
        <v>354</v>
      </c>
      <c r="B100">
        <v>80022</v>
      </c>
      <c r="C100" t="str">
        <f t="shared" si="1"/>
        <v>80022</v>
      </c>
      <c r="D100" t="s">
        <v>347</v>
      </c>
      <c r="E100" t="s">
        <v>390</v>
      </c>
      <c r="F100" t="s">
        <v>404</v>
      </c>
      <c r="G100" s="144">
        <v>16.1929332114</v>
      </c>
      <c r="H100" t="str">
        <f>IF(VLOOKUP(A100,$J$4:$K$19,2)="Y",IF(G100&lt;='State Zip Codes'!$P$4,'State Zip Codes'!$P$3,IF(G100&lt;='State Zip Codes'!$Q$4,'State Zip Codes'!$Q$3,IF(G100&lt;='State Zip Codes'!$R$4,'State Zip Codes'!$R$3,IF(G100&lt;='State Zip Codes'!$S$4,'State Zip Codes'!$S$3,IF(G100&lt;='State Zip Codes'!$T$4,'State Zip Codes'!$T$3,"OUT OF TERRITORY"))))),$U$3)</f>
        <v>Zone 0</v>
      </c>
    </row>
    <row r="101" spans="1:8" x14ac:dyDescent="0.25">
      <c r="A101" t="s">
        <v>354</v>
      </c>
      <c r="B101">
        <v>80602</v>
      </c>
      <c r="C101" t="str">
        <f t="shared" si="1"/>
        <v>80602</v>
      </c>
      <c r="D101" t="s">
        <v>347</v>
      </c>
      <c r="E101" t="s">
        <v>390</v>
      </c>
      <c r="F101" t="s">
        <v>405</v>
      </c>
      <c r="G101" s="144">
        <v>16.199146923299999</v>
      </c>
      <c r="H101" t="str">
        <f>IF(VLOOKUP(A101,$J$4:$K$19,2)="Y",IF(G101&lt;='State Zip Codes'!$P$4,'State Zip Codes'!$P$3,IF(G101&lt;='State Zip Codes'!$Q$4,'State Zip Codes'!$Q$3,IF(G101&lt;='State Zip Codes'!$R$4,'State Zip Codes'!$R$3,IF(G101&lt;='State Zip Codes'!$S$4,'State Zip Codes'!$S$3,IF(G101&lt;='State Zip Codes'!$T$4,'State Zip Codes'!$T$3,"OUT OF TERRITORY"))))),$U$3)</f>
        <v>Zone 0</v>
      </c>
    </row>
    <row r="102" spans="1:8" x14ac:dyDescent="0.25">
      <c r="A102" t="s">
        <v>354</v>
      </c>
      <c r="B102">
        <v>80019</v>
      </c>
      <c r="C102" t="str">
        <f t="shared" si="1"/>
        <v>80019</v>
      </c>
      <c r="D102" t="s">
        <v>347</v>
      </c>
      <c r="E102" t="s">
        <v>390</v>
      </c>
      <c r="F102" t="s">
        <v>396</v>
      </c>
      <c r="G102" s="144">
        <v>16.696243875299999</v>
      </c>
      <c r="H102" t="str">
        <f>IF(VLOOKUP(A102,$J$4:$K$19,2)="Y",IF(G102&lt;='State Zip Codes'!$P$4,'State Zip Codes'!$P$3,IF(G102&lt;='State Zip Codes'!$Q$4,'State Zip Codes'!$Q$3,IF(G102&lt;='State Zip Codes'!$R$4,'State Zip Codes'!$R$3,IF(G102&lt;='State Zip Codes'!$S$4,'State Zip Codes'!$S$3,IF(G102&lt;='State Zip Codes'!$T$4,'State Zip Codes'!$T$3,"OUT OF TERRITORY"))))),$U$3)</f>
        <v>Zone 0</v>
      </c>
    </row>
    <row r="103" spans="1:8" x14ac:dyDescent="0.25">
      <c r="A103" t="s">
        <v>354</v>
      </c>
      <c r="B103">
        <v>80027</v>
      </c>
      <c r="C103" t="str">
        <f t="shared" si="1"/>
        <v>80027</v>
      </c>
      <c r="D103" t="s">
        <v>347</v>
      </c>
      <c r="E103" t="s">
        <v>406</v>
      </c>
      <c r="F103" t="s">
        <v>407</v>
      </c>
      <c r="G103" s="144">
        <v>16.814304401399998</v>
      </c>
      <c r="H103" t="str">
        <f>IF(VLOOKUP(A103,$J$4:$K$19,2)="Y",IF(G103&lt;='State Zip Codes'!$P$4,'State Zip Codes'!$P$3,IF(G103&lt;='State Zip Codes'!$Q$4,'State Zip Codes'!$Q$3,IF(G103&lt;='State Zip Codes'!$R$4,'State Zip Codes'!$R$3,IF(G103&lt;='State Zip Codes'!$S$4,'State Zip Codes'!$S$3,IF(G103&lt;='State Zip Codes'!$T$4,'State Zip Codes'!$T$3,"OUT OF TERRITORY"))))),$U$3)</f>
        <v>Zone 0</v>
      </c>
    </row>
    <row r="104" spans="1:8" x14ac:dyDescent="0.25">
      <c r="A104" t="s">
        <v>354</v>
      </c>
      <c r="B104">
        <v>80125</v>
      </c>
      <c r="C104" t="str">
        <f t="shared" si="1"/>
        <v>80125</v>
      </c>
      <c r="D104" t="s">
        <v>347</v>
      </c>
      <c r="E104" t="s">
        <v>400</v>
      </c>
      <c r="F104" t="s">
        <v>395</v>
      </c>
      <c r="G104" s="144">
        <v>17.615873236500001</v>
      </c>
      <c r="H104" t="str">
        <f>IF(VLOOKUP(A104,$J$4:$K$19,2)="Y",IF(G104&lt;='State Zip Codes'!$P$4,'State Zip Codes'!$P$3,IF(G104&lt;='State Zip Codes'!$Q$4,'State Zip Codes'!$Q$3,IF(G104&lt;='State Zip Codes'!$R$4,'State Zip Codes'!$R$3,IF(G104&lt;='State Zip Codes'!$S$4,'State Zip Codes'!$S$3,IF(G104&lt;='State Zip Codes'!$T$4,'State Zip Codes'!$T$3,"OUT OF TERRITORY"))))),$U$3)</f>
        <v>Zone 0</v>
      </c>
    </row>
    <row r="105" spans="1:8" x14ac:dyDescent="0.25">
      <c r="A105" t="s">
        <v>354</v>
      </c>
      <c r="B105">
        <v>80249</v>
      </c>
      <c r="C105" t="str">
        <f t="shared" si="1"/>
        <v>80249</v>
      </c>
      <c r="D105" t="s">
        <v>347</v>
      </c>
      <c r="E105" t="s">
        <v>387</v>
      </c>
      <c r="F105" t="s">
        <v>387</v>
      </c>
      <c r="G105" s="144">
        <v>17.7277200507</v>
      </c>
      <c r="H105" t="str">
        <f>IF(VLOOKUP(A105,$J$4:$K$19,2)="Y",IF(G105&lt;='State Zip Codes'!$P$4,'State Zip Codes'!$P$3,IF(G105&lt;='State Zip Codes'!$Q$4,'State Zip Codes'!$Q$3,IF(G105&lt;='State Zip Codes'!$R$4,'State Zip Codes'!$R$3,IF(G105&lt;='State Zip Codes'!$S$4,'State Zip Codes'!$S$3,IF(G105&lt;='State Zip Codes'!$T$4,'State Zip Codes'!$T$3,"OUT OF TERRITORY"))))),$U$3)</f>
        <v>Zone 0</v>
      </c>
    </row>
    <row r="106" spans="1:8" x14ac:dyDescent="0.25">
      <c r="A106" t="s">
        <v>354</v>
      </c>
      <c r="B106">
        <v>80601</v>
      </c>
      <c r="C106" t="str">
        <f t="shared" si="1"/>
        <v>80601</v>
      </c>
      <c r="D106" t="s">
        <v>347</v>
      </c>
      <c r="E106" t="s">
        <v>390</v>
      </c>
      <c r="F106" t="s">
        <v>405</v>
      </c>
      <c r="G106" s="144">
        <v>18.3863735121</v>
      </c>
      <c r="H106" t="str">
        <f>IF(VLOOKUP(A106,$J$4:$K$19,2)="Y",IF(G106&lt;='State Zip Codes'!$P$4,'State Zip Codes'!$P$3,IF(G106&lt;='State Zip Codes'!$Q$4,'State Zip Codes'!$Q$3,IF(G106&lt;='State Zip Codes'!$R$4,'State Zip Codes'!$R$3,IF(G106&lt;='State Zip Codes'!$S$4,'State Zip Codes'!$S$3,IF(G106&lt;='State Zip Codes'!$T$4,'State Zip Codes'!$T$3,"OUT OF TERRITORY"))))),$U$3)</f>
        <v>Zone 0</v>
      </c>
    </row>
    <row r="107" spans="1:8" x14ac:dyDescent="0.25">
      <c r="A107" t="s">
        <v>354</v>
      </c>
      <c r="B107">
        <v>80018</v>
      </c>
      <c r="C107" t="str">
        <f t="shared" si="1"/>
        <v>80018</v>
      </c>
      <c r="D107" t="s">
        <v>347</v>
      </c>
      <c r="E107" t="s">
        <v>392</v>
      </c>
      <c r="F107" t="s">
        <v>396</v>
      </c>
      <c r="G107" s="144">
        <v>18.460938054899998</v>
      </c>
      <c r="H107" t="str">
        <f>IF(VLOOKUP(A107,$J$4:$K$19,2)="Y",IF(G107&lt;='State Zip Codes'!$P$4,'State Zip Codes'!$P$3,IF(G107&lt;='State Zip Codes'!$Q$4,'State Zip Codes'!$Q$3,IF(G107&lt;='State Zip Codes'!$R$4,'State Zip Codes'!$R$3,IF(G107&lt;='State Zip Codes'!$S$4,'State Zip Codes'!$S$3,IF(G107&lt;='State Zip Codes'!$T$4,'State Zip Codes'!$T$3,"OUT OF TERRITORY"))))),$U$3)</f>
        <v>Zone 0</v>
      </c>
    </row>
    <row r="108" spans="1:8" x14ac:dyDescent="0.25">
      <c r="A108" t="s">
        <v>354</v>
      </c>
      <c r="B108">
        <v>80303</v>
      </c>
      <c r="C108" t="str">
        <f t="shared" si="1"/>
        <v>80303</v>
      </c>
      <c r="D108" t="s">
        <v>347</v>
      </c>
      <c r="E108" t="s">
        <v>406</v>
      </c>
      <c r="F108" t="s">
        <v>406</v>
      </c>
      <c r="G108" s="144">
        <v>18.479579190599999</v>
      </c>
      <c r="H108" t="str">
        <f>IF(VLOOKUP(A108,$J$4:$K$19,2)="Y",IF(G108&lt;='State Zip Codes'!$P$4,'State Zip Codes'!$P$3,IF(G108&lt;='State Zip Codes'!$Q$4,'State Zip Codes'!$Q$3,IF(G108&lt;='State Zip Codes'!$R$4,'State Zip Codes'!$R$3,IF(G108&lt;='State Zip Codes'!$S$4,'State Zip Codes'!$S$3,IF(G108&lt;='State Zip Codes'!$T$4,'State Zip Codes'!$T$3,"OUT OF TERRITORY"))))),$U$3)</f>
        <v>Zone 0</v>
      </c>
    </row>
    <row r="109" spans="1:8" x14ac:dyDescent="0.25">
      <c r="A109" t="s">
        <v>354</v>
      </c>
      <c r="B109">
        <v>80016</v>
      </c>
      <c r="C109" t="str">
        <f t="shared" si="1"/>
        <v>80016</v>
      </c>
      <c r="D109" t="s">
        <v>347</v>
      </c>
      <c r="E109" t="s">
        <v>392</v>
      </c>
      <c r="F109" t="s">
        <v>396</v>
      </c>
      <c r="G109" s="144">
        <v>18.796478497499997</v>
      </c>
      <c r="H109" t="str">
        <f>IF(VLOOKUP(A109,$J$4:$K$19,2)="Y",IF(G109&lt;='State Zip Codes'!$P$4,'State Zip Codes'!$P$3,IF(G109&lt;='State Zip Codes'!$Q$4,'State Zip Codes'!$Q$3,IF(G109&lt;='State Zip Codes'!$R$4,'State Zip Codes'!$R$3,IF(G109&lt;='State Zip Codes'!$S$4,'State Zip Codes'!$S$3,IF(G109&lt;='State Zip Codes'!$T$4,'State Zip Codes'!$T$3,"OUT OF TERRITORY"))))),$U$3)</f>
        <v>Zone 0</v>
      </c>
    </row>
    <row r="110" spans="1:8" x14ac:dyDescent="0.25">
      <c r="A110" t="s">
        <v>354</v>
      </c>
      <c r="B110">
        <v>80026</v>
      </c>
      <c r="C110" t="str">
        <f t="shared" si="1"/>
        <v>80026</v>
      </c>
      <c r="D110" t="s">
        <v>347</v>
      </c>
      <c r="E110" t="s">
        <v>406</v>
      </c>
      <c r="F110" t="s">
        <v>408</v>
      </c>
      <c r="G110" s="144">
        <v>20.194563674999998</v>
      </c>
      <c r="H110" t="str">
        <f>IF(VLOOKUP(A110,$J$4:$K$19,2)="Y",IF(G110&lt;='State Zip Codes'!$P$4,'State Zip Codes'!$P$3,IF(G110&lt;='State Zip Codes'!$Q$4,'State Zip Codes'!$Q$3,IF(G110&lt;='State Zip Codes'!$R$4,'State Zip Codes'!$R$3,IF(G110&lt;='State Zip Codes'!$S$4,'State Zip Codes'!$S$3,IF(G110&lt;='State Zip Codes'!$T$4,'State Zip Codes'!$T$3,"OUT OF TERRITORY"))))),$U$3)</f>
        <v>Zone 0</v>
      </c>
    </row>
    <row r="111" spans="1:8" x14ac:dyDescent="0.25">
      <c r="A111" t="s">
        <v>354</v>
      </c>
      <c r="B111">
        <v>80305</v>
      </c>
      <c r="C111" t="str">
        <f t="shared" si="1"/>
        <v>80305</v>
      </c>
      <c r="D111" t="s">
        <v>347</v>
      </c>
      <c r="E111" t="s">
        <v>406</v>
      </c>
      <c r="F111" t="s">
        <v>406</v>
      </c>
      <c r="G111" s="144">
        <v>20.567386388999999</v>
      </c>
      <c r="H111" t="str">
        <f>IF(VLOOKUP(A111,$J$4:$K$19,2)="Y",IF(G111&lt;='State Zip Codes'!$P$4,'State Zip Codes'!$P$3,IF(G111&lt;='State Zip Codes'!$Q$4,'State Zip Codes'!$Q$3,IF(G111&lt;='State Zip Codes'!$R$4,'State Zip Codes'!$R$3,IF(G111&lt;='State Zip Codes'!$S$4,'State Zip Codes'!$S$3,IF(G111&lt;='State Zip Codes'!$T$4,'State Zip Codes'!$T$3,"OUT OF TERRITORY"))))),$U$3)</f>
        <v>Zone 0</v>
      </c>
    </row>
    <row r="112" spans="1:8" x14ac:dyDescent="0.25">
      <c r="A112" t="s">
        <v>354</v>
      </c>
      <c r="B112">
        <v>80603</v>
      </c>
      <c r="C112" t="str">
        <f t="shared" si="1"/>
        <v>80603</v>
      </c>
      <c r="D112" t="s">
        <v>347</v>
      </c>
      <c r="E112" t="s">
        <v>409</v>
      </c>
      <c r="F112" t="s">
        <v>405</v>
      </c>
      <c r="G112" s="144">
        <v>21.3627415122</v>
      </c>
      <c r="H112" t="str">
        <f>IF(VLOOKUP(A112,$J$4:$K$19,2)="Y",IF(G112&lt;='State Zip Codes'!$P$4,'State Zip Codes'!$P$3,IF(G112&lt;='State Zip Codes'!$Q$4,'State Zip Codes'!$Q$3,IF(G112&lt;='State Zip Codes'!$R$4,'State Zip Codes'!$R$3,IF(G112&lt;='State Zip Codes'!$S$4,'State Zip Codes'!$S$3,IF(G112&lt;='State Zip Codes'!$T$4,'State Zip Codes'!$T$3,"OUT OF TERRITORY"))))),$U$3)</f>
        <v>Zone 0</v>
      </c>
    </row>
    <row r="113" spans="1:8" x14ac:dyDescent="0.25">
      <c r="A113" t="s">
        <v>354</v>
      </c>
      <c r="B113">
        <v>80439</v>
      </c>
      <c r="C113" t="str">
        <f t="shared" si="1"/>
        <v>80439</v>
      </c>
      <c r="D113" t="s">
        <v>347</v>
      </c>
      <c r="E113" t="s">
        <v>388</v>
      </c>
      <c r="F113" t="s">
        <v>410</v>
      </c>
      <c r="G113" s="144">
        <v>21.381382647899997</v>
      </c>
      <c r="H113" t="str">
        <f>IF(VLOOKUP(A113,$J$4:$K$19,2)="Y",IF(G113&lt;='State Zip Codes'!$P$4,'State Zip Codes'!$P$3,IF(G113&lt;='State Zip Codes'!$Q$4,'State Zip Codes'!$Q$3,IF(G113&lt;='State Zip Codes'!$R$4,'State Zip Codes'!$R$3,IF(G113&lt;='State Zip Codes'!$S$4,'State Zip Codes'!$S$3,IF(G113&lt;='State Zip Codes'!$T$4,'State Zip Codes'!$T$3,"OUT OF TERRITORY"))))),$U$3)</f>
        <v>Zone 0</v>
      </c>
    </row>
    <row r="114" spans="1:8" x14ac:dyDescent="0.25">
      <c r="A114" t="s">
        <v>354</v>
      </c>
      <c r="B114">
        <v>80134</v>
      </c>
      <c r="C114" t="str">
        <f t="shared" si="1"/>
        <v>80134</v>
      </c>
      <c r="D114" t="s">
        <v>347</v>
      </c>
      <c r="E114" t="s">
        <v>400</v>
      </c>
      <c r="F114" t="s">
        <v>411</v>
      </c>
      <c r="G114" s="144">
        <v>21.760419073800001</v>
      </c>
      <c r="H114" t="str">
        <f>IF(VLOOKUP(A114,$J$4:$K$19,2)="Y",IF(G114&lt;='State Zip Codes'!$P$4,'State Zip Codes'!$P$3,IF(G114&lt;='State Zip Codes'!$Q$4,'State Zip Codes'!$Q$3,IF(G114&lt;='State Zip Codes'!$R$4,'State Zip Codes'!$R$3,IF(G114&lt;='State Zip Codes'!$S$4,'State Zip Codes'!$S$3,IF(G114&lt;='State Zip Codes'!$T$4,'State Zip Codes'!$T$3,"OUT OF TERRITORY"))))),$U$3)</f>
        <v>Zone 0</v>
      </c>
    </row>
    <row r="115" spans="1:8" x14ac:dyDescent="0.25">
      <c r="A115" t="s">
        <v>354</v>
      </c>
      <c r="B115">
        <v>80137</v>
      </c>
      <c r="C115" t="str">
        <f t="shared" si="1"/>
        <v>80137</v>
      </c>
      <c r="D115" t="s">
        <v>347</v>
      </c>
      <c r="E115" t="s">
        <v>390</v>
      </c>
      <c r="F115" t="s">
        <v>412</v>
      </c>
      <c r="G115" s="144">
        <v>22.2078063306</v>
      </c>
      <c r="H115" t="str">
        <f>IF(VLOOKUP(A115,$J$4:$K$19,2)="Y",IF(G115&lt;='State Zip Codes'!$P$4,'State Zip Codes'!$P$3,IF(G115&lt;='State Zip Codes'!$Q$4,'State Zip Codes'!$Q$3,IF(G115&lt;='State Zip Codes'!$R$4,'State Zip Codes'!$R$3,IF(G115&lt;='State Zip Codes'!$S$4,'State Zip Codes'!$S$3,IF(G115&lt;='State Zip Codes'!$T$4,'State Zip Codes'!$T$3,"OUT OF TERRITORY"))))),$U$3)</f>
        <v>Zone 0</v>
      </c>
    </row>
    <row r="116" spans="1:8" x14ac:dyDescent="0.25">
      <c r="A116" t="s">
        <v>354</v>
      </c>
      <c r="B116">
        <v>80108</v>
      </c>
      <c r="C116" t="str">
        <f t="shared" si="1"/>
        <v>80108</v>
      </c>
      <c r="D116" t="s">
        <v>347</v>
      </c>
      <c r="E116" t="s">
        <v>400</v>
      </c>
      <c r="F116" t="s">
        <v>413</v>
      </c>
      <c r="G116" s="144">
        <v>22.462568518499999</v>
      </c>
      <c r="H116" t="str">
        <f>IF(VLOOKUP(A116,$J$4:$K$19,2)="Y",IF(G116&lt;='State Zip Codes'!$P$4,'State Zip Codes'!$P$3,IF(G116&lt;='State Zip Codes'!$Q$4,'State Zip Codes'!$Q$3,IF(G116&lt;='State Zip Codes'!$R$4,'State Zip Codes'!$R$3,IF(G116&lt;='State Zip Codes'!$S$4,'State Zip Codes'!$S$3,IF(G116&lt;='State Zip Codes'!$T$4,'State Zip Codes'!$T$3,"OUT OF TERRITORY"))))),$U$3)</f>
        <v>Zone 0</v>
      </c>
    </row>
    <row r="117" spans="1:8" x14ac:dyDescent="0.25">
      <c r="A117" t="s">
        <v>354</v>
      </c>
      <c r="B117">
        <v>80516</v>
      </c>
      <c r="C117" t="str">
        <f t="shared" si="1"/>
        <v>80516</v>
      </c>
      <c r="D117" t="s">
        <v>347</v>
      </c>
      <c r="E117" t="s">
        <v>406</v>
      </c>
      <c r="F117" t="s">
        <v>414</v>
      </c>
      <c r="G117" s="144">
        <v>22.468782230399995</v>
      </c>
      <c r="H117" t="str">
        <f>IF(VLOOKUP(A117,$J$4:$K$19,2)="Y",IF(G117&lt;='State Zip Codes'!$P$4,'State Zip Codes'!$P$3,IF(G117&lt;='State Zip Codes'!$Q$4,'State Zip Codes'!$Q$3,IF(G117&lt;='State Zip Codes'!$R$4,'State Zip Codes'!$R$3,IF(G117&lt;='State Zip Codes'!$S$4,'State Zip Codes'!$S$3,IF(G117&lt;='State Zip Codes'!$T$4,'State Zip Codes'!$T$3,"OUT OF TERRITORY"))))),$U$3)</f>
        <v>Zone 0</v>
      </c>
    </row>
    <row r="118" spans="1:8" x14ac:dyDescent="0.25">
      <c r="A118" t="s">
        <v>354</v>
      </c>
      <c r="B118">
        <v>80403</v>
      </c>
      <c r="C118" t="str">
        <f t="shared" si="1"/>
        <v>80403</v>
      </c>
      <c r="D118" t="s">
        <v>347</v>
      </c>
      <c r="E118" t="s">
        <v>388</v>
      </c>
      <c r="F118" t="s">
        <v>397</v>
      </c>
      <c r="G118" s="144">
        <v>22.617911315999997</v>
      </c>
      <c r="H118" t="str">
        <f>IF(VLOOKUP(A118,$J$4:$K$19,2)="Y",IF(G118&lt;='State Zip Codes'!$P$4,'State Zip Codes'!$P$3,IF(G118&lt;='State Zip Codes'!$Q$4,'State Zip Codes'!$Q$3,IF(G118&lt;='State Zip Codes'!$R$4,'State Zip Codes'!$R$3,IF(G118&lt;='State Zip Codes'!$S$4,'State Zip Codes'!$S$3,IF(G118&lt;='State Zip Codes'!$T$4,'State Zip Codes'!$T$3,"OUT OF TERRITORY"))))),$U$3)</f>
        <v>Zone 0</v>
      </c>
    </row>
    <row r="119" spans="1:8" x14ac:dyDescent="0.25">
      <c r="A119" t="s">
        <v>354</v>
      </c>
      <c r="B119">
        <v>80309</v>
      </c>
      <c r="C119" t="str">
        <f t="shared" si="1"/>
        <v>80309</v>
      </c>
      <c r="D119" t="s">
        <v>347</v>
      </c>
      <c r="E119" t="s">
        <v>406</v>
      </c>
      <c r="F119" t="s">
        <v>406</v>
      </c>
      <c r="G119" s="144">
        <v>22.686262146899999</v>
      </c>
      <c r="H119" t="str">
        <f>IF(VLOOKUP(A119,$J$4:$K$19,2)="Y",IF(G119&lt;='State Zip Codes'!$P$4,'State Zip Codes'!$P$3,IF(G119&lt;='State Zip Codes'!$Q$4,'State Zip Codes'!$Q$3,IF(G119&lt;='State Zip Codes'!$R$4,'State Zip Codes'!$R$3,IF(G119&lt;='State Zip Codes'!$S$4,'State Zip Codes'!$S$3,IF(G119&lt;='State Zip Codes'!$T$4,'State Zip Codes'!$T$3,"OUT OF TERRITORY"))))),$U$3)</f>
        <v>Zone 0</v>
      </c>
    </row>
    <row r="120" spans="1:8" x14ac:dyDescent="0.25">
      <c r="A120" t="s">
        <v>354</v>
      </c>
      <c r="B120">
        <v>80514</v>
      </c>
      <c r="C120" t="str">
        <f t="shared" si="1"/>
        <v>80514</v>
      </c>
      <c r="D120" t="s">
        <v>347</v>
      </c>
      <c r="E120" t="s">
        <v>409</v>
      </c>
      <c r="F120" t="s">
        <v>415</v>
      </c>
      <c r="G120" s="144">
        <v>22.959665470499999</v>
      </c>
      <c r="H120" t="str">
        <f>IF(VLOOKUP(A120,$J$4:$K$19,2)="Y",IF(G120&lt;='State Zip Codes'!$P$4,'State Zip Codes'!$P$3,IF(G120&lt;='State Zip Codes'!$Q$4,'State Zip Codes'!$Q$3,IF(G120&lt;='State Zip Codes'!$R$4,'State Zip Codes'!$R$3,IF(G120&lt;='State Zip Codes'!$S$4,'State Zip Codes'!$S$3,IF(G120&lt;='State Zip Codes'!$T$4,'State Zip Codes'!$T$3,"OUT OF TERRITORY"))))),$U$3)</f>
        <v>Zone 0</v>
      </c>
    </row>
    <row r="121" spans="1:8" x14ac:dyDescent="0.25">
      <c r="A121" t="s">
        <v>354</v>
      </c>
      <c r="B121">
        <v>80310</v>
      </c>
      <c r="C121" t="str">
        <f t="shared" si="1"/>
        <v>80310</v>
      </c>
      <c r="D121" t="s">
        <v>347</v>
      </c>
      <c r="E121" t="s">
        <v>406</v>
      </c>
      <c r="F121" t="s">
        <v>406</v>
      </c>
      <c r="G121" s="144">
        <v>23.307633336899997</v>
      </c>
      <c r="H121" t="str">
        <f>IF(VLOOKUP(A121,$J$4:$K$19,2)="Y",IF(G121&lt;='State Zip Codes'!$P$4,'State Zip Codes'!$P$3,IF(G121&lt;='State Zip Codes'!$Q$4,'State Zip Codes'!$Q$3,IF(G121&lt;='State Zip Codes'!$R$4,'State Zip Codes'!$R$3,IF(G121&lt;='State Zip Codes'!$S$4,'State Zip Codes'!$S$3,IF(G121&lt;='State Zip Codes'!$T$4,'State Zip Codes'!$T$3,"OUT OF TERRITORY"))))),$U$3)</f>
        <v>Zone 0</v>
      </c>
    </row>
    <row r="122" spans="1:8" x14ac:dyDescent="0.25">
      <c r="A122" t="s">
        <v>354</v>
      </c>
      <c r="B122">
        <v>80314</v>
      </c>
      <c r="C122" t="str">
        <f t="shared" si="1"/>
        <v>80314</v>
      </c>
      <c r="D122" t="s">
        <v>347</v>
      </c>
      <c r="E122" t="s">
        <v>406</v>
      </c>
      <c r="F122" t="s">
        <v>406</v>
      </c>
      <c r="G122" s="144">
        <v>23.307633336899997</v>
      </c>
      <c r="H122" t="str">
        <f>IF(VLOOKUP(A122,$J$4:$K$19,2)="Y",IF(G122&lt;='State Zip Codes'!$P$4,'State Zip Codes'!$P$3,IF(G122&lt;='State Zip Codes'!$Q$4,'State Zip Codes'!$Q$3,IF(G122&lt;='State Zip Codes'!$R$4,'State Zip Codes'!$R$3,IF(G122&lt;='State Zip Codes'!$S$4,'State Zip Codes'!$S$3,IF(G122&lt;='State Zip Codes'!$T$4,'State Zip Codes'!$T$3,"OUT OF TERRITORY"))))),$U$3)</f>
        <v>Zone 0</v>
      </c>
    </row>
    <row r="123" spans="1:8" x14ac:dyDescent="0.25">
      <c r="A123" t="s">
        <v>354</v>
      </c>
      <c r="B123">
        <v>80301</v>
      </c>
      <c r="C123" t="str">
        <f t="shared" si="1"/>
        <v>80301</v>
      </c>
      <c r="D123" t="s">
        <v>347</v>
      </c>
      <c r="E123" t="s">
        <v>406</v>
      </c>
      <c r="F123" t="s">
        <v>406</v>
      </c>
      <c r="G123" s="144">
        <v>23.605891508100001</v>
      </c>
      <c r="H123" t="str">
        <f>IF(VLOOKUP(A123,$J$4:$K$19,2)="Y",IF(G123&lt;='State Zip Codes'!$P$4,'State Zip Codes'!$P$3,IF(G123&lt;='State Zip Codes'!$Q$4,'State Zip Codes'!$Q$3,IF(G123&lt;='State Zip Codes'!$R$4,'State Zip Codes'!$R$3,IF(G123&lt;='State Zip Codes'!$S$4,'State Zip Codes'!$S$3,IF(G123&lt;='State Zip Codes'!$T$4,'State Zip Codes'!$T$3,"OUT OF TERRITORY"))))),$U$3)</f>
        <v>Zone 0</v>
      </c>
    </row>
    <row r="124" spans="1:8" x14ac:dyDescent="0.25">
      <c r="A124" t="s">
        <v>354</v>
      </c>
      <c r="B124">
        <v>80433</v>
      </c>
      <c r="C124" t="str">
        <f t="shared" si="1"/>
        <v>80433</v>
      </c>
      <c r="D124" t="s">
        <v>347</v>
      </c>
      <c r="E124" t="s">
        <v>388</v>
      </c>
      <c r="F124" t="s">
        <v>416</v>
      </c>
      <c r="G124" s="144">
        <v>23.848226272200002</v>
      </c>
      <c r="H124" t="str">
        <f>IF(VLOOKUP(A124,$J$4:$K$19,2)="Y",IF(G124&lt;='State Zip Codes'!$P$4,'State Zip Codes'!$P$3,IF(G124&lt;='State Zip Codes'!$Q$4,'State Zip Codes'!$Q$3,IF(G124&lt;='State Zip Codes'!$R$4,'State Zip Codes'!$R$3,IF(G124&lt;='State Zip Codes'!$S$4,'State Zip Codes'!$S$3,IF(G124&lt;='State Zip Codes'!$T$4,'State Zip Codes'!$T$3,"OUT OF TERRITORY"))))),$U$3)</f>
        <v>Zone 0</v>
      </c>
    </row>
    <row r="125" spans="1:8" x14ac:dyDescent="0.25">
      <c r="A125" t="s">
        <v>354</v>
      </c>
      <c r="B125">
        <v>80138</v>
      </c>
      <c r="C125" t="str">
        <f t="shared" si="1"/>
        <v>80138</v>
      </c>
      <c r="D125" t="s">
        <v>347</v>
      </c>
      <c r="E125" t="s">
        <v>400</v>
      </c>
      <c r="F125" t="s">
        <v>411</v>
      </c>
      <c r="G125" s="144">
        <v>24.506879733599998</v>
      </c>
      <c r="H125" t="str">
        <f>IF(VLOOKUP(A125,$J$4:$K$19,2)="Y",IF(G125&lt;='State Zip Codes'!$P$4,'State Zip Codes'!$P$3,IF(G125&lt;='State Zip Codes'!$Q$4,'State Zip Codes'!$Q$3,IF(G125&lt;='State Zip Codes'!$R$4,'State Zip Codes'!$R$3,IF(G125&lt;='State Zip Codes'!$S$4,'State Zip Codes'!$S$3,IF(G125&lt;='State Zip Codes'!$T$4,'State Zip Codes'!$T$3,"OUT OF TERRITORY"))))),$U$3)</f>
        <v>Zone 0</v>
      </c>
    </row>
    <row r="126" spans="1:8" x14ac:dyDescent="0.25">
      <c r="A126" t="s">
        <v>354</v>
      </c>
      <c r="B126">
        <v>80304</v>
      </c>
      <c r="C126" t="str">
        <f t="shared" si="1"/>
        <v>80304</v>
      </c>
      <c r="D126" t="s">
        <v>347</v>
      </c>
      <c r="E126" t="s">
        <v>406</v>
      </c>
      <c r="F126" t="s">
        <v>406</v>
      </c>
      <c r="G126" s="144">
        <v>25.662630146999998</v>
      </c>
      <c r="H126" t="str">
        <f>IF(VLOOKUP(A126,$J$4:$K$19,2)="Y",IF(G126&lt;='State Zip Codes'!$P$4,'State Zip Codes'!$P$3,IF(G126&lt;='State Zip Codes'!$Q$4,'State Zip Codes'!$Q$3,IF(G126&lt;='State Zip Codes'!$R$4,'State Zip Codes'!$R$3,IF(G126&lt;='State Zip Codes'!$S$4,'State Zip Codes'!$S$3,IF(G126&lt;='State Zip Codes'!$T$4,'State Zip Codes'!$T$3,"OUT OF TERRITORY"))))),$U$3)</f>
        <v>Zone 0</v>
      </c>
    </row>
    <row r="127" spans="1:8" x14ac:dyDescent="0.25">
      <c r="A127" t="s">
        <v>354</v>
      </c>
      <c r="B127">
        <v>80530</v>
      </c>
      <c r="C127" t="str">
        <f t="shared" si="1"/>
        <v>80530</v>
      </c>
      <c r="D127" t="s">
        <v>347</v>
      </c>
      <c r="E127" t="s">
        <v>409</v>
      </c>
      <c r="F127" t="s">
        <v>417</v>
      </c>
      <c r="G127" s="144">
        <v>25.699912418399997</v>
      </c>
      <c r="H127" t="str">
        <f>IF(VLOOKUP(A127,$J$4:$K$19,2)="Y",IF(G127&lt;='State Zip Codes'!$P$4,'State Zip Codes'!$P$3,IF(G127&lt;='State Zip Codes'!$Q$4,'State Zip Codes'!$Q$3,IF(G127&lt;='State Zip Codes'!$R$4,'State Zip Codes'!$R$3,IF(G127&lt;='State Zip Codes'!$S$4,'State Zip Codes'!$S$3,IF(G127&lt;='State Zip Codes'!$T$4,'State Zip Codes'!$T$3,"OUT OF TERRITORY"))))),$U$3)</f>
        <v>Zone 0</v>
      </c>
    </row>
    <row r="128" spans="1:8" x14ac:dyDescent="0.25">
      <c r="A128" t="s">
        <v>354</v>
      </c>
      <c r="B128">
        <v>80422</v>
      </c>
      <c r="C128" t="str">
        <f t="shared" si="1"/>
        <v>80422</v>
      </c>
      <c r="D128" t="s">
        <v>347</v>
      </c>
      <c r="E128" t="s">
        <v>418</v>
      </c>
      <c r="F128" t="s">
        <v>419</v>
      </c>
      <c r="G128" s="144">
        <v>25.960888318199999</v>
      </c>
      <c r="H128" t="str">
        <f>IF(VLOOKUP(A128,$J$4:$K$19,2)="Y",IF(G128&lt;='State Zip Codes'!$P$4,'State Zip Codes'!$P$3,IF(G128&lt;='State Zip Codes'!$Q$4,'State Zip Codes'!$Q$3,IF(G128&lt;='State Zip Codes'!$R$4,'State Zip Codes'!$R$3,IF(G128&lt;='State Zip Codes'!$S$4,'State Zip Codes'!$S$3,IF(G128&lt;='State Zip Codes'!$T$4,'State Zip Codes'!$T$3,"OUT OF TERRITORY"))))),$U$3)</f>
        <v>Zone 0</v>
      </c>
    </row>
    <row r="129" spans="1:8" x14ac:dyDescent="0.25">
      <c r="A129" t="s">
        <v>354</v>
      </c>
      <c r="B129">
        <v>80109</v>
      </c>
      <c r="C129" t="str">
        <f t="shared" si="1"/>
        <v>80109</v>
      </c>
      <c r="D129" t="s">
        <v>347</v>
      </c>
      <c r="E129" t="s">
        <v>400</v>
      </c>
      <c r="F129" t="s">
        <v>413</v>
      </c>
      <c r="G129" s="144">
        <v>26.352352167899998</v>
      </c>
      <c r="H129" t="str">
        <f>IF(VLOOKUP(A129,$J$4:$K$19,2)="Y",IF(G129&lt;='State Zip Codes'!$P$4,'State Zip Codes'!$P$3,IF(G129&lt;='State Zip Codes'!$Q$4,'State Zip Codes'!$Q$3,IF(G129&lt;='State Zip Codes'!$R$4,'State Zip Codes'!$R$3,IF(G129&lt;='State Zip Codes'!$S$4,'State Zip Codes'!$S$3,IF(G129&lt;='State Zip Codes'!$T$4,'State Zip Codes'!$T$3,"OUT OF TERRITORY"))))),$U$3)</f>
        <v>Zone 0</v>
      </c>
    </row>
    <row r="130" spans="1:8" x14ac:dyDescent="0.25">
      <c r="A130" t="s">
        <v>354</v>
      </c>
      <c r="B130">
        <v>80470</v>
      </c>
      <c r="C130" t="str">
        <f t="shared" si="1"/>
        <v>80470</v>
      </c>
      <c r="D130" t="s">
        <v>347</v>
      </c>
      <c r="E130" t="s">
        <v>388</v>
      </c>
      <c r="F130" t="s">
        <v>420</v>
      </c>
      <c r="G130" s="144">
        <v>27.303050088599996</v>
      </c>
      <c r="H130" t="str">
        <f>IF(VLOOKUP(A130,$J$4:$K$19,2)="Y",IF(G130&lt;='State Zip Codes'!$P$4,'State Zip Codes'!$P$3,IF(G130&lt;='State Zip Codes'!$Q$4,'State Zip Codes'!$Q$3,IF(G130&lt;='State Zip Codes'!$R$4,'State Zip Codes'!$R$3,IF(G130&lt;='State Zip Codes'!$S$4,'State Zip Codes'!$S$3,IF(G130&lt;='State Zip Codes'!$T$4,'State Zip Codes'!$T$3,"OUT OF TERRITORY"))))),$U$3)</f>
        <v>Zone 0</v>
      </c>
    </row>
    <row r="131" spans="1:8" x14ac:dyDescent="0.25">
      <c r="A131" t="s">
        <v>354</v>
      </c>
      <c r="B131">
        <v>80621</v>
      </c>
      <c r="C131" t="str">
        <f t="shared" si="1"/>
        <v>80621</v>
      </c>
      <c r="D131" t="s">
        <v>347</v>
      </c>
      <c r="E131" t="s">
        <v>409</v>
      </c>
      <c r="F131" t="s">
        <v>421</v>
      </c>
      <c r="G131" s="144">
        <v>27.8498567358</v>
      </c>
      <c r="H131" t="str">
        <f>IF(VLOOKUP(A131,$J$4:$K$19,2)="Y",IF(G131&lt;='State Zip Codes'!$P$4,'State Zip Codes'!$P$3,IF(G131&lt;='State Zip Codes'!$Q$4,'State Zip Codes'!$Q$3,IF(G131&lt;='State Zip Codes'!$R$4,'State Zip Codes'!$R$3,IF(G131&lt;='State Zip Codes'!$S$4,'State Zip Codes'!$S$3,IF(G131&lt;='State Zip Codes'!$T$4,'State Zip Codes'!$T$3,"OUT OF TERRITORY"))))),$U$3)</f>
        <v>Zone 0</v>
      </c>
    </row>
    <row r="132" spans="1:8" x14ac:dyDescent="0.25">
      <c r="A132" t="s">
        <v>354</v>
      </c>
      <c r="B132">
        <v>80302</v>
      </c>
      <c r="C132" t="str">
        <f t="shared" si="1"/>
        <v>80302</v>
      </c>
      <c r="D132" t="s">
        <v>347</v>
      </c>
      <c r="E132" t="s">
        <v>406</v>
      </c>
      <c r="F132" t="s">
        <v>406</v>
      </c>
      <c r="G132" s="144">
        <v>28.701135266099996</v>
      </c>
      <c r="H132" t="str">
        <f>IF(VLOOKUP(A132,$J$4:$K$19,2)="Y",IF(G132&lt;='State Zip Codes'!$P$4,'State Zip Codes'!$P$3,IF(G132&lt;='State Zip Codes'!$Q$4,'State Zip Codes'!$Q$3,IF(G132&lt;='State Zip Codes'!$R$4,'State Zip Codes'!$R$3,IF(G132&lt;='State Zip Codes'!$S$4,'State Zip Codes'!$S$3,IF(G132&lt;='State Zip Codes'!$T$4,'State Zip Codes'!$T$3,"OUT OF TERRITORY"))))),$U$3)</f>
        <v>Zone 0</v>
      </c>
    </row>
    <row r="133" spans="1:8" x14ac:dyDescent="0.25">
      <c r="A133" t="s">
        <v>354</v>
      </c>
      <c r="B133">
        <v>80504</v>
      </c>
      <c r="C133" t="str">
        <f t="shared" ref="C133:C196" si="2">TRIM(CLEAN(B133))</f>
        <v>80504</v>
      </c>
      <c r="D133" t="s">
        <v>347</v>
      </c>
      <c r="E133" t="s">
        <v>409</v>
      </c>
      <c r="F133" t="s">
        <v>422</v>
      </c>
      <c r="G133" s="144">
        <v>29.539986372599998</v>
      </c>
      <c r="H133" t="str">
        <f>IF(VLOOKUP(A133,$J$4:$K$19,2)="Y",IF(G133&lt;='State Zip Codes'!$P$4,'State Zip Codes'!$P$3,IF(G133&lt;='State Zip Codes'!$Q$4,'State Zip Codes'!$Q$3,IF(G133&lt;='State Zip Codes'!$R$4,'State Zip Codes'!$R$3,IF(G133&lt;='State Zip Codes'!$S$4,'State Zip Codes'!$S$3,IF(G133&lt;='State Zip Codes'!$T$4,'State Zip Codes'!$T$3,"OUT OF TERRITORY"))))),$U$3)</f>
        <v>Zone 0</v>
      </c>
    </row>
    <row r="134" spans="1:8" x14ac:dyDescent="0.25">
      <c r="A134" t="s">
        <v>354</v>
      </c>
      <c r="B134">
        <v>80501</v>
      </c>
      <c r="C134" t="str">
        <f t="shared" si="2"/>
        <v>80501</v>
      </c>
      <c r="D134" t="s">
        <v>347</v>
      </c>
      <c r="E134" t="s">
        <v>406</v>
      </c>
      <c r="F134" t="s">
        <v>422</v>
      </c>
      <c r="G134" s="144">
        <v>30.037083324600001</v>
      </c>
      <c r="H134" t="str">
        <f>IF(VLOOKUP(A134,$J$4:$K$19,2)="Y",IF(G134&lt;='State Zip Codes'!$P$4,'State Zip Codes'!$P$3,IF(G134&lt;='State Zip Codes'!$Q$4,'State Zip Codes'!$Q$3,IF(G134&lt;='State Zip Codes'!$R$4,'State Zip Codes'!$R$3,IF(G134&lt;='State Zip Codes'!$S$4,'State Zip Codes'!$S$3,IF(G134&lt;='State Zip Codes'!$T$4,'State Zip Codes'!$T$3,"OUT OF TERRITORY"))))),$U$3)</f>
        <v>Zone 0</v>
      </c>
    </row>
    <row r="135" spans="1:8" x14ac:dyDescent="0.25">
      <c r="A135" t="s">
        <v>354</v>
      </c>
      <c r="B135">
        <v>80466</v>
      </c>
      <c r="C135" t="str">
        <f t="shared" si="2"/>
        <v>80466</v>
      </c>
      <c r="D135" t="s">
        <v>347</v>
      </c>
      <c r="E135" t="s">
        <v>406</v>
      </c>
      <c r="F135" t="s">
        <v>423</v>
      </c>
      <c r="G135" s="144">
        <v>31.130696618999998</v>
      </c>
      <c r="H135" t="str">
        <f>IF(VLOOKUP(A135,$J$4:$K$19,2)="Y",IF(G135&lt;='State Zip Codes'!$P$4,'State Zip Codes'!$P$3,IF(G135&lt;='State Zip Codes'!$Q$4,'State Zip Codes'!$Q$3,IF(G135&lt;='State Zip Codes'!$R$4,'State Zip Codes'!$R$3,IF(G135&lt;='State Zip Codes'!$S$4,'State Zip Codes'!$S$3,IF(G135&lt;='State Zip Codes'!$T$4,'State Zip Codes'!$T$3,"OUT OF TERRITORY"))))),$U$3)</f>
        <v>Zone 0</v>
      </c>
    </row>
    <row r="136" spans="1:8" x14ac:dyDescent="0.25">
      <c r="A136" t="s">
        <v>354</v>
      </c>
      <c r="B136">
        <v>80642</v>
      </c>
      <c r="C136" t="str">
        <f t="shared" si="2"/>
        <v>80642</v>
      </c>
      <c r="D136" t="s">
        <v>347</v>
      </c>
      <c r="E136" t="s">
        <v>409</v>
      </c>
      <c r="F136" t="s">
        <v>424</v>
      </c>
      <c r="G136" s="144">
        <v>31.534587892499999</v>
      </c>
      <c r="H136" t="str">
        <f>IF(VLOOKUP(A136,$J$4:$K$19,2)="Y",IF(G136&lt;='State Zip Codes'!$P$4,'State Zip Codes'!$P$3,IF(G136&lt;='State Zip Codes'!$Q$4,'State Zip Codes'!$Q$3,IF(G136&lt;='State Zip Codes'!$R$4,'State Zip Codes'!$R$3,IF(G136&lt;='State Zip Codes'!$S$4,'State Zip Codes'!$S$3,IF(G136&lt;='State Zip Codes'!$T$4,'State Zip Codes'!$T$3,"OUT OF TERRITORY"))))),$U$3)</f>
        <v>Zone 0</v>
      </c>
    </row>
    <row r="137" spans="1:8" x14ac:dyDescent="0.25">
      <c r="A137" t="s">
        <v>354</v>
      </c>
      <c r="B137">
        <v>80104</v>
      </c>
      <c r="C137" t="str">
        <f t="shared" si="2"/>
        <v>80104</v>
      </c>
      <c r="D137" t="s">
        <v>347</v>
      </c>
      <c r="E137" t="s">
        <v>400</v>
      </c>
      <c r="F137" t="s">
        <v>413</v>
      </c>
      <c r="G137" s="144">
        <v>31.789350080399995</v>
      </c>
      <c r="H137" t="str">
        <f>IF(VLOOKUP(A137,$J$4:$K$19,2)="Y",IF(G137&lt;='State Zip Codes'!$P$4,'State Zip Codes'!$P$3,IF(G137&lt;='State Zip Codes'!$Q$4,'State Zip Codes'!$Q$3,IF(G137&lt;='State Zip Codes'!$R$4,'State Zip Codes'!$R$3,IF(G137&lt;='State Zip Codes'!$S$4,'State Zip Codes'!$S$3,IF(G137&lt;='State Zip Codes'!$T$4,'State Zip Codes'!$T$3,"OUT OF TERRITORY"))))),$U$3)</f>
        <v>Zone 0</v>
      </c>
    </row>
    <row r="138" spans="1:8" x14ac:dyDescent="0.25">
      <c r="A138" t="s">
        <v>354</v>
      </c>
      <c r="B138">
        <v>80455</v>
      </c>
      <c r="C138" t="str">
        <f t="shared" si="2"/>
        <v>80455</v>
      </c>
      <c r="D138" t="s">
        <v>347</v>
      </c>
      <c r="E138" t="s">
        <v>406</v>
      </c>
      <c r="F138" t="s">
        <v>425</v>
      </c>
      <c r="G138" s="144">
        <v>32.068967115899994</v>
      </c>
      <c r="H138" t="str">
        <f>IF(VLOOKUP(A138,$J$4:$K$19,2)="Y",IF(G138&lt;='State Zip Codes'!$P$4,'State Zip Codes'!$P$3,IF(G138&lt;='State Zip Codes'!$Q$4,'State Zip Codes'!$Q$3,IF(G138&lt;='State Zip Codes'!$R$4,'State Zip Codes'!$R$3,IF(G138&lt;='State Zip Codes'!$S$4,'State Zip Codes'!$S$3,IF(G138&lt;='State Zip Codes'!$T$4,'State Zip Codes'!$T$3,"OUT OF TERRITORY"))))),$U$3)</f>
        <v>Zone 0</v>
      </c>
    </row>
    <row r="139" spans="1:8" x14ac:dyDescent="0.25">
      <c r="A139" t="s">
        <v>354</v>
      </c>
      <c r="B139">
        <v>80503</v>
      </c>
      <c r="C139" t="str">
        <f t="shared" si="2"/>
        <v>80503</v>
      </c>
      <c r="D139" t="s">
        <v>347</v>
      </c>
      <c r="E139" t="s">
        <v>406</v>
      </c>
      <c r="F139" t="s">
        <v>422</v>
      </c>
      <c r="G139" s="144">
        <v>32.075180827799997</v>
      </c>
      <c r="H139" t="str">
        <f>IF(VLOOKUP(A139,$J$4:$K$19,2)="Y",IF(G139&lt;='State Zip Codes'!$P$4,'State Zip Codes'!$P$3,IF(G139&lt;='State Zip Codes'!$Q$4,'State Zip Codes'!$Q$3,IF(G139&lt;='State Zip Codes'!$R$4,'State Zip Codes'!$R$3,IF(G139&lt;='State Zip Codes'!$S$4,'State Zip Codes'!$S$3,IF(G139&lt;='State Zip Codes'!$T$4,'State Zip Codes'!$T$3,"OUT OF TERRITORY"))))),$U$3)</f>
        <v>Zone 0</v>
      </c>
    </row>
    <row r="140" spans="1:8" x14ac:dyDescent="0.25">
      <c r="A140" t="s">
        <v>354</v>
      </c>
      <c r="B140">
        <v>80102</v>
      </c>
      <c r="C140" t="str">
        <f t="shared" si="2"/>
        <v>80102</v>
      </c>
      <c r="D140" t="s">
        <v>347</v>
      </c>
      <c r="E140" t="s">
        <v>390</v>
      </c>
      <c r="F140" t="s">
        <v>426</v>
      </c>
      <c r="G140" s="144">
        <v>32.218096201499996</v>
      </c>
      <c r="H140" t="str">
        <f>IF(VLOOKUP(A140,$J$4:$K$19,2)="Y",IF(G140&lt;='State Zip Codes'!$P$4,'State Zip Codes'!$P$3,IF(G140&lt;='State Zip Codes'!$Q$4,'State Zip Codes'!$Q$3,IF(G140&lt;='State Zip Codes'!$R$4,'State Zip Codes'!$R$3,IF(G140&lt;='State Zip Codes'!$S$4,'State Zip Codes'!$S$3,IF(G140&lt;='State Zip Codes'!$T$4,'State Zip Codes'!$T$3,"OUT OF TERRITORY"))))),$U$3)</f>
        <v>Zone 0</v>
      </c>
    </row>
    <row r="141" spans="1:8" x14ac:dyDescent="0.25">
      <c r="A141" t="s">
        <v>354</v>
      </c>
      <c r="B141">
        <v>80135</v>
      </c>
      <c r="C141" t="str">
        <f t="shared" si="2"/>
        <v>80135</v>
      </c>
      <c r="D141" t="s">
        <v>347</v>
      </c>
      <c r="E141" t="s">
        <v>400</v>
      </c>
      <c r="F141" t="s">
        <v>427</v>
      </c>
      <c r="G141" s="144">
        <v>33.348991767299999</v>
      </c>
      <c r="H141" t="str">
        <f>IF(VLOOKUP(A141,$J$4:$K$19,2)="Y",IF(G141&lt;='State Zip Codes'!$P$4,'State Zip Codes'!$P$3,IF(G141&lt;='State Zip Codes'!$Q$4,'State Zip Codes'!$Q$3,IF(G141&lt;='State Zip Codes'!$R$4,'State Zip Codes'!$R$3,IF(G141&lt;='State Zip Codes'!$S$4,'State Zip Codes'!$S$3,IF(G141&lt;='State Zip Codes'!$T$4,'State Zip Codes'!$T$3,"OUT OF TERRITORY"))))),$U$3)</f>
        <v>Zone 0</v>
      </c>
    </row>
    <row r="142" spans="1:8" x14ac:dyDescent="0.25">
      <c r="A142" t="s">
        <v>354</v>
      </c>
      <c r="B142">
        <v>80116</v>
      </c>
      <c r="C142" t="str">
        <f t="shared" si="2"/>
        <v>80116</v>
      </c>
      <c r="D142" t="s">
        <v>347</v>
      </c>
      <c r="E142" t="s">
        <v>400</v>
      </c>
      <c r="F142" t="s">
        <v>428</v>
      </c>
      <c r="G142" s="144">
        <v>33.926866973999999</v>
      </c>
      <c r="H142" t="str">
        <f>IF(VLOOKUP(A142,$J$4:$K$19,2)="Y",IF(G142&lt;='State Zip Codes'!$P$4,'State Zip Codes'!$P$3,IF(G142&lt;='State Zip Codes'!$Q$4,'State Zip Codes'!$Q$3,IF(G142&lt;='State Zip Codes'!$R$4,'State Zip Codes'!$R$3,IF(G142&lt;='State Zip Codes'!$S$4,'State Zip Codes'!$S$3,IF(G142&lt;='State Zip Codes'!$T$4,'State Zip Codes'!$T$3,"OUT OF TERRITORY"))))),$U$3)</f>
        <v>Zone 0</v>
      </c>
    </row>
    <row r="143" spans="1:8" x14ac:dyDescent="0.25">
      <c r="A143" t="s">
        <v>354</v>
      </c>
      <c r="B143">
        <v>80107</v>
      </c>
      <c r="C143" t="str">
        <f t="shared" si="2"/>
        <v>80107</v>
      </c>
      <c r="D143" t="s">
        <v>347</v>
      </c>
      <c r="E143" t="s">
        <v>429</v>
      </c>
      <c r="F143" t="s">
        <v>430</v>
      </c>
      <c r="G143" s="144">
        <v>34.063568635799996</v>
      </c>
      <c r="H143" t="str">
        <f>IF(VLOOKUP(A143,$J$4:$K$19,2)="Y",IF(G143&lt;='State Zip Codes'!$P$4,'State Zip Codes'!$P$3,IF(G143&lt;='State Zip Codes'!$Q$4,'State Zip Codes'!$Q$3,IF(G143&lt;='State Zip Codes'!$R$4,'State Zip Codes'!$R$3,IF(G143&lt;='State Zip Codes'!$S$4,'State Zip Codes'!$S$3,IF(G143&lt;='State Zip Codes'!$T$4,'State Zip Codes'!$T$3,"OUT OF TERRITORY"))))),$U$3)</f>
        <v>Zone 0</v>
      </c>
    </row>
    <row r="144" spans="1:8" x14ac:dyDescent="0.25">
      <c r="A144" t="s">
        <v>354</v>
      </c>
      <c r="B144">
        <v>80542</v>
      </c>
      <c r="C144" t="str">
        <f t="shared" si="2"/>
        <v>80542</v>
      </c>
      <c r="D144" t="s">
        <v>347</v>
      </c>
      <c r="E144" t="s">
        <v>409</v>
      </c>
      <c r="F144" t="s">
        <v>431</v>
      </c>
      <c r="G144" s="144">
        <v>34.318330823699995</v>
      </c>
      <c r="H144" t="str">
        <f>IF(VLOOKUP(A144,$J$4:$K$19,2)="Y",IF(G144&lt;='State Zip Codes'!$P$4,'State Zip Codes'!$P$3,IF(G144&lt;='State Zip Codes'!$Q$4,'State Zip Codes'!$Q$3,IF(G144&lt;='State Zip Codes'!$R$4,'State Zip Codes'!$R$3,IF(G144&lt;='State Zip Codes'!$S$4,'State Zip Codes'!$S$3,IF(G144&lt;='State Zip Codes'!$T$4,'State Zip Codes'!$T$3,"OUT OF TERRITORY"))))),$U$3)</f>
        <v>Zone 0</v>
      </c>
    </row>
    <row r="145" spans="1:8" x14ac:dyDescent="0.25">
      <c r="A145" t="s">
        <v>354</v>
      </c>
      <c r="B145">
        <v>80481</v>
      </c>
      <c r="C145" t="str">
        <f t="shared" si="2"/>
        <v>80481</v>
      </c>
      <c r="D145" t="s">
        <v>347</v>
      </c>
      <c r="E145" t="s">
        <v>406</v>
      </c>
      <c r="F145" t="s">
        <v>432</v>
      </c>
      <c r="G145" s="144">
        <v>35.194464201599999</v>
      </c>
      <c r="H145" t="str">
        <f>IF(VLOOKUP(A145,$J$4:$K$19,2)="Y",IF(G145&lt;='State Zip Codes'!$P$4,'State Zip Codes'!$P$3,IF(G145&lt;='State Zip Codes'!$Q$4,'State Zip Codes'!$Q$3,IF(G145&lt;='State Zip Codes'!$R$4,'State Zip Codes'!$R$3,IF(G145&lt;='State Zip Codes'!$S$4,'State Zip Codes'!$S$3,IF(G145&lt;='State Zip Codes'!$T$4,'State Zip Codes'!$T$3,"OUT OF TERRITORY"))))),$U$3)</f>
        <v>Zone 0</v>
      </c>
    </row>
    <row r="146" spans="1:8" x14ac:dyDescent="0.25">
      <c r="A146" t="s">
        <v>354</v>
      </c>
      <c r="B146">
        <v>80452</v>
      </c>
      <c r="C146" t="str">
        <f t="shared" si="2"/>
        <v>80452</v>
      </c>
      <c r="D146" t="s">
        <v>347</v>
      </c>
      <c r="E146" t="s">
        <v>433</v>
      </c>
      <c r="F146" t="s">
        <v>434</v>
      </c>
      <c r="G146" s="144">
        <v>35.200677913499995</v>
      </c>
      <c r="H146" t="str">
        <f>IF(VLOOKUP(A146,$J$4:$K$19,2)="Y",IF(G146&lt;='State Zip Codes'!$P$4,'State Zip Codes'!$P$3,IF(G146&lt;='State Zip Codes'!$Q$4,'State Zip Codes'!$Q$3,IF(G146&lt;='State Zip Codes'!$R$4,'State Zip Codes'!$R$3,IF(G146&lt;='State Zip Codes'!$S$4,'State Zip Codes'!$S$3,IF(G146&lt;='State Zip Codes'!$T$4,'State Zip Codes'!$T$3,"OUT OF TERRITORY"))))),$U$3)</f>
        <v>Zone 0</v>
      </c>
    </row>
    <row r="147" spans="1:8" x14ac:dyDescent="0.25">
      <c r="A147" t="s">
        <v>354</v>
      </c>
      <c r="B147">
        <v>80118</v>
      </c>
      <c r="C147" t="str">
        <f t="shared" si="2"/>
        <v>80118</v>
      </c>
      <c r="D147" t="s">
        <v>347</v>
      </c>
      <c r="E147" t="s">
        <v>400</v>
      </c>
      <c r="F147" t="s">
        <v>435</v>
      </c>
      <c r="G147" s="144">
        <v>36.766533312299998</v>
      </c>
      <c r="H147" t="str">
        <f>IF(VLOOKUP(A147,$J$4:$K$19,2)="Y",IF(G147&lt;='State Zip Codes'!$P$4,'State Zip Codes'!$P$3,IF(G147&lt;='State Zip Codes'!$Q$4,'State Zip Codes'!$Q$3,IF(G147&lt;='State Zip Codes'!$R$4,'State Zip Codes'!$R$3,IF(G147&lt;='State Zip Codes'!$S$4,'State Zip Codes'!$S$3,IF(G147&lt;='State Zip Codes'!$T$4,'State Zip Codes'!$T$3,"OUT OF TERRITORY"))))),$U$3)</f>
        <v>Zone 0</v>
      </c>
    </row>
    <row r="148" spans="1:8" x14ac:dyDescent="0.25">
      <c r="A148" t="s">
        <v>354</v>
      </c>
      <c r="B148">
        <v>80651</v>
      </c>
      <c r="C148" t="str">
        <f t="shared" si="2"/>
        <v>80651</v>
      </c>
      <c r="D148" t="s">
        <v>347</v>
      </c>
      <c r="E148" t="s">
        <v>409</v>
      </c>
      <c r="F148" t="s">
        <v>436</v>
      </c>
      <c r="G148" s="144">
        <v>36.872166414600002</v>
      </c>
      <c r="H148" t="str">
        <f>IF(VLOOKUP(A148,$J$4:$K$19,2)="Y",IF(G148&lt;='State Zip Codes'!$P$4,'State Zip Codes'!$P$3,IF(G148&lt;='State Zip Codes'!$Q$4,'State Zip Codes'!$Q$3,IF(G148&lt;='State Zip Codes'!$R$4,'State Zip Codes'!$R$3,IF(G148&lt;='State Zip Codes'!$S$4,'State Zip Codes'!$S$3,IF(G148&lt;='State Zip Codes'!$T$4,'State Zip Codes'!$T$3,"OUT OF TERRITORY"))))),$U$3)</f>
        <v>Zone 0</v>
      </c>
    </row>
    <row r="149" spans="1:8" x14ac:dyDescent="0.25">
      <c r="A149" t="s">
        <v>354</v>
      </c>
      <c r="B149">
        <v>80643</v>
      </c>
      <c r="C149" t="str">
        <f t="shared" si="2"/>
        <v>80643</v>
      </c>
      <c r="D149" t="s">
        <v>347</v>
      </c>
      <c r="E149" t="s">
        <v>409</v>
      </c>
      <c r="F149" t="s">
        <v>437</v>
      </c>
      <c r="G149" s="144">
        <v>38.444235525299995</v>
      </c>
      <c r="H149" t="str">
        <f>IF(VLOOKUP(A149,$J$4:$K$19,2)="Y",IF(G149&lt;='State Zip Codes'!$P$4,'State Zip Codes'!$P$3,IF(G149&lt;='State Zip Codes'!$Q$4,'State Zip Codes'!$Q$3,IF(G149&lt;='State Zip Codes'!$R$4,'State Zip Codes'!$R$3,IF(G149&lt;='State Zip Codes'!$S$4,'State Zip Codes'!$S$3,IF(G149&lt;='State Zip Codes'!$T$4,'State Zip Codes'!$T$3,"OUT OF TERRITORY"))))),$U$3)</f>
        <v>Zone 0</v>
      </c>
    </row>
    <row r="150" spans="1:8" x14ac:dyDescent="0.25">
      <c r="A150" t="s">
        <v>354</v>
      </c>
      <c r="B150">
        <v>80513</v>
      </c>
      <c r="C150" t="str">
        <f t="shared" si="2"/>
        <v>80513</v>
      </c>
      <c r="D150" t="s">
        <v>347</v>
      </c>
      <c r="E150" t="s">
        <v>438</v>
      </c>
      <c r="F150" t="s">
        <v>439</v>
      </c>
      <c r="G150" s="144">
        <v>38.674142865599997</v>
      </c>
      <c r="H150" t="str">
        <f>IF(VLOOKUP(A150,$J$4:$K$19,2)="Y",IF(G150&lt;='State Zip Codes'!$P$4,'State Zip Codes'!$P$3,IF(G150&lt;='State Zip Codes'!$Q$4,'State Zip Codes'!$Q$3,IF(G150&lt;='State Zip Codes'!$R$4,'State Zip Codes'!$R$3,IF(G150&lt;='State Zip Codes'!$S$4,'State Zip Codes'!$S$3,IF(G150&lt;='State Zip Codes'!$T$4,'State Zip Codes'!$T$3,"OUT OF TERRITORY"))))),$U$3)</f>
        <v>Zone 0</v>
      </c>
    </row>
    <row r="151" spans="1:8" x14ac:dyDescent="0.25">
      <c r="A151" t="s">
        <v>354</v>
      </c>
      <c r="B151">
        <v>80421</v>
      </c>
      <c r="C151" t="str">
        <f t="shared" si="2"/>
        <v>80421</v>
      </c>
      <c r="D151" t="s">
        <v>347</v>
      </c>
      <c r="E151" t="s">
        <v>440</v>
      </c>
      <c r="F151" t="s">
        <v>441</v>
      </c>
      <c r="G151" s="144">
        <v>38.773562255999998</v>
      </c>
      <c r="H151" t="str">
        <f>IF(VLOOKUP(A151,$J$4:$K$19,2)="Y",IF(G151&lt;='State Zip Codes'!$P$4,'State Zip Codes'!$P$3,IF(G151&lt;='State Zip Codes'!$Q$4,'State Zip Codes'!$Q$3,IF(G151&lt;='State Zip Codes'!$R$4,'State Zip Codes'!$R$3,IF(G151&lt;='State Zip Codes'!$S$4,'State Zip Codes'!$S$3,IF(G151&lt;='State Zip Codes'!$T$4,'State Zip Codes'!$T$3,"OUT OF TERRITORY"))))),$U$3)</f>
        <v>Zone 0</v>
      </c>
    </row>
    <row r="152" spans="1:8" x14ac:dyDescent="0.25">
      <c r="A152" t="s">
        <v>354</v>
      </c>
      <c r="B152">
        <v>80136</v>
      </c>
      <c r="C152" t="str">
        <f t="shared" si="2"/>
        <v>80136</v>
      </c>
      <c r="D152" t="s">
        <v>347</v>
      </c>
      <c r="E152" t="s">
        <v>390</v>
      </c>
      <c r="F152" t="s">
        <v>442</v>
      </c>
      <c r="G152" s="144">
        <v>39.7739698719</v>
      </c>
      <c r="H152" t="str">
        <f>IF(VLOOKUP(A152,$J$4:$K$19,2)="Y",IF(G152&lt;='State Zip Codes'!$P$4,'State Zip Codes'!$P$3,IF(G152&lt;='State Zip Codes'!$Q$4,'State Zip Codes'!$Q$3,IF(G152&lt;='State Zip Codes'!$R$4,'State Zip Codes'!$R$3,IF(G152&lt;='State Zip Codes'!$S$4,'State Zip Codes'!$S$3,IF(G152&lt;='State Zip Codes'!$T$4,'State Zip Codes'!$T$3,"OUT OF TERRITORY"))))),$U$3)</f>
        <v>Zone 0</v>
      </c>
    </row>
    <row r="153" spans="1:8" x14ac:dyDescent="0.25">
      <c r="A153" t="s">
        <v>354</v>
      </c>
      <c r="B153">
        <v>80117</v>
      </c>
      <c r="C153" t="str">
        <f t="shared" si="2"/>
        <v>80117</v>
      </c>
      <c r="D153" t="s">
        <v>347</v>
      </c>
      <c r="E153" t="s">
        <v>429</v>
      </c>
      <c r="F153" t="s">
        <v>443</v>
      </c>
      <c r="G153" s="144">
        <v>40.364272502399992</v>
      </c>
      <c r="H153" t="str">
        <f>IF(VLOOKUP(A153,$J$4:$K$19,2)="Y",IF(G153&lt;='State Zip Codes'!$P$4,'State Zip Codes'!$P$3,IF(G153&lt;='State Zip Codes'!$Q$4,'State Zip Codes'!$Q$3,IF(G153&lt;='State Zip Codes'!$R$4,'State Zip Codes'!$R$3,IF(G153&lt;='State Zip Codes'!$S$4,'State Zip Codes'!$S$3,IF(G153&lt;='State Zip Codes'!$T$4,'State Zip Codes'!$T$3,"OUT OF TERRITORY"))))),$U$3)</f>
        <v>Zone 0</v>
      </c>
    </row>
    <row r="154" spans="1:8" x14ac:dyDescent="0.25">
      <c r="A154" t="s">
        <v>354</v>
      </c>
      <c r="B154">
        <v>80534</v>
      </c>
      <c r="C154" t="str">
        <f t="shared" si="2"/>
        <v>80534</v>
      </c>
      <c r="D154" t="s">
        <v>347</v>
      </c>
      <c r="E154" t="s">
        <v>409</v>
      </c>
      <c r="F154" t="s">
        <v>444</v>
      </c>
      <c r="G154" s="144">
        <v>41.470313220599998</v>
      </c>
      <c r="H154" t="str">
        <f>IF(VLOOKUP(A154,$J$4:$K$19,2)="Y",IF(G154&lt;='State Zip Codes'!$P$4,'State Zip Codes'!$P$3,IF(G154&lt;='State Zip Codes'!$Q$4,'State Zip Codes'!$Q$3,IF(G154&lt;='State Zip Codes'!$R$4,'State Zip Codes'!$R$3,IF(G154&lt;='State Zip Codes'!$S$4,'State Zip Codes'!$S$3,IF(G154&lt;='State Zip Codes'!$T$4,'State Zip Codes'!$T$3,"OUT OF TERRITORY"))))),$U$3)</f>
        <v>Zone 0</v>
      </c>
    </row>
    <row r="155" spans="1:8" x14ac:dyDescent="0.25">
      <c r="A155" t="s">
        <v>354</v>
      </c>
      <c r="B155">
        <v>80645</v>
      </c>
      <c r="C155" t="str">
        <f t="shared" si="2"/>
        <v>80645</v>
      </c>
      <c r="D155" t="s">
        <v>347</v>
      </c>
      <c r="E155" t="s">
        <v>409</v>
      </c>
      <c r="F155" t="s">
        <v>445</v>
      </c>
      <c r="G155" s="144">
        <v>42.029547291599997</v>
      </c>
      <c r="H155" t="str">
        <f>IF(VLOOKUP(A155,$J$4:$K$19,2)="Y",IF(G155&lt;='State Zip Codes'!$P$4,'State Zip Codes'!$P$3,IF(G155&lt;='State Zip Codes'!$Q$4,'State Zip Codes'!$Q$3,IF(G155&lt;='State Zip Codes'!$R$4,'State Zip Codes'!$R$3,IF(G155&lt;='State Zip Codes'!$S$4,'State Zip Codes'!$S$3,IF(G155&lt;='State Zip Codes'!$T$4,'State Zip Codes'!$T$3,"OUT OF TERRITORY"))))),$U$3)</f>
        <v>Zone 0</v>
      </c>
    </row>
    <row r="156" spans="1:8" x14ac:dyDescent="0.25">
      <c r="A156" t="s">
        <v>354</v>
      </c>
      <c r="B156">
        <v>80540</v>
      </c>
      <c r="C156" t="str">
        <f t="shared" si="2"/>
        <v>80540</v>
      </c>
      <c r="D156" t="s">
        <v>347</v>
      </c>
      <c r="E156" t="s">
        <v>406</v>
      </c>
      <c r="F156" t="s">
        <v>446</v>
      </c>
      <c r="G156" s="144">
        <v>42.16003524149999</v>
      </c>
      <c r="H156" t="str">
        <f>IF(VLOOKUP(A156,$J$4:$K$19,2)="Y",IF(G156&lt;='State Zip Codes'!$P$4,'State Zip Codes'!$P$3,IF(G156&lt;='State Zip Codes'!$Q$4,'State Zip Codes'!$Q$3,IF(G156&lt;='State Zip Codes'!$R$4,'State Zip Codes'!$R$3,IF(G156&lt;='State Zip Codes'!$S$4,'State Zip Codes'!$S$3,IF(G156&lt;='State Zip Codes'!$T$4,'State Zip Codes'!$T$3,"OUT OF TERRITORY"))))),$U$3)</f>
        <v>Zone 0</v>
      </c>
    </row>
    <row r="157" spans="1:8" x14ac:dyDescent="0.25">
      <c r="A157" t="s">
        <v>354</v>
      </c>
      <c r="B157">
        <v>80543</v>
      </c>
      <c r="C157" t="str">
        <f t="shared" si="2"/>
        <v>80543</v>
      </c>
      <c r="D157" t="s">
        <v>347</v>
      </c>
      <c r="E157" t="s">
        <v>409</v>
      </c>
      <c r="F157" t="s">
        <v>447</v>
      </c>
      <c r="G157" s="144">
        <v>42.247027208099993</v>
      </c>
      <c r="H157" t="str">
        <f>IF(VLOOKUP(A157,$J$4:$K$19,2)="Y",IF(G157&lt;='State Zip Codes'!$P$4,'State Zip Codes'!$P$3,IF(G157&lt;='State Zip Codes'!$Q$4,'State Zip Codes'!$Q$3,IF(G157&lt;='State Zip Codes'!$R$4,'State Zip Codes'!$R$3,IF(G157&lt;='State Zip Codes'!$S$4,'State Zip Codes'!$S$3,IF(G157&lt;='State Zip Codes'!$T$4,'State Zip Codes'!$T$3,"OUT OF TERRITORY"))))),$U$3)</f>
        <v>Zone 0</v>
      </c>
    </row>
    <row r="158" spans="1:8" x14ac:dyDescent="0.25">
      <c r="A158" t="s">
        <v>354</v>
      </c>
      <c r="B158">
        <v>80510</v>
      </c>
      <c r="C158" t="str">
        <f t="shared" si="2"/>
        <v>80510</v>
      </c>
      <c r="D158" t="s">
        <v>347</v>
      </c>
      <c r="E158" t="s">
        <v>438</v>
      </c>
      <c r="F158" t="s">
        <v>448</v>
      </c>
      <c r="G158" s="144">
        <v>42.607422498299997</v>
      </c>
      <c r="H158" t="str">
        <f>IF(VLOOKUP(A158,$J$4:$K$19,2)="Y",IF(G158&lt;='State Zip Codes'!$P$4,'State Zip Codes'!$P$3,IF(G158&lt;='State Zip Codes'!$Q$4,'State Zip Codes'!$Q$3,IF(G158&lt;='State Zip Codes'!$R$4,'State Zip Codes'!$R$3,IF(G158&lt;='State Zip Codes'!$S$4,'State Zip Codes'!$S$3,IF(G158&lt;='State Zip Codes'!$T$4,'State Zip Codes'!$T$3,"OUT OF TERRITORY"))))),$U$3)</f>
        <v>Zone 0</v>
      </c>
    </row>
    <row r="159" spans="1:8" x14ac:dyDescent="0.25">
      <c r="A159" t="s">
        <v>354</v>
      </c>
      <c r="B159">
        <v>80133</v>
      </c>
      <c r="C159" t="str">
        <f t="shared" si="2"/>
        <v>80133</v>
      </c>
      <c r="D159" t="s">
        <v>347</v>
      </c>
      <c r="E159" t="s">
        <v>449</v>
      </c>
      <c r="F159" t="s">
        <v>450</v>
      </c>
      <c r="G159" s="144">
        <v>43.570547842800003</v>
      </c>
      <c r="H159" t="str">
        <f>IF(VLOOKUP(A159,$J$4:$K$19,2)="Y",IF(G159&lt;='State Zip Codes'!$P$4,'State Zip Codes'!$P$3,IF(G159&lt;='State Zip Codes'!$Q$4,'State Zip Codes'!$Q$3,IF(G159&lt;='State Zip Codes'!$R$4,'State Zip Codes'!$R$3,IF(G159&lt;='State Zip Codes'!$S$4,'State Zip Codes'!$S$3,IF(G159&lt;='State Zip Codes'!$T$4,'State Zip Codes'!$T$3,"OUT OF TERRITORY"))))),$U$3)</f>
        <v>Zone 0</v>
      </c>
    </row>
    <row r="160" spans="1:8" x14ac:dyDescent="0.25">
      <c r="A160" t="s">
        <v>354</v>
      </c>
      <c r="B160">
        <v>80537</v>
      </c>
      <c r="C160" t="str">
        <f t="shared" si="2"/>
        <v>80537</v>
      </c>
      <c r="D160" t="s">
        <v>347</v>
      </c>
      <c r="E160" t="s">
        <v>438</v>
      </c>
      <c r="F160" t="s">
        <v>451</v>
      </c>
      <c r="G160" s="144">
        <v>44.142209337600001</v>
      </c>
      <c r="H160" t="str">
        <f>IF(VLOOKUP(A160,$J$4:$K$19,2)="Y",IF(G160&lt;='State Zip Codes'!$P$4,'State Zip Codes'!$P$3,IF(G160&lt;='State Zip Codes'!$Q$4,'State Zip Codes'!$Q$3,IF(G160&lt;='State Zip Codes'!$R$4,'State Zip Codes'!$R$3,IF(G160&lt;='State Zip Codes'!$S$4,'State Zip Codes'!$S$3,IF(G160&lt;='State Zip Codes'!$T$4,'State Zip Codes'!$T$3,"OUT OF TERRITORY"))))),$U$3)</f>
        <v>Zone 0</v>
      </c>
    </row>
    <row r="161" spans="1:8" x14ac:dyDescent="0.25">
      <c r="A161" t="s">
        <v>354</v>
      </c>
      <c r="B161">
        <v>80132</v>
      </c>
      <c r="C161" t="str">
        <f t="shared" si="2"/>
        <v>80132</v>
      </c>
      <c r="D161" t="s">
        <v>347</v>
      </c>
      <c r="E161" t="s">
        <v>449</v>
      </c>
      <c r="F161" t="s">
        <v>452</v>
      </c>
      <c r="G161" s="144">
        <v>45.695637312599999</v>
      </c>
      <c r="H161" t="str">
        <f>IF(VLOOKUP(A161,$J$4:$K$19,2)="Y",IF(G161&lt;='State Zip Codes'!$P$4,'State Zip Codes'!$P$3,IF(G161&lt;='State Zip Codes'!$Q$4,'State Zip Codes'!$Q$3,IF(G161&lt;='State Zip Codes'!$R$4,'State Zip Codes'!$R$3,IF(G161&lt;='State Zip Codes'!$S$4,'State Zip Codes'!$S$3,IF(G161&lt;='State Zip Codes'!$T$4,'State Zip Codes'!$T$3,"OUT OF TERRITORY"))))),$U$3)</f>
        <v>Zone 0</v>
      </c>
    </row>
    <row r="162" spans="1:8" x14ac:dyDescent="0.25">
      <c r="A162" t="s">
        <v>354</v>
      </c>
      <c r="B162">
        <v>80634</v>
      </c>
      <c r="C162" t="str">
        <f t="shared" si="2"/>
        <v>80634</v>
      </c>
      <c r="D162" t="s">
        <v>347</v>
      </c>
      <c r="E162" t="s">
        <v>409</v>
      </c>
      <c r="F162" t="s">
        <v>453</v>
      </c>
      <c r="G162" s="144">
        <v>46.832746590299998</v>
      </c>
      <c r="H162" t="str">
        <f>IF(VLOOKUP(A162,$J$4:$K$19,2)="Y",IF(G162&lt;='State Zip Codes'!$P$4,'State Zip Codes'!$P$3,IF(G162&lt;='State Zip Codes'!$Q$4,'State Zip Codes'!$Q$3,IF(G162&lt;='State Zip Codes'!$R$4,'State Zip Codes'!$R$3,IF(G162&lt;='State Zip Codes'!$S$4,'State Zip Codes'!$S$3,IF(G162&lt;='State Zip Codes'!$T$4,'State Zip Codes'!$T$3,"OUT OF TERRITORY"))))),$U$3)</f>
        <v>Zone 0</v>
      </c>
    </row>
    <row r="163" spans="1:8" x14ac:dyDescent="0.25">
      <c r="A163" t="s">
        <v>354</v>
      </c>
      <c r="B163">
        <v>80620</v>
      </c>
      <c r="C163" t="str">
        <f t="shared" si="2"/>
        <v>80620</v>
      </c>
      <c r="D163" t="s">
        <v>347</v>
      </c>
      <c r="E163" t="s">
        <v>409</v>
      </c>
      <c r="F163" t="s">
        <v>454</v>
      </c>
      <c r="G163" s="144">
        <v>46.957020828299996</v>
      </c>
      <c r="H163" t="str">
        <f>IF(VLOOKUP(A163,$J$4:$K$19,2)="Y",IF(G163&lt;='State Zip Codes'!$P$4,'State Zip Codes'!$P$3,IF(G163&lt;='State Zip Codes'!$Q$4,'State Zip Codes'!$Q$3,IF(G163&lt;='State Zip Codes'!$R$4,'State Zip Codes'!$R$3,IF(G163&lt;='State Zip Codes'!$S$4,'State Zip Codes'!$S$3,IF(G163&lt;='State Zip Codes'!$T$4,'State Zip Codes'!$T$3,"OUT OF TERRITORY"))))),$U$3)</f>
        <v>Zone 0</v>
      </c>
    </row>
    <row r="164" spans="1:8" x14ac:dyDescent="0.25">
      <c r="A164" t="s">
        <v>354</v>
      </c>
      <c r="B164">
        <v>80446</v>
      </c>
      <c r="C164" t="str">
        <f t="shared" si="2"/>
        <v>80446</v>
      </c>
      <c r="D164" t="s">
        <v>347</v>
      </c>
      <c r="E164" t="s">
        <v>455</v>
      </c>
      <c r="F164" t="s">
        <v>456</v>
      </c>
      <c r="G164" s="144">
        <v>47.286347558999992</v>
      </c>
      <c r="H164" t="str">
        <f>IF(VLOOKUP(A164,$J$4:$K$19,2)="Y",IF(G164&lt;='State Zip Codes'!$P$4,'State Zip Codes'!$P$3,IF(G164&lt;='State Zip Codes'!$Q$4,'State Zip Codes'!$Q$3,IF(G164&lt;='State Zip Codes'!$R$4,'State Zip Codes'!$R$3,IF(G164&lt;='State Zip Codes'!$S$4,'State Zip Codes'!$S$3,IF(G164&lt;='State Zip Codes'!$T$4,'State Zip Codes'!$T$3,"OUT OF TERRITORY"))))),$U$3)</f>
        <v>Zone 0</v>
      </c>
    </row>
    <row r="165" spans="1:8" x14ac:dyDescent="0.25">
      <c r="A165" t="s">
        <v>354</v>
      </c>
      <c r="B165">
        <v>80456</v>
      </c>
      <c r="C165" t="str">
        <f t="shared" si="2"/>
        <v>80456</v>
      </c>
      <c r="D165" t="s">
        <v>347</v>
      </c>
      <c r="E165" t="s">
        <v>440</v>
      </c>
      <c r="F165" t="s">
        <v>388</v>
      </c>
      <c r="G165" s="144">
        <v>47.976069579899992</v>
      </c>
      <c r="H165" t="str">
        <f>IF(VLOOKUP(A165,$J$4:$K$19,2)="Y",IF(G165&lt;='State Zip Codes'!$P$4,'State Zip Codes'!$P$3,IF(G165&lt;='State Zip Codes'!$Q$4,'State Zip Codes'!$Q$3,IF(G165&lt;='State Zip Codes'!$R$4,'State Zip Codes'!$R$3,IF(G165&lt;='State Zip Codes'!$S$4,'State Zip Codes'!$S$3,IF(G165&lt;='State Zip Codes'!$T$4,'State Zip Codes'!$T$3,"OUT OF TERRITORY"))))),$U$3)</f>
        <v>Zone 0</v>
      </c>
    </row>
    <row r="166" spans="1:8" x14ac:dyDescent="0.25">
      <c r="A166" t="s">
        <v>354</v>
      </c>
      <c r="B166">
        <v>80921</v>
      </c>
      <c r="C166" t="str">
        <f t="shared" si="2"/>
        <v>80921</v>
      </c>
      <c r="D166" t="s">
        <v>347</v>
      </c>
      <c r="E166" t="s">
        <v>449</v>
      </c>
      <c r="F166" t="s">
        <v>457</v>
      </c>
      <c r="G166" s="144">
        <v>48.013351851299994</v>
      </c>
      <c r="H166" t="str">
        <f>IF(VLOOKUP(A166,$J$4:$K$19,2)="Y",IF(G166&lt;='State Zip Codes'!$P$4,'State Zip Codes'!$P$3,IF(G166&lt;='State Zip Codes'!$Q$4,'State Zip Codes'!$Q$3,IF(G166&lt;='State Zip Codes'!$R$4,'State Zip Codes'!$R$3,IF(G166&lt;='State Zip Codes'!$S$4,'State Zip Codes'!$S$3,IF(G166&lt;='State Zip Codes'!$T$4,'State Zip Codes'!$T$3,"OUT OF TERRITORY"))))),$U$3)</f>
        <v>Zone 0</v>
      </c>
    </row>
    <row r="167" spans="1:8" x14ac:dyDescent="0.25">
      <c r="A167" t="s">
        <v>354</v>
      </c>
      <c r="B167">
        <v>80106</v>
      </c>
      <c r="C167" t="str">
        <f t="shared" si="2"/>
        <v>80106</v>
      </c>
      <c r="D167" t="s">
        <v>347</v>
      </c>
      <c r="E167" t="s">
        <v>449</v>
      </c>
      <c r="F167" t="s">
        <v>429</v>
      </c>
      <c r="G167" s="144">
        <v>48.255686615399995</v>
      </c>
      <c r="H167" t="str">
        <f>IF(VLOOKUP(A167,$J$4:$K$19,2)="Y",IF(G167&lt;='State Zip Codes'!$P$4,'State Zip Codes'!$P$3,IF(G167&lt;='State Zip Codes'!$Q$4,'State Zip Codes'!$Q$3,IF(G167&lt;='State Zip Codes'!$R$4,'State Zip Codes'!$R$3,IF(G167&lt;='State Zip Codes'!$S$4,'State Zip Codes'!$S$3,IF(G167&lt;='State Zip Codes'!$T$4,'State Zip Codes'!$T$3,"OUT OF TERRITORY"))))),$U$3)</f>
        <v>Zone 0</v>
      </c>
    </row>
    <row r="168" spans="1:8" x14ac:dyDescent="0.25">
      <c r="A168" t="s">
        <v>354</v>
      </c>
      <c r="B168">
        <v>80652</v>
      </c>
      <c r="C168" t="str">
        <f t="shared" si="2"/>
        <v>80652</v>
      </c>
      <c r="D168" t="s">
        <v>347</v>
      </c>
      <c r="E168" t="s">
        <v>409</v>
      </c>
      <c r="F168" t="s">
        <v>458</v>
      </c>
      <c r="G168" s="144">
        <v>48.877057805399993</v>
      </c>
      <c r="H168" t="str">
        <f>IF(VLOOKUP(A168,$J$4:$K$19,2)="Y",IF(G168&lt;='State Zip Codes'!$P$4,'State Zip Codes'!$P$3,IF(G168&lt;='State Zip Codes'!$Q$4,'State Zip Codes'!$Q$3,IF(G168&lt;='State Zip Codes'!$R$4,'State Zip Codes'!$R$3,IF(G168&lt;='State Zip Codes'!$S$4,'State Zip Codes'!$S$3,IF(G168&lt;='State Zip Codes'!$T$4,'State Zip Codes'!$T$3,"OUT OF TERRITORY"))))),$U$3)</f>
        <v>Zone 0</v>
      </c>
    </row>
    <row r="169" spans="1:8" x14ac:dyDescent="0.25">
      <c r="A169" t="s">
        <v>354</v>
      </c>
      <c r="B169">
        <v>80639</v>
      </c>
      <c r="C169" t="str">
        <f t="shared" si="2"/>
        <v>80639</v>
      </c>
      <c r="D169" t="s">
        <v>347</v>
      </c>
      <c r="E169" t="s">
        <v>409</v>
      </c>
      <c r="F169" t="s">
        <v>453</v>
      </c>
      <c r="G169" s="144">
        <v>49.2312393837</v>
      </c>
      <c r="H169" t="str">
        <f>IF(VLOOKUP(A169,$J$4:$K$19,2)="Y",IF(G169&lt;='State Zip Codes'!$P$4,'State Zip Codes'!$P$3,IF(G169&lt;='State Zip Codes'!$Q$4,'State Zip Codes'!$Q$3,IF(G169&lt;='State Zip Codes'!$R$4,'State Zip Codes'!$R$3,IF(G169&lt;='State Zip Codes'!$S$4,'State Zip Codes'!$S$3,IF(G169&lt;='State Zip Codes'!$T$4,'State Zip Codes'!$T$3,"OUT OF TERRITORY"))))),$U$3)</f>
        <v>Zone 0</v>
      </c>
    </row>
    <row r="170" spans="1:8" x14ac:dyDescent="0.25">
      <c r="A170" t="s">
        <v>354</v>
      </c>
      <c r="B170">
        <v>80435</v>
      </c>
      <c r="C170" t="str">
        <f t="shared" si="2"/>
        <v>80435</v>
      </c>
      <c r="D170" t="s">
        <v>347</v>
      </c>
      <c r="E170" t="s">
        <v>459</v>
      </c>
      <c r="F170" t="s">
        <v>460</v>
      </c>
      <c r="G170" s="144">
        <v>49.784259742800003</v>
      </c>
      <c r="H170" t="str">
        <f>IF(VLOOKUP(A170,$J$4:$K$19,2)="Y",IF(G170&lt;='State Zip Codes'!$P$4,'State Zip Codes'!$P$3,IF(G170&lt;='State Zip Codes'!$Q$4,'State Zip Codes'!$Q$3,IF(G170&lt;='State Zip Codes'!$R$4,'State Zip Codes'!$R$3,IF(G170&lt;='State Zip Codes'!$S$4,'State Zip Codes'!$S$3,IF(G170&lt;='State Zip Codes'!$T$4,'State Zip Codes'!$T$3,"OUT OF TERRITORY"))))),$U$3)</f>
        <v>Zone 0</v>
      </c>
    </row>
    <row r="171" spans="1:8" x14ac:dyDescent="0.25">
      <c r="A171" t="s">
        <v>354</v>
      </c>
      <c r="B171">
        <v>80638</v>
      </c>
      <c r="C171" t="str">
        <f t="shared" si="2"/>
        <v>80638</v>
      </c>
      <c r="D171" t="s">
        <v>347</v>
      </c>
      <c r="E171" t="s">
        <v>409</v>
      </c>
      <c r="F171" t="s">
        <v>453</v>
      </c>
      <c r="G171" s="144">
        <v>50.163296168700001</v>
      </c>
      <c r="H171" t="str">
        <f>IF(VLOOKUP(A171,$J$4:$K$19,2)="Y",IF(G171&lt;='State Zip Codes'!$P$4,'State Zip Codes'!$P$3,IF(G171&lt;='State Zip Codes'!$Q$4,'State Zip Codes'!$Q$3,IF(G171&lt;='State Zip Codes'!$R$4,'State Zip Codes'!$R$3,IF(G171&lt;='State Zip Codes'!$S$4,'State Zip Codes'!$S$3,IF(G171&lt;='State Zip Codes'!$T$4,'State Zip Codes'!$T$3,"OUT OF TERRITORY"))))),$U$3)</f>
        <v>Zone 0</v>
      </c>
    </row>
    <row r="172" spans="1:8" x14ac:dyDescent="0.25">
      <c r="A172" t="s">
        <v>354</v>
      </c>
      <c r="B172">
        <v>80103</v>
      </c>
      <c r="C172" t="str">
        <f t="shared" si="2"/>
        <v>80103</v>
      </c>
      <c r="D172" t="s">
        <v>347</v>
      </c>
      <c r="E172" t="s">
        <v>392</v>
      </c>
      <c r="F172" t="s">
        <v>461</v>
      </c>
      <c r="G172" s="144">
        <v>50.486409187499994</v>
      </c>
      <c r="H172" t="str">
        <f>IF(VLOOKUP(A172,$J$4:$K$19,2)="Y",IF(G172&lt;='State Zip Codes'!$P$4,'State Zip Codes'!$P$3,IF(G172&lt;='State Zip Codes'!$Q$4,'State Zip Codes'!$Q$3,IF(G172&lt;='State Zip Codes'!$R$4,'State Zip Codes'!$R$3,IF(G172&lt;='State Zip Codes'!$S$4,'State Zip Codes'!$S$3,IF(G172&lt;='State Zip Codes'!$T$4,'State Zip Codes'!$T$3,"OUT OF TERRITORY"))))),$U$3)</f>
        <v>Zone 0</v>
      </c>
    </row>
    <row r="173" spans="1:8" x14ac:dyDescent="0.25">
      <c r="A173" t="s">
        <v>354</v>
      </c>
      <c r="B173">
        <v>80827</v>
      </c>
      <c r="C173" t="str">
        <f t="shared" si="2"/>
        <v>80827</v>
      </c>
      <c r="D173" t="s">
        <v>347</v>
      </c>
      <c r="E173" t="s">
        <v>440</v>
      </c>
      <c r="F173" t="s">
        <v>462</v>
      </c>
      <c r="G173" s="144">
        <v>51.132635225100003</v>
      </c>
      <c r="H173" t="str">
        <f>IF(VLOOKUP(A173,$J$4:$K$19,2)="Y",IF(G173&lt;='State Zip Codes'!$P$4,'State Zip Codes'!$P$3,IF(G173&lt;='State Zip Codes'!$Q$4,'State Zip Codes'!$Q$3,IF(G173&lt;='State Zip Codes'!$R$4,'State Zip Codes'!$R$3,IF(G173&lt;='State Zip Codes'!$S$4,'State Zip Codes'!$S$3,IF(G173&lt;='State Zip Codes'!$T$4,'State Zip Codes'!$T$3,"OUT OF TERRITORY"))))),$U$3)</f>
        <v>Zone 0</v>
      </c>
    </row>
    <row r="174" spans="1:8" x14ac:dyDescent="0.25">
      <c r="A174" t="s">
        <v>354</v>
      </c>
      <c r="B174">
        <v>80550</v>
      </c>
      <c r="C174" t="str">
        <f t="shared" si="2"/>
        <v>80550</v>
      </c>
      <c r="D174" t="s">
        <v>347</v>
      </c>
      <c r="E174" t="s">
        <v>409</v>
      </c>
      <c r="F174" t="s">
        <v>463</v>
      </c>
      <c r="G174" s="144">
        <v>51.163703784599996</v>
      </c>
      <c r="H174" t="str">
        <f>IF(VLOOKUP(A174,$J$4:$K$19,2)="Y",IF(G174&lt;='State Zip Codes'!$P$4,'State Zip Codes'!$P$3,IF(G174&lt;='State Zip Codes'!$Q$4,'State Zip Codes'!$Q$3,IF(G174&lt;='State Zip Codes'!$R$4,'State Zip Codes'!$R$3,IF(G174&lt;='State Zip Codes'!$S$4,'State Zip Codes'!$S$3,IF(G174&lt;='State Zip Codes'!$T$4,'State Zip Codes'!$T$3,"OUT OF TERRITORY"))))),$U$3)</f>
        <v>Zone 0</v>
      </c>
    </row>
    <row r="175" spans="1:8" x14ac:dyDescent="0.25">
      <c r="A175" t="s">
        <v>354</v>
      </c>
      <c r="B175">
        <v>80863</v>
      </c>
      <c r="C175" t="str">
        <f t="shared" si="2"/>
        <v>80863</v>
      </c>
      <c r="D175" t="s">
        <v>347</v>
      </c>
      <c r="E175" t="s">
        <v>464</v>
      </c>
      <c r="F175" t="s">
        <v>465</v>
      </c>
      <c r="G175" s="144">
        <v>51.281764310699998</v>
      </c>
      <c r="H175" t="str">
        <f>IF(VLOOKUP(A175,$J$4:$K$19,2)="Y",IF(G175&lt;='State Zip Codes'!$P$4,'State Zip Codes'!$P$3,IF(G175&lt;='State Zip Codes'!$Q$4,'State Zip Codes'!$Q$3,IF(G175&lt;='State Zip Codes'!$R$4,'State Zip Codes'!$R$3,IF(G175&lt;='State Zip Codes'!$S$4,'State Zip Codes'!$S$3,IF(G175&lt;='State Zip Codes'!$T$4,'State Zip Codes'!$T$3,"OUT OF TERRITORY"))))),$U$3)</f>
        <v>Zone 0</v>
      </c>
    </row>
    <row r="176" spans="1:8" x14ac:dyDescent="0.25">
      <c r="A176" t="s">
        <v>354</v>
      </c>
      <c r="B176">
        <v>80631</v>
      </c>
      <c r="C176" t="str">
        <f t="shared" si="2"/>
        <v>80631</v>
      </c>
      <c r="D176" t="s">
        <v>347</v>
      </c>
      <c r="E176" t="s">
        <v>409</v>
      </c>
      <c r="F176" t="s">
        <v>453</v>
      </c>
      <c r="G176" s="144">
        <v>51.468175667699995</v>
      </c>
      <c r="H176" t="str">
        <f>IF(VLOOKUP(A176,$J$4:$K$19,2)="Y",IF(G176&lt;='State Zip Codes'!$P$4,'State Zip Codes'!$P$3,IF(G176&lt;='State Zip Codes'!$Q$4,'State Zip Codes'!$Q$3,IF(G176&lt;='State Zip Codes'!$R$4,'State Zip Codes'!$R$3,IF(G176&lt;='State Zip Codes'!$S$4,'State Zip Codes'!$S$3,IF(G176&lt;='State Zip Codes'!$T$4,'State Zip Codes'!$T$3,"OUT OF TERRITORY"))))),$U$3)</f>
        <v>Zone 0</v>
      </c>
    </row>
    <row r="177" spans="1:8" x14ac:dyDescent="0.25">
      <c r="A177" t="s">
        <v>354</v>
      </c>
      <c r="B177">
        <v>80551</v>
      </c>
      <c r="C177" t="str">
        <f t="shared" si="2"/>
        <v>80551</v>
      </c>
      <c r="D177" t="s">
        <v>347</v>
      </c>
      <c r="E177" t="s">
        <v>409</v>
      </c>
      <c r="F177" t="s">
        <v>463</v>
      </c>
      <c r="G177" s="144">
        <v>51.511671651</v>
      </c>
      <c r="H177" t="str">
        <f>IF(VLOOKUP(A177,$J$4:$K$19,2)="Y",IF(G177&lt;='State Zip Codes'!$P$4,'State Zip Codes'!$P$3,IF(G177&lt;='State Zip Codes'!$Q$4,'State Zip Codes'!$Q$3,IF(G177&lt;='State Zip Codes'!$R$4,'State Zip Codes'!$R$3,IF(G177&lt;='State Zip Codes'!$S$4,'State Zip Codes'!$S$3,IF(G177&lt;='State Zip Codes'!$T$4,'State Zip Codes'!$T$3,"OUT OF TERRITORY"))))),$U$3)</f>
        <v>Zone 0</v>
      </c>
    </row>
    <row r="178" spans="1:8" x14ac:dyDescent="0.25">
      <c r="A178" t="s">
        <v>354</v>
      </c>
      <c r="B178">
        <v>80528</v>
      </c>
      <c r="C178" t="str">
        <f t="shared" si="2"/>
        <v>80528</v>
      </c>
      <c r="D178" t="s">
        <v>347</v>
      </c>
      <c r="E178" t="s">
        <v>438</v>
      </c>
      <c r="F178" t="s">
        <v>466</v>
      </c>
      <c r="G178" s="144">
        <v>52.014982314899996</v>
      </c>
      <c r="H178" t="str">
        <f>IF(VLOOKUP(A178,$J$4:$K$19,2)="Y",IF(G178&lt;='State Zip Codes'!$P$4,'State Zip Codes'!$P$3,IF(G178&lt;='State Zip Codes'!$Q$4,'State Zip Codes'!$Q$3,IF(G178&lt;='State Zip Codes'!$R$4,'State Zip Codes'!$R$3,IF(G178&lt;='State Zip Codes'!$S$4,'State Zip Codes'!$S$3,IF(G178&lt;='State Zip Codes'!$T$4,'State Zip Codes'!$T$3,"OUT OF TERRITORY"))))),$U$3)</f>
        <v>Zone 0</v>
      </c>
    </row>
    <row r="179" spans="1:8" x14ac:dyDescent="0.25">
      <c r="A179" t="s">
        <v>354</v>
      </c>
      <c r="B179">
        <v>80840</v>
      </c>
      <c r="C179" t="str">
        <f t="shared" si="2"/>
        <v>80840</v>
      </c>
      <c r="D179" t="s">
        <v>347</v>
      </c>
      <c r="E179" t="s">
        <v>449</v>
      </c>
      <c r="F179" t="s">
        <v>467</v>
      </c>
      <c r="G179" s="144">
        <v>52.300813062300001</v>
      </c>
      <c r="H179" t="str">
        <f>IF(VLOOKUP(A179,$J$4:$K$19,2)="Y",IF(G179&lt;='State Zip Codes'!$P$4,'State Zip Codes'!$P$3,IF(G179&lt;='State Zip Codes'!$Q$4,'State Zip Codes'!$Q$3,IF(G179&lt;='State Zip Codes'!$R$4,'State Zip Codes'!$R$3,IF(G179&lt;='State Zip Codes'!$S$4,'State Zip Codes'!$S$3,IF(G179&lt;='State Zip Codes'!$T$4,'State Zip Codes'!$T$3,"OUT OF TERRITORY"))))),$U$3)</f>
        <v>Zone 0</v>
      </c>
    </row>
    <row r="180" spans="1:8" x14ac:dyDescent="0.25">
      <c r="A180" t="s">
        <v>354</v>
      </c>
      <c r="B180">
        <v>80908</v>
      </c>
      <c r="C180" t="str">
        <f t="shared" si="2"/>
        <v>80908</v>
      </c>
      <c r="D180" t="s">
        <v>347</v>
      </c>
      <c r="E180" t="s">
        <v>449</v>
      </c>
      <c r="F180" t="s">
        <v>457</v>
      </c>
      <c r="G180" s="144">
        <v>52.331881621799994</v>
      </c>
      <c r="H180" t="str">
        <f>IF(VLOOKUP(A180,$J$4:$K$19,2)="Y",IF(G180&lt;='State Zip Codes'!$P$4,'State Zip Codes'!$P$3,IF(G180&lt;='State Zip Codes'!$Q$4,'State Zip Codes'!$Q$3,IF(G180&lt;='State Zip Codes'!$R$4,'State Zip Codes'!$R$3,IF(G180&lt;='State Zip Codes'!$S$4,'State Zip Codes'!$S$3,IF(G180&lt;='State Zip Codes'!$T$4,'State Zip Codes'!$T$3,"OUT OF TERRITORY"))))),$U$3)</f>
        <v>Zone 0</v>
      </c>
    </row>
    <row r="181" spans="1:8" x14ac:dyDescent="0.25">
      <c r="A181" t="s">
        <v>354</v>
      </c>
      <c r="B181">
        <v>80538</v>
      </c>
      <c r="C181" t="str">
        <f t="shared" si="2"/>
        <v>80538</v>
      </c>
      <c r="D181" t="s">
        <v>347</v>
      </c>
      <c r="E181" t="s">
        <v>438</v>
      </c>
      <c r="F181" t="s">
        <v>451</v>
      </c>
      <c r="G181" s="144">
        <v>53.257724694899991</v>
      </c>
      <c r="H181" t="str">
        <f>IF(VLOOKUP(A181,$J$4:$K$19,2)="Y",IF(G181&lt;='State Zip Codes'!$P$4,'State Zip Codes'!$P$3,IF(G181&lt;='State Zip Codes'!$Q$4,'State Zip Codes'!$Q$3,IF(G181&lt;='State Zip Codes'!$R$4,'State Zip Codes'!$R$3,IF(G181&lt;='State Zip Codes'!$S$4,'State Zip Codes'!$S$3,IF(G181&lt;='State Zip Codes'!$T$4,'State Zip Codes'!$T$3,"OUT OF TERRITORY"))))),$U$3)</f>
        <v>Zone 0</v>
      </c>
    </row>
    <row r="182" spans="1:8" x14ac:dyDescent="0.25">
      <c r="A182" t="s">
        <v>354</v>
      </c>
      <c r="B182">
        <v>80515</v>
      </c>
      <c r="C182" t="str">
        <f t="shared" si="2"/>
        <v>80515</v>
      </c>
      <c r="D182" t="s">
        <v>347</v>
      </c>
      <c r="E182" t="s">
        <v>438</v>
      </c>
      <c r="F182" t="s">
        <v>468</v>
      </c>
      <c r="G182" s="144">
        <v>53.6616159684</v>
      </c>
      <c r="H182" t="str">
        <f>IF(VLOOKUP(A182,$J$4:$K$19,2)="Y",IF(G182&lt;='State Zip Codes'!$P$4,'State Zip Codes'!$P$3,IF(G182&lt;='State Zip Codes'!$Q$4,'State Zip Codes'!$Q$3,IF(G182&lt;='State Zip Codes'!$R$4,'State Zip Codes'!$R$3,IF(G182&lt;='State Zip Codes'!$S$4,'State Zip Codes'!$S$3,IF(G182&lt;='State Zip Codes'!$T$4,'State Zip Codes'!$T$3,"OUT OF TERRITORY"))))),$U$3)</f>
        <v>Zone 0</v>
      </c>
    </row>
    <row r="183" spans="1:8" x14ac:dyDescent="0.25">
      <c r="A183" t="s">
        <v>354</v>
      </c>
      <c r="B183">
        <v>80525</v>
      </c>
      <c r="C183" t="str">
        <f t="shared" si="2"/>
        <v>80525</v>
      </c>
      <c r="D183" t="s">
        <v>347</v>
      </c>
      <c r="E183" t="s">
        <v>438</v>
      </c>
      <c r="F183" t="s">
        <v>466</v>
      </c>
      <c r="G183" s="144">
        <v>53.667829680300002</v>
      </c>
      <c r="H183" t="str">
        <f>IF(VLOOKUP(A183,$J$4:$K$19,2)="Y",IF(G183&lt;='State Zip Codes'!$P$4,'State Zip Codes'!$P$3,IF(G183&lt;='State Zip Codes'!$Q$4,'State Zip Codes'!$Q$3,IF(G183&lt;='State Zip Codes'!$R$4,'State Zip Codes'!$R$3,IF(G183&lt;='State Zip Codes'!$S$4,'State Zip Codes'!$S$3,IF(G183&lt;='State Zip Codes'!$T$4,'State Zip Codes'!$T$3,"OUT OF TERRITORY"))))),$U$3)</f>
        <v>Zone 0</v>
      </c>
    </row>
    <row r="184" spans="1:8" x14ac:dyDescent="0.25">
      <c r="A184" t="s">
        <v>354</v>
      </c>
      <c r="B184">
        <v>80644</v>
      </c>
      <c r="C184" t="str">
        <f t="shared" si="2"/>
        <v>80644</v>
      </c>
      <c r="D184" t="s">
        <v>347</v>
      </c>
      <c r="E184" t="s">
        <v>409</v>
      </c>
      <c r="F184" t="s">
        <v>469</v>
      </c>
      <c r="G184" s="144">
        <v>54.059293529999998</v>
      </c>
      <c r="H184" t="str">
        <f>IF(VLOOKUP(A184,$J$4:$K$19,2)="Y",IF(G184&lt;='State Zip Codes'!$P$4,'State Zip Codes'!$P$3,IF(G184&lt;='State Zip Codes'!$Q$4,'State Zip Codes'!$Q$3,IF(G184&lt;='State Zip Codes'!$R$4,'State Zip Codes'!$R$3,IF(G184&lt;='State Zip Codes'!$S$4,'State Zip Codes'!$S$3,IF(G184&lt;='State Zip Codes'!$T$4,'State Zip Codes'!$T$3,"OUT OF TERRITORY"))))),$U$3)</f>
        <v>Zone 0</v>
      </c>
    </row>
    <row r="185" spans="1:8" x14ac:dyDescent="0.25">
      <c r="A185" t="s">
        <v>354</v>
      </c>
      <c r="B185">
        <v>80105</v>
      </c>
      <c r="C185" t="str">
        <f t="shared" si="2"/>
        <v>80105</v>
      </c>
      <c r="D185" t="s">
        <v>347</v>
      </c>
      <c r="E185" t="s">
        <v>392</v>
      </c>
      <c r="F185" t="s">
        <v>470</v>
      </c>
      <c r="G185" s="144">
        <v>54.494253362999999</v>
      </c>
      <c r="H185" t="str">
        <f>IF(VLOOKUP(A185,$J$4:$K$19,2)="Y",IF(G185&lt;='State Zip Codes'!$P$4,'State Zip Codes'!$P$3,IF(G185&lt;='State Zip Codes'!$Q$4,'State Zip Codes'!$Q$3,IF(G185&lt;='State Zip Codes'!$R$4,'State Zip Codes'!$R$3,IF(G185&lt;='State Zip Codes'!$S$4,'State Zip Codes'!$S$3,IF(G185&lt;='State Zip Codes'!$T$4,'State Zip Codes'!$T$3,"OUT OF TERRITORY"))))),$U$3)</f>
        <v>Zone 0</v>
      </c>
    </row>
    <row r="186" spans="1:8" x14ac:dyDescent="0.25">
      <c r="A186" t="s">
        <v>354</v>
      </c>
      <c r="B186">
        <v>80526</v>
      </c>
      <c r="C186" t="str">
        <f t="shared" si="2"/>
        <v>80526</v>
      </c>
      <c r="D186" t="s">
        <v>347</v>
      </c>
      <c r="E186" t="s">
        <v>438</v>
      </c>
      <c r="F186" t="s">
        <v>466</v>
      </c>
      <c r="G186" s="144">
        <v>54.537749346299996</v>
      </c>
      <c r="H186" t="str">
        <f>IF(VLOOKUP(A186,$J$4:$K$19,2)="Y",IF(G186&lt;='State Zip Codes'!$P$4,'State Zip Codes'!$P$3,IF(G186&lt;='State Zip Codes'!$Q$4,'State Zip Codes'!$Q$3,IF(G186&lt;='State Zip Codes'!$R$4,'State Zip Codes'!$R$3,IF(G186&lt;='State Zip Codes'!$S$4,'State Zip Codes'!$S$3,IF(G186&lt;='State Zip Codes'!$T$4,'State Zip Codes'!$T$3,"OUT OF TERRITORY"))))),$U$3)</f>
        <v>Zone 0</v>
      </c>
    </row>
    <row r="187" spans="1:8" x14ac:dyDescent="0.25">
      <c r="A187" t="s">
        <v>354</v>
      </c>
      <c r="B187">
        <v>80547</v>
      </c>
      <c r="C187" t="str">
        <f t="shared" si="2"/>
        <v>80547</v>
      </c>
      <c r="D187" t="s">
        <v>347</v>
      </c>
      <c r="E187" t="s">
        <v>438</v>
      </c>
      <c r="F187" t="s">
        <v>471</v>
      </c>
      <c r="G187" s="144">
        <v>54.817366381799999</v>
      </c>
      <c r="H187" t="str">
        <f>IF(VLOOKUP(A187,$J$4:$K$19,2)="Y",IF(G187&lt;='State Zip Codes'!$P$4,'State Zip Codes'!$P$3,IF(G187&lt;='State Zip Codes'!$Q$4,'State Zip Codes'!$Q$3,IF(G187&lt;='State Zip Codes'!$R$4,'State Zip Codes'!$R$3,IF(G187&lt;='State Zip Codes'!$S$4,'State Zip Codes'!$S$3,IF(G187&lt;='State Zip Codes'!$T$4,'State Zip Codes'!$T$3,"OUT OF TERRITORY"))))),$U$3)</f>
        <v>Zone 0</v>
      </c>
    </row>
    <row r="188" spans="1:8" x14ac:dyDescent="0.25">
      <c r="A188" t="s">
        <v>354</v>
      </c>
      <c r="B188">
        <v>80424</v>
      </c>
      <c r="C188" t="str">
        <f t="shared" si="2"/>
        <v>80424</v>
      </c>
      <c r="D188" t="s">
        <v>347</v>
      </c>
      <c r="E188" t="s">
        <v>459</v>
      </c>
      <c r="F188" t="s">
        <v>472</v>
      </c>
      <c r="G188" s="144">
        <v>55.196402807699997</v>
      </c>
      <c r="H188" t="str">
        <f>IF(VLOOKUP(A188,$J$4:$K$19,2)="Y",IF(G188&lt;='State Zip Codes'!$P$4,'State Zip Codes'!$P$3,IF(G188&lt;='State Zip Codes'!$Q$4,'State Zip Codes'!$Q$3,IF(G188&lt;='State Zip Codes'!$R$4,'State Zip Codes'!$R$3,IF(G188&lt;='State Zip Codes'!$S$4,'State Zip Codes'!$S$3,IF(G188&lt;='State Zip Codes'!$T$4,'State Zip Codes'!$T$3,"OUT OF TERRITORY"))))),$U$3)</f>
        <v>Zone 0</v>
      </c>
    </row>
    <row r="189" spans="1:8" x14ac:dyDescent="0.25">
      <c r="A189" t="s">
        <v>354</v>
      </c>
      <c r="B189">
        <v>80920</v>
      </c>
      <c r="C189" t="str">
        <f t="shared" si="2"/>
        <v>80920</v>
      </c>
      <c r="D189" t="s">
        <v>347</v>
      </c>
      <c r="E189" t="s">
        <v>449</v>
      </c>
      <c r="F189" t="s">
        <v>457</v>
      </c>
      <c r="G189" s="144">
        <v>55.513302114600002</v>
      </c>
      <c r="H189" t="str">
        <f>IF(VLOOKUP(A189,$J$4:$K$19,2)="Y",IF(G189&lt;='State Zip Codes'!$P$4,'State Zip Codes'!$P$3,IF(G189&lt;='State Zip Codes'!$Q$4,'State Zip Codes'!$Q$3,IF(G189&lt;='State Zip Codes'!$R$4,'State Zip Codes'!$R$3,IF(G189&lt;='State Zip Codes'!$S$4,'State Zip Codes'!$S$3,IF(G189&lt;='State Zip Codes'!$T$4,'State Zip Codes'!$T$3,"OUT OF TERRITORY"))))),$U$3)</f>
        <v>Zone 0</v>
      </c>
    </row>
    <row r="190" spans="1:8" x14ac:dyDescent="0.25">
      <c r="A190" t="s">
        <v>354</v>
      </c>
      <c r="B190">
        <v>80924</v>
      </c>
      <c r="C190" t="str">
        <f t="shared" si="2"/>
        <v>80924</v>
      </c>
      <c r="D190" t="s">
        <v>347</v>
      </c>
      <c r="E190" t="s">
        <v>449</v>
      </c>
      <c r="F190" t="s">
        <v>457</v>
      </c>
      <c r="G190" s="144">
        <v>55.556798097899993</v>
      </c>
      <c r="H190" t="str">
        <f>IF(VLOOKUP(A190,$J$4:$K$19,2)="Y",IF(G190&lt;='State Zip Codes'!$P$4,'State Zip Codes'!$P$3,IF(G190&lt;='State Zip Codes'!$Q$4,'State Zip Codes'!$Q$3,IF(G190&lt;='State Zip Codes'!$R$4,'State Zip Codes'!$R$3,IF(G190&lt;='State Zip Codes'!$S$4,'State Zip Codes'!$S$3,IF(G190&lt;='State Zip Codes'!$T$4,'State Zip Codes'!$T$3,"OUT OF TERRITORY"))))),$U$3)</f>
        <v>Zone 0</v>
      </c>
    </row>
    <row r="191" spans="1:8" x14ac:dyDescent="0.25">
      <c r="A191" t="s">
        <v>354</v>
      </c>
      <c r="B191">
        <v>80517</v>
      </c>
      <c r="C191" t="str">
        <f t="shared" si="2"/>
        <v>80517</v>
      </c>
      <c r="D191" t="s">
        <v>347</v>
      </c>
      <c r="E191" t="s">
        <v>438</v>
      </c>
      <c r="F191" t="s">
        <v>473</v>
      </c>
      <c r="G191" s="144">
        <v>55.569225521699998</v>
      </c>
      <c r="H191" t="str">
        <f>IF(VLOOKUP(A191,$J$4:$K$19,2)="Y",IF(G191&lt;='State Zip Codes'!$P$4,'State Zip Codes'!$P$3,IF(G191&lt;='State Zip Codes'!$Q$4,'State Zip Codes'!$Q$3,IF(G191&lt;='State Zip Codes'!$R$4,'State Zip Codes'!$R$3,IF(G191&lt;='State Zip Codes'!$S$4,'State Zip Codes'!$S$3,IF(G191&lt;='State Zip Codes'!$T$4,'State Zip Codes'!$T$3,"OUT OF TERRITORY"))))),$U$3)</f>
        <v>Zone 0</v>
      </c>
    </row>
    <row r="192" spans="1:8" x14ac:dyDescent="0.25">
      <c r="A192" t="s">
        <v>354</v>
      </c>
      <c r="B192">
        <v>80919</v>
      </c>
      <c r="C192" t="str">
        <f t="shared" si="2"/>
        <v>80919</v>
      </c>
      <c r="D192" t="s">
        <v>347</v>
      </c>
      <c r="E192" t="s">
        <v>449</v>
      </c>
      <c r="F192" t="s">
        <v>457</v>
      </c>
      <c r="G192" s="144">
        <v>56.1843829998</v>
      </c>
      <c r="H192" t="str">
        <f>IF(VLOOKUP(A192,$J$4:$K$19,2)="Y",IF(G192&lt;='State Zip Codes'!$P$4,'State Zip Codes'!$P$3,IF(G192&lt;='State Zip Codes'!$Q$4,'State Zip Codes'!$Q$3,IF(G192&lt;='State Zip Codes'!$R$4,'State Zip Codes'!$R$3,IF(G192&lt;='State Zip Codes'!$S$4,'State Zip Codes'!$S$3,IF(G192&lt;='State Zip Codes'!$T$4,'State Zip Codes'!$T$3,"OUT OF TERRITORY"))))),$U$3)</f>
        <v>Zone 0</v>
      </c>
    </row>
    <row r="193" spans="1:8" x14ac:dyDescent="0.25">
      <c r="A193" t="s">
        <v>354</v>
      </c>
      <c r="B193">
        <v>80809</v>
      </c>
      <c r="C193" t="str">
        <f t="shared" si="2"/>
        <v>80809</v>
      </c>
      <c r="D193" t="s">
        <v>347</v>
      </c>
      <c r="E193" t="s">
        <v>449</v>
      </c>
      <c r="F193" t="s">
        <v>474</v>
      </c>
      <c r="G193" s="144">
        <v>56.358366932999999</v>
      </c>
      <c r="H193" t="str">
        <f>IF(VLOOKUP(A193,$J$4:$K$19,2)="Y",IF(G193&lt;='State Zip Codes'!$P$4,'State Zip Codes'!$P$3,IF(G193&lt;='State Zip Codes'!$Q$4,'State Zip Codes'!$Q$3,IF(G193&lt;='State Zip Codes'!$R$4,'State Zip Codes'!$R$3,IF(G193&lt;='State Zip Codes'!$S$4,'State Zip Codes'!$S$3,IF(G193&lt;='State Zip Codes'!$T$4,'State Zip Codes'!$T$3,"OUT OF TERRITORY"))))),$U$3)</f>
        <v>Zone 0</v>
      </c>
    </row>
    <row r="194" spans="1:8" x14ac:dyDescent="0.25">
      <c r="A194" t="s">
        <v>354</v>
      </c>
      <c r="B194">
        <v>80814</v>
      </c>
      <c r="C194" t="str">
        <f t="shared" si="2"/>
        <v>80814</v>
      </c>
      <c r="D194" t="s">
        <v>347</v>
      </c>
      <c r="E194" t="s">
        <v>464</v>
      </c>
      <c r="F194" t="s">
        <v>475</v>
      </c>
      <c r="G194" s="144">
        <v>56.3770080687</v>
      </c>
      <c r="H194" t="str">
        <f>IF(VLOOKUP(A194,$J$4:$K$19,2)="Y",IF(G194&lt;='State Zip Codes'!$P$4,'State Zip Codes'!$P$3,IF(G194&lt;='State Zip Codes'!$Q$4,'State Zip Codes'!$Q$3,IF(G194&lt;='State Zip Codes'!$R$4,'State Zip Codes'!$R$3,IF(G194&lt;='State Zip Codes'!$S$4,'State Zip Codes'!$S$3,IF(G194&lt;='State Zip Codes'!$T$4,'State Zip Codes'!$T$3,"OUT OF TERRITORY"))))),$U$3)</f>
        <v>Zone 0</v>
      </c>
    </row>
    <row r="195" spans="1:8" x14ac:dyDescent="0.25">
      <c r="A195" t="s">
        <v>354</v>
      </c>
      <c r="B195">
        <v>80654</v>
      </c>
      <c r="C195" t="str">
        <f t="shared" si="2"/>
        <v>80654</v>
      </c>
      <c r="D195" t="s">
        <v>347</v>
      </c>
      <c r="E195" t="s">
        <v>476</v>
      </c>
      <c r="F195" t="s">
        <v>477</v>
      </c>
      <c r="G195" s="144">
        <v>56.799540477899995</v>
      </c>
      <c r="H195" t="str">
        <f>IF(VLOOKUP(A195,$J$4:$K$19,2)="Y",IF(G195&lt;='State Zip Codes'!$P$4,'State Zip Codes'!$P$3,IF(G195&lt;='State Zip Codes'!$Q$4,'State Zip Codes'!$Q$3,IF(G195&lt;='State Zip Codes'!$R$4,'State Zip Codes'!$R$3,IF(G195&lt;='State Zip Codes'!$S$4,'State Zip Codes'!$S$3,IF(G195&lt;='State Zip Codes'!$T$4,'State Zip Codes'!$T$3,"OUT OF TERRITORY"))))),$U$3)</f>
        <v>Zone 0</v>
      </c>
    </row>
    <row r="196" spans="1:8" x14ac:dyDescent="0.25">
      <c r="A196" t="s">
        <v>354</v>
      </c>
      <c r="B196">
        <v>80831</v>
      </c>
      <c r="C196" t="str">
        <f t="shared" si="2"/>
        <v>80831</v>
      </c>
      <c r="D196" t="s">
        <v>347</v>
      </c>
      <c r="E196" t="s">
        <v>449</v>
      </c>
      <c r="F196" t="s">
        <v>478</v>
      </c>
      <c r="G196" s="144">
        <v>57.284210006099997</v>
      </c>
      <c r="H196" t="str">
        <f>IF(VLOOKUP(A196,$J$4:$K$19,2)="Y",IF(G196&lt;='State Zip Codes'!$P$4,'State Zip Codes'!$P$3,IF(G196&lt;='State Zip Codes'!$Q$4,'State Zip Codes'!$Q$3,IF(G196&lt;='State Zip Codes'!$R$4,'State Zip Codes'!$R$3,IF(G196&lt;='State Zip Codes'!$S$4,'State Zip Codes'!$S$3,IF(G196&lt;='State Zip Codes'!$T$4,'State Zip Codes'!$T$3,"OUT OF TERRITORY"))))),$U$3)</f>
        <v>Zone 0</v>
      </c>
    </row>
    <row r="197" spans="1:8" x14ac:dyDescent="0.25">
      <c r="A197" t="s">
        <v>354</v>
      </c>
      <c r="B197">
        <v>80523</v>
      </c>
      <c r="C197" t="str">
        <f t="shared" ref="C197:C260" si="3">TRIM(CLEAN(B197))</f>
        <v>80523</v>
      </c>
      <c r="D197" t="s">
        <v>347</v>
      </c>
      <c r="E197" t="s">
        <v>438</v>
      </c>
      <c r="F197" t="s">
        <v>466</v>
      </c>
      <c r="G197" s="144">
        <v>57.849657788999991</v>
      </c>
      <c r="H197" t="str">
        <f>IF(VLOOKUP(A197,$J$4:$K$19,2)="Y",IF(G197&lt;='State Zip Codes'!$P$4,'State Zip Codes'!$P$3,IF(G197&lt;='State Zip Codes'!$Q$4,'State Zip Codes'!$Q$3,IF(G197&lt;='State Zip Codes'!$R$4,'State Zip Codes'!$R$3,IF(G197&lt;='State Zip Codes'!$S$4,'State Zip Codes'!$S$3,IF(G197&lt;='State Zip Codes'!$T$4,'State Zip Codes'!$T$3,"OUT OF TERRITORY"))))),$U$3)</f>
        <v>Zone 0</v>
      </c>
    </row>
    <row r="198" spans="1:8" x14ac:dyDescent="0.25">
      <c r="A198" t="s">
        <v>354</v>
      </c>
      <c r="B198">
        <v>80918</v>
      </c>
      <c r="C198" t="str">
        <f t="shared" si="3"/>
        <v>80918</v>
      </c>
      <c r="D198" t="s">
        <v>347</v>
      </c>
      <c r="E198" t="s">
        <v>449</v>
      </c>
      <c r="F198" t="s">
        <v>457</v>
      </c>
      <c r="G198" s="144">
        <v>58.334327317199993</v>
      </c>
      <c r="H198" t="str">
        <f>IF(VLOOKUP(A198,$J$4:$K$19,2)="Y",IF(G198&lt;='State Zip Codes'!$P$4,'State Zip Codes'!$P$3,IF(G198&lt;='State Zip Codes'!$Q$4,'State Zip Codes'!$Q$3,IF(G198&lt;='State Zip Codes'!$R$4,'State Zip Codes'!$R$3,IF(G198&lt;='State Zip Codes'!$S$4,'State Zip Codes'!$S$3,IF(G198&lt;='State Zip Codes'!$T$4,'State Zip Codes'!$T$3,"OUT OF TERRITORY"))))),$U$3)</f>
        <v>Zone 0</v>
      </c>
    </row>
    <row r="199" spans="1:8" x14ac:dyDescent="0.25">
      <c r="A199" t="s">
        <v>354</v>
      </c>
      <c r="B199">
        <v>80615</v>
      </c>
      <c r="C199" t="str">
        <f t="shared" si="3"/>
        <v>80615</v>
      </c>
      <c r="D199" t="s">
        <v>347</v>
      </c>
      <c r="E199" t="s">
        <v>409</v>
      </c>
      <c r="F199" t="s">
        <v>479</v>
      </c>
      <c r="G199" s="144">
        <v>58.396464436199999</v>
      </c>
      <c r="H199" t="str">
        <f>IF(VLOOKUP(A199,$J$4:$K$19,2)="Y",IF(G199&lt;='State Zip Codes'!$P$4,'State Zip Codes'!$P$3,IF(G199&lt;='State Zip Codes'!$Q$4,'State Zip Codes'!$Q$3,IF(G199&lt;='State Zip Codes'!$R$4,'State Zip Codes'!$R$3,IF(G199&lt;='State Zip Codes'!$S$4,'State Zip Codes'!$S$3,IF(G199&lt;='State Zip Codes'!$T$4,'State Zip Codes'!$T$3,"OUT OF TERRITORY"))))),$U$3)</f>
        <v>Zone 0</v>
      </c>
    </row>
    <row r="200" spans="1:8" x14ac:dyDescent="0.25">
      <c r="A200" t="s">
        <v>354</v>
      </c>
      <c r="B200">
        <v>80923</v>
      </c>
      <c r="C200" t="str">
        <f t="shared" si="3"/>
        <v>80923</v>
      </c>
      <c r="D200" t="s">
        <v>347</v>
      </c>
      <c r="E200" t="s">
        <v>449</v>
      </c>
      <c r="F200" t="s">
        <v>457</v>
      </c>
      <c r="G200" s="144">
        <v>58.396464436199999</v>
      </c>
      <c r="H200" t="str">
        <f>IF(VLOOKUP(A200,$J$4:$K$19,2)="Y",IF(G200&lt;='State Zip Codes'!$P$4,'State Zip Codes'!$P$3,IF(G200&lt;='State Zip Codes'!$Q$4,'State Zip Codes'!$Q$3,IF(G200&lt;='State Zip Codes'!$R$4,'State Zip Codes'!$R$3,IF(G200&lt;='State Zip Codes'!$S$4,'State Zip Codes'!$S$3,IF(G200&lt;='State Zip Codes'!$T$4,'State Zip Codes'!$T$3,"OUT OF TERRITORY"))))),$U$3)</f>
        <v>Zone 0</v>
      </c>
    </row>
    <row r="201" spans="1:8" x14ac:dyDescent="0.25">
      <c r="A201" t="s">
        <v>354</v>
      </c>
      <c r="B201">
        <v>80622</v>
      </c>
      <c r="C201" t="str">
        <f t="shared" si="3"/>
        <v>80622</v>
      </c>
      <c r="D201" t="s">
        <v>347</v>
      </c>
      <c r="E201" t="s">
        <v>409</v>
      </c>
      <c r="F201" t="s">
        <v>480</v>
      </c>
      <c r="G201" s="144">
        <v>58.48967011469999</v>
      </c>
      <c r="H201" t="str">
        <f>IF(VLOOKUP(A201,$J$4:$K$19,2)="Y",IF(G201&lt;='State Zip Codes'!$P$4,'State Zip Codes'!$P$3,IF(G201&lt;='State Zip Codes'!$Q$4,'State Zip Codes'!$Q$3,IF(G201&lt;='State Zip Codes'!$R$4,'State Zip Codes'!$R$3,IF(G201&lt;='State Zip Codes'!$S$4,'State Zip Codes'!$S$3,IF(G201&lt;='State Zip Codes'!$T$4,'State Zip Codes'!$T$3,"OUT OF TERRITORY"))))),$U$3)</f>
        <v>Zone 0</v>
      </c>
    </row>
    <row r="202" spans="1:8" x14ac:dyDescent="0.25">
      <c r="A202" t="s">
        <v>354</v>
      </c>
      <c r="B202">
        <v>80553</v>
      </c>
      <c r="C202" t="str">
        <f t="shared" si="3"/>
        <v>80553</v>
      </c>
      <c r="D202" t="s">
        <v>347</v>
      </c>
      <c r="E202" t="s">
        <v>438</v>
      </c>
      <c r="F202" t="s">
        <v>466</v>
      </c>
      <c r="G202" s="144">
        <v>58.669867759799999</v>
      </c>
      <c r="H202" t="str">
        <f>IF(VLOOKUP(A202,$J$4:$K$19,2)="Y",IF(G202&lt;='State Zip Codes'!$P$4,'State Zip Codes'!$P$3,IF(G202&lt;='State Zip Codes'!$Q$4,'State Zip Codes'!$Q$3,IF(G202&lt;='State Zip Codes'!$R$4,'State Zip Codes'!$R$3,IF(G202&lt;='State Zip Codes'!$S$4,'State Zip Codes'!$S$3,IF(G202&lt;='State Zip Codes'!$T$4,'State Zip Codes'!$T$3,"OUT OF TERRITORY"))))),$U$3)</f>
        <v>Zone 0</v>
      </c>
    </row>
    <row r="203" spans="1:8" x14ac:dyDescent="0.25">
      <c r="A203" t="s">
        <v>354</v>
      </c>
      <c r="B203">
        <v>80927</v>
      </c>
      <c r="C203" t="str">
        <f t="shared" si="3"/>
        <v>80927</v>
      </c>
      <c r="D203" t="s">
        <v>347</v>
      </c>
      <c r="E203" t="s">
        <v>449</v>
      </c>
      <c r="F203" t="s">
        <v>457</v>
      </c>
      <c r="G203" s="144">
        <v>59.1048275928</v>
      </c>
      <c r="H203" t="str">
        <f>IF(VLOOKUP(A203,$J$4:$K$19,2)="Y",IF(G203&lt;='State Zip Codes'!$P$4,'State Zip Codes'!$P$3,IF(G203&lt;='State Zip Codes'!$Q$4,'State Zip Codes'!$Q$3,IF(G203&lt;='State Zip Codes'!$R$4,'State Zip Codes'!$R$3,IF(G203&lt;='State Zip Codes'!$S$4,'State Zip Codes'!$S$3,IF(G203&lt;='State Zip Codes'!$T$4,'State Zip Codes'!$T$3,"OUT OF TERRITORY"))))),$U$3)</f>
        <v>Zone 0</v>
      </c>
    </row>
    <row r="204" spans="1:8" x14ac:dyDescent="0.25">
      <c r="A204" t="s">
        <v>354</v>
      </c>
      <c r="B204">
        <v>80624</v>
      </c>
      <c r="C204" t="str">
        <f t="shared" si="3"/>
        <v>80624</v>
      </c>
      <c r="D204" t="s">
        <v>347</v>
      </c>
      <c r="E204" t="s">
        <v>409</v>
      </c>
      <c r="F204" t="s">
        <v>481</v>
      </c>
      <c r="G204" s="144">
        <v>59.247742966499992</v>
      </c>
      <c r="H204" t="str">
        <f>IF(VLOOKUP(A204,$J$4:$K$19,2)="Y",IF(G204&lt;='State Zip Codes'!$P$4,'State Zip Codes'!$P$3,IF(G204&lt;='State Zip Codes'!$Q$4,'State Zip Codes'!$Q$3,IF(G204&lt;='State Zip Codes'!$R$4,'State Zip Codes'!$R$3,IF(G204&lt;='State Zip Codes'!$S$4,'State Zip Codes'!$S$3,IF(G204&lt;='State Zip Codes'!$T$4,'State Zip Codes'!$T$3,"OUT OF TERRITORY"))))),$U$3)</f>
        <v>Zone 0</v>
      </c>
    </row>
    <row r="205" spans="1:8" x14ac:dyDescent="0.25">
      <c r="A205" t="s">
        <v>354</v>
      </c>
      <c r="B205">
        <v>80521</v>
      </c>
      <c r="C205" t="str">
        <f t="shared" si="3"/>
        <v>80521</v>
      </c>
      <c r="D205" t="s">
        <v>347</v>
      </c>
      <c r="E205" t="s">
        <v>438</v>
      </c>
      <c r="F205" t="s">
        <v>466</v>
      </c>
      <c r="G205" s="144">
        <v>59.726198782799997</v>
      </c>
      <c r="H205" t="str">
        <f>IF(VLOOKUP(A205,$J$4:$K$19,2)="Y",IF(G205&lt;='State Zip Codes'!$P$4,'State Zip Codes'!$P$3,IF(G205&lt;='State Zip Codes'!$Q$4,'State Zip Codes'!$Q$3,IF(G205&lt;='State Zip Codes'!$R$4,'State Zip Codes'!$R$3,IF(G205&lt;='State Zip Codes'!$S$4,'State Zip Codes'!$S$3,IF(G205&lt;='State Zip Codes'!$T$4,'State Zip Codes'!$T$3,"OUT OF TERRITORY"))))),$U$3)</f>
        <v>Zone 0</v>
      </c>
    </row>
    <row r="206" spans="1:8" x14ac:dyDescent="0.25">
      <c r="A206" t="s">
        <v>354</v>
      </c>
      <c r="B206">
        <v>80907</v>
      </c>
      <c r="C206" t="str">
        <f t="shared" si="3"/>
        <v>80907</v>
      </c>
      <c r="D206" t="s">
        <v>347</v>
      </c>
      <c r="E206" t="s">
        <v>449</v>
      </c>
      <c r="F206" t="s">
        <v>457</v>
      </c>
      <c r="G206" s="144">
        <v>60.254364294299997</v>
      </c>
      <c r="H206" t="str">
        <f>IF(VLOOKUP(A206,$J$4:$K$19,2)="Y",IF(G206&lt;='State Zip Codes'!$P$4,'State Zip Codes'!$P$3,IF(G206&lt;='State Zip Codes'!$Q$4,'State Zip Codes'!$Q$3,IF(G206&lt;='State Zip Codes'!$R$4,'State Zip Codes'!$R$3,IF(G206&lt;='State Zip Codes'!$S$4,'State Zip Codes'!$S$3,IF(G206&lt;='State Zip Codes'!$T$4,'State Zip Codes'!$T$3,"OUT OF TERRITORY"))))),$U$3)</f>
        <v>Zone 1</v>
      </c>
    </row>
    <row r="207" spans="1:8" x14ac:dyDescent="0.25">
      <c r="A207" t="s">
        <v>354</v>
      </c>
      <c r="B207">
        <v>80917</v>
      </c>
      <c r="C207" t="str">
        <f t="shared" si="3"/>
        <v>80917</v>
      </c>
      <c r="D207" t="s">
        <v>347</v>
      </c>
      <c r="E207" t="s">
        <v>449</v>
      </c>
      <c r="F207" t="s">
        <v>457</v>
      </c>
      <c r="G207" s="144">
        <v>60.273005429999998</v>
      </c>
      <c r="H207" t="str">
        <f>IF(VLOOKUP(A207,$J$4:$K$19,2)="Y",IF(G207&lt;='State Zip Codes'!$P$4,'State Zip Codes'!$P$3,IF(G207&lt;='State Zip Codes'!$Q$4,'State Zip Codes'!$Q$3,IF(G207&lt;='State Zip Codes'!$R$4,'State Zip Codes'!$R$3,IF(G207&lt;='State Zip Codes'!$S$4,'State Zip Codes'!$S$3,IF(G207&lt;='State Zip Codes'!$T$4,'State Zip Codes'!$T$3,"OUT OF TERRITORY"))))),$U$3)</f>
        <v>Zone 1</v>
      </c>
    </row>
    <row r="208" spans="1:8" x14ac:dyDescent="0.25">
      <c r="A208" t="s">
        <v>354</v>
      </c>
      <c r="B208">
        <v>80468</v>
      </c>
      <c r="C208" t="str">
        <f t="shared" si="3"/>
        <v>80468</v>
      </c>
      <c r="D208" t="s">
        <v>347</v>
      </c>
      <c r="E208" t="s">
        <v>455</v>
      </c>
      <c r="F208" t="s">
        <v>482</v>
      </c>
      <c r="G208" s="144">
        <v>60.316501413299989</v>
      </c>
      <c r="H208" t="str">
        <f>IF(VLOOKUP(A208,$J$4:$K$19,2)="Y",IF(G208&lt;='State Zip Codes'!$P$4,'State Zip Codes'!$P$3,IF(G208&lt;='State Zip Codes'!$Q$4,'State Zip Codes'!$Q$3,IF(G208&lt;='State Zip Codes'!$R$4,'State Zip Codes'!$R$3,IF(G208&lt;='State Zip Codes'!$S$4,'State Zip Codes'!$S$3,IF(G208&lt;='State Zip Codes'!$T$4,'State Zip Codes'!$T$3,"OUT OF TERRITORY"))))),$U$3)</f>
        <v>Zone 1</v>
      </c>
    </row>
    <row r="209" spans="1:8" x14ac:dyDescent="0.25">
      <c r="A209" t="s">
        <v>354</v>
      </c>
      <c r="B209">
        <v>80938</v>
      </c>
      <c r="C209" t="str">
        <f t="shared" si="3"/>
        <v>80938</v>
      </c>
      <c r="D209" t="s">
        <v>347</v>
      </c>
      <c r="E209" t="s">
        <v>449</v>
      </c>
      <c r="F209" t="s">
        <v>457</v>
      </c>
      <c r="G209" s="144">
        <v>60.645828143999992</v>
      </c>
      <c r="H209" t="str">
        <f>IF(VLOOKUP(A209,$J$4:$K$19,2)="Y",IF(G209&lt;='State Zip Codes'!$P$4,'State Zip Codes'!$P$3,IF(G209&lt;='State Zip Codes'!$Q$4,'State Zip Codes'!$Q$3,IF(G209&lt;='State Zip Codes'!$R$4,'State Zip Codes'!$R$3,IF(G209&lt;='State Zip Codes'!$S$4,'State Zip Codes'!$S$3,IF(G209&lt;='State Zip Codes'!$T$4,'State Zip Codes'!$T$3,"OUT OF TERRITORY"))))),$U$3)</f>
        <v>Zone 1</v>
      </c>
    </row>
    <row r="210" spans="1:8" x14ac:dyDescent="0.25">
      <c r="A210" t="s">
        <v>354</v>
      </c>
      <c r="B210">
        <v>80922</v>
      </c>
      <c r="C210" t="str">
        <f t="shared" si="3"/>
        <v>80922</v>
      </c>
      <c r="D210" t="s">
        <v>347</v>
      </c>
      <c r="E210" t="s">
        <v>449</v>
      </c>
      <c r="F210" t="s">
        <v>457</v>
      </c>
      <c r="G210" s="144">
        <v>61.049719417499993</v>
      </c>
      <c r="H210" t="str">
        <f>IF(VLOOKUP(A210,$J$4:$K$19,2)="Y",IF(G210&lt;='State Zip Codes'!$P$4,'State Zip Codes'!$P$3,IF(G210&lt;='State Zip Codes'!$Q$4,'State Zip Codes'!$Q$3,IF(G210&lt;='State Zip Codes'!$R$4,'State Zip Codes'!$R$3,IF(G210&lt;='State Zip Codes'!$S$4,'State Zip Codes'!$S$3,IF(G210&lt;='State Zip Codes'!$T$4,'State Zip Codes'!$T$3,"OUT OF TERRITORY"))))),$U$3)</f>
        <v>Zone 1</v>
      </c>
    </row>
    <row r="211" spans="1:8" x14ac:dyDescent="0.25">
      <c r="A211" t="s">
        <v>354</v>
      </c>
      <c r="B211">
        <v>80904</v>
      </c>
      <c r="C211" t="str">
        <f t="shared" si="3"/>
        <v>80904</v>
      </c>
      <c r="D211" t="s">
        <v>347</v>
      </c>
      <c r="E211" t="s">
        <v>449</v>
      </c>
      <c r="F211" t="s">
        <v>457</v>
      </c>
      <c r="G211" s="144">
        <v>61.087001688899996</v>
      </c>
      <c r="H211" t="str">
        <f>IF(VLOOKUP(A211,$J$4:$K$19,2)="Y",IF(G211&lt;='State Zip Codes'!$P$4,'State Zip Codes'!$P$3,IF(G211&lt;='State Zip Codes'!$Q$4,'State Zip Codes'!$Q$3,IF(G211&lt;='State Zip Codes'!$R$4,'State Zip Codes'!$R$3,IF(G211&lt;='State Zip Codes'!$S$4,'State Zip Codes'!$S$3,IF(G211&lt;='State Zip Codes'!$T$4,'State Zip Codes'!$T$3,"OUT OF TERRITORY"))))),$U$3)</f>
        <v>Zone 1</v>
      </c>
    </row>
    <row r="212" spans="1:8" x14ac:dyDescent="0.25">
      <c r="A212" t="s">
        <v>354</v>
      </c>
      <c r="B212">
        <v>80101</v>
      </c>
      <c r="C212" t="str">
        <f t="shared" si="3"/>
        <v>80101</v>
      </c>
      <c r="D212" t="s">
        <v>347</v>
      </c>
      <c r="E212" t="s">
        <v>429</v>
      </c>
      <c r="F212" t="s">
        <v>483</v>
      </c>
      <c r="G212" s="144">
        <v>61.391473571999995</v>
      </c>
      <c r="H212" t="str">
        <f>IF(VLOOKUP(A212,$J$4:$K$19,2)="Y",IF(G212&lt;='State Zip Codes'!$P$4,'State Zip Codes'!$P$3,IF(G212&lt;='State Zip Codes'!$Q$4,'State Zip Codes'!$Q$3,IF(G212&lt;='State Zip Codes'!$R$4,'State Zip Codes'!$R$3,IF(G212&lt;='State Zip Codes'!$S$4,'State Zip Codes'!$S$3,IF(G212&lt;='State Zip Codes'!$T$4,'State Zip Codes'!$T$3,"OUT OF TERRITORY"))))),$U$3)</f>
        <v>Zone 1</v>
      </c>
    </row>
    <row r="213" spans="1:8" x14ac:dyDescent="0.25">
      <c r="A213" t="s">
        <v>354</v>
      </c>
      <c r="B213">
        <v>80447</v>
      </c>
      <c r="C213" t="str">
        <f t="shared" si="3"/>
        <v>80447</v>
      </c>
      <c r="D213" t="s">
        <v>347</v>
      </c>
      <c r="E213" t="s">
        <v>455</v>
      </c>
      <c r="F213" t="s">
        <v>484</v>
      </c>
      <c r="G213" s="144">
        <v>61.776723709799995</v>
      </c>
      <c r="H213" t="str">
        <f>IF(VLOOKUP(A213,$J$4:$K$19,2)="Y",IF(G213&lt;='State Zip Codes'!$P$4,'State Zip Codes'!$P$3,IF(G213&lt;='State Zip Codes'!$Q$4,'State Zip Codes'!$Q$3,IF(G213&lt;='State Zip Codes'!$R$4,'State Zip Codes'!$R$3,IF(G213&lt;='State Zip Codes'!$S$4,'State Zip Codes'!$S$3,IF(G213&lt;='State Zip Codes'!$T$4,'State Zip Codes'!$T$3,"OUT OF TERRITORY"))))),$U$3)</f>
        <v>Zone 1</v>
      </c>
    </row>
    <row r="214" spans="1:8" x14ac:dyDescent="0.25">
      <c r="A214" t="s">
        <v>354</v>
      </c>
      <c r="B214">
        <v>80939</v>
      </c>
      <c r="C214" t="str">
        <f t="shared" si="3"/>
        <v>80939</v>
      </c>
      <c r="D214" t="s">
        <v>347</v>
      </c>
      <c r="E214" t="s">
        <v>449</v>
      </c>
      <c r="F214" t="s">
        <v>457</v>
      </c>
      <c r="G214" s="144">
        <v>62.193042407100002</v>
      </c>
      <c r="H214" t="str">
        <f>IF(VLOOKUP(A214,$J$4:$K$19,2)="Y",IF(G214&lt;='State Zip Codes'!$P$4,'State Zip Codes'!$P$3,IF(G214&lt;='State Zip Codes'!$Q$4,'State Zip Codes'!$Q$3,IF(G214&lt;='State Zip Codes'!$R$4,'State Zip Codes'!$R$3,IF(G214&lt;='State Zip Codes'!$S$4,'State Zip Codes'!$S$3,IF(G214&lt;='State Zip Codes'!$T$4,'State Zip Codes'!$T$3,"OUT OF TERRITORY"))))),$U$3)</f>
        <v>Zone 1</v>
      </c>
    </row>
    <row r="215" spans="1:8" x14ac:dyDescent="0.25">
      <c r="A215" t="s">
        <v>354</v>
      </c>
      <c r="B215">
        <v>80909</v>
      </c>
      <c r="C215" t="str">
        <f t="shared" si="3"/>
        <v>80909</v>
      </c>
      <c r="D215" t="s">
        <v>347</v>
      </c>
      <c r="E215" t="s">
        <v>449</v>
      </c>
      <c r="F215" t="s">
        <v>457</v>
      </c>
      <c r="G215" s="144">
        <v>62.3483852046</v>
      </c>
      <c r="H215" t="str">
        <f>IF(VLOOKUP(A215,$J$4:$K$19,2)="Y",IF(G215&lt;='State Zip Codes'!$P$4,'State Zip Codes'!$P$3,IF(G215&lt;='State Zip Codes'!$Q$4,'State Zip Codes'!$Q$3,IF(G215&lt;='State Zip Codes'!$R$4,'State Zip Codes'!$R$3,IF(G215&lt;='State Zip Codes'!$S$4,'State Zip Codes'!$S$3,IF(G215&lt;='State Zip Codes'!$T$4,'State Zip Codes'!$T$3,"OUT OF TERRITORY"))))),$U$3)</f>
        <v>Zone 1</v>
      </c>
    </row>
    <row r="216" spans="1:8" x14ac:dyDescent="0.25">
      <c r="A216" t="s">
        <v>354</v>
      </c>
      <c r="B216">
        <v>80808</v>
      </c>
      <c r="C216" t="str">
        <f t="shared" si="3"/>
        <v>80808</v>
      </c>
      <c r="D216" t="s">
        <v>347</v>
      </c>
      <c r="E216" t="s">
        <v>449</v>
      </c>
      <c r="F216" t="s">
        <v>485</v>
      </c>
      <c r="G216" s="144">
        <v>62.42294974739999</v>
      </c>
      <c r="H216" t="str">
        <f>IF(VLOOKUP(A216,$J$4:$K$19,2)="Y",IF(G216&lt;='State Zip Codes'!$P$4,'State Zip Codes'!$P$3,IF(G216&lt;='State Zip Codes'!$Q$4,'State Zip Codes'!$Q$3,IF(G216&lt;='State Zip Codes'!$R$4,'State Zip Codes'!$R$3,IF(G216&lt;='State Zip Codes'!$S$4,'State Zip Codes'!$S$3,IF(G216&lt;='State Zip Codes'!$T$4,'State Zip Codes'!$T$3,"OUT OF TERRITORY"))))),$U$3)</f>
        <v>Zone 1</v>
      </c>
    </row>
    <row r="217" spans="1:8" x14ac:dyDescent="0.25">
      <c r="A217" t="s">
        <v>354</v>
      </c>
      <c r="B217">
        <v>80829</v>
      </c>
      <c r="C217" t="str">
        <f t="shared" si="3"/>
        <v>80829</v>
      </c>
      <c r="D217" t="s">
        <v>347</v>
      </c>
      <c r="E217" t="s">
        <v>449</v>
      </c>
      <c r="F217" t="s">
        <v>486</v>
      </c>
      <c r="G217" s="144">
        <v>62.882764427999994</v>
      </c>
      <c r="H217" t="str">
        <f>IF(VLOOKUP(A217,$J$4:$K$19,2)="Y",IF(G217&lt;='State Zip Codes'!$P$4,'State Zip Codes'!$P$3,IF(G217&lt;='State Zip Codes'!$Q$4,'State Zip Codes'!$Q$3,IF(G217&lt;='State Zip Codes'!$R$4,'State Zip Codes'!$R$3,IF(G217&lt;='State Zip Codes'!$S$4,'State Zip Codes'!$S$3,IF(G217&lt;='State Zip Codes'!$T$4,'State Zip Codes'!$T$3,"OUT OF TERRITORY"))))),$U$3)</f>
        <v>Zone 1</v>
      </c>
    </row>
    <row r="218" spans="1:8" x14ac:dyDescent="0.25">
      <c r="A218" t="s">
        <v>354</v>
      </c>
      <c r="B218">
        <v>80915</v>
      </c>
      <c r="C218" t="str">
        <f t="shared" si="3"/>
        <v>80915</v>
      </c>
      <c r="D218" t="s">
        <v>347</v>
      </c>
      <c r="E218" t="s">
        <v>449</v>
      </c>
      <c r="F218" t="s">
        <v>457</v>
      </c>
      <c r="G218" s="144">
        <v>63.162381463499997</v>
      </c>
      <c r="H218" t="str">
        <f>IF(VLOOKUP(A218,$J$4:$K$19,2)="Y",IF(G218&lt;='State Zip Codes'!$P$4,'State Zip Codes'!$P$3,IF(G218&lt;='State Zip Codes'!$Q$4,'State Zip Codes'!$Q$3,IF(G218&lt;='State Zip Codes'!$R$4,'State Zip Codes'!$R$3,IF(G218&lt;='State Zip Codes'!$S$4,'State Zip Codes'!$S$3,IF(G218&lt;='State Zip Codes'!$T$4,'State Zip Codes'!$T$3,"OUT OF TERRITORY"))))),$U$3)</f>
        <v>Zone 1</v>
      </c>
    </row>
    <row r="219" spans="1:8" x14ac:dyDescent="0.25">
      <c r="A219" t="s">
        <v>354</v>
      </c>
      <c r="B219">
        <v>80951</v>
      </c>
      <c r="C219" t="str">
        <f t="shared" si="3"/>
        <v>80951</v>
      </c>
      <c r="D219" t="s">
        <v>347</v>
      </c>
      <c r="E219" t="s">
        <v>449</v>
      </c>
      <c r="F219" t="s">
        <v>457</v>
      </c>
      <c r="G219" s="144">
        <v>63.274228277699997</v>
      </c>
      <c r="H219" t="str">
        <f>IF(VLOOKUP(A219,$J$4:$K$19,2)="Y",IF(G219&lt;='State Zip Codes'!$P$4,'State Zip Codes'!$P$3,IF(G219&lt;='State Zip Codes'!$Q$4,'State Zip Codes'!$Q$3,IF(G219&lt;='State Zip Codes'!$R$4,'State Zip Codes'!$R$3,IF(G219&lt;='State Zip Codes'!$S$4,'State Zip Codes'!$S$3,IF(G219&lt;='State Zip Codes'!$T$4,'State Zip Codes'!$T$3,"OUT OF TERRITORY"))))),$U$3)</f>
        <v>Zone 1</v>
      </c>
    </row>
    <row r="220" spans="1:8" x14ac:dyDescent="0.25">
      <c r="A220" t="s">
        <v>354</v>
      </c>
      <c r="B220">
        <v>80941</v>
      </c>
      <c r="C220" t="str">
        <f t="shared" si="3"/>
        <v>80941</v>
      </c>
      <c r="D220" t="s">
        <v>347</v>
      </c>
      <c r="E220" t="s">
        <v>449</v>
      </c>
      <c r="F220" t="s">
        <v>457</v>
      </c>
      <c r="G220" s="144">
        <v>63.361220244299993</v>
      </c>
      <c r="H220" t="str">
        <f>IF(VLOOKUP(A220,$J$4:$K$19,2)="Y",IF(G220&lt;='State Zip Codes'!$P$4,'State Zip Codes'!$P$3,IF(G220&lt;='State Zip Codes'!$Q$4,'State Zip Codes'!$Q$3,IF(G220&lt;='State Zip Codes'!$R$4,'State Zip Codes'!$R$3,IF(G220&lt;='State Zip Codes'!$S$4,'State Zip Codes'!$S$3,IF(G220&lt;='State Zip Codes'!$T$4,'State Zip Codes'!$T$3,"OUT OF TERRITORY"))))),$U$3)</f>
        <v>Zone 1</v>
      </c>
    </row>
    <row r="221" spans="1:8" x14ac:dyDescent="0.25">
      <c r="A221" t="s">
        <v>354</v>
      </c>
      <c r="B221">
        <v>80942</v>
      </c>
      <c r="C221" t="str">
        <f t="shared" si="3"/>
        <v>80942</v>
      </c>
      <c r="D221" t="s">
        <v>347</v>
      </c>
      <c r="E221" t="s">
        <v>449</v>
      </c>
      <c r="F221" t="s">
        <v>457</v>
      </c>
      <c r="G221" s="144">
        <v>63.361220244299993</v>
      </c>
      <c r="H221" t="str">
        <f>IF(VLOOKUP(A221,$J$4:$K$19,2)="Y",IF(G221&lt;='State Zip Codes'!$P$4,'State Zip Codes'!$P$3,IF(G221&lt;='State Zip Codes'!$Q$4,'State Zip Codes'!$Q$3,IF(G221&lt;='State Zip Codes'!$R$4,'State Zip Codes'!$R$3,IF(G221&lt;='State Zip Codes'!$S$4,'State Zip Codes'!$S$3,IF(G221&lt;='State Zip Codes'!$T$4,'State Zip Codes'!$T$3,"OUT OF TERRITORY"))))),$U$3)</f>
        <v>Zone 1</v>
      </c>
    </row>
    <row r="222" spans="1:8" x14ac:dyDescent="0.25">
      <c r="A222" t="s">
        <v>354</v>
      </c>
      <c r="B222">
        <v>80946</v>
      </c>
      <c r="C222" t="str">
        <f t="shared" si="3"/>
        <v>80946</v>
      </c>
      <c r="D222" t="s">
        <v>347</v>
      </c>
      <c r="E222" t="s">
        <v>449</v>
      </c>
      <c r="F222" t="s">
        <v>457</v>
      </c>
      <c r="G222" s="144">
        <v>63.361220244299993</v>
      </c>
      <c r="H222" t="str">
        <f>IF(VLOOKUP(A222,$J$4:$K$19,2)="Y",IF(G222&lt;='State Zip Codes'!$P$4,'State Zip Codes'!$P$3,IF(G222&lt;='State Zip Codes'!$Q$4,'State Zip Codes'!$Q$3,IF(G222&lt;='State Zip Codes'!$R$4,'State Zip Codes'!$R$3,IF(G222&lt;='State Zip Codes'!$S$4,'State Zip Codes'!$S$3,IF(G222&lt;='State Zip Codes'!$T$4,'State Zip Codes'!$T$3,"OUT OF TERRITORY"))))),$U$3)</f>
        <v>Zone 1</v>
      </c>
    </row>
    <row r="223" spans="1:8" x14ac:dyDescent="0.25">
      <c r="A223" t="s">
        <v>354</v>
      </c>
      <c r="B223">
        <v>80947</v>
      </c>
      <c r="C223" t="str">
        <f t="shared" si="3"/>
        <v>80947</v>
      </c>
      <c r="D223" t="s">
        <v>347</v>
      </c>
      <c r="E223" t="s">
        <v>449</v>
      </c>
      <c r="F223" t="s">
        <v>457</v>
      </c>
      <c r="G223" s="144">
        <v>63.361220244299993</v>
      </c>
      <c r="H223" t="str">
        <f>IF(VLOOKUP(A223,$J$4:$K$19,2)="Y",IF(G223&lt;='State Zip Codes'!$P$4,'State Zip Codes'!$P$3,IF(G223&lt;='State Zip Codes'!$Q$4,'State Zip Codes'!$Q$3,IF(G223&lt;='State Zip Codes'!$R$4,'State Zip Codes'!$R$3,IF(G223&lt;='State Zip Codes'!$S$4,'State Zip Codes'!$S$3,IF(G223&lt;='State Zip Codes'!$T$4,'State Zip Codes'!$T$3,"OUT OF TERRITORY"))))),$U$3)</f>
        <v>Zone 1</v>
      </c>
    </row>
    <row r="224" spans="1:8" x14ac:dyDescent="0.25">
      <c r="A224" t="s">
        <v>354</v>
      </c>
      <c r="B224">
        <v>80950</v>
      </c>
      <c r="C224" t="str">
        <f t="shared" si="3"/>
        <v>80950</v>
      </c>
      <c r="D224" t="s">
        <v>347</v>
      </c>
      <c r="E224" t="s">
        <v>449</v>
      </c>
      <c r="F224" t="s">
        <v>457</v>
      </c>
      <c r="G224" s="144">
        <v>63.361220244299993</v>
      </c>
      <c r="H224" t="str">
        <f>IF(VLOOKUP(A224,$J$4:$K$19,2)="Y",IF(G224&lt;='State Zip Codes'!$P$4,'State Zip Codes'!$P$3,IF(G224&lt;='State Zip Codes'!$Q$4,'State Zip Codes'!$Q$3,IF(G224&lt;='State Zip Codes'!$R$4,'State Zip Codes'!$R$3,IF(G224&lt;='State Zip Codes'!$S$4,'State Zip Codes'!$S$3,IF(G224&lt;='State Zip Codes'!$T$4,'State Zip Codes'!$T$3,"OUT OF TERRITORY"))))),$U$3)</f>
        <v>Zone 1</v>
      </c>
    </row>
    <row r="225" spans="1:8" x14ac:dyDescent="0.25">
      <c r="A225" t="s">
        <v>354</v>
      </c>
      <c r="B225">
        <v>80977</v>
      </c>
      <c r="C225" t="str">
        <f t="shared" si="3"/>
        <v>80977</v>
      </c>
      <c r="D225" t="s">
        <v>347</v>
      </c>
      <c r="E225" t="s">
        <v>449</v>
      </c>
      <c r="F225" t="s">
        <v>457</v>
      </c>
      <c r="G225" s="144">
        <v>63.361220244299993</v>
      </c>
      <c r="H225" t="str">
        <f>IF(VLOOKUP(A225,$J$4:$K$19,2)="Y",IF(G225&lt;='State Zip Codes'!$P$4,'State Zip Codes'!$P$3,IF(G225&lt;='State Zip Codes'!$Q$4,'State Zip Codes'!$Q$3,IF(G225&lt;='State Zip Codes'!$R$4,'State Zip Codes'!$R$3,IF(G225&lt;='State Zip Codes'!$S$4,'State Zip Codes'!$S$3,IF(G225&lt;='State Zip Codes'!$T$4,'State Zip Codes'!$T$3,"OUT OF TERRITORY"))))),$U$3)</f>
        <v>Zone 1</v>
      </c>
    </row>
    <row r="226" spans="1:8" x14ac:dyDescent="0.25">
      <c r="A226" t="s">
        <v>354</v>
      </c>
      <c r="B226">
        <v>80995</v>
      </c>
      <c r="C226" t="str">
        <f t="shared" si="3"/>
        <v>80995</v>
      </c>
      <c r="D226" t="s">
        <v>347</v>
      </c>
      <c r="E226" t="s">
        <v>449</v>
      </c>
      <c r="F226" t="s">
        <v>457</v>
      </c>
      <c r="G226" s="144">
        <v>63.361220244299993</v>
      </c>
      <c r="H226" t="str">
        <f>IF(VLOOKUP(A226,$J$4:$K$19,2)="Y",IF(G226&lt;='State Zip Codes'!$P$4,'State Zip Codes'!$P$3,IF(G226&lt;='State Zip Codes'!$Q$4,'State Zip Codes'!$Q$3,IF(G226&lt;='State Zip Codes'!$R$4,'State Zip Codes'!$R$3,IF(G226&lt;='State Zip Codes'!$S$4,'State Zip Codes'!$S$3,IF(G226&lt;='State Zip Codes'!$T$4,'State Zip Codes'!$T$3,"OUT OF TERRITORY"))))),$U$3)</f>
        <v>Zone 1</v>
      </c>
    </row>
    <row r="227" spans="1:8" x14ac:dyDescent="0.25">
      <c r="A227" t="s">
        <v>354</v>
      </c>
      <c r="B227">
        <v>80997</v>
      </c>
      <c r="C227" t="str">
        <f t="shared" si="3"/>
        <v>80997</v>
      </c>
      <c r="D227" t="s">
        <v>347</v>
      </c>
      <c r="E227" t="s">
        <v>449</v>
      </c>
      <c r="F227" t="s">
        <v>457</v>
      </c>
      <c r="G227" s="144">
        <v>63.361220244299993</v>
      </c>
      <c r="H227" t="str">
        <f>IF(VLOOKUP(A227,$J$4:$K$19,2)="Y",IF(G227&lt;='State Zip Codes'!$P$4,'State Zip Codes'!$P$3,IF(G227&lt;='State Zip Codes'!$Q$4,'State Zip Codes'!$Q$3,IF(G227&lt;='State Zip Codes'!$R$4,'State Zip Codes'!$R$3,IF(G227&lt;='State Zip Codes'!$S$4,'State Zip Codes'!$S$3,IF(G227&lt;='State Zip Codes'!$T$4,'State Zip Codes'!$T$3,"OUT OF TERRITORY"))))),$U$3)</f>
        <v>Zone 1</v>
      </c>
    </row>
    <row r="228" spans="1:8" x14ac:dyDescent="0.25">
      <c r="A228" t="s">
        <v>354</v>
      </c>
      <c r="B228">
        <v>80816</v>
      </c>
      <c r="C228" t="str">
        <f t="shared" si="3"/>
        <v>80816</v>
      </c>
      <c r="D228" t="s">
        <v>347</v>
      </c>
      <c r="E228" t="s">
        <v>464</v>
      </c>
      <c r="F228" t="s">
        <v>487</v>
      </c>
      <c r="G228" s="144">
        <v>63.367433956199996</v>
      </c>
      <c r="H228" t="str">
        <f>IF(VLOOKUP(A228,$J$4:$K$19,2)="Y",IF(G228&lt;='State Zip Codes'!$P$4,'State Zip Codes'!$P$3,IF(G228&lt;='State Zip Codes'!$Q$4,'State Zip Codes'!$Q$3,IF(G228&lt;='State Zip Codes'!$R$4,'State Zip Codes'!$R$3,IF(G228&lt;='State Zip Codes'!$S$4,'State Zip Codes'!$S$3,IF(G228&lt;='State Zip Codes'!$T$4,'State Zip Codes'!$T$3,"OUT OF TERRITORY"))))),$U$3)</f>
        <v>Zone 1</v>
      </c>
    </row>
    <row r="229" spans="1:8" x14ac:dyDescent="0.25">
      <c r="A229" t="s">
        <v>354</v>
      </c>
      <c r="B229">
        <v>80912</v>
      </c>
      <c r="C229" t="str">
        <f t="shared" si="3"/>
        <v>80912</v>
      </c>
      <c r="D229" t="s">
        <v>347</v>
      </c>
      <c r="E229" t="s">
        <v>449</v>
      </c>
      <c r="F229" t="s">
        <v>457</v>
      </c>
      <c r="G229" s="144">
        <v>63.392288803799993</v>
      </c>
      <c r="H229" t="str">
        <f>IF(VLOOKUP(A229,$J$4:$K$19,2)="Y",IF(G229&lt;='State Zip Codes'!$P$4,'State Zip Codes'!$P$3,IF(G229&lt;='State Zip Codes'!$Q$4,'State Zip Codes'!$Q$3,IF(G229&lt;='State Zip Codes'!$R$4,'State Zip Codes'!$R$3,IF(G229&lt;='State Zip Codes'!$S$4,'State Zip Codes'!$S$3,IF(G229&lt;='State Zip Codes'!$T$4,'State Zip Codes'!$T$3,"OUT OF TERRITORY"))))),$U$3)</f>
        <v>Zone 1</v>
      </c>
    </row>
    <row r="230" spans="1:8" x14ac:dyDescent="0.25">
      <c r="A230" t="s">
        <v>354</v>
      </c>
      <c r="B230">
        <v>80903</v>
      </c>
      <c r="C230" t="str">
        <f t="shared" si="3"/>
        <v>80903</v>
      </c>
      <c r="D230" t="s">
        <v>347</v>
      </c>
      <c r="E230" t="s">
        <v>449</v>
      </c>
      <c r="F230" t="s">
        <v>457</v>
      </c>
      <c r="G230" s="144">
        <v>63.622196144099995</v>
      </c>
      <c r="H230" t="str">
        <f>IF(VLOOKUP(A230,$J$4:$K$19,2)="Y",IF(G230&lt;='State Zip Codes'!$P$4,'State Zip Codes'!$P$3,IF(G230&lt;='State Zip Codes'!$Q$4,'State Zip Codes'!$Q$3,IF(G230&lt;='State Zip Codes'!$R$4,'State Zip Codes'!$R$3,IF(G230&lt;='State Zip Codes'!$S$4,'State Zip Codes'!$S$3,IF(G230&lt;='State Zip Codes'!$T$4,'State Zip Codes'!$T$3,"OUT OF TERRITORY"))))),$U$3)</f>
        <v>Zone 1</v>
      </c>
    </row>
    <row r="231" spans="1:8" x14ac:dyDescent="0.25">
      <c r="A231" t="s">
        <v>354</v>
      </c>
      <c r="B231">
        <v>80524</v>
      </c>
      <c r="C231" t="str">
        <f t="shared" si="3"/>
        <v>80524</v>
      </c>
      <c r="D231" t="s">
        <v>347</v>
      </c>
      <c r="E231" t="s">
        <v>438</v>
      </c>
      <c r="F231" t="s">
        <v>466</v>
      </c>
      <c r="G231" s="144">
        <v>63.864530908199995</v>
      </c>
      <c r="H231" t="str">
        <f>IF(VLOOKUP(A231,$J$4:$K$19,2)="Y",IF(G231&lt;='State Zip Codes'!$P$4,'State Zip Codes'!$P$3,IF(G231&lt;='State Zip Codes'!$Q$4,'State Zip Codes'!$Q$3,IF(G231&lt;='State Zip Codes'!$R$4,'State Zip Codes'!$R$3,IF(G231&lt;='State Zip Codes'!$S$4,'State Zip Codes'!$S$3,IF(G231&lt;='State Zip Codes'!$T$4,'State Zip Codes'!$T$3,"OUT OF TERRITORY"))))),$U$3)</f>
        <v>Zone 1</v>
      </c>
    </row>
    <row r="232" spans="1:8" x14ac:dyDescent="0.25">
      <c r="A232" t="s">
        <v>354</v>
      </c>
      <c r="B232">
        <v>80649</v>
      </c>
      <c r="C232" t="str">
        <f t="shared" si="3"/>
        <v>80649</v>
      </c>
      <c r="D232" t="s">
        <v>347</v>
      </c>
      <c r="E232" t="s">
        <v>476</v>
      </c>
      <c r="F232" t="s">
        <v>488</v>
      </c>
      <c r="G232" s="144">
        <v>63.951522874799998</v>
      </c>
      <c r="H232" t="str">
        <f>IF(VLOOKUP(A232,$J$4:$K$19,2)="Y",IF(G232&lt;='State Zip Codes'!$P$4,'State Zip Codes'!$P$3,IF(G232&lt;='State Zip Codes'!$Q$4,'State Zip Codes'!$Q$3,IF(G232&lt;='State Zip Codes'!$R$4,'State Zip Codes'!$R$3,IF(G232&lt;='State Zip Codes'!$S$4,'State Zip Codes'!$S$3,IF(G232&lt;='State Zip Codes'!$T$4,'State Zip Codes'!$T$3,"OUT OF TERRITORY"))))),$U$3)</f>
        <v>Zone 1</v>
      </c>
    </row>
    <row r="233" spans="1:8" x14ac:dyDescent="0.25">
      <c r="A233" t="s">
        <v>354</v>
      </c>
      <c r="B233">
        <v>80440</v>
      </c>
      <c r="C233" t="str">
        <f t="shared" si="3"/>
        <v>80440</v>
      </c>
      <c r="D233" t="s">
        <v>347</v>
      </c>
      <c r="E233" t="s">
        <v>440</v>
      </c>
      <c r="F233" t="s">
        <v>489</v>
      </c>
      <c r="G233" s="144">
        <v>64.106865672300003</v>
      </c>
      <c r="H233" t="str">
        <f>IF(VLOOKUP(A233,$J$4:$K$19,2)="Y",IF(G233&lt;='State Zip Codes'!$P$4,'State Zip Codes'!$P$3,IF(G233&lt;='State Zip Codes'!$Q$4,'State Zip Codes'!$Q$3,IF(G233&lt;='State Zip Codes'!$R$4,'State Zip Codes'!$R$3,IF(G233&lt;='State Zip Codes'!$S$4,'State Zip Codes'!$S$3,IF(G233&lt;='State Zip Codes'!$T$4,'State Zip Codes'!$T$3,"OUT OF TERRITORY"))))),$U$3)</f>
        <v>Zone 1</v>
      </c>
    </row>
    <row r="234" spans="1:8" x14ac:dyDescent="0.25">
      <c r="A234" t="s">
        <v>354</v>
      </c>
      <c r="B234">
        <v>80905</v>
      </c>
      <c r="C234" t="str">
        <f t="shared" si="3"/>
        <v>80905</v>
      </c>
      <c r="D234" t="s">
        <v>347</v>
      </c>
      <c r="E234" t="s">
        <v>449</v>
      </c>
      <c r="F234" t="s">
        <v>457</v>
      </c>
      <c r="G234" s="144">
        <v>64.299490741200003</v>
      </c>
      <c r="H234" t="str">
        <f>IF(VLOOKUP(A234,$J$4:$K$19,2)="Y",IF(G234&lt;='State Zip Codes'!$P$4,'State Zip Codes'!$P$3,IF(G234&lt;='State Zip Codes'!$Q$4,'State Zip Codes'!$Q$3,IF(G234&lt;='State Zip Codes'!$R$4,'State Zip Codes'!$R$3,IF(G234&lt;='State Zip Codes'!$S$4,'State Zip Codes'!$S$3,IF(G234&lt;='State Zip Codes'!$T$4,'State Zip Codes'!$T$3,"OUT OF TERRITORY"))))),$U$3)</f>
        <v>Zone 1</v>
      </c>
    </row>
    <row r="235" spans="1:8" x14ac:dyDescent="0.25">
      <c r="A235" t="s">
        <v>354</v>
      </c>
      <c r="B235">
        <v>80650</v>
      </c>
      <c r="C235" t="str">
        <f t="shared" si="3"/>
        <v>80650</v>
      </c>
      <c r="D235" t="s">
        <v>347</v>
      </c>
      <c r="E235" t="s">
        <v>409</v>
      </c>
      <c r="F235" t="s">
        <v>490</v>
      </c>
      <c r="G235" s="144">
        <v>64.355414148299985</v>
      </c>
      <c r="H235" t="str">
        <f>IF(VLOOKUP(A235,$J$4:$K$19,2)="Y",IF(G235&lt;='State Zip Codes'!$P$4,'State Zip Codes'!$P$3,IF(G235&lt;='State Zip Codes'!$Q$4,'State Zip Codes'!$Q$3,IF(G235&lt;='State Zip Codes'!$R$4,'State Zip Codes'!$R$3,IF(G235&lt;='State Zip Codes'!$S$4,'State Zip Codes'!$S$3,IF(G235&lt;='State Zip Codes'!$T$4,'State Zip Codes'!$T$3,"OUT OF TERRITORY"))))),$U$3)</f>
        <v>Zone 1</v>
      </c>
    </row>
    <row r="236" spans="1:8" x14ac:dyDescent="0.25">
      <c r="A236" t="s">
        <v>354</v>
      </c>
      <c r="B236">
        <v>80498</v>
      </c>
      <c r="C236" t="str">
        <f t="shared" si="3"/>
        <v>80498</v>
      </c>
      <c r="D236" t="s">
        <v>347</v>
      </c>
      <c r="E236" t="s">
        <v>459</v>
      </c>
      <c r="F236" t="s">
        <v>491</v>
      </c>
      <c r="G236" s="144">
        <v>64.548039217199999</v>
      </c>
      <c r="H236" t="str">
        <f>IF(VLOOKUP(A236,$J$4:$K$19,2)="Y",IF(G236&lt;='State Zip Codes'!$P$4,'State Zip Codes'!$P$3,IF(G236&lt;='State Zip Codes'!$Q$4,'State Zip Codes'!$Q$3,IF(G236&lt;='State Zip Codes'!$R$4,'State Zip Codes'!$R$3,IF(G236&lt;='State Zip Codes'!$S$4,'State Zip Codes'!$S$3,IF(G236&lt;='State Zip Codes'!$T$4,'State Zip Codes'!$T$3,"OUT OF TERRITORY"))))),$U$3)</f>
        <v>Zone 1</v>
      </c>
    </row>
    <row r="237" spans="1:8" x14ac:dyDescent="0.25">
      <c r="A237" t="s">
        <v>354</v>
      </c>
      <c r="B237">
        <v>80910</v>
      </c>
      <c r="C237" t="str">
        <f t="shared" si="3"/>
        <v>80910</v>
      </c>
      <c r="D237" t="s">
        <v>347</v>
      </c>
      <c r="E237" t="s">
        <v>449</v>
      </c>
      <c r="F237" t="s">
        <v>457</v>
      </c>
      <c r="G237" s="144">
        <v>65.436600018899995</v>
      </c>
      <c r="H237" t="str">
        <f>IF(VLOOKUP(A237,$J$4:$K$19,2)="Y",IF(G237&lt;='State Zip Codes'!$P$4,'State Zip Codes'!$P$3,IF(G237&lt;='State Zip Codes'!$Q$4,'State Zip Codes'!$Q$3,IF(G237&lt;='State Zip Codes'!$R$4,'State Zip Codes'!$R$3,IF(G237&lt;='State Zip Codes'!$S$4,'State Zip Codes'!$S$3,IF(G237&lt;='State Zip Codes'!$T$4,'State Zip Codes'!$T$3,"OUT OF TERRITORY"))))),$U$3)</f>
        <v>Zone 1</v>
      </c>
    </row>
    <row r="238" spans="1:8" x14ac:dyDescent="0.25">
      <c r="A238" t="s">
        <v>354</v>
      </c>
      <c r="B238">
        <v>80835</v>
      </c>
      <c r="C238" t="str">
        <f t="shared" si="3"/>
        <v>80835</v>
      </c>
      <c r="D238" t="s">
        <v>347</v>
      </c>
      <c r="E238" t="s">
        <v>429</v>
      </c>
      <c r="F238" t="s">
        <v>492</v>
      </c>
      <c r="G238" s="144">
        <v>65.548446833099987</v>
      </c>
      <c r="H238" t="str">
        <f>IF(VLOOKUP(A238,$J$4:$K$19,2)="Y",IF(G238&lt;='State Zip Codes'!$P$4,'State Zip Codes'!$P$3,IF(G238&lt;='State Zip Codes'!$Q$4,'State Zip Codes'!$Q$3,IF(G238&lt;='State Zip Codes'!$R$4,'State Zip Codes'!$R$3,IF(G238&lt;='State Zip Codes'!$S$4,'State Zip Codes'!$S$3,IF(G238&lt;='State Zip Codes'!$T$4,'State Zip Codes'!$T$3,"OUT OF TERRITORY"))))),$U$3)</f>
        <v>Zone 1</v>
      </c>
    </row>
    <row r="239" spans="1:8" x14ac:dyDescent="0.25">
      <c r="A239" t="s">
        <v>354</v>
      </c>
      <c r="B239">
        <v>80813</v>
      </c>
      <c r="C239" t="str">
        <f t="shared" si="3"/>
        <v>80813</v>
      </c>
      <c r="D239" t="s">
        <v>347</v>
      </c>
      <c r="E239" t="s">
        <v>464</v>
      </c>
      <c r="F239" t="s">
        <v>493</v>
      </c>
      <c r="G239" s="144">
        <v>66.113894615999996</v>
      </c>
      <c r="H239" t="str">
        <f>IF(VLOOKUP(A239,$J$4:$K$19,2)="Y",IF(G239&lt;='State Zip Codes'!$P$4,'State Zip Codes'!$P$3,IF(G239&lt;='State Zip Codes'!$Q$4,'State Zip Codes'!$Q$3,IF(G239&lt;='State Zip Codes'!$R$4,'State Zip Codes'!$R$3,IF(G239&lt;='State Zip Codes'!$S$4,'State Zip Codes'!$S$3,IF(G239&lt;='State Zip Codes'!$T$4,'State Zip Codes'!$T$3,"OUT OF TERRITORY"))))),$U$3)</f>
        <v>Zone 1</v>
      </c>
    </row>
    <row r="240" spans="1:8" x14ac:dyDescent="0.25">
      <c r="A240" t="s">
        <v>354</v>
      </c>
      <c r="B240">
        <v>80916</v>
      </c>
      <c r="C240" t="str">
        <f t="shared" si="3"/>
        <v>80916</v>
      </c>
      <c r="D240" t="s">
        <v>347</v>
      </c>
      <c r="E240" t="s">
        <v>449</v>
      </c>
      <c r="F240" t="s">
        <v>457</v>
      </c>
      <c r="G240" s="144">
        <v>66.194672870700003</v>
      </c>
      <c r="H240" t="str">
        <f>IF(VLOOKUP(A240,$J$4:$K$19,2)="Y",IF(G240&lt;='State Zip Codes'!$P$4,'State Zip Codes'!$P$3,IF(G240&lt;='State Zip Codes'!$Q$4,'State Zip Codes'!$Q$3,IF(G240&lt;='State Zip Codes'!$R$4,'State Zip Codes'!$R$3,IF(G240&lt;='State Zip Codes'!$S$4,'State Zip Codes'!$S$3,IF(G240&lt;='State Zip Codes'!$T$4,'State Zip Codes'!$T$3,"OUT OF TERRITORY"))))),$U$3)</f>
        <v>Zone 1</v>
      </c>
    </row>
    <row r="241" spans="1:8" x14ac:dyDescent="0.25">
      <c r="A241" t="s">
        <v>354</v>
      </c>
      <c r="B241">
        <v>80512</v>
      </c>
      <c r="C241" t="str">
        <f t="shared" si="3"/>
        <v>80512</v>
      </c>
      <c r="D241" t="s">
        <v>347</v>
      </c>
      <c r="E241" t="s">
        <v>438</v>
      </c>
      <c r="F241" t="s">
        <v>494</v>
      </c>
      <c r="G241" s="144">
        <v>67.207507910399997</v>
      </c>
      <c r="H241" t="str">
        <f>IF(VLOOKUP(A241,$J$4:$K$19,2)="Y",IF(G241&lt;='State Zip Codes'!$P$4,'State Zip Codes'!$P$3,IF(G241&lt;='State Zip Codes'!$Q$4,'State Zip Codes'!$Q$3,IF(G241&lt;='State Zip Codes'!$R$4,'State Zip Codes'!$R$3,IF(G241&lt;='State Zip Codes'!$S$4,'State Zip Codes'!$S$3,IF(G241&lt;='State Zip Codes'!$T$4,'State Zip Codes'!$T$3,"OUT OF TERRITORY"))))),$U$3)</f>
        <v>Zone 1</v>
      </c>
    </row>
    <row r="242" spans="1:8" x14ac:dyDescent="0.25">
      <c r="A242" t="s">
        <v>354</v>
      </c>
      <c r="B242">
        <v>80906</v>
      </c>
      <c r="C242" t="str">
        <f t="shared" si="3"/>
        <v>80906</v>
      </c>
      <c r="D242" t="s">
        <v>347</v>
      </c>
      <c r="E242" t="s">
        <v>449</v>
      </c>
      <c r="F242" t="s">
        <v>457</v>
      </c>
      <c r="G242" s="144">
        <v>67.325568436499992</v>
      </c>
      <c r="H242" t="str">
        <f>IF(VLOOKUP(A242,$J$4:$K$19,2)="Y",IF(G242&lt;='State Zip Codes'!$P$4,'State Zip Codes'!$P$3,IF(G242&lt;='State Zip Codes'!$Q$4,'State Zip Codes'!$Q$3,IF(G242&lt;='State Zip Codes'!$R$4,'State Zip Codes'!$R$3,IF(G242&lt;='State Zip Codes'!$S$4,'State Zip Codes'!$S$3,IF(G242&lt;='State Zip Codes'!$T$4,'State Zip Codes'!$T$3,"OUT OF TERRITORY"))))),$U$3)</f>
        <v>Zone 1</v>
      </c>
    </row>
    <row r="243" spans="1:8" x14ac:dyDescent="0.25">
      <c r="A243" t="s">
        <v>354</v>
      </c>
      <c r="B243">
        <v>80929</v>
      </c>
      <c r="C243" t="str">
        <f t="shared" si="3"/>
        <v>80929</v>
      </c>
      <c r="D243" t="s">
        <v>347</v>
      </c>
      <c r="E243" t="s">
        <v>449</v>
      </c>
      <c r="F243" t="s">
        <v>457</v>
      </c>
      <c r="G243" s="144">
        <v>67.64246774339999</v>
      </c>
      <c r="H243" t="str">
        <f>IF(VLOOKUP(A243,$J$4:$K$19,2)="Y",IF(G243&lt;='State Zip Codes'!$P$4,'State Zip Codes'!$P$3,IF(G243&lt;='State Zip Codes'!$Q$4,'State Zip Codes'!$Q$3,IF(G243&lt;='State Zip Codes'!$R$4,'State Zip Codes'!$R$3,IF(G243&lt;='State Zip Codes'!$S$4,'State Zip Codes'!$S$3,IF(G243&lt;='State Zip Codes'!$T$4,'State Zip Codes'!$T$3,"OUT OF TERRITORY"))))),$U$3)</f>
        <v>Zone 1</v>
      </c>
    </row>
    <row r="244" spans="1:8" x14ac:dyDescent="0.25">
      <c r="A244" t="s">
        <v>354</v>
      </c>
      <c r="B244">
        <v>80535</v>
      </c>
      <c r="C244" t="str">
        <f t="shared" si="3"/>
        <v>80535</v>
      </c>
      <c r="D244" t="s">
        <v>347</v>
      </c>
      <c r="E244" t="s">
        <v>438</v>
      </c>
      <c r="F244" t="s">
        <v>495</v>
      </c>
      <c r="G244" s="144">
        <v>67.685963726699995</v>
      </c>
      <c r="H244" t="str">
        <f>IF(VLOOKUP(A244,$J$4:$K$19,2)="Y",IF(G244&lt;='State Zip Codes'!$P$4,'State Zip Codes'!$P$3,IF(G244&lt;='State Zip Codes'!$Q$4,'State Zip Codes'!$Q$3,IF(G244&lt;='State Zip Codes'!$R$4,'State Zip Codes'!$R$3,IF(G244&lt;='State Zip Codes'!$S$4,'State Zip Codes'!$S$3,IF(G244&lt;='State Zip Codes'!$T$4,'State Zip Codes'!$T$3,"OUT OF TERRITORY"))))),$U$3)</f>
        <v>Zone 1</v>
      </c>
    </row>
    <row r="245" spans="1:8" x14ac:dyDescent="0.25">
      <c r="A245" t="s">
        <v>354</v>
      </c>
      <c r="B245">
        <v>80701</v>
      </c>
      <c r="C245" t="str">
        <f t="shared" si="3"/>
        <v>80701</v>
      </c>
      <c r="D245" t="s">
        <v>347</v>
      </c>
      <c r="E245" t="s">
        <v>476</v>
      </c>
      <c r="F245" t="s">
        <v>496</v>
      </c>
      <c r="G245" s="144">
        <v>68.748508461599997</v>
      </c>
      <c r="H245" t="str">
        <f>IF(VLOOKUP(A245,$J$4:$K$19,2)="Y",IF(G245&lt;='State Zip Codes'!$P$4,'State Zip Codes'!$P$3,IF(G245&lt;='State Zip Codes'!$Q$4,'State Zip Codes'!$Q$3,IF(G245&lt;='State Zip Codes'!$R$4,'State Zip Codes'!$R$3,IF(G245&lt;='State Zip Codes'!$S$4,'State Zip Codes'!$S$3,IF(G245&lt;='State Zip Codes'!$T$4,'State Zip Codes'!$T$3,"OUT OF TERRITORY"))))),$U$3)</f>
        <v>Zone 1</v>
      </c>
    </row>
    <row r="246" spans="1:8" x14ac:dyDescent="0.25">
      <c r="A246" t="s">
        <v>354</v>
      </c>
      <c r="B246">
        <v>80820</v>
      </c>
      <c r="C246" t="str">
        <f t="shared" si="3"/>
        <v>80820</v>
      </c>
      <c r="D246" t="s">
        <v>347</v>
      </c>
      <c r="E246" t="s">
        <v>440</v>
      </c>
      <c r="F246" t="s">
        <v>497</v>
      </c>
      <c r="G246" s="144">
        <v>68.903851259099994</v>
      </c>
      <c r="H246" t="str">
        <f>IF(VLOOKUP(A246,$J$4:$K$19,2)="Y",IF(G246&lt;='State Zip Codes'!$P$4,'State Zip Codes'!$P$3,IF(G246&lt;='State Zip Codes'!$Q$4,'State Zip Codes'!$Q$3,IF(G246&lt;='State Zip Codes'!$R$4,'State Zip Codes'!$R$3,IF(G246&lt;='State Zip Codes'!$S$4,'State Zip Codes'!$S$3,IF(G246&lt;='State Zip Codes'!$T$4,'State Zip Codes'!$T$3,"OUT OF TERRITORY"))))),$U$3)</f>
        <v>Zone 1</v>
      </c>
    </row>
    <row r="247" spans="1:8" x14ac:dyDescent="0.25">
      <c r="A247" t="s">
        <v>354</v>
      </c>
      <c r="B247">
        <v>80610</v>
      </c>
      <c r="C247" t="str">
        <f t="shared" si="3"/>
        <v>80610</v>
      </c>
      <c r="D247" t="s">
        <v>347</v>
      </c>
      <c r="E247" t="s">
        <v>409</v>
      </c>
      <c r="F247" t="s">
        <v>498</v>
      </c>
      <c r="G247" s="144">
        <v>69.152399735100005</v>
      </c>
      <c r="H247" t="str">
        <f>IF(VLOOKUP(A247,$J$4:$K$19,2)="Y",IF(G247&lt;='State Zip Codes'!$P$4,'State Zip Codes'!$P$3,IF(G247&lt;='State Zip Codes'!$Q$4,'State Zip Codes'!$Q$3,IF(G247&lt;='State Zip Codes'!$R$4,'State Zip Codes'!$R$3,IF(G247&lt;='State Zip Codes'!$S$4,'State Zip Codes'!$S$3,IF(G247&lt;='State Zip Codes'!$T$4,'State Zip Codes'!$T$3,"OUT OF TERRITORY"))))),$U$3)</f>
        <v>Zone 1</v>
      </c>
    </row>
    <row r="248" spans="1:8" x14ac:dyDescent="0.25">
      <c r="A248" t="s">
        <v>354</v>
      </c>
      <c r="B248">
        <v>80832</v>
      </c>
      <c r="C248" t="str">
        <f t="shared" si="3"/>
        <v>80832</v>
      </c>
      <c r="D248" t="s">
        <v>347</v>
      </c>
      <c r="E248" t="s">
        <v>449</v>
      </c>
      <c r="F248" t="s">
        <v>499</v>
      </c>
      <c r="G248" s="144">
        <v>69.574932144299993</v>
      </c>
      <c r="H248" t="str">
        <f>IF(VLOOKUP(A248,$J$4:$K$19,2)="Y",IF(G248&lt;='State Zip Codes'!$P$4,'State Zip Codes'!$P$3,IF(G248&lt;='State Zip Codes'!$Q$4,'State Zip Codes'!$Q$3,IF(G248&lt;='State Zip Codes'!$R$4,'State Zip Codes'!$R$3,IF(G248&lt;='State Zip Codes'!$S$4,'State Zip Codes'!$S$3,IF(G248&lt;='State Zip Codes'!$T$4,'State Zip Codes'!$T$3,"OUT OF TERRITORY"))))),$U$3)</f>
        <v>Zone 1</v>
      </c>
    </row>
    <row r="249" spans="1:8" x14ac:dyDescent="0.25">
      <c r="A249" t="s">
        <v>354</v>
      </c>
      <c r="B249">
        <v>80902</v>
      </c>
      <c r="C249" t="str">
        <f t="shared" si="3"/>
        <v>80902</v>
      </c>
      <c r="D249" t="s">
        <v>347</v>
      </c>
      <c r="E249" t="s">
        <v>449</v>
      </c>
      <c r="F249" t="s">
        <v>457</v>
      </c>
      <c r="G249" s="144">
        <v>69.779984636999998</v>
      </c>
      <c r="H249" t="str">
        <f>IF(VLOOKUP(A249,$J$4:$K$19,2)="Y",IF(G249&lt;='State Zip Codes'!$P$4,'State Zip Codes'!$P$3,IF(G249&lt;='State Zip Codes'!$Q$4,'State Zip Codes'!$Q$3,IF(G249&lt;='State Zip Codes'!$R$4,'State Zip Codes'!$R$3,IF(G249&lt;='State Zip Codes'!$S$4,'State Zip Codes'!$S$3,IF(G249&lt;='State Zip Codes'!$T$4,'State Zip Codes'!$T$3,"OUT OF TERRITORY"))))),$U$3)</f>
        <v>Zone 1</v>
      </c>
    </row>
    <row r="250" spans="1:8" x14ac:dyDescent="0.25">
      <c r="A250" t="s">
        <v>354</v>
      </c>
      <c r="B250">
        <v>80930</v>
      </c>
      <c r="C250" t="str">
        <f t="shared" si="3"/>
        <v>80930</v>
      </c>
      <c r="D250" t="s">
        <v>347</v>
      </c>
      <c r="E250" t="s">
        <v>449</v>
      </c>
      <c r="F250" t="s">
        <v>457</v>
      </c>
      <c r="G250" s="144">
        <v>70.127952503399996</v>
      </c>
      <c r="H250" t="str">
        <f>IF(VLOOKUP(A250,$J$4:$K$19,2)="Y",IF(G250&lt;='State Zip Codes'!$P$4,'State Zip Codes'!$P$3,IF(G250&lt;='State Zip Codes'!$Q$4,'State Zip Codes'!$Q$3,IF(G250&lt;='State Zip Codes'!$R$4,'State Zip Codes'!$R$3,IF(G250&lt;='State Zip Codes'!$S$4,'State Zip Codes'!$S$3,IF(G250&lt;='State Zip Codes'!$T$4,'State Zip Codes'!$T$3,"OUT OF TERRITORY"))))),$U$3)</f>
        <v>Zone 1</v>
      </c>
    </row>
    <row r="251" spans="1:8" x14ac:dyDescent="0.25">
      <c r="A251" t="s">
        <v>354</v>
      </c>
      <c r="B251">
        <v>80911</v>
      </c>
      <c r="C251" t="str">
        <f t="shared" si="3"/>
        <v>80911</v>
      </c>
      <c r="D251" t="s">
        <v>347</v>
      </c>
      <c r="E251" t="s">
        <v>449</v>
      </c>
      <c r="F251" t="s">
        <v>457</v>
      </c>
      <c r="G251" s="144">
        <v>70.17766219859999</v>
      </c>
      <c r="H251" t="str">
        <f>IF(VLOOKUP(A251,$J$4:$K$19,2)="Y",IF(G251&lt;='State Zip Codes'!$P$4,'State Zip Codes'!$P$3,IF(G251&lt;='State Zip Codes'!$Q$4,'State Zip Codes'!$Q$3,IF(G251&lt;='State Zip Codes'!$R$4,'State Zip Codes'!$R$3,IF(G251&lt;='State Zip Codes'!$S$4,'State Zip Codes'!$S$3,IF(G251&lt;='State Zip Codes'!$T$4,'State Zip Codes'!$T$3,"OUT OF TERRITORY"))))),$U$3)</f>
        <v>Zone 1</v>
      </c>
    </row>
    <row r="252" spans="1:8" x14ac:dyDescent="0.25">
      <c r="A252" t="s">
        <v>354</v>
      </c>
      <c r="B252">
        <v>80449</v>
      </c>
      <c r="C252" t="str">
        <f t="shared" si="3"/>
        <v>80449</v>
      </c>
      <c r="D252" t="s">
        <v>347</v>
      </c>
      <c r="E252" t="s">
        <v>440</v>
      </c>
      <c r="F252" t="s">
        <v>500</v>
      </c>
      <c r="G252" s="144">
        <v>70.519416353099999</v>
      </c>
      <c r="H252" t="str">
        <f>IF(VLOOKUP(A252,$J$4:$K$19,2)="Y",IF(G252&lt;='State Zip Codes'!$P$4,'State Zip Codes'!$P$3,IF(G252&lt;='State Zip Codes'!$Q$4,'State Zip Codes'!$Q$3,IF(G252&lt;='State Zip Codes'!$R$4,'State Zip Codes'!$R$3,IF(G252&lt;='State Zip Codes'!$S$4,'State Zip Codes'!$S$3,IF(G252&lt;='State Zip Codes'!$T$4,'State Zip Codes'!$T$3,"OUT OF TERRITORY"))))),$U$3)</f>
        <v>Zone 1</v>
      </c>
    </row>
    <row r="253" spans="1:8" x14ac:dyDescent="0.25">
      <c r="A253" t="s">
        <v>354</v>
      </c>
      <c r="B253">
        <v>80653</v>
      </c>
      <c r="C253" t="str">
        <f t="shared" si="3"/>
        <v>80653</v>
      </c>
      <c r="D253" t="s">
        <v>347</v>
      </c>
      <c r="E253" t="s">
        <v>476</v>
      </c>
      <c r="F253" t="s">
        <v>501</v>
      </c>
      <c r="G253" s="144">
        <v>71.426618290500002</v>
      </c>
      <c r="H253" t="str">
        <f>IF(VLOOKUP(A253,$J$4:$K$19,2)="Y",IF(G253&lt;='State Zip Codes'!$P$4,'State Zip Codes'!$P$3,IF(G253&lt;='State Zip Codes'!$Q$4,'State Zip Codes'!$Q$3,IF(G253&lt;='State Zip Codes'!$R$4,'State Zip Codes'!$R$3,IF(G253&lt;='State Zip Codes'!$S$4,'State Zip Codes'!$S$3,IF(G253&lt;='State Zip Codes'!$T$4,'State Zip Codes'!$T$3,"OUT OF TERRITORY"))))),$U$3)</f>
        <v>Zone 1</v>
      </c>
    </row>
    <row r="254" spans="1:8" x14ac:dyDescent="0.25">
      <c r="A254" t="s">
        <v>354</v>
      </c>
      <c r="B254">
        <v>80925</v>
      </c>
      <c r="C254" t="str">
        <f t="shared" si="3"/>
        <v>80925</v>
      </c>
      <c r="D254" t="s">
        <v>347</v>
      </c>
      <c r="E254" t="s">
        <v>449</v>
      </c>
      <c r="F254" t="s">
        <v>457</v>
      </c>
      <c r="G254" s="144">
        <v>72.016920920999993</v>
      </c>
      <c r="H254" t="str">
        <f>IF(VLOOKUP(A254,$J$4:$K$19,2)="Y",IF(G254&lt;='State Zip Codes'!$P$4,'State Zip Codes'!$P$3,IF(G254&lt;='State Zip Codes'!$Q$4,'State Zip Codes'!$Q$3,IF(G254&lt;='State Zip Codes'!$R$4,'State Zip Codes'!$R$3,IF(G254&lt;='State Zip Codes'!$S$4,'State Zip Codes'!$S$3,IF(G254&lt;='State Zip Codes'!$T$4,'State Zip Codes'!$T$3,"OUT OF TERRITORY"))))),$U$3)</f>
        <v>Zone 1</v>
      </c>
    </row>
    <row r="255" spans="1:8" x14ac:dyDescent="0.25">
      <c r="A255" t="s">
        <v>354</v>
      </c>
      <c r="B255">
        <v>80705</v>
      </c>
      <c r="C255" t="str">
        <f t="shared" si="3"/>
        <v>80705</v>
      </c>
      <c r="D255" t="s">
        <v>347</v>
      </c>
      <c r="E255" t="s">
        <v>476</v>
      </c>
      <c r="F255" t="s">
        <v>502</v>
      </c>
      <c r="G255" s="144">
        <v>73.203739893899993</v>
      </c>
      <c r="H255" t="str">
        <f>IF(VLOOKUP(A255,$J$4:$K$19,2)="Y",IF(G255&lt;='State Zip Codes'!$P$4,'State Zip Codes'!$P$3,IF(G255&lt;='State Zip Codes'!$Q$4,'State Zip Codes'!$Q$3,IF(G255&lt;='State Zip Codes'!$R$4,'State Zip Codes'!$R$3,IF(G255&lt;='State Zip Codes'!$S$4,'State Zip Codes'!$S$3,IF(G255&lt;='State Zip Codes'!$T$4,'State Zip Codes'!$T$3,"OUT OF TERRITORY"))))),$U$3)</f>
        <v>Zone 1</v>
      </c>
    </row>
    <row r="256" spans="1:8" x14ac:dyDescent="0.25">
      <c r="A256" t="s">
        <v>354</v>
      </c>
      <c r="B256">
        <v>80611</v>
      </c>
      <c r="C256" t="str">
        <f t="shared" si="3"/>
        <v>80611</v>
      </c>
      <c r="D256" t="s">
        <v>347</v>
      </c>
      <c r="E256" t="s">
        <v>409</v>
      </c>
      <c r="F256" t="s">
        <v>503</v>
      </c>
      <c r="G256" s="144">
        <v>74.011522440899995</v>
      </c>
      <c r="H256" t="str">
        <f>IF(VLOOKUP(A256,$J$4:$K$19,2)="Y",IF(G256&lt;='State Zip Codes'!$P$4,'State Zip Codes'!$P$3,IF(G256&lt;='State Zip Codes'!$Q$4,'State Zip Codes'!$Q$3,IF(G256&lt;='State Zip Codes'!$R$4,'State Zip Codes'!$R$3,IF(G256&lt;='State Zip Codes'!$S$4,'State Zip Codes'!$S$3,IF(G256&lt;='State Zip Codes'!$T$4,'State Zip Codes'!$T$3,"OUT OF TERRITORY"))))),$U$3)</f>
        <v>Zone 1</v>
      </c>
    </row>
    <row r="257" spans="1:8" x14ac:dyDescent="0.25">
      <c r="A257" t="s">
        <v>354</v>
      </c>
      <c r="B257">
        <v>80926</v>
      </c>
      <c r="C257" t="str">
        <f t="shared" si="3"/>
        <v>80926</v>
      </c>
      <c r="D257" t="s">
        <v>347</v>
      </c>
      <c r="E257" t="s">
        <v>449</v>
      </c>
      <c r="F257" t="s">
        <v>457</v>
      </c>
      <c r="G257" s="144">
        <v>74.937365513999993</v>
      </c>
      <c r="H257" t="str">
        <f>IF(VLOOKUP(A257,$J$4:$K$19,2)="Y",IF(G257&lt;='State Zip Codes'!$P$4,'State Zip Codes'!$P$3,IF(G257&lt;='State Zip Codes'!$Q$4,'State Zip Codes'!$Q$3,IF(G257&lt;='State Zip Codes'!$R$4,'State Zip Codes'!$R$3,IF(G257&lt;='State Zip Codes'!$S$4,'State Zip Codes'!$S$3,IF(G257&lt;='State Zip Codes'!$T$4,'State Zip Codes'!$T$3,"OUT OF TERRITORY"))))),$U$3)</f>
        <v>Zone 1</v>
      </c>
    </row>
    <row r="258" spans="1:8" x14ac:dyDescent="0.25">
      <c r="A258" t="s">
        <v>354</v>
      </c>
      <c r="B258">
        <v>80549</v>
      </c>
      <c r="C258" t="str">
        <f t="shared" si="3"/>
        <v>80549</v>
      </c>
      <c r="D258" t="s">
        <v>347</v>
      </c>
      <c r="E258" t="s">
        <v>438</v>
      </c>
      <c r="F258" t="s">
        <v>504</v>
      </c>
      <c r="G258" s="144">
        <v>75.714079501499995</v>
      </c>
      <c r="H258" t="str">
        <f>IF(VLOOKUP(A258,$J$4:$K$19,2)="Y",IF(G258&lt;='State Zip Codes'!$P$4,'State Zip Codes'!$P$3,IF(G258&lt;='State Zip Codes'!$Q$4,'State Zip Codes'!$Q$3,IF(G258&lt;='State Zip Codes'!$R$4,'State Zip Codes'!$R$3,IF(G258&lt;='State Zip Codes'!$S$4,'State Zip Codes'!$S$3,IF(G258&lt;='State Zip Codes'!$T$4,'State Zip Codes'!$T$3,"OUT OF TERRITORY"))))),$U$3)</f>
        <v>Zone 1</v>
      </c>
    </row>
    <row r="259" spans="1:8" x14ac:dyDescent="0.25">
      <c r="A259" t="s">
        <v>354</v>
      </c>
      <c r="B259">
        <v>80830</v>
      </c>
      <c r="C259" t="str">
        <f t="shared" si="3"/>
        <v>80830</v>
      </c>
      <c r="D259" t="s">
        <v>347</v>
      </c>
      <c r="E259" t="s">
        <v>429</v>
      </c>
      <c r="F259" t="s">
        <v>505</v>
      </c>
      <c r="G259" s="144">
        <v>75.863208587100004</v>
      </c>
      <c r="H259" t="str">
        <f>IF(VLOOKUP(A259,$J$4:$K$19,2)="Y",IF(G259&lt;='State Zip Codes'!$P$4,'State Zip Codes'!$P$3,IF(G259&lt;='State Zip Codes'!$Q$4,'State Zip Codes'!$Q$3,IF(G259&lt;='State Zip Codes'!$R$4,'State Zip Codes'!$R$3,IF(G259&lt;='State Zip Codes'!$S$4,'State Zip Codes'!$S$3,IF(G259&lt;='State Zip Codes'!$T$4,'State Zip Codes'!$T$3,"OUT OF TERRITORY"))))),$U$3)</f>
        <v>Zone 1</v>
      </c>
    </row>
    <row r="260" spans="1:8" x14ac:dyDescent="0.25">
      <c r="A260" t="s">
        <v>354</v>
      </c>
      <c r="B260">
        <v>81657</v>
      </c>
      <c r="C260" t="str">
        <f t="shared" si="3"/>
        <v>81657</v>
      </c>
      <c r="D260" t="s">
        <v>347</v>
      </c>
      <c r="E260" t="s">
        <v>506</v>
      </c>
      <c r="F260" t="s">
        <v>507</v>
      </c>
      <c r="G260" s="144">
        <v>75.943986841799997</v>
      </c>
      <c r="H260" t="str">
        <f>IF(VLOOKUP(A260,$J$4:$K$19,2)="Y",IF(G260&lt;='State Zip Codes'!$P$4,'State Zip Codes'!$P$3,IF(G260&lt;='State Zip Codes'!$Q$4,'State Zip Codes'!$Q$3,IF(G260&lt;='State Zip Codes'!$R$4,'State Zip Codes'!$R$3,IF(G260&lt;='State Zip Codes'!$S$4,'State Zip Codes'!$S$3,IF(G260&lt;='State Zip Codes'!$T$4,'State Zip Codes'!$T$3,"OUT OF TERRITORY"))))),$U$3)</f>
        <v>Zone 1</v>
      </c>
    </row>
    <row r="261" spans="1:8" x14ac:dyDescent="0.25">
      <c r="A261" t="s">
        <v>354</v>
      </c>
      <c r="B261">
        <v>80913</v>
      </c>
      <c r="C261" t="str">
        <f t="shared" ref="C261:C324" si="4">TRIM(CLEAN(B261))</f>
        <v>80913</v>
      </c>
      <c r="D261" t="s">
        <v>347</v>
      </c>
      <c r="E261" t="s">
        <v>449</v>
      </c>
      <c r="F261" t="s">
        <v>457</v>
      </c>
      <c r="G261" s="144">
        <v>76.304382132000001</v>
      </c>
      <c r="H261" t="str">
        <f>IF(VLOOKUP(A261,$J$4:$K$19,2)="Y",IF(G261&lt;='State Zip Codes'!$P$4,'State Zip Codes'!$P$3,IF(G261&lt;='State Zip Codes'!$Q$4,'State Zip Codes'!$Q$3,IF(G261&lt;='State Zip Codes'!$R$4,'State Zip Codes'!$R$3,IF(G261&lt;='State Zip Codes'!$S$4,'State Zip Codes'!$S$3,IF(G261&lt;='State Zip Codes'!$T$4,'State Zip Codes'!$T$3,"OUT OF TERRITORY"))))),$U$3)</f>
        <v>Zone 1</v>
      </c>
    </row>
    <row r="262" spans="1:8" x14ac:dyDescent="0.25">
      <c r="A262" t="s">
        <v>354</v>
      </c>
      <c r="B262">
        <v>80648</v>
      </c>
      <c r="C262" t="str">
        <f t="shared" si="4"/>
        <v>80648</v>
      </c>
      <c r="D262" t="s">
        <v>347</v>
      </c>
      <c r="E262" t="s">
        <v>409</v>
      </c>
      <c r="F262" t="s">
        <v>508</v>
      </c>
      <c r="G262" s="144">
        <v>76.565358031799988</v>
      </c>
      <c r="H262" t="str">
        <f>IF(VLOOKUP(A262,$J$4:$K$19,2)="Y",IF(G262&lt;='State Zip Codes'!$P$4,'State Zip Codes'!$P$3,IF(G262&lt;='State Zip Codes'!$Q$4,'State Zip Codes'!$Q$3,IF(G262&lt;='State Zip Codes'!$R$4,'State Zip Codes'!$R$3,IF(G262&lt;='State Zip Codes'!$S$4,'State Zip Codes'!$S$3,IF(G262&lt;='State Zip Codes'!$T$4,'State Zip Codes'!$T$3,"OUT OF TERRITORY"))))),$U$3)</f>
        <v>Zone 1</v>
      </c>
    </row>
    <row r="263" spans="1:8" x14ac:dyDescent="0.25">
      <c r="A263" t="s">
        <v>354</v>
      </c>
      <c r="B263">
        <v>80817</v>
      </c>
      <c r="C263" t="str">
        <f t="shared" si="4"/>
        <v>80817</v>
      </c>
      <c r="D263" t="s">
        <v>347</v>
      </c>
      <c r="E263" t="s">
        <v>449</v>
      </c>
      <c r="F263" t="s">
        <v>509</v>
      </c>
      <c r="G263" s="144">
        <v>76.63370886269999</v>
      </c>
      <c r="H263" t="str">
        <f>IF(VLOOKUP(A263,$J$4:$K$19,2)="Y",IF(G263&lt;='State Zip Codes'!$P$4,'State Zip Codes'!$P$3,IF(G263&lt;='State Zip Codes'!$Q$4,'State Zip Codes'!$Q$3,IF(G263&lt;='State Zip Codes'!$R$4,'State Zip Codes'!$R$3,IF(G263&lt;='State Zip Codes'!$S$4,'State Zip Codes'!$S$3,IF(G263&lt;='State Zip Codes'!$T$4,'State Zip Codes'!$T$3,"OUT OF TERRITORY"))))),$U$3)</f>
        <v>Zone 1</v>
      </c>
    </row>
    <row r="264" spans="1:8" x14ac:dyDescent="0.25">
      <c r="A264" t="s">
        <v>354</v>
      </c>
      <c r="B264">
        <v>80757</v>
      </c>
      <c r="C264" t="str">
        <f t="shared" si="4"/>
        <v>80757</v>
      </c>
      <c r="D264" t="s">
        <v>347</v>
      </c>
      <c r="E264" t="s">
        <v>510</v>
      </c>
      <c r="F264" t="s">
        <v>511</v>
      </c>
      <c r="G264" s="144">
        <v>76.739341964999994</v>
      </c>
      <c r="H264" t="str">
        <f>IF(VLOOKUP(A264,$J$4:$K$19,2)="Y",IF(G264&lt;='State Zip Codes'!$P$4,'State Zip Codes'!$P$3,IF(G264&lt;='State Zip Codes'!$Q$4,'State Zip Codes'!$Q$3,IF(G264&lt;='State Zip Codes'!$R$4,'State Zip Codes'!$R$3,IF(G264&lt;='State Zip Codes'!$S$4,'State Zip Codes'!$S$3,IF(G264&lt;='State Zip Codes'!$T$4,'State Zip Codes'!$T$3,"OUT OF TERRITORY"))))),$U$3)</f>
        <v>Zone 1</v>
      </c>
    </row>
    <row r="265" spans="1:8" x14ac:dyDescent="0.25">
      <c r="A265" t="s">
        <v>354</v>
      </c>
      <c r="B265">
        <v>80461</v>
      </c>
      <c r="C265" t="str">
        <f t="shared" si="4"/>
        <v>80461</v>
      </c>
      <c r="D265" t="s">
        <v>347</v>
      </c>
      <c r="E265" t="s">
        <v>512</v>
      </c>
      <c r="F265" t="s">
        <v>513</v>
      </c>
      <c r="G265" s="144">
        <v>77.279934900299992</v>
      </c>
      <c r="H265" t="str">
        <f>IF(VLOOKUP(A265,$J$4:$K$19,2)="Y",IF(G265&lt;='State Zip Codes'!$P$4,'State Zip Codes'!$P$3,IF(G265&lt;='State Zip Codes'!$Q$4,'State Zip Codes'!$Q$3,IF(G265&lt;='State Zip Codes'!$R$4,'State Zip Codes'!$R$3,IF(G265&lt;='State Zip Codes'!$S$4,'State Zip Codes'!$S$3,IF(G265&lt;='State Zip Codes'!$T$4,'State Zip Codes'!$T$3,"OUT OF TERRITORY"))))),$U$3)</f>
        <v>Zone 1</v>
      </c>
    </row>
    <row r="266" spans="1:8" x14ac:dyDescent="0.25">
      <c r="A266" t="s">
        <v>354</v>
      </c>
      <c r="B266">
        <v>80828</v>
      </c>
      <c r="C266" t="str">
        <f t="shared" si="4"/>
        <v>80828</v>
      </c>
      <c r="D266" t="s">
        <v>347</v>
      </c>
      <c r="E266" t="s">
        <v>514</v>
      </c>
      <c r="F266" t="s">
        <v>515</v>
      </c>
      <c r="G266" s="144">
        <v>77.702467309499994</v>
      </c>
      <c r="H266" t="str">
        <f>IF(VLOOKUP(A266,$J$4:$K$19,2)="Y",IF(G266&lt;='State Zip Codes'!$P$4,'State Zip Codes'!$P$3,IF(G266&lt;='State Zip Codes'!$Q$4,'State Zip Codes'!$Q$3,IF(G266&lt;='State Zip Codes'!$R$4,'State Zip Codes'!$R$3,IF(G266&lt;='State Zip Codes'!$S$4,'State Zip Codes'!$S$3,IF(G266&lt;='State Zip Codes'!$T$4,'State Zip Codes'!$T$3,"OUT OF TERRITORY"))))),$U$3)</f>
        <v>Zone 1</v>
      </c>
    </row>
    <row r="267" spans="1:8" x14ac:dyDescent="0.25">
      <c r="A267" t="s">
        <v>354</v>
      </c>
      <c r="B267">
        <v>80826</v>
      </c>
      <c r="C267" t="str">
        <f t="shared" si="4"/>
        <v>80826</v>
      </c>
      <c r="D267" t="s">
        <v>347</v>
      </c>
      <c r="E267" t="s">
        <v>514</v>
      </c>
      <c r="F267" t="s">
        <v>515</v>
      </c>
      <c r="G267" s="144">
        <v>77.820527835599989</v>
      </c>
      <c r="H267" t="str">
        <f>IF(VLOOKUP(A267,$J$4:$K$19,2)="Y",IF(G267&lt;='State Zip Codes'!$P$4,'State Zip Codes'!$P$3,IF(G267&lt;='State Zip Codes'!$Q$4,'State Zip Codes'!$Q$3,IF(G267&lt;='State Zip Codes'!$R$4,'State Zip Codes'!$R$3,IF(G267&lt;='State Zip Codes'!$S$4,'State Zip Codes'!$S$3,IF(G267&lt;='State Zip Codes'!$T$4,'State Zip Codes'!$T$3,"OUT OF TERRITORY"))))),$U$3)</f>
        <v>Zone 1</v>
      </c>
    </row>
    <row r="268" spans="1:8" x14ac:dyDescent="0.25">
      <c r="A268" t="s">
        <v>354</v>
      </c>
      <c r="B268">
        <v>80612</v>
      </c>
      <c r="C268" t="str">
        <f t="shared" si="4"/>
        <v>80612</v>
      </c>
      <c r="D268" t="s">
        <v>347</v>
      </c>
      <c r="E268" t="s">
        <v>409</v>
      </c>
      <c r="F268" t="s">
        <v>516</v>
      </c>
      <c r="G268" s="144">
        <v>78.4543264494</v>
      </c>
      <c r="H268" t="str">
        <f>IF(VLOOKUP(A268,$J$4:$K$19,2)="Y",IF(G268&lt;='State Zip Codes'!$P$4,'State Zip Codes'!$P$3,IF(G268&lt;='State Zip Codes'!$Q$4,'State Zip Codes'!$Q$3,IF(G268&lt;='State Zip Codes'!$R$4,'State Zip Codes'!$R$3,IF(G268&lt;='State Zip Codes'!$S$4,'State Zip Codes'!$S$3,IF(G268&lt;='State Zip Codes'!$T$4,'State Zip Codes'!$T$3,"OUT OF TERRITORY"))))),$U$3)</f>
        <v>Zone 1</v>
      </c>
    </row>
    <row r="269" spans="1:8" x14ac:dyDescent="0.25">
      <c r="A269" t="s">
        <v>354</v>
      </c>
      <c r="B269">
        <v>80536</v>
      </c>
      <c r="C269" t="str">
        <f t="shared" si="4"/>
        <v>80536</v>
      </c>
      <c r="D269" t="s">
        <v>347</v>
      </c>
      <c r="E269" t="s">
        <v>438</v>
      </c>
      <c r="F269" t="s">
        <v>517</v>
      </c>
      <c r="G269" s="144">
        <v>78.895499994299996</v>
      </c>
      <c r="H269" t="str">
        <f>IF(VLOOKUP(A269,$J$4:$K$19,2)="Y",IF(G269&lt;='State Zip Codes'!$P$4,'State Zip Codes'!$P$3,IF(G269&lt;='State Zip Codes'!$Q$4,'State Zip Codes'!$Q$3,IF(G269&lt;='State Zip Codes'!$R$4,'State Zip Codes'!$R$3,IF(G269&lt;='State Zip Codes'!$S$4,'State Zip Codes'!$S$3,IF(G269&lt;='State Zip Codes'!$T$4,'State Zip Codes'!$T$3,"OUT OF TERRITORY"))))),$U$3)</f>
        <v>Zone 1</v>
      </c>
    </row>
    <row r="270" spans="1:8" x14ac:dyDescent="0.25">
      <c r="A270" t="s">
        <v>354</v>
      </c>
      <c r="B270">
        <v>81228</v>
      </c>
      <c r="C270" t="str">
        <f t="shared" si="4"/>
        <v>81228</v>
      </c>
      <c r="D270" t="s">
        <v>347</v>
      </c>
      <c r="E270" t="s">
        <v>518</v>
      </c>
      <c r="F270" t="s">
        <v>519</v>
      </c>
      <c r="G270" s="144">
        <v>80.821750683299996</v>
      </c>
      <c r="H270" t="str">
        <f>IF(VLOOKUP(A270,$J$4:$K$19,2)="Y",IF(G270&lt;='State Zip Codes'!$P$4,'State Zip Codes'!$P$3,IF(G270&lt;='State Zip Codes'!$Q$4,'State Zip Codes'!$Q$3,IF(G270&lt;='State Zip Codes'!$R$4,'State Zip Codes'!$R$3,IF(G270&lt;='State Zip Codes'!$S$4,'State Zip Codes'!$S$3,IF(G270&lt;='State Zip Codes'!$T$4,'State Zip Codes'!$T$3,"OUT OF TERRITORY"))))),$U$3)</f>
        <v>Zone 1</v>
      </c>
    </row>
    <row r="271" spans="1:8" x14ac:dyDescent="0.25">
      <c r="A271" t="s">
        <v>354</v>
      </c>
      <c r="B271">
        <v>80864</v>
      </c>
      <c r="C271" t="str">
        <f t="shared" si="4"/>
        <v>80864</v>
      </c>
      <c r="D271" t="s">
        <v>347</v>
      </c>
      <c r="E271" t="s">
        <v>449</v>
      </c>
      <c r="F271" t="s">
        <v>520</v>
      </c>
      <c r="G271" s="144">
        <v>81.238069380599995</v>
      </c>
      <c r="H271" t="str">
        <f>IF(VLOOKUP(A271,$J$4:$K$19,2)="Y",IF(G271&lt;='State Zip Codes'!$P$4,'State Zip Codes'!$P$3,IF(G271&lt;='State Zip Codes'!$Q$4,'State Zip Codes'!$Q$3,IF(G271&lt;='State Zip Codes'!$R$4,'State Zip Codes'!$R$3,IF(G271&lt;='State Zip Codes'!$S$4,'State Zip Codes'!$S$3,IF(G271&lt;='State Zip Codes'!$T$4,'State Zip Codes'!$T$3,"OUT OF TERRITORY"))))),$U$3)</f>
        <v>Zone 1</v>
      </c>
    </row>
    <row r="272" spans="1:8" x14ac:dyDescent="0.25">
      <c r="A272" t="s">
        <v>354</v>
      </c>
      <c r="B272">
        <v>80459</v>
      </c>
      <c r="C272" t="str">
        <f t="shared" si="4"/>
        <v>80459</v>
      </c>
      <c r="D272" t="s">
        <v>347</v>
      </c>
      <c r="E272" t="s">
        <v>455</v>
      </c>
      <c r="F272" t="s">
        <v>521</v>
      </c>
      <c r="G272" s="144">
        <v>81.443121873299987</v>
      </c>
      <c r="H272" t="str">
        <f>IF(VLOOKUP(A272,$J$4:$K$19,2)="Y",IF(G272&lt;='State Zip Codes'!$P$4,'State Zip Codes'!$P$3,IF(G272&lt;='State Zip Codes'!$Q$4,'State Zip Codes'!$Q$3,IF(G272&lt;='State Zip Codes'!$R$4,'State Zip Codes'!$R$3,IF(G272&lt;='State Zip Codes'!$S$4,'State Zip Codes'!$S$3,IF(G272&lt;='State Zip Codes'!$T$4,'State Zip Codes'!$T$3,"OUT OF TERRITORY"))))),$U$3)</f>
        <v>Zone 1</v>
      </c>
    </row>
    <row r="273" spans="1:8" x14ac:dyDescent="0.25">
      <c r="A273" t="s">
        <v>354</v>
      </c>
      <c r="B273">
        <v>80723</v>
      </c>
      <c r="C273" t="str">
        <f t="shared" si="4"/>
        <v>80723</v>
      </c>
      <c r="D273" t="s">
        <v>347</v>
      </c>
      <c r="E273" t="s">
        <v>476</v>
      </c>
      <c r="F273" t="s">
        <v>522</v>
      </c>
      <c r="G273" s="144">
        <v>81.654388077899995</v>
      </c>
      <c r="H273" t="str">
        <f>IF(VLOOKUP(A273,$J$4:$K$19,2)="Y",IF(G273&lt;='State Zip Codes'!$P$4,'State Zip Codes'!$P$3,IF(G273&lt;='State Zip Codes'!$Q$4,'State Zip Codes'!$Q$3,IF(G273&lt;='State Zip Codes'!$R$4,'State Zip Codes'!$R$3,IF(G273&lt;='State Zip Codes'!$S$4,'State Zip Codes'!$S$3,IF(G273&lt;='State Zip Codes'!$T$4,'State Zip Codes'!$T$3,"OUT OF TERRITORY"))))),$U$3)</f>
        <v>Zone 1</v>
      </c>
    </row>
    <row r="274" spans="1:8" x14ac:dyDescent="0.25">
      <c r="A274" t="s">
        <v>354</v>
      </c>
      <c r="B274">
        <v>80928</v>
      </c>
      <c r="C274" t="str">
        <f t="shared" si="4"/>
        <v>80928</v>
      </c>
      <c r="D274" t="s">
        <v>347</v>
      </c>
      <c r="E274" t="s">
        <v>449</v>
      </c>
      <c r="F274" t="s">
        <v>457</v>
      </c>
      <c r="G274" s="144">
        <v>82.002355944299993</v>
      </c>
      <c r="H274" t="str">
        <f>IF(VLOOKUP(A274,$J$4:$K$19,2)="Y",IF(G274&lt;='State Zip Codes'!$P$4,'State Zip Codes'!$P$3,IF(G274&lt;='State Zip Codes'!$Q$4,'State Zip Codes'!$Q$3,IF(G274&lt;='State Zip Codes'!$R$4,'State Zip Codes'!$R$3,IF(G274&lt;='State Zip Codes'!$S$4,'State Zip Codes'!$S$3,IF(G274&lt;='State Zip Codes'!$T$4,'State Zip Codes'!$T$3,"OUT OF TERRITORY"))))),$U$3)</f>
        <v>Zone 1</v>
      </c>
    </row>
    <row r="275" spans="1:8" x14ac:dyDescent="0.25">
      <c r="A275" t="s">
        <v>354</v>
      </c>
      <c r="B275">
        <v>80545</v>
      </c>
      <c r="C275" t="str">
        <f t="shared" si="4"/>
        <v>80545</v>
      </c>
      <c r="D275" t="s">
        <v>347</v>
      </c>
      <c r="E275" t="s">
        <v>438</v>
      </c>
      <c r="F275" t="s">
        <v>523</v>
      </c>
      <c r="G275" s="144">
        <v>84.549977823299997</v>
      </c>
      <c r="H275" t="str">
        <f>IF(VLOOKUP(A275,$J$4:$K$19,2)="Y",IF(G275&lt;='State Zip Codes'!$P$4,'State Zip Codes'!$P$3,IF(G275&lt;='State Zip Codes'!$Q$4,'State Zip Codes'!$Q$3,IF(G275&lt;='State Zip Codes'!$R$4,'State Zip Codes'!$R$3,IF(G275&lt;='State Zip Codes'!$S$4,'State Zip Codes'!$S$3,IF(G275&lt;='State Zip Codes'!$T$4,'State Zip Codes'!$T$3,"OUT OF TERRITORY"))))),$U$3)</f>
        <v>Zone 1</v>
      </c>
    </row>
    <row r="276" spans="1:8" x14ac:dyDescent="0.25">
      <c r="A276" t="s">
        <v>354</v>
      </c>
      <c r="B276">
        <v>80818</v>
      </c>
      <c r="C276" t="str">
        <f t="shared" si="4"/>
        <v>80818</v>
      </c>
      <c r="D276" t="s">
        <v>347</v>
      </c>
      <c r="E276" t="s">
        <v>514</v>
      </c>
      <c r="F276" t="s">
        <v>524</v>
      </c>
      <c r="G276" s="144">
        <v>84.85444970639999</v>
      </c>
      <c r="H276" t="str">
        <f>IF(VLOOKUP(A276,$J$4:$K$19,2)="Y",IF(G276&lt;='State Zip Codes'!$P$4,'State Zip Codes'!$P$3,IF(G276&lt;='State Zip Codes'!$Q$4,'State Zip Codes'!$Q$3,IF(G276&lt;='State Zip Codes'!$R$4,'State Zip Codes'!$R$3,IF(G276&lt;='State Zip Codes'!$S$4,'State Zip Codes'!$S$3,IF(G276&lt;='State Zip Codes'!$T$4,'State Zip Codes'!$T$3,"OUT OF TERRITORY"))))),$U$3)</f>
        <v>Zone 1</v>
      </c>
    </row>
    <row r="277" spans="1:8" x14ac:dyDescent="0.25">
      <c r="A277" t="s">
        <v>354</v>
      </c>
      <c r="B277">
        <v>80729</v>
      </c>
      <c r="C277" t="str">
        <f t="shared" si="4"/>
        <v>80729</v>
      </c>
      <c r="D277" t="s">
        <v>347</v>
      </c>
      <c r="E277" t="s">
        <v>409</v>
      </c>
      <c r="F277" t="s">
        <v>525</v>
      </c>
      <c r="G277" s="144">
        <v>85.109211894299989</v>
      </c>
      <c r="H277" t="str">
        <f>IF(VLOOKUP(A277,$J$4:$K$19,2)="Y",IF(G277&lt;='State Zip Codes'!$P$4,'State Zip Codes'!$P$3,IF(G277&lt;='State Zip Codes'!$Q$4,'State Zip Codes'!$Q$3,IF(G277&lt;='State Zip Codes'!$R$4,'State Zip Codes'!$R$3,IF(G277&lt;='State Zip Codes'!$S$4,'State Zip Codes'!$S$3,IF(G277&lt;='State Zip Codes'!$T$4,'State Zip Codes'!$T$3,"OUT OF TERRITORY"))))),$U$3)</f>
        <v>Zone 1</v>
      </c>
    </row>
    <row r="278" spans="1:8" x14ac:dyDescent="0.25">
      <c r="A278" t="s">
        <v>354</v>
      </c>
      <c r="B278">
        <v>81251</v>
      </c>
      <c r="C278" t="str">
        <f t="shared" si="4"/>
        <v>81251</v>
      </c>
      <c r="D278" t="s">
        <v>347</v>
      </c>
      <c r="E278" t="s">
        <v>512</v>
      </c>
      <c r="F278" t="s">
        <v>526</v>
      </c>
      <c r="G278" s="144">
        <v>85.196203860899999</v>
      </c>
      <c r="H278" t="str">
        <f>IF(VLOOKUP(A278,$J$4:$K$19,2)="Y",IF(G278&lt;='State Zip Codes'!$P$4,'State Zip Codes'!$P$3,IF(G278&lt;='State Zip Codes'!$Q$4,'State Zip Codes'!$Q$3,IF(G278&lt;='State Zip Codes'!$R$4,'State Zip Codes'!$R$3,IF(G278&lt;='State Zip Codes'!$S$4,'State Zip Codes'!$S$3,IF(G278&lt;='State Zip Codes'!$T$4,'State Zip Codes'!$T$3,"OUT OF TERRITORY"))))),$U$3)</f>
        <v>Zone 1</v>
      </c>
    </row>
    <row r="279" spans="1:8" x14ac:dyDescent="0.25">
      <c r="A279" t="s">
        <v>354</v>
      </c>
      <c r="B279">
        <v>80423</v>
      </c>
      <c r="C279" t="str">
        <f t="shared" si="4"/>
        <v>80423</v>
      </c>
      <c r="D279" t="s">
        <v>347</v>
      </c>
      <c r="E279" t="s">
        <v>506</v>
      </c>
      <c r="F279" t="s">
        <v>527</v>
      </c>
      <c r="G279" s="144">
        <v>85.631163693899992</v>
      </c>
      <c r="H279" t="str">
        <f>IF(VLOOKUP(A279,$J$4:$K$19,2)="Y",IF(G279&lt;='State Zip Codes'!$P$4,'State Zip Codes'!$P$3,IF(G279&lt;='State Zip Codes'!$Q$4,'State Zip Codes'!$Q$3,IF(G279&lt;='State Zip Codes'!$R$4,'State Zip Codes'!$R$3,IF(G279&lt;='State Zip Codes'!$S$4,'State Zip Codes'!$S$3,IF(G279&lt;='State Zip Codes'!$T$4,'State Zip Codes'!$T$3,"OUT OF TERRITORY"))))),$U$3)</f>
        <v>Zone 1</v>
      </c>
    </row>
    <row r="280" spans="1:8" x14ac:dyDescent="0.25">
      <c r="A280" t="s">
        <v>354</v>
      </c>
      <c r="B280">
        <v>81632</v>
      </c>
      <c r="C280" t="str">
        <f t="shared" si="4"/>
        <v>81632</v>
      </c>
      <c r="D280" t="s">
        <v>347</v>
      </c>
      <c r="E280" t="s">
        <v>506</v>
      </c>
      <c r="F280" t="s">
        <v>528</v>
      </c>
      <c r="G280" s="144">
        <v>86.463801088499991</v>
      </c>
      <c r="H280" t="str">
        <f>IF(VLOOKUP(A280,$J$4:$K$19,2)="Y",IF(G280&lt;='State Zip Codes'!$P$4,'State Zip Codes'!$P$3,IF(G280&lt;='State Zip Codes'!$Q$4,'State Zip Codes'!$Q$3,IF(G280&lt;='State Zip Codes'!$R$4,'State Zip Codes'!$R$3,IF(G280&lt;='State Zip Codes'!$S$4,'State Zip Codes'!$S$3,IF(G280&lt;='State Zip Codes'!$T$4,'State Zip Codes'!$T$3,"OUT OF TERRITORY"))))),$U$3)</f>
        <v>Zone 1</v>
      </c>
    </row>
    <row r="281" spans="1:8" x14ac:dyDescent="0.25">
      <c r="A281" t="s">
        <v>354</v>
      </c>
      <c r="B281">
        <v>80740</v>
      </c>
      <c r="C281" t="str">
        <f t="shared" si="4"/>
        <v>80740</v>
      </c>
      <c r="D281" t="s">
        <v>347</v>
      </c>
      <c r="E281" t="s">
        <v>510</v>
      </c>
      <c r="F281" t="s">
        <v>529</v>
      </c>
      <c r="G281" s="144">
        <v>87.252942499799985</v>
      </c>
      <c r="H281" t="str">
        <f>IF(VLOOKUP(A281,$J$4:$K$19,2)="Y",IF(G281&lt;='State Zip Codes'!$P$4,'State Zip Codes'!$P$3,IF(G281&lt;='State Zip Codes'!$Q$4,'State Zip Codes'!$Q$3,IF(G281&lt;='State Zip Codes'!$R$4,'State Zip Codes'!$R$3,IF(G281&lt;='State Zip Codes'!$S$4,'State Zip Codes'!$S$3,IF(G281&lt;='State Zip Codes'!$T$4,'State Zip Codes'!$T$3,"OUT OF TERRITORY"))))),$U$3)</f>
        <v>Zone 1</v>
      </c>
    </row>
    <row r="282" spans="1:8" x14ac:dyDescent="0.25">
      <c r="A282" t="s">
        <v>354</v>
      </c>
      <c r="B282">
        <v>81642</v>
      </c>
      <c r="C282" t="str">
        <f t="shared" si="4"/>
        <v>81642</v>
      </c>
      <c r="D282" t="s">
        <v>347</v>
      </c>
      <c r="E282" t="s">
        <v>530</v>
      </c>
      <c r="F282" t="s">
        <v>531</v>
      </c>
      <c r="G282" s="144">
        <v>88.371410641799997</v>
      </c>
      <c r="H282" t="str">
        <f>IF(VLOOKUP(A282,$J$4:$K$19,2)="Y",IF(G282&lt;='State Zip Codes'!$P$4,'State Zip Codes'!$P$3,IF(G282&lt;='State Zip Codes'!$Q$4,'State Zip Codes'!$Q$3,IF(G282&lt;='State Zip Codes'!$R$4,'State Zip Codes'!$R$3,IF(G282&lt;='State Zip Codes'!$S$4,'State Zip Codes'!$S$3,IF(G282&lt;='State Zip Codes'!$T$4,'State Zip Codes'!$T$3,"OUT OF TERRITORY"))))),$U$3)</f>
        <v>Zone 1</v>
      </c>
    </row>
    <row r="283" spans="1:8" x14ac:dyDescent="0.25">
      <c r="A283" t="s">
        <v>354</v>
      </c>
      <c r="B283">
        <v>81240</v>
      </c>
      <c r="C283" t="str">
        <f t="shared" si="4"/>
        <v>81240</v>
      </c>
      <c r="D283" t="s">
        <v>347</v>
      </c>
      <c r="E283" t="s">
        <v>532</v>
      </c>
      <c r="F283" t="s">
        <v>533</v>
      </c>
      <c r="G283" s="144">
        <v>88.638600253500002</v>
      </c>
      <c r="H283" t="str">
        <f>IF(VLOOKUP(A283,$J$4:$K$19,2)="Y",IF(G283&lt;='State Zip Codes'!$P$4,'State Zip Codes'!$P$3,IF(G283&lt;='State Zip Codes'!$Q$4,'State Zip Codes'!$Q$3,IF(G283&lt;='State Zip Codes'!$R$4,'State Zip Codes'!$R$3,IF(G283&lt;='State Zip Codes'!$S$4,'State Zip Codes'!$S$3,IF(G283&lt;='State Zip Codes'!$T$4,'State Zip Codes'!$T$3,"OUT OF TERRITORY"))))),$U$3)</f>
        <v>Zone 1</v>
      </c>
    </row>
    <row r="284" spans="1:8" x14ac:dyDescent="0.25">
      <c r="A284" t="s">
        <v>354</v>
      </c>
      <c r="B284">
        <v>80750</v>
      </c>
      <c r="C284" t="str">
        <f t="shared" si="4"/>
        <v>80750</v>
      </c>
      <c r="D284" t="s">
        <v>347</v>
      </c>
      <c r="E284" t="s">
        <v>476</v>
      </c>
      <c r="F284" t="s">
        <v>534</v>
      </c>
      <c r="G284" s="144">
        <v>88.638600253500002</v>
      </c>
      <c r="H284" t="str">
        <f>IF(VLOOKUP(A284,$J$4:$K$19,2)="Y",IF(G284&lt;='State Zip Codes'!$P$4,'State Zip Codes'!$P$3,IF(G284&lt;='State Zip Codes'!$Q$4,'State Zip Codes'!$Q$3,IF(G284&lt;='State Zip Codes'!$R$4,'State Zip Codes'!$R$3,IF(G284&lt;='State Zip Codes'!$S$4,'State Zip Codes'!$S$3,IF(G284&lt;='State Zip Codes'!$T$4,'State Zip Codes'!$T$3,"OUT OF TERRITORY"))))),$U$3)</f>
        <v>Zone 1</v>
      </c>
    </row>
    <row r="285" spans="1:8" x14ac:dyDescent="0.25">
      <c r="A285" t="s">
        <v>354</v>
      </c>
      <c r="B285">
        <v>81212</v>
      </c>
      <c r="C285" t="str">
        <f t="shared" si="4"/>
        <v>81212</v>
      </c>
      <c r="D285" t="s">
        <v>347</v>
      </c>
      <c r="E285" t="s">
        <v>532</v>
      </c>
      <c r="F285" t="s">
        <v>535</v>
      </c>
      <c r="G285" s="144">
        <v>89.042491526999996</v>
      </c>
      <c r="H285" t="str">
        <f>IF(VLOOKUP(A285,$J$4:$K$19,2)="Y",IF(G285&lt;='State Zip Codes'!$P$4,'State Zip Codes'!$P$3,IF(G285&lt;='State Zip Codes'!$Q$4,'State Zip Codes'!$Q$3,IF(G285&lt;='State Zip Codes'!$R$4,'State Zip Codes'!$R$3,IF(G285&lt;='State Zip Codes'!$S$4,'State Zip Codes'!$S$3,IF(G285&lt;='State Zip Codes'!$T$4,'State Zip Codes'!$T$3,"OUT OF TERRITORY"))))),$U$3)</f>
        <v>Zone 1</v>
      </c>
    </row>
    <row r="286" spans="1:8" x14ac:dyDescent="0.25">
      <c r="A286" t="s">
        <v>354</v>
      </c>
      <c r="B286">
        <v>81211</v>
      </c>
      <c r="C286" t="str">
        <f t="shared" si="4"/>
        <v>81211</v>
      </c>
      <c r="D286" t="s">
        <v>347</v>
      </c>
      <c r="E286" t="s">
        <v>518</v>
      </c>
      <c r="F286" t="s">
        <v>536</v>
      </c>
      <c r="G286" s="144">
        <v>89.471237648100001</v>
      </c>
      <c r="H286" t="str">
        <f>IF(VLOOKUP(A286,$J$4:$K$19,2)="Y",IF(G286&lt;='State Zip Codes'!$P$4,'State Zip Codes'!$P$3,IF(G286&lt;='State Zip Codes'!$Q$4,'State Zip Codes'!$Q$3,IF(G286&lt;='State Zip Codes'!$R$4,'State Zip Codes'!$R$3,IF(G286&lt;='State Zip Codes'!$S$4,'State Zip Codes'!$S$3,IF(G286&lt;='State Zip Codes'!$T$4,'State Zip Codes'!$T$3,"OUT OF TERRITORY"))))),$U$3)</f>
        <v>Zone 1</v>
      </c>
    </row>
    <row r="287" spans="1:8" x14ac:dyDescent="0.25">
      <c r="A287" t="s">
        <v>354</v>
      </c>
      <c r="B287">
        <v>80833</v>
      </c>
      <c r="C287" t="str">
        <f t="shared" si="4"/>
        <v>80833</v>
      </c>
      <c r="D287" t="s">
        <v>347</v>
      </c>
      <c r="E287" t="s">
        <v>449</v>
      </c>
      <c r="F287" t="s">
        <v>537</v>
      </c>
      <c r="G287" s="144">
        <v>89.552015902799994</v>
      </c>
      <c r="H287" t="str">
        <f>IF(VLOOKUP(A287,$J$4:$K$19,2)="Y",IF(G287&lt;='State Zip Codes'!$P$4,'State Zip Codes'!$P$3,IF(G287&lt;='State Zip Codes'!$Q$4,'State Zip Codes'!$Q$3,IF(G287&lt;='State Zip Codes'!$R$4,'State Zip Codes'!$R$3,IF(G287&lt;='State Zip Codes'!$S$4,'State Zip Codes'!$S$3,IF(G287&lt;='State Zip Codes'!$T$4,'State Zip Codes'!$T$3,"OUT OF TERRITORY"))))),$U$3)</f>
        <v>Zone 1</v>
      </c>
    </row>
    <row r="288" spans="1:8" x14ac:dyDescent="0.25">
      <c r="A288" t="s">
        <v>354</v>
      </c>
      <c r="B288">
        <v>80733</v>
      </c>
      <c r="C288" t="str">
        <f t="shared" si="4"/>
        <v>80733</v>
      </c>
      <c r="D288" t="s">
        <v>347</v>
      </c>
      <c r="E288" t="s">
        <v>476</v>
      </c>
      <c r="F288" t="s">
        <v>538</v>
      </c>
      <c r="G288" s="144">
        <v>92.037500662799999</v>
      </c>
      <c r="H288" t="str">
        <f>IF(VLOOKUP(A288,$J$4:$K$19,2)="Y",IF(G288&lt;='State Zip Codes'!$P$4,'State Zip Codes'!$P$3,IF(G288&lt;='State Zip Codes'!$Q$4,'State Zip Codes'!$Q$3,IF(G288&lt;='State Zip Codes'!$R$4,'State Zip Codes'!$R$3,IF(G288&lt;='State Zip Codes'!$S$4,'State Zip Codes'!$S$3,IF(G288&lt;='State Zip Codes'!$T$4,'State Zip Codes'!$T$3,"OUT OF TERRITORY"))))),$U$3)</f>
        <v>Zone 1</v>
      </c>
    </row>
    <row r="289" spans="1:8" x14ac:dyDescent="0.25">
      <c r="A289" t="s">
        <v>354</v>
      </c>
      <c r="B289">
        <v>81008</v>
      </c>
      <c r="C289" t="str">
        <f t="shared" si="4"/>
        <v>81008</v>
      </c>
      <c r="D289" t="s">
        <v>347</v>
      </c>
      <c r="E289" t="s">
        <v>539</v>
      </c>
      <c r="F289" t="s">
        <v>539</v>
      </c>
      <c r="G289" s="144">
        <v>92.049928086599991</v>
      </c>
      <c r="H289" t="str">
        <f>IF(VLOOKUP(A289,$J$4:$K$19,2)="Y",IF(G289&lt;='State Zip Codes'!$P$4,'State Zip Codes'!$P$3,IF(G289&lt;='State Zip Codes'!$Q$4,'State Zip Codes'!$Q$3,IF(G289&lt;='State Zip Codes'!$R$4,'State Zip Codes'!$R$3,IF(G289&lt;='State Zip Codes'!$S$4,'State Zip Codes'!$S$3,IF(G289&lt;='State Zip Codes'!$T$4,'State Zip Codes'!$T$3,"OUT OF TERRITORY"))))),$U$3)</f>
        <v>Zone 1</v>
      </c>
    </row>
    <row r="290" spans="1:8" x14ac:dyDescent="0.25">
      <c r="A290" t="s">
        <v>354</v>
      </c>
      <c r="B290">
        <v>81223</v>
      </c>
      <c r="C290" t="str">
        <f t="shared" si="4"/>
        <v>81223</v>
      </c>
      <c r="D290" t="s">
        <v>347</v>
      </c>
      <c r="E290" t="s">
        <v>532</v>
      </c>
      <c r="F290" t="s">
        <v>540</v>
      </c>
      <c r="G290" s="144">
        <v>92.714795259900001</v>
      </c>
      <c r="H290" t="str">
        <f>IF(VLOOKUP(A290,$J$4:$K$19,2)="Y",IF(G290&lt;='State Zip Codes'!$P$4,'State Zip Codes'!$P$3,IF(G290&lt;='State Zip Codes'!$Q$4,'State Zip Codes'!$Q$3,IF(G290&lt;='State Zip Codes'!$R$4,'State Zip Codes'!$R$3,IF(G290&lt;='State Zip Codes'!$S$4,'State Zip Codes'!$S$3,IF(G290&lt;='State Zip Codes'!$T$4,'State Zip Codes'!$T$3,"OUT OF TERRITORY"))))),$U$3)</f>
        <v>Zone 1</v>
      </c>
    </row>
    <row r="291" spans="1:8" x14ac:dyDescent="0.25">
      <c r="A291" t="s">
        <v>354</v>
      </c>
      <c r="B291">
        <v>81290</v>
      </c>
      <c r="C291" t="str">
        <f t="shared" si="4"/>
        <v>81290</v>
      </c>
      <c r="D291" t="s">
        <v>347</v>
      </c>
      <c r="E291" t="s">
        <v>532</v>
      </c>
      <c r="F291" t="s">
        <v>541</v>
      </c>
      <c r="G291" s="144">
        <v>93.242960771399993</v>
      </c>
      <c r="H291" t="str">
        <f>IF(VLOOKUP(A291,$J$4:$K$19,2)="Y",IF(G291&lt;='State Zip Codes'!$P$4,'State Zip Codes'!$P$3,IF(G291&lt;='State Zip Codes'!$Q$4,'State Zip Codes'!$Q$3,IF(G291&lt;='State Zip Codes'!$R$4,'State Zip Codes'!$R$3,IF(G291&lt;='State Zip Codes'!$S$4,'State Zip Codes'!$S$3,IF(G291&lt;='State Zip Codes'!$T$4,'State Zip Codes'!$T$3,"OUT OF TERRITORY"))))),$U$3)</f>
        <v>Zone 1</v>
      </c>
    </row>
    <row r="292" spans="1:8" x14ac:dyDescent="0.25">
      <c r="A292" t="s">
        <v>354</v>
      </c>
      <c r="B292">
        <v>80430</v>
      </c>
      <c r="C292" t="str">
        <f t="shared" si="4"/>
        <v>80430</v>
      </c>
      <c r="D292" t="s">
        <v>347</v>
      </c>
      <c r="E292" t="s">
        <v>542</v>
      </c>
      <c r="F292" t="s">
        <v>543</v>
      </c>
      <c r="G292" s="144">
        <v>93.615783485399987</v>
      </c>
      <c r="H292" t="str">
        <f>IF(VLOOKUP(A292,$J$4:$K$19,2)="Y",IF(G292&lt;='State Zip Codes'!$P$4,'State Zip Codes'!$P$3,IF(G292&lt;='State Zip Codes'!$Q$4,'State Zip Codes'!$Q$3,IF(G292&lt;='State Zip Codes'!$R$4,'State Zip Codes'!$R$3,IF(G292&lt;='State Zip Codes'!$S$4,'State Zip Codes'!$S$3,IF(G292&lt;='State Zip Codes'!$T$4,'State Zip Codes'!$T$3,"OUT OF TERRITORY"))))),$U$3)</f>
        <v>Zone 1</v>
      </c>
    </row>
    <row r="293" spans="1:8" x14ac:dyDescent="0.25">
      <c r="A293" t="s">
        <v>354</v>
      </c>
      <c r="B293">
        <v>80742</v>
      </c>
      <c r="C293" t="str">
        <f t="shared" si="4"/>
        <v>80742</v>
      </c>
      <c r="D293" t="s">
        <v>347</v>
      </c>
      <c r="E293" t="s">
        <v>409</v>
      </c>
      <c r="F293" t="s">
        <v>544</v>
      </c>
      <c r="G293" s="144">
        <v>93.932682792299985</v>
      </c>
      <c r="H293" t="str">
        <f>IF(VLOOKUP(A293,$J$4:$K$19,2)="Y",IF(G293&lt;='State Zip Codes'!$P$4,'State Zip Codes'!$P$3,IF(G293&lt;='State Zip Codes'!$Q$4,'State Zip Codes'!$Q$3,IF(G293&lt;='State Zip Codes'!$R$4,'State Zip Codes'!$R$3,IF(G293&lt;='State Zip Codes'!$S$4,'State Zip Codes'!$S$3,IF(G293&lt;='State Zip Codes'!$T$4,'State Zip Codes'!$T$3,"OUT OF TERRITORY"))))),$U$3)</f>
        <v>Zone 1</v>
      </c>
    </row>
    <row r="294" spans="1:8" x14ac:dyDescent="0.25">
      <c r="A294" t="s">
        <v>354</v>
      </c>
      <c r="B294">
        <v>81007</v>
      </c>
      <c r="C294" t="str">
        <f t="shared" si="4"/>
        <v>81007</v>
      </c>
      <c r="D294" t="s">
        <v>347</v>
      </c>
      <c r="E294" t="s">
        <v>539</v>
      </c>
      <c r="F294" t="s">
        <v>539</v>
      </c>
      <c r="G294" s="144">
        <v>94.044529606499992</v>
      </c>
      <c r="H294" t="str">
        <f>IF(VLOOKUP(A294,$J$4:$K$19,2)="Y",IF(G294&lt;='State Zip Codes'!$P$4,'State Zip Codes'!$P$3,IF(G294&lt;='State Zip Codes'!$Q$4,'State Zip Codes'!$Q$3,IF(G294&lt;='State Zip Codes'!$R$4,'State Zip Codes'!$R$3,IF(G294&lt;='State Zip Codes'!$S$4,'State Zip Codes'!$S$3,IF(G294&lt;='State Zip Codes'!$T$4,'State Zip Codes'!$T$3,"OUT OF TERRITORY"))))),$U$3)</f>
        <v>Zone 1</v>
      </c>
    </row>
    <row r="295" spans="1:8" x14ac:dyDescent="0.25">
      <c r="A295" t="s">
        <v>354</v>
      </c>
      <c r="B295">
        <v>80463</v>
      </c>
      <c r="C295" t="str">
        <f t="shared" si="4"/>
        <v>80463</v>
      </c>
      <c r="D295" t="s">
        <v>347</v>
      </c>
      <c r="E295" t="s">
        <v>506</v>
      </c>
      <c r="F295" t="s">
        <v>545</v>
      </c>
      <c r="G295" s="144">
        <v>94.2868643706</v>
      </c>
      <c r="H295" t="str">
        <f>IF(VLOOKUP(A295,$J$4:$K$19,2)="Y",IF(G295&lt;='State Zip Codes'!$P$4,'State Zip Codes'!$P$3,IF(G295&lt;='State Zip Codes'!$Q$4,'State Zip Codes'!$Q$3,IF(G295&lt;='State Zip Codes'!$R$4,'State Zip Codes'!$R$3,IF(G295&lt;='State Zip Codes'!$S$4,'State Zip Codes'!$S$3,IF(G295&lt;='State Zip Codes'!$T$4,'State Zip Codes'!$T$3,"OUT OF TERRITORY"))))),$U$3)</f>
        <v>Zone 1</v>
      </c>
    </row>
    <row r="296" spans="1:8" x14ac:dyDescent="0.25">
      <c r="A296" t="s">
        <v>354</v>
      </c>
      <c r="B296">
        <v>80480</v>
      </c>
      <c r="C296" t="str">
        <f t="shared" si="4"/>
        <v>80480</v>
      </c>
      <c r="D296" t="s">
        <v>347</v>
      </c>
      <c r="E296" t="s">
        <v>542</v>
      </c>
      <c r="F296" t="s">
        <v>546</v>
      </c>
      <c r="G296" s="144">
        <v>95.4115462245</v>
      </c>
      <c r="H296" t="str">
        <f>IF(VLOOKUP(A296,$J$4:$K$19,2)="Y",IF(G296&lt;='State Zip Codes'!$P$4,'State Zip Codes'!$P$3,IF(G296&lt;='State Zip Codes'!$Q$4,'State Zip Codes'!$Q$3,IF(G296&lt;='State Zip Codes'!$R$4,'State Zip Codes'!$R$3,IF(G296&lt;='State Zip Codes'!$S$4,'State Zip Codes'!$S$3,IF(G296&lt;='State Zip Codes'!$T$4,'State Zip Codes'!$T$3,"OUT OF TERRITORY"))))),$U$3)</f>
        <v>Zone 1</v>
      </c>
    </row>
    <row r="297" spans="1:8" x14ac:dyDescent="0.25">
      <c r="A297" t="s">
        <v>354</v>
      </c>
      <c r="B297">
        <v>80821</v>
      </c>
      <c r="C297" t="str">
        <f t="shared" si="4"/>
        <v>80821</v>
      </c>
      <c r="D297" t="s">
        <v>347</v>
      </c>
      <c r="E297" t="s">
        <v>514</v>
      </c>
      <c r="F297" t="s">
        <v>547</v>
      </c>
      <c r="G297" s="144">
        <v>95.734659243299987</v>
      </c>
      <c r="H297" t="str">
        <f>IF(VLOOKUP(A297,$J$4:$K$19,2)="Y",IF(G297&lt;='State Zip Codes'!$P$4,'State Zip Codes'!$P$3,IF(G297&lt;='State Zip Codes'!$Q$4,'State Zip Codes'!$Q$3,IF(G297&lt;='State Zip Codes'!$R$4,'State Zip Codes'!$R$3,IF(G297&lt;='State Zip Codes'!$S$4,'State Zip Codes'!$S$3,IF(G297&lt;='State Zip Codes'!$T$4,'State Zip Codes'!$T$3,"OUT OF TERRITORY"))))),$U$3)</f>
        <v>Zone 1</v>
      </c>
    </row>
    <row r="298" spans="1:8" x14ac:dyDescent="0.25">
      <c r="A298" t="s">
        <v>354</v>
      </c>
      <c r="B298">
        <v>80804</v>
      </c>
      <c r="C298" t="str">
        <f t="shared" si="4"/>
        <v>80804</v>
      </c>
      <c r="D298" t="s">
        <v>347</v>
      </c>
      <c r="E298" t="s">
        <v>514</v>
      </c>
      <c r="F298" t="s">
        <v>548</v>
      </c>
      <c r="G298" s="144">
        <v>96.784776554399983</v>
      </c>
      <c r="H298" t="str">
        <f>IF(VLOOKUP(A298,$J$4:$K$19,2)="Y",IF(G298&lt;='State Zip Codes'!$P$4,'State Zip Codes'!$P$3,IF(G298&lt;='State Zip Codes'!$Q$4,'State Zip Codes'!$Q$3,IF(G298&lt;='State Zip Codes'!$R$4,'State Zip Codes'!$R$3,IF(G298&lt;='State Zip Codes'!$S$4,'State Zip Codes'!$S$3,IF(G298&lt;='State Zip Codes'!$T$4,'State Zip Codes'!$T$3,"OUT OF TERRITORY"))))),$U$3)</f>
        <v>Zone 1</v>
      </c>
    </row>
    <row r="299" spans="1:8" x14ac:dyDescent="0.25">
      <c r="A299" t="s">
        <v>354</v>
      </c>
      <c r="B299">
        <v>81233</v>
      </c>
      <c r="C299" t="str">
        <f t="shared" si="4"/>
        <v>81233</v>
      </c>
      <c r="D299" t="s">
        <v>347</v>
      </c>
      <c r="E299" t="s">
        <v>532</v>
      </c>
      <c r="F299" t="s">
        <v>549</v>
      </c>
      <c r="G299" s="144">
        <v>96.815845113899996</v>
      </c>
      <c r="H299" t="str">
        <f>IF(VLOOKUP(A299,$J$4:$K$19,2)="Y",IF(G299&lt;='State Zip Codes'!$P$4,'State Zip Codes'!$P$3,IF(G299&lt;='State Zip Codes'!$Q$4,'State Zip Codes'!$Q$3,IF(G299&lt;='State Zip Codes'!$R$4,'State Zip Codes'!$R$3,IF(G299&lt;='State Zip Codes'!$S$4,'State Zip Codes'!$S$3,IF(G299&lt;='State Zip Codes'!$T$4,'State Zip Codes'!$T$3,"OUT OF TERRITORY"))))),$U$3)</f>
        <v>Zone 1</v>
      </c>
    </row>
    <row r="300" spans="1:8" x14ac:dyDescent="0.25">
      <c r="A300" t="s">
        <v>354</v>
      </c>
      <c r="B300">
        <v>81236</v>
      </c>
      <c r="C300" t="str">
        <f t="shared" si="4"/>
        <v>81236</v>
      </c>
      <c r="D300" t="s">
        <v>347</v>
      </c>
      <c r="E300" t="s">
        <v>518</v>
      </c>
      <c r="F300" t="s">
        <v>550</v>
      </c>
      <c r="G300" s="144">
        <v>97.350224337299991</v>
      </c>
      <c r="H300" t="str">
        <f>IF(VLOOKUP(A300,$J$4:$K$19,2)="Y",IF(G300&lt;='State Zip Codes'!$P$4,'State Zip Codes'!$P$3,IF(G300&lt;='State Zip Codes'!$Q$4,'State Zip Codes'!$Q$3,IF(G300&lt;='State Zip Codes'!$R$4,'State Zip Codes'!$R$3,IF(G300&lt;='State Zip Codes'!$S$4,'State Zip Codes'!$S$3,IF(G300&lt;='State Zip Codes'!$T$4,'State Zip Codes'!$T$3,"OUT OF TERRITORY"))))),$U$3)</f>
        <v>Zone 1</v>
      </c>
    </row>
    <row r="301" spans="1:8" x14ac:dyDescent="0.25">
      <c r="A301" t="s">
        <v>354</v>
      </c>
      <c r="B301">
        <v>81226</v>
      </c>
      <c r="C301" t="str">
        <f t="shared" si="4"/>
        <v>81226</v>
      </c>
      <c r="D301" t="s">
        <v>347</v>
      </c>
      <c r="E301" t="s">
        <v>532</v>
      </c>
      <c r="F301" t="s">
        <v>541</v>
      </c>
      <c r="G301" s="144">
        <v>97.617413948999996</v>
      </c>
      <c r="H301" t="str">
        <f>IF(VLOOKUP(A301,$J$4:$K$19,2)="Y",IF(G301&lt;='State Zip Codes'!$P$4,'State Zip Codes'!$P$3,IF(G301&lt;='State Zip Codes'!$Q$4,'State Zip Codes'!$Q$3,IF(G301&lt;='State Zip Codes'!$R$4,'State Zip Codes'!$R$3,IF(G301&lt;='State Zip Codes'!$S$4,'State Zip Codes'!$S$3,IF(G301&lt;='State Zip Codes'!$T$4,'State Zip Codes'!$T$3,"OUT OF TERRITORY"))))),$U$3)</f>
        <v>Zone 1</v>
      </c>
    </row>
    <row r="302" spans="1:8" x14ac:dyDescent="0.25">
      <c r="A302" t="s">
        <v>354</v>
      </c>
      <c r="B302">
        <v>81201</v>
      </c>
      <c r="C302" t="str">
        <f t="shared" si="4"/>
        <v>81201</v>
      </c>
      <c r="D302" t="s">
        <v>347</v>
      </c>
      <c r="E302" t="s">
        <v>518</v>
      </c>
      <c r="F302" t="s">
        <v>551</v>
      </c>
      <c r="G302" s="144">
        <v>98.114510901000003</v>
      </c>
      <c r="H302" t="str">
        <f>IF(VLOOKUP(A302,$J$4:$K$19,2)="Y",IF(G302&lt;='State Zip Codes'!$P$4,'State Zip Codes'!$P$3,IF(G302&lt;='State Zip Codes'!$Q$4,'State Zip Codes'!$Q$3,IF(G302&lt;='State Zip Codes'!$R$4,'State Zip Codes'!$R$3,IF(G302&lt;='State Zip Codes'!$S$4,'State Zip Codes'!$S$3,IF(G302&lt;='State Zip Codes'!$T$4,'State Zip Codes'!$T$3,"OUT OF TERRITORY"))))),$U$3)</f>
        <v>Zone 1</v>
      </c>
    </row>
    <row r="303" spans="1:8" x14ac:dyDescent="0.25">
      <c r="A303" t="s">
        <v>354</v>
      </c>
      <c r="B303">
        <v>81621</v>
      </c>
      <c r="C303" t="str">
        <f t="shared" si="4"/>
        <v>81621</v>
      </c>
      <c r="D303" t="s">
        <v>347</v>
      </c>
      <c r="E303" t="s">
        <v>506</v>
      </c>
      <c r="F303" t="s">
        <v>552</v>
      </c>
      <c r="G303" s="144">
        <v>99.723862283100004</v>
      </c>
      <c r="H303" t="str">
        <f>IF(VLOOKUP(A303,$J$4:$K$19,2)="Y",IF(G303&lt;='State Zip Codes'!$P$4,'State Zip Codes'!$P$3,IF(G303&lt;='State Zip Codes'!$Q$4,'State Zip Codes'!$Q$3,IF(G303&lt;='State Zip Codes'!$R$4,'State Zip Codes'!$R$3,IF(G303&lt;='State Zip Codes'!$S$4,'State Zip Codes'!$S$3,IF(G303&lt;='State Zip Codes'!$T$4,'State Zip Codes'!$T$3,"OUT OF TERRITORY"))))),$U$3)</f>
        <v>Zone 1</v>
      </c>
    </row>
    <row r="304" spans="1:8" x14ac:dyDescent="0.25">
      <c r="A304" t="s">
        <v>354</v>
      </c>
      <c r="B304">
        <v>80754</v>
      </c>
      <c r="C304" t="str">
        <f t="shared" si="4"/>
        <v>80754</v>
      </c>
      <c r="D304" t="s">
        <v>347</v>
      </c>
      <c r="E304" t="s">
        <v>409</v>
      </c>
      <c r="F304" t="s">
        <v>553</v>
      </c>
      <c r="G304" s="144">
        <v>100.6372779324</v>
      </c>
      <c r="H304" t="str">
        <f>IF(VLOOKUP(A304,$J$4:$K$19,2)="Y",IF(G304&lt;='State Zip Codes'!$P$4,'State Zip Codes'!$P$3,IF(G304&lt;='State Zip Codes'!$Q$4,'State Zip Codes'!$Q$3,IF(G304&lt;='State Zip Codes'!$R$4,'State Zip Codes'!$R$3,IF(G304&lt;='State Zip Codes'!$S$4,'State Zip Codes'!$S$3,IF(G304&lt;='State Zip Codes'!$T$4,'State Zip Codes'!$T$3,"OUT OF TERRITORY"))))),$U$3)</f>
        <v>Zone 1</v>
      </c>
    </row>
    <row r="305" spans="1:8" x14ac:dyDescent="0.25">
      <c r="A305" t="s">
        <v>354</v>
      </c>
      <c r="B305">
        <v>80720</v>
      </c>
      <c r="C305" t="str">
        <f t="shared" si="4"/>
        <v>80720</v>
      </c>
      <c r="D305" t="s">
        <v>347</v>
      </c>
      <c r="E305" t="s">
        <v>510</v>
      </c>
      <c r="F305" t="s">
        <v>554</v>
      </c>
      <c r="G305" s="144">
        <v>100.75533845849999</v>
      </c>
      <c r="H305" t="str">
        <f>IF(VLOOKUP(A305,$J$4:$K$19,2)="Y",IF(G305&lt;='State Zip Codes'!$P$4,'State Zip Codes'!$P$3,IF(G305&lt;='State Zip Codes'!$Q$4,'State Zip Codes'!$Q$3,IF(G305&lt;='State Zip Codes'!$R$4,'State Zip Codes'!$R$3,IF(G305&lt;='State Zip Codes'!$S$4,'State Zip Codes'!$S$3,IF(G305&lt;='State Zip Codes'!$T$4,'State Zip Codes'!$T$3,"OUT OF TERRITORY"))))),$U$3)</f>
        <v>Zone 1</v>
      </c>
    </row>
    <row r="306" spans="1:8" x14ac:dyDescent="0.25">
      <c r="A306" t="s">
        <v>354</v>
      </c>
      <c r="B306">
        <v>80801</v>
      </c>
      <c r="C306" t="str">
        <f t="shared" si="4"/>
        <v>80801</v>
      </c>
      <c r="D306" t="s">
        <v>347</v>
      </c>
      <c r="E306" t="s">
        <v>510</v>
      </c>
      <c r="F306" t="s">
        <v>555</v>
      </c>
      <c r="G306" s="144">
        <v>102.4081858239</v>
      </c>
      <c r="H306" t="str">
        <f>IF(VLOOKUP(A306,$J$4:$K$19,2)="Y",IF(G306&lt;='State Zip Codes'!$P$4,'State Zip Codes'!$P$3,IF(G306&lt;='State Zip Codes'!$Q$4,'State Zip Codes'!$Q$3,IF(G306&lt;='State Zip Codes'!$R$4,'State Zip Codes'!$R$3,IF(G306&lt;='State Zip Codes'!$S$4,'State Zip Codes'!$S$3,IF(G306&lt;='State Zip Codes'!$T$4,'State Zip Codes'!$T$3,"OUT OF TERRITORY"))))),$U$3)</f>
        <v>Zone 1</v>
      </c>
    </row>
    <row r="307" spans="1:8" x14ac:dyDescent="0.25">
      <c r="A307" t="s">
        <v>354</v>
      </c>
      <c r="B307">
        <v>81611</v>
      </c>
      <c r="C307" t="str">
        <f t="shared" si="4"/>
        <v>81611</v>
      </c>
      <c r="D307" t="s">
        <v>347</v>
      </c>
      <c r="E307" t="s">
        <v>530</v>
      </c>
      <c r="F307" t="s">
        <v>556</v>
      </c>
      <c r="G307" s="144">
        <v>102.5945971809</v>
      </c>
      <c r="H307" t="str">
        <f>IF(VLOOKUP(A307,$J$4:$K$19,2)="Y",IF(G307&lt;='State Zip Codes'!$P$4,'State Zip Codes'!$P$3,IF(G307&lt;='State Zip Codes'!$Q$4,'State Zip Codes'!$Q$3,IF(G307&lt;='State Zip Codes'!$R$4,'State Zip Codes'!$R$3,IF(G307&lt;='State Zip Codes'!$S$4,'State Zip Codes'!$S$3,IF(G307&lt;='State Zip Codes'!$T$4,'State Zip Codes'!$T$3,"OUT OF TERRITORY"))))),$U$3)</f>
        <v>Zone 1</v>
      </c>
    </row>
    <row r="308" spans="1:8" x14ac:dyDescent="0.25">
      <c r="A308" t="s">
        <v>354</v>
      </c>
      <c r="B308">
        <v>81003</v>
      </c>
      <c r="C308" t="str">
        <f t="shared" si="4"/>
        <v>81003</v>
      </c>
      <c r="D308" t="s">
        <v>347</v>
      </c>
      <c r="E308" t="s">
        <v>539</v>
      </c>
      <c r="F308" t="s">
        <v>539</v>
      </c>
      <c r="G308" s="144">
        <v>102.87421421639999</v>
      </c>
      <c r="H308" t="str">
        <f>IF(VLOOKUP(A308,$J$4:$K$19,2)="Y",IF(G308&lt;='State Zip Codes'!$P$4,'State Zip Codes'!$P$3,IF(G308&lt;='State Zip Codes'!$Q$4,'State Zip Codes'!$Q$3,IF(G308&lt;='State Zip Codes'!$R$4,'State Zip Codes'!$R$3,IF(G308&lt;='State Zip Codes'!$S$4,'State Zip Codes'!$S$3,IF(G308&lt;='State Zip Codes'!$T$4,'State Zip Codes'!$T$3,"OUT OF TERRITORY"))))),$U$3)</f>
        <v>Zone 1</v>
      </c>
    </row>
    <row r="309" spans="1:8" x14ac:dyDescent="0.25">
      <c r="A309" t="s">
        <v>354</v>
      </c>
      <c r="B309">
        <v>81001</v>
      </c>
      <c r="C309" t="str">
        <f t="shared" si="4"/>
        <v>81001</v>
      </c>
      <c r="D309" t="s">
        <v>347</v>
      </c>
      <c r="E309" t="s">
        <v>539</v>
      </c>
      <c r="F309" t="s">
        <v>539</v>
      </c>
      <c r="G309" s="144">
        <v>103.3029603375</v>
      </c>
      <c r="H309" t="str">
        <f>IF(VLOOKUP(A309,$J$4:$K$19,2)="Y",IF(G309&lt;='State Zip Codes'!$P$4,'State Zip Codes'!$P$3,IF(G309&lt;='State Zip Codes'!$Q$4,'State Zip Codes'!$Q$3,IF(G309&lt;='State Zip Codes'!$R$4,'State Zip Codes'!$R$3,IF(G309&lt;='State Zip Codes'!$S$4,'State Zip Codes'!$S$3,IF(G309&lt;='State Zip Codes'!$T$4,'State Zip Codes'!$T$3,"OUT OF TERRITORY"))))),$U$3)</f>
        <v>Zone 1</v>
      </c>
    </row>
    <row r="310" spans="1:8" x14ac:dyDescent="0.25">
      <c r="A310" t="s">
        <v>354</v>
      </c>
      <c r="B310">
        <v>80467</v>
      </c>
      <c r="C310" t="str">
        <f t="shared" si="4"/>
        <v>80467</v>
      </c>
      <c r="D310" t="s">
        <v>347</v>
      </c>
      <c r="E310" t="s">
        <v>557</v>
      </c>
      <c r="F310" t="s">
        <v>558</v>
      </c>
      <c r="G310" s="144">
        <v>103.5328676778</v>
      </c>
      <c r="H310" t="str">
        <f>IF(VLOOKUP(A310,$J$4:$K$19,2)="Y",IF(G310&lt;='State Zip Codes'!$P$4,'State Zip Codes'!$P$3,IF(G310&lt;='State Zip Codes'!$Q$4,'State Zip Codes'!$Q$3,IF(G310&lt;='State Zip Codes'!$R$4,'State Zip Codes'!$R$3,IF(G310&lt;='State Zip Codes'!$S$4,'State Zip Codes'!$S$3,IF(G310&lt;='State Zip Codes'!$T$4,'State Zip Codes'!$T$3,"OUT OF TERRITORY"))))),$U$3)</f>
        <v>Zone 1</v>
      </c>
    </row>
    <row r="311" spans="1:8" x14ac:dyDescent="0.25">
      <c r="A311" t="s">
        <v>354</v>
      </c>
      <c r="B311">
        <v>80741</v>
      </c>
      <c r="C311" t="str">
        <f t="shared" si="4"/>
        <v>80741</v>
      </c>
      <c r="D311" t="s">
        <v>347</v>
      </c>
      <c r="E311" t="s">
        <v>559</v>
      </c>
      <c r="F311" t="s">
        <v>560</v>
      </c>
      <c r="G311" s="144">
        <v>104.5270615818</v>
      </c>
      <c r="H311" t="str">
        <f>IF(VLOOKUP(A311,$J$4:$K$19,2)="Y",IF(G311&lt;='State Zip Codes'!$P$4,'State Zip Codes'!$P$3,IF(G311&lt;='State Zip Codes'!$Q$4,'State Zip Codes'!$Q$3,IF(G311&lt;='State Zip Codes'!$R$4,'State Zip Codes'!$R$3,IF(G311&lt;='State Zip Codes'!$S$4,'State Zip Codes'!$S$3,IF(G311&lt;='State Zip Codes'!$T$4,'State Zip Codes'!$T$3,"OUT OF TERRITORY"))))),$U$3)</f>
        <v>Zone 1</v>
      </c>
    </row>
    <row r="312" spans="1:8" x14ac:dyDescent="0.25">
      <c r="A312" t="s">
        <v>354</v>
      </c>
      <c r="B312">
        <v>81009</v>
      </c>
      <c r="C312" t="str">
        <f t="shared" si="4"/>
        <v>81009</v>
      </c>
      <c r="D312" t="s">
        <v>347</v>
      </c>
      <c r="E312" t="s">
        <v>539</v>
      </c>
      <c r="F312" t="s">
        <v>539</v>
      </c>
      <c r="G312" s="144">
        <v>104.83774717679999</v>
      </c>
      <c r="H312" t="str">
        <f>IF(VLOOKUP(A312,$J$4:$K$19,2)="Y",IF(G312&lt;='State Zip Codes'!$P$4,'State Zip Codes'!$P$3,IF(G312&lt;='State Zip Codes'!$Q$4,'State Zip Codes'!$Q$3,IF(G312&lt;='State Zip Codes'!$R$4,'State Zip Codes'!$R$3,IF(G312&lt;='State Zip Codes'!$S$4,'State Zip Codes'!$S$3,IF(G312&lt;='State Zip Codes'!$T$4,'State Zip Codes'!$T$3,"OUT OF TERRITORY"))))),$U$3)</f>
        <v>Zone 1</v>
      </c>
    </row>
    <row r="313" spans="1:8" x14ac:dyDescent="0.25">
      <c r="A313" t="s">
        <v>354</v>
      </c>
      <c r="B313">
        <v>81010</v>
      </c>
      <c r="C313" t="str">
        <f t="shared" si="4"/>
        <v>81010</v>
      </c>
      <c r="D313" t="s">
        <v>347</v>
      </c>
      <c r="E313" t="s">
        <v>539</v>
      </c>
      <c r="F313" t="s">
        <v>539</v>
      </c>
      <c r="G313" s="144">
        <v>104.83774717679999</v>
      </c>
      <c r="H313" t="str">
        <f>IF(VLOOKUP(A313,$J$4:$K$19,2)="Y",IF(G313&lt;='State Zip Codes'!$P$4,'State Zip Codes'!$P$3,IF(G313&lt;='State Zip Codes'!$Q$4,'State Zip Codes'!$Q$3,IF(G313&lt;='State Zip Codes'!$R$4,'State Zip Codes'!$R$3,IF(G313&lt;='State Zip Codes'!$S$4,'State Zip Codes'!$S$3,IF(G313&lt;='State Zip Codes'!$T$4,'State Zip Codes'!$T$3,"OUT OF TERRITORY"))))),$U$3)</f>
        <v>Zone 1</v>
      </c>
    </row>
    <row r="314" spans="1:8" x14ac:dyDescent="0.25">
      <c r="A314" t="s">
        <v>354</v>
      </c>
      <c r="B314">
        <v>81011</v>
      </c>
      <c r="C314" t="str">
        <f t="shared" si="4"/>
        <v>81011</v>
      </c>
      <c r="D314" t="s">
        <v>347</v>
      </c>
      <c r="E314" t="s">
        <v>539</v>
      </c>
      <c r="F314" t="s">
        <v>539</v>
      </c>
      <c r="G314" s="144">
        <v>104.83774717679999</v>
      </c>
      <c r="H314" t="str">
        <f>IF(VLOOKUP(A314,$J$4:$K$19,2)="Y",IF(G314&lt;='State Zip Codes'!$P$4,'State Zip Codes'!$P$3,IF(G314&lt;='State Zip Codes'!$Q$4,'State Zip Codes'!$Q$3,IF(G314&lt;='State Zip Codes'!$R$4,'State Zip Codes'!$R$3,IF(G314&lt;='State Zip Codes'!$S$4,'State Zip Codes'!$S$3,IF(G314&lt;='State Zip Codes'!$T$4,'State Zip Codes'!$T$3,"OUT OF TERRITORY"))))),$U$3)</f>
        <v>Zone 1</v>
      </c>
    </row>
    <row r="315" spans="1:8" x14ac:dyDescent="0.25">
      <c r="A315" t="s">
        <v>354</v>
      </c>
      <c r="B315">
        <v>81012</v>
      </c>
      <c r="C315" t="str">
        <f t="shared" si="4"/>
        <v>81012</v>
      </c>
      <c r="D315" t="s">
        <v>347</v>
      </c>
      <c r="E315" t="s">
        <v>539</v>
      </c>
      <c r="F315" t="s">
        <v>539</v>
      </c>
      <c r="G315" s="144">
        <v>104.83774717679999</v>
      </c>
      <c r="H315" t="str">
        <f>IF(VLOOKUP(A315,$J$4:$K$19,2)="Y",IF(G315&lt;='State Zip Codes'!$P$4,'State Zip Codes'!$P$3,IF(G315&lt;='State Zip Codes'!$Q$4,'State Zip Codes'!$Q$3,IF(G315&lt;='State Zip Codes'!$R$4,'State Zip Codes'!$R$3,IF(G315&lt;='State Zip Codes'!$S$4,'State Zip Codes'!$S$3,IF(G315&lt;='State Zip Codes'!$T$4,'State Zip Codes'!$T$3,"OUT OF TERRITORY"))))),$U$3)</f>
        <v>Zone 1</v>
      </c>
    </row>
    <row r="316" spans="1:8" x14ac:dyDescent="0.25">
      <c r="A316" t="s">
        <v>354</v>
      </c>
      <c r="B316">
        <v>81025</v>
      </c>
      <c r="C316" t="str">
        <f t="shared" si="4"/>
        <v>81025</v>
      </c>
      <c r="D316" t="s">
        <v>347</v>
      </c>
      <c r="E316" t="s">
        <v>539</v>
      </c>
      <c r="F316" t="s">
        <v>561</v>
      </c>
      <c r="G316" s="144">
        <v>105.88786448789999</v>
      </c>
      <c r="H316" t="str">
        <f>IF(VLOOKUP(A316,$J$4:$K$19,2)="Y",IF(G316&lt;='State Zip Codes'!$P$4,'State Zip Codes'!$P$3,IF(G316&lt;='State Zip Codes'!$Q$4,'State Zip Codes'!$Q$3,IF(G316&lt;='State Zip Codes'!$R$4,'State Zip Codes'!$R$3,IF(G316&lt;='State Zip Codes'!$S$4,'State Zip Codes'!$S$3,IF(G316&lt;='State Zip Codes'!$T$4,'State Zip Codes'!$T$3,"OUT OF TERRITORY"))))),$U$3)</f>
        <v>Zone 1</v>
      </c>
    </row>
    <row r="317" spans="1:8" x14ac:dyDescent="0.25">
      <c r="A317" t="s">
        <v>354</v>
      </c>
      <c r="B317">
        <v>80812</v>
      </c>
      <c r="C317" t="str">
        <f t="shared" si="4"/>
        <v>80812</v>
      </c>
      <c r="D317" t="s">
        <v>347</v>
      </c>
      <c r="E317" t="s">
        <v>510</v>
      </c>
      <c r="F317" t="s">
        <v>562</v>
      </c>
      <c r="G317" s="144">
        <v>106.91934066329999</v>
      </c>
      <c r="H317" t="str">
        <f>IF(VLOOKUP(A317,$J$4:$K$19,2)="Y",IF(G317&lt;='State Zip Codes'!$P$4,'State Zip Codes'!$P$3,IF(G317&lt;='State Zip Codes'!$Q$4,'State Zip Codes'!$Q$3,IF(G317&lt;='State Zip Codes'!$R$4,'State Zip Codes'!$R$3,IF(G317&lt;='State Zip Codes'!$S$4,'State Zip Codes'!$S$3,IF(G317&lt;='State Zip Codes'!$T$4,'State Zip Codes'!$T$3,"OUT OF TERRITORY"))))),$U$3)</f>
        <v>Zone 1</v>
      </c>
    </row>
    <row r="318" spans="1:8" x14ac:dyDescent="0.25">
      <c r="A318" t="s">
        <v>354</v>
      </c>
      <c r="B318">
        <v>80722</v>
      </c>
      <c r="C318" t="str">
        <f t="shared" si="4"/>
        <v>80722</v>
      </c>
      <c r="D318" t="s">
        <v>347</v>
      </c>
      <c r="E318" t="s">
        <v>559</v>
      </c>
      <c r="F318" t="s">
        <v>563</v>
      </c>
      <c r="G318" s="144">
        <v>107.062256037</v>
      </c>
      <c r="H318" t="str">
        <f>IF(VLOOKUP(A318,$J$4:$K$19,2)="Y",IF(G318&lt;='State Zip Codes'!$P$4,'State Zip Codes'!$P$3,IF(G318&lt;='State Zip Codes'!$Q$4,'State Zip Codes'!$Q$3,IF(G318&lt;='State Zip Codes'!$R$4,'State Zip Codes'!$R$3,IF(G318&lt;='State Zip Codes'!$S$4,'State Zip Codes'!$S$3,IF(G318&lt;='State Zip Codes'!$T$4,'State Zip Codes'!$T$3,"OUT OF TERRITORY"))))),$U$3)</f>
        <v>Zone 1</v>
      </c>
    </row>
    <row r="319" spans="1:8" x14ac:dyDescent="0.25">
      <c r="A319" t="s">
        <v>354</v>
      </c>
      <c r="B319">
        <v>81005</v>
      </c>
      <c r="C319" t="str">
        <f t="shared" si="4"/>
        <v>81005</v>
      </c>
      <c r="D319" t="s">
        <v>347</v>
      </c>
      <c r="E319" t="s">
        <v>539</v>
      </c>
      <c r="F319" t="s">
        <v>539</v>
      </c>
      <c r="G319" s="144">
        <v>107.0995383084</v>
      </c>
      <c r="H319" t="str">
        <f>IF(VLOOKUP(A319,$J$4:$K$19,2)="Y",IF(G319&lt;='State Zip Codes'!$P$4,'State Zip Codes'!$P$3,IF(G319&lt;='State Zip Codes'!$Q$4,'State Zip Codes'!$Q$3,IF(G319&lt;='State Zip Codes'!$R$4,'State Zip Codes'!$R$3,IF(G319&lt;='State Zip Codes'!$S$4,'State Zip Codes'!$S$3,IF(G319&lt;='State Zip Codes'!$T$4,'State Zip Codes'!$T$3,"OUT OF TERRITORY"))))),$U$3)</f>
        <v>Zone 1</v>
      </c>
    </row>
    <row r="320" spans="1:8" x14ac:dyDescent="0.25">
      <c r="A320" t="s">
        <v>354</v>
      </c>
      <c r="B320">
        <v>81210</v>
      </c>
      <c r="C320" t="str">
        <f t="shared" si="4"/>
        <v>81210</v>
      </c>
      <c r="D320" t="s">
        <v>347</v>
      </c>
      <c r="E320" t="s">
        <v>564</v>
      </c>
      <c r="F320" t="s">
        <v>565</v>
      </c>
      <c r="G320" s="144">
        <v>107.5904215485</v>
      </c>
      <c r="H320" t="str">
        <f>IF(VLOOKUP(A320,$J$4:$K$19,2)="Y",IF(G320&lt;='State Zip Codes'!$P$4,'State Zip Codes'!$P$3,IF(G320&lt;='State Zip Codes'!$Q$4,'State Zip Codes'!$Q$3,IF(G320&lt;='State Zip Codes'!$R$4,'State Zip Codes'!$R$3,IF(G320&lt;='State Zip Codes'!$S$4,'State Zip Codes'!$S$3,IF(G320&lt;='State Zip Codes'!$T$4,'State Zip Codes'!$T$3,"OUT OF TERRITORY"))))),$U$3)</f>
        <v>Zone 1</v>
      </c>
    </row>
    <row r="321" spans="1:8" x14ac:dyDescent="0.25">
      <c r="A321" t="s">
        <v>354</v>
      </c>
      <c r="B321">
        <v>81006</v>
      </c>
      <c r="C321" t="str">
        <f t="shared" si="4"/>
        <v>81006</v>
      </c>
      <c r="D321" t="s">
        <v>347</v>
      </c>
      <c r="E321" t="s">
        <v>539</v>
      </c>
      <c r="F321" t="s">
        <v>539</v>
      </c>
      <c r="G321" s="144">
        <v>108.98229301409998</v>
      </c>
      <c r="H321" t="str">
        <f>IF(VLOOKUP(A321,$J$4:$K$19,2)="Y",IF(G321&lt;='State Zip Codes'!$P$4,'State Zip Codes'!$P$3,IF(G321&lt;='State Zip Codes'!$Q$4,'State Zip Codes'!$Q$3,IF(G321&lt;='State Zip Codes'!$R$4,'State Zip Codes'!$R$3,IF(G321&lt;='State Zip Codes'!$S$4,'State Zip Codes'!$S$3,IF(G321&lt;='State Zip Codes'!$T$4,'State Zip Codes'!$T$3,"OUT OF TERRITORY"))))),$U$3)</f>
        <v>Zone 1</v>
      </c>
    </row>
    <row r="322" spans="1:8" x14ac:dyDescent="0.25">
      <c r="A322" t="s">
        <v>354</v>
      </c>
      <c r="B322">
        <v>80823</v>
      </c>
      <c r="C322" t="str">
        <f t="shared" si="4"/>
        <v>80823</v>
      </c>
      <c r="D322" t="s">
        <v>347</v>
      </c>
      <c r="E322" t="s">
        <v>514</v>
      </c>
      <c r="F322" t="s">
        <v>566</v>
      </c>
      <c r="G322" s="144">
        <v>109.16870437109999</v>
      </c>
      <c r="H322" t="str">
        <f>IF(VLOOKUP(A322,$J$4:$K$19,2)="Y",IF(G322&lt;='State Zip Codes'!$P$4,'State Zip Codes'!$P$3,IF(G322&lt;='State Zip Codes'!$Q$4,'State Zip Codes'!$Q$3,IF(G322&lt;='State Zip Codes'!$R$4,'State Zip Codes'!$R$3,IF(G322&lt;='State Zip Codes'!$S$4,'State Zip Codes'!$S$3,IF(G322&lt;='State Zip Codes'!$T$4,'State Zip Codes'!$T$3,"OUT OF TERRITORY"))))),$U$3)</f>
        <v>Zone 1</v>
      </c>
    </row>
    <row r="323" spans="1:8" x14ac:dyDescent="0.25">
      <c r="A323" t="s">
        <v>354</v>
      </c>
      <c r="B323">
        <v>81637</v>
      </c>
      <c r="C323" t="str">
        <f t="shared" si="4"/>
        <v>81637</v>
      </c>
      <c r="D323" t="s">
        <v>347</v>
      </c>
      <c r="E323" t="s">
        <v>506</v>
      </c>
      <c r="F323" t="s">
        <v>567</v>
      </c>
      <c r="G323" s="144">
        <v>109.72172473019999</v>
      </c>
      <c r="H323" t="str">
        <f>IF(VLOOKUP(A323,$J$4:$K$19,2)="Y",IF(G323&lt;='State Zip Codes'!$P$4,'State Zip Codes'!$P$3,IF(G323&lt;='State Zip Codes'!$Q$4,'State Zip Codes'!$Q$3,IF(G323&lt;='State Zip Codes'!$R$4,'State Zip Codes'!$R$3,IF(G323&lt;='State Zip Codes'!$S$4,'State Zip Codes'!$S$3,IF(G323&lt;='State Zip Codes'!$T$4,'State Zip Codes'!$T$3,"OUT OF TERRITORY"))))),$U$3)</f>
        <v>Zone 1</v>
      </c>
    </row>
    <row r="324" spans="1:8" x14ac:dyDescent="0.25">
      <c r="A324" t="s">
        <v>354</v>
      </c>
      <c r="B324">
        <v>80487</v>
      </c>
      <c r="C324" t="str">
        <f t="shared" si="4"/>
        <v>80487</v>
      </c>
      <c r="D324" t="s">
        <v>347</v>
      </c>
      <c r="E324" t="s">
        <v>557</v>
      </c>
      <c r="F324" t="s">
        <v>568</v>
      </c>
      <c r="G324" s="144">
        <v>111.12602361959999</v>
      </c>
      <c r="H324" t="str">
        <f>IF(VLOOKUP(A324,$J$4:$K$19,2)="Y",IF(G324&lt;='State Zip Codes'!$P$4,'State Zip Codes'!$P$3,IF(G324&lt;='State Zip Codes'!$Q$4,'State Zip Codes'!$Q$3,IF(G324&lt;='State Zip Codes'!$R$4,'State Zip Codes'!$R$3,IF(G324&lt;='State Zip Codes'!$S$4,'State Zip Codes'!$S$3,IF(G324&lt;='State Zip Codes'!$T$4,'State Zip Codes'!$T$3,"OUT OF TERRITORY"))))),$U$3)</f>
        <v>Zone 1</v>
      </c>
    </row>
    <row r="325" spans="1:8" x14ac:dyDescent="0.25">
      <c r="A325" t="s">
        <v>354</v>
      </c>
      <c r="B325">
        <v>81654</v>
      </c>
      <c r="C325" t="str">
        <f t="shared" ref="C325:C388" si="5">TRIM(CLEAN(B325))</f>
        <v>81654</v>
      </c>
      <c r="D325" t="s">
        <v>347</v>
      </c>
      <c r="E325" t="s">
        <v>530</v>
      </c>
      <c r="F325" t="s">
        <v>569</v>
      </c>
      <c r="G325" s="144">
        <v>112.38740713529999</v>
      </c>
      <c r="H325" t="str">
        <f>IF(VLOOKUP(A325,$J$4:$K$19,2)="Y",IF(G325&lt;='State Zip Codes'!$P$4,'State Zip Codes'!$P$3,IF(G325&lt;='State Zip Codes'!$Q$4,'State Zip Codes'!$Q$3,IF(G325&lt;='State Zip Codes'!$R$4,'State Zip Codes'!$R$3,IF(G325&lt;='State Zip Codes'!$S$4,'State Zip Codes'!$S$3,IF(G325&lt;='State Zip Codes'!$T$4,'State Zip Codes'!$T$3,"OUT OF TERRITORY"))))),$U$3)</f>
        <v>Zone 1</v>
      </c>
    </row>
    <row r="326" spans="1:8" x14ac:dyDescent="0.25">
      <c r="A326" t="s">
        <v>354</v>
      </c>
      <c r="B326">
        <v>80751</v>
      </c>
      <c r="C326" t="str">
        <f t="shared" si="5"/>
        <v>80751</v>
      </c>
      <c r="D326" t="s">
        <v>347</v>
      </c>
      <c r="E326" t="s">
        <v>559</v>
      </c>
      <c r="F326" t="s">
        <v>570</v>
      </c>
      <c r="G326" s="144">
        <v>112.70430644219999</v>
      </c>
      <c r="H326" t="str">
        <f>IF(VLOOKUP(A326,$J$4:$K$19,2)="Y",IF(G326&lt;='State Zip Codes'!$P$4,'State Zip Codes'!$P$3,IF(G326&lt;='State Zip Codes'!$Q$4,'State Zip Codes'!$Q$3,IF(G326&lt;='State Zip Codes'!$R$4,'State Zip Codes'!$R$3,IF(G326&lt;='State Zip Codes'!$S$4,'State Zip Codes'!$S$3,IF(G326&lt;='State Zip Codes'!$T$4,'State Zip Codes'!$T$3,"OUT OF TERRITORY"))))),$U$3)</f>
        <v>Zone 1</v>
      </c>
    </row>
    <row r="327" spans="1:8" x14ac:dyDescent="0.25">
      <c r="A327" t="s">
        <v>354</v>
      </c>
      <c r="B327">
        <v>80815</v>
      </c>
      <c r="C327" t="str">
        <f t="shared" si="5"/>
        <v>80815</v>
      </c>
      <c r="D327" t="s">
        <v>347</v>
      </c>
      <c r="E327" t="s">
        <v>571</v>
      </c>
      <c r="F327" t="s">
        <v>572</v>
      </c>
      <c r="G327" s="144">
        <v>112.78508469689999</v>
      </c>
      <c r="H327" t="str">
        <f>IF(VLOOKUP(A327,$J$4:$K$19,2)="Y",IF(G327&lt;='State Zip Codes'!$P$4,'State Zip Codes'!$P$3,IF(G327&lt;='State Zip Codes'!$Q$4,'State Zip Codes'!$Q$3,IF(G327&lt;='State Zip Codes'!$R$4,'State Zip Codes'!$R$3,IF(G327&lt;='State Zip Codes'!$S$4,'State Zip Codes'!$S$3,IF(G327&lt;='State Zip Codes'!$T$4,'State Zip Codes'!$T$3,"OUT OF TERRITORY"))))),$U$3)</f>
        <v>Zone 1</v>
      </c>
    </row>
    <row r="328" spans="1:8" x14ac:dyDescent="0.25">
      <c r="A328" t="s">
        <v>354</v>
      </c>
      <c r="B328">
        <v>81155</v>
      </c>
      <c r="C328" t="str">
        <f t="shared" si="5"/>
        <v>81155</v>
      </c>
      <c r="D328" t="s">
        <v>347</v>
      </c>
      <c r="E328" t="s">
        <v>573</v>
      </c>
      <c r="F328" t="s">
        <v>574</v>
      </c>
      <c r="G328" s="144">
        <v>113.2946090727</v>
      </c>
      <c r="H328" t="str">
        <f>IF(VLOOKUP(A328,$J$4:$K$19,2)="Y",IF(G328&lt;='State Zip Codes'!$P$4,'State Zip Codes'!$P$3,IF(G328&lt;='State Zip Codes'!$Q$4,'State Zip Codes'!$Q$3,IF(G328&lt;='State Zip Codes'!$R$4,'State Zip Codes'!$R$3,IF(G328&lt;='State Zip Codes'!$S$4,'State Zip Codes'!$S$3,IF(G328&lt;='State Zip Codes'!$T$4,'State Zip Codes'!$T$3,"OUT OF TERRITORY"))))),$U$3)</f>
        <v>Zone 1</v>
      </c>
    </row>
    <row r="329" spans="1:8" x14ac:dyDescent="0.25">
      <c r="A329" t="s">
        <v>354</v>
      </c>
      <c r="B329">
        <v>81062</v>
      </c>
      <c r="C329" t="str">
        <f t="shared" si="5"/>
        <v>81062</v>
      </c>
      <c r="D329" t="s">
        <v>347</v>
      </c>
      <c r="E329" t="s">
        <v>575</v>
      </c>
      <c r="F329" t="s">
        <v>576</v>
      </c>
      <c r="G329" s="144">
        <v>113.42509702259999</v>
      </c>
      <c r="H329" t="str">
        <f>IF(VLOOKUP(A329,$J$4:$K$19,2)="Y",IF(G329&lt;='State Zip Codes'!$P$4,'State Zip Codes'!$P$3,IF(G329&lt;='State Zip Codes'!$Q$4,'State Zip Codes'!$Q$3,IF(G329&lt;='State Zip Codes'!$R$4,'State Zip Codes'!$R$3,IF(G329&lt;='State Zip Codes'!$S$4,'State Zip Codes'!$S$3,IF(G329&lt;='State Zip Codes'!$T$4,'State Zip Codes'!$T$3,"OUT OF TERRITORY"))))),$U$3)</f>
        <v>Zone 1</v>
      </c>
    </row>
    <row r="330" spans="1:8" x14ac:dyDescent="0.25">
      <c r="A330" t="s">
        <v>354</v>
      </c>
      <c r="B330">
        <v>81063</v>
      </c>
      <c r="C330" t="str">
        <f t="shared" si="5"/>
        <v>81063</v>
      </c>
      <c r="D330" t="s">
        <v>347</v>
      </c>
      <c r="E330" t="s">
        <v>575</v>
      </c>
      <c r="F330" t="s">
        <v>577</v>
      </c>
      <c r="G330" s="144">
        <v>113.53694383679999</v>
      </c>
      <c r="H330" t="str">
        <f>IF(VLOOKUP(A330,$J$4:$K$19,2)="Y",IF(G330&lt;='State Zip Codes'!$P$4,'State Zip Codes'!$P$3,IF(G330&lt;='State Zip Codes'!$Q$4,'State Zip Codes'!$Q$3,IF(G330&lt;='State Zip Codes'!$R$4,'State Zip Codes'!$R$3,IF(G330&lt;='State Zip Codes'!$S$4,'State Zip Codes'!$S$3,IF(G330&lt;='State Zip Codes'!$T$4,'State Zip Codes'!$T$3,"OUT OF TERRITORY"))))),$U$3)</f>
        <v>Zone 1</v>
      </c>
    </row>
    <row r="331" spans="1:8" x14ac:dyDescent="0.25">
      <c r="A331" t="s">
        <v>354</v>
      </c>
      <c r="B331">
        <v>81004</v>
      </c>
      <c r="C331" t="str">
        <f t="shared" si="5"/>
        <v>81004</v>
      </c>
      <c r="D331" t="s">
        <v>347</v>
      </c>
      <c r="E331" t="s">
        <v>539</v>
      </c>
      <c r="F331" t="s">
        <v>539</v>
      </c>
      <c r="G331" s="144">
        <v>114.12103275539999</v>
      </c>
      <c r="H331" t="str">
        <f>IF(VLOOKUP(A331,$J$4:$K$19,2)="Y",IF(G331&lt;='State Zip Codes'!$P$4,'State Zip Codes'!$P$3,IF(G331&lt;='State Zip Codes'!$Q$4,'State Zip Codes'!$Q$3,IF(G331&lt;='State Zip Codes'!$R$4,'State Zip Codes'!$R$3,IF(G331&lt;='State Zip Codes'!$S$4,'State Zip Codes'!$S$3,IF(G331&lt;='State Zip Codes'!$T$4,'State Zip Codes'!$T$3,"OUT OF TERRITORY"))))),$U$3)</f>
        <v>Zone 1</v>
      </c>
    </row>
    <row r="332" spans="1:8" x14ac:dyDescent="0.25">
      <c r="A332" t="s">
        <v>354</v>
      </c>
      <c r="B332">
        <v>81023</v>
      </c>
      <c r="C332" t="str">
        <f t="shared" si="5"/>
        <v>81023</v>
      </c>
      <c r="D332" t="s">
        <v>347</v>
      </c>
      <c r="E332" t="s">
        <v>539</v>
      </c>
      <c r="F332" t="s">
        <v>578</v>
      </c>
      <c r="G332" s="144">
        <v>114.17695616249999</v>
      </c>
      <c r="H332" t="str">
        <f>IF(VLOOKUP(A332,$J$4:$K$19,2)="Y",IF(G332&lt;='State Zip Codes'!$P$4,'State Zip Codes'!$P$3,IF(G332&lt;='State Zip Codes'!$Q$4,'State Zip Codes'!$Q$3,IF(G332&lt;='State Zip Codes'!$R$4,'State Zip Codes'!$R$3,IF(G332&lt;='State Zip Codes'!$S$4,'State Zip Codes'!$S$3,IF(G332&lt;='State Zip Codes'!$T$4,'State Zip Codes'!$T$3,"OUT OF TERRITORY"))))),$U$3)</f>
        <v>Zone 1</v>
      </c>
    </row>
    <row r="333" spans="1:8" x14ac:dyDescent="0.25">
      <c r="A333" t="s">
        <v>354</v>
      </c>
      <c r="B333">
        <v>81253</v>
      </c>
      <c r="C333" t="str">
        <f t="shared" si="5"/>
        <v>81253</v>
      </c>
      <c r="D333" t="s">
        <v>347</v>
      </c>
      <c r="E333" t="s">
        <v>579</v>
      </c>
      <c r="F333" t="s">
        <v>580</v>
      </c>
      <c r="G333" s="144">
        <v>114.69269425020001</v>
      </c>
      <c r="H333" t="str">
        <f>IF(VLOOKUP(A333,$J$4:$K$19,2)="Y",IF(G333&lt;='State Zip Codes'!$P$4,'State Zip Codes'!$P$3,IF(G333&lt;='State Zip Codes'!$Q$4,'State Zip Codes'!$Q$3,IF(G333&lt;='State Zip Codes'!$R$4,'State Zip Codes'!$R$3,IF(G333&lt;='State Zip Codes'!$S$4,'State Zip Codes'!$S$3,IF(G333&lt;='State Zip Codes'!$T$4,'State Zip Codes'!$T$3,"OUT OF TERRITORY"))))),$U$3)</f>
        <v>Zone 1</v>
      </c>
    </row>
    <row r="334" spans="1:8" x14ac:dyDescent="0.25">
      <c r="A334" t="s">
        <v>354</v>
      </c>
      <c r="B334">
        <v>80743</v>
      </c>
      <c r="C334" t="str">
        <f t="shared" si="5"/>
        <v>80743</v>
      </c>
      <c r="D334" t="s">
        <v>347</v>
      </c>
      <c r="E334" t="s">
        <v>510</v>
      </c>
      <c r="F334" t="s">
        <v>581</v>
      </c>
      <c r="G334" s="144">
        <v>115.3140654402</v>
      </c>
      <c r="H334" t="str">
        <f>IF(VLOOKUP(A334,$J$4:$K$19,2)="Y",IF(G334&lt;='State Zip Codes'!$P$4,'State Zip Codes'!$P$3,IF(G334&lt;='State Zip Codes'!$Q$4,'State Zip Codes'!$Q$3,IF(G334&lt;='State Zip Codes'!$R$4,'State Zip Codes'!$R$3,IF(G334&lt;='State Zip Codes'!$S$4,'State Zip Codes'!$S$3,IF(G334&lt;='State Zip Codes'!$T$4,'State Zip Codes'!$T$3,"OUT OF TERRITORY"))))),$U$3)</f>
        <v>Zone 1</v>
      </c>
    </row>
    <row r="335" spans="1:8" x14ac:dyDescent="0.25">
      <c r="A335" t="s">
        <v>354</v>
      </c>
      <c r="B335">
        <v>81224</v>
      </c>
      <c r="C335" t="str">
        <f t="shared" si="5"/>
        <v>81224</v>
      </c>
      <c r="D335" t="s">
        <v>347</v>
      </c>
      <c r="E335" t="s">
        <v>564</v>
      </c>
      <c r="F335" t="s">
        <v>582</v>
      </c>
      <c r="G335" s="144">
        <v>116.78050144859999</v>
      </c>
      <c r="H335" t="str">
        <f>IF(VLOOKUP(A335,$J$4:$K$19,2)="Y",IF(G335&lt;='State Zip Codes'!$P$4,'State Zip Codes'!$P$3,IF(G335&lt;='State Zip Codes'!$Q$4,'State Zip Codes'!$Q$3,IF(G335&lt;='State Zip Codes'!$R$4,'State Zip Codes'!$R$3,IF(G335&lt;='State Zip Codes'!$S$4,'State Zip Codes'!$S$3,IF(G335&lt;='State Zip Codes'!$T$4,'State Zip Codes'!$T$3,"OUT OF TERRITORY"))))),$U$3)</f>
        <v>Zone 1</v>
      </c>
    </row>
    <row r="336" spans="1:8" x14ac:dyDescent="0.25">
      <c r="A336" t="s">
        <v>354</v>
      </c>
      <c r="B336">
        <v>81252</v>
      </c>
      <c r="C336" t="str">
        <f t="shared" si="5"/>
        <v>81252</v>
      </c>
      <c r="D336" t="s">
        <v>347</v>
      </c>
      <c r="E336" t="s">
        <v>579</v>
      </c>
      <c r="F336" t="s">
        <v>583</v>
      </c>
      <c r="G336" s="144">
        <v>117.0476910603</v>
      </c>
      <c r="H336" t="str">
        <f>IF(VLOOKUP(A336,$J$4:$K$19,2)="Y",IF(G336&lt;='State Zip Codes'!$P$4,'State Zip Codes'!$P$3,IF(G336&lt;='State Zip Codes'!$Q$4,'State Zip Codes'!$Q$3,IF(G336&lt;='State Zip Codes'!$R$4,'State Zip Codes'!$R$3,IF(G336&lt;='State Zip Codes'!$S$4,'State Zip Codes'!$S$3,IF(G336&lt;='State Zip Codes'!$T$4,'State Zip Codes'!$T$3,"OUT OF TERRITORY"))))),$U$3)</f>
        <v>Zone 1</v>
      </c>
    </row>
    <row r="337" spans="1:8" x14ac:dyDescent="0.25">
      <c r="A337" t="s">
        <v>354</v>
      </c>
      <c r="B337">
        <v>80745</v>
      </c>
      <c r="C337" t="str">
        <f t="shared" si="5"/>
        <v>80745</v>
      </c>
      <c r="D337" t="s">
        <v>347</v>
      </c>
      <c r="E337" t="s">
        <v>559</v>
      </c>
      <c r="F337" t="s">
        <v>584</v>
      </c>
      <c r="G337" s="144">
        <v>117.07254590789999</v>
      </c>
      <c r="H337" t="str">
        <f>IF(VLOOKUP(A337,$J$4:$K$19,2)="Y",IF(G337&lt;='State Zip Codes'!$P$4,'State Zip Codes'!$P$3,IF(G337&lt;='State Zip Codes'!$Q$4,'State Zip Codes'!$Q$3,IF(G337&lt;='State Zip Codes'!$R$4,'State Zip Codes'!$R$3,IF(G337&lt;='State Zip Codes'!$S$4,'State Zip Codes'!$S$3,IF(G337&lt;='State Zip Codes'!$T$4,'State Zip Codes'!$T$3,"OUT OF TERRITORY"))))),$U$3)</f>
        <v>Zone 1</v>
      </c>
    </row>
    <row r="338" spans="1:8" x14ac:dyDescent="0.25">
      <c r="A338" t="s">
        <v>354</v>
      </c>
      <c r="B338">
        <v>80834</v>
      </c>
      <c r="C338" t="str">
        <f t="shared" si="5"/>
        <v>80834</v>
      </c>
      <c r="D338" t="s">
        <v>347</v>
      </c>
      <c r="E338" t="s">
        <v>571</v>
      </c>
      <c r="F338" t="s">
        <v>585</v>
      </c>
      <c r="G338" s="144">
        <v>117.4702234695</v>
      </c>
      <c r="H338" t="str">
        <f>IF(VLOOKUP(A338,$J$4:$K$19,2)="Y",IF(G338&lt;='State Zip Codes'!$P$4,'State Zip Codes'!$P$3,IF(G338&lt;='State Zip Codes'!$Q$4,'State Zip Codes'!$Q$3,IF(G338&lt;='State Zip Codes'!$R$4,'State Zip Codes'!$R$3,IF(G338&lt;='State Zip Codes'!$S$4,'State Zip Codes'!$S$3,IF(G338&lt;='State Zip Codes'!$T$4,'State Zip Codes'!$T$3,"OUT OF TERRITORY"))))),$U$3)</f>
        <v>Zone 1</v>
      </c>
    </row>
    <row r="339" spans="1:8" x14ac:dyDescent="0.25">
      <c r="A339" t="s">
        <v>354</v>
      </c>
      <c r="B339">
        <v>81237</v>
      </c>
      <c r="C339" t="str">
        <f t="shared" si="5"/>
        <v>81237</v>
      </c>
      <c r="D339" t="s">
        <v>347</v>
      </c>
      <c r="E339" t="s">
        <v>564</v>
      </c>
      <c r="F339" t="s">
        <v>586</v>
      </c>
      <c r="G339" s="144">
        <v>117.55721543609999</v>
      </c>
      <c r="H339" t="str">
        <f>IF(VLOOKUP(A339,$J$4:$K$19,2)="Y",IF(G339&lt;='State Zip Codes'!$P$4,'State Zip Codes'!$P$3,IF(G339&lt;='State Zip Codes'!$Q$4,'State Zip Codes'!$Q$3,IF(G339&lt;='State Zip Codes'!$R$4,'State Zip Codes'!$R$3,IF(G339&lt;='State Zip Codes'!$S$4,'State Zip Codes'!$S$3,IF(G339&lt;='State Zip Codes'!$T$4,'State Zip Codes'!$T$3,"OUT OF TERRITORY"))))),$U$3)</f>
        <v>Zone 1</v>
      </c>
    </row>
    <row r="340" spans="1:8" x14ac:dyDescent="0.25">
      <c r="A340" t="s">
        <v>354</v>
      </c>
      <c r="B340">
        <v>81022</v>
      </c>
      <c r="C340" t="str">
        <f t="shared" si="5"/>
        <v>81022</v>
      </c>
      <c r="D340" t="s">
        <v>347</v>
      </c>
      <c r="E340" t="s">
        <v>539</v>
      </c>
      <c r="F340" t="s">
        <v>587</v>
      </c>
      <c r="G340" s="144">
        <v>118.4644173735</v>
      </c>
      <c r="H340" t="str">
        <f>IF(VLOOKUP(A340,$J$4:$K$19,2)="Y",IF(G340&lt;='State Zip Codes'!$P$4,'State Zip Codes'!$P$3,IF(G340&lt;='State Zip Codes'!$Q$4,'State Zip Codes'!$Q$3,IF(G340&lt;='State Zip Codes'!$R$4,'State Zip Codes'!$R$3,IF(G340&lt;='State Zip Codes'!$S$4,'State Zip Codes'!$S$3,IF(G340&lt;='State Zip Codes'!$T$4,'State Zip Codes'!$T$3,"OUT OF TERRITORY"))))),$U$3)</f>
        <v>Zone 1</v>
      </c>
    </row>
    <row r="341" spans="1:8" x14ac:dyDescent="0.25">
      <c r="A341" t="s">
        <v>354</v>
      </c>
      <c r="B341">
        <v>81239</v>
      </c>
      <c r="C341" t="str">
        <f t="shared" si="5"/>
        <v>81239</v>
      </c>
      <c r="D341" t="s">
        <v>347</v>
      </c>
      <c r="E341" t="s">
        <v>564</v>
      </c>
      <c r="F341" t="s">
        <v>588</v>
      </c>
      <c r="G341" s="144">
        <v>119.0050103088</v>
      </c>
      <c r="H341" t="str">
        <f>IF(VLOOKUP(A341,$J$4:$K$19,2)="Y",IF(G341&lt;='State Zip Codes'!$P$4,'State Zip Codes'!$P$3,IF(G341&lt;='State Zip Codes'!$Q$4,'State Zip Codes'!$Q$3,IF(G341&lt;='State Zip Codes'!$R$4,'State Zip Codes'!$R$3,IF(G341&lt;='State Zip Codes'!$S$4,'State Zip Codes'!$S$3,IF(G341&lt;='State Zip Codes'!$T$4,'State Zip Codes'!$T$3,"OUT OF TERRITORY"))))),$U$3)</f>
        <v>Zone 1</v>
      </c>
    </row>
    <row r="342" spans="1:8" x14ac:dyDescent="0.25">
      <c r="A342" t="s">
        <v>354</v>
      </c>
      <c r="B342">
        <v>80428</v>
      </c>
      <c r="C342" t="str">
        <f t="shared" si="5"/>
        <v>80428</v>
      </c>
      <c r="D342" t="s">
        <v>347</v>
      </c>
      <c r="E342" t="s">
        <v>557</v>
      </c>
      <c r="F342" t="s">
        <v>589</v>
      </c>
      <c r="G342" s="144">
        <v>120.2291115531</v>
      </c>
      <c r="H342" t="str">
        <f>IF(VLOOKUP(A342,$J$4:$K$19,2)="Y",IF(G342&lt;='State Zip Codes'!$P$4,'State Zip Codes'!$P$3,IF(G342&lt;='State Zip Codes'!$Q$4,'State Zip Codes'!$Q$3,IF(G342&lt;='State Zip Codes'!$R$4,'State Zip Codes'!$R$3,IF(G342&lt;='State Zip Codes'!$S$4,'State Zip Codes'!$S$3,IF(G342&lt;='State Zip Codes'!$T$4,'State Zip Codes'!$T$3,"OUT OF TERRITORY"))))),$U$3)</f>
        <v>Zone 2</v>
      </c>
    </row>
    <row r="343" spans="1:8" x14ac:dyDescent="0.25">
      <c r="A343" t="s">
        <v>354</v>
      </c>
      <c r="B343">
        <v>81076</v>
      </c>
      <c r="C343" t="str">
        <f t="shared" si="5"/>
        <v>81076</v>
      </c>
      <c r="D343" t="s">
        <v>347</v>
      </c>
      <c r="E343" t="s">
        <v>575</v>
      </c>
      <c r="F343" t="s">
        <v>590</v>
      </c>
      <c r="G343" s="144">
        <v>120.8132004717</v>
      </c>
      <c r="H343" t="str">
        <f>IF(VLOOKUP(A343,$J$4:$K$19,2)="Y",IF(G343&lt;='State Zip Codes'!$P$4,'State Zip Codes'!$P$3,IF(G343&lt;='State Zip Codes'!$Q$4,'State Zip Codes'!$Q$3,IF(G343&lt;='State Zip Codes'!$R$4,'State Zip Codes'!$R$3,IF(G343&lt;='State Zip Codes'!$S$4,'State Zip Codes'!$S$3,IF(G343&lt;='State Zip Codes'!$T$4,'State Zip Codes'!$T$3,"OUT OF TERRITORY"))))),$U$3)</f>
        <v>Zone 2</v>
      </c>
    </row>
    <row r="344" spans="1:8" x14ac:dyDescent="0.25">
      <c r="A344" t="s">
        <v>354</v>
      </c>
      <c r="B344">
        <v>81601</v>
      </c>
      <c r="C344" t="str">
        <f t="shared" si="5"/>
        <v>81601</v>
      </c>
      <c r="D344" t="s">
        <v>347</v>
      </c>
      <c r="E344" t="s">
        <v>591</v>
      </c>
      <c r="F344" t="s">
        <v>592</v>
      </c>
      <c r="G344" s="144">
        <v>122.26099534439999</v>
      </c>
      <c r="H344" t="str">
        <f>IF(VLOOKUP(A344,$J$4:$K$19,2)="Y",IF(G344&lt;='State Zip Codes'!$P$4,'State Zip Codes'!$P$3,IF(G344&lt;='State Zip Codes'!$Q$4,'State Zip Codes'!$Q$3,IF(G344&lt;='State Zip Codes'!$R$4,'State Zip Codes'!$R$3,IF(G344&lt;='State Zip Codes'!$S$4,'State Zip Codes'!$S$3,IF(G344&lt;='State Zip Codes'!$T$4,'State Zip Codes'!$T$3,"OUT OF TERRITORY"))))),$U$3)</f>
        <v>Zone 2</v>
      </c>
    </row>
    <row r="345" spans="1:8" x14ac:dyDescent="0.25">
      <c r="A345" t="s">
        <v>354</v>
      </c>
      <c r="B345">
        <v>81623</v>
      </c>
      <c r="C345" t="str">
        <f t="shared" si="5"/>
        <v>81623</v>
      </c>
      <c r="D345" t="s">
        <v>347</v>
      </c>
      <c r="E345" t="s">
        <v>591</v>
      </c>
      <c r="F345" t="s">
        <v>593</v>
      </c>
      <c r="G345" s="144">
        <v>122.39769700619999</v>
      </c>
      <c r="H345" t="str">
        <f>IF(VLOOKUP(A345,$J$4:$K$19,2)="Y",IF(G345&lt;='State Zip Codes'!$P$4,'State Zip Codes'!$P$3,IF(G345&lt;='State Zip Codes'!$Q$4,'State Zip Codes'!$Q$3,IF(G345&lt;='State Zip Codes'!$R$4,'State Zip Codes'!$R$3,IF(G345&lt;='State Zip Codes'!$S$4,'State Zip Codes'!$S$3,IF(G345&lt;='State Zip Codes'!$T$4,'State Zip Codes'!$T$3,"OUT OF TERRITORY"))))),$U$3)</f>
        <v>Zone 2</v>
      </c>
    </row>
    <row r="346" spans="1:8" x14ac:dyDescent="0.25">
      <c r="A346" t="s">
        <v>354</v>
      </c>
      <c r="B346">
        <v>81034</v>
      </c>
      <c r="C346" t="str">
        <f t="shared" si="5"/>
        <v>81034</v>
      </c>
      <c r="D346" t="s">
        <v>347</v>
      </c>
      <c r="E346" t="s">
        <v>575</v>
      </c>
      <c r="F346" t="s">
        <v>577</v>
      </c>
      <c r="G346" s="144">
        <v>123.69014908139999</v>
      </c>
      <c r="H346" t="str">
        <f>IF(VLOOKUP(A346,$J$4:$K$19,2)="Y",IF(G346&lt;='State Zip Codes'!$P$4,'State Zip Codes'!$P$3,IF(G346&lt;='State Zip Codes'!$Q$4,'State Zip Codes'!$Q$3,IF(G346&lt;='State Zip Codes'!$R$4,'State Zip Codes'!$R$3,IF(G346&lt;='State Zip Codes'!$S$4,'State Zip Codes'!$S$3,IF(G346&lt;='State Zip Codes'!$T$4,'State Zip Codes'!$T$3,"OUT OF TERRITORY"))))),$U$3)</f>
        <v>Zone 2</v>
      </c>
    </row>
    <row r="347" spans="1:8" x14ac:dyDescent="0.25">
      <c r="A347" t="s">
        <v>354</v>
      </c>
      <c r="B347">
        <v>81069</v>
      </c>
      <c r="C347" t="str">
        <f t="shared" si="5"/>
        <v>81069</v>
      </c>
      <c r="D347" t="s">
        <v>347</v>
      </c>
      <c r="E347" t="s">
        <v>539</v>
      </c>
      <c r="F347" t="s">
        <v>594</v>
      </c>
      <c r="G347" s="144">
        <v>124.14375005009998</v>
      </c>
      <c r="H347" t="str">
        <f>IF(VLOOKUP(A347,$J$4:$K$19,2)="Y",IF(G347&lt;='State Zip Codes'!$P$4,'State Zip Codes'!$P$3,IF(G347&lt;='State Zip Codes'!$Q$4,'State Zip Codes'!$Q$3,IF(G347&lt;='State Zip Codes'!$R$4,'State Zip Codes'!$R$3,IF(G347&lt;='State Zip Codes'!$S$4,'State Zip Codes'!$S$3,IF(G347&lt;='State Zip Codes'!$T$4,'State Zip Codes'!$T$3,"OUT OF TERRITORY"))))),$U$3)</f>
        <v>Zone 2</v>
      </c>
    </row>
    <row r="348" spans="1:8" x14ac:dyDescent="0.25">
      <c r="A348" t="s">
        <v>354</v>
      </c>
      <c r="B348">
        <v>80822</v>
      </c>
      <c r="C348" t="str">
        <f t="shared" si="5"/>
        <v>80822</v>
      </c>
      <c r="D348" t="s">
        <v>347</v>
      </c>
      <c r="E348" t="s">
        <v>595</v>
      </c>
      <c r="F348" t="s">
        <v>596</v>
      </c>
      <c r="G348" s="144">
        <v>124.4047259499</v>
      </c>
      <c r="H348" t="str">
        <f>IF(VLOOKUP(A348,$J$4:$K$19,2)="Y",IF(G348&lt;='State Zip Codes'!$P$4,'State Zip Codes'!$P$3,IF(G348&lt;='State Zip Codes'!$Q$4,'State Zip Codes'!$Q$3,IF(G348&lt;='State Zip Codes'!$R$4,'State Zip Codes'!$R$3,IF(G348&lt;='State Zip Codes'!$S$4,'State Zip Codes'!$S$3,IF(G348&lt;='State Zip Codes'!$T$4,'State Zip Codes'!$T$3,"OUT OF TERRITORY"))))),$U$3)</f>
        <v>Zone 2</v>
      </c>
    </row>
    <row r="349" spans="1:8" x14ac:dyDescent="0.25">
      <c r="A349" t="s">
        <v>354</v>
      </c>
      <c r="B349">
        <v>81143</v>
      </c>
      <c r="C349" t="str">
        <f t="shared" si="5"/>
        <v>81143</v>
      </c>
      <c r="D349" t="s">
        <v>347</v>
      </c>
      <c r="E349" t="s">
        <v>573</v>
      </c>
      <c r="F349" t="s">
        <v>597</v>
      </c>
      <c r="G349" s="144">
        <v>125.32435531109999</v>
      </c>
      <c r="H349" t="str">
        <f>IF(VLOOKUP(A349,$J$4:$K$19,2)="Y",IF(G349&lt;='State Zip Codes'!$P$4,'State Zip Codes'!$P$3,IF(G349&lt;='State Zip Codes'!$Q$4,'State Zip Codes'!$Q$3,IF(G349&lt;='State Zip Codes'!$R$4,'State Zip Codes'!$R$3,IF(G349&lt;='State Zip Codes'!$S$4,'State Zip Codes'!$S$3,IF(G349&lt;='State Zip Codes'!$T$4,'State Zip Codes'!$T$3,"OUT OF TERRITORY"))))),$U$3)</f>
        <v>Zone 2</v>
      </c>
    </row>
    <row r="350" spans="1:8" x14ac:dyDescent="0.25">
      <c r="A350" t="s">
        <v>354</v>
      </c>
      <c r="B350">
        <v>80861</v>
      </c>
      <c r="C350" t="str">
        <f t="shared" si="5"/>
        <v>80861</v>
      </c>
      <c r="D350" t="s">
        <v>347</v>
      </c>
      <c r="E350" t="s">
        <v>571</v>
      </c>
      <c r="F350" t="s">
        <v>598</v>
      </c>
      <c r="G350" s="144">
        <v>125.6661094656</v>
      </c>
      <c r="H350" t="str">
        <f>IF(VLOOKUP(A350,$J$4:$K$19,2)="Y",IF(G350&lt;='State Zip Codes'!$P$4,'State Zip Codes'!$P$3,IF(G350&lt;='State Zip Codes'!$Q$4,'State Zip Codes'!$Q$3,IF(G350&lt;='State Zip Codes'!$R$4,'State Zip Codes'!$R$3,IF(G350&lt;='State Zip Codes'!$S$4,'State Zip Codes'!$S$3,IF(G350&lt;='State Zip Codes'!$T$4,'State Zip Codes'!$T$3,"OUT OF TERRITORY"))))),$U$3)</f>
        <v>Zone 2</v>
      </c>
    </row>
    <row r="351" spans="1:8" x14ac:dyDescent="0.25">
      <c r="A351" t="s">
        <v>354</v>
      </c>
      <c r="B351">
        <v>80728</v>
      </c>
      <c r="C351" t="str">
        <f t="shared" si="5"/>
        <v>80728</v>
      </c>
      <c r="D351" t="s">
        <v>347</v>
      </c>
      <c r="E351" t="s">
        <v>559</v>
      </c>
      <c r="F351" t="s">
        <v>599</v>
      </c>
      <c r="G351" s="144">
        <v>125.81523855119998</v>
      </c>
      <c r="H351" t="str">
        <f>IF(VLOOKUP(A351,$J$4:$K$19,2)="Y",IF(G351&lt;='State Zip Codes'!$P$4,'State Zip Codes'!$P$3,IF(G351&lt;='State Zip Codes'!$Q$4,'State Zip Codes'!$Q$3,IF(G351&lt;='State Zip Codes'!$R$4,'State Zip Codes'!$R$3,IF(G351&lt;='State Zip Codes'!$S$4,'State Zip Codes'!$S$3,IF(G351&lt;='State Zip Codes'!$T$4,'State Zip Codes'!$T$3,"OUT OF TERRITORY"))))),$U$3)</f>
        <v>Zone 2</v>
      </c>
    </row>
    <row r="352" spans="1:8" x14ac:dyDescent="0.25">
      <c r="A352" t="s">
        <v>354</v>
      </c>
      <c r="B352">
        <v>80747</v>
      </c>
      <c r="C352" t="str">
        <f t="shared" si="5"/>
        <v>80747</v>
      </c>
      <c r="D352" t="s">
        <v>347</v>
      </c>
      <c r="E352" t="s">
        <v>559</v>
      </c>
      <c r="F352" t="s">
        <v>600</v>
      </c>
      <c r="G352" s="144">
        <v>126.19427497709999</v>
      </c>
      <c r="H352" t="str">
        <f>IF(VLOOKUP(A352,$J$4:$K$19,2)="Y",IF(G352&lt;='State Zip Codes'!$P$4,'State Zip Codes'!$P$3,IF(G352&lt;='State Zip Codes'!$Q$4,'State Zip Codes'!$Q$3,IF(G352&lt;='State Zip Codes'!$R$4,'State Zip Codes'!$R$3,IF(G352&lt;='State Zip Codes'!$S$4,'State Zip Codes'!$S$3,IF(G352&lt;='State Zip Codes'!$T$4,'State Zip Codes'!$T$3,"OUT OF TERRITORY"))))),$U$3)</f>
        <v>Zone 2</v>
      </c>
    </row>
    <row r="353" spans="1:8" x14ac:dyDescent="0.25">
      <c r="A353" t="s">
        <v>354</v>
      </c>
      <c r="B353">
        <v>81639</v>
      </c>
      <c r="C353" t="str">
        <f t="shared" si="5"/>
        <v>81639</v>
      </c>
      <c r="D353" t="s">
        <v>347</v>
      </c>
      <c r="E353" t="s">
        <v>557</v>
      </c>
      <c r="F353" t="s">
        <v>601</v>
      </c>
      <c r="G353" s="144">
        <v>126.4055411817</v>
      </c>
      <c r="H353" t="str">
        <f>IF(VLOOKUP(A353,$J$4:$K$19,2)="Y",IF(G353&lt;='State Zip Codes'!$P$4,'State Zip Codes'!$P$3,IF(G353&lt;='State Zip Codes'!$Q$4,'State Zip Codes'!$Q$3,IF(G353&lt;='State Zip Codes'!$R$4,'State Zip Codes'!$R$3,IF(G353&lt;='State Zip Codes'!$S$4,'State Zip Codes'!$S$3,IF(G353&lt;='State Zip Codes'!$T$4,'State Zip Codes'!$T$3,"OUT OF TERRITORY"))))),$U$3)</f>
        <v>Zone 2</v>
      </c>
    </row>
    <row r="354" spans="1:8" x14ac:dyDescent="0.25">
      <c r="A354" t="s">
        <v>354</v>
      </c>
      <c r="B354">
        <v>80736</v>
      </c>
      <c r="C354" t="str">
        <f t="shared" si="5"/>
        <v>80736</v>
      </c>
      <c r="D354" t="s">
        <v>347</v>
      </c>
      <c r="E354" t="s">
        <v>559</v>
      </c>
      <c r="F354" t="s">
        <v>602</v>
      </c>
      <c r="G354" s="144">
        <v>127.6855658331</v>
      </c>
      <c r="H354" t="str">
        <f>IF(VLOOKUP(A354,$J$4:$K$19,2)="Y",IF(G354&lt;='State Zip Codes'!$P$4,'State Zip Codes'!$P$3,IF(G354&lt;='State Zip Codes'!$Q$4,'State Zip Codes'!$Q$3,IF(G354&lt;='State Zip Codes'!$R$4,'State Zip Codes'!$R$3,IF(G354&lt;='State Zip Codes'!$S$4,'State Zip Codes'!$S$3,IF(G354&lt;='State Zip Codes'!$T$4,'State Zip Codes'!$T$3,"OUT OF TERRITORY"))))),$U$3)</f>
        <v>Zone 2</v>
      </c>
    </row>
    <row r="355" spans="1:8" x14ac:dyDescent="0.25">
      <c r="A355" t="s">
        <v>354</v>
      </c>
      <c r="B355">
        <v>80759</v>
      </c>
      <c r="C355" t="str">
        <f t="shared" si="5"/>
        <v>80759</v>
      </c>
      <c r="D355" t="s">
        <v>347</v>
      </c>
      <c r="E355" t="s">
        <v>595</v>
      </c>
      <c r="F355" t="s">
        <v>595</v>
      </c>
      <c r="G355" s="144">
        <v>127.97139658049998</v>
      </c>
      <c r="H355" t="str">
        <f>IF(VLOOKUP(A355,$J$4:$K$19,2)="Y",IF(G355&lt;='State Zip Codes'!$P$4,'State Zip Codes'!$P$3,IF(G355&lt;='State Zip Codes'!$Q$4,'State Zip Codes'!$Q$3,IF(G355&lt;='State Zip Codes'!$R$4,'State Zip Codes'!$R$3,IF(G355&lt;='State Zip Codes'!$S$4,'State Zip Codes'!$S$3,IF(G355&lt;='State Zip Codes'!$T$4,'State Zip Codes'!$T$3,"OUT OF TERRITORY"))))),$U$3)</f>
        <v>Zone 2</v>
      </c>
    </row>
    <row r="356" spans="1:8" x14ac:dyDescent="0.25">
      <c r="A356" t="s">
        <v>354</v>
      </c>
      <c r="B356">
        <v>81021</v>
      </c>
      <c r="C356" t="str">
        <f t="shared" si="5"/>
        <v>81021</v>
      </c>
      <c r="D356" t="s">
        <v>347</v>
      </c>
      <c r="E356" t="s">
        <v>443</v>
      </c>
      <c r="F356" t="s">
        <v>603</v>
      </c>
      <c r="G356" s="144">
        <v>128.72946943229999</v>
      </c>
      <c r="H356" t="str">
        <f>IF(VLOOKUP(A356,$J$4:$K$19,2)="Y",IF(G356&lt;='State Zip Codes'!$P$4,'State Zip Codes'!$P$3,IF(G356&lt;='State Zip Codes'!$Q$4,'State Zip Codes'!$Q$3,IF(G356&lt;='State Zip Codes'!$R$4,'State Zip Codes'!$R$3,IF(G356&lt;='State Zip Codes'!$S$4,'State Zip Codes'!$S$3,IF(G356&lt;='State Zip Codes'!$T$4,'State Zip Codes'!$T$3,"OUT OF TERRITORY"))))),$U$3)</f>
        <v>Zone 2</v>
      </c>
    </row>
    <row r="357" spans="1:8" x14ac:dyDescent="0.25">
      <c r="A357" t="s">
        <v>354</v>
      </c>
      <c r="B357">
        <v>81039</v>
      </c>
      <c r="C357" t="str">
        <f t="shared" si="5"/>
        <v>81039</v>
      </c>
      <c r="D357" t="s">
        <v>347</v>
      </c>
      <c r="E357" t="s">
        <v>604</v>
      </c>
      <c r="F357" t="s">
        <v>605</v>
      </c>
      <c r="G357" s="144">
        <v>129.17064297719998</v>
      </c>
      <c r="H357" t="str">
        <f>IF(VLOOKUP(A357,$J$4:$K$19,2)="Y",IF(G357&lt;='State Zip Codes'!$P$4,'State Zip Codes'!$P$3,IF(G357&lt;='State Zip Codes'!$Q$4,'State Zip Codes'!$Q$3,IF(G357&lt;='State Zip Codes'!$R$4,'State Zip Codes'!$R$3,IF(G357&lt;='State Zip Codes'!$S$4,'State Zip Codes'!$S$3,IF(G357&lt;='State Zip Codes'!$T$4,'State Zip Codes'!$T$3,"OUT OF TERRITORY"))))),$U$3)</f>
        <v>Zone 2</v>
      </c>
    </row>
    <row r="358" spans="1:8" x14ac:dyDescent="0.25">
      <c r="A358" t="s">
        <v>354</v>
      </c>
      <c r="B358">
        <v>81231</v>
      </c>
      <c r="C358" t="str">
        <f t="shared" si="5"/>
        <v>81231</v>
      </c>
      <c r="D358" t="s">
        <v>347</v>
      </c>
      <c r="E358" t="s">
        <v>564</v>
      </c>
      <c r="F358" t="s">
        <v>564</v>
      </c>
      <c r="G358" s="144">
        <v>129.990852948</v>
      </c>
      <c r="H358" t="str">
        <f>IF(VLOOKUP(A358,$J$4:$K$19,2)="Y",IF(G358&lt;='State Zip Codes'!$P$4,'State Zip Codes'!$P$3,IF(G358&lt;='State Zip Codes'!$Q$4,'State Zip Codes'!$Q$3,IF(G358&lt;='State Zip Codes'!$R$4,'State Zip Codes'!$R$3,IF(G358&lt;='State Zip Codes'!$S$4,'State Zip Codes'!$S$3,IF(G358&lt;='State Zip Codes'!$T$4,'State Zip Codes'!$T$3,"OUT OF TERRITORY"))))),$U$3)</f>
        <v>Zone 2</v>
      </c>
    </row>
    <row r="359" spans="1:8" x14ac:dyDescent="0.25">
      <c r="A359" t="s">
        <v>354</v>
      </c>
      <c r="B359">
        <v>81045</v>
      </c>
      <c r="C359" t="str">
        <f t="shared" si="5"/>
        <v>81045</v>
      </c>
      <c r="D359" t="s">
        <v>347</v>
      </c>
      <c r="E359" t="s">
        <v>443</v>
      </c>
      <c r="F359" t="s">
        <v>606</v>
      </c>
      <c r="G359" s="144">
        <v>131.99788189169999</v>
      </c>
      <c r="H359" t="str">
        <f>IF(VLOOKUP(A359,$J$4:$K$19,2)="Y",IF(G359&lt;='State Zip Codes'!$P$4,'State Zip Codes'!$P$3,IF(G359&lt;='State Zip Codes'!$Q$4,'State Zip Codes'!$Q$3,IF(G359&lt;='State Zip Codes'!$R$4,'State Zip Codes'!$R$3,IF(G359&lt;='State Zip Codes'!$S$4,'State Zip Codes'!$S$3,IF(G359&lt;='State Zip Codes'!$T$4,'State Zip Codes'!$T$3,"OUT OF TERRITORY"))))),$U$3)</f>
        <v>Zone 2</v>
      </c>
    </row>
    <row r="360" spans="1:8" x14ac:dyDescent="0.25">
      <c r="A360" t="s">
        <v>354</v>
      </c>
      <c r="B360">
        <v>81434</v>
      </c>
      <c r="C360" t="str">
        <f t="shared" si="5"/>
        <v>81434</v>
      </c>
      <c r="D360" t="s">
        <v>347</v>
      </c>
      <c r="E360" t="s">
        <v>564</v>
      </c>
      <c r="F360" t="s">
        <v>607</v>
      </c>
      <c r="G360" s="144">
        <v>133.1660597289</v>
      </c>
      <c r="H360" t="str">
        <f>IF(VLOOKUP(A360,$J$4:$K$19,2)="Y",IF(G360&lt;='State Zip Codes'!$P$4,'State Zip Codes'!$P$3,IF(G360&lt;='State Zip Codes'!$Q$4,'State Zip Codes'!$Q$3,IF(G360&lt;='State Zip Codes'!$R$4,'State Zip Codes'!$R$3,IF(G360&lt;='State Zip Codes'!$S$4,'State Zip Codes'!$S$3,IF(G360&lt;='State Zip Codes'!$T$4,'State Zip Codes'!$T$3,"OUT OF TERRITORY"))))),$U$3)</f>
        <v>Zone 2</v>
      </c>
    </row>
    <row r="361" spans="1:8" x14ac:dyDescent="0.25">
      <c r="A361" t="s">
        <v>354</v>
      </c>
      <c r="B361">
        <v>80825</v>
      </c>
      <c r="C361" t="str">
        <f t="shared" si="5"/>
        <v>80825</v>
      </c>
      <c r="D361" t="s">
        <v>347</v>
      </c>
      <c r="E361" t="s">
        <v>608</v>
      </c>
      <c r="F361" t="s">
        <v>571</v>
      </c>
      <c r="G361" s="144">
        <v>133.22819684789999</v>
      </c>
      <c r="H361" t="str">
        <f>IF(VLOOKUP(A361,$J$4:$K$19,2)="Y",IF(G361&lt;='State Zip Codes'!$P$4,'State Zip Codes'!$P$3,IF(G361&lt;='State Zip Codes'!$Q$4,'State Zip Codes'!$Q$3,IF(G361&lt;='State Zip Codes'!$R$4,'State Zip Codes'!$R$3,IF(G361&lt;='State Zip Codes'!$S$4,'State Zip Codes'!$S$3,IF(G361&lt;='State Zip Codes'!$T$4,'State Zip Codes'!$T$3,"OUT OF TERRITORY"))))),$U$3)</f>
        <v>Zone 2</v>
      </c>
    </row>
    <row r="362" spans="1:8" x14ac:dyDescent="0.25">
      <c r="A362" t="s">
        <v>354</v>
      </c>
      <c r="B362">
        <v>81058</v>
      </c>
      <c r="C362" t="str">
        <f t="shared" si="5"/>
        <v>81058</v>
      </c>
      <c r="D362" t="s">
        <v>347</v>
      </c>
      <c r="E362" t="s">
        <v>604</v>
      </c>
      <c r="F362" t="s">
        <v>609</v>
      </c>
      <c r="G362" s="144">
        <v>133.4270356287</v>
      </c>
      <c r="H362" t="str">
        <f>IF(VLOOKUP(A362,$J$4:$K$19,2)="Y",IF(G362&lt;='State Zip Codes'!$P$4,'State Zip Codes'!$P$3,IF(G362&lt;='State Zip Codes'!$Q$4,'State Zip Codes'!$Q$3,IF(G362&lt;='State Zip Codes'!$R$4,'State Zip Codes'!$R$3,IF(G362&lt;='State Zip Codes'!$S$4,'State Zip Codes'!$S$3,IF(G362&lt;='State Zip Codes'!$T$4,'State Zip Codes'!$T$3,"OUT OF TERRITORY"))))),$U$3)</f>
        <v>Zone 2</v>
      </c>
    </row>
    <row r="363" spans="1:8" x14ac:dyDescent="0.25">
      <c r="A363" t="s">
        <v>354</v>
      </c>
      <c r="B363">
        <v>81647</v>
      </c>
      <c r="C363" t="str">
        <f t="shared" si="5"/>
        <v>81647</v>
      </c>
      <c r="D363" t="s">
        <v>347</v>
      </c>
      <c r="E363" t="s">
        <v>591</v>
      </c>
      <c r="F363" t="s">
        <v>610</v>
      </c>
      <c r="G363" s="144">
        <v>134.01112454729997</v>
      </c>
      <c r="H363" t="str">
        <f>IF(VLOOKUP(A363,$J$4:$K$19,2)="Y",IF(G363&lt;='State Zip Codes'!$P$4,'State Zip Codes'!$P$3,IF(G363&lt;='State Zip Codes'!$Q$4,'State Zip Codes'!$Q$3,IF(G363&lt;='State Zip Codes'!$R$4,'State Zip Codes'!$R$3,IF(G363&lt;='State Zip Codes'!$S$4,'State Zip Codes'!$S$3,IF(G363&lt;='State Zip Codes'!$T$4,'State Zip Codes'!$T$3,"OUT OF TERRITORY"))))),$U$3)</f>
        <v>Zone 2</v>
      </c>
    </row>
    <row r="364" spans="1:8" x14ac:dyDescent="0.25">
      <c r="A364" t="s">
        <v>354</v>
      </c>
      <c r="B364">
        <v>81230</v>
      </c>
      <c r="C364" t="str">
        <f t="shared" si="5"/>
        <v>81230</v>
      </c>
      <c r="D364" t="s">
        <v>347</v>
      </c>
      <c r="E364" t="s">
        <v>564</v>
      </c>
      <c r="F364" t="s">
        <v>564</v>
      </c>
      <c r="G364" s="144">
        <v>134.09811651389998</v>
      </c>
      <c r="H364" t="str">
        <f>IF(VLOOKUP(A364,$J$4:$K$19,2)="Y",IF(G364&lt;='State Zip Codes'!$P$4,'State Zip Codes'!$P$3,IF(G364&lt;='State Zip Codes'!$Q$4,'State Zip Codes'!$Q$3,IF(G364&lt;='State Zip Codes'!$R$4,'State Zip Codes'!$R$3,IF(G364&lt;='State Zip Codes'!$S$4,'State Zip Codes'!$S$3,IF(G364&lt;='State Zip Codes'!$T$4,'State Zip Codes'!$T$3,"OUT OF TERRITORY"))))),$U$3)</f>
        <v>Zone 2</v>
      </c>
    </row>
    <row r="365" spans="1:8" x14ac:dyDescent="0.25">
      <c r="A365" t="s">
        <v>354</v>
      </c>
      <c r="B365">
        <v>80824</v>
      </c>
      <c r="C365" t="str">
        <f t="shared" si="5"/>
        <v>80824</v>
      </c>
      <c r="D365" t="s">
        <v>347</v>
      </c>
      <c r="E365" t="s">
        <v>595</v>
      </c>
      <c r="F365" t="s">
        <v>611</v>
      </c>
      <c r="G365" s="144">
        <v>134.38394726129999</v>
      </c>
      <c r="H365" t="str">
        <f>IF(VLOOKUP(A365,$J$4:$K$19,2)="Y",IF(G365&lt;='State Zip Codes'!$P$4,'State Zip Codes'!$P$3,IF(G365&lt;='State Zip Codes'!$Q$4,'State Zip Codes'!$Q$3,IF(G365&lt;='State Zip Codes'!$R$4,'State Zip Codes'!$R$3,IF(G365&lt;='State Zip Codes'!$S$4,'State Zip Codes'!$S$3,IF(G365&lt;='State Zip Codes'!$T$4,'State Zip Codes'!$T$3,"OUT OF TERRITORY"))))),$U$3)</f>
        <v>Zone 2</v>
      </c>
    </row>
    <row r="366" spans="1:8" x14ac:dyDescent="0.25">
      <c r="A366" t="s">
        <v>354</v>
      </c>
      <c r="B366">
        <v>80836</v>
      </c>
      <c r="C366" t="str">
        <f t="shared" si="5"/>
        <v>80836</v>
      </c>
      <c r="D366" t="s">
        <v>347</v>
      </c>
      <c r="E366" t="s">
        <v>571</v>
      </c>
      <c r="F366" t="s">
        <v>612</v>
      </c>
      <c r="G366" s="144">
        <v>134.70706028009999</v>
      </c>
      <c r="H366" t="str">
        <f>IF(VLOOKUP(A366,$J$4:$K$19,2)="Y",IF(G366&lt;='State Zip Codes'!$P$4,'State Zip Codes'!$P$3,IF(G366&lt;='State Zip Codes'!$Q$4,'State Zip Codes'!$Q$3,IF(G366&lt;='State Zip Codes'!$R$4,'State Zip Codes'!$R$3,IF(G366&lt;='State Zip Codes'!$S$4,'State Zip Codes'!$S$3,IF(G366&lt;='State Zip Codes'!$T$4,'State Zip Codes'!$T$3,"OUT OF TERRITORY"))))),$U$3)</f>
        <v>Zone 2</v>
      </c>
    </row>
    <row r="367" spans="1:8" x14ac:dyDescent="0.25">
      <c r="A367" t="s">
        <v>354</v>
      </c>
      <c r="B367">
        <v>81149</v>
      </c>
      <c r="C367" t="str">
        <f t="shared" si="5"/>
        <v>81149</v>
      </c>
      <c r="D367" t="s">
        <v>347</v>
      </c>
      <c r="E367" t="s">
        <v>573</v>
      </c>
      <c r="F367" t="s">
        <v>573</v>
      </c>
      <c r="G367" s="144">
        <v>134.91832648469997</v>
      </c>
      <c r="H367" t="str">
        <f>IF(VLOOKUP(A367,$J$4:$K$19,2)="Y",IF(G367&lt;='State Zip Codes'!$P$4,'State Zip Codes'!$P$3,IF(G367&lt;='State Zip Codes'!$Q$4,'State Zip Codes'!$Q$3,IF(G367&lt;='State Zip Codes'!$R$4,'State Zip Codes'!$R$3,IF(G367&lt;='State Zip Codes'!$S$4,'State Zip Codes'!$S$3,IF(G367&lt;='State Zip Codes'!$T$4,'State Zip Codes'!$T$3,"OUT OF TERRITORY"))))),$U$3)</f>
        <v>Zone 2</v>
      </c>
    </row>
    <row r="368" spans="1:8" x14ac:dyDescent="0.25">
      <c r="A368" t="s">
        <v>354</v>
      </c>
      <c r="B368">
        <v>80727</v>
      </c>
      <c r="C368" t="str">
        <f t="shared" si="5"/>
        <v>80727</v>
      </c>
      <c r="D368" t="s">
        <v>347</v>
      </c>
      <c r="E368" t="s">
        <v>595</v>
      </c>
      <c r="F368" t="s">
        <v>613</v>
      </c>
      <c r="G368" s="144">
        <v>135.521056539</v>
      </c>
      <c r="H368" t="str">
        <f>IF(VLOOKUP(A368,$J$4:$K$19,2)="Y",IF(G368&lt;='State Zip Codes'!$P$4,'State Zip Codes'!$P$3,IF(G368&lt;='State Zip Codes'!$Q$4,'State Zip Codes'!$Q$3,IF(G368&lt;='State Zip Codes'!$R$4,'State Zip Codes'!$R$3,IF(G368&lt;='State Zip Codes'!$S$4,'State Zip Codes'!$S$3,IF(G368&lt;='State Zip Codes'!$T$4,'State Zip Codes'!$T$3,"OUT OF TERRITORY"))))),$U$3)</f>
        <v>Zone 2</v>
      </c>
    </row>
    <row r="369" spans="1:8" x14ac:dyDescent="0.25">
      <c r="A369" t="s">
        <v>354</v>
      </c>
      <c r="B369">
        <v>81040</v>
      </c>
      <c r="C369" t="str">
        <f t="shared" si="5"/>
        <v>81040</v>
      </c>
      <c r="D369" t="s">
        <v>347</v>
      </c>
      <c r="E369" t="s">
        <v>614</v>
      </c>
      <c r="F369" t="s">
        <v>615</v>
      </c>
      <c r="G369" s="144">
        <v>137.42245238039999</v>
      </c>
      <c r="H369" t="str">
        <f>IF(VLOOKUP(A369,$J$4:$K$19,2)="Y",IF(G369&lt;='State Zip Codes'!$P$4,'State Zip Codes'!$P$3,IF(G369&lt;='State Zip Codes'!$Q$4,'State Zip Codes'!$Q$3,IF(G369&lt;='State Zip Codes'!$R$4,'State Zip Codes'!$R$3,IF(G369&lt;='State Zip Codes'!$S$4,'State Zip Codes'!$S$3,IF(G369&lt;='State Zip Codes'!$T$4,'State Zip Codes'!$T$3,"OUT OF TERRITORY"))))),$U$3)</f>
        <v>Zone 2</v>
      </c>
    </row>
    <row r="370" spans="1:8" x14ac:dyDescent="0.25">
      <c r="A370" t="s">
        <v>354</v>
      </c>
      <c r="B370">
        <v>81641</v>
      </c>
      <c r="C370" t="str">
        <f t="shared" si="5"/>
        <v>81641</v>
      </c>
      <c r="D370" t="s">
        <v>347</v>
      </c>
      <c r="E370" t="s">
        <v>616</v>
      </c>
      <c r="F370" t="s">
        <v>617</v>
      </c>
      <c r="G370" s="144">
        <v>140.72814711119997</v>
      </c>
      <c r="H370" t="str">
        <f>IF(VLOOKUP(A370,$J$4:$K$19,2)="Y",IF(G370&lt;='State Zip Codes'!$P$4,'State Zip Codes'!$P$3,IF(G370&lt;='State Zip Codes'!$Q$4,'State Zip Codes'!$Q$3,IF(G370&lt;='State Zip Codes'!$R$4,'State Zip Codes'!$R$3,IF(G370&lt;='State Zip Codes'!$S$4,'State Zip Codes'!$S$3,IF(G370&lt;='State Zip Codes'!$T$4,'State Zip Codes'!$T$3,"OUT OF TERRITORY"))))),$U$3)</f>
        <v>Zone 2</v>
      </c>
    </row>
    <row r="371" spans="1:8" x14ac:dyDescent="0.25">
      <c r="A371" t="s">
        <v>354</v>
      </c>
      <c r="B371">
        <v>80805</v>
      </c>
      <c r="C371" t="str">
        <f t="shared" si="5"/>
        <v>80805</v>
      </c>
      <c r="D371" t="s">
        <v>347</v>
      </c>
      <c r="E371" t="s">
        <v>571</v>
      </c>
      <c r="F371" t="s">
        <v>618</v>
      </c>
      <c r="G371" s="144">
        <v>141.02640528239999</v>
      </c>
      <c r="H371" t="str">
        <f>IF(VLOOKUP(A371,$J$4:$K$19,2)="Y",IF(G371&lt;='State Zip Codes'!$P$4,'State Zip Codes'!$P$3,IF(G371&lt;='State Zip Codes'!$Q$4,'State Zip Codes'!$Q$3,IF(G371&lt;='State Zip Codes'!$R$4,'State Zip Codes'!$R$3,IF(G371&lt;='State Zip Codes'!$S$4,'State Zip Codes'!$S$3,IF(G371&lt;='State Zip Codes'!$T$4,'State Zip Codes'!$T$3,"OUT OF TERRITORY"))))),$U$3)</f>
        <v>Zone 2</v>
      </c>
    </row>
    <row r="372" spans="1:8" x14ac:dyDescent="0.25">
      <c r="A372" t="s">
        <v>354</v>
      </c>
      <c r="B372">
        <v>81067</v>
      </c>
      <c r="C372" t="str">
        <f t="shared" si="5"/>
        <v>81067</v>
      </c>
      <c r="D372" t="s">
        <v>347</v>
      </c>
      <c r="E372" t="s">
        <v>604</v>
      </c>
      <c r="F372" t="s">
        <v>619</v>
      </c>
      <c r="G372" s="144">
        <v>141.05126013</v>
      </c>
      <c r="H372" t="str">
        <f>IF(VLOOKUP(A372,$J$4:$K$19,2)="Y",IF(G372&lt;='State Zip Codes'!$P$4,'State Zip Codes'!$P$3,IF(G372&lt;='State Zip Codes'!$Q$4,'State Zip Codes'!$Q$3,IF(G372&lt;='State Zip Codes'!$R$4,'State Zip Codes'!$R$3,IF(G372&lt;='State Zip Codes'!$S$4,'State Zip Codes'!$S$3,IF(G372&lt;='State Zip Codes'!$T$4,'State Zip Codes'!$T$3,"OUT OF TERRITORY"))))),$U$3)</f>
        <v>Zone 2</v>
      </c>
    </row>
    <row r="373" spans="1:8" x14ac:dyDescent="0.25">
      <c r="A373" t="s">
        <v>354</v>
      </c>
      <c r="B373">
        <v>80726</v>
      </c>
      <c r="C373" t="str">
        <f t="shared" si="5"/>
        <v>80726</v>
      </c>
      <c r="D373" t="s">
        <v>347</v>
      </c>
      <c r="E373" t="s">
        <v>559</v>
      </c>
      <c r="F373" t="s">
        <v>620</v>
      </c>
      <c r="G373" s="144">
        <v>141.5172885225</v>
      </c>
      <c r="H373" t="str">
        <f>IF(VLOOKUP(A373,$J$4:$K$19,2)="Y",IF(G373&lt;='State Zip Codes'!$P$4,'State Zip Codes'!$P$3,IF(G373&lt;='State Zip Codes'!$Q$4,'State Zip Codes'!$Q$3,IF(G373&lt;='State Zip Codes'!$R$4,'State Zip Codes'!$R$3,IF(G373&lt;='State Zip Codes'!$S$4,'State Zip Codes'!$S$3,IF(G373&lt;='State Zip Codes'!$T$4,'State Zip Codes'!$T$3,"OUT OF TERRITORY"))))),$U$3)</f>
        <v>Zone 2</v>
      </c>
    </row>
    <row r="374" spans="1:8" x14ac:dyDescent="0.25">
      <c r="A374" t="s">
        <v>354</v>
      </c>
      <c r="B374">
        <v>80755</v>
      </c>
      <c r="C374" t="str">
        <f t="shared" si="5"/>
        <v>80755</v>
      </c>
      <c r="D374" t="s">
        <v>347</v>
      </c>
      <c r="E374" t="s">
        <v>595</v>
      </c>
      <c r="F374" t="s">
        <v>621</v>
      </c>
      <c r="G374" s="144">
        <v>142.01438547449999</v>
      </c>
      <c r="H374" t="str">
        <f>IF(VLOOKUP(A374,$J$4:$K$19,2)="Y",IF(G374&lt;='State Zip Codes'!$P$4,'State Zip Codes'!$P$3,IF(G374&lt;='State Zip Codes'!$Q$4,'State Zip Codes'!$Q$3,IF(G374&lt;='State Zip Codes'!$R$4,'State Zip Codes'!$R$3,IF(G374&lt;='State Zip Codes'!$S$4,'State Zip Codes'!$S$3,IF(G374&lt;='State Zip Codes'!$T$4,'State Zip Codes'!$T$3,"OUT OF TERRITORY"))))),$U$3)</f>
        <v>Zone 2</v>
      </c>
    </row>
    <row r="375" spans="1:8" x14ac:dyDescent="0.25">
      <c r="A375" t="s">
        <v>354</v>
      </c>
      <c r="B375">
        <v>80731</v>
      </c>
      <c r="C375" t="str">
        <f t="shared" si="5"/>
        <v>80731</v>
      </c>
      <c r="D375" t="s">
        <v>347</v>
      </c>
      <c r="E375" t="s">
        <v>622</v>
      </c>
      <c r="F375" t="s">
        <v>623</v>
      </c>
      <c r="G375" s="144">
        <v>142.6543978002</v>
      </c>
      <c r="H375" t="str">
        <f>IF(VLOOKUP(A375,$J$4:$K$19,2)="Y",IF(G375&lt;='State Zip Codes'!$P$4,'State Zip Codes'!$P$3,IF(G375&lt;='State Zip Codes'!$Q$4,'State Zip Codes'!$Q$3,IF(G375&lt;='State Zip Codes'!$R$4,'State Zip Codes'!$R$3,IF(G375&lt;='State Zip Codes'!$S$4,'State Zip Codes'!$S$3,IF(G375&lt;='State Zip Codes'!$T$4,'State Zip Codes'!$T$3,"OUT OF TERRITORY"))))),$U$3)</f>
        <v>Zone 2</v>
      </c>
    </row>
    <row r="376" spans="1:8" x14ac:dyDescent="0.25">
      <c r="A376" t="s">
        <v>354</v>
      </c>
      <c r="B376">
        <v>81652</v>
      </c>
      <c r="C376" t="str">
        <f t="shared" si="5"/>
        <v>81652</v>
      </c>
      <c r="D376" t="s">
        <v>347</v>
      </c>
      <c r="E376" t="s">
        <v>591</v>
      </c>
      <c r="F376" t="s">
        <v>624</v>
      </c>
      <c r="G376" s="144">
        <v>143.14528104030001</v>
      </c>
      <c r="H376" t="str">
        <f>IF(VLOOKUP(A376,$J$4:$K$19,2)="Y",IF(G376&lt;='State Zip Codes'!$P$4,'State Zip Codes'!$P$3,IF(G376&lt;='State Zip Codes'!$Q$4,'State Zip Codes'!$Q$3,IF(G376&lt;='State Zip Codes'!$R$4,'State Zip Codes'!$R$3,IF(G376&lt;='State Zip Codes'!$S$4,'State Zip Codes'!$S$3,IF(G376&lt;='State Zip Codes'!$T$4,'State Zip Codes'!$T$3,"OUT OF TERRITORY"))))),$U$3)</f>
        <v>Zone 2</v>
      </c>
    </row>
    <row r="377" spans="1:8" x14ac:dyDescent="0.25">
      <c r="A377" t="s">
        <v>354</v>
      </c>
      <c r="B377">
        <v>81089</v>
      </c>
      <c r="C377" t="str">
        <f t="shared" si="5"/>
        <v>81089</v>
      </c>
      <c r="D377" t="s">
        <v>347</v>
      </c>
      <c r="E377" t="s">
        <v>614</v>
      </c>
      <c r="F377" t="s">
        <v>625</v>
      </c>
      <c r="G377" s="144">
        <v>143.163922176</v>
      </c>
      <c r="H377" t="str">
        <f>IF(VLOOKUP(A377,$J$4:$K$19,2)="Y",IF(G377&lt;='State Zip Codes'!$P$4,'State Zip Codes'!$P$3,IF(G377&lt;='State Zip Codes'!$Q$4,'State Zip Codes'!$Q$3,IF(G377&lt;='State Zip Codes'!$R$4,'State Zip Codes'!$R$3,IF(G377&lt;='State Zip Codes'!$S$4,'State Zip Codes'!$S$3,IF(G377&lt;='State Zip Codes'!$T$4,'State Zip Codes'!$T$3,"OUT OF TERRITORY"))))),$U$3)</f>
        <v>Zone 2</v>
      </c>
    </row>
    <row r="378" spans="1:8" x14ac:dyDescent="0.25">
      <c r="A378" t="s">
        <v>354</v>
      </c>
      <c r="B378">
        <v>81638</v>
      </c>
      <c r="C378" t="str">
        <f t="shared" si="5"/>
        <v>81638</v>
      </c>
      <c r="D378" t="s">
        <v>347</v>
      </c>
      <c r="E378" t="s">
        <v>597</v>
      </c>
      <c r="F378" t="s">
        <v>626</v>
      </c>
      <c r="G378" s="144">
        <v>143.89092646829999</v>
      </c>
      <c r="H378" t="str">
        <f>IF(VLOOKUP(A378,$J$4:$K$19,2)="Y",IF(G378&lt;='State Zip Codes'!$P$4,'State Zip Codes'!$P$3,IF(G378&lt;='State Zip Codes'!$Q$4,'State Zip Codes'!$Q$3,IF(G378&lt;='State Zip Codes'!$R$4,'State Zip Codes'!$R$3,IF(G378&lt;='State Zip Codes'!$S$4,'State Zip Codes'!$S$3,IF(G378&lt;='State Zip Codes'!$T$4,'State Zip Codes'!$T$3,"OUT OF TERRITORY"))))),$U$3)</f>
        <v>Zone 2</v>
      </c>
    </row>
    <row r="379" spans="1:8" x14ac:dyDescent="0.25">
      <c r="A379" t="s">
        <v>354</v>
      </c>
      <c r="B379">
        <v>81125</v>
      </c>
      <c r="C379" t="str">
        <f t="shared" si="5"/>
        <v>81125</v>
      </c>
      <c r="D379" t="s">
        <v>347</v>
      </c>
      <c r="E379" t="s">
        <v>627</v>
      </c>
      <c r="F379" t="s">
        <v>628</v>
      </c>
      <c r="G379" s="144">
        <v>144.4253056917</v>
      </c>
      <c r="H379" t="str">
        <f>IF(VLOOKUP(A379,$J$4:$K$19,2)="Y",IF(G379&lt;='State Zip Codes'!$P$4,'State Zip Codes'!$P$3,IF(G379&lt;='State Zip Codes'!$Q$4,'State Zip Codes'!$Q$3,IF(G379&lt;='State Zip Codes'!$R$4,'State Zip Codes'!$R$3,IF(G379&lt;='State Zip Codes'!$S$4,'State Zip Codes'!$S$3,IF(G379&lt;='State Zip Codes'!$T$4,'State Zip Codes'!$T$3,"OUT OF TERRITORY"))))),$U$3)</f>
        <v>Zone 2</v>
      </c>
    </row>
    <row r="380" spans="1:8" x14ac:dyDescent="0.25">
      <c r="A380" t="s">
        <v>354</v>
      </c>
      <c r="B380">
        <v>80735</v>
      </c>
      <c r="C380" t="str">
        <f t="shared" si="5"/>
        <v>80735</v>
      </c>
      <c r="D380" t="s">
        <v>347</v>
      </c>
      <c r="E380" t="s">
        <v>595</v>
      </c>
      <c r="F380" t="s">
        <v>629</v>
      </c>
      <c r="G380" s="144">
        <v>146.89836302789999</v>
      </c>
      <c r="H380" t="str">
        <f>IF(VLOOKUP(A380,$J$4:$K$19,2)="Y",IF(G380&lt;='State Zip Codes'!$P$4,'State Zip Codes'!$P$3,IF(G380&lt;='State Zip Codes'!$Q$4,'State Zip Codes'!$Q$3,IF(G380&lt;='State Zip Codes'!$R$4,'State Zip Codes'!$R$3,IF(G380&lt;='State Zip Codes'!$S$4,'State Zip Codes'!$S$3,IF(G380&lt;='State Zip Codes'!$T$4,'State Zip Codes'!$T$3,"OUT OF TERRITORY"))))),$U$3)</f>
        <v>Zone 2</v>
      </c>
    </row>
    <row r="381" spans="1:8" x14ac:dyDescent="0.25">
      <c r="A381" t="s">
        <v>354</v>
      </c>
      <c r="B381">
        <v>80758</v>
      </c>
      <c r="C381" t="str">
        <f t="shared" si="5"/>
        <v>80758</v>
      </c>
      <c r="D381" t="s">
        <v>347</v>
      </c>
      <c r="E381" t="s">
        <v>595</v>
      </c>
      <c r="F381" t="s">
        <v>630</v>
      </c>
      <c r="G381" s="144">
        <v>146.9107904517</v>
      </c>
      <c r="H381" t="str">
        <f>IF(VLOOKUP(A381,$J$4:$K$19,2)="Y",IF(G381&lt;='State Zip Codes'!$P$4,'State Zip Codes'!$P$3,IF(G381&lt;='State Zip Codes'!$Q$4,'State Zip Codes'!$Q$3,IF(G381&lt;='State Zip Codes'!$R$4,'State Zip Codes'!$R$3,IF(G381&lt;='State Zip Codes'!$S$4,'State Zip Codes'!$S$3,IF(G381&lt;='State Zip Codes'!$T$4,'State Zip Codes'!$T$3,"OUT OF TERRITORY"))))),$U$3)</f>
        <v>Zone 2</v>
      </c>
    </row>
    <row r="382" spans="1:8" x14ac:dyDescent="0.25">
      <c r="A382" t="s">
        <v>354</v>
      </c>
      <c r="B382">
        <v>81050</v>
      </c>
      <c r="C382" t="str">
        <f t="shared" si="5"/>
        <v>81050</v>
      </c>
      <c r="D382" t="s">
        <v>347</v>
      </c>
      <c r="E382" t="s">
        <v>604</v>
      </c>
      <c r="F382" t="s">
        <v>631</v>
      </c>
      <c r="G382" s="144">
        <v>147.03506468969999</v>
      </c>
      <c r="H382" t="str">
        <f>IF(VLOOKUP(A382,$J$4:$K$19,2)="Y",IF(G382&lt;='State Zip Codes'!$P$4,'State Zip Codes'!$P$3,IF(G382&lt;='State Zip Codes'!$Q$4,'State Zip Codes'!$Q$3,IF(G382&lt;='State Zip Codes'!$R$4,'State Zip Codes'!$R$3,IF(G382&lt;='State Zip Codes'!$S$4,'State Zip Codes'!$S$3,IF(G382&lt;='State Zip Codes'!$T$4,'State Zip Codes'!$T$3,"OUT OF TERRITORY"))))),$U$3)</f>
        <v>Zone 2</v>
      </c>
    </row>
    <row r="383" spans="1:8" x14ac:dyDescent="0.25">
      <c r="A383" t="s">
        <v>354</v>
      </c>
      <c r="B383">
        <v>81136</v>
      </c>
      <c r="C383" t="str">
        <f t="shared" si="5"/>
        <v>81136</v>
      </c>
      <c r="D383" t="s">
        <v>347</v>
      </c>
      <c r="E383" t="s">
        <v>632</v>
      </c>
      <c r="F383" t="s">
        <v>633</v>
      </c>
      <c r="G383" s="144">
        <v>147.32710914899999</v>
      </c>
      <c r="H383" t="str">
        <f>IF(VLOOKUP(A383,$J$4:$K$19,2)="Y",IF(G383&lt;='State Zip Codes'!$P$4,'State Zip Codes'!$P$3,IF(G383&lt;='State Zip Codes'!$Q$4,'State Zip Codes'!$Q$3,IF(G383&lt;='State Zip Codes'!$R$4,'State Zip Codes'!$R$3,IF(G383&lt;='State Zip Codes'!$S$4,'State Zip Codes'!$S$3,IF(G383&lt;='State Zip Codes'!$T$4,'State Zip Codes'!$T$3,"OUT OF TERRITORY"))))),$U$3)</f>
        <v>Zone 2</v>
      </c>
    </row>
    <row r="384" spans="1:8" x14ac:dyDescent="0.25">
      <c r="A384" t="s">
        <v>354</v>
      </c>
      <c r="B384">
        <v>80746</v>
      </c>
      <c r="C384" t="str">
        <f t="shared" si="5"/>
        <v>80746</v>
      </c>
      <c r="D384" t="s">
        <v>347</v>
      </c>
      <c r="E384" t="s">
        <v>622</v>
      </c>
      <c r="F384" t="s">
        <v>634</v>
      </c>
      <c r="G384" s="144">
        <v>147.4762382346</v>
      </c>
      <c r="H384" t="str">
        <f>IF(VLOOKUP(A384,$J$4:$K$19,2)="Y",IF(G384&lt;='State Zip Codes'!$P$4,'State Zip Codes'!$P$3,IF(G384&lt;='State Zip Codes'!$Q$4,'State Zip Codes'!$Q$3,IF(G384&lt;='State Zip Codes'!$R$4,'State Zip Codes'!$R$3,IF(G384&lt;='State Zip Codes'!$S$4,'State Zip Codes'!$S$3,IF(G384&lt;='State Zip Codes'!$T$4,'State Zip Codes'!$T$3,"OUT OF TERRITORY"))))),$U$3)</f>
        <v>Zone 2</v>
      </c>
    </row>
    <row r="385" spans="1:8" x14ac:dyDescent="0.25">
      <c r="A385" t="s">
        <v>354</v>
      </c>
      <c r="B385">
        <v>81428</v>
      </c>
      <c r="C385" t="str">
        <f t="shared" si="5"/>
        <v>81428</v>
      </c>
      <c r="D385" t="s">
        <v>347</v>
      </c>
      <c r="E385" t="s">
        <v>635</v>
      </c>
      <c r="F385" t="s">
        <v>636</v>
      </c>
      <c r="G385" s="144">
        <v>148.02304488179999</v>
      </c>
      <c r="H385" t="str">
        <f>IF(VLOOKUP(A385,$J$4:$K$19,2)="Y",IF(G385&lt;='State Zip Codes'!$P$4,'State Zip Codes'!$P$3,IF(G385&lt;='State Zip Codes'!$Q$4,'State Zip Codes'!$Q$3,IF(G385&lt;='State Zip Codes'!$R$4,'State Zip Codes'!$R$3,IF(G385&lt;='State Zip Codes'!$S$4,'State Zip Codes'!$S$3,IF(G385&lt;='State Zip Codes'!$T$4,'State Zip Codes'!$T$3,"OUT OF TERRITORY"))))),$U$3)</f>
        <v>Zone 2</v>
      </c>
    </row>
    <row r="386" spans="1:8" x14ac:dyDescent="0.25">
      <c r="A386" t="s">
        <v>354</v>
      </c>
      <c r="B386">
        <v>81243</v>
      </c>
      <c r="C386" t="str">
        <f t="shared" si="5"/>
        <v>81243</v>
      </c>
      <c r="D386" t="s">
        <v>347</v>
      </c>
      <c r="E386" t="s">
        <v>564</v>
      </c>
      <c r="F386" t="s">
        <v>637</v>
      </c>
      <c r="G386" s="144">
        <v>149.75667050189998</v>
      </c>
      <c r="H386" t="str">
        <f>IF(VLOOKUP(A386,$J$4:$K$19,2)="Y",IF(G386&lt;='State Zip Codes'!$P$4,'State Zip Codes'!$P$3,IF(G386&lt;='State Zip Codes'!$Q$4,'State Zip Codes'!$Q$3,IF(G386&lt;='State Zip Codes'!$R$4,'State Zip Codes'!$R$3,IF(G386&lt;='State Zip Codes'!$S$4,'State Zip Codes'!$S$3,IF(G386&lt;='State Zip Codes'!$T$4,'State Zip Codes'!$T$3,"OUT OF TERRITORY"))))),$U$3)</f>
        <v>Zone 2</v>
      </c>
    </row>
    <row r="387" spans="1:8" x14ac:dyDescent="0.25">
      <c r="A387" t="s">
        <v>354</v>
      </c>
      <c r="B387">
        <v>81146</v>
      </c>
      <c r="C387" t="str">
        <f t="shared" si="5"/>
        <v>81146</v>
      </c>
      <c r="D387" t="s">
        <v>347</v>
      </c>
      <c r="E387" t="s">
        <v>632</v>
      </c>
      <c r="F387" t="s">
        <v>638</v>
      </c>
      <c r="G387" s="144">
        <v>150.21027147059999</v>
      </c>
      <c r="H387" t="str">
        <f>IF(VLOOKUP(A387,$J$4:$K$19,2)="Y",IF(G387&lt;='State Zip Codes'!$P$4,'State Zip Codes'!$P$3,IF(G387&lt;='State Zip Codes'!$Q$4,'State Zip Codes'!$Q$3,IF(G387&lt;='State Zip Codes'!$R$4,'State Zip Codes'!$R$3,IF(G387&lt;='State Zip Codes'!$S$4,'State Zip Codes'!$S$3,IF(G387&lt;='State Zip Codes'!$T$4,'State Zip Codes'!$T$3,"OUT OF TERRITORY"))))),$U$3)</f>
        <v>Zone 3</v>
      </c>
    </row>
    <row r="388" spans="1:8" x14ac:dyDescent="0.25">
      <c r="A388" t="s">
        <v>354</v>
      </c>
      <c r="B388">
        <v>81036</v>
      </c>
      <c r="C388" t="str">
        <f t="shared" si="5"/>
        <v>81036</v>
      </c>
      <c r="D388" t="s">
        <v>347</v>
      </c>
      <c r="E388" t="s">
        <v>443</v>
      </c>
      <c r="F388" t="s">
        <v>639</v>
      </c>
      <c r="G388" s="144">
        <v>151.01184030569999</v>
      </c>
      <c r="H388" t="str">
        <f>IF(VLOOKUP(A388,$J$4:$K$19,2)="Y",IF(G388&lt;='State Zip Codes'!$P$4,'State Zip Codes'!$P$3,IF(G388&lt;='State Zip Codes'!$Q$4,'State Zip Codes'!$Q$3,IF(G388&lt;='State Zip Codes'!$R$4,'State Zip Codes'!$R$3,IF(G388&lt;='State Zip Codes'!$S$4,'State Zip Codes'!$S$3,IF(G388&lt;='State Zip Codes'!$T$4,'State Zip Codes'!$T$3,"OUT OF TERRITORY"))))),$U$3)</f>
        <v>Zone 3</v>
      </c>
    </row>
    <row r="389" spans="1:8" x14ac:dyDescent="0.25">
      <c r="A389" t="s">
        <v>354</v>
      </c>
      <c r="B389">
        <v>81624</v>
      </c>
      <c r="C389" t="str">
        <f t="shared" ref="C389:C452" si="6">TRIM(CLEAN(B389))</f>
        <v>81624</v>
      </c>
      <c r="D389" t="s">
        <v>347</v>
      </c>
      <c r="E389" t="s">
        <v>640</v>
      </c>
      <c r="F389" t="s">
        <v>641</v>
      </c>
      <c r="G389" s="144">
        <v>151.14854196749999</v>
      </c>
      <c r="H389" t="str">
        <f>IF(VLOOKUP(A389,$J$4:$K$19,2)="Y",IF(G389&lt;='State Zip Codes'!$P$4,'State Zip Codes'!$P$3,IF(G389&lt;='State Zip Codes'!$Q$4,'State Zip Codes'!$Q$3,IF(G389&lt;='State Zip Codes'!$R$4,'State Zip Codes'!$R$3,IF(G389&lt;='State Zip Codes'!$S$4,'State Zip Codes'!$S$3,IF(G389&lt;='State Zip Codes'!$T$4,'State Zip Codes'!$T$3,"OUT OF TERRITORY"))))),$U$3)</f>
        <v>Zone 3</v>
      </c>
    </row>
    <row r="390" spans="1:8" x14ac:dyDescent="0.25">
      <c r="A390" t="s">
        <v>354</v>
      </c>
      <c r="B390">
        <v>80807</v>
      </c>
      <c r="C390" t="str">
        <f t="shared" si="6"/>
        <v>80807</v>
      </c>
      <c r="D390" t="s">
        <v>347</v>
      </c>
      <c r="E390" t="s">
        <v>571</v>
      </c>
      <c r="F390" t="s">
        <v>642</v>
      </c>
      <c r="G390" s="144">
        <v>151.22932022219999</v>
      </c>
      <c r="H390" t="str">
        <f>IF(VLOOKUP(A390,$J$4:$K$19,2)="Y",IF(G390&lt;='State Zip Codes'!$P$4,'State Zip Codes'!$P$3,IF(G390&lt;='State Zip Codes'!$Q$4,'State Zip Codes'!$Q$3,IF(G390&lt;='State Zip Codes'!$R$4,'State Zip Codes'!$R$3,IF(G390&lt;='State Zip Codes'!$S$4,'State Zip Codes'!$S$3,IF(G390&lt;='State Zip Codes'!$T$4,'State Zip Codes'!$T$3,"OUT OF TERRITORY"))))),$U$3)</f>
        <v>Zone 3</v>
      </c>
    </row>
    <row r="391" spans="1:8" x14ac:dyDescent="0.25">
      <c r="A391" t="s">
        <v>354</v>
      </c>
      <c r="B391">
        <v>80749</v>
      </c>
      <c r="C391" t="str">
        <f t="shared" si="6"/>
        <v>80749</v>
      </c>
      <c r="D391" t="s">
        <v>347</v>
      </c>
      <c r="E391" t="s">
        <v>643</v>
      </c>
      <c r="F391" t="s">
        <v>643</v>
      </c>
      <c r="G391" s="144">
        <v>152.22351412619997</v>
      </c>
      <c r="H391" t="str">
        <f>IF(VLOOKUP(A391,$J$4:$K$19,2)="Y",IF(G391&lt;='State Zip Codes'!$P$4,'State Zip Codes'!$P$3,IF(G391&lt;='State Zip Codes'!$Q$4,'State Zip Codes'!$Q$3,IF(G391&lt;='State Zip Codes'!$R$4,'State Zip Codes'!$R$3,IF(G391&lt;='State Zip Codes'!$S$4,'State Zip Codes'!$S$3,IF(G391&lt;='State Zip Codes'!$T$4,'State Zip Codes'!$T$3,"OUT OF TERRITORY"))))),$U$3)</f>
        <v>Zone 3</v>
      </c>
    </row>
    <row r="392" spans="1:8" x14ac:dyDescent="0.25">
      <c r="A392" t="s">
        <v>354</v>
      </c>
      <c r="B392">
        <v>80810</v>
      </c>
      <c r="C392" t="str">
        <f t="shared" si="6"/>
        <v>80810</v>
      </c>
      <c r="D392" t="s">
        <v>347</v>
      </c>
      <c r="E392" t="s">
        <v>608</v>
      </c>
      <c r="F392" t="s">
        <v>644</v>
      </c>
      <c r="G392" s="144">
        <v>153.21770803019999</v>
      </c>
      <c r="H392" t="str">
        <f>IF(VLOOKUP(A392,$J$4:$K$19,2)="Y",IF(G392&lt;='State Zip Codes'!$P$4,'State Zip Codes'!$P$3,IF(G392&lt;='State Zip Codes'!$Q$4,'State Zip Codes'!$Q$3,IF(G392&lt;='State Zip Codes'!$R$4,'State Zip Codes'!$R$3,IF(G392&lt;='State Zip Codes'!$S$4,'State Zip Codes'!$S$3,IF(G392&lt;='State Zip Codes'!$T$4,'State Zip Codes'!$T$3,"OUT OF TERRITORY"))))),$U$3)</f>
        <v>Zone 3</v>
      </c>
    </row>
    <row r="393" spans="1:8" x14ac:dyDescent="0.25">
      <c r="A393" t="s">
        <v>354</v>
      </c>
      <c r="B393">
        <v>81055</v>
      </c>
      <c r="C393" t="str">
        <f t="shared" si="6"/>
        <v>81055</v>
      </c>
      <c r="D393" t="s">
        <v>347</v>
      </c>
      <c r="E393" t="s">
        <v>614</v>
      </c>
      <c r="F393" t="s">
        <v>645</v>
      </c>
      <c r="G393" s="144">
        <v>154.5225875292</v>
      </c>
      <c r="H393" t="str">
        <f>IF(VLOOKUP(A393,$J$4:$K$19,2)="Y",IF(G393&lt;='State Zip Codes'!$P$4,'State Zip Codes'!$P$3,IF(G393&lt;='State Zip Codes'!$Q$4,'State Zip Codes'!$Q$3,IF(G393&lt;='State Zip Codes'!$R$4,'State Zip Codes'!$R$3,IF(G393&lt;='State Zip Codes'!$S$4,'State Zip Codes'!$S$3,IF(G393&lt;='State Zip Codes'!$T$4,'State Zip Codes'!$T$3,"OUT OF TERRITORY"))))),$U$3)</f>
        <v>Zone 3</v>
      </c>
    </row>
    <row r="394" spans="1:8" x14ac:dyDescent="0.25">
      <c r="A394" t="s">
        <v>354</v>
      </c>
      <c r="B394">
        <v>81653</v>
      </c>
      <c r="C394" t="str">
        <f t="shared" si="6"/>
        <v>81653</v>
      </c>
      <c r="D394" t="s">
        <v>347</v>
      </c>
      <c r="E394" t="s">
        <v>597</v>
      </c>
      <c r="F394" t="s">
        <v>646</v>
      </c>
      <c r="G394" s="144">
        <v>154.96376107409998</v>
      </c>
      <c r="H394" t="str">
        <f>IF(VLOOKUP(A394,$J$4:$K$19,2)="Y",IF(G394&lt;='State Zip Codes'!$P$4,'State Zip Codes'!$P$3,IF(G394&lt;='State Zip Codes'!$Q$4,'State Zip Codes'!$Q$3,IF(G394&lt;='State Zip Codes'!$R$4,'State Zip Codes'!$R$3,IF(G394&lt;='State Zip Codes'!$S$4,'State Zip Codes'!$S$3,IF(G394&lt;='State Zip Codes'!$T$4,'State Zip Codes'!$T$3,"OUT OF TERRITORY"))))),$U$3)</f>
        <v>Zone 3</v>
      </c>
    </row>
    <row r="395" spans="1:8" x14ac:dyDescent="0.25">
      <c r="A395" t="s">
        <v>354</v>
      </c>
      <c r="B395">
        <v>81625</v>
      </c>
      <c r="C395" t="str">
        <f t="shared" si="6"/>
        <v>81625</v>
      </c>
      <c r="D395" t="s">
        <v>347</v>
      </c>
      <c r="E395" t="s">
        <v>597</v>
      </c>
      <c r="F395" t="s">
        <v>647</v>
      </c>
      <c r="G395" s="144">
        <v>155.37386605949999</v>
      </c>
      <c r="H395" t="str">
        <f>IF(VLOOKUP(A395,$J$4:$K$19,2)="Y",IF(G395&lt;='State Zip Codes'!$P$4,'State Zip Codes'!$P$3,IF(G395&lt;='State Zip Codes'!$Q$4,'State Zip Codes'!$Q$3,IF(G395&lt;='State Zip Codes'!$R$4,'State Zip Codes'!$R$3,IF(G395&lt;='State Zip Codes'!$S$4,'State Zip Codes'!$S$3,IF(G395&lt;='State Zip Codes'!$T$4,'State Zip Codes'!$T$3,"OUT OF TERRITORY"))))),$U$3)</f>
        <v>Zone 3</v>
      </c>
    </row>
    <row r="396" spans="1:8" x14ac:dyDescent="0.25">
      <c r="A396" t="s">
        <v>354</v>
      </c>
      <c r="B396">
        <v>80734</v>
      </c>
      <c r="C396" t="str">
        <f t="shared" si="6"/>
        <v>80734</v>
      </c>
      <c r="D396" t="s">
        <v>347</v>
      </c>
      <c r="E396" t="s">
        <v>622</v>
      </c>
      <c r="F396" t="s">
        <v>648</v>
      </c>
      <c r="G396" s="144">
        <v>156.0014509614</v>
      </c>
      <c r="H396" t="str">
        <f>IF(VLOOKUP(A396,$J$4:$K$19,2)="Y",IF(G396&lt;='State Zip Codes'!$P$4,'State Zip Codes'!$P$3,IF(G396&lt;='State Zip Codes'!$Q$4,'State Zip Codes'!$Q$3,IF(G396&lt;='State Zip Codes'!$R$4,'State Zip Codes'!$R$3,IF(G396&lt;='State Zip Codes'!$S$4,'State Zip Codes'!$S$3,IF(G396&lt;='State Zip Codes'!$T$4,'State Zip Codes'!$T$3,"OUT OF TERRITORY"))))),$U$3)</f>
        <v>Zone 3</v>
      </c>
    </row>
    <row r="397" spans="1:8" x14ac:dyDescent="0.25">
      <c r="A397" t="s">
        <v>354</v>
      </c>
      <c r="B397">
        <v>81057</v>
      </c>
      <c r="C397" t="str">
        <f t="shared" si="6"/>
        <v>81057</v>
      </c>
      <c r="D397" t="s">
        <v>347</v>
      </c>
      <c r="E397" t="s">
        <v>649</v>
      </c>
      <c r="F397" t="s">
        <v>650</v>
      </c>
      <c r="G397" s="144">
        <v>156.26864057309999</v>
      </c>
      <c r="H397" t="str">
        <f>IF(VLOOKUP(A397,$J$4:$K$19,2)="Y",IF(G397&lt;='State Zip Codes'!$P$4,'State Zip Codes'!$P$3,IF(G397&lt;='State Zip Codes'!$Q$4,'State Zip Codes'!$Q$3,IF(G397&lt;='State Zip Codes'!$R$4,'State Zip Codes'!$R$3,IF(G397&lt;='State Zip Codes'!$S$4,'State Zip Codes'!$S$3,IF(G397&lt;='State Zip Codes'!$T$4,'State Zip Codes'!$T$3,"OUT OF TERRITORY"))))),$U$3)</f>
        <v>Zone 3</v>
      </c>
    </row>
    <row r="398" spans="1:8" x14ac:dyDescent="0.25">
      <c r="A398" t="s">
        <v>354</v>
      </c>
      <c r="B398">
        <v>81133</v>
      </c>
      <c r="C398" t="str">
        <f t="shared" si="6"/>
        <v>81133</v>
      </c>
      <c r="D398" t="s">
        <v>347</v>
      </c>
      <c r="E398" t="s">
        <v>651</v>
      </c>
      <c r="F398" t="s">
        <v>652</v>
      </c>
      <c r="G398" s="144">
        <v>157.31254417229999</v>
      </c>
      <c r="H398" t="str">
        <f>IF(VLOOKUP(A398,$J$4:$K$19,2)="Y",IF(G398&lt;='State Zip Codes'!$P$4,'State Zip Codes'!$P$3,IF(G398&lt;='State Zip Codes'!$Q$4,'State Zip Codes'!$Q$3,IF(G398&lt;='State Zip Codes'!$R$4,'State Zip Codes'!$R$3,IF(G398&lt;='State Zip Codes'!$S$4,'State Zip Codes'!$S$3,IF(G398&lt;='State Zip Codes'!$T$4,'State Zip Codes'!$T$3,"OUT OF TERRITORY"))))),$U$3)</f>
        <v>Zone 3</v>
      </c>
    </row>
    <row r="399" spans="1:8" x14ac:dyDescent="0.25">
      <c r="A399" t="s">
        <v>354</v>
      </c>
      <c r="B399">
        <v>81059</v>
      </c>
      <c r="C399" t="str">
        <f t="shared" si="6"/>
        <v>81059</v>
      </c>
      <c r="D399" t="s">
        <v>347</v>
      </c>
      <c r="E399" t="s">
        <v>653</v>
      </c>
      <c r="F399" t="s">
        <v>654</v>
      </c>
      <c r="G399" s="144">
        <v>158.7416979093</v>
      </c>
      <c r="H399" t="str">
        <f>IF(VLOOKUP(A399,$J$4:$K$19,2)="Y",IF(G399&lt;='State Zip Codes'!$P$4,'State Zip Codes'!$P$3,IF(G399&lt;='State Zip Codes'!$Q$4,'State Zip Codes'!$Q$3,IF(G399&lt;='State Zip Codes'!$R$4,'State Zip Codes'!$R$3,IF(G399&lt;='State Zip Codes'!$S$4,'State Zip Codes'!$S$3,IF(G399&lt;='State Zip Codes'!$T$4,'State Zip Codes'!$T$3,"OUT OF TERRITORY"))))),$U$3)</f>
        <v>Zone 3</v>
      </c>
    </row>
    <row r="400" spans="1:8" x14ac:dyDescent="0.25">
      <c r="A400" t="s">
        <v>354</v>
      </c>
      <c r="B400">
        <v>81419</v>
      </c>
      <c r="C400" t="str">
        <f t="shared" si="6"/>
        <v>81419</v>
      </c>
      <c r="D400" t="s">
        <v>347</v>
      </c>
      <c r="E400" t="s">
        <v>635</v>
      </c>
      <c r="F400" t="s">
        <v>655</v>
      </c>
      <c r="G400" s="144">
        <v>159.90366203459996</v>
      </c>
      <c r="H400" t="str">
        <f>IF(VLOOKUP(A400,$J$4:$K$19,2)="Y",IF(G400&lt;='State Zip Codes'!$P$4,'State Zip Codes'!$P$3,IF(G400&lt;='State Zip Codes'!$Q$4,'State Zip Codes'!$Q$3,IF(G400&lt;='State Zip Codes'!$R$4,'State Zip Codes'!$R$3,IF(G400&lt;='State Zip Codes'!$S$4,'State Zip Codes'!$S$3,IF(G400&lt;='State Zip Codes'!$T$4,'State Zip Codes'!$T$3,"OUT OF TERRITORY"))))),$U$3)</f>
        <v>Zone 3</v>
      </c>
    </row>
    <row r="401" spans="1:8" x14ac:dyDescent="0.25">
      <c r="A401" t="s">
        <v>354</v>
      </c>
      <c r="B401">
        <v>80744</v>
      </c>
      <c r="C401" t="str">
        <f t="shared" si="6"/>
        <v>80744</v>
      </c>
      <c r="D401" t="s">
        <v>347</v>
      </c>
      <c r="E401" t="s">
        <v>643</v>
      </c>
      <c r="F401" t="s">
        <v>656</v>
      </c>
      <c r="G401" s="144">
        <v>159.9595854417</v>
      </c>
      <c r="H401" t="str">
        <f>IF(VLOOKUP(A401,$J$4:$K$19,2)="Y",IF(G401&lt;='State Zip Codes'!$P$4,'State Zip Codes'!$P$3,IF(G401&lt;='State Zip Codes'!$Q$4,'State Zip Codes'!$Q$3,IF(G401&lt;='State Zip Codes'!$R$4,'State Zip Codes'!$R$3,IF(G401&lt;='State Zip Codes'!$S$4,'State Zip Codes'!$S$3,IF(G401&lt;='State Zip Codes'!$T$4,'State Zip Codes'!$T$3,"OUT OF TERRITORY"))))),$U$3)</f>
        <v>Zone 3</v>
      </c>
    </row>
    <row r="402" spans="1:8" x14ac:dyDescent="0.25">
      <c r="A402" t="s">
        <v>354</v>
      </c>
      <c r="B402">
        <v>81415</v>
      </c>
      <c r="C402" t="str">
        <f t="shared" si="6"/>
        <v>81415</v>
      </c>
      <c r="D402" t="s">
        <v>347</v>
      </c>
      <c r="E402" t="s">
        <v>635</v>
      </c>
      <c r="F402" t="s">
        <v>657</v>
      </c>
      <c r="G402" s="144">
        <v>161.60000538329999</v>
      </c>
      <c r="H402" t="str">
        <f>IF(VLOOKUP(A402,$J$4:$K$19,2)="Y",IF(G402&lt;='State Zip Codes'!$P$4,'State Zip Codes'!$P$3,IF(G402&lt;='State Zip Codes'!$Q$4,'State Zip Codes'!$Q$3,IF(G402&lt;='State Zip Codes'!$R$4,'State Zip Codes'!$R$3,IF(G402&lt;='State Zip Codes'!$S$4,'State Zip Codes'!$S$3,IF(G402&lt;='State Zip Codes'!$T$4,'State Zip Codes'!$T$3,"OUT OF TERRITORY"))))),$U$3)</f>
        <v>Zone 3</v>
      </c>
    </row>
    <row r="403" spans="1:8" x14ac:dyDescent="0.25">
      <c r="A403" t="s">
        <v>354</v>
      </c>
      <c r="B403">
        <v>81092</v>
      </c>
      <c r="C403" t="str">
        <f t="shared" si="6"/>
        <v>81092</v>
      </c>
      <c r="D403" t="s">
        <v>347</v>
      </c>
      <c r="E403" t="s">
        <v>658</v>
      </c>
      <c r="F403" t="s">
        <v>659</v>
      </c>
      <c r="G403" s="144">
        <v>162.5196347445</v>
      </c>
      <c r="H403" t="str">
        <f>IF(VLOOKUP(A403,$J$4:$K$19,2)="Y",IF(G403&lt;='State Zip Codes'!$P$4,'State Zip Codes'!$P$3,IF(G403&lt;='State Zip Codes'!$Q$4,'State Zip Codes'!$Q$3,IF(G403&lt;='State Zip Codes'!$R$4,'State Zip Codes'!$R$3,IF(G403&lt;='State Zip Codes'!$S$4,'State Zip Codes'!$S$3,IF(G403&lt;='State Zip Codes'!$T$4,'State Zip Codes'!$T$3,"OUT OF TERRITORY"))))),$U$3)</f>
        <v>Zone 3</v>
      </c>
    </row>
    <row r="404" spans="1:8" x14ac:dyDescent="0.25">
      <c r="A404" t="s">
        <v>354</v>
      </c>
      <c r="B404">
        <v>81101</v>
      </c>
      <c r="C404" t="str">
        <f t="shared" si="6"/>
        <v>81101</v>
      </c>
      <c r="D404" t="s">
        <v>347</v>
      </c>
      <c r="E404" t="s">
        <v>632</v>
      </c>
      <c r="F404" t="s">
        <v>632</v>
      </c>
      <c r="G404" s="144">
        <v>162.8241066276</v>
      </c>
      <c r="H404" t="str">
        <f>IF(VLOOKUP(A404,$J$4:$K$19,2)="Y",IF(G404&lt;='State Zip Codes'!$P$4,'State Zip Codes'!$P$3,IF(G404&lt;='State Zip Codes'!$Q$4,'State Zip Codes'!$Q$3,IF(G404&lt;='State Zip Codes'!$R$4,'State Zip Codes'!$R$3,IF(G404&lt;='State Zip Codes'!$S$4,'State Zip Codes'!$S$3,IF(G404&lt;='State Zip Codes'!$T$4,'State Zip Codes'!$T$3,"OUT OF TERRITORY"))))),$U$3)</f>
        <v>Zone 3</v>
      </c>
    </row>
    <row r="405" spans="1:8" x14ac:dyDescent="0.25">
      <c r="A405" t="s">
        <v>354</v>
      </c>
      <c r="B405">
        <v>81413</v>
      </c>
      <c r="C405" t="str">
        <f t="shared" si="6"/>
        <v>81413</v>
      </c>
      <c r="D405" t="s">
        <v>347</v>
      </c>
      <c r="E405" t="s">
        <v>635</v>
      </c>
      <c r="F405" t="s">
        <v>660</v>
      </c>
      <c r="G405" s="144">
        <v>163.0540139679</v>
      </c>
      <c r="H405" t="str">
        <f>IF(VLOOKUP(A405,$J$4:$K$19,2)="Y",IF(G405&lt;='State Zip Codes'!$P$4,'State Zip Codes'!$P$3,IF(G405&lt;='State Zip Codes'!$Q$4,'State Zip Codes'!$Q$3,IF(G405&lt;='State Zip Codes'!$R$4,'State Zip Codes'!$R$3,IF(G405&lt;='State Zip Codes'!$S$4,'State Zip Codes'!$S$3,IF(G405&lt;='State Zip Codes'!$T$4,'State Zip Codes'!$T$3,"OUT OF TERRITORY"))))),$U$3)</f>
        <v>Zone 3</v>
      </c>
    </row>
    <row r="406" spans="1:8" x14ac:dyDescent="0.25">
      <c r="A406" t="s">
        <v>354</v>
      </c>
      <c r="B406">
        <v>81144</v>
      </c>
      <c r="C406" t="str">
        <f t="shared" si="6"/>
        <v>81144</v>
      </c>
      <c r="D406" t="s">
        <v>347</v>
      </c>
      <c r="E406" t="s">
        <v>627</v>
      </c>
      <c r="F406" t="s">
        <v>661</v>
      </c>
      <c r="G406" s="144">
        <v>163.19692934159997</v>
      </c>
      <c r="H406" t="str">
        <f>IF(VLOOKUP(A406,$J$4:$K$19,2)="Y",IF(G406&lt;='State Zip Codes'!$P$4,'State Zip Codes'!$P$3,IF(G406&lt;='State Zip Codes'!$Q$4,'State Zip Codes'!$Q$3,IF(G406&lt;='State Zip Codes'!$R$4,'State Zip Codes'!$R$3,IF(G406&lt;='State Zip Codes'!$S$4,'State Zip Codes'!$S$3,IF(G406&lt;='State Zip Codes'!$T$4,'State Zip Codes'!$T$3,"OUT OF TERRITORY"))))),$U$3)</f>
        <v>Zone 3</v>
      </c>
    </row>
    <row r="407" spans="1:8" x14ac:dyDescent="0.25">
      <c r="A407" t="s">
        <v>354</v>
      </c>
      <c r="B407">
        <v>81220</v>
      </c>
      <c r="C407" t="str">
        <f t="shared" si="6"/>
        <v>81220</v>
      </c>
      <c r="D407" t="s">
        <v>347</v>
      </c>
      <c r="E407" t="s">
        <v>662</v>
      </c>
      <c r="F407" t="s">
        <v>663</v>
      </c>
      <c r="G407" s="144">
        <v>163.31498986769998</v>
      </c>
      <c r="H407" t="str">
        <f>IF(VLOOKUP(A407,$J$4:$K$19,2)="Y",IF(G407&lt;='State Zip Codes'!$P$4,'State Zip Codes'!$P$3,IF(G407&lt;='State Zip Codes'!$Q$4,'State Zip Codes'!$Q$3,IF(G407&lt;='State Zip Codes'!$R$4,'State Zip Codes'!$R$3,IF(G407&lt;='State Zip Codes'!$S$4,'State Zip Codes'!$S$3,IF(G407&lt;='State Zip Codes'!$T$4,'State Zip Codes'!$T$3,"OUT OF TERRITORY"))))),$U$3)</f>
        <v>Zone 3</v>
      </c>
    </row>
    <row r="408" spans="1:8" x14ac:dyDescent="0.25">
      <c r="A408" t="s">
        <v>354</v>
      </c>
      <c r="B408">
        <v>81102</v>
      </c>
      <c r="C408" t="str">
        <f t="shared" si="6"/>
        <v>81102</v>
      </c>
      <c r="D408" t="s">
        <v>347</v>
      </c>
      <c r="E408" t="s">
        <v>632</v>
      </c>
      <c r="F408" t="s">
        <v>632</v>
      </c>
      <c r="G408" s="144">
        <v>163.34605842719998</v>
      </c>
      <c r="H408" t="str">
        <f>IF(VLOOKUP(A408,$J$4:$K$19,2)="Y",IF(G408&lt;='State Zip Codes'!$P$4,'State Zip Codes'!$P$3,IF(G408&lt;='State Zip Codes'!$Q$4,'State Zip Codes'!$Q$3,IF(G408&lt;='State Zip Codes'!$R$4,'State Zip Codes'!$R$3,IF(G408&lt;='State Zip Codes'!$S$4,'State Zip Codes'!$S$3,IF(G408&lt;='State Zip Codes'!$T$4,'State Zip Codes'!$T$3,"OUT OF TERRITORY"))))),$U$3)</f>
        <v>Zone 3</v>
      </c>
    </row>
    <row r="409" spans="1:8" x14ac:dyDescent="0.25">
      <c r="A409" t="s">
        <v>354</v>
      </c>
      <c r="B409">
        <v>80802</v>
      </c>
      <c r="C409" t="str">
        <f t="shared" si="6"/>
        <v>80802</v>
      </c>
      <c r="D409" t="s">
        <v>347</v>
      </c>
      <c r="E409" t="s">
        <v>608</v>
      </c>
      <c r="F409" t="s">
        <v>392</v>
      </c>
      <c r="G409" s="144">
        <v>163.86801022680001</v>
      </c>
      <c r="H409" t="str">
        <f>IF(VLOOKUP(A409,$J$4:$K$19,2)="Y",IF(G409&lt;='State Zip Codes'!$P$4,'State Zip Codes'!$P$3,IF(G409&lt;='State Zip Codes'!$Q$4,'State Zip Codes'!$Q$3,IF(G409&lt;='State Zip Codes'!$R$4,'State Zip Codes'!$R$3,IF(G409&lt;='State Zip Codes'!$S$4,'State Zip Codes'!$S$3,IF(G409&lt;='State Zip Codes'!$T$4,'State Zip Codes'!$T$3,"OUT OF TERRITORY"))))),$U$3)</f>
        <v>Zone 3</v>
      </c>
    </row>
    <row r="410" spans="1:8" x14ac:dyDescent="0.25">
      <c r="A410" t="s">
        <v>354</v>
      </c>
      <c r="B410">
        <v>81020</v>
      </c>
      <c r="C410" t="str">
        <f t="shared" si="6"/>
        <v>81020</v>
      </c>
      <c r="D410" t="s">
        <v>347</v>
      </c>
      <c r="E410" t="s">
        <v>653</v>
      </c>
      <c r="F410" t="s">
        <v>664</v>
      </c>
      <c r="G410" s="144">
        <v>163.90529249819997</v>
      </c>
      <c r="H410" t="str">
        <f>IF(VLOOKUP(A410,$J$4:$K$19,2)="Y",IF(G410&lt;='State Zip Codes'!$P$4,'State Zip Codes'!$P$3,IF(G410&lt;='State Zip Codes'!$Q$4,'State Zip Codes'!$Q$3,IF(G410&lt;='State Zip Codes'!$R$4,'State Zip Codes'!$R$3,IF(G410&lt;='State Zip Codes'!$S$4,'State Zip Codes'!$S$3,IF(G410&lt;='State Zip Codes'!$T$4,'State Zip Codes'!$T$3,"OUT OF TERRITORY"))))),$U$3)</f>
        <v>Zone 3</v>
      </c>
    </row>
    <row r="411" spans="1:8" x14ac:dyDescent="0.25">
      <c r="A411" t="s">
        <v>354</v>
      </c>
      <c r="B411">
        <v>81044</v>
      </c>
      <c r="C411" t="str">
        <f t="shared" si="6"/>
        <v>81044</v>
      </c>
      <c r="D411" t="s">
        <v>347</v>
      </c>
      <c r="E411" t="s">
        <v>649</v>
      </c>
      <c r="F411" t="s">
        <v>665</v>
      </c>
      <c r="G411" s="144">
        <v>164.16626839799997</v>
      </c>
      <c r="H411" t="str">
        <f>IF(VLOOKUP(A411,$J$4:$K$19,2)="Y",IF(G411&lt;='State Zip Codes'!$P$4,'State Zip Codes'!$P$3,IF(G411&lt;='State Zip Codes'!$Q$4,'State Zip Codes'!$Q$3,IF(G411&lt;='State Zip Codes'!$R$4,'State Zip Codes'!$R$3,IF(G411&lt;='State Zip Codes'!$S$4,'State Zip Codes'!$S$3,IF(G411&lt;='State Zip Codes'!$T$4,'State Zip Codes'!$T$3,"OUT OF TERRITORY"))))),$U$3)</f>
        <v>Zone 3</v>
      </c>
    </row>
    <row r="412" spans="1:8" x14ac:dyDescent="0.25">
      <c r="A412" t="s">
        <v>354</v>
      </c>
      <c r="B412">
        <v>81635</v>
      </c>
      <c r="C412" t="str">
        <f t="shared" si="6"/>
        <v>81635</v>
      </c>
      <c r="D412" t="s">
        <v>347</v>
      </c>
      <c r="E412" t="s">
        <v>591</v>
      </c>
      <c r="F412" t="s">
        <v>666</v>
      </c>
      <c r="G412" s="144">
        <v>164.20976438129998</v>
      </c>
      <c r="H412" t="str">
        <f>IF(VLOOKUP(A412,$J$4:$K$19,2)="Y",IF(G412&lt;='State Zip Codes'!$P$4,'State Zip Codes'!$P$3,IF(G412&lt;='State Zip Codes'!$Q$4,'State Zip Codes'!$Q$3,IF(G412&lt;='State Zip Codes'!$R$4,'State Zip Codes'!$R$3,IF(G412&lt;='State Zip Codes'!$S$4,'State Zip Codes'!$S$3,IF(G412&lt;='State Zip Codes'!$T$4,'State Zip Codes'!$T$3,"OUT OF TERRITORY"))))),$U$3)</f>
        <v>Zone 3</v>
      </c>
    </row>
    <row r="413" spans="1:8" x14ac:dyDescent="0.25">
      <c r="A413" t="s">
        <v>354</v>
      </c>
      <c r="B413">
        <v>81123</v>
      </c>
      <c r="C413" t="str">
        <f t="shared" si="6"/>
        <v>81123</v>
      </c>
      <c r="D413" t="s">
        <v>347</v>
      </c>
      <c r="E413" t="s">
        <v>651</v>
      </c>
      <c r="F413" t="s">
        <v>667</v>
      </c>
      <c r="G413" s="144">
        <v>164.24704665269999</v>
      </c>
      <c r="H413" t="str">
        <f>IF(VLOOKUP(A413,$J$4:$K$19,2)="Y",IF(G413&lt;='State Zip Codes'!$P$4,'State Zip Codes'!$P$3,IF(G413&lt;='State Zip Codes'!$Q$4,'State Zip Codes'!$Q$3,IF(G413&lt;='State Zip Codes'!$R$4,'State Zip Codes'!$R$3,IF(G413&lt;='State Zip Codes'!$S$4,'State Zip Codes'!$S$3,IF(G413&lt;='State Zip Codes'!$T$4,'State Zip Codes'!$T$3,"OUT OF TERRITORY"))))),$U$3)</f>
        <v>Zone 3</v>
      </c>
    </row>
    <row r="414" spans="1:8" x14ac:dyDescent="0.25">
      <c r="A414" t="s">
        <v>354</v>
      </c>
      <c r="B414">
        <v>81650</v>
      </c>
      <c r="C414" t="str">
        <f t="shared" si="6"/>
        <v>81650</v>
      </c>
      <c r="D414" t="s">
        <v>347</v>
      </c>
      <c r="E414" t="s">
        <v>591</v>
      </c>
      <c r="F414" t="s">
        <v>668</v>
      </c>
      <c r="G414" s="144">
        <v>164.52044997629997</v>
      </c>
      <c r="H414" t="str">
        <f>IF(VLOOKUP(A414,$J$4:$K$19,2)="Y",IF(G414&lt;='State Zip Codes'!$P$4,'State Zip Codes'!$P$3,IF(G414&lt;='State Zip Codes'!$Q$4,'State Zip Codes'!$Q$3,IF(G414&lt;='State Zip Codes'!$R$4,'State Zip Codes'!$R$3,IF(G414&lt;='State Zip Codes'!$S$4,'State Zip Codes'!$S$3,IF(G414&lt;='State Zip Codes'!$T$4,'State Zip Codes'!$T$3,"OUT OF TERRITORY"))))),$U$3)</f>
        <v>Zone 3</v>
      </c>
    </row>
    <row r="415" spans="1:8" x14ac:dyDescent="0.25">
      <c r="A415" t="s">
        <v>354</v>
      </c>
      <c r="B415">
        <v>81132</v>
      </c>
      <c r="C415" t="str">
        <f t="shared" si="6"/>
        <v>81132</v>
      </c>
      <c r="D415" t="s">
        <v>347</v>
      </c>
      <c r="E415" t="s">
        <v>627</v>
      </c>
      <c r="F415" t="s">
        <v>669</v>
      </c>
      <c r="G415" s="144">
        <v>164.57015967149999</v>
      </c>
      <c r="H415" t="str">
        <f>IF(VLOOKUP(A415,$J$4:$K$19,2)="Y",IF(G415&lt;='State Zip Codes'!$P$4,'State Zip Codes'!$P$3,IF(G415&lt;='State Zip Codes'!$Q$4,'State Zip Codes'!$Q$3,IF(G415&lt;='State Zip Codes'!$R$4,'State Zip Codes'!$R$3,IF(G415&lt;='State Zip Codes'!$S$4,'State Zip Codes'!$S$3,IF(G415&lt;='State Zip Codes'!$T$4,'State Zip Codes'!$T$3,"OUT OF TERRITORY"))))),$U$3)</f>
        <v>Zone 3</v>
      </c>
    </row>
    <row r="416" spans="1:8" x14ac:dyDescent="0.25">
      <c r="A416" t="s">
        <v>354</v>
      </c>
      <c r="B416">
        <v>81054</v>
      </c>
      <c r="C416" t="str">
        <f t="shared" si="6"/>
        <v>81054</v>
      </c>
      <c r="D416" t="s">
        <v>347</v>
      </c>
      <c r="E416" t="s">
        <v>649</v>
      </c>
      <c r="F416" t="s">
        <v>653</v>
      </c>
      <c r="G416" s="144">
        <v>164.79385329989998</v>
      </c>
      <c r="H416" t="str">
        <f>IF(VLOOKUP(A416,$J$4:$K$19,2)="Y",IF(G416&lt;='State Zip Codes'!$P$4,'State Zip Codes'!$P$3,IF(G416&lt;='State Zip Codes'!$Q$4,'State Zip Codes'!$Q$3,IF(G416&lt;='State Zip Codes'!$R$4,'State Zip Codes'!$R$3,IF(G416&lt;='State Zip Codes'!$S$4,'State Zip Codes'!$S$3,IF(G416&lt;='State Zip Codes'!$T$4,'State Zip Codes'!$T$3,"OUT OF TERRITORY"))))),$U$3)</f>
        <v>Zone 3</v>
      </c>
    </row>
    <row r="417" spans="1:8" x14ac:dyDescent="0.25">
      <c r="A417" t="s">
        <v>354</v>
      </c>
      <c r="B417">
        <v>80721</v>
      </c>
      <c r="C417" t="str">
        <f t="shared" si="6"/>
        <v>80721</v>
      </c>
      <c r="D417" t="s">
        <v>347</v>
      </c>
      <c r="E417" t="s">
        <v>622</v>
      </c>
      <c r="F417" t="s">
        <v>670</v>
      </c>
      <c r="G417" s="144">
        <v>164.90570011409997</v>
      </c>
      <c r="H417" t="str">
        <f>IF(VLOOKUP(A417,$J$4:$K$19,2)="Y",IF(G417&lt;='State Zip Codes'!$P$4,'State Zip Codes'!$P$3,IF(G417&lt;='State Zip Codes'!$Q$4,'State Zip Codes'!$Q$3,IF(G417&lt;='State Zip Codes'!$R$4,'State Zip Codes'!$R$3,IF(G417&lt;='State Zip Codes'!$S$4,'State Zip Codes'!$S$3,IF(G417&lt;='State Zip Codes'!$T$4,'State Zip Codes'!$T$3,"OUT OF TERRITORY"))))),$U$3)</f>
        <v>Zone 3</v>
      </c>
    </row>
    <row r="418" spans="1:8" x14ac:dyDescent="0.25">
      <c r="A418" t="s">
        <v>354</v>
      </c>
      <c r="B418">
        <v>81154</v>
      </c>
      <c r="C418" t="str">
        <f t="shared" si="6"/>
        <v>81154</v>
      </c>
      <c r="D418" t="s">
        <v>347</v>
      </c>
      <c r="E418" t="s">
        <v>627</v>
      </c>
      <c r="F418" t="s">
        <v>671</v>
      </c>
      <c r="G418" s="144">
        <v>167.33526146700001</v>
      </c>
      <c r="H418" t="str">
        <f>IF(VLOOKUP(A418,$J$4:$K$19,2)="Y",IF(G418&lt;='State Zip Codes'!$P$4,'State Zip Codes'!$P$3,IF(G418&lt;='State Zip Codes'!$Q$4,'State Zip Codes'!$Q$3,IF(G418&lt;='State Zip Codes'!$R$4,'State Zip Codes'!$R$3,IF(G418&lt;='State Zip Codes'!$S$4,'State Zip Codes'!$S$3,IF(G418&lt;='State Zip Codes'!$T$4,'State Zip Codes'!$T$3,"OUT OF TERRITORY"))))),$U$3)</f>
        <v>Zone 3</v>
      </c>
    </row>
    <row r="419" spans="1:8" x14ac:dyDescent="0.25">
      <c r="A419" t="s">
        <v>354</v>
      </c>
      <c r="B419">
        <v>80737</v>
      </c>
      <c r="C419" t="str">
        <f t="shared" si="6"/>
        <v>80737</v>
      </c>
      <c r="D419" t="s">
        <v>347</v>
      </c>
      <c r="E419" t="s">
        <v>643</v>
      </c>
      <c r="F419" t="s">
        <v>672</v>
      </c>
      <c r="G419" s="144">
        <v>168.1865399973</v>
      </c>
      <c r="H419" t="str">
        <f>IF(VLOOKUP(A419,$J$4:$K$19,2)="Y",IF(G419&lt;='State Zip Codes'!$P$4,'State Zip Codes'!$P$3,IF(G419&lt;='State Zip Codes'!$Q$4,'State Zip Codes'!$Q$3,IF(G419&lt;='State Zip Codes'!$R$4,'State Zip Codes'!$R$3,IF(G419&lt;='State Zip Codes'!$S$4,'State Zip Codes'!$S$3,IF(G419&lt;='State Zip Codes'!$T$4,'State Zip Codes'!$T$3,"OUT OF TERRITORY"))))),$U$3)</f>
        <v>Zone 3</v>
      </c>
    </row>
    <row r="420" spans="1:8" x14ac:dyDescent="0.25">
      <c r="A420" t="s">
        <v>354</v>
      </c>
      <c r="B420">
        <v>81410</v>
      </c>
      <c r="C420" t="str">
        <f t="shared" si="6"/>
        <v>81410</v>
      </c>
      <c r="D420" t="s">
        <v>347</v>
      </c>
      <c r="E420" t="s">
        <v>635</v>
      </c>
      <c r="F420" t="s">
        <v>673</v>
      </c>
      <c r="G420" s="144">
        <v>168.75198778019998</v>
      </c>
      <c r="H420" t="str">
        <f>IF(VLOOKUP(A420,$J$4:$K$19,2)="Y",IF(G420&lt;='State Zip Codes'!$P$4,'State Zip Codes'!$P$3,IF(G420&lt;='State Zip Codes'!$Q$4,'State Zip Codes'!$Q$3,IF(G420&lt;='State Zip Codes'!$R$4,'State Zip Codes'!$R$3,IF(G420&lt;='State Zip Codes'!$S$4,'State Zip Codes'!$S$3,IF(G420&lt;='State Zip Codes'!$T$4,'State Zip Codes'!$T$3,"OUT OF TERRITORY"))))),$U$3)</f>
        <v>Zone 3</v>
      </c>
    </row>
    <row r="421" spans="1:8" x14ac:dyDescent="0.25">
      <c r="A421" t="s">
        <v>354</v>
      </c>
      <c r="B421">
        <v>81071</v>
      </c>
      <c r="C421" t="str">
        <f t="shared" si="6"/>
        <v>81071</v>
      </c>
      <c r="D421" t="s">
        <v>347</v>
      </c>
      <c r="E421" t="s">
        <v>443</v>
      </c>
      <c r="F421" t="s">
        <v>674</v>
      </c>
      <c r="G421" s="144">
        <v>170.4545448408</v>
      </c>
      <c r="H421" t="str">
        <f>IF(VLOOKUP(A421,$J$4:$K$19,2)="Y",IF(G421&lt;='State Zip Codes'!$P$4,'State Zip Codes'!$P$3,IF(G421&lt;='State Zip Codes'!$Q$4,'State Zip Codes'!$Q$3,IF(G421&lt;='State Zip Codes'!$R$4,'State Zip Codes'!$R$3,IF(G421&lt;='State Zip Codes'!$S$4,'State Zip Codes'!$S$3,IF(G421&lt;='State Zip Codes'!$T$4,'State Zip Codes'!$T$3,"OUT OF TERRITORY"))))),$U$3)</f>
        <v>Zone 3</v>
      </c>
    </row>
    <row r="422" spans="1:8" x14ac:dyDescent="0.25">
      <c r="A422" t="s">
        <v>354</v>
      </c>
      <c r="B422">
        <v>81418</v>
      </c>
      <c r="C422" t="str">
        <f t="shared" si="6"/>
        <v>81418</v>
      </c>
      <c r="D422" t="s">
        <v>347</v>
      </c>
      <c r="E422" t="s">
        <v>635</v>
      </c>
      <c r="F422" t="s">
        <v>675</v>
      </c>
      <c r="G422" s="144">
        <v>173.1512958054</v>
      </c>
      <c r="H422" t="str">
        <f>IF(VLOOKUP(A422,$J$4:$K$19,2)="Y",IF(G422&lt;='State Zip Codes'!$P$4,'State Zip Codes'!$P$3,IF(G422&lt;='State Zip Codes'!$Q$4,'State Zip Codes'!$Q$3,IF(G422&lt;='State Zip Codes'!$R$4,'State Zip Codes'!$R$3,IF(G422&lt;='State Zip Codes'!$S$4,'State Zip Codes'!$S$3,IF(G422&lt;='State Zip Codes'!$T$4,'State Zip Codes'!$T$3,"OUT OF TERRITORY"))))),$U$3)</f>
        <v>Zone 3</v>
      </c>
    </row>
    <row r="423" spans="1:8" x14ac:dyDescent="0.25">
      <c r="A423" t="s">
        <v>354</v>
      </c>
      <c r="B423">
        <v>81024</v>
      </c>
      <c r="C423" t="str">
        <f t="shared" si="6"/>
        <v>81024</v>
      </c>
      <c r="D423" t="s">
        <v>347</v>
      </c>
      <c r="E423" t="s">
        <v>653</v>
      </c>
      <c r="F423" t="s">
        <v>676</v>
      </c>
      <c r="G423" s="144">
        <v>174.10820743799999</v>
      </c>
      <c r="H423" t="str">
        <f>IF(VLOOKUP(A423,$J$4:$K$19,2)="Y",IF(G423&lt;='State Zip Codes'!$P$4,'State Zip Codes'!$P$3,IF(G423&lt;='State Zip Codes'!$Q$4,'State Zip Codes'!$Q$3,IF(G423&lt;='State Zip Codes'!$R$4,'State Zip Codes'!$R$3,IF(G423&lt;='State Zip Codes'!$S$4,'State Zip Codes'!$S$3,IF(G423&lt;='State Zip Codes'!$T$4,'State Zip Codes'!$T$3,"OUT OF TERRITORY"))))),$U$3)</f>
        <v>Zone 3</v>
      </c>
    </row>
    <row r="424" spans="1:8" x14ac:dyDescent="0.25">
      <c r="A424" t="s">
        <v>354</v>
      </c>
      <c r="B424">
        <v>81130</v>
      </c>
      <c r="C424" t="str">
        <f t="shared" si="6"/>
        <v>81130</v>
      </c>
      <c r="D424" t="s">
        <v>347</v>
      </c>
      <c r="E424" t="s">
        <v>677</v>
      </c>
      <c r="F424" t="s">
        <v>678</v>
      </c>
      <c r="G424" s="144">
        <v>177.48225299969999</v>
      </c>
      <c r="H424" t="str">
        <f>IF(VLOOKUP(A424,$J$4:$K$19,2)="Y",IF(G424&lt;='State Zip Codes'!$P$4,'State Zip Codes'!$P$3,IF(G424&lt;='State Zip Codes'!$Q$4,'State Zip Codes'!$Q$3,IF(G424&lt;='State Zip Codes'!$R$4,'State Zip Codes'!$R$3,IF(G424&lt;='State Zip Codes'!$S$4,'State Zip Codes'!$S$3,IF(G424&lt;='State Zip Codes'!$T$4,'State Zip Codes'!$T$3,"OUT OF TERRITORY"))))),$U$3)</f>
        <v>Zone 3</v>
      </c>
    </row>
    <row r="425" spans="1:8" x14ac:dyDescent="0.25">
      <c r="A425" t="s">
        <v>354</v>
      </c>
      <c r="B425">
        <v>81091</v>
      </c>
      <c r="C425" t="str">
        <f t="shared" si="6"/>
        <v>81091</v>
      </c>
      <c r="D425" t="s">
        <v>347</v>
      </c>
      <c r="E425" t="s">
        <v>653</v>
      </c>
      <c r="F425" t="s">
        <v>679</v>
      </c>
      <c r="G425" s="144">
        <v>177.50710784730001</v>
      </c>
      <c r="H425" t="str">
        <f>IF(VLOOKUP(A425,$J$4:$K$19,2)="Y",IF(G425&lt;='State Zip Codes'!$P$4,'State Zip Codes'!$P$3,IF(G425&lt;='State Zip Codes'!$Q$4,'State Zip Codes'!$Q$3,IF(G425&lt;='State Zip Codes'!$R$4,'State Zip Codes'!$R$3,IF(G425&lt;='State Zip Codes'!$S$4,'State Zip Codes'!$S$3,IF(G425&lt;='State Zip Codes'!$T$4,'State Zip Codes'!$T$3,"OUT OF TERRITORY"))))),$U$3)</f>
        <v>Zone 3</v>
      </c>
    </row>
    <row r="426" spans="1:8" x14ac:dyDescent="0.25">
      <c r="A426" t="s">
        <v>354</v>
      </c>
      <c r="B426">
        <v>81082</v>
      </c>
      <c r="C426" t="str">
        <f t="shared" si="6"/>
        <v>81082</v>
      </c>
      <c r="D426" t="s">
        <v>347</v>
      </c>
      <c r="E426" t="s">
        <v>653</v>
      </c>
      <c r="F426" t="s">
        <v>680</v>
      </c>
      <c r="G426" s="144">
        <v>177.58167239010001</v>
      </c>
      <c r="H426" t="str">
        <f>IF(VLOOKUP(A426,$J$4:$K$19,2)="Y",IF(G426&lt;='State Zip Codes'!$P$4,'State Zip Codes'!$P$3,IF(G426&lt;='State Zip Codes'!$Q$4,'State Zip Codes'!$Q$3,IF(G426&lt;='State Zip Codes'!$R$4,'State Zip Codes'!$R$3,IF(G426&lt;='State Zip Codes'!$S$4,'State Zip Codes'!$S$3,IF(G426&lt;='State Zip Codes'!$T$4,'State Zip Codes'!$T$3,"OUT OF TERRITORY"))))),$U$3)</f>
        <v>Zone 3</v>
      </c>
    </row>
    <row r="427" spans="1:8" x14ac:dyDescent="0.25">
      <c r="A427" t="s">
        <v>354</v>
      </c>
      <c r="B427">
        <v>81151</v>
      </c>
      <c r="C427" t="str">
        <f t="shared" si="6"/>
        <v>81151</v>
      </c>
      <c r="D427" t="s">
        <v>347</v>
      </c>
      <c r="E427" t="s">
        <v>681</v>
      </c>
      <c r="F427" t="s">
        <v>682</v>
      </c>
      <c r="G427" s="144">
        <v>178.55101144650001</v>
      </c>
      <c r="H427" t="str">
        <f>IF(VLOOKUP(A427,$J$4:$K$19,2)="Y",IF(G427&lt;='State Zip Codes'!$P$4,'State Zip Codes'!$P$3,IF(G427&lt;='State Zip Codes'!$Q$4,'State Zip Codes'!$Q$3,IF(G427&lt;='State Zip Codes'!$R$4,'State Zip Codes'!$R$3,IF(G427&lt;='State Zip Codes'!$S$4,'State Zip Codes'!$S$3,IF(G427&lt;='State Zip Codes'!$T$4,'State Zip Codes'!$T$3,"OUT OF TERRITORY"))))),$U$3)</f>
        <v>Zone 3</v>
      </c>
    </row>
    <row r="428" spans="1:8" x14ac:dyDescent="0.25">
      <c r="A428" t="s">
        <v>354</v>
      </c>
      <c r="B428">
        <v>81140</v>
      </c>
      <c r="C428" t="str">
        <f t="shared" si="6"/>
        <v>81140</v>
      </c>
      <c r="D428" t="s">
        <v>347</v>
      </c>
      <c r="E428" t="s">
        <v>681</v>
      </c>
      <c r="F428" t="s">
        <v>683</v>
      </c>
      <c r="G428" s="144">
        <v>178.5882937179</v>
      </c>
      <c r="H428" t="str">
        <f>IF(VLOOKUP(A428,$J$4:$K$19,2)="Y",IF(G428&lt;='State Zip Codes'!$P$4,'State Zip Codes'!$P$3,IF(G428&lt;='State Zip Codes'!$Q$4,'State Zip Codes'!$Q$3,IF(G428&lt;='State Zip Codes'!$R$4,'State Zip Codes'!$R$3,IF(G428&lt;='State Zip Codes'!$S$4,'State Zip Codes'!$S$3,IF(G428&lt;='State Zip Codes'!$T$4,'State Zip Codes'!$T$3,"OUT OF TERRITORY"))))),$U$3)</f>
        <v>Zone 3</v>
      </c>
    </row>
    <row r="429" spans="1:8" x14ac:dyDescent="0.25">
      <c r="A429" t="s">
        <v>354</v>
      </c>
      <c r="B429">
        <v>81401</v>
      </c>
      <c r="C429" t="str">
        <f t="shared" si="6"/>
        <v>81401</v>
      </c>
      <c r="D429" t="s">
        <v>347</v>
      </c>
      <c r="E429" t="s">
        <v>662</v>
      </c>
      <c r="F429" t="s">
        <v>662</v>
      </c>
      <c r="G429" s="144">
        <v>179.46442709579998</v>
      </c>
      <c r="H429" t="str">
        <f>IF(VLOOKUP(A429,$J$4:$K$19,2)="Y",IF(G429&lt;='State Zip Codes'!$P$4,'State Zip Codes'!$P$3,IF(G429&lt;='State Zip Codes'!$Q$4,'State Zip Codes'!$Q$3,IF(G429&lt;='State Zip Codes'!$R$4,'State Zip Codes'!$R$3,IF(G429&lt;='State Zip Codes'!$S$4,'State Zip Codes'!$S$3,IF(G429&lt;='State Zip Codes'!$T$4,'State Zip Codes'!$T$3,"OUT OF TERRITORY"))))),$U$3)</f>
        <v>Zone 3</v>
      </c>
    </row>
    <row r="430" spans="1:8" x14ac:dyDescent="0.25">
      <c r="A430" t="s">
        <v>354</v>
      </c>
      <c r="B430">
        <v>81416</v>
      </c>
      <c r="C430" t="str">
        <f t="shared" si="6"/>
        <v>81416</v>
      </c>
      <c r="D430" t="s">
        <v>347</v>
      </c>
      <c r="E430" t="s">
        <v>635</v>
      </c>
      <c r="F430" t="s">
        <v>635</v>
      </c>
      <c r="G430" s="144">
        <v>179.55141906239999</v>
      </c>
      <c r="H430" t="str">
        <f>IF(VLOOKUP(A430,$J$4:$K$19,2)="Y",IF(G430&lt;='State Zip Codes'!$P$4,'State Zip Codes'!$P$3,IF(G430&lt;='State Zip Codes'!$Q$4,'State Zip Codes'!$Q$3,IF(G430&lt;='State Zip Codes'!$R$4,'State Zip Codes'!$R$3,IF(G430&lt;='State Zip Codes'!$S$4,'State Zip Codes'!$S$3,IF(G430&lt;='State Zip Codes'!$T$4,'State Zip Codes'!$T$3,"OUT OF TERRITORY"))))),$U$3)</f>
        <v>Zone 3</v>
      </c>
    </row>
    <row r="431" spans="1:8" x14ac:dyDescent="0.25">
      <c r="A431" t="s">
        <v>354</v>
      </c>
      <c r="B431">
        <v>81052</v>
      </c>
      <c r="C431" t="str">
        <f t="shared" si="6"/>
        <v>81052</v>
      </c>
      <c r="D431" t="s">
        <v>347</v>
      </c>
      <c r="E431" t="s">
        <v>658</v>
      </c>
      <c r="F431" t="s">
        <v>684</v>
      </c>
      <c r="G431" s="144">
        <v>179.99880631919999</v>
      </c>
      <c r="H431" t="str">
        <f>IF(VLOOKUP(A431,$J$4:$K$19,2)="Y",IF(G431&lt;='State Zip Codes'!$P$4,'State Zip Codes'!$P$3,IF(G431&lt;='State Zip Codes'!$Q$4,'State Zip Codes'!$Q$3,IF(G431&lt;='State Zip Codes'!$R$4,'State Zip Codes'!$R$3,IF(G431&lt;='State Zip Codes'!$S$4,'State Zip Codes'!$S$3,IF(G431&lt;='State Zip Codes'!$T$4,'State Zip Codes'!$T$3,"OUT OF TERRITORY"))))),$U$3)</f>
        <v>Zone 3</v>
      </c>
    </row>
    <row r="432" spans="1:8" x14ac:dyDescent="0.25">
      <c r="A432" t="s">
        <v>354</v>
      </c>
      <c r="B432">
        <v>81633</v>
      </c>
      <c r="C432" t="str">
        <f t="shared" si="6"/>
        <v>81633</v>
      </c>
      <c r="D432" t="s">
        <v>347</v>
      </c>
      <c r="E432" t="s">
        <v>597</v>
      </c>
      <c r="F432" t="s">
        <v>685</v>
      </c>
      <c r="G432" s="144">
        <v>180.5456129664</v>
      </c>
      <c r="H432" t="str">
        <f>IF(VLOOKUP(A432,$J$4:$K$19,2)="Y",IF(G432&lt;='State Zip Codes'!$P$4,'State Zip Codes'!$P$3,IF(G432&lt;='State Zip Codes'!$Q$4,'State Zip Codes'!$Q$3,IF(G432&lt;='State Zip Codes'!$R$4,'State Zip Codes'!$R$3,IF(G432&lt;='State Zip Codes'!$S$4,'State Zip Codes'!$S$3,IF(G432&lt;='State Zip Codes'!$T$4,'State Zip Codes'!$T$3,"OUT OF TERRITORY"))))),$U$3)</f>
        <v>Zone 3</v>
      </c>
    </row>
    <row r="433" spans="1:8" x14ac:dyDescent="0.25">
      <c r="A433" t="s">
        <v>354</v>
      </c>
      <c r="B433">
        <v>81403</v>
      </c>
      <c r="C433" t="str">
        <f t="shared" si="6"/>
        <v>81403</v>
      </c>
      <c r="D433" t="s">
        <v>347</v>
      </c>
      <c r="E433" t="s">
        <v>662</v>
      </c>
      <c r="F433" t="s">
        <v>662</v>
      </c>
      <c r="G433" s="144">
        <v>180.8562985614</v>
      </c>
      <c r="H433" t="str">
        <f>IF(VLOOKUP(A433,$J$4:$K$19,2)="Y",IF(G433&lt;='State Zip Codes'!$P$4,'State Zip Codes'!$P$3,IF(G433&lt;='State Zip Codes'!$Q$4,'State Zip Codes'!$Q$3,IF(G433&lt;='State Zip Codes'!$R$4,'State Zip Codes'!$R$3,IF(G433&lt;='State Zip Codes'!$S$4,'State Zip Codes'!$S$3,IF(G433&lt;='State Zip Codes'!$T$4,'State Zip Codes'!$T$3,"OUT OF TERRITORY"))))),$U$3)</f>
        <v>Zone 3</v>
      </c>
    </row>
    <row r="434" spans="1:8" x14ac:dyDescent="0.25">
      <c r="A434" t="s">
        <v>354</v>
      </c>
      <c r="B434">
        <v>81235</v>
      </c>
      <c r="C434" t="str">
        <f t="shared" si="6"/>
        <v>81235</v>
      </c>
      <c r="D434" t="s">
        <v>347</v>
      </c>
      <c r="E434" t="s">
        <v>686</v>
      </c>
      <c r="F434" t="s">
        <v>687</v>
      </c>
      <c r="G434" s="144">
        <v>182.2854522984</v>
      </c>
      <c r="H434" t="str">
        <f>IF(VLOOKUP(A434,$J$4:$K$19,2)="Y",IF(G434&lt;='State Zip Codes'!$P$4,'State Zip Codes'!$P$3,IF(G434&lt;='State Zip Codes'!$Q$4,'State Zip Codes'!$Q$3,IF(G434&lt;='State Zip Codes'!$R$4,'State Zip Codes'!$R$3,IF(G434&lt;='State Zip Codes'!$S$4,'State Zip Codes'!$S$3,IF(G434&lt;='State Zip Codes'!$T$4,'State Zip Codes'!$T$3,"OUT OF TERRITORY"))))),$U$3)</f>
        <v>Zone 3</v>
      </c>
    </row>
    <row r="435" spans="1:8" x14ac:dyDescent="0.25">
      <c r="A435" t="s">
        <v>354</v>
      </c>
      <c r="B435">
        <v>81526</v>
      </c>
      <c r="C435" t="str">
        <f t="shared" si="6"/>
        <v>81526</v>
      </c>
      <c r="D435" t="s">
        <v>347</v>
      </c>
      <c r="E435" t="s">
        <v>640</v>
      </c>
      <c r="F435" t="s">
        <v>688</v>
      </c>
      <c r="G435" s="144">
        <v>183.57790437359998</v>
      </c>
      <c r="H435" t="str">
        <f>IF(VLOOKUP(A435,$J$4:$K$19,2)="Y",IF(G435&lt;='State Zip Codes'!$P$4,'State Zip Codes'!$P$3,IF(G435&lt;='State Zip Codes'!$Q$4,'State Zip Codes'!$Q$3,IF(G435&lt;='State Zip Codes'!$R$4,'State Zip Codes'!$R$3,IF(G435&lt;='State Zip Codes'!$S$4,'State Zip Codes'!$S$3,IF(G435&lt;='State Zip Codes'!$T$4,'State Zip Codes'!$T$3,"OUT OF TERRITORY"))))),$U$3)</f>
        <v>Zone 3</v>
      </c>
    </row>
    <row r="436" spans="1:8" x14ac:dyDescent="0.25">
      <c r="A436" t="s">
        <v>354</v>
      </c>
      <c r="B436">
        <v>81027</v>
      </c>
      <c r="C436" t="str">
        <f t="shared" si="6"/>
        <v>81027</v>
      </c>
      <c r="D436" t="s">
        <v>347</v>
      </c>
      <c r="E436" t="s">
        <v>653</v>
      </c>
      <c r="F436" t="s">
        <v>689</v>
      </c>
      <c r="G436" s="144">
        <v>183.82645284959997</v>
      </c>
      <c r="H436" t="str">
        <f>IF(VLOOKUP(A436,$J$4:$K$19,2)="Y",IF(G436&lt;='State Zip Codes'!$P$4,'State Zip Codes'!$P$3,IF(G436&lt;='State Zip Codes'!$Q$4,'State Zip Codes'!$Q$3,IF(G436&lt;='State Zip Codes'!$R$4,'State Zip Codes'!$R$3,IF(G436&lt;='State Zip Codes'!$S$4,'State Zip Codes'!$S$3,IF(G436&lt;='State Zip Codes'!$T$4,'State Zip Codes'!$T$3,"OUT OF TERRITORY"))))),$U$3)</f>
        <v>Zone 3</v>
      </c>
    </row>
    <row r="437" spans="1:8" x14ac:dyDescent="0.25">
      <c r="A437" t="s">
        <v>354</v>
      </c>
      <c r="B437">
        <v>81152</v>
      </c>
      <c r="C437" t="str">
        <f t="shared" si="6"/>
        <v>81152</v>
      </c>
      <c r="D437" t="s">
        <v>347</v>
      </c>
      <c r="E437" t="s">
        <v>651</v>
      </c>
      <c r="F437" t="s">
        <v>690</v>
      </c>
      <c r="G437" s="144">
        <v>184.83928788930001</v>
      </c>
      <c r="H437" t="str">
        <f>IF(VLOOKUP(A437,$J$4:$K$19,2)="Y",IF(G437&lt;='State Zip Codes'!$P$4,'State Zip Codes'!$P$3,IF(G437&lt;='State Zip Codes'!$Q$4,'State Zip Codes'!$Q$3,IF(G437&lt;='State Zip Codes'!$R$4,'State Zip Codes'!$R$3,IF(G437&lt;='State Zip Codes'!$S$4,'State Zip Codes'!$S$3,IF(G437&lt;='State Zip Codes'!$T$4,'State Zip Codes'!$T$3,"OUT OF TERRITORY"))))),$U$3)</f>
        <v>Zone 3</v>
      </c>
    </row>
    <row r="438" spans="1:8" x14ac:dyDescent="0.25">
      <c r="A438" t="s">
        <v>354</v>
      </c>
      <c r="B438">
        <v>81120</v>
      </c>
      <c r="C438" t="str">
        <f t="shared" si="6"/>
        <v>81120</v>
      </c>
      <c r="D438" t="s">
        <v>347</v>
      </c>
      <c r="E438" t="s">
        <v>681</v>
      </c>
      <c r="F438" t="s">
        <v>691</v>
      </c>
      <c r="G438" s="144">
        <v>186.63505062839999</v>
      </c>
      <c r="H438" t="str">
        <f>IF(VLOOKUP(A438,$J$4:$K$19,2)="Y",IF(G438&lt;='State Zip Codes'!$P$4,'State Zip Codes'!$P$3,IF(G438&lt;='State Zip Codes'!$Q$4,'State Zip Codes'!$Q$3,IF(G438&lt;='State Zip Codes'!$R$4,'State Zip Codes'!$R$3,IF(G438&lt;='State Zip Codes'!$S$4,'State Zip Codes'!$S$3,IF(G438&lt;='State Zip Codes'!$T$4,'State Zip Codes'!$T$3,"OUT OF TERRITORY"))))),$U$3)</f>
        <v>Zone 3</v>
      </c>
    </row>
    <row r="439" spans="1:8" x14ac:dyDescent="0.25">
      <c r="A439" t="s">
        <v>354</v>
      </c>
      <c r="B439">
        <v>81081</v>
      </c>
      <c r="C439" t="str">
        <f t="shared" si="6"/>
        <v>81081</v>
      </c>
      <c r="D439" t="s">
        <v>347</v>
      </c>
      <c r="E439" t="s">
        <v>653</v>
      </c>
      <c r="F439" t="s">
        <v>692</v>
      </c>
      <c r="G439" s="144">
        <v>186.65990547599998</v>
      </c>
      <c r="H439" t="str">
        <f>IF(VLOOKUP(A439,$J$4:$K$19,2)="Y",IF(G439&lt;='State Zip Codes'!$P$4,'State Zip Codes'!$P$3,IF(G439&lt;='State Zip Codes'!$Q$4,'State Zip Codes'!$Q$3,IF(G439&lt;='State Zip Codes'!$R$4,'State Zip Codes'!$R$3,IF(G439&lt;='State Zip Codes'!$S$4,'State Zip Codes'!$S$3,IF(G439&lt;='State Zip Codes'!$T$4,'State Zip Codes'!$T$3,"OUT OF TERRITORY"))))),$U$3)</f>
        <v>Zone 3</v>
      </c>
    </row>
    <row r="440" spans="1:8" x14ac:dyDescent="0.25">
      <c r="A440" t="s">
        <v>354</v>
      </c>
      <c r="B440">
        <v>81520</v>
      </c>
      <c r="C440" t="str">
        <f t="shared" si="6"/>
        <v>81520</v>
      </c>
      <c r="D440" t="s">
        <v>347</v>
      </c>
      <c r="E440" t="s">
        <v>640</v>
      </c>
      <c r="F440" t="s">
        <v>693</v>
      </c>
      <c r="G440" s="144">
        <v>187.59196226099996</v>
      </c>
      <c r="H440" t="str">
        <f>IF(VLOOKUP(A440,$J$4:$K$19,2)="Y",IF(G440&lt;='State Zip Codes'!$P$4,'State Zip Codes'!$P$3,IF(G440&lt;='State Zip Codes'!$Q$4,'State Zip Codes'!$Q$3,IF(G440&lt;='State Zip Codes'!$R$4,'State Zip Codes'!$R$3,IF(G440&lt;='State Zip Codes'!$S$4,'State Zip Codes'!$S$3,IF(G440&lt;='State Zip Codes'!$T$4,'State Zip Codes'!$T$3,"OUT OF TERRITORY"))))),$U$3)</f>
        <v>Zone 3</v>
      </c>
    </row>
    <row r="441" spans="1:8" x14ac:dyDescent="0.25">
      <c r="A441" t="s">
        <v>354</v>
      </c>
      <c r="B441">
        <v>81630</v>
      </c>
      <c r="C441" t="str">
        <f t="shared" si="6"/>
        <v>81630</v>
      </c>
      <c r="D441" t="s">
        <v>347</v>
      </c>
      <c r="E441" t="s">
        <v>640</v>
      </c>
      <c r="F441" t="s">
        <v>694</v>
      </c>
      <c r="G441" s="144">
        <v>188.0828455011</v>
      </c>
      <c r="H441" t="str">
        <f>IF(VLOOKUP(A441,$J$4:$K$19,2)="Y",IF(G441&lt;='State Zip Codes'!$P$4,'State Zip Codes'!$P$3,IF(G441&lt;='State Zip Codes'!$Q$4,'State Zip Codes'!$Q$3,IF(G441&lt;='State Zip Codes'!$R$4,'State Zip Codes'!$R$3,IF(G441&lt;='State Zip Codes'!$S$4,'State Zip Codes'!$S$3,IF(G441&lt;='State Zip Codes'!$T$4,'State Zip Codes'!$T$3,"OUT OF TERRITORY"))))),$U$3)</f>
        <v>Zone 3</v>
      </c>
    </row>
    <row r="442" spans="1:8" x14ac:dyDescent="0.25">
      <c r="A442" t="s">
        <v>354</v>
      </c>
      <c r="B442">
        <v>81504</v>
      </c>
      <c r="C442" t="str">
        <f t="shared" si="6"/>
        <v>81504</v>
      </c>
      <c r="D442" t="s">
        <v>347</v>
      </c>
      <c r="E442" t="s">
        <v>640</v>
      </c>
      <c r="F442" t="s">
        <v>695</v>
      </c>
      <c r="G442" s="144">
        <v>188.28168428189997</v>
      </c>
      <c r="H442" t="str">
        <f>IF(VLOOKUP(A442,$J$4:$K$19,2)="Y",IF(G442&lt;='State Zip Codes'!$P$4,'State Zip Codes'!$P$3,IF(G442&lt;='State Zip Codes'!$Q$4,'State Zip Codes'!$Q$3,IF(G442&lt;='State Zip Codes'!$R$4,'State Zip Codes'!$R$3,IF(G442&lt;='State Zip Codes'!$S$4,'State Zip Codes'!$S$3,IF(G442&lt;='State Zip Codes'!$T$4,'State Zip Codes'!$T$3,"OUT OF TERRITORY"))))),$U$3)</f>
        <v>Zone 3</v>
      </c>
    </row>
    <row r="443" spans="1:8" x14ac:dyDescent="0.25">
      <c r="A443" t="s">
        <v>354</v>
      </c>
      <c r="B443">
        <v>81049</v>
      </c>
      <c r="C443" t="str">
        <f t="shared" si="6"/>
        <v>81049</v>
      </c>
      <c r="D443" t="s">
        <v>347</v>
      </c>
      <c r="E443" t="s">
        <v>653</v>
      </c>
      <c r="F443" t="s">
        <v>696</v>
      </c>
      <c r="G443" s="144">
        <v>188.3873173842</v>
      </c>
      <c r="H443" t="str">
        <f>IF(VLOOKUP(A443,$J$4:$K$19,2)="Y",IF(G443&lt;='State Zip Codes'!$P$4,'State Zip Codes'!$P$3,IF(G443&lt;='State Zip Codes'!$Q$4,'State Zip Codes'!$Q$3,IF(G443&lt;='State Zip Codes'!$R$4,'State Zip Codes'!$R$3,IF(G443&lt;='State Zip Codes'!$S$4,'State Zip Codes'!$S$3,IF(G443&lt;='State Zip Codes'!$T$4,'State Zip Codes'!$T$3,"OUT OF TERRITORY"))))),$U$3)</f>
        <v>Zone 3</v>
      </c>
    </row>
    <row r="444" spans="1:8" x14ac:dyDescent="0.25">
      <c r="A444" t="s">
        <v>354</v>
      </c>
      <c r="B444">
        <v>81432</v>
      </c>
      <c r="C444" t="str">
        <f t="shared" si="6"/>
        <v>81432</v>
      </c>
      <c r="D444" t="s">
        <v>347</v>
      </c>
      <c r="E444" t="s">
        <v>697</v>
      </c>
      <c r="F444" t="s">
        <v>698</v>
      </c>
      <c r="G444" s="144">
        <v>188.71043040299998</v>
      </c>
      <c r="H444" t="str">
        <f>IF(VLOOKUP(A444,$J$4:$K$19,2)="Y",IF(G444&lt;='State Zip Codes'!$P$4,'State Zip Codes'!$P$3,IF(G444&lt;='State Zip Codes'!$Q$4,'State Zip Codes'!$Q$3,IF(G444&lt;='State Zip Codes'!$R$4,'State Zip Codes'!$R$3,IF(G444&lt;='State Zip Codes'!$S$4,'State Zip Codes'!$S$3,IF(G444&lt;='State Zip Codes'!$T$4,'State Zip Codes'!$T$3,"OUT OF TERRITORY"))))),$U$3)</f>
        <v>Zone 3</v>
      </c>
    </row>
    <row r="445" spans="1:8" x14ac:dyDescent="0.25">
      <c r="A445" t="s">
        <v>354</v>
      </c>
      <c r="B445">
        <v>81506</v>
      </c>
      <c r="C445" t="str">
        <f t="shared" si="6"/>
        <v>81506</v>
      </c>
      <c r="D445" t="s">
        <v>347</v>
      </c>
      <c r="E445" t="s">
        <v>640</v>
      </c>
      <c r="F445" t="s">
        <v>695</v>
      </c>
      <c r="G445" s="144">
        <v>191.02814494169999</v>
      </c>
      <c r="H445" t="str">
        <f>IF(VLOOKUP(A445,$J$4:$K$19,2)="Y",IF(G445&lt;='State Zip Codes'!$P$4,'State Zip Codes'!$P$3,IF(G445&lt;='State Zip Codes'!$Q$4,'State Zip Codes'!$Q$3,IF(G445&lt;='State Zip Codes'!$R$4,'State Zip Codes'!$R$3,IF(G445&lt;='State Zip Codes'!$S$4,'State Zip Codes'!$S$3,IF(G445&lt;='State Zip Codes'!$T$4,'State Zip Codes'!$T$3,"OUT OF TERRITORY"))))),$U$3)</f>
        <v>Zone 3</v>
      </c>
    </row>
    <row r="446" spans="1:8" x14ac:dyDescent="0.25">
      <c r="A446" t="s">
        <v>354</v>
      </c>
      <c r="B446">
        <v>81640</v>
      </c>
      <c r="C446" t="str">
        <f t="shared" si="6"/>
        <v>81640</v>
      </c>
      <c r="D446" t="s">
        <v>347</v>
      </c>
      <c r="E446" t="s">
        <v>597</v>
      </c>
      <c r="F446" t="s">
        <v>699</v>
      </c>
      <c r="G446" s="144">
        <v>191.96020172670001</v>
      </c>
      <c r="H446" t="str">
        <f>IF(VLOOKUP(A446,$J$4:$K$19,2)="Y",IF(G446&lt;='State Zip Codes'!$P$4,'State Zip Codes'!$P$3,IF(G446&lt;='State Zip Codes'!$Q$4,'State Zip Codes'!$Q$3,IF(G446&lt;='State Zip Codes'!$R$4,'State Zip Codes'!$R$3,IF(G446&lt;='State Zip Codes'!$S$4,'State Zip Codes'!$S$3,IF(G446&lt;='State Zip Codes'!$T$4,'State Zip Codes'!$T$3,"OUT OF TERRITORY"))))),$U$3)</f>
        <v>Zone 3</v>
      </c>
    </row>
    <row r="447" spans="1:8" x14ac:dyDescent="0.25">
      <c r="A447" t="s">
        <v>354</v>
      </c>
      <c r="B447">
        <v>81648</v>
      </c>
      <c r="C447" t="str">
        <f t="shared" si="6"/>
        <v>81648</v>
      </c>
      <c r="D447" t="s">
        <v>347</v>
      </c>
      <c r="E447" t="s">
        <v>616</v>
      </c>
      <c r="F447" t="s">
        <v>700</v>
      </c>
      <c r="G447" s="144">
        <v>192.20253649079999</v>
      </c>
      <c r="H447" t="str">
        <f>IF(VLOOKUP(A447,$J$4:$K$19,2)="Y",IF(G447&lt;='State Zip Codes'!$P$4,'State Zip Codes'!$P$3,IF(G447&lt;='State Zip Codes'!$Q$4,'State Zip Codes'!$Q$3,IF(G447&lt;='State Zip Codes'!$R$4,'State Zip Codes'!$R$3,IF(G447&lt;='State Zip Codes'!$S$4,'State Zip Codes'!$S$3,IF(G447&lt;='State Zip Codes'!$T$4,'State Zip Codes'!$T$3,"OUT OF TERRITORY"))))),$U$3)</f>
        <v>Zone 3</v>
      </c>
    </row>
    <row r="448" spans="1:8" x14ac:dyDescent="0.25">
      <c r="A448" t="s">
        <v>354</v>
      </c>
      <c r="B448">
        <v>81047</v>
      </c>
      <c r="C448" t="str">
        <f t="shared" si="6"/>
        <v>81047</v>
      </c>
      <c r="D448" t="s">
        <v>347</v>
      </c>
      <c r="E448" t="s">
        <v>658</v>
      </c>
      <c r="F448" t="s">
        <v>701</v>
      </c>
      <c r="G448" s="144">
        <v>192.3019558812</v>
      </c>
      <c r="H448" t="str">
        <f>IF(VLOOKUP(A448,$J$4:$K$19,2)="Y",IF(G448&lt;='State Zip Codes'!$P$4,'State Zip Codes'!$P$3,IF(G448&lt;='State Zip Codes'!$Q$4,'State Zip Codes'!$Q$3,IF(G448&lt;='State Zip Codes'!$R$4,'State Zip Codes'!$R$3,IF(G448&lt;='State Zip Codes'!$S$4,'State Zip Codes'!$S$3,IF(G448&lt;='State Zip Codes'!$T$4,'State Zip Codes'!$T$3,"OUT OF TERRITORY"))))),$U$3)</f>
        <v>Zone 3</v>
      </c>
    </row>
    <row r="449" spans="1:8" x14ac:dyDescent="0.25">
      <c r="A449" t="s">
        <v>354</v>
      </c>
      <c r="B449">
        <v>81041</v>
      </c>
      <c r="C449" t="str">
        <f t="shared" si="6"/>
        <v>81041</v>
      </c>
      <c r="D449" t="s">
        <v>347</v>
      </c>
      <c r="E449" t="s">
        <v>658</v>
      </c>
      <c r="F449" t="s">
        <v>702</v>
      </c>
      <c r="G449" s="144">
        <v>192.45108496680001</v>
      </c>
      <c r="H449" t="str">
        <f>IF(VLOOKUP(A449,$J$4:$K$19,2)="Y",IF(G449&lt;='State Zip Codes'!$P$4,'State Zip Codes'!$P$3,IF(G449&lt;='State Zip Codes'!$Q$4,'State Zip Codes'!$Q$3,IF(G449&lt;='State Zip Codes'!$R$4,'State Zip Codes'!$R$3,IF(G449&lt;='State Zip Codes'!$S$4,'State Zip Codes'!$S$3,IF(G449&lt;='State Zip Codes'!$T$4,'State Zip Codes'!$T$3,"OUT OF TERRITORY"))))),$U$3)</f>
        <v>Zone 3</v>
      </c>
    </row>
    <row r="450" spans="1:8" x14ac:dyDescent="0.25">
      <c r="A450" t="s">
        <v>354</v>
      </c>
      <c r="B450">
        <v>81425</v>
      </c>
      <c r="C450" t="str">
        <f t="shared" si="6"/>
        <v>81425</v>
      </c>
      <c r="D450" t="s">
        <v>347</v>
      </c>
      <c r="E450" t="s">
        <v>662</v>
      </c>
      <c r="F450" t="s">
        <v>703</v>
      </c>
      <c r="G450" s="144">
        <v>193.10973842819996</v>
      </c>
      <c r="H450" t="str">
        <f>IF(VLOOKUP(A450,$J$4:$K$19,2)="Y",IF(G450&lt;='State Zip Codes'!$P$4,'State Zip Codes'!$P$3,IF(G450&lt;='State Zip Codes'!$Q$4,'State Zip Codes'!$Q$3,IF(G450&lt;='State Zip Codes'!$R$4,'State Zip Codes'!$R$3,IF(G450&lt;='State Zip Codes'!$S$4,'State Zip Codes'!$S$3,IF(G450&lt;='State Zip Codes'!$T$4,'State Zip Codes'!$T$3,"OUT OF TERRITORY"))))),$U$3)</f>
        <v>Zone 3</v>
      </c>
    </row>
    <row r="451" spans="1:8" x14ac:dyDescent="0.25">
      <c r="A451" t="s">
        <v>354</v>
      </c>
      <c r="B451">
        <v>81501</v>
      </c>
      <c r="C451" t="str">
        <f t="shared" si="6"/>
        <v>81501</v>
      </c>
      <c r="D451" t="s">
        <v>347</v>
      </c>
      <c r="E451" t="s">
        <v>640</v>
      </c>
      <c r="F451" t="s">
        <v>695</v>
      </c>
      <c r="G451" s="144">
        <v>194.1350008917</v>
      </c>
      <c r="H451" t="str">
        <f>IF(VLOOKUP(A451,$J$4:$K$19,2)="Y",IF(G451&lt;='State Zip Codes'!$P$4,'State Zip Codes'!$P$3,IF(G451&lt;='State Zip Codes'!$Q$4,'State Zip Codes'!$Q$3,IF(G451&lt;='State Zip Codes'!$R$4,'State Zip Codes'!$R$3,IF(G451&lt;='State Zip Codes'!$S$4,'State Zip Codes'!$S$3,IF(G451&lt;='State Zip Codes'!$T$4,'State Zip Codes'!$T$3,"OUT OF TERRITORY"))))),$U$3)</f>
        <v>Zone 3</v>
      </c>
    </row>
    <row r="452" spans="1:8" x14ac:dyDescent="0.25">
      <c r="A452" t="s">
        <v>354</v>
      </c>
      <c r="B452">
        <v>81505</v>
      </c>
      <c r="C452" t="str">
        <f t="shared" si="6"/>
        <v>81505</v>
      </c>
      <c r="D452" t="s">
        <v>347</v>
      </c>
      <c r="E452" t="s">
        <v>640</v>
      </c>
      <c r="F452" t="s">
        <v>695</v>
      </c>
      <c r="G452" s="144">
        <v>194.46432762239996</v>
      </c>
      <c r="H452" t="str">
        <f>IF(VLOOKUP(A452,$J$4:$K$19,2)="Y",IF(G452&lt;='State Zip Codes'!$P$4,'State Zip Codes'!$P$3,IF(G452&lt;='State Zip Codes'!$Q$4,'State Zip Codes'!$Q$3,IF(G452&lt;='State Zip Codes'!$R$4,'State Zip Codes'!$R$3,IF(G452&lt;='State Zip Codes'!$S$4,'State Zip Codes'!$S$3,IF(G452&lt;='State Zip Codes'!$T$4,'State Zip Codes'!$T$3,"OUT OF TERRITORY"))))),$U$3)</f>
        <v>Zone 3</v>
      </c>
    </row>
    <row r="453" spans="1:8" x14ac:dyDescent="0.25">
      <c r="A453" t="s">
        <v>354</v>
      </c>
      <c r="B453">
        <v>81527</v>
      </c>
      <c r="C453" t="str">
        <f t="shared" ref="C453:C516" si="7">TRIM(CLEAN(B453))</f>
        <v>81527</v>
      </c>
      <c r="D453" t="s">
        <v>347</v>
      </c>
      <c r="E453" t="s">
        <v>640</v>
      </c>
      <c r="F453" t="s">
        <v>704</v>
      </c>
      <c r="G453" s="144">
        <v>194.73773094599997</v>
      </c>
      <c r="H453" t="str">
        <f>IF(VLOOKUP(A453,$J$4:$K$19,2)="Y",IF(G453&lt;='State Zip Codes'!$P$4,'State Zip Codes'!$P$3,IF(G453&lt;='State Zip Codes'!$Q$4,'State Zip Codes'!$Q$3,IF(G453&lt;='State Zip Codes'!$R$4,'State Zip Codes'!$R$3,IF(G453&lt;='State Zip Codes'!$S$4,'State Zip Codes'!$S$3,IF(G453&lt;='State Zip Codes'!$T$4,'State Zip Codes'!$T$3,"OUT OF TERRITORY"))))),$U$3)</f>
        <v>Zone 3</v>
      </c>
    </row>
    <row r="454" spans="1:8" x14ac:dyDescent="0.25">
      <c r="A454" t="s">
        <v>354</v>
      </c>
      <c r="B454">
        <v>81503</v>
      </c>
      <c r="C454" t="str">
        <f t="shared" si="7"/>
        <v>81503</v>
      </c>
      <c r="D454" t="s">
        <v>347</v>
      </c>
      <c r="E454" t="s">
        <v>640</v>
      </c>
      <c r="F454" t="s">
        <v>695</v>
      </c>
      <c r="G454" s="144">
        <v>195.75056598569998</v>
      </c>
      <c r="H454" t="str">
        <f>IF(VLOOKUP(A454,$J$4:$K$19,2)="Y",IF(G454&lt;='State Zip Codes'!$P$4,'State Zip Codes'!$P$3,IF(G454&lt;='State Zip Codes'!$Q$4,'State Zip Codes'!$Q$3,IF(G454&lt;='State Zip Codes'!$R$4,'State Zip Codes'!$R$3,IF(G454&lt;='State Zip Codes'!$S$4,'State Zip Codes'!$S$3,IF(G454&lt;='State Zip Codes'!$T$4,'State Zip Codes'!$T$3,"OUT OF TERRITORY"))))),$U$3)</f>
        <v>Zone 3</v>
      </c>
    </row>
    <row r="455" spans="1:8" x14ac:dyDescent="0.25">
      <c r="A455" t="s">
        <v>354</v>
      </c>
      <c r="B455">
        <v>81435</v>
      </c>
      <c r="C455" t="str">
        <f t="shared" si="7"/>
        <v>81435</v>
      </c>
      <c r="D455" t="s">
        <v>347</v>
      </c>
      <c r="E455" t="s">
        <v>705</v>
      </c>
      <c r="F455" t="s">
        <v>706</v>
      </c>
      <c r="G455" s="144">
        <v>196.98709465379997</v>
      </c>
      <c r="H455" t="str">
        <f>IF(VLOOKUP(A455,$J$4:$K$19,2)="Y",IF(G455&lt;='State Zip Codes'!$P$4,'State Zip Codes'!$P$3,IF(G455&lt;='State Zip Codes'!$Q$4,'State Zip Codes'!$Q$3,IF(G455&lt;='State Zip Codes'!$R$4,'State Zip Codes'!$R$3,IF(G455&lt;='State Zip Codes'!$S$4,'State Zip Codes'!$S$3,IF(G455&lt;='State Zip Codes'!$T$4,'State Zip Codes'!$T$3,"OUT OF TERRITORY"))))),$U$3)</f>
        <v>Zone 3</v>
      </c>
    </row>
    <row r="456" spans="1:8" x14ac:dyDescent="0.25">
      <c r="A456" t="s">
        <v>354</v>
      </c>
      <c r="B456">
        <v>81521</v>
      </c>
      <c r="C456" t="str">
        <f t="shared" si="7"/>
        <v>81521</v>
      </c>
      <c r="D456" t="s">
        <v>347</v>
      </c>
      <c r="E456" t="s">
        <v>640</v>
      </c>
      <c r="F456" t="s">
        <v>707</v>
      </c>
      <c r="G456" s="144">
        <v>197.35991736779999</v>
      </c>
      <c r="H456" t="str">
        <f>IF(VLOOKUP(A456,$J$4:$K$19,2)="Y",IF(G456&lt;='State Zip Codes'!$P$4,'State Zip Codes'!$P$3,IF(G456&lt;='State Zip Codes'!$Q$4,'State Zip Codes'!$Q$3,IF(G456&lt;='State Zip Codes'!$R$4,'State Zip Codes'!$R$3,IF(G456&lt;='State Zip Codes'!$S$4,'State Zip Codes'!$S$3,IF(G456&lt;='State Zip Codes'!$T$4,'State Zip Codes'!$T$3,"OUT OF TERRITORY"))))),$U$3)</f>
        <v>Zone 3</v>
      </c>
    </row>
    <row r="457" spans="1:8" x14ac:dyDescent="0.25">
      <c r="A457" t="s">
        <v>354</v>
      </c>
      <c r="B457">
        <v>81507</v>
      </c>
      <c r="C457" t="str">
        <f t="shared" si="7"/>
        <v>81507</v>
      </c>
      <c r="D457" t="s">
        <v>347</v>
      </c>
      <c r="E457" t="s">
        <v>640</v>
      </c>
      <c r="F457" t="s">
        <v>695</v>
      </c>
      <c r="G457" s="144">
        <v>198.9754824618</v>
      </c>
      <c r="H457" t="str">
        <f>IF(VLOOKUP(A457,$J$4:$K$19,2)="Y",IF(G457&lt;='State Zip Codes'!$P$4,'State Zip Codes'!$P$3,IF(G457&lt;='State Zip Codes'!$Q$4,'State Zip Codes'!$Q$3,IF(G457&lt;='State Zip Codes'!$R$4,'State Zip Codes'!$R$3,IF(G457&lt;='State Zip Codes'!$S$4,'State Zip Codes'!$S$3,IF(G457&lt;='State Zip Codes'!$T$4,'State Zip Codes'!$T$3,"OUT OF TERRITORY"))))),$U$3)</f>
        <v>Zone 3</v>
      </c>
    </row>
    <row r="458" spans="1:8" x14ac:dyDescent="0.25">
      <c r="A458" t="s">
        <v>354</v>
      </c>
      <c r="B458">
        <v>81064</v>
      </c>
      <c r="C458" t="str">
        <f t="shared" si="7"/>
        <v>81064</v>
      </c>
      <c r="D458" t="s">
        <v>347</v>
      </c>
      <c r="E458" t="s">
        <v>708</v>
      </c>
      <c r="F458" t="s">
        <v>709</v>
      </c>
      <c r="G458" s="144">
        <v>199.08111556409997</v>
      </c>
      <c r="H458" t="str">
        <f>IF(VLOOKUP(A458,$J$4:$K$19,2)="Y",IF(G458&lt;='State Zip Codes'!$P$4,'State Zip Codes'!$P$3,IF(G458&lt;='State Zip Codes'!$Q$4,'State Zip Codes'!$Q$3,IF(G458&lt;='State Zip Codes'!$R$4,'State Zip Codes'!$R$3,IF(G458&lt;='State Zip Codes'!$S$4,'State Zip Codes'!$S$3,IF(G458&lt;='State Zip Codes'!$T$4,'State Zip Codes'!$T$3,"OUT OF TERRITORY"))))),$U$3)</f>
        <v>Zone 3</v>
      </c>
    </row>
    <row r="459" spans="1:8" x14ac:dyDescent="0.25">
      <c r="A459" t="s">
        <v>354</v>
      </c>
      <c r="B459">
        <v>81431</v>
      </c>
      <c r="C459" t="str">
        <f t="shared" si="7"/>
        <v>81431</v>
      </c>
      <c r="D459" t="s">
        <v>347</v>
      </c>
      <c r="E459" t="s">
        <v>662</v>
      </c>
      <c r="F459" t="s">
        <v>710</v>
      </c>
      <c r="G459" s="144">
        <v>201.68466085019998</v>
      </c>
      <c r="H459" t="str">
        <f>IF(VLOOKUP(A459,$J$4:$K$19,2)="Y",IF(G459&lt;='State Zip Codes'!$P$4,'State Zip Codes'!$P$3,IF(G459&lt;='State Zip Codes'!$Q$4,'State Zip Codes'!$Q$3,IF(G459&lt;='State Zip Codes'!$R$4,'State Zip Codes'!$R$3,IF(G459&lt;='State Zip Codes'!$S$4,'State Zip Codes'!$S$3,IF(G459&lt;='State Zip Codes'!$T$4,'State Zip Codes'!$T$3,"OUT OF TERRITORY"))))),$U$3)</f>
        <v>Zone 3</v>
      </c>
    </row>
    <row r="460" spans="1:8" x14ac:dyDescent="0.25">
      <c r="A460" t="s">
        <v>354</v>
      </c>
      <c r="B460">
        <v>81147</v>
      </c>
      <c r="C460" t="str">
        <f t="shared" si="7"/>
        <v>81147</v>
      </c>
      <c r="D460" t="s">
        <v>347</v>
      </c>
      <c r="E460" t="s">
        <v>711</v>
      </c>
      <c r="F460" t="s">
        <v>712</v>
      </c>
      <c r="G460" s="144">
        <v>202.19418522599997</v>
      </c>
      <c r="H460" t="str">
        <f>IF(VLOOKUP(A460,$J$4:$K$19,2)="Y",IF(G460&lt;='State Zip Codes'!$P$4,'State Zip Codes'!$P$3,IF(G460&lt;='State Zip Codes'!$Q$4,'State Zip Codes'!$Q$3,IF(G460&lt;='State Zip Codes'!$R$4,'State Zip Codes'!$R$3,IF(G460&lt;='State Zip Codes'!$S$4,'State Zip Codes'!$S$3,IF(G460&lt;='State Zip Codes'!$T$4,'State Zip Codes'!$T$3,"OUT OF TERRITORY"))))),$U$3)</f>
        <v>Zone 3</v>
      </c>
    </row>
    <row r="461" spans="1:8" x14ac:dyDescent="0.25">
      <c r="A461" t="s">
        <v>354</v>
      </c>
      <c r="B461">
        <v>81610</v>
      </c>
      <c r="C461" t="str">
        <f t="shared" si="7"/>
        <v>81610</v>
      </c>
      <c r="D461" t="s">
        <v>347</v>
      </c>
      <c r="E461" t="s">
        <v>597</v>
      </c>
      <c r="F461" t="s">
        <v>685</v>
      </c>
      <c r="G461" s="144">
        <v>203.54256070829999</v>
      </c>
      <c r="H461" t="str">
        <f>IF(VLOOKUP(A461,$J$4:$K$19,2)="Y",IF(G461&lt;='State Zip Codes'!$P$4,'State Zip Codes'!$P$3,IF(G461&lt;='State Zip Codes'!$Q$4,'State Zip Codes'!$Q$3,IF(G461&lt;='State Zip Codes'!$R$4,'State Zip Codes'!$R$3,IF(G461&lt;='State Zip Codes'!$S$4,'State Zip Codes'!$S$3,IF(G461&lt;='State Zip Codes'!$T$4,'State Zip Codes'!$T$3,"OUT OF TERRITORY"))))),$U$3)</f>
        <v>Zone 3</v>
      </c>
    </row>
    <row r="462" spans="1:8" x14ac:dyDescent="0.25">
      <c r="A462" t="s">
        <v>354</v>
      </c>
      <c r="B462">
        <v>81524</v>
      </c>
      <c r="C462" t="str">
        <f t="shared" si="7"/>
        <v>81524</v>
      </c>
      <c r="D462" t="s">
        <v>347</v>
      </c>
      <c r="E462" t="s">
        <v>640</v>
      </c>
      <c r="F462" t="s">
        <v>713</v>
      </c>
      <c r="G462" s="144">
        <v>204.05208508409999</v>
      </c>
      <c r="H462" t="str">
        <f>IF(VLOOKUP(A462,$J$4:$K$19,2)="Y",IF(G462&lt;='State Zip Codes'!$P$4,'State Zip Codes'!$P$3,IF(G462&lt;='State Zip Codes'!$Q$4,'State Zip Codes'!$Q$3,IF(G462&lt;='State Zip Codes'!$R$4,'State Zip Codes'!$R$3,IF(G462&lt;='State Zip Codes'!$S$4,'State Zip Codes'!$S$3,IF(G462&lt;='State Zip Codes'!$T$4,'State Zip Codes'!$T$3,"OUT OF TERRITORY"))))),$U$3)</f>
        <v>Zone 3</v>
      </c>
    </row>
    <row r="463" spans="1:8" x14ac:dyDescent="0.25">
      <c r="A463" t="s">
        <v>354</v>
      </c>
      <c r="B463">
        <v>81073</v>
      </c>
      <c r="C463" t="str">
        <f t="shared" si="7"/>
        <v>81073</v>
      </c>
      <c r="D463" t="s">
        <v>347</v>
      </c>
      <c r="E463" t="s">
        <v>708</v>
      </c>
      <c r="F463" t="s">
        <v>714</v>
      </c>
      <c r="G463" s="144">
        <v>204.7231659693</v>
      </c>
      <c r="H463" t="str">
        <f>IF(VLOOKUP(A463,$J$4:$K$19,2)="Y",IF(G463&lt;='State Zip Codes'!$P$4,'State Zip Codes'!$P$3,IF(G463&lt;='State Zip Codes'!$Q$4,'State Zip Codes'!$Q$3,IF(G463&lt;='State Zip Codes'!$R$4,'State Zip Codes'!$R$3,IF(G463&lt;='State Zip Codes'!$S$4,'State Zip Codes'!$S$3,IF(G463&lt;='State Zip Codes'!$T$4,'State Zip Codes'!$T$3,"OUT OF TERRITORY"))))),$U$3)</f>
        <v>Zone 3</v>
      </c>
    </row>
    <row r="464" spans="1:8" x14ac:dyDescent="0.25">
      <c r="A464" t="s">
        <v>354</v>
      </c>
      <c r="B464">
        <v>81424</v>
      </c>
      <c r="C464" t="str">
        <f t="shared" si="7"/>
        <v>81424</v>
      </c>
      <c r="D464" t="s">
        <v>347</v>
      </c>
      <c r="E464" t="s">
        <v>662</v>
      </c>
      <c r="F464" t="s">
        <v>715</v>
      </c>
      <c r="G464" s="144">
        <v>207.56904601950001</v>
      </c>
      <c r="H464" t="str">
        <f>IF(VLOOKUP(A464,$J$4:$K$19,2)="Y",IF(G464&lt;='State Zip Codes'!$P$4,'State Zip Codes'!$P$3,IF(G464&lt;='State Zip Codes'!$Q$4,'State Zip Codes'!$Q$3,IF(G464&lt;='State Zip Codes'!$R$4,'State Zip Codes'!$R$3,IF(G464&lt;='State Zip Codes'!$S$4,'State Zip Codes'!$S$3,IF(G464&lt;='State Zip Codes'!$T$4,'State Zip Codes'!$T$3,"OUT OF TERRITORY"))))),$U$3)</f>
        <v>Zone 3</v>
      </c>
    </row>
    <row r="465" spans="1:8" x14ac:dyDescent="0.25">
      <c r="A465" t="s">
        <v>354</v>
      </c>
      <c r="B465">
        <v>81084</v>
      </c>
      <c r="C465" t="str">
        <f t="shared" si="7"/>
        <v>81084</v>
      </c>
      <c r="D465" t="s">
        <v>347</v>
      </c>
      <c r="E465" t="s">
        <v>708</v>
      </c>
      <c r="F465" t="s">
        <v>716</v>
      </c>
      <c r="G465" s="144">
        <v>208.40789712599997</v>
      </c>
      <c r="H465" t="str">
        <f>IF(VLOOKUP(A465,$J$4:$K$19,2)="Y",IF(G465&lt;='State Zip Codes'!$P$4,'State Zip Codes'!$P$3,IF(G465&lt;='State Zip Codes'!$Q$4,'State Zip Codes'!$Q$3,IF(G465&lt;='State Zip Codes'!$R$4,'State Zip Codes'!$R$3,IF(G465&lt;='State Zip Codes'!$S$4,'State Zip Codes'!$S$3,IF(G465&lt;='State Zip Codes'!$T$4,'State Zip Codes'!$T$3,"OUT OF TERRITORY"))))),$U$3)</f>
        <v>Zone 3</v>
      </c>
    </row>
    <row r="466" spans="1:8" x14ac:dyDescent="0.25">
      <c r="A466" t="s">
        <v>354</v>
      </c>
      <c r="B466">
        <v>81522</v>
      </c>
      <c r="C466" t="str">
        <f t="shared" si="7"/>
        <v>81522</v>
      </c>
      <c r="D466" t="s">
        <v>347</v>
      </c>
      <c r="E466" t="s">
        <v>640</v>
      </c>
      <c r="F466" t="s">
        <v>181</v>
      </c>
      <c r="G466" s="144">
        <v>208.93606263749999</v>
      </c>
      <c r="H466" t="str">
        <f>IF(VLOOKUP(A466,$J$4:$K$19,2)="Y",IF(G466&lt;='State Zip Codes'!$P$4,'State Zip Codes'!$P$3,IF(G466&lt;='State Zip Codes'!$Q$4,'State Zip Codes'!$Q$3,IF(G466&lt;='State Zip Codes'!$R$4,'State Zip Codes'!$R$3,IF(G466&lt;='State Zip Codes'!$S$4,'State Zip Codes'!$S$3,IF(G466&lt;='State Zip Codes'!$T$4,'State Zip Codes'!$T$3,"OUT OF TERRITORY"))))),$U$3)</f>
        <v>Zone 3</v>
      </c>
    </row>
    <row r="467" spans="1:8" x14ac:dyDescent="0.25">
      <c r="A467" t="s">
        <v>354</v>
      </c>
      <c r="B467">
        <v>81122</v>
      </c>
      <c r="C467" t="str">
        <f t="shared" si="7"/>
        <v>81122</v>
      </c>
      <c r="D467" t="s">
        <v>347</v>
      </c>
      <c r="E467" t="s">
        <v>717</v>
      </c>
      <c r="F467" t="s">
        <v>718</v>
      </c>
      <c r="G467" s="144">
        <v>210.03588964379998</v>
      </c>
      <c r="H467" t="str">
        <f>IF(VLOOKUP(A467,$J$4:$K$19,2)="Y",IF(G467&lt;='State Zip Codes'!$P$4,'State Zip Codes'!$P$3,IF(G467&lt;='State Zip Codes'!$Q$4,'State Zip Codes'!$Q$3,IF(G467&lt;='State Zip Codes'!$R$4,'State Zip Codes'!$R$3,IF(G467&lt;='State Zip Codes'!$S$4,'State Zip Codes'!$S$3,IF(G467&lt;='State Zip Codes'!$T$4,'State Zip Codes'!$T$3,"OUT OF TERRITORY"))))),$U$3)</f>
        <v>Zone 3</v>
      </c>
    </row>
    <row r="468" spans="1:8" x14ac:dyDescent="0.25">
      <c r="A468" t="s">
        <v>354</v>
      </c>
      <c r="B468">
        <v>81523</v>
      </c>
      <c r="C468" t="str">
        <f t="shared" si="7"/>
        <v>81523</v>
      </c>
      <c r="D468" t="s">
        <v>347</v>
      </c>
      <c r="E468" t="s">
        <v>640</v>
      </c>
      <c r="F468" t="s">
        <v>719</v>
      </c>
      <c r="G468" s="144">
        <v>210.73803908849996</v>
      </c>
      <c r="H468" t="str">
        <f>IF(VLOOKUP(A468,$J$4:$K$19,2)="Y",IF(G468&lt;='State Zip Codes'!$P$4,'State Zip Codes'!$P$3,IF(G468&lt;='State Zip Codes'!$Q$4,'State Zip Codes'!$Q$3,IF(G468&lt;='State Zip Codes'!$R$4,'State Zip Codes'!$R$3,IF(G468&lt;='State Zip Codes'!$S$4,'State Zip Codes'!$S$3,IF(G468&lt;='State Zip Codes'!$T$4,'State Zip Codes'!$T$3,"OUT OF TERRITORY"))))),$U$3)</f>
        <v>Zone 3</v>
      </c>
    </row>
    <row r="469" spans="1:8" x14ac:dyDescent="0.25">
      <c r="A469" t="s">
        <v>354</v>
      </c>
      <c r="B469">
        <v>81525</v>
      </c>
      <c r="C469" t="str">
        <f t="shared" si="7"/>
        <v>81525</v>
      </c>
      <c r="D469" t="s">
        <v>347</v>
      </c>
      <c r="E469" t="s">
        <v>640</v>
      </c>
      <c r="F469" t="s">
        <v>720</v>
      </c>
      <c r="G469" s="144">
        <v>211.03008354779999</v>
      </c>
      <c r="H469" t="str">
        <f>IF(VLOOKUP(A469,$J$4:$K$19,2)="Y",IF(G469&lt;='State Zip Codes'!$P$4,'State Zip Codes'!$P$3,IF(G469&lt;='State Zip Codes'!$Q$4,'State Zip Codes'!$Q$3,IF(G469&lt;='State Zip Codes'!$R$4,'State Zip Codes'!$R$3,IF(G469&lt;='State Zip Codes'!$S$4,'State Zip Codes'!$S$3,IF(G469&lt;='State Zip Codes'!$T$4,'State Zip Codes'!$T$3,"OUT OF TERRITORY"))))),$U$3)</f>
        <v>Zone 3</v>
      </c>
    </row>
    <row r="470" spans="1:8" x14ac:dyDescent="0.25">
      <c r="A470" t="s">
        <v>354</v>
      </c>
      <c r="B470">
        <v>81422</v>
      </c>
      <c r="C470" t="str">
        <f t="shared" si="7"/>
        <v>81422</v>
      </c>
      <c r="D470" t="s">
        <v>347</v>
      </c>
      <c r="E470" t="s">
        <v>662</v>
      </c>
      <c r="F470" t="s">
        <v>721</v>
      </c>
      <c r="G470" s="144">
        <v>220.2698731431</v>
      </c>
      <c r="H470" t="str">
        <f>IF(VLOOKUP(A470,$J$4:$K$19,2)="Y",IF(G470&lt;='State Zip Codes'!$P$4,'State Zip Codes'!$P$3,IF(G470&lt;='State Zip Codes'!$Q$4,'State Zip Codes'!$Q$3,IF(G470&lt;='State Zip Codes'!$R$4,'State Zip Codes'!$R$3,IF(G470&lt;='State Zip Codes'!$S$4,'State Zip Codes'!$S$3,IF(G470&lt;='State Zip Codes'!$T$4,'State Zip Codes'!$T$3,"OUT OF TERRITORY"))))),$U$3)</f>
        <v>Zone 3</v>
      </c>
    </row>
    <row r="471" spans="1:8" x14ac:dyDescent="0.25">
      <c r="A471" t="s">
        <v>354</v>
      </c>
      <c r="B471">
        <v>81301</v>
      </c>
      <c r="C471" t="str">
        <f t="shared" si="7"/>
        <v>81301</v>
      </c>
      <c r="D471" t="s">
        <v>347</v>
      </c>
      <c r="E471" t="s">
        <v>717</v>
      </c>
      <c r="F471" t="s">
        <v>722</v>
      </c>
      <c r="G471" s="144">
        <v>220.74832895939997</v>
      </c>
      <c r="H471" t="str">
        <f>IF(VLOOKUP(A471,$J$4:$K$19,2)="Y",IF(G471&lt;='State Zip Codes'!$P$4,'State Zip Codes'!$P$3,IF(G471&lt;='State Zip Codes'!$Q$4,'State Zip Codes'!$Q$3,IF(G471&lt;='State Zip Codes'!$R$4,'State Zip Codes'!$R$3,IF(G471&lt;='State Zip Codes'!$S$4,'State Zip Codes'!$S$3,IF(G471&lt;='State Zip Codes'!$T$4,'State Zip Codes'!$T$3,"OUT OF TERRITORY"))))),$U$3)</f>
        <v>Zone 3</v>
      </c>
    </row>
    <row r="472" spans="1:8" x14ac:dyDescent="0.25">
      <c r="A472" t="s">
        <v>354</v>
      </c>
      <c r="B472">
        <v>81090</v>
      </c>
      <c r="C472" t="str">
        <f t="shared" si="7"/>
        <v>81090</v>
      </c>
      <c r="D472" t="s">
        <v>347</v>
      </c>
      <c r="E472" t="s">
        <v>708</v>
      </c>
      <c r="F472" t="s">
        <v>723</v>
      </c>
      <c r="G472" s="144">
        <v>221.92272050849996</v>
      </c>
      <c r="H472" t="str">
        <f>IF(VLOOKUP(A472,$J$4:$K$19,2)="Y",IF(G472&lt;='State Zip Codes'!$P$4,'State Zip Codes'!$P$3,IF(G472&lt;='State Zip Codes'!$Q$4,'State Zip Codes'!$Q$3,IF(G472&lt;='State Zip Codes'!$R$4,'State Zip Codes'!$R$3,IF(G472&lt;='State Zip Codes'!$S$4,'State Zip Codes'!$S$3,IF(G472&lt;='State Zip Codes'!$T$4,'State Zip Codes'!$T$3,"OUT OF TERRITORY"))))),$U$3)</f>
        <v>Zone 3</v>
      </c>
    </row>
    <row r="473" spans="1:8" x14ac:dyDescent="0.25">
      <c r="A473" t="s">
        <v>354</v>
      </c>
      <c r="B473">
        <v>81029</v>
      </c>
      <c r="C473" t="str">
        <f t="shared" si="7"/>
        <v>81029</v>
      </c>
      <c r="D473" t="s">
        <v>347</v>
      </c>
      <c r="E473" t="s">
        <v>708</v>
      </c>
      <c r="F473" t="s">
        <v>724</v>
      </c>
      <c r="G473" s="144">
        <v>225.00472161089999</v>
      </c>
      <c r="H473" t="str">
        <f>IF(VLOOKUP(A473,$J$4:$K$19,2)="Y",IF(G473&lt;='State Zip Codes'!$P$4,'State Zip Codes'!$P$3,IF(G473&lt;='State Zip Codes'!$Q$4,'State Zip Codes'!$Q$3,IF(G473&lt;='State Zip Codes'!$R$4,'State Zip Codes'!$R$3,IF(G473&lt;='State Zip Codes'!$S$4,'State Zip Codes'!$S$3,IF(G473&lt;='State Zip Codes'!$T$4,'State Zip Codes'!$T$3,"OUT OF TERRITORY"))))),$U$3)</f>
        <v>Zone 3</v>
      </c>
    </row>
    <row r="474" spans="1:8" x14ac:dyDescent="0.25">
      <c r="A474" t="s">
        <v>354</v>
      </c>
      <c r="B474">
        <v>81320</v>
      </c>
      <c r="C474" t="str">
        <f t="shared" si="7"/>
        <v>81320</v>
      </c>
      <c r="D474" t="s">
        <v>347</v>
      </c>
      <c r="E474" t="s">
        <v>725</v>
      </c>
      <c r="F474" t="s">
        <v>726</v>
      </c>
      <c r="G474" s="144">
        <v>225.98648809109997</v>
      </c>
      <c r="H474" t="str">
        <f>IF(VLOOKUP(A474,$J$4:$K$19,2)="Y",IF(G474&lt;='State Zip Codes'!$P$4,'State Zip Codes'!$P$3,IF(G474&lt;='State Zip Codes'!$Q$4,'State Zip Codes'!$Q$3,IF(G474&lt;='State Zip Codes'!$R$4,'State Zip Codes'!$R$3,IF(G474&lt;='State Zip Codes'!$S$4,'State Zip Codes'!$S$3,IF(G474&lt;='State Zip Codes'!$T$4,'State Zip Codes'!$T$3,"OUT OF TERRITORY"))))),$U$3)</f>
        <v>Zone 3</v>
      </c>
    </row>
    <row r="475" spans="1:8" x14ac:dyDescent="0.25">
      <c r="A475" t="s">
        <v>354</v>
      </c>
      <c r="B475">
        <v>81411</v>
      </c>
      <c r="C475" t="str">
        <f t="shared" si="7"/>
        <v>81411</v>
      </c>
      <c r="D475" t="s">
        <v>347</v>
      </c>
      <c r="E475" t="s">
        <v>662</v>
      </c>
      <c r="F475" t="s">
        <v>727</v>
      </c>
      <c r="G475" s="144">
        <v>228.93800124359998</v>
      </c>
      <c r="H475" t="str">
        <f>IF(VLOOKUP(A475,$J$4:$K$19,2)="Y",IF(G475&lt;='State Zip Codes'!$P$4,'State Zip Codes'!$P$3,IF(G475&lt;='State Zip Codes'!$Q$4,'State Zip Codes'!$Q$3,IF(G475&lt;='State Zip Codes'!$R$4,'State Zip Codes'!$R$3,IF(G475&lt;='State Zip Codes'!$S$4,'State Zip Codes'!$S$3,IF(G475&lt;='State Zip Codes'!$T$4,'State Zip Codes'!$T$3,"OUT OF TERRITORY"))))),$U$3)</f>
        <v>Zone 3</v>
      </c>
    </row>
    <row r="476" spans="1:8" x14ac:dyDescent="0.25">
      <c r="A476" t="s">
        <v>354</v>
      </c>
      <c r="B476">
        <v>81325</v>
      </c>
      <c r="C476" t="str">
        <f t="shared" si="7"/>
        <v>81325</v>
      </c>
      <c r="D476" t="s">
        <v>347</v>
      </c>
      <c r="E476" t="s">
        <v>705</v>
      </c>
      <c r="F476" t="s">
        <v>728</v>
      </c>
      <c r="G476" s="144">
        <v>230.01297340229999</v>
      </c>
      <c r="H476" t="str">
        <f>IF(VLOOKUP(A476,$J$4:$K$19,2)="Y",IF(G476&lt;='State Zip Codes'!$P$4,'State Zip Codes'!$P$3,IF(G476&lt;='State Zip Codes'!$Q$4,'State Zip Codes'!$Q$3,IF(G476&lt;='State Zip Codes'!$R$4,'State Zip Codes'!$R$3,IF(G476&lt;='State Zip Codes'!$S$4,'State Zip Codes'!$S$3,IF(G476&lt;='State Zip Codes'!$T$4,'State Zip Codes'!$T$3,"OUT OF TERRITORY"))))),$U$3)</f>
        <v>Zone 3</v>
      </c>
    </row>
    <row r="477" spans="1:8" x14ac:dyDescent="0.25">
      <c r="A477" t="s">
        <v>354</v>
      </c>
      <c r="B477">
        <v>81137</v>
      </c>
      <c r="C477" t="str">
        <f t="shared" si="7"/>
        <v>81137</v>
      </c>
      <c r="D477" t="s">
        <v>347</v>
      </c>
      <c r="E477" t="s">
        <v>717</v>
      </c>
      <c r="F477" t="s">
        <v>729</v>
      </c>
      <c r="G477" s="144">
        <v>230.19938475930002</v>
      </c>
      <c r="H477" t="str">
        <f>IF(VLOOKUP(A477,$J$4:$K$19,2)="Y",IF(G477&lt;='State Zip Codes'!$P$4,'State Zip Codes'!$P$3,IF(G477&lt;='State Zip Codes'!$Q$4,'State Zip Codes'!$Q$3,IF(G477&lt;='State Zip Codes'!$R$4,'State Zip Codes'!$R$3,IF(G477&lt;='State Zip Codes'!$S$4,'State Zip Codes'!$S$3,IF(G477&lt;='State Zip Codes'!$T$4,'State Zip Codes'!$T$3,"OUT OF TERRITORY"))))),$U$3)</f>
        <v>Zone 3</v>
      </c>
    </row>
    <row r="478" spans="1:8" x14ac:dyDescent="0.25">
      <c r="A478" t="s">
        <v>354</v>
      </c>
      <c r="B478">
        <v>81323</v>
      </c>
      <c r="C478" t="str">
        <f t="shared" si="7"/>
        <v>81323</v>
      </c>
      <c r="D478" t="s">
        <v>347</v>
      </c>
      <c r="E478" t="s">
        <v>730</v>
      </c>
      <c r="F478" t="s">
        <v>725</v>
      </c>
      <c r="G478" s="144">
        <v>236.4628063545</v>
      </c>
      <c r="H478" t="str">
        <f>IF(VLOOKUP(A478,$J$4:$K$19,2)="Y",IF(G478&lt;='State Zip Codes'!$P$4,'State Zip Codes'!$P$3,IF(G478&lt;='State Zip Codes'!$Q$4,'State Zip Codes'!$Q$3,IF(G478&lt;='State Zip Codes'!$R$4,'State Zip Codes'!$R$3,IF(G478&lt;='State Zip Codes'!$S$4,'State Zip Codes'!$S$3,IF(G478&lt;='State Zip Codes'!$T$4,'State Zip Codes'!$T$3,"OUT OF TERRITORY"))))),$U$3)</f>
        <v>Zone 3</v>
      </c>
    </row>
    <row r="479" spans="1:8" x14ac:dyDescent="0.25">
      <c r="A479" t="s">
        <v>354</v>
      </c>
      <c r="B479">
        <v>81303</v>
      </c>
      <c r="C479" t="str">
        <f t="shared" si="7"/>
        <v>81303</v>
      </c>
      <c r="D479" t="s">
        <v>347</v>
      </c>
      <c r="E479" t="s">
        <v>717</v>
      </c>
      <c r="F479" t="s">
        <v>722</v>
      </c>
      <c r="G479" s="144">
        <v>236.618149152</v>
      </c>
      <c r="H479" t="str">
        <f>IF(VLOOKUP(A479,$J$4:$K$19,2)="Y",IF(G479&lt;='State Zip Codes'!$P$4,'State Zip Codes'!$P$3,IF(G479&lt;='State Zip Codes'!$Q$4,'State Zip Codes'!$Q$3,IF(G479&lt;='State Zip Codes'!$R$4,'State Zip Codes'!$R$3,IF(G479&lt;='State Zip Codes'!$S$4,'State Zip Codes'!$S$3,IF(G479&lt;='State Zip Codes'!$T$4,'State Zip Codes'!$T$3,"OUT OF TERRITORY"))))),$U$3)</f>
        <v>Zone 3</v>
      </c>
    </row>
    <row r="480" spans="1:8" x14ac:dyDescent="0.25">
      <c r="A480" t="s">
        <v>354</v>
      </c>
      <c r="B480">
        <v>81328</v>
      </c>
      <c r="C480" t="str">
        <f t="shared" si="7"/>
        <v>81328</v>
      </c>
      <c r="D480" t="s">
        <v>347</v>
      </c>
      <c r="E480" t="s">
        <v>730</v>
      </c>
      <c r="F480" t="s">
        <v>731</v>
      </c>
      <c r="G480" s="144">
        <v>241.74446146949998</v>
      </c>
      <c r="H480" t="str">
        <f>IF(VLOOKUP(A480,$J$4:$K$19,2)="Y",IF(G480&lt;='State Zip Codes'!$P$4,'State Zip Codes'!$P$3,IF(G480&lt;='State Zip Codes'!$Q$4,'State Zip Codes'!$Q$3,IF(G480&lt;='State Zip Codes'!$R$4,'State Zip Codes'!$R$3,IF(G480&lt;='State Zip Codes'!$S$4,'State Zip Codes'!$S$3,IF(G480&lt;='State Zip Codes'!$T$4,'State Zip Codes'!$T$3,"OUT OF TERRITORY"))))),$U$3)</f>
        <v>Zone 4</v>
      </c>
    </row>
    <row r="481" spans="1:8" x14ac:dyDescent="0.25">
      <c r="A481" t="s">
        <v>354</v>
      </c>
      <c r="B481">
        <v>81326</v>
      </c>
      <c r="C481" t="str">
        <f t="shared" si="7"/>
        <v>81326</v>
      </c>
      <c r="D481" t="s">
        <v>347</v>
      </c>
      <c r="E481" t="s">
        <v>717</v>
      </c>
      <c r="F481" t="s">
        <v>732</v>
      </c>
      <c r="G481" s="144">
        <v>242.73865537349997</v>
      </c>
      <c r="H481" t="str">
        <f>IF(VLOOKUP(A481,$J$4:$K$19,2)="Y",IF(G481&lt;='State Zip Codes'!$P$4,'State Zip Codes'!$P$3,IF(G481&lt;='State Zip Codes'!$Q$4,'State Zip Codes'!$Q$3,IF(G481&lt;='State Zip Codes'!$R$4,'State Zip Codes'!$R$3,IF(G481&lt;='State Zip Codes'!$S$4,'State Zip Codes'!$S$3,IF(G481&lt;='State Zip Codes'!$T$4,'State Zip Codes'!$T$3,"OUT OF TERRITORY"))))),$U$3)</f>
        <v>Zone 4</v>
      </c>
    </row>
    <row r="482" spans="1:8" x14ac:dyDescent="0.25">
      <c r="A482" t="s">
        <v>354</v>
      </c>
      <c r="B482">
        <v>81327</v>
      </c>
      <c r="C482" t="str">
        <f t="shared" si="7"/>
        <v>81327</v>
      </c>
      <c r="D482" t="s">
        <v>347</v>
      </c>
      <c r="E482" t="s">
        <v>730</v>
      </c>
      <c r="F482" t="s">
        <v>733</v>
      </c>
      <c r="G482" s="144">
        <v>248.46148403339998</v>
      </c>
      <c r="H482" t="str">
        <f>IF(VLOOKUP(A482,$J$4:$K$19,2)="Y",IF(G482&lt;='State Zip Codes'!$P$4,'State Zip Codes'!$P$3,IF(G482&lt;='State Zip Codes'!$Q$4,'State Zip Codes'!$Q$3,IF(G482&lt;='State Zip Codes'!$R$4,'State Zip Codes'!$R$3,IF(G482&lt;='State Zip Codes'!$S$4,'State Zip Codes'!$S$3,IF(G482&lt;='State Zip Codes'!$T$4,'State Zip Codes'!$T$3,"OUT OF TERRITORY"))))),$U$3)</f>
        <v>Zone 4</v>
      </c>
    </row>
    <row r="483" spans="1:8" x14ac:dyDescent="0.25">
      <c r="A483" t="s">
        <v>354</v>
      </c>
      <c r="B483">
        <v>81324</v>
      </c>
      <c r="C483" t="str">
        <f t="shared" si="7"/>
        <v>81324</v>
      </c>
      <c r="D483" t="s">
        <v>347</v>
      </c>
      <c r="E483" t="s">
        <v>725</v>
      </c>
      <c r="F483" t="s">
        <v>734</v>
      </c>
      <c r="G483" s="144">
        <v>253.58779635089999</v>
      </c>
      <c r="H483" t="str">
        <f>IF(VLOOKUP(A483,$J$4:$K$19,2)="Y",IF(G483&lt;='State Zip Codes'!$P$4,'State Zip Codes'!$P$3,IF(G483&lt;='State Zip Codes'!$Q$4,'State Zip Codes'!$Q$3,IF(G483&lt;='State Zip Codes'!$R$4,'State Zip Codes'!$R$3,IF(G483&lt;='State Zip Codes'!$S$4,'State Zip Codes'!$S$3,IF(G483&lt;='State Zip Codes'!$T$4,'State Zip Codes'!$T$3,"OUT OF TERRITORY"))))),$U$3)</f>
        <v>Zone 4</v>
      </c>
    </row>
    <row r="484" spans="1:8" x14ac:dyDescent="0.25">
      <c r="A484" t="s">
        <v>354</v>
      </c>
      <c r="B484">
        <v>81335</v>
      </c>
      <c r="C484" t="str">
        <f t="shared" si="7"/>
        <v>81335</v>
      </c>
      <c r="D484" t="s">
        <v>347</v>
      </c>
      <c r="E484" t="s">
        <v>730</v>
      </c>
      <c r="F484" t="s">
        <v>735</v>
      </c>
      <c r="G484" s="144">
        <v>256.11677709419996</v>
      </c>
      <c r="H484" t="str">
        <f>IF(VLOOKUP(A484,$J$4:$K$19,2)="Y",IF(G484&lt;='State Zip Codes'!$P$4,'State Zip Codes'!$P$3,IF(G484&lt;='State Zip Codes'!$Q$4,'State Zip Codes'!$Q$3,IF(G484&lt;='State Zip Codes'!$R$4,'State Zip Codes'!$R$3,IF(G484&lt;='State Zip Codes'!$S$4,'State Zip Codes'!$S$3,IF(G484&lt;='State Zip Codes'!$T$4,'State Zip Codes'!$T$3,"OUT OF TERRITORY"))))),$U$3)</f>
        <v>Zone 4</v>
      </c>
    </row>
    <row r="485" spans="1:8" x14ac:dyDescent="0.25">
      <c r="A485" t="s">
        <v>354</v>
      </c>
      <c r="B485">
        <v>81331</v>
      </c>
      <c r="C485" t="str">
        <f t="shared" si="7"/>
        <v>81331</v>
      </c>
      <c r="D485" t="s">
        <v>347</v>
      </c>
      <c r="E485" t="s">
        <v>730</v>
      </c>
      <c r="F485" t="s">
        <v>736</v>
      </c>
      <c r="G485" s="144">
        <v>257.26631379569994</v>
      </c>
      <c r="H485" t="str">
        <f>IF(VLOOKUP(A485,$J$4:$K$19,2)="Y",IF(G485&lt;='State Zip Codes'!$P$4,'State Zip Codes'!$P$3,IF(G485&lt;='State Zip Codes'!$Q$4,'State Zip Codes'!$Q$3,IF(G485&lt;='State Zip Codes'!$R$4,'State Zip Codes'!$R$3,IF(G485&lt;='State Zip Codes'!$S$4,'State Zip Codes'!$S$3,IF(G485&lt;='State Zip Codes'!$T$4,'State Zip Codes'!$T$3,"OUT OF TERRITORY"))))),$U$3)</f>
        <v>Zone 4</v>
      </c>
    </row>
    <row r="486" spans="1:8" x14ac:dyDescent="0.25">
      <c r="A486" t="s">
        <v>354</v>
      </c>
      <c r="B486">
        <v>81321</v>
      </c>
      <c r="C486" t="str">
        <f t="shared" si="7"/>
        <v>81321</v>
      </c>
      <c r="D486" t="s">
        <v>347</v>
      </c>
      <c r="E486" t="s">
        <v>730</v>
      </c>
      <c r="F486" t="s">
        <v>737</v>
      </c>
      <c r="G486" s="144">
        <v>259.857431658</v>
      </c>
      <c r="H486" t="str">
        <f>IF(VLOOKUP(A486,$J$4:$K$19,2)="Y",IF(G486&lt;='State Zip Codes'!$P$4,'State Zip Codes'!$P$3,IF(G486&lt;='State Zip Codes'!$Q$4,'State Zip Codes'!$Q$3,IF(G486&lt;='State Zip Codes'!$R$4,'State Zip Codes'!$R$3,IF(G486&lt;='State Zip Codes'!$S$4,'State Zip Codes'!$S$3,IF(G486&lt;='State Zip Codes'!$T$4,'State Zip Codes'!$T$3,"OUT OF TERRITORY"))))),$U$3)</f>
        <v>Zone 4</v>
      </c>
    </row>
    <row r="487" spans="1:8" x14ac:dyDescent="0.25">
      <c r="C487" t="str">
        <f t="shared" si="7"/>
        <v/>
      </c>
    </row>
    <row r="488" spans="1:8" x14ac:dyDescent="0.25">
      <c r="C488" t="str">
        <f t="shared" si="7"/>
        <v/>
      </c>
    </row>
    <row r="489" spans="1:8" x14ac:dyDescent="0.25">
      <c r="A489" t="s">
        <v>355</v>
      </c>
      <c r="B489">
        <v>80941</v>
      </c>
      <c r="C489" t="str">
        <f t="shared" si="7"/>
        <v>80941</v>
      </c>
      <c r="D489" t="s">
        <v>347</v>
      </c>
      <c r="E489" t="s">
        <v>449</v>
      </c>
      <c r="F489" t="s">
        <v>457</v>
      </c>
      <c r="G489" s="144">
        <v>1.24274238E-2</v>
      </c>
      <c r="H489" t="str">
        <f>IF(VLOOKUP(A489,$J$4:$K$19,2)="Y",IF(G489&lt;='State Zip Codes'!$P$4,'State Zip Codes'!$P$3,IF(G489&lt;='State Zip Codes'!$Q$4,'State Zip Codes'!$Q$3,IF(G489&lt;='State Zip Codes'!$R$4,'State Zip Codes'!$R$3,IF(G489&lt;='State Zip Codes'!$S$4,'State Zip Codes'!$S$3,IF(G489&lt;='State Zip Codes'!$T$4,'State Zip Codes'!$T$3,"OUT OF TERRITORY"))))),$U$3)</f>
        <v>Zone 0</v>
      </c>
    </row>
    <row r="490" spans="1:8" x14ac:dyDescent="0.25">
      <c r="A490" t="s">
        <v>355</v>
      </c>
      <c r="B490">
        <v>80942</v>
      </c>
      <c r="C490" t="str">
        <f t="shared" si="7"/>
        <v>80942</v>
      </c>
      <c r="D490" t="s">
        <v>347</v>
      </c>
      <c r="E490" t="s">
        <v>449</v>
      </c>
      <c r="F490" t="s">
        <v>457</v>
      </c>
      <c r="G490" s="144">
        <v>1.24274238E-2</v>
      </c>
      <c r="H490" t="str">
        <f>IF(VLOOKUP(A490,$J$4:$K$19,2)="Y",IF(G490&lt;='State Zip Codes'!$P$4,'State Zip Codes'!$P$3,IF(G490&lt;='State Zip Codes'!$Q$4,'State Zip Codes'!$Q$3,IF(G490&lt;='State Zip Codes'!$R$4,'State Zip Codes'!$R$3,IF(G490&lt;='State Zip Codes'!$S$4,'State Zip Codes'!$S$3,IF(G490&lt;='State Zip Codes'!$T$4,'State Zip Codes'!$T$3,"OUT OF TERRITORY"))))),$U$3)</f>
        <v>Zone 0</v>
      </c>
    </row>
    <row r="491" spans="1:8" x14ac:dyDescent="0.25">
      <c r="A491" t="s">
        <v>355</v>
      </c>
      <c r="B491">
        <v>80946</v>
      </c>
      <c r="C491" t="str">
        <f t="shared" si="7"/>
        <v>80946</v>
      </c>
      <c r="D491" t="s">
        <v>347</v>
      </c>
      <c r="E491" t="s">
        <v>449</v>
      </c>
      <c r="F491" t="s">
        <v>457</v>
      </c>
      <c r="G491" s="144">
        <v>1.24274238E-2</v>
      </c>
      <c r="H491" t="str">
        <f>IF(VLOOKUP(A491,$J$4:$K$19,2)="Y",IF(G491&lt;='State Zip Codes'!$P$4,'State Zip Codes'!$P$3,IF(G491&lt;='State Zip Codes'!$Q$4,'State Zip Codes'!$Q$3,IF(G491&lt;='State Zip Codes'!$R$4,'State Zip Codes'!$R$3,IF(G491&lt;='State Zip Codes'!$S$4,'State Zip Codes'!$S$3,IF(G491&lt;='State Zip Codes'!$T$4,'State Zip Codes'!$T$3,"OUT OF TERRITORY"))))),$U$3)</f>
        <v>Zone 0</v>
      </c>
    </row>
    <row r="492" spans="1:8" x14ac:dyDescent="0.25">
      <c r="A492" t="s">
        <v>355</v>
      </c>
      <c r="B492">
        <v>80947</v>
      </c>
      <c r="C492" t="str">
        <f t="shared" si="7"/>
        <v>80947</v>
      </c>
      <c r="D492" t="s">
        <v>347</v>
      </c>
      <c r="E492" t="s">
        <v>449</v>
      </c>
      <c r="F492" t="s">
        <v>457</v>
      </c>
      <c r="G492" s="144">
        <v>1.24274238E-2</v>
      </c>
      <c r="H492" t="str">
        <f>IF(VLOOKUP(A492,$J$4:$K$19,2)="Y",IF(G492&lt;='State Zip Codes'!$P$4,'State Zip Codes'!$P$3,IF(G492&lt;='State Zip Codes'!$Q$4,'State Zip Codes'!$Q$3,IF(G492&lt;='State Zip Codes'!$R$4,'State Zip Codes'!$R$3,IF(G492&lt;='State Zip Codes'!$S$4,'State Zip Codes'!$S$3,IF(G492&lt;='State Zip Codes'!$T$4,'State Zip Codes'!$T$3,"OUT OF TERRITORY"))))),$U$3)</f>
        <v>Zone 0</v>
      </c>
    </row>
    <row r="493" spans="1:8" x14ac:dyDescent="0.25">
      <c r="A493" t="s">
        <v>355</v>
      </c>
      <c r="B493">
        <v>80950</v>
      </c>
      <c r="C493" t="str">
        <f t="shared" si="7"/>
        <v>80950</v>
      </c>
      <c r="D493" t="s">
        <v>347</v>
      </c>
      <c r="E493" t="s">
        <v>449</v>
      </c>
      <c r="F493" t="s">
        <v>457</v>
      </c>
      <c r="G493" s="144">
        <v>1.24274238E-2</v>
      </c>
      <c r="H493" t="str">
        <f>IF(VLOOKUP(A493,$J$4:$K$19,2)="Y",IF(G493&lt;='State Zip Codes'!$P$4,'State Zip Codes'!$P$3,IF(G493&lt;='State Zip Codes'!$Q$4,'State Zip Codes'!$Q$3,IF(G493&lt;='State Zip Codes'!$R$4,'State Zip Codes'!$R$3,IF(G493&lt;='State Zip Codes'!$S$4,'State Zip Codes'!$S$3,IF(G493&lt;='State Zip Codes'!$T$4,'State Zip Codes'!$T$3,"OUT OF TERRITORY"))))),$U$3)</f>
        <v>Zone 0</v>
      </c>
    </row>
    <row r="494" spans="1:8" x14ac:dyDescent="0.25">
      <c r="A494" t="s">
        <v>355</v>
      </c>
      <c r="B494">
        <v>80977</v>
      </c>
      <c r="C494" t="str">
        <f t="shared" si="7"/>
        <v>80977</v>
      </c>
      <c r="D494" t="s">
        <v>347</v>
      </c>
      <c r="E494" t="s">
        <v>449</v>
      </c>
      <c r="F494" t="s">
        <v>457</v>
      </c>
      <c r="G494" s="144">
        <v>1.24274238E-2</v>
      </c>
      <c r="H494" t="str">
        <f>IF(VLOOKUP(A494,$J$4:$K$19,2)="Y",IF(G494&lt;='State Zip Codes'!$P$4,'State Zip Codes'!$P$3,IF(G494&lt;='State Zip Codes'!$Q$4,'State Zip Codes'!$Q$3,IF(G494&lt;='State Zip Codes'!$R$4,'State Zip Codes'!$R$3,IF(G494&lt;='State Zip Codes'!$S$4,'State Zip Codes'!$S$3,IF(G494&lt;='State Zip Codes'!$T$4,'State Zip Codes'!$T$3,"OUT OF TERRITORY"))))),$U$3)</f>
        <v>Zone 0</v>
      </c>
    </row>
    <row r="495" spans="1:8" x14ac:dyDescent="0.25">
      <c r="A495" t="s">
        <v>355</v>
      </c>
      <c r="B495">
        <v>80995</v>
      </c>
      <c r="C495" t="str">
        <f t="shared" si="7"/>
        <v>80995</v>
      </c>
      <c r="D495" t="s">
        <v>347</v>
      </c>
      <c r="E495" t="s">
        <v>449</v>
      </c>
      <c r="F495" t="s">
        <v>457</v>
      </c>
      <c r="G495" s="144">
        <v>1.24274238E-2</v>
      </c>
      <c r="H495" t="str">
        <f>IF(VLOOKUP(A495,$J$4:$K$19,2)="Y",IF(G495&lt;='State Zip Codes'!$P$4,'State Zip Codes'!$P$3,IF(G495&lt;='State Zip Codes'!$Q$4,'State Zip Codes'!$Q$3,IF(G495&lt;='State Zip Codes'!$R$4,'State Zip Codes'!$R$3,IF(G495&lt;='State Zip Codes'!$S$4,'State Zip Codes'!$S$3,IF(G495&lt;='State Zip Codes'!$T$4,'State Zip Codes'!$T$3,"OUT OF TERRITORY"))))),$U$3)</f>
        <v>Zone 0</v>
      </c>
    </row>
    <row r="496" spans="1:8" x14ac:dyDescent="0.25">
      <c r="A496" t="s">
        <v>355</v>
      </c>
      <c r="B496">
        <v>80997</v>
      </c>
      <c r="C496" t="str">
        <f t="shared" si="7"/>
        <v>80997</v>
      </c>
      <c r="D496" t="s">
        <v>347</v>
      </c>
      <c r="E496" t="s">
        <v>449</v>
      </c>
      <c r="F496" t="s">
        <v>457</v>
      </c>
      <c r="G496" s="144">
        <v>1.24274238E-2</v>
      </c>
      <c r="H496" t="str">
        <f>IF(VLOOKUP(A496,$J$4:$K$19,2)="Y",IF(G496&lt;='State Zip Codes'!$P$4,'State Zip Codes'!$P$3,IF(G496&lt;='State Zip Codes'!$Q$4,'State Zip Codes'!$Q$3,IF(G496&lt;='State Zip Codes'!$R$4,'State Zip Codes'!$R$3,IF(G496&lt;='State Zip Codes'!$S$4,'State Zip Codes'!$S$3,IF(G496&lt;='State Zip Codes'!$T$4,'State Zip Codes'!$T$3,"OUT OF TERRITORY"))))),$U$3)</f>
        <v>Zone 0</v>
      </c>
    </row>
    <row r="497" spans="1:8" x14ac:dyDescent="0.25">
      <c r="A497" t="s">
        <v>355</v>
      </c>
      <c r="B497">
        <v>80912</v>
      </c>
      <c r="C497" t="str">
        <f t="shared" si="7"/>
        <v>80912</v>
      </c>
      <c r="D497" t="s">
        <v>347</v>
      </c>
      <c r="E497" t="s">
        <v>449</v>
      </c>
      <c r="F497" t="s">
        <v>457</v>
      </c>
      <c r="G497" s="144">
        <v>3.1068559499999999E-2</v>
      </c>
      <c r="H497" t="str">
        <f>IF(VLOOKUP(A497,$J$4:$K$19,2)="Y",IF(G497&lt;='State Zip Codes'!$P$4,'State Zip Codes'!$P$3,IF(G497&lt;='State Zip Codes'!$Q$4,'State Zip Codes'!$Q$3,IF(G497&lt;='State Zip Codes'!$R$4,'State Zip Codes'!$R$3,IF(G497&lt;='State Zip Codes'!$S$4,'State Zip Codes'!$S$3,IF(G497&lt;='State Zip Codes'!$T$4,'State Zip Codes'!$T$3,"OUT OF TERRITORY"))))),$U$3)</f>
        <v>Zone 0</v>
      </c>
    </row>
    <row r="498" spans="1:8" x14ac:dyDescent="0.25">
      <c r="A498" t="s">
        <v>355</v>
      </c>
      <c r="B498">
        <v>80903</v>
      </c>
      <c r="C498" t="str">
        <f t="shared" si="7"/>
        <v>80903</v>
      </c>
      <c r="D498" t="s">
        <v>347</v>
      </c>
      <c r="E498" t="s">
        <v>449</v>
      </c>
      <c r="F498" t="s">
        <v>457</v>
      </c>
      <c r="G498" s="144">
        <v>0.39146384969999998</v>
      </c>
      <c r="H498" t="str">
        <f>IF(VLOOKUP(A498,$J$4:$K$19,2)="Y",IF(G498&lt;='State Zip Codes'!$P$4,'State Zip Codes'!$P$3,IF(G498&lt;='State Zip Codes'!$Q$4,'State Zip Codes'!$Q$3,IF(G498&lt;='State Zip Codes'!$R$4,'State Zip Codes'!$R$3,IF(G498&lt;='State Zip Codes'!$S$4,'State Zip Codes'!$S$3,IF(G498&lt;='State Zip Codes'!$T$4,'State Zip Codes'!$T$3,"OUT OF TERRITORY"))))),$U$3)</f>
        <v>Zone 0</v>
      </c>
    </row>
    <row r="499" spans="1:8" x14ac:dyDescent="0.25">
      <c r="A499" t="s">
        <v>355</v>
      </c>
      <c r="B499">
        <v>80905</v>
      </c>
      <c r="C499" t="str">
        <f t="shared" si="7"/>
        <v>80905</v>
      </c>
      <c r="D499" t="s">
        <v>347</v>
      </c>
      <c r="E499" t="s">
        <v>449</v>
      </c>
      <c r="F499" t="s">
        <v>457</v>
      </c>
      <c r="G499" s="144">
        <v>1.3856577536999999</v>
      </c>
      <c r="H499" t="str">
        <f>IF(VLOOKUP(A499,$J$4:$K$19,2)="Y",IF(G499&lt;='State Zip Codes'!$P$4,'State Zip Codes'!$P$3,IF(G499&lt;='State Zip Codes'!$Q$4,'State Zip Codes'!$Q$3,IF(G499&lt;='State Zip Codes'!$R$4,'State Zip Codes'!$R$3,IF(G499&lt;='State Zip Codes'!$S$4,'State Zip Codes'!$S$3,IF(G499&lt;='State Zip Codes'!$T$4,'State Zip Codes'!$T$3,"OUT OF TERRITORY"))))),$U$3)</f>
        <v>Zone 0</v>
      </c>
    </row>
    <row r="500" spans="1:8" x14ac:dyDescent="0.25">
      <c r="A500" t="s">
        <v>355</v>
      </c>
      <c r="B500">
        <v>80909</v>
      </c>
      <c r="C500" t="str">
        <f t="shared" si="7"/>
        <v>80909</v>
      </c>
      <c r="D500" t="s">
        <v>347</v>
      </c>
      <c r="E500" t="s">
        <v>449</v>
      </c>
      <c r="F500" t="s">
        <v>457</v>
      </c>
      <c r="G500" s="144">
        <v>2.8831623215999995</v>
      </c>
      <c r="H500" t="str">
        <f>IF(VLOOKUP(A500,$J$4:$K$19,2)="Y",IF(G500&lt;='State Zip Codes'!$P$4,'State Zip Codes'!$P$3,IF(G500&lt;='State Zip Codes'!$Q$4,'State Zip Codes'!$Q$3,IF(G500&lt;='State Zip Codes'!$R$4,'State Zip Codes'!$R$3,IF(G500&lt;='State Zip Codes'!$S$4,'State Zip Codes'!$S$3,IF(G500&lt;='State Zip Codes'!$T$4,'State Zip Codes'!$T$3,"OUT OF TERRITORY"))))),$U$3)</f>
        <v>Zone 0</v>
      </c>
    </row>
    <row r="501" spans="1:8" x14ac:dyDescent="0.25">
      <c r="A501" t="s">
        <v>355</v>
      </c>
      <c r="B501">
        <v>80910</v>
      </c>
      <c r="C501" t="str">
        <f t="shared" si="7"/>
        <v>80910</v>
      </c>
      <c r="D501" t="s">
        <v>347</v>
      </c>
      <c r="E501" t="s">
        <v>449</v>
      </c>
      <c r="F501" t="s">
        <v>457</v>
      </c>
      <c r="G501" s="144">
        <v>3.0385051190999994</v>
      </c>
      <c r="H501" t="str">
        <f>IF(VLOOKUP(A501,$J$4:$K$19,2)="Y",IF(G501&lt;='State Zip Codes'!$P$4,'State Zip Codes'!$P$3,IF(G501&lt;='State Zip Codes'!$Q$4,'State Zip Codes'!$Q$3,IF(G501&lt;='State Zip Codes'!$R$4,'State Zip Codes'!$R$3,IF(G501&lt;='State Zip Codes'!$S$4,'State Zip Codes'!$S$3,IF(G501&lt;='State Zip Codes'!$T$4,'State Zip Codes'!$T$3,"OUT OF TERRITORY"))))),$U$3)</f>
        <v>Zone 0</v>
      </c>
    </row>
    <row r="502" spans="1:8" x14ac:dyDescent="0.25">
      <c r="A502" t="s">
        <v>355</v>
      </c>
      <c r="B502">
        <v>80907</v>
      </c>
      <c r="C502" t="str">
        <f t="shared" si="7"/>
        <v>80907</v>
      </c>
      <c r="D502" t="s">
        <v>347</v>
      </c>
      <c r="E502" t="s">
        <v>449</v>
      </c>
      <c r="F502" t="s">
        <v>457</v>
      </c>
      <c r="G502" s="144">
        <v>3.1192833737999996</v>
      </c>
      <c r="H502" t="str">
        <f>IF(VLOOKUP(A502,$J$4:$K$19,2)="Y",IF(G502&lt;='State Zip Codes'!$P$4,'State Zip Codes'!$P$3,IF(G502&lt;='State Zip Codes'!$Q$4,'State Zip Codes'!$Q$3,IF(G502&lt;='State Zip Codes'!$R$4,'State Zip Codes'!$R$3,IF(G502&lt;='State Zip Codes'!$S$4,'State Zip Codes'!$S$3,IF(G502&lt;='State Zip Codes'!$T$4,'State Zip Codes'!$T$3,"OUT OF TERRITORY"))))),$U$3)</f>
        <v>Zone 0</v>
      </c>
    </row>
    <row r="503" spans="1:8" x14ac:dyDescent="0.25">
      <c r="A503" t="s">
        <v>355</v>
      </c>
      <c r="B503">
        <v>80904</v>
      </c>
      <c r="C503" t="str">
        <f t="shared" si="7"/>
        <v>80904</v>
      </c>
      <c r="D503" t="s">
        <v>347</v>
      </c>
      <c r="E503" t="s">
        <v>449</v>
      </c>
      <c r="F503" t="s">
        <v>457</v>
      </c>
      <c r="G503" s="144">
        <v>3.3367632903</v>
      </c>
      <c r="H503" t="str">
        <f>IF(VLOOKUP(A503,$J$4:$K$19,2)="Y",IF(G503&lt;='State Zip Codes'!$P$4,'State Zip Codes'!$P$3,IF(G503&lt;='State Zip Codes'!$Q$4,'State Zip Codes'!$Q$3,IF(G503&lt;='State Zip Codes'!$R$4,'State Zip Codes'!$R$3,IF(G503&lt;='State Zip Codes'!$S$4,'State Zip Codes'!$S$3,IF(G503&lt;='State Zip Codes'!$T$4,'State Zip Codes'!$T$3,"OUT OF TERRITORY"))))),$U$3)</f>
        <v>Zone 0</v>
      </c>
    </row>
    <row r="504" spans="1:8" x14ac:dyDescent="0.25">
      <c r="A504" t="s">
        <v>355</v>
      </c>
      <c r="B504">
        <v>80906</v>
      </c>
      <c r="C504" t="str">
        <f t="shared" si="7"/>
        <v>80906</v>
      </c>
      <c r="D504" t="s">
        <v>347</v>
      </c>
      <c r="E504" t="s">
        <v>449</v>
      </c>
      <c r="F504" t="s">
        <v>457</v>
      </c>
      <c r="G504" s="144">
        <v>4.5049411274999995</v>
      </c>
      <c r="H504" t="str">
        <f>IF(VLOOKUP(A504,$J$4:$K$19,2)="Y",IF(G504&lt;='State Zip Codes'!$P$4,'State Zip Codes'!$P$3,IF(G504&lt;='State Zip Codes'!$Q$4,'State Zip Codes'!$Q$3,IF(G504&lt;='State Zip Codes'!$R$4,'State Zip Codes'!$R$3,IF(G504&lt;='State Zip Codes'!$S$4,'State Zip Codes'!$S$3,IF(G504&lt;='State Zip Codes'!$T$4,'State Zip Codes'!$T$3,"OUT OF TERRITORY"))))),$U$3)</f>
        <v>Zone 0</v>
      </c>
    </row>
    <row r="505" spans="1:8" x14ac:dyDescent="0.25">
      <c r="A505" t="s">
        <v>355</v>
      </c>
      <c r="B505">
        <v>80917</v>
      </c>
      <c r="C505" t="str">
        <f t="shared" si="7"/>
        <v>80917</v>
      </c>
      <c r="D505" t="s">
        <v>347</v>
      </c>
      <c r="E505" t="s">
        <v>449</v>
      </c>
      <c r="F505" t="s">
        <v>457</v>
      </c>
      <c r="G505" s="144">
        <v>5.3437922339999995</v>
      </c>
      <c r="H505" t="str">
        <f>IF(VLOOKUP(A505,$J$4:$K$19,2)="Y",IF(G505&lt;='State Zip Codes'!$P$4,'State Zip Codes'!$P$3,IF(G505&lt;='State Zip Codes'!$Q$4,'State Zip Codes'!$Q$3,IF(G505&lt;='State Zip Codes'!$R$4,'State Zip Codes'!$R$3,IF(G505&lt;='State Zip Codes'!$S$4,'State Zip Codes'!$S$3,IF(G505&lt;='State Zip Codes'!$T$4,'State Zip Codes'!$T$3,"OUT OF TERRITORY"))))),$U$3)</f>
        <v>Zone 0</v>
      </c>
    </row>
    <row r="506" spans="1:8" x14ac:dyDescent="0.25">
      <c r="A506" t="s">
        <v>355</v>
      </c>
      <c r="B506">
        <v>80916</v>
      </c>
      <c r="C506" t="str">
        <f t="shared" si="7"/>
        <v>80916</v>
      </c>
      <c r="D506" t="s">
        <v>347</v>
      </c>
      <c r="E506" t="s">
        <v>449</v>
      </c>
      <c r="F506" t="s">
        <v>457</v>
      </c>
      <c r="G506" s="144">
        <v>5.4742801839000004</v>
      </c>
      <c r="H506" t="str">
        <f>IF(VLOOKUP(A506,$J$4:$K$19,2)="Y",IF(G506&lt;='State Zip Codes'!$P$4,'State Zip Codes'!$P$3,IF(G506&lt;='State Zip Codes'!$Q$4,'State Zip Codes'!$Q$3,IF(G506&lt;='State Zip Codes'!$R$4,'State Zip Codes'!$R$3,IF(G506&lt;='State Zip Codes'!$S$4,'State Zip Codes'!$S$3,IF(G506&lt;='State Zip Codes'!$T$4,'State Zip Codes'!$T$3,"OUT OF TERRITORY"))))),$U$3)</f>
        <v>Zone 0</v>
      </c>
    </row>
    <row r="507" spans="1:8" x14ac:dyDescent="0.25">
      <c r="A507" t="s">
        <v>355</v>
      </c>
      <c r="B507">
        <v>80915</v>
      </c>
      <c r="C507" t="str">
        <f t="shared" si="7"/>
        <v>80915</v>
      </c>
      <c r="D507" t="s">
        <v>347</v>
      </c>
      <c r="E507" t="s">
        <v>449</v>
      </c>
      <c r="F507" t="s">
        <v>457</v>
      </c>
      <c r="G507" s="144">
        <v>5.8471028979000002</v>
      </c>
      <c r="H507" t="str">
        <f>IF(VLOOKUP(A507,$J$4:$K$19,2)="Y",IF(G507&lt;='State Zip Codes'!$P$4,'State Zip Codes'!$P$3,IF(G507&lt;='State Zip Codes'!$Q$4,'State Zip Codes'!$Q$3,IF(G507&lt;='State Zip Codes'!$R$4,'State Zip Codes'!$R$3,IF(G507&lt;='State Zip Codes'!$S$4,'State Zip Codes'!$S$3,IF(G507&lt;='State Zip Codes'!$T$4,'State Zip Codes'!$T$3,"OUT OF TERRITORY"))))),$U$3)</f>
        <v>Zone 0</v>
      </c>
    </row>
    <row r="508" spans="1:8" x14ac:dyDescent="0.25">
      <c r="A508" t="s">
        <v>355</v>
      </c>
      <c r="B508">
        <v>80918</v>
      </c>
      <c r="C508" t="str">
        <f t="shared" si="7"/>
        <v>80918</v>
      </c>
      <c r="D508" t="s">
        <v>347</v>
      </c>
      <c r="E508" t="s">
        <v>449</v>
      </c>
      <c r="F508" t="s">
        <v>457</v>
      </c>
      <c r="G508" s="144">
        <v>5.9216674406999994</v>
      </c>
      <c r="H508" t="str">
        <f>IF(VLOOKUP(A508,$J$4:$K$19,2)="Y",IF(G508&lt;='State Zip Codes'!$P$4,'State Zip Codes'!$P$3,IF(G508&lt;='State Zip Codes'!$Q$4,'State Zip Codes'!$Q$3,IF(G508&lt;='State Zip Codes'!$R$4,'State Zip Codes'!$R$3,IF(G508&lt;='State Zip Codes'!$S$4,'State Zip Codes'!$S$3,IF(G508&lt;='State Zip Codes'!$T$4,'State Zip Codes'!$T$3,"OUT OF TERRITORY"))))),$U$3)</f>
        <v>Zone 0</v>
      </c>
    </row>
    <row r="509" spans="1:8" x14ac:dyDescent="0.25">
      <c r="A509" t="s">
        <v>355</v>
      </c>
      <c r="B509">
        <v>80829</v>
      </c>
      <c r="C509" t="str">
        <f t="shared" si="7"/>
        <v>80829</v>
      </c>
      <c r="D509" t="s">
        <v>347</v>
      </c>
      <c r="E509" t="s">
        <v>449</v>
      </c>
      <c r="F509" t="s">
        <v>486</v>
      </c>
      <c r="G509" s="144">
        <v>6.2509941714000004</v>
      </c>
      <c r="H509" t="str">
        <f>IF(VLOOKUP(A509,$J$4:$K$19,2)="Y",IF(G509&lt;='State Zip Codes'!$P$4,'State Zip Codes'!$P$3,IF(G509&lt;='State Zip Codes'!$Q$4,'State Zip Codes'!$Q$3,IF(G509&lt;='State Zip Codes'!$R$4,'State Zip Codes'!$R$3,IF(G509&lt;='State Zip Codes'!$S$4,'State Zip Codes'!$S$3,IF(G509&lt;='State Zip Codes'!$T$4,'State Zip Codes'!$T$3,"OUT OF TERRITORY"))))),$U$3)</f>
        <v>Zone 0</v>
      </c>
    </row>
    <row r="510" spans="1:8" x14ac:dyDescent="0.25">
      <c r="A510" t="s">
        <v>355</v>
      </c>
      <c r="B510">
        <v>80902</v>
      </c>
      <c r="C510" t="str">
        <f t="shared" si="7"/>
        <v>80902</v>
      </c>
      <c r="D510" t="s">
        <v>347</v>
      </c>
      <c r="E510" t="s">
        <v>449</v>
      </c>
      <c r="F510" t="s">
        <v>457</v>
      </c>
      <c r="G510" s="144">
        <v>6.4125506807999999</v>
      </c>
      <c r="H510" t="str">
        <f>IF(VLOOKUP(A510,$J$4:$K$19,2)="Y",IF(G510&lt;='State Zip Codes'!$P$4,'State Zip Codes'!$P$3,IF(G510&lt;='State Zip Codes'!$Q$4,'State Zip Codes'!$Q$3,IF(G510&lt;='State Zip Codes'!$R$4,'State Zip Codes'!$R$3,IF(G510&lt;='State Zip Codes'!$S$4,'State Zip Codes'!$S$3,IF(G510&lt;='State Zip Codes'!$T$4,'State Zip Codes'!$T$3,"OUT OF TERRITORY"))))),$U$3)</f>
        <v>Zone 0</v>
      </c>
    </row>
    <row r="511" spans="1:8" x14ac:dyDescent="0.25">
      <c r="A511" t="s">
        <v>355</v>
      </c>
      <c r="B511">
        <v>80919</v>
      </c>
      <c r="C511" t="str">
        <f t="shared" si="7"/>
        <v>80919</v>
      </c>
      <c r="D511" t="s">
        <v>347</v>
      </c>
      <c r="E511" t="s">
        <v>449</v>
      </c>
      <c r="F511" t="s">
        <v>457</v>
      </c>
      <c r="G511" s="144">
        <v>7.4378131442999997</v>
      </c>
      <c r="H511" t="str">
        <f>IF(VLOOKUP(A511,$J$4:$K$19,2)="Y",IF(G511&lt;='State Zip Codes'!$P$4,'State Zip Codes'!$P$3,IF(G511&lt;='State Zip Codes'!$Q$4,'State Zip Codes'!$Q$3,IF(G511&lt;='State Zip Codes'!$R$4,'State Zip Codes'!$R$3,IF(G511&lt;='State Zip Codes'!$S$4,'State Zip Codes'!$S$3,IF(G511&lt;='State Zip Codes'!$T$4,'State Zip Codes'!$T$3,"OUT OF TERRITORY"))))),$U$3)</f>
        <v>Zone 0</v>
      </c>
    </row>
    <row r="512" spans="1:8" x14ac:dyDescent="0.25">
      <c r="A512" t="s">
        <v>355</v>
      </c>
      <c r="B512">
        <v>80922</v>
      </c>
      <c r="C512" t="str">
        <f t="shared" si="7"/>
        <v>80922</v>
      </c>
      <c r="D512" t="s">
        <v>347</v>
      </c>
      <c r="E512" t="s">
        <v>449</v>
      </c>
      <c r="F512" t="s">
        <v>457</v>
      </c>
      <c r="G512" s="144">
        <v>7.5248051108999991</v>
      </c>
      <c r="H512" t="str">
        <f>IF(VLOOKUP(A512,$J$4:$K$19,2)="Y",IF(G512&lt;='State Zip Codes'!$P$4,'State Zip Codes'!$P$3,IF(G512&lt;='State Zip Codes'!$Q$4,'State Zip Codes'!$Q$3,IF(G512&lt;='State Zip Codes'!$R$4,'State Zip Codes'!$R$3,IF(G512&lt;='State Zip Codes'!$S$4,'State Zip Codes'!$S$3,IF(G512&lt;='State Zip Codes'!$T$4,'State Zip Codes'!$T$3,"OUT OF TERRITORY"))))),$U$3)</f>
        <v>Zone 0</v>
      </c>
    </row>
    <row r="513" spans="1:8" x14ac:dyDescent="0.25">
      <c r="A513" t="s">
        <v>355</v>
      </c>
      <c r="B513">
        <v>80911</v>
      </c>
      <c r="C513" t="str">
        <f t="shared" si="7"/>
        <v>80911</v>
      </c>
      <c r="D513" t="s">
        <v>347</v>
      </c>
      <c r="E513" t="s">
        <v>449</v>
      </c>
      <c r="F513" t="s">
        <v>457</v>
      </c>
      <c r="G513" s="144">
        <v>7.6987890440999998</v>
      </c>
      <c r="H513" t="str">
        <f>IF(VLOOKUP(A513,$J$4:$K$19,2)="Y",IF(G513&lt;='State Zip Codes'!$P$4,'State Zip Codes'!$P$3,IF(G513&lt;='State Zip Codes'!$Q$4,'State Zip Codes'!$Q$3,IF(G513&lt;='State Zip Codes'!$R$4,'State Zip Codes'!$R$3,IF(G513&lt;='State Zip Codes'!$S$4,'State Zip Codes'!$S$3,IF(G513&lt;='State Zip Codes'!$T$4,'State Zip Codes'!$T$3,"OUT OF TERRITORY"))))),$U$3)</f>
        <v>Zone 0</v>
      </c>
    </row>
    <row r="514" spans="1:8" x14ac:dyDescent="0.25">
      <c r="A514" t="s">
        <v>355</v>
      </c>
      <c r="B514">
        <v>80951</v>
      </c>
      <c r="C514" t="str">
        <f t="shared" si="7"/>
        <v>80951</v>
      </c>
      <c r="D514" t="s">
        <v>347</v>
      </c>
      <c r="E514" t="s">
        <v>449</v>
      </c>
      <c r="F514" t="s">
        <v>457</v>
      </c>
      <c r="G514" s="144">
        <v>8.0281157747999998</v>
      </c>
      <c r="H514" t="str">
        <f>IF(VLOOKUP(A514,$J$4:$K$19,2)="Y",IF(G514&lt;='State Zip Codes'!$P$4,'State Zip Codes'!$P$3,IF(G514&lt;='State Zip Codes'!$Q$4,'State Zip Codes'!$Q$3,IF(G514&lt;='State Zip Codes'!$R$4,'State Zip Codes'!$R$3,IF(G514&lt;='State Zip Codes'!$S$4,'State Zip Codes'!$S$3,IF(G514&lt;='State Zip Codes'!$T$4,'State Zip Codes'!$T$3,"OUT OF TERRITORY"))))),$U$3)</f>
        <v>Zone 0</v>
      </c>
    </row>
    <row r="515" spans="1:8" x14ac:dyDescent="0.25">
      <c r="A515" t="s">
        <v>355</v>
      </c>
      <c r="B515">
        <v>80939</v>
      </c>
      <c r="C515" t="str">
        <f t="shared" si="7"/>
        <v>80939</v>
      </c>
      <c r="D515" t="s">
        <v>347</v>
      </c>
      <c r="E515" t="s">
        <v>449</v>
      </c>
      <c r="F515" t="s">
        <v>457</v>
      </c>
      <c r="G515" s="144">
        <v>8.2828779626999989</v>
      </c>
      <c r="H515" t="str">
        <f>IF(VLOOKUP(A515,$J$4:$K$19,2)="Y",IF(G515&lt;='State Zip Codes'!$P$4,'State Zip Codes'!$P$3,IF(G515&lt;='State Zip Codes'!$Q$4,'State Zip Codes'!$Q$3,IF(G515&lt;='State Zip Codes'!$R$4,'State Zip Codes'!$R$3,IF(G515&lt;='State Zip Codes'!$S$4,'State Zip Codes'!$S$3,IF(G515&lt;='State Zip Codes'!$T$4,'State Zip Codes'!$T$3,"OUT OF TERRITORY"))))),$U$3)</f>
        <v>Zone 0</v>
      </c>
    </row>
    <row r="516" spans="1:8" x14ac:dyDescent="0.25">
      <c r="A516" t="s">
        <v>355</v>
      </c>
      <c r="B516">
        <v>80923</v>
      </c>
      <c r="C516" t="str">
        <f t="shared" si="7"/>
        <v>80923</v>
      </c>
      <c r="D516" t="s">
        <v>347</v>
      </c>
      <c r="E516" t="s">
        <v>449</v>
      </c>
      <c r="F516" t="s">
        <v>457</v>
      </c>
      <c r="G516" s="144">
        <v>8.3512287935999989</v>
      </c>
      <c r="H516" t="str">
        <f>IF(VLOOKUP(A516,$J$4:$K$19,2)="Y",IF(G516&lt;='State Zip Codes'!$P$4,'State Zip Codes'!$P$3,IF(G516&lt;='State Zip Codes'!$Q$4,'State Zip Codes'!$Q$3,IF(G516&lt;='State Zip Codes'!$R$4,'State Zip Codes'!$R$3,IF(G516&lt;='State Zip Codes'!$S$4,'State Zip Codes'!$S$3,IF(G516&lt;='State Zip Codes'!$T$4,'State Zip Codes'!$T$3,"OUT OF TERRITORY"))))),$U$3)</f>
        <v>Zone 0</v>
      </c>
    </row>
    <row r="517" spans="1:8" x14ac:dyDescent="0.25">
      <c r="A517" t="s">
        <v>355</v>
      </c>
      <c r="B517">
        <v>80920</v>
      </c>
      <c r="C517" t="str">
        <f t="shared" ref="C517:C580" si="8">TRIM(CLEAN(B517))</f>
        <v>80920</v>
      </c>
      <c r="D517" t="s">
        <v>347</v>
      </c>
      <c r="E517" t="s">
        <v>449</v>
      </c>
      <c r="F517" t="s">
        <v>457</v>
      </c>
      <c r="G517" s="144">
        <v>9.1093016453999986</v>
      </c>
      <c r="H517" t="str">
        <f>IF(VLOOKUP(A517,$J$4:$K$19,2)="Y",IF(G517&lt;='State Zip Codes'!$P$4,'State Zip Codes'!$P$3,IF(G517&lt;='State Zip Codes'!$Q$4,'State Zip Codes'!$Q$3,IF(G517&lt;='State Zip Codes'!$R$4,'State Zip Codes'!$R$3,IF(G517&lt;='State Zip Codes'!$S$4,'State Zip Codes'!$S$3,IF(G517&lt;='State Zip Codes'!$T$4,'State Zip Codes'!$T$3,"OUT OF TERRITORY"))))),$U$3)</f>
        <v>Zone 0</v>
      </c>
    </row>
    <row r="518" spans="1:8" x14ac:dyDescent="0.25">
      <c r="A518" t="s">
        <v>355</v>
      </c>
      <c r="B518">
        <v>80938</v>
      </c>
      <c r="C518" t="str">
        <f t="shared" si="8"/>
        <v>80938</v>
      </c>
      <c r="D518" t="s">
        <v>347</v>
      </c>
      <c r="E518" t="s">
        <v>449</v>
      </c>
      <c r="F518" t="s">
        <v>457</v>
      </c>
      <c r="G518" s="144">
        <v>9.7741688186999998</v>
      </c>
      <c r="H518" t="str">
        <f>IF(VLOOKUP(A518,$J$4:$K$19,2)="Y",IF(G518&lt;='State Zip Codes'!$P$4,'State Zip Codes'!$P$3,IF(G518&lt;='State Zip Codes'!$Q$4,'State Zip Codes'!$Q$3,IF(G518&lt;='State Zip Codes'!$R$4,'State Zip Codes'!$R$3,IF(G518&lt;='State Zip Codes'!$S$4,'State Zip Codes'!$S$3,IF(G518&lt;='State Zip Codes'!$T$4,'State Zip Codes'!$T$3,"OUT OF TERRITORY"))))),$U$3)</f>
        <v>Zone 0</v>
      </c>
    </row>
    <row r="519" spans="1:8" x14ac:dyDescent="0.25">
      <c r="A519" t="s">
        <v>355</v>
      </c>
      <c r="B519">
        <v>80809</v>
      </c>
      <c r="C519" t="str">
        <f t="shared" si="8"/>
        <v>80809</v>
      </c>
      <c r="D519" t="s">
        <v>347</v>
      </c>
      <c r="E519" t="s">
        <v>449</v>
      </c>
      <c r="F519" t="s">
        <v>474</v>
      </c>
      <c r="G519" s="144">
        <v>10.0599995661</v>
      </c>
      <c r="H519" t="str">
        <f>IF(VLOOKUP(A519,$J$4:$K$19,2)="Y",IF(G519&lt;='State Zip Codes'!$P$4,'State Zip Codes'!$P$3,IF(G519&lt;='State Zip Codes'!$Q$4,'State Zip Codes'!$Q$3,IF(G519&lt;='State Zip Codes'!$R$4,'State Zip Codes'!$R$3,IF(G519&lt;='State Zip Codes'!$S$4,'State Zip Codes'!$S$3,IF(G519&lt;='State Zip Codes'!$T$4,'State Zip Codes'!$T$3,"OUT OF TERRITORY"))))),$U$3)</f>
        <v>Zone 0</v>
      </c>
    </row>
    <row r="520" spans="1:8" x14ac:dyDescent="0.25">
      <c r="A520" t="s">
        <v>355</v>
      </c>
      <c r="B520">
        <v>80927</v>
      </c>
      <c r="C520" t="str">
        <f t="shared" si="8"/>
        <v>80927</v>
      </c>
      <c r="D520" t="s">
        <v>347</v>
      </c>
      <c r="E520" t="s">
        <v>449</v>
      </c>
      <c r="F520" t="s">
        <v>457</v>
      </c>
      <c r="G520" s="144">
        <v>10.134564108899999</v>
      </c>
      <c r="H520" t="str">
        <f>IF(VLOOKUP(A520,$J$4:$K$19,2)="Y",IF(G520&lt;='State Zip Codes'!$P$4,'State Zip Codes'!$P$3,IF(G520&lt;='State Zip Codes'!$Q$4,'State Zip Codes'!$Q$3,IF(G520&lt;='State Zip Codes'!$R$4,'State Zip Codes'!$R$3,IF(G520&lt;='State Zip Codes'!$S$4,'State Zip Codes'!$S$3,IF(G520&lt;='State Zip Codes'!$T$4,'State Zip Codes'!$T$3,"OUT OF TERRITORY"))))),$U$3)</f>
        <v>Zone 0</v>
      </c>
    </row>
    <row r="521" spans="1:8" x14ac:dyDescent="0.25">
      <c r="A521" t="s">
        <v>355</v>
      </c>
      <c r="B521">
        <v>80924</v>
      </c>
      <c r="C521" t="str">
        <f t="shared" si="8"/>
        <v>80924</v>
      </c>
      <c r="D521" t="s">
        <v>347</v>
      </c>
      <c r="E521" t="s">
        <v>449</v>
      </c>
      <c r="F521" t="s">
        <v>457</v>
      </c>
      <c r="G521" s="144">
        <v>10.6937981799</v>
      </c>
      <c r="H521" t="str">
        <f>IF(VLOOKUP(A521,$J$4:$K$19,2)="Y",IF(G521&lt;='State Zip Codes'!$P$4,'State Zip Codes'!$P$3,IF(G521&lt;='State Zip Codes'!$Q$4,'State Zip Codes'!$Q$3,IF(G521&lt;='State Zip Codes'!$R$4,'State Zip Codes'!$R$3,IF(G521&lt;='State Zip Codes'!$S$4,'State Zip Codes'!$S$3,IF(G521&lt;='State Zip Codes'!$T$4,'State Zip Codes'!$T$3,"OUT OF TERRITORY"))))),$U$3)</f>
        <v>Zone 0</v>
      </c>
    </row>
    <row r="522" spans="1:8" x14ac:dyDescent="0.25">
      <c r="A522" t="s">
        <v>355</v>
      </c>
      <c r="B522">
        <v>80840</v>
      </c>
      <c r="C522" t="str">
        <f t="shared" si="8"/>
        <v>80840</v>
      </c>
      <c r="D522" t="s">
        <v>347</v>
      </c>
      <c r="E522" t="s">
        <v>449</v>
      </c>
      <c r="F522" t="s">
        <v>467</v>
      </c>
      <c r="G522" s="144">
        <v>11.066620893899998</v>
      </c>
      <c r="H522" t="str">
        <f>IF(VLOOKUP(A522,$J$4:$K$19,2)="Y",IF(G522&lt;='State Zip Codes'!$P$4,'State Zip Codes'!$P$3,IF(G522&lt;='State Zip Codes'!$Q$4,'State Zip Codes'!$Q$3,IF(G522&lt;='State Zip Codes'!$R$4,'State Zip Codes'!$R$3,IF(G522&lt;='State Zip Codes'!$S$4,'State Zip Codes'!$S$3,IF(G522&lt;='State Zip Codes'!$T$4,'State Zip Codes'!$T$3,"OUT OF TERRITORY"))))),$U$3)</f>
        <v>Zone 0</v>
      </c>
    </row>
    <row r="523" spans="1:8" x14ac:dyDescent="0.25">
      <c r="A523" t="s">
        <v>355</v>
      </c>
      <c r="B523">
        <v>80925</v>
      </c>
      <c r="C523" t="str">
        <f t="shared" si="8"/>
        <v>80925</v>
      </c>
      <c r="D523" t="s">
        <v>347</v>
      </c>
      <c r="E523" t="s">
        <v>449</v>
      </c>
      <c r="F523" t="s">
        <v>457</v>
      </c>
      <c r="G523" s="144">
        <v>11.719060643399999</v>
      </c>
      <c r="H523" t="str">
        <f>IF(VLOOKUP(A523,$J$4:$K$19,2)="Y",IF(G523&lt;='State Zip Codes'!$P$4,'State Zip Codes'!$P$3,IF(G523&lt;='State Zip Codes'!$Q$4,'State Zip Codes'!$Q$3,IF(G523&lt;='State Zip Codes'!$R$4,'State Zip Codes'!$R$3,IF(G523&lt;='State Zip Codes'!$S$4,'State Zip Codes'!$S$3,IF(G523&lt;='State Zip Codes'!$T$4,'State Zip Codes'!$T$3,"OUT OF TERRITORY"))))),$U$3)</f>
        <v>Zone 0</v>
      </c>
    </row>
    <row r="524" spans="1:8" x14ac:dyDescent="0.25">
      <c r="A524" t="s">
        <v>355</v>
      </c>
      <c r="B524">
        <v>80929</v>
      </c>
      <c r="C524" t="str">
        <f t="shared" si="8"/>
        <v>80929</v>
      </c>
      <c r="D524" t="s">
        <v>347</v>
      </c>
      <c r="E524" t="s">
        <v>449</v>
      </c>
      <c r="F524" t="s">
        <v>457</v>
      </c>
      <c r="G524" s="144">
        <v>11.7936251862</v>
      </c>
      <c r="H524" t="str">
        <f>IF(VLOOKUP(A524,$J$4:$K$19,2)="Y",IF(G524&lt;='State Zip Codes'!$P$4,'State Zip Codes'!$P$3,IF(G524&lt;='State Zip Codes'!$Q$4,'State Zip Codes'!$Q$3,IF(G524&lt;='State Zip Codes'!$R$4,'State Zip Codes'!$R$3,IF(G524&lt;='State Zip Codes'!$S$4,'State Zip Codes'!$S$3,IF(G524&lt;='State Zip Codes'!$T$4,'State Zip Codes'!$T$3,"OUT OF TERRITORY"))))),$U$3)</f>
        <v>Zone 0</v>
      </c>
    </row>
    <row r="525" spans="1:8" x14ac:dyDescent="0.25">
      <c r="A525" t="s">
        <v>355</v>
      </c>
      <c r="B525">
        <v>80926</v>
      </c>
      <c r="C525" t="str">
        <f t="shared" si="8"/>
        <v>80926</v>
      </c>
      <c r="D525" t="s">
        <v>347</v>
      </c>
      <c r="E525" t="s">
        <v>449</v>
      </c>
      <c r="F525" t="s">
        <v>457</v>
      </c>
      <c r="G525" s="144">
        <v>12.5889803094</v>
      </c>
      <c r="H525" t="str">
        <f>IF(VLOOKUP(A525,$J$4:$K$19,2)="Y",IF(G525&lt;='State Zip Codes'!$P$4,'State Zip Codes'!$P$3,IF(G525&lt;='State Zip Codes'!$Q$4,'State Zip Codes'!$Q$3,IF(G525&lt;='State Zip Codes'!$R$4,'State Zip Codes'!$R$3,IF(G525&lt;='State Zip Codes'!$S$4,'State Zip Codes'!$S$3,IF(G525&lt;='State Zip Codes'!$T$4,'State Zip Codes'!$T$3,"OUT OF TERRITORY"))))),$U$3)</f>
        <v>Zone 0</v>
      </c>
    </row>
    <row r="526" spans="1:8" x14ac:dyDescent="0.25">
      <c r="A526" t="s">
        <v>355</v>
      </c>
      <c r="B526">
        <v>80913</v>
      </c>
      <c r="C526" t="str">
        <f t="shared" si="8"/>
        <v>80913</v>
      </c>
      <c r="D526" t="s">
        <v>347</v>
      </c>
      <c r="E526" t="s">
        <v>449</v>
      </c>
      <c r="F526" t="s">
        <v>457</v>
      </c>
      <c r="G526" s="144">
        <v>13.1668555161</v>
      </c>
      <c r="H526" t="str">
        <f>IF(VLOOKUP(A526,$J$4:$K$19,2)="Y",IF(G526&lt;='State Zip Codes'!$P$4,'State Zip Codes'!$P$3,IF(G526&lt;='State Zip Codes'!$Q$4,'State Zip Codes'!$Q$3,IF(G526&lt;='State Zip Codes'!$R$4,'State Zip Codes'!$R$3,IF(G526&lt;='State Zip Codes'!$S$4,'State Zip Codes'!$S$3,IF(G526&lt;='State Zip Codes'!$T$4,'State Zip Codes'!$T$3,"OUT OF TERRITORY"))))),$U$3)</f>
        <v>Zone 0</v>
      </c>
    </row>
    <row r="527" spans="1:8" x14ac:dyDescent="0.25">
      <c r="A527" t="s">
        <v>355</v>
      </c>
      <c r="B527">
        <v>80908</v>
      </c>
      <c r="C527" t="str">
        <f t="shared" si="8"/>
        <v>80908</v>
      </c>
      <c r="D527" t="s">
        <v>347</v>
      </c>
      <c r="E527" t="s">
        <v>449</v>
      </c>
      <c r="F527" t="s">
        <v>457</v>
      </c>
      <c r="G527" s="144">
        <v>14.614650388799999</v>
      </c>
      <c r="H527" t="str">
        <f>IF(VLOOKUP(A527,$J$4:$K$19,2)="Y",IF(G527&lt;='State Zip Codes'!$P$4,'State Zip Codes'!$P$3,IF(G527&lt;='State Zip Codes'!$Q$4,'State Zip Codes'!$Q$3,IF(G527&lt;='State Zip Codes'!$R$4,'State Zip Codes'!$R$3,IF(G527&lt;='State Zip Codes'!$S$4,'State Zip Codes'!$S$3,IF(G527&lt;='State Zip Codes'!$T$4,'State Zip Codes'!$T$3,"OUT OF TERRITORY"))))),$U$3)</f>
        <v>Zone 0</v>
      </c>
    </row>
    <row r="528" spans="1:8" x14ac:dyDescent="0.25">
      <c r="A528" t="s">
        <v>355</v>
      </c>
      <c r="B528">
        <v>80817</v>
      </c>
      <c r="C528" t="str">
        <f t="shared" si="8"/>
        <v>80817</v>
      </c>
      <c r="D528" t="s">
        <v>347</v>
      </c>
      <c r="E528" t="s">
        <v>449</v>
      </c>
      <c r="F528" t="s">
        <v>509</v>
      </c>
      <c r="G528" s="144">
        <v>14.7762068982</v>
      </c>
      <c r="H528" t="str">
        <f>IF(VLOOKUP(A528,$J$4:$K$19,2)="Y",IF(G528&lt;='State Zip Codes'!$P$4,'State Zip Codes'!$P$3,IF(G528&lt;='State Zip Codes'!$Q$4,'State Zip Codes'!$Q$3,IF(G528&lt;='State Zip Codes'!$R$4,'State Zip Codes'!$R$3,IF(G528&lt;='State Zip Codes'!$S$4,'State Zip Codes'!$S$3,IF(G528&lt;='State Zip Codes'!$T$4,'State Zip Codes'!$T$3,"OUT OF TERRITORY"))))),$U$3)</f>
        <v>Zone 0</v>
      </c>
    </row>
    <row r="529" spans="1:8" x14ac:dyDescent="0.25">
      <c r="A529" t="s">
        <v>355</v>
      </c>
      <c r="B529">
        <v>80921</v>
      </c>
      <c r="C529" t="str">
        <f t="shared" si="8"/>
        <v>80921</v>
      </c>
      <c r="D529" t="s">
        <v>347</v>
      </c>
      <c r="E529" t="s">
        <v>449</v>
      </c>
      <c r="F529" t="s">
        <v>457</v>
      </c>
      <c r="G529" s="144">
        <v>15.4659289191</v>
      </c>
      <c r="H529" t="str">
        <f>IF(VLOOKUP(A529,$J$4:$K$19,2)="Y",IF(G529&lt;='State Zip Codes'!$P$4,'State Zip Codes'!$P$3,IF(G529&lt;='State Zip Codes'!$Q$4,'State Zip Codes'!$Q$3,IF(G529&lt;='State Zip Codes'!$R$4,'State Zip Codes'!$R$3,IF(G529&lt;='State Zip Codes'!$S$4,'State Zip Codes'!$S$3,IF(G529&lt;='State Zip Codes'!$T$4,'State Zip Codes'!$T$3,"OUT OF TERRITORY"))))),$U$3)</f>
        <v>Zone 0</v>
      </c>
    </row>
    <row r="530" spans="1:8" x14ac:dyDescent="0.25">
      <c r="A530" t="s">
        <v>355</v>
      </c>
      <c r="B530">
        <v>80863</v>
      </c>
      <c r="C530" t="str">
        <f t="shared" si="8"/>
        <v>80863</v>
      </c>
      <c r="D530" t="s">
        <v>347</v>
      </c>
      <c r="E530" t="s">
        <v>464</v>
      </c>
      <c r="F530" t="s">
        <v>465</v>
      </c>
      <c r="G530" s="144">
        <v>17.472957862800001</v>
      </c>
      <c r="H530" t="str">
        <f>IF(VLOOKUP(A530,$J$4:$K$19,2)="Y",IF(G530&lt;='State Zip Codes'!$P$4,'State Zip Codes'!$P$3,IF(G530&lt;='State Zip Codes'!$Q$4,'State Zip Codes'!$Q$3,IF(G530&lt;='State Zip Codes'!$R$4,'State Zip Codes'!$R$3,IF(G530&lt;='State Zip Codes'!$S$4,'State Zip Codes'!$S$3,IF(G530&lt;='State Zip Codes'!$T$4,'State Zip Codes'!$T$3,"OUT OF TERRITORY"))))),$U$3)</f>
        <v>Zone 0</v>
      </c>
    </row>
    <row r="531" spans="1:8" x14ac:dyDescent="0.25">
      <c r="A531" t="s">
        <v>355</v>
      </c>
      <c r="B531">
        <v>80132</v>
      </c>
      <c r="C531" t="str">
        <f t="shared" si="8"/>
        <v>80132</v>
      </c>
      <c r="D531" t="s">
        <v>347</v>
      </c>
      <c r="E531" t="s">
        <v>449</v>
      </c>
      <c r="F531" t="s">
        <v>452</v>
      </c>
      <c r="G531" s="144">
        <v>17.7836434578</v>
      </c>
      <c r="H531" t="str">
        <f>IF(VLOOKUP(A531,$J$4:$K$19,2)="Y",IF(G531&lt;='State Zip Codes'!$P$4,'State Zip Codes'!$P$3,IF(G531&lt;='State Zip Codes'!$Q$4,'State Zip Codes'!$Q$3,IF(G531&lt;='State Zip Codes'!$R$4,'State Zip Codes'!$R$3,IF(G531&lt;='State Zip Codes'!$S$4,'State Zip Codes'!$S$3,IF(G531&lt;='State Zip Codes'!$T$4,'State Zip Codes'!$T$3,"OUT OF TERRITORY"))))),$U$3)</f>
        <v>Zone 0</v>
      </c>
    </row>
    <row r="532" spans="1:8" x14ac:dyDescent="0.25">
      <c r="A532" t="s">
        <v>355</v>
      </c>
      <c r="B532">
        <v>80930</v>
      </c>
      <c r="C532" t="str">
        <f t="shared" si="8"/>
        <v>80930</v>
      </c>
      <c r="D532" t="s">
        <v>347</v>
      </c>
      <c r="E532" t="s">
        <v>449</v>
      </c>
      <c r="F532" t="s">
        <v>457</v>
      </c>
      <c r="G532" s="144">
        <v>17.901703983899999</v>
      </c>
      <c r="H532" t="str">
        <f>IF(VLOOKUP(A532,$J$4:$K$19,2)="Y",IF(G532&lt;='State Zip Codes'!$P$4,'State Zip Codes'!$P$3,IF(G532&lt;='State Zip Codes'!$Q$4,'State Zip Codes'!$Q$3,IF(G532&lt;='State Zip Codes'!$R$4,'State Zip Codes'!$R$3,IF(G532&lt;='State Zip Codes'!$S$4,'State Zip Codes'!$S$3,IF(G532&lt;='State Zip Codes'!$T$4,'State Zip Codes'!$T$3,"OUT OF TERRITORY"))))),$U$3)</f>
        <v>Zone 0</v>
      </c>
    </row>
    <row r="533" spans="1:8" x14ac:dyDescent="0.25">
      <c r="A533" t="s">
        <v>355</v>
      </c>
      <c r="B533">
        <v>80831</v>
      </c>
      <c r="C533" t="str">
        <f t="shared" si="8"/>
        <v>80831</v>
      </c>
      <c r="D533" t="s">
        <v>347</v>
      </c>
      <c r="E533" t="s">
        <v>449</v>
      </c>
      <c r="F533" t="s">
        <v>478</v>
      </c>
      <c r="G533" s="144">
        <v>19.709894146799996</v>
      </c>
      <c r="H533" t="str">
        <f>IF(VLOOKUP(A533,$J$4:$K$19,2)="Y",IF(G533&lt;='State Zip Codes'!$P$4,'State Zip Codes'!$P$3,IF(G533&lt;='State Zip Codes'!$Q$4,'State Zip Codes'!$Q$3,IF(G533&lt;='State Zip Codes'!$R$4,'State Zip Codes'!$R$3,IF(G533&lt;='State Zip Codes'!$S$4,'State Zip Codes'!$S$3,IF(G533&lt;='State Zip Codes'!$T$4,'State Zip Codes'!$T$3,"OUT OF TERRITORY"))))),$U$3)</f>
        <v>Zone 0</v>
      </c>
    </row>
    <row r="534" spans="1:8" x14ac:dyDescent="0.25">
      <c r="A534" t="s">
        <v>355</v>
      </c>
      <c r="B534">
        <v>80814</v>
      </c>
      <c r="C534" t="str">
        <f t="shared" si="8"/>
        <v>80814</v>
      </c>
      <c r="D534" t="s">
        <v>347</v>
      </c>
      <c r="E534" t="s">
        <v>464</v>
      </c>
      <c r="F534" t="s">
        <v>475</v>
      </c>
      <c r="G534" s="144">
        <v>19.784458689599997</v>
      </c>
      <c r="H534" t="str">
        <f>IF(VLOOKUP(A534,$J$4:$K$19,2)="Y",IF(G534&lt;='State Zip Codes'!$P$4,'State Zip Codes'!$P$3,IF(G534&lt;='State Zip Codes'!$Q$4,'State Zip Codes'!$Q$3,IF(G534&lt;='State Zip Codes'!$R$4,'State Zip Codes'!$R$3,IF(G534&lt;='State Zip Codes'!$S$4,'State Zip Codes'!$S$3,IF(G534&lt;='State Zip Codes'!$T$4,'State Zip Codes'!$T$3,"OUT OF TERRITORY"))))),$U$3)</f>
        <v>Zone 0</v>
      </c>
    </row>
    <row r="535" spans="1:8" x14ac:dyDescent="0.25">
      <c r="A535" t="s">
        <v>355</v>
      </c>
      <c r="B535">
        <v>80133</v>
      </c>
      <c r="C535" t="str">
        <f t="shared" si="8"/>
        <v>80133</v>
      </c>
      <c r="D535" t="s">
        <v>347</v>
      </c>
      <c r="E535" t="s">
        <v>449</v>
      </c>
      <c r="F535" t="s">
        <v>450</v>
      </c>
      <c r="G535" s="144">
        <v>19.834168384799998</v>
      </c>
      <c r="H535" t="str">
        <f>IF(VLOOKUP(A535,$J$4:$K$19,2)="Y",IF(G535&lt;='State Zip Codes'!$P$4,'State Zip Codes'!$P$3,IF(G535&lt;='State Zip Codes'!$Q$4,'State Zip Codes'!$Q$3,IF(G535&lt;='State Zip Codes'!$R$4,'State Zip Codes'!$R$3,IF(G535&lt;='State Zip Codes'!$S$4,'State Zip Codes'!$S$3,IF(G535&lt;='State Zip Codes'!$T$4,'State Zip Codes'!$T$3,"OUT OF TERRITORY"))))),$U$3)</f>
        <v>Zone 0</v>
      </c>
    </row>
    <row r="536" spans="1:8" x14ac:dyDescent="0.25">
      <c r="A536" t="s">
        <v>355</v>
      </c>
      <c r="B536">
        <v>80813</v>
      </c>
      <c r="C536" t="str">
        <f t="shared" si="8"/>
        <v>80813</v>
      </c>
      <c r="D536" t="s">
        <v>347</v>
      </c>
      <c r="E536" t="s">
        <v>464</v>
      </c>
      <c r="F536" t="s">
        <v>493</v>
      </c>
      <c r="G536" s="144">
        <v>20.0392208775</v>
      </c>
      <c r="H536" t="str">
        <f>IF(VLOOKUP(A536,$J$4:$K$19,2)="Y",IF(G536&lt;='State Zip Codes'!$P$4,'State Zip Codes'!$P$3,IF(G536&lt;='State Zip Codes'!$Q$4,'State Zip Codes'!$Q$3,IF(G536&lt;='State Zip Codes'!$R$4,'State Zip Codes'!$R$3,IF(G536&lt;='State Zip Codes'!$S$4,'State Zip Codes'!$S$3,IF(G536&lt;='State Zip Codes'!$T$4,'State Zip Codes'!$T$3,"OUT OF TERRITORY"))))),$U$3)</f>
        <v>Zone 0</v>
      </c>
    </row>
    <row r="537" spans="1:8" x14ac:dyDescent="0.25">
      <c r="A537" t="s">
        <v>355</v>
      </c>
      <c r="B537">
        <v>80928</v>
      </c>
      <c r="C537" t="str">
        <f t="shared" si="8"/>
        <v>80928</v>
      </c>
      <c r="D537" t="s">
        <v>347</v>
      </c>
      <c r="E537" t="s">
        <v>449</v>
      </c>
      <c r="F537" t="s">
        <v>457</v>
      </c>
      <c r="G537" s="144">
        <v>25.289807433</v>
      </c>
      <c r="H537" t="str">
        <f>IF(VLOOKUP(A537,$J$4:$K$19,2)="Y",IF(G537&lt;='State Zip Codes'!$P$4,'State Zip Codes'!$P$3,IF(G537&lt;='State Zip Codes'!$Q$4,'State Zip Codes'!$Q$3,IF(G537&lt;='State Zip Codes'!$R$4,'State Zip Codes'!$R$3,IF(G537&lt;='State Zip Codes'!$S$4,'State Zip Codes'!$S$3,IF(G537&lt;='State Zip Codes'!$T$4,'State Zip Codes'!$T$3,"OUT OF TERRITORY"))))),$U$3)</f>
        <v>Zone 0</v>
      </c>
    </row>
    <row r="538" spans="1:8" x14ac:dyDescent="0.25">
      <c r="A538" t="s">
        <v>355</v>
      </c>
      <c r="B538">
        <v>80816</v>
      </c>
      <c r="C538" t="str">
        <f t="shared" si="8"/>
        <v>80816</v>
      </c>
      <c r="D538" t="s">
        <v>347</v>
      </c>
      <c r="E538" t="s">
        <v>464</v>
      </c>
      <c r="F538" t="s">
        <v>487</v>
      </c>
      <c r="G538" s="144">
        <v>26.184581946599998</v>
      </c>
      <c r="H538" t="str">
        <f>IF(VLOOKUP(A538,$J$4:$K$19,2)="Y",IF(G538&lt;='State Zip Codes'!$P$4,'State Zip Codes'!$P$3,IF(G538&lt;='State Zip Codes'!$Q$4,'State Zip Codes'!$Q$3,IF(G538&lt;='State Zip Codes'!$R$4,'State Zip Codes'!$R$3,IF(G538&lt;='State Zip Codes'!$S$4,'State Zip Codes'!$S$3,IF(G538&lt;='State Zip Codes'!$T$4,'State Zip Codes'!$T$3,"OUT OF TERRITORY"))))),$U$3)</f>
        <v>Zone 0</v>
      </c>
    </row>
    <row r="539" spans="1:8" x14ac:dyDescent="0.25">
      <c r="A539" t="s">
        <v>355</v>
      </c>
      <c r="B539">
        <v>80118</v>
      </c>
      <c r="C539" t="str">
        <f t="shared" si="8"/>
        <v>80118</v>
      </c>
      <c r="D539" t="s">
        <v>347</v>
      </c>
      <c r="E539" t="s">
        <v>400</v>
      </c>
      <c r="F539" t="s">
        <v>435</v>
      </c>
      <c r="G539" s="144">
        <v>26.768670865199997</v>
      </c>
      <c r="H539" t="str">
        <f>IF(VLOOKUP(A539,$J$4:$K$19,2)="Y",IF(G539&lt;='State Zip Codes'!$P$4,'State Zip Codes'!$P$3,IF(G539&lt;='State Zip Codes'!$Q$4,'State Zip Codes'!$Q$3,IF(G539&lt;='State Zip Codes'!$R$4,'State Zip Codes'!$R$3,IF(G539&lt;='State Zip Codes'!$S$4,'State Zip Codes'!$S$3,IF(G539&lt;='State Zip Codes'!$T$4,'State Zip Codes'!$T$3,"OUT OF TERRITORY"))))),$U$3)</f>
        <v>Zone 0</v>
      </c>
    </row>
    <row r="540" spans="1:8" x14ac:dyDescent="0.25">
      <c r="A540" t="s">
        <v>355</v>
      </c>
      <c r="B540">
        <v>80106</v>
      </c>
      <c r="C540" t="str">
        <f t="shared" si="8"/>
        <v>80106</v>
      </c>
      <c r="D540" t="s">
        <v>347</v>
      </c>
      <c r="E540" t="s">
        <v>449</v>
      </c>
      <c r="F540" t="s">
        <v>429</v>
      </c>
      <c r="G540" s="144">
        <v>28.110832635599998</v>
      </c>
      <c r="H540" t="str">
        <f>IF(VLOOKUP(A540,$J$4:$K$19,2)="Y",IF(G540&lt;='State Zip Codes'!$P$4,'State Zip Codes'!$P$3,IF(G540&lt;='State Zip Codes'!$Q$4,'State Zip Codes'!$Q$3,IF(G540&lt;='State Zip Codes'!$R$4,'State Zip Codes'!$R$3,IF(G540&lt;='State Zip Codes'!$S$4,'State Zip Codes'!$S$3,IF(G540&lt;='State Zip Codes'!$T$4,'State Zip Codes'!$T$3,"OUT OF TERRITORY"))))),$U$3)</f>
        <v>Zone 0</v>
      </c>
    </row>
    <row r="541" spans="1:8" x14ac:dyDescent="0.25">
      <c r="A541" t="s">
        <v>355</v>
      </c>
      <c r="B541">
        <v>81008</v>
      </c>
      <c r="C541" t="str">
        <f t="shared" si="8"/>
        <v>81008</v>
      </c>
      <c r="D541" t="s">
        <v>347</v>
      </c>
      <c r="E541" t="s">
        <v>539</v>
      </c>
      <c r="F541" t="s">
        <v>539</v>
      </c>
      <c r="G541" s="144">
        <v>29.353575015600001</v>
      </c>
      <c r="H541" t="str">
        <f>IF(VLOOKUP(A541,$J$4:$K$19,2)="Y",IF(G541&lt;='State Zip Codes'!$P$4,'State Zip Codes'!$P$3,IF(G541&lt;='State Zip Codes'!$Q$4,'State Zip Codes'!$Q$3,IF(G541&lt;='State Zip Codes'!$R$4,'State Zip Codes'!$R$3,IF(G541&lt;='State Zip Codes'!$S$4,'State Zip Codes'!$S$3,IF(G541&lt;='State Zip Codes'!$T$4,'State Zip Codes'!$T$3,"OUT OF TERRITORY"))))),$U$3)</f>
        <v>Zone 0</v>
      </c>
    </row>
    <row r="542" spans="1:8" x14ac:dyDescent="0.25">
      <c r="A542" t="s">
        <v>355</v>
      </c>
      <c r="B542">
        <v>81240</v>
      </c>
      <c r="C542" t="str">
        <f t="shared" si="8"/>
        <v>81240</v>
      </c>
      <c r="D542" t="s">
        <v>347</v>
      </c>
      <c r="E542" t="s">
        <v>532</v>
      </c>
      <c r="F542" t="s">
        <v>533</v>
      </c>
      <c r="G542" s="144">
        <v>29.490276677399997</v>
      </c>
      <c r="H542" t="str">
        <f>IF(VLOOKUP(A542,$J$4:$K$19,2)="Y",IF(G542&lt;='State Zip Codes'!$P$4,'State Zip Codes'!$P$3,IF(G542&lt;='State Zip Codes'!$Q$4,'State Zip Codes'!$Q$3,IF(G542&lt;='State Zip Codes'!$R$4,'State Zip Codes'!$R$3,IF(G542&lt;='State Zip Codes'!$S$4,'State Zip Codes'!$S$3,IF(G542&lt;='State Zip Codes'!$T$4,'State Zip Codes'!$T$3,"OUT OF TERRITORY"))))),$U$3)</f>
        <v>Zone 0</v>
      </c>
    </row>
    <row r="543" spans="1:8" x14ac:dyDescent="0.25">
      <c r="A543" t="s">
        <v>355</v>
      </c>
      <c r="B543">
        <v>81007</v>
      </c>
      <c r="C543" t="str">
        <f t="shared" si="8"/>
        <v>81007</v>
      </c>
      <c r="D543" t="s">
        <v>347</v>
      </c>
      <c r="E543" t="s">
        <v>539</v>
      </c>
      <c r="F543" t="s">
        <v>539</v>
      </c>
      <c r="G543" s="144">
        <v>30.745446481199995</v>
      </c>
      <c r="H543" t="str">
        <f>IF(VLOOKUP(A543,$J$4:$K$19,2)="Y",IF(G543&lt;='State Zip Codes'!$P$4,'State Zip Codes'!$P$3,IF(G543&lt;='State Zip Codes'!$Q$4,'State Zip Codes'!$Q$3,IF(G543&lt;='State Zip Codes'!$R$4,'State Zip Codes'!$R$3,IF(G543&lt;='State Zip Codes'!$S$4,'State Zip Codes'!$S$3,IF(G543&lt;='State Zip Codes'!$T$4,'State Zip Codes'!$T$3,"OUT OF TERRITORY"))))),$U$3)</f>
        <v>Zone 0</v>
      </c>
    </row>
    <row r="544" spans="1:8" x14ac:dyDescent="0.25">
      <c r="A544" t="s">
        <v>355</v>
      </c>
      <c r="B544">
        <v>80808</v>
      </c>
      <c r="C544" t="str">
        <f t="shared" si="8"/>
        <v>80808</v>
      </c>
      <c r="D544" t="s">
        <v>347</v>
      </c>
      <c r="E544" t="s">
        <v>449</v>
      </c>
      <c r="F544" t="s">
        <v>485</v>
      </c>
      <c r="G544" s="144">
        <v>31.404099942599998</v>
      </c>
      <c r="H544" t="str">
        <f>IF(VLOOKUP(A544,$J$4:$K$19,2)="Y",IF(G544&lt;='State Zip Codes'!$P$4,'State Zip Codes'!$P$3,IF(G544&lt;='State Zip Codes'!$Q$4,'State Zip Codes'!$Q$3,IF(G544&lt;='State Zip Codes'!$R$4,'State Zip Codes'!$R$3,IF(G544&lt;='State Zip Codes'!$S$4,'State Zip Codes'!$S$3,IF(G544&lt;='State Zip Codes'!$T$4,'State Zip Codes'!$T$3,"OUT OF TERRITORY"))))),$U$3)</f>
        <v>Zone 0</v>
      </c>
    </row>
    <row r="545" spans="1:8" x14ac:dyDescent="0.25">
      <c r="A545" t="s">
        <v>355</v>
      </c>
      <c r="B545">
        <v>80104</v>
      </c>
      <c r="C545" t="str">
        <f t="shared" si="8"/>
        <v>80104</v>
      </c>
      <c r="D545" t="s">
        <v>347</v>
      </c>
      <c r="E545" t="s">
        <v>400</v>
      </c>
      <c r="F545" t="s">
        <v>413</v>
      </c>
      <c r="G545" s="144">
        <v>32.497713236999999</v>
      </c>
      <c r="H545" t="str">
        <f>IF(VLOOKUP(A545,$J$4:$K$19,2)="Y",IF(G545&lt;='State Zip Codes'!$P$4,'State Zip Codes'!$P$3,IF(G545&lt;='State Zip Codes'!$Q$4,'State Zip Codes'!$Q$3,IF(G545&lt;='State Zip Codes'!$R$4,'State Zip Codes'!$R$3,IF(G545&lt;='State Zip Codes'!$S$4,'State Zip Codes'!$S$3,IF(G545&lt;='State Zip Codes'!$T$4,'State Zip Codes'!$T$3,"OUT OF TERRITORY"))))),$U$3)</f>
        <v>Zone 0</v>
      </c>
    </row>
    <row r="546" spans="1:8" x14ac:dyDescent="0.25">
      <c r="A546" t="s">
        <v>355</v>
      </c>
      <c r="B546">
        <v>80116</v>
      </c>
      <c r="C546" t="str">
        <f t="shared" si="8"/>
        <v>80116</v>
      </c>
      <c r="D546" t="s">
        <v>347</v>
      </c>
      <c r="E546" t="s">
        <v>400</v>
      </c>
      <c r="F546" t="s">
        <v>428</v>
      </c>
      <c r="G546" s="144">
        <v>32.777330272499995</v>
      </c>
      <c r="H546" t="str">
        <f>IF(VLOOKUP(A546,$J$4:$K$19,2)="Y",IF(G546&lt;='State Zip Codes'!$P$4,'State Zip Codes'!$P$3,IF(G546&lt;='State Zip Codes'!$Q$4,'State Zip Codes'!$Q$3,IF(G546&lt;='State Zip Codes'!$R$4,'State Zip Codes'!$R$3,IF(G546&lt;='State Zip Codes'!$S$4,'State Zip Codes'!$S$3,IF(G546&lt;='State Zip Codes'!$T$4,'State Zip Codes'!$T$3,"OUT OF TERRITORY"))))),$U$3)</f>
        <v>Zone 0</v>
      </c>
    </row>
    <row r="547" spans="1:8" x14ac:dyDescent="0.25">
      <c r="A547" t="s">
        <v>355</v>
      </c>
      <c r="B547">
        <v>80864</v>
      </c>
      <c r="C547" t="str">
        <f t="shared" si="8"/>
        <v>80864</v>
      </c>
      <c r="D547" t="s">
        <v>347</v>
      </c>
      <c r="E547" t="s">
        <v>449</v>
      </c>
      <c r="F547" t="s">
        <v>520</v>
      </c>
      <c r="G547" s="144">
        <v>33.0134513247</v>
      </c>
      <c r="H547" t="str">
        <f>IF(VLOOKUP(A547,$J$4:$K$19,2)="Y",IF(G547&lt;='State Zip Codes'!$P$4,'State Zip Codes'!$P$3,IF(G547&lt;='State Zip Codes'!$Q$4,'State Zip Codes'!$Q$3,IF(G547&lt;='State Zip Codes'!$R$4,'State Zip Codes'!$R$3,IF(G547&lt;='State Zip Codes'!$S$4,'State Zip Codes'!$S$3,IF(G547&lt;='State Zip Codes'!$T$4,'State Zip Codes'!$T$3,"OUT OF TERRITORY"))))),$U$3)</f>
        <v>Zone 0</v>
      </c>
    </row>
    <row r="548" spans="1:8" x14ac:dyDescent="0.25">
      <c r="A548" t="s">
        <v>355</v>
      </c>
      <c r="B548">
        <v>81290</v>
      </c>
      <c r="C548" t="str">
        <f t="shared" si="8"/>
        <v>81290</v>
      </c>
      <c r="D548" t="s">
        <v>347</v>
      </c>
      <c r="E548" t="s">
        <v>532</v>
      </c>
      <c r="F548" t="s">
        <v>541</v>
      </c>
      <c r="G548" s="144">
        <v>34.591734147300002</v>
      </c>
      <c r="H548" t="str">
        <f>IF(VLOOKUP(A548,$J$4:$K$19,2)="Y",IF(G548&lt;='State Zip Codes'!$P$4,'State Zip Codes'!$P$3,IF(G548&lt;='State Zip Codes'!$Q$4,'State Zip Codes'!$Q$3,IF(G548&lt;='State Zip Codes'!$R$4,'State Zip Codes'!$R$3,IF(G548&lt;='State Zip Codes'!$S$4,'State Zip Codes'!$S$3,IF(G548&lt;='State Zip Codes'!$T$4,'State Zip Codes'!$T$3,"OUT OF TERRITORY"))))),$U$3)</f>
        <v>Zone 0</v>
      </c>
    </row>
    <row r="549" spans="1:8" x14ac:dyDescent="0.25">
      <c r="A549" t="s">
        <v>355</v>
      </c>
      <c r="B549">
        <v>80135</v>
      </c>
      <c r="C549" t="str">
        <f t="shared" si="8"/>
        <v>80135</v>
      </c>
      <c r="D549" t="s">
        <v>347</v>
      </c>
      <c r="E549" t="s">
        <v>400</v>
      </c>
      <c r="F549" t="s">
        <v>427</v>
      </c>
      <c r="G549" s="144">
        <v>34.7470769448</v>
      </c>
      <c r="H549" t="str">
        <f>IF(VLOOKUP(A549,$J$4:$K$19,2)="Y",IF(G549&lt;='State Zip Codes'!$P$4,'State Zip Codes'!$P$3,IF(G549&lt;='State Zip Codes'!$Q$4,'State Zip Codes'!$Q$3,IF(G549&lt;='State Zip Codes'!$R$4,'State Zip Codes'!$R$3,IF(G549&lt;='State Zip Codes'!$S$4,'State Zip Codes'!$S$3,IF(G549&lt;='State Zip Codes'!$T$4,'State Zip Codes'!$T$3,"OUT OF TERRITORY"))))),$U$3)</f>
        <v>Zone 0</v>
      </c>
    </row>
    <row r="550" spans="1:8" x14ac:dyDescent="0.25">
      <c r="A550" t="s">
        <v>355</v>
      </c>
      <c r="B550">
        <v>80109</v>
      </c>
      <c r="C550" t="str">
        <f t="shared" si="8"/>
        <v>80109</v>
      </c>
      <c r="D550" t="s">
        <v>347</v>
      </c>
      <c r="E550" t="s">
        <v>400</v>
      </c>
      <c r="F550" t="s">
        <v>413</v>
      </c>
      <c r="G550" s="144">
        <v>37.077218907300001</v>
      </c>
      <c r="H550" t="str">
        <f>IF(VLOOKUP(A550,$J$4:$K$19,2)="Y",IF(G550&lt;='State Zip Codes'!$P$4,'State Zip Codes'!$P$3,IF(G550&lt;='State Zip Codes'!$Q$4,'State Zip Codes'!$Q$3,IF(G550&lt;='State Zip Codes'!$R$4,'State Zip Codes'!$R$3,IF(G550&lt;='State Zip Codes'!$S$4,'State Zip Codes'!$S$3,IF(G550&lt;='State Zip Codes'!$T$4,'State Zip Codes'!$T$3,"OUT OF TERRITORY"))))),$U$3)</f>
        <v>Zone 0</v>
      </c>
    </row>
    <row r="551" spans="1:8" x14ac:dyDescent="0.25">
      <c r="A551" t="s">
        <v>355</v>
      </c>
      <c r="B551">
        <v>81212</v>
      </c>
      <c r="C551" t="str">
        <f t="shared" si="8"/>
        <v>81212</v>
      </c>
      <c r="D551" t="s">
        <v>347</v>
      </c>
      <c r="E551" t="s">
        <v>532</v>
      </c>
      <c r="F551" t="s">
        <v>535</v>
      </c>
      <c r="G551" s="144">
        <v>38.4877315086</v>
      </c>
      <c r="H551" t="str">
        <f>IF(VLOOKUP(A551,$J$4:$K$19,2)="Y",IF(G551&lt;='State Zip Codes'!$P$4,'State Zip Codes'!$P$3,IF(G551&lt;='State Zip Codes'!$Q$4,'State Zip Codes'!$Q$3,IF(G551&lt;='State Zip Codes'!$R$4,'State Zip Codes'!$R$3,IF(G551&lt;='State Zip Codes'!$S$4,'State Zip Codes'!$S$3,IF(G551&lt;='State Zip Codes'!$T$4,'State Zip Codes'!$T$3,"OUT OF TERRITORY"))))),$U$3)</f>
        <v>Zone 0</v>
      </c>
    </row>
    <row r="552" spans="1:8" x14ac:dyDescent="0.25">
      <c r="A552" t="s">
        <v>355</v>
      </c>
      <c r="B552">
        <v>81003</v>
      </c>
      <c r="C552" t="str">
        <f t="shared" si="8"/>
        <v>81003</v>
      </c>
      <c r="D552" t="s">
        <v>347</v>
      </c>
      <c r="E552" t="s">
        <v>539</v>
      </c>
      <c r="F552" t="s">
        <v>539</v>
      </c>
      <c r="G552" s="144">
        <v>39.568917379199995</v>
      </c>
      <c r="H552" t="str">
        <f>IF(VLOOKUP(A552,$J$4:$K$19,2)="Y",IF(G552&lt;='State Zip Codes'!$P$4,'State Zip Codes'!$P$3,IF(G552&lt;='State Zip Codes'!$Q$4,'State Zip Codes'!$Q$3,IF(G552&lt;='State Zip Codes'!$R$4,'State Zip Codes'!$R$3,IF(G552&lt;='State Zip Codes'!$S$4,'State Zip Codes'!$S$3,IF(G552&lt;='State Zip Codes'!$T$4,'State Zip Codes'!$T$3,"OUT OF TERRITORY"))))),$U$3)</f>
        <v>Zone 0</v>
      </c>
    </row>
    <row r="553" spans="1:8" x14ac:dyDescent="0.25">
      <c r="A553" t="s">
        <v>355</v>
      </c>
      <c r="B553">
        <v>81226</v>
      </c>
      <c r="C553" t="str">
        <f t="shared" si="8"/>
        <v>81226</v>
      </c>
      <c r="D553" t="s">
        <v>347</v>
      </c>
      <c r="E553" t="s">
        <v>532</v>
      </c>
      <c r="F553" t="s">
        <v>541</v>
      </c>
      <c r="G553" s="144">
        <v>39.575131091099998</v>
      </c>
      <c r="H553" t="str">
        <f>IF(VLOOKUP(A553,$J$4:$K$19,2)="Y",IF(G553&lt;='State Zip Codes'!$P$4,'State Zip Codes'!$P$3,IF(G553&lt;='State Zip Codes'!$Q$4,'State Zip Codes'!$Q$3,IF(G553&lt;='State Zip Codes'!$R$4,'State Zip Codes'!$R$3,IF(G553&lt;='State Zip Codes'!$S$4,'State Zip Codes'!$S$3,IF(G553&lt;='State Zip Codes'!$T$4,'State Zip Codes'!$T$3,"OUT OF TERRITORY"))))),$U$3)</f>
        <v>Zone 0</v>
      </c>
    </row>
    <row r="554" spans="1:8" x14ac:dyDescent="0.25">
      <c r="A554" t="s">
        <v>355</v>
      </c>
      <c r="B554">
        <v>81001</v>
      </c>
      <c r="C554" t="str">
        <f t="shared" si="8"/>
        <v>81001</v>
      </c>
      <c r="D554" t="s">
        <v>347</v>
      </c>
      <c r="E554" t="s">
        <v>539</v>
      </c>
      <c r="F554" t="s">
        <v>539</v>
      </c>
      <c r="G554" s="144">
        <v>40.625248402199993</v>
      </c>
      <c r="H554" t="str">
        <f>IF(VLOOKUP(A554,$J$4:$K$19,2)="Y",IF(G554&lt;='State Zip Codes'!$P$4,'State Zip Codes'!$P$3,IF(G554&lt;='State Zip Codes'!$Q$4,'State Zip Codes'!$Q$3,IF(G554&lt;='State Zip Codes'!$R$4,'State Zip Codes'!$R$3,IF(G554&lt;='State Zip Codes'!$S$4,'State Zip Codes'!$S$3,IF(G554&lt;='State Zip Codes'!$T$4,'State Zip Codes'!$T$3,"OUT OF TERRITORY"))))),$U$3)</f>
        <v>Zone 0</v>
      </c>
    </row>
    <row r="555" spans="1:8" x14ac:dyDescent="0.25">
      <c r="A555" t="s">
        <v>355</v>
      </c>
      <c r="B555">
        <v>81009</v>
      </c>
      <c r="C555" t="str">
        <f t="shared" si="8"/>
        <v>81009</v>
      </c>
      <c r="D555" t="s">
        <v>347</v>
      </c>
      <c r="E555" t="s">
        <v>539</v>
      </c>
      <c r="F555" t="s">
        <v>539</v>
      </c>
      <c r="G555" s="144">
        <v>41.625656018099995</v>
      </c>
      <c r="H555" t="str">
        <f>IF(VLOOKUP(A555,$J$4:$K$19,2)="Y",IF(G555&lt;='State Zip Codes'!$P$4,'State Zip Codes'!$P$3,IF(G555&lt;='State Zip Codes'!$Q$4,'State Zip Codes'!$Q$3,IF(G555&lt;='State Zip Codes'!$R$4,'State Zip Codes'!$R$3,IF(G555&lt;='State Zip Codes'!$S$4,'State Zip Codes'!$S$3,IF(G555&lt;='State Zip Codes'!$T$4,'State Zip Codes'!$T$3,"OUT OF TERRITORY"))))),$U$3)</f>
        <v>Zone 0</v>
      </c>
    </row>
    <row r="556" spans="1:8" x14ac:dyDescent="0.25">
      <c r="A556" t="s">
        <v>355</v>
      </c>
      <c r="B556">
        <v>81010</v>
      </c>
      <c r="C556" t="str">
        <f t="shared" si="8"/>
        <v>81010</v>
      </c>
      <c r="D556" t="s">
        <v>347</v>
      </c>
      <c r="E556" t="s">
        <v>539</v>
      </c>
      <c r="F556" t="s">
        <v>539</v>
      </c>
      <c r="G556" s="144">
        <v>41.625656018099995</v>
      </c>
      <c r="H556" t="str">
        <f>IF(VLOOKUP(A556,$J$4:$K$19,2)="Y",IF(G556&lt;='State Zip Codes'!$P$4,'State Zip Codes'!$P$3,IF(G556&lt;='State Zip Codes'!$Q$4,'State Zip Codes'!$Q$3,IF(G556&lt;='State Zip Codes'!$R$4,'State Zip Codes'!$R$3,IF(G556&lt;='State Zip Codes'!$S$4,'State Zip Codes'!$S$3,IF(G556&lt;='State Zip Codes'!$T$4,'State Zip Codes'!$T$3,"OUT OF TERRITORY"))))),$U$3)</f>
        <v>Zone 0</v>
      </c>
    </row>
    <row r="557" spans="1:8" x14ac:dyDescent="0.25">
      <c r="A557" t="s">
        <v>355</v>
      </c>
      <c r="B557">
        <v>81011</v>
      </c>
      <c r="C557" t="str">
        <f t="shared" si="8"/>
        <v>81011</v>
      </c>
      <c r="D557" t="s">
        <v>347</v>
      </c>
      <c r="E557" t="s">
        <v>539</v>
      </c>
      <c r="F557" t="s">
        <v>539</v>
      </c>
      <c r="G557" s="144">
        <v>41.625656018099995</v>
      </c>
      <c r="H557" t="str">
        <f>IF(VLOOKUP(A557,$J$4:$K$19,2)="Y",IF(G557&lt;='State Zip Codes'!$P$4,'State Zip Codes'!$P$3,IF(G557&lt;='State Zip Codes'!$Q$4,'State Zip Codes'!$Q$3,IF(G557&lt;='State Zip Codes'!$R$4,'State Zip Codes'!$R$3,IF(G557&lt;='State Zip Codes'!$S$4,'State Zip Codes'!$S$3,IF(G557&lt;='State Zip Codes'!$T$4,'State Zip Codes'!$T$3,"OUT OF TERRITORY"))))),$U$3)</f>
        <v>Zone 0</v>
      </c>
    </row>
    <row r="558" spans="1:8" x14ac:dyDescent="0.25">
      <c r="A558" t="s">
        <v>355</v>
      </c>
      <c r="B558">
        <v>81012</v>
      </c>
      <c r="C558" t="str">
        <f t="shared" si="8"/>
        <v>81012</v>
      </c>
      <c r="D558" t="s">
        <v>347</v>
      </c>
      <c r="E558" t="s">
        <v>539</v>
      </c>
      <c r="F558" t="s">
        <v>539</v>
      </c>
      <c r="G558" s="144">
        <v>41.625656018099995</v>
      </c>
      <c r="H558" t="str">
        <f>IF(VLOOKUP(A558,$J$4:$K$19,2)="Y",IF(G558&lt;='State Zip Codes'!$P$4,'State Zip Codes'!$P$3,IF(G558&lt;='State Zip Codes'!$Q$4,'State Zip Codes'!$Q$3,IF(G558&lt;='State Zip Codes'!$R$4,'State Zip Codes'!$R$3,IF(G558&lt;='State Zip Codes'!$S$4,'State Zip Codes'!$S$3,IF(G558&lt;='State Zip Codes'!$T$4,'State Zip Codes'!$T$3,"OUT OF TERRITORY"))))),$U$3)</f>
        <v>Zone 0</v>
      </c>
    </row>
    <row r="559" spans="1:8" x14ac:dyDescent="0.25">
      <c r="A559" t="s">
        <v>355</v>
      </c>
      <c r="B559">
        <v>80827</v>
      </c>
      <c r="C559" t="str">
        <f t="shared" si="8"/>
        <v>80827</v>
      </c>
      <c r="D559" t="s">
        <v>347</v>
      </c>
      <c r="E559" t="s">
        <v>440</v>
      </c>
      <c r="F559" t="s">
        <v>462</v>
      </c>
      <c r="G559" s="144">
        <v>41.675365713299996</v>
      </c>
      <c r="H559" t="str">
        <f>IF(VLOOKUP(A559,$J$4:$K$19,2)="Y",IF(G559&lt;='State Zip Codes'!$P$4,'State Zip Codes'!$P$3,IF(G559&lt;='State Zip Codes'!$Q$4,'State Zip Codes'!$Q$3,IF(G559&lt;='State Zip Codes'!$R$4,'State Zip Codes'!$R$3,IF(G559&lt;='State Zip Codes'!$S$4,'State Zip Codes'!$S$3,IF(G559&lt;='State Zip Codes'!$T$4,'State Zip Codes'!$T$3,"OUT OF TERRITORY"))))),$U$3)</f>
        <v>Zone 0</v>
      </c>
    </row>
    <row r="560" spans="1:8" x14ac:dyDescent="0.25">
      <c r="A560" t="s">
        <v>355</v>
      </c>
      <c r="B560">
        <v>80108</v>
      </c>
      <c r="C560" t="str">
        <f t="shared" si="8"/>
        <v>80108</v>
      </c>
      <c r="D560" t="s">
        <v>347</v>
      </c>
      <c r="E560" t="s">
        <v>400</v>
      </c>
      <c r="F560" t="s">
        <v>413</v>
      </c>
      <c r="G560" s="144">
        <v>42.066829562999999</v>
      </c>
      <c r="H560" t="str">
        <f>IF(VLOOKUP(A560,$J$4:$K$19,2)="Y",IF(G560&lt;='State Zip Codes'!$P$4,'State Zip Codes'!$P$3,IF(G560&lt;='State Zip Codes'!$Q$4,'State Zip Codes'!$Q$3,IF(G560&lt;='State Zip Codes'!$R$4,'State Zip Codes'!$R$3,IF(G560&lt;='State Zip Codes'!$S$4,'State Zip Codes'!$S$3,IF(G560&lt;='State Zip Codes'!$T$4,'State Zip Codes'!$T$3,"OUT OF TERRITORY"))))),$U$3)</f>
        <v>Zone 0</v>
      </c>
    </row>
    <row r="561" spans="1:8" x14ac:dyDescent="0.25">
      <c r="A561" t="s">
        <v>355</v>
      </c>
      <c r="B561">
        <v>80107</v>
      </c>
      <c r="C561" t="str">
        <f t="shared" si="8"/>
        <v>80107</v>
      </c>
      <c r="D561" t="s">
        <v>347</v>
      </c>
      <c r="E561" t="s">
        <v>429</v>
      </c>
      <c r="F561" t="s">
        <v>430</v>
      </c>
      <c r="G561" s="144">
        <v>42.141394105799996</v>
      </c>
      <c r="H561" t="str">
        <f>IF(VLOOKUP(A561,$J$4:$K$19,2)="Y",IF(G561&lt;='State Zip Codes'!$P$4,'State Zip Codes'!$P$3,IF(G561&lt;='State Zip Codes'!$Q$4,'State Zip Codes'!$Q$3,IF(G561&lt;='State Zip Codes'!$R$4,'State Zip Codes'!$R$3,IF(G561&lt;='State Zip Codes'!$S$4,'State Zip Codes'!$S$3,IF(G561&lt;='State Zip Codes'!$T$4,'State Zip Codes'!$T$3,"OUT OF TERRITORY"))))),$U$3)</f>
        <v>Zone 0</v>
      </c>
    </row>
    <row r="562" spans="1:8" x14ac:dyDescent="0.25">
      <c r="A562" t="s">
        <v>355</v>
      </c>
      <c r="B562">
        <v>80117</v>
      </c>
      <c r="C562" t="str">
        <f t="shared" si="8"/>
        <v>80117</v>
      </c>
      <c r="D562" t="s">
        <v>347</v>
      </c>
      <c r="E562" t="s">
        <v>429</v>
      </c>
      <c r="F562" t="s">
        <v>443</v>
      </c>
      <c r="G562" s="144">
        <v>43.949584268700001</v>
      </c>
      <c r="H562" t="str">
        <f>IF(VLOOKUP(A562,$J$4:$K$19,2)="Y",IF(G562&lt;='State Zip Codes'!$P$4,'State Zip Codes'!$P$3,IF(G562&lt;='State Zip Codes'!$Q$4,'State Zip Codes'!$Q$3,IF(G562&lt;='State Zip Codes'!$R$4,'State Zip Codes'!$R$3,IF(G562&lt;='State Zip Codes'!$S$4,'State Zip Codes'!$S$3,IF(G562&lt;='State Zip Codes'!$T$4,'State Zip Codes'!$T$3,"OUT OF TERRITORY"))))),$U$3)</f>
        <v>Zone 0</v>
      </c>
    </row>
    <row r="563" spans="1:8" x14ac:dyDescent="0.25">
      <c r="A563" t="s">
        <v>355</v>
      </c>
      <c r="B563">
        <v>81005</v>
      </c>
      <c r="C563" t="str">
        <f t="shared" si="8"/>
        <v>81005</v>
      </c>
      <c r="D563" t="s">
        <v>347</v>
      </c>
      <c r="E563" t="s">
        <v>539</v>
      </c>
      <c r="F563" t="s">
        <v>539</v>
      </c>
      <c r="G563" s="144">
        <v>44.216773880399998</v>
      </c>
      <c r="H563" t="str">
        <f>IF(VLOOKUP(A563,$J$4:$K$19,2)="Y",IF(G563&lt;='State Zip Codes'!$P$4,'State Zip Codes'!$P$3,IF(G563&lt;='State Zip Codes'!$Q$4,'State Zip Codes'!$Q$3,IF(G563&lt;='State Zip Codes'!$R$4,'State Zip Codes'!$R$3,IF(G563&lt;='State Zip Codes'!$S$4,'State Zip Codes'!$S$3,IF(G563&lt;='State Zip Codes'!$T$4,'State Zip Codes'!$T$3,"OUT OF TERRITORY"))))),$U$3)</f>
        <v>Zone 0</v>
      </c>
    </row>
    <row r="564" spans="1:8" x14ac:dyDescent="0.25">
      <c r="A564" t="s">
        <v>355</v>
      </c>
      <c r="B564">
        <v>80820</v>
      </c>
      <c r="C564" t="str">
        <f t="shared" si="8"/>
        <v>80820</v>
      </c>
      <c r="D564" t="s">
        <v>347</v>
      </c>
      <c r="E564" t="s">
        <v>440</v>
      </c>
      <c r="F564" t="s">
        <v>497</v>
      </c>
      <c r="G564" s="144">
        <v>44.664161137199997</v>
      </c>
      <c r="H564" t="str">
        <f>IF(VLOOKUP(A564,$J$4:$K$19,2)="Y",IF(G564&lt;='State Zip Codes'!$P$4,'State Zip Codes'!$P$3,IF(G564&lt;='State Zip Codes'!$Q$4,'State Zip Codes'!$Q$3,IF(G564&lt;='State Zip Codes'!$R$4,'State Zip Codes'!$R$3,IF(G564&lt;='State Zip Codes'!$S$4,'State Zip Codes'!$S$3,IF(G564&lt;='State Zip Codes'!$T$4,'State Zip Codes'!$T$3,"OUT OF TERRITORY"))))),$U$3)</f>
        <v>Zone 0</v>
      </c>
    </row>
    <row r="565" spans="1:8" x14ac:dyDescent="0.25">
      <c r="A565" t="s">
        <v>355</v>
      </c>
      <c r="B565">
        <v>80835</v>
      </c>
      <c r="C565" t="str">
        <f t="shared" si="8"/>
        <v>80835</v>
      </c>
      <c r="D565" t="s">
        <v>347</v>
      </c>
      <c r="E565" t="s">
        <v>429</v>
      </c>
      <c r="F565" t="s">
        <v>492</v>
      </c>
      <c r="G565" s="144">
        <v>44.807076510899996</v>
      </c>
      <c r="H565" t="str">
        <f>IF(VLOOKUP(A565,$J$4:$K$19,2)="Y",IF(G565&lt;='State Zip Codes'!$P$4,'State Zip Codes'!$P$3,IF(G565&lt;='State Zip Codes'!$Q$4,'State Zip Codes'!$Q$3,IF(G565&lt;='State Zip Codes'!$R$4,'State Zip Codes'!$R$3,IF(G565&lt;='State Zip Codes'!$S$4,'State Zip Codes'!$S$3,IF(G565&lt;='State Zip Codes'!$T$4,'State Zip Codes'!$T$3,"OUT OF TERRITORY"))))),$U$3)</f>
        <v>Zone 0</v>
      </c>
    </row>
    <row r="566" spans="1:8" x14ac:dyDescent="0.25">
      <c r="A566" t="s">
        <v>355</v>
      </c>
      <c r="B566">
        <v>80134</v>
      </c>
      <c r="C566" t="str">
        <f t="shared" si="8"/>
        <v>80134</v>
      </c>
      <c r="D566" t="s">
        <v>347</v>
      </c>
      <c r="E566" t="s">
        <v>400</v>
      </c>
      <c r="F566" t="s">
        <v>411</v>
      </c>
      <c r="G566" s="144">
        <v>45.397379141400002</v>
      </c>
      <c r="H566" t="str">
        <f>IF(VLOOKUP(A566,$J$4:$K$19,2)="Y",IF(G566&lt;='State Zip Codes'!$P$4,'State Zip Codes'!$P$3,IF(G566&lt;='State Zip Codes'!$Q$4,'State Zip Codes'!$Q$3,IF(G566&lt;='State Zip Codes'!$R$4,'State Zip Codes'!$R$3,IF(G566&lt;='State Zip Codes'!$S$4,'State Zip Codes'!$S$3,IF(G566&lt;='State Zip Codes'!$T$4,'State Zip Codes'!$T$3,"OUT OF TERRITORY"))))),$U$3)</f>
        <v>Zone 0</v>
      </c>
    </row>
    <row r="567" spans="1:8" x14ac:dyDescent="0.25">
      <c r="A567" t="s">
        <v>355</v>
      </c>
      <c r="B567">
        <v>81025</v>
      </c>
      <c r="C567" t="str">
        <f t="shared" si="8"/>
        <v>81025</v>
      </c>
      <c r="D567" t="s">
        <v>347</v>
      </c>
      <c r="E567" t="s">
        <v>539</v>
      </c>
      <c r="F567" t="s">
        <v>561</v>
      </c>
      <c r="G567" s="144">
        <v>45.596217922199997</v>
      </c>
      <c r="H567" t="str">
        <f>IF(VLOOKUP(A567,$J$4:$K$19,2)="Y",IF(G567&lt;='State Zip Codes'!$P$4,'State Zip Codes'!$P$3,IF(G567&lt;='State Zip Codes'!$Q$4,'State Zip Codes'!$Q$3,IF(G567&lt;='State Zip Codes'!$R$4,'State Zip Codes'!$R$3,IF(G567&lt;='State Zip Codes'!$S$4,'State Zip Codes'!$S$3,IF(G567&lt;='State Zip Codes'!$T$4,'State Zip Codes'!$T$3,"OUT OF TERRITORY"))))),$U$3)</f>
        <v>Zone 0</v>
      </c>
    </row>
    <row r="568" spans="1:8" x14ac:dyDescent="0.25">
      <c r="A568" t="s">
        <v>355</v>
      </c>
      <c r="B568">
        <v>81223</v>
      </c>
      <c r="C568" t="str">
        <f t="shared" si="8"/>
        <v>81223</v>
      </c>
      <c r="D568" t="s">
        <v>347</v>
      </c>
      <c r="E568" t="s">
        <v>532</v>
      </c>
      <c r="F568" t="s">
        <v>540</v>
      </c>
      <c r="G568" s="144">
        <v>45.776415567299999</v>
      </c>
      <c r="H568" t="str">
        <f>IF(VLOOKUP(A568,$J$4:$K$19,2)="Y",IF(G568&lt;='State Zip Codes'!$P$4,'State Zip Codes'!$P$3,IF(G568&lt;='State Zip Codes'!$Q$4,'State Zip Codes'!$Q$3,IF(G568&lt;='State Zip Codes'!$R$4,'State Zip Codes'!$R$3,IF(G568&lt;='State Zip Codes'!$S$4,'State Zip Codes'!$S$3,IF(G568&lt;='State Zip Codes'!$T$4,'State Zip Codes'!$T$3,"OUT OF TERRITORY"))))),$U$3)</f>
        <v>Zone 0</v>
      </c>
    </row>
    <row r="569" spans="1:8" x14ac:dyDescent="0.25">
      <c r="A569" t="s">
        <v>355</v>
      </c>
      <c r="B569">
        <v>81006</v>
      </c>
      <c r="C569" t="str">
        <f t="shared" si="8"/>
        <v>81006</v>
      </c>
      <c r="D569" t="s">
        <v>347</v>
      </c>
      <c r="E569" t="s">
        <v>539</v>
      </c>
      <c r="F569" t="s">
        <v>539</v>
      </c>
      <c r="G569" s="144">
        <v>46.397786757299997</v>
      </c>
      <c r="H569" t="str">
        <f>IF(VLOOKUP(A569,$J$4:$K$19,2)="Y",IF(G569&lt;='State Zip Codes'!$P$4,'State Zip Codes'!$P$3,IF(G569&lt;='State Zip Codes'!$Q$4,'State Zip Codes'!$Q$3,IF(G569&lt;='State Zip Codes'!$R$4,'State Zip Codes'!$R$3,IF(G569&lt;='State Zip Codes'!$S$4,'State Zip Codes'!$S$3,IF(G569&lt;='State Zip Codes'!$T$4,'State Zip Codes'!$T$3,"OUT OF TERRITORY"))))),$U$3)</f>
        <v>Zone 0</v>
      </c>
    </row>
    <row r="570" spans="1:8" x14ac:dyDescent="0.25">
      <c r="A570" t="s">
        <v>355</v>
      </c>
      <c r="B570">
        <v>80125</v>
      </c>
      <c r="C570" t="str">
        <f t="shared" si="8"/>
        <v>80125</v>
      </c>
      <c r="D570" t="s">
        <v>347</v>
      </c>
      <c r="E570" t="s">
        <v>400</v>
      </c>
      <c r="F570" t="s">
        <v>395</v>
      </c>
      <c r="G570" s="144">
        <v>46.559343266700004</v>
      </c>
      <c r="H570" t="str">
        <f>IF(VLOOKUP(A570,$J$4:$K$19,2)="Y",IF(G570&lt;='State Zip Codes'!$P$4,'State Zip Codes'!$P$3,IF(G570&lt;='State Zip Codes'!$Q$4,'State Zip Codes'!$Q$3,IF(G570&lt;='State Zip Codes'!$R$4,'State Zip Codes'!$R$3,IF(G570&lt;='State Zip Codes'!$S$4,'State Zip Codes'!$S$3,IF(G570&lt;='State Zip Codes'!$T$4,'State Zip Codes'!$T$3,"OUT OF TERRITORY"))))),$U$3)</f>
        <v>Zone 0</v>
      </c>
    </row>
    <row r="571" spans="1:8" x14ac:dyDescent="0.25">
      <c r="A571" t="s">
        <v>355</v>
      </c>
      <c r="B571">
        <v>80138</v>
      </c>
      <c r="C571" t="str">
        <f t="shared" si="8"/>
        <v>80138</v>
      </c>
      <c r="D571" t="s">
        <v>347</v>
      </c>
      <c r="E571" t="s">
        <v>400</v>
      </c>
      <c r="F571" t="s">
        <v>411</v>
      </c>
      <c r="G571" s="144">
        <v>46.7581820475</v>
      </c>
      <c r="H571" t="str">
        <f>IF(VLOOKUP(A571,$J$4:$K$19,2)="Y",IF(G571&lt;='State Zip Codes'!$P$4,'State Zip Codes'!$P$3,IF(G571&lt;='State Zip Codes'!$Q$4,'State Zip Codes'!$Q$3,IF(G571&lt;='State Zip Codes'!$R$4,'State Zip Codes'!$R$3,IF(G571&lt;='State Zip Codes'!$S$4,'State Zip Codes'!$S$3,IF(G571&lt;='State Zip Codes'!$T$4,'State Zip Codes'!$T$3,"OUT OF TERRITORY"))))),$U$3)</f>
        <v>Zone 0</v>
      </c>
    </row>
    <row r="572" spans="1:8" x14ac:dyDescent="0.25">
      <c r="A572" t="s">
        <v>355</v>
      </c>
      <c r="B572">
        <v>80124</v>
      </c>
      <c r="C572" t="str">
        <f t="shared" si="8"/>
        <v>80124</v>
      </c>
      <c r="D572" t="s">
        <v>347</v>
      </c>
      <c r="E572" t="s">
        <v>400</v>
      </c>
      <c r="F572" t="s">
        <v>403</v>
      </c>
      <c r="G572" s="144">
        <v>47.615674289699996</v>
      </c>
      <c r="H572" t="str">
        <f>IF(VLOOKUP(A572,$J$4:$K$19,2)="Y",IF(G572&lt;='State Zip Codes'!$P$4,'State Zip Codes'!$P$3,IF(G572&lt;='State Zip Codes'!$Q$4,'State Zip Codes'!$Q$3,IF(G572&lt;='State Zip Codes'!$R$4,'State Zip Codes'!$R$3,IF(G572&lt;='State Zip Codes'!$S$4,'State Zip Codes'!$S$3,IF(G572&lt;='State Zip Codes'!$T$4,'State Zip Codes'!$T$3,"OUT OF TERRITORY"))))),$U$3)</f>
        <v>Zone 0</v>
      </c>
    </row>
    <row r="573" spans="1:8" x14ac:dyDescent="0.25">
      <c r="A573" t="s">
        <v>355</v>
      </c>
      <c r="B573">
        <v>80833</v>
      </c>
      <c r="C573" t="str">
        <f t="shared" si="8"/>
        <v>80833</v>
      </c>
      <c r="D573" t="s">
        <v>347</v>
      </c>
      <c r="E573" t="s">
        <v>449</v>
      </c>
      <c r="F573" t="s">
        <v>537</v>
      </c>
      <c r="G573" s="144">
        <v>48.193549496399996</v>
      </c>
      <c r="H573" t="str">
        <f>IF(VLOOKUP(A573,$J$4:$K$19,2)="Y",IF(G573&lt;='State Zip Codes'!$P$4,'State Zip Codes'!$P$3,IF(G573&lt;='State Zip Codes'!$Q$4,'State Zip Codes'!$Q$3,IF(G573&lt;='State Zip Codes'!$R$4,'State Zip Codes'!$R$3,IF(G573&lt;='State Zip Codes'!$S$4,'State Zip Codes'!$S$3,IF(G573&lt;='State Zip Codes'!$T$4,'State Zip Codes'!$T$3,"OUT OF TERRITORY"))))),$U$3)</f>
        <v>Zone 0</v>
      </c>
    </row>
    <row r="574" spans="1:8" x14ac:dyDescent="0.25">
      <c r="A574" t="s">
        <v>355</v>
      </c>
      <c r="B574">
        <v>80433</v>
      </c>
      <c r="C574" t="str">
        <f t="shared" si="8"/>
        <v>80433</v>
      </c>
      <c r="D574" t="s">
        <v>347</v>
      </c>
      <c r="E574" t="s">
        <v>388</v>
      </c>
      <c r="F574" t="s">
        <v>416</v>
      </c>
      <c r="G574" s="144">
        <v>48.578799634200003</v>
      </c>
      <c r="H574" t="str">
        <f>IF(VLOOKUP(A574,$J$4:$K$19,2)="Y",IF(G574&lt;='State Zip Codes'!$P$4,'State Zip Codes'!$P$3,IF(G574&lt;='State Zip Codes'!$Q$4,'State Zip Codes'!$Q$3,IF(G574&lt;='State Zip Codes'!$R$4,'State Zip Codes'!$R$3,IF(G574&lt;='State Zip Codes'!$S$4,'State Zip Codes'!$S$3,IF(G574&lt;='State Zip Codes'!$T$4,'State Zip Codes'!$T$3,"OUT OF TERRITORY"))))),$U$3)</f>
        <v>Zone 0</v>
      </c>
    </row>
    <row r="575" spans="1:8" x14ac:dyDescent="0.25">
      <c r="A575" t="s">
        <v>355</v>
      </c>
      <c r="B575">
        <v>80126</v>
      </c>
      <c r="C575" t="str">
        <f t="shared" si="8"/>
        <v>80126</v>
      </c>
      <c r="D575" t="s">
        <v>347</v>
      </c>
      <c r="E575" t="s">
        <v>400</v>
      </c>
      <c r="F575" t="s">
        <v>395</v>
      </c>
      <c r="G575" s="144">
        <v>48.920553788699998</v>
      </c>
      <c r="H575" t="str">
        <f>IF(VLOOKUP(A575,$J$4:$K$19,2)="Y",IF(G575&lt;='State Zip Codes'!$P$4,'State Zip Codes'!$P$3,IF(G575&lt;='State Zip Codes'!$Q$4,'State Zip Codes'!$Q$3,IF(G575&lt;='State Zip Codes'!$R$4,'State Zip Codes'!$R$3,IF(G575&lt;='State Zip Codes'!$S$4,'State Zip Codes'!$S$3,IF(G575&lt;='State Zip Codes'!$T$4,'State Zip Codes'!$T$3,"OUT OF TERRITORY"))))),$U$3)</f>
        <v>Zone 0</v>
      </c>
    </row>
    <row r="576" spans="1:8" x14ac:dyDescent="0.25">
      <c r="A576" t="s">
        <v>355</v>
      </c>
      <c r="B576">
        <v>80130</v>
      </c>
      <c r="C576" t="str">
        <f t="shared" si="8"/>
        <v>80130</v>
      </c>
      <c r="D576" t="s">
        <v>347</v>
      </c>
      <c r="E576" t="s">
        <v>400</v>
      </c>
      <c r="F576" t="s">
        <v>395</v>
      </c>
      <c r="G576" s="144">
        <v>49.119392569499993</v>
      </c>
      <c r="H576" t="str">
        <f>IF(VLOOKUP(A576,$J$4:$K$19,2)="Y",IF(G576&lt;='State Zip Codes'!$P$4,'State Zip Codes'!$P$3,IF(G576&lt;='State Zip Codes'!$Q$4,'State Zip Codes'!$Q$3,IF(G576&lt;='State Zip Codes'!$R$4,'State Zip Codes'!$R$3,IF(G576&lt;='State Zip Codes'!$S$4,'State Zip Codes'!$S$3,IF(G576&lt;='State Zip Codes'!$T$4,'State Zip Codes'!$T$3,"OUT OF TERRITORY"))))),$U$3)</f>
        <v>Zone 0</v>
      </c>
    </row>
    <row r="577" spans="1:8" x14ac:dyDescent="0.25">
      <c r="A577" t="s">
        <v>355</v>
      </c>
      <c r="B577">
        <v>80832</v>
      </c>
      <c r="C577" t="str">
        <f t="shared" si="8"/>
        <v>80832</v>
      </c>
      <c r="D577" t="s">
        <v>347</v>
      </c>
      <c r="E577" t="s">
        <v>449</v>
      </c>
      <c r="F577" t="s">
        <v>499</v>
      </c>
      <c r="G577" s="144">
        <v>49.989312235500002</v>
      </c>
      <c r="H577" t="str">
        <f>IF(VLOOKUP(A577,$J$4:$K$19,2)="Y",IF(G577&lt;='State Zip Codes'!$P$4,'State Zip Codes'!$P$3,IF(G577&lt;='State Zip Codes'!$Q$4,'State Zip Codes'!$Q$3,IF(G577&lt;='State Zip Codes'!$R$4,'State Zip Codes'!$R$3,IF(G577&lt;='State Zip Codes'!$S$4,'State Zip Codes'!$S$3,IF(G577&lt;='State Zip Codes'!$T$4,'State Zip Codes'!$T$3,"OUT OF TERRITORY"))))),$U$3)</f>
        <v>Zone 0</v>
      </c>
    </row>
    <row r="578" spans="1:8" x14ac:dyDescent="0.25">
      <c r="A578" t="s">
        <v>355</v>
      </c>
      <c r="B578">
        <v>80129</v>
      </c>
      <c r="C578" t="str">
        <f t="shared" si="8"/>
        <v>80129</v>
      </c>
      <c r="D578" t="s">
        <v>347</v>
      </c>
      <c r="E578" t="s">
        <v>400</v>
      </c>
      <c r="F578" t="s">
        <v>395</v>
      </c>
      <c r="G578" s="144">
        <v>50.014167083099991</v>
      </c>
      <c r="H578" t="str">
        <f>IF(VLOOKUP(A578,$J$4:$K$19,2)="Y",IF(G578&lt;='State Zip Codes'!$P$4,'State Zip Codes'!$P$3,IF(G578&lt;='State Zip Codes'!$Q$4,'State Zip Codes'!$Q$3,IF(G578&lt;='State Zip Codes'!$R$4,'State Zip Codes'!$R$3,IF(G578&lt;='State Zip Codes'!$S$4,'State Zip Codes'!$S$3,IF(G578&lt;='State Zip Codes'!$T$4,'State Zip Codes'!$T$3,"OUT OF TERRITORY"))))),$U$3)</f>
        <v>Zone 0</v>
      </c>
    </row>
    <row r="579" spans="1:8" x14ac:dyDescent="0.25">
      <c r="A579" t="s">
        <v>355</v>
      </c>
      <c r="B579">
        <v>80112</v>
      </c>
      <c r="C579" t="str">
        <f t="shared" si="8"/>
        <v>80112</v>
      </c>
      <c r="D579" t="s">
        <v>347</v>
      </c>
      <c r="E579" t="s">
        <v>392</v>
      </c>
      <c r="F579" t="s">
        <v>393</v>
      </c>
      <c r="G579" s="144">
        <v>50.623110849299998</v>
      </c>
      <c r="H579" t="str">
        <f>IF(VLOOKUP(A579,$J$4:$K$19,2)="Y",IF(G579&lt;='State Zip Codes'!$P$4,'State Zip Codes'!$P$3,IF(G579&lt;='State Zip Codes'!$Q$4,'State Zip Codes'!$Q$3,IF(G579&lt;='State Zip Codes'!$R$4,'State Zip Codes'!$R$3,IF(G579&lt;='State Zip Codes'!$S$4,'State Zip Codes'!$S$3,IF(G579&lt;='State Zip Codes'!$T$4,'State Zip Codes'!$T$3,"OUT OF TERRITORY"))))),$U$3)</f>
        <v>Zone 0</v>
      </c>
    </row>
    <row r="580" spans="1:8" x14ac:dyDescent="0.25">
      <c r="A580" t="s">
        <v>355</v>
      </c>
      <c r="B580">
        <v>80470</v>
      </c>
      <c r="C580" t="str">
        <f t="shared" si="8"/>
        <v>80470</v>
      </c>
      <c r="D580" t="s">
        <v>347</v>
      </c>
      <c r="E580" t="s">
        <v>388</v>
      </c>
      <c r="F580" t="s">
        <v>420</v>
      </c>
      <c r="G580" s="144">
        <v>50.834377053899999</v>
      </c>
      <c r="H580" t="str">
        <f>IF(VLOOKUP(A580,$J$4:$K$19,2)="Y",IF(G580&lt;='State Zip Codes'!$P$4,'State Zip Codes'!$P$3,IF(G580&lt;='State Zip Codes'!$Q$4,'State Zip Codes'!$Q$3,IF(G580&lt;='State Zip Codes'!$R$4,'State Zip Codes'!$R$3,IF(G580&lt;='State Zip Codes'!$S$4,'State Zip Codes'!$S$3,IF(G580&lt;='State Zip Codes'!$T$4,'State Zip Codes'!$T$3,"OUT OF TERRITORY"))))),$U$3)</f>
        <v>Zone 0</v>
      </c>
    </row>
    <row r="581" spans="1:8" x14ac:dyDescent="0.25">
      <c r="A581" t="s">
        <v>355</v>
      </c>
      <c r="B581">
        <v>81004</v>
      </c>
      <c r="C581" t="str">
        <f t="shared" ref="C581:C644" si="9">TRIM(CLEAN(B581))</f>
        <v>81004</v>
      </c>
      <c r="D581" t="s">
        <v>347</v>
      </c>
      <c r="E581" t="s">
        <v>539</v>
      </c>
      <c r="F581" t="s">
        <v>539</v>
      </c>
      <c r="G581" s="144">
        <v>51.188558632199992</v>
      </c>
      <c r="H581" t="str">
        <f>IF(VLOOKUP(A581,$J$4:$K$19,2)="Y",IF(G581&lt;='State Zip Codes'!$P$4,'State Zip Codes'!$P$3,IF(G581&lt;='State Zip Codes'!$Q$4,'State Zip Codes'!$Q$3,IF(G581&lt;='State Zip Codes'!$R$4,'State Zip Codes'!$R$3,IF(G581&lt;='State Zip Codes'!$S$4,'State Zip Codes'!$S$3,IF(G581&lt;='State Zip Codes'!$T$4,'State Zip Codes'!$T$3,"OUT OF TERRITORY"))))),$U$3)</f>
        <v>Zone 0</v>
      </c>
    </row>
    <row r="582" spans="1:8" x14ac:dyDescent="0.25">
      <c r="A582" t="s">
        <v>355</v>
      </c>
      <c r="B582">
        <v>80127</v>
      </c>
      <c r="C582" t="str">
        <f t="shared" si="9"/>
        <v>80127</v>
      </c>
      <c r="D582" t="s">
        <v>347</v>
      </c>
      <c r="E582" t="s">
        <v>388</v>
      </c>
      <c r="F582" t="s">
        <v>395</v>
      </c>
      <c r="G582" s="144">
        <v>51.586236193799998</v>
      </c>
      <c r="H582" t="str">
        <f>IF(VLOOKUP(A582,$J$4:$K$19,2)="Y",IF(G582&lt;='State Zip Codes'!$P$4,'State Zip Codes'!$P$3,IF(G582&lt;='State Zip Codes'!$Q$4,'State Zip Codes'!$Q$3,IF(G582&lt;='State Zip Codes'!$R$4,'State Zip Codes'!$R$3,IF(G582&lt;='State Zip Codes'!$S$4,'State Zip Codes'!$S$3,IF(G582&lt;='State Zip Codes'!$T$4,'State Zip Codes'!$T$3,"OUT OF TERRITORY"))))),$U$3)</f>
        <v>Zone 0</v>
      </c>
    </row>
    <row r="583" spans="1:8" x14ac:dyDescent="0.25">
      <c r="A583" t="s">
        <v>355</v>
      </c>
      <c r="B583">
        <v>81023</v>
      </c>
      <c r="C583" t="str">
        <f t="shared" si="9"/>
        <v>81023</v>
      </c>
      <c r="D583" t="s">
        <v>347</v>
      </c>
      <c r="E583" t="s">
        <v>539</v>
      </c>
      <c r="F583" t="s">
        <v>578</v>
      </c>
      <c r="G583" s="144">
        <v>51.884494364999995</v>
      </c>
      <c r="H583" t="str">
        <f>IF(VLOOKUP(A583,$J$4:$K$19,2)="Y",IF(G583&lt;='State Zip Codes'!$P$4,'State Zip Codes'!$P$3,IF(G583&lt;='State Zip Codes'!$Q$4,'State Zip Codes'!$Q$3,IF(G583&lt;='State Zip Codes'!$R$4,'State Zip Codes'!$R$3,IF(G583&lt;='State Zip Codes'!$S$4,'State Zip Codes'!$S$3,IF(G583&lt;='State Zip Codes'!$T$4,'State Zip Codes'!$T$3,"OUT OF TERRITORY"))))),$U$3)</f>
        <v>Zone 0</v>
      </c>
    </row>
    <row r="584" spans="1:8" x14ac:dyDescent="0.25">
      <c r="A584" t="s">
        <v>355</v>
      </c>
      <c r="B584">
        <v>80122</v>
      </c>
      <c r="C584" t="str">
        <f t="shared" si="9"/>
        <v>80122</v>
      </c>
      <c r="D584" t="s">
        <v>347</v>
      </c>
      <c r="E584" t="s">
        <v>392</v>
      </c>
      <c r="F584" t="s">
        <v>395</v>
      </c>
      <c r="G584" s="144">
        <v>52.114401705299997</v>
      </c>
      <c r="H584" t="str">
        <f>IF(VLOOKUP(A584,$J$4:$K$19,2)="Y",IF(G584&lt;='State Zip Codes'!$P$4,'State Zip Codes'!$P$3,IF(G584&lt;='State Zip Codes'!$Q$4,'State Zip Codes'!$Q$3,IF(G584&lt;='State Zip Codes'!$R$4,'State Zip Codes'!$R$3,IF(G584&lt;='State Zip Codes'!$S$4,'State Zip Codes'!$S$3,IF(G584&lt;='State Zip Codes'!$T$4,'State Zip Codes'!$T$3,"OUT OF TERRITORY"))))),$U$3)</f>
        <v>Zone 0</v>
      </c>
    </row>
    <row r="585" spans="1:8" x14ac:dyDescent="0.25">
      <c r="A585" t="s">
        <v>355</v>
      </c>
      <c r="B585">
        <v>80128</v>
      </c>
      <c r="C585" t="str">
        <f t="shared" si="9"/>
        <v>80128</v>
      </c>
      <c r="D585" t="s">
        <v>347</v>
      </c>
      <c r="E585" t="s">
        <v>388</v>
      </c>
      <c r="F585" t="s">
        <v>395</v>
      </c>
      <c r="G585" s="144">
        <v>52.810337438099992</v>
      </c>
      <c r="H585" t="str">
        <f>IF(VLOOKUP(A585,$J$4:$K$19,2)="Y",IF(G585&lt;='State Zip Codes'!$P$4,'State Zip Codes'!$P$3,IF(G585&lt;='State Zip Codes'!$Q$4,'State Zip Codes'!$Q$3,IF(G585&lt;='State Zip Codes'!$R$4,'State Zip Codes'!$R$3,IF(G585&lt;='State Zip Codes'!$S$4,'State Zip Codes'!$S$3,IF(G585&lt;='State Zip Codes'!$T$4,'State Zip Codes'!$T$3,"OUT OF TERRITORY"))))),$U$3)</f>
        <v>Zone 0</v>
      </c>
    </row>
    <row r="586" spans="1:8" x14ac:dyDescent="0.25">
      <c r="A586" t="s">
        <v>355</v>
      </c>
      <c r="B586">
        <v>80016</v>
      </c>
      <c r="C586" t="str">
        <f t="shared" si="9"/>
        <v>80016</v>
      </c>
      <c r="D586" t="s">
        <v>347</v>
      </c>
      <c r="E586" t="s">
        <v>392</v>
      </c>
      <c r="F586" t="s">
        <v>396</v>
      </c>
      <c r="G586" s="144">
        <v>53.406853780500001</v>
      </c>
      <c r="H586" t="str">
        <f>IF(VLOOKUP(A586,$J$4:$K$19,2)="Y",IF(G586&lt;='State Zip Codes'!$P$4,'State Zip Codes'!$P$3,IF(G586&lt;='State Zip Codes'!$Q$4,'State Zip Codes'!$Q$3,IF(G586&lt;='State Zip Codes'!$R$4,'State Zip Codes'!$R$3,IF(G586&lt;='State Zip Codes'!$S$4,'State Zip Codes'!$S$3,IF(G586&lt;='State Zip Codes'!$T$4,'State Zip Codes'!$T$3,"OUT OF TERRITORY"))))),$U$3)</f>
        <v>Zone 0</v>
      </c>
    </row>
    <row r="587" spans="1:8" x14ac:dyDescent="0.25">
      <c r="A587" t="s">
        <v>355</v>
      </c>
      <c r="B587">
        <v>80120</v>
      </c>
      <c r="C587" t="str">
        <f t="shared" si="9"/>
        <v>80120</v>
      </c>
      <c r="D587" t="s">
        <v>347</v>
      </c>
      <c r="E587" t="s">
        <v>392</v>
      </c>
      <c r="F587" t="s">
        <v>395</v>
      </c>
      <c r="G587" s="144">
        <v>53.8231724778</v>
      </c>
      <c r="H587" t="str">
        <f>IF(VLOOKUP(A587,$J$4:$K$19,2)="Y",IF(G587&lt;='State Zip Codes'!$P$4,'State Zip Codes'!$P$3,IF(G587&lt;='State Zip Codes'!$Q$4,'State Zip Codes'!$Q$3,IF(G587&lt;='State Zip Codes'!$R$4,'State Zip Codes'!$R$3,IF(G587&lt;='State Zip Codes'!$S$4,'State Zip Codes'!$S$3,IF(G587&lt;='State Zip Codes'!$T$4,'State Zip Codes'!$T$3,"OUT OF TERRITORY"))))),$U$3)</f>
        <v>Zone 0</v>
      </c>
    </row>
    <row r="588" spans="1:8" x14ac:dyDescent="0.25">
      <c r="A588" t="s">
        <v>355</v>
      </c>
      <c r="B588">
        <v>80830</v>
      </c>
      <c r="C588" t="str">
        <f t="shared" si="9"/>
        <v>80830</v>
      </c>
      <c r="D588" t="s">
        <v>347</v>
      </c>
      <c r="E588" t="s">
        <v>429</v>
      </c>
      <c r="F588" t="s">
        <v>505</v>
      </c>
      <c r="G588" s="144">
        <v>53.997156410999999</v>
      </c>
      <c r="H588" t="str">
        <f>IF(VLOOKUP(A588,$J$4:$K$19,2)="Y",IF(G588&lt;='State Zip Codes'!$P$4,'State Zip Codes'!$P$3,IF(G588&lt;='State Zip Codes'!$Q$4,'State Zip Codes'!$Q$3,IF(G588&lt;='State Zip Codes'!$R$4,'State Zip Codes'!$R$3,IF(G588&lt;='State Zip Codes'!$S$4,'State Zip Codes'!$S$3,IF(G588&lt;='State Zip Codes'!$T$4,'State Zip Codes'!$T$3,"OUT OF TERRITORY"))))),$U$3)</f>
        <v>Zone 0</v>
      </c>
    </row>
    <row r="589" spans="1:8" x14ac:dyDescent="0.25">
      <c r="A589" t="s">
        <v>355</v>
      </c>
      <c r="B589">
        <v>80015</v>
      </c>
      <c r="C589" t="str">
        <f t="shared" si="9"/>
        <v>80015</v>
      </c>
      <c r="D589" t="s">
        <v>347</v>
      </c>
      <c r="E589" t="s">
        <v>392</v>
      </c>
      <c r="F589" t="s">
        <v>396</v>
      </c>
      <c r="G589" s="144">
        <v>54.376192836900003</v>
      </c>
      <c r="H589" t="str">
        <f>IF(VLOOKUP(A589,$J$4:$K$19,2)="Y",IF(G589&lt;='State Zip Codes'!$P$4,'State Zip Codes'!$P$3,IF(G589&lt;='State Zip Codes'!$Q$4,'State Zip Codes'!$Q$3,IF(G589&lt;='State Zip Codes'!$R$4,'State Zip Codes'!$R$3,IF(G589&lt;='State Zip Codes'!$S$4,'State Zip Codes'!$S$3,IF(G589&lt;='State Zip Codes'!$T$4,'State Zip Codes'!$T$3,"OUT OF TERRITORY"))))),$U$3)</f>
        <v>Zone 0</v>
      </c>
    </row>
    <row r="590" spans="1:8" x14ac:dyDescent="0.25">
      <c r="A590" t="s">
        <v>355</v>
      </c>
      <c r="B590">
        <v>80121</v>
      </c>
      <c r="C590" t="str">
        <f t="shared" si="9"/>
        <v>80121</v>
      </c>
      <c r="D590" t="s">
        <v>347</v>
      </c>
      <c r="E590" t="s">
        <v>392</v>
      </c>
      <c r="F590" t="s">
        <v>395</v>
      </c>
      <c r="G590" s="144">
        <v>54.388620260699994</v>
      </c>
      <c r="H590" t="str">
        <f>IF(VLOOKUP(A590,$J$4:$K$19,2)="Y",IF(G590&lt;='State Zip Codes'!$P$4,'State Zip Codes'!$P$3,IF(G590&lt;='State Zip Codes'!$Q$4,'State Zip Codes'!$Q$3,IF(G590&lt;='State Zip Codes'!$R$4,'State Zip Codes'!$R$3,IF(G590&lt;='State Zip Codes'!$S$4,'State Zip Codes'!$S$3,IF(G590&lt;='State Zip Codes'!$T$4,'State Zip Codes'!$T$3,"OUT OF TERRITORY"))))),$U$3)</f>
        <v>Zone 0</v>
      </c>
    </row>
    <row r="591" spans="1:8" x14ac:dyDescent="0.25">
      <c r="A591" t="s">
        <v>355</v>
      </c>
      <c r="B591">
        <v>80111</v>
      </c>
      <c r="C591" t="str">
        <f t="shared" si="9"/>
        <v>80111</v>
      </c>
      <c r="D591" t="s">
        <v>347</v>
      </c>
      <c r="E591" t="s">
        <v>392</v>
      </c>
      <c r="F591" t="s">
        <v>393</v>
      </c>
      <c r="G591" s="144">
        <v>54.680664719999996</v>
      </c>
      <c r="H591" t="str">
        <f>IF(VLOOKUP(A591,$J$4:$K$19,2)="Y",IF(G591&lt;='State Zip Codes'!$P$4,'State Zip Codes'!$P$3,IF(G591&lt;='State Zip Codes'!$Q$4,'State Zip Codes'!$Q$3,IF(G591&lt;='State Zip Codes'!$R$4,'State Zip Codes'!$R$3,IF(G591&lt;='State Zip Codes'!$S$4,'State Zip Codes'!$S$3,IF(G591&lt;='State Zip Codes'!$T$4,'State Zip Codes'!$T$3,"OUT OF TERRITORY"))))),$U$3)</f>
        <v>Zone 0</v>
      </c>
    </row>
    <row r="592" spans="1:8" x14ac:dyDescent="0.25">
      <c r="A592" t="s">
        <v>355</v>
      </c>
      <c r="B592">
        <v>80165</v>
      </c>
      <c r="C592" t="str">
        <f t="shared" si="9"/>
        <v>80165</v>
      </c>
      <c r="D592" t="s">
        <v>347</v>
      </c>
      <c r="E592" t="s">
        <v>392</v>
      </c>
      <c r="F592" t="s">
        <v>395</v>
      </c>
      <c r="G592" s="144">
        <v>54.891930924599997</v>
      </c>
      <c r="H592" t="str">
        <f>IF(VLOOKUP(A592,$J$4:$K$19,2)="Y",IF(G592&lt;='State Zip Codes'!$P$4,'State Zip Codes'!$P$3,IF(G592&lt;='State Zip Codes'!$Q$4,'State Zip Codes'!$Q$3,IF(G592&lt;='State Zip Codes'!$R$4,'State Zip Codes'!$R$3,IF(G592&lt;='State Zip Codes'!$S$4,'State Zip Codes'!$S$3,IF(G592&lt;='State Zip Codes'!$T$4,'State Zip Codes'!$T$3,"OUT OF TERRITORY"))))),$U$3)</f>
        <v>Zone 0</v>
      </c>
    </row>
    <row r="593" spans="1:8" x14ac:dyDescent="0.25">
      <c r="A593" t="s">
        <v>355</v>
      </c>
      <c r="B593">
        <v>80166</v>
      </c>
      <c r="C593" t="str">
        <f t="shared" si="9"/>
        <v>80166</v>
      </c>
      <c r="D593" t="s">
        <v>347</v>
      </c>
      <c r="E593" t="s">
        <v>392</v>
      </c>
      <c r="F593" t="s">
        <v>395</v>
      </c>
      <c r="G593" s="144">
        <v>54.891930924599997</v>
      </c>
      <c r="H593" t="str">
        <f>IF(VLOOKUP(A593,$J$4:$K$19,2)="Y",IF(G593&lt;='State Zip Codes'!$P$4,'State Zip Codes'!$P$3,IF(G593&lt;='State Zip Codes'!$Q$4,'State Zip Codes'!$Q$3,IF(G593&lt;='State Zip Codes'!$R$4,'State Zip Codes'!$R$3,IF(G593&lt;='State Zip Codes'!$S$4,'State Zip Codes'!$S$3,IF(G593&lt;='State Zip Codes'!$T$4,'State Zip Codes'!$T$3,"OUT OF TERRITORY"))))),$U$3)</f>
        <v>Zone 0</v>
      </c>
    </row>
    <row r="594" spans="1:8" x14ac:dyDescent="0.25">
      <c r="A594" t="s">
        <v>355</v>
      </c>
      <c r="B594">
        <v>80123</v>
      </c>
      <c r="C594" t="str">
        <f t="shared" si="9"/>
        <v>80123</v>
      </c>
      <c r="D594" t="s">
        <v>347</v>
      </c>
      <c r="E594" t="s">
        <v>388</v>
      </c>
      <c r="F594" t="s">
        <v>395</v>
      </c>
      <c r="G594" s="144">
        <v>55.432523859899995</v>
      </c>
      <c r="H594" t="str">
        <f>IF(VLOOKUP(A594,$J$4:$K$19,2)="Y",IF(G594&lt;='State Zip Codes'!$P$4,'State Zip Codes'!$P$3,IF(G594&lt;='State Zip Codes'!$Q$4,'State Zip Codes'!$Q$3,IF(G594&lt;='State Zip Codes'!$R$4,'State Zip Codes'!$R$3,IF(G594&lt;='State Zip Codes'!$S$4,'State Zip Codes'!$S$3,IF(G594&lt;='State Zip Codes'!$T$4,'State Zip Codes'!$T$3,"OUT OF TERRITORY"))))),$U$3)</f>
        <v>Zone 0</v>
      </c>
    </row>
    <row r="595" spans="1:8" x14ac:dyDescent="0.25">
      <c r="A595" t="s">
        <v>355</v>
      </c>
      <c r="B595">
        <v>81022</v>
      </c>
      <c r="C595" t="str">
        <f t="shared" si="9"/>
        <v>81022</v>
      </c>
      <c r="D595" t="s">
        <v>347</v>
      </c>
      <c r="E595" t="s">
        <v>539</v>
      </c>
      <c r="F595" t="s">
        <v>587</v>
      </c>
      <c r="G595" s="144">
        <v>55.469806131299997</v>
      </c>
      <c r="H595" t="str">
        <f>IF(VLOOKUP(A595,$J$4:$K$19,2)="Y",IF(G595&lt;='State Zip Codes'!$P$4,'State Zip Codes'!$P$3,IF(G595&lt;='State Zip Codes'!$Q$4,'State Zip Codes'!$Q$3,IF(G595&lt;='State Zip Codes'!$R$4,'State Zip Codes'!$R$3,IF(G595&lt;='State Zip Codes'!$S$4,'State Zip Codes'!$S$3,IF(G595&lt;='State Zip Codes'!$T$4,'State Zip Codes'!$T$3,"OUT OF TERRITORY"))))),$U$3)</f>
        <v>Zone 0</v>
      </c>
    </row>
    <row r="596" spans="1:8" x14ac:dyDescent="0.25">
      <c r="A596" t="s">
        <v>355</v>
      </c>
      <c r="B596">
        <v>80237</v>
      </c>
      <c r="C596" t="str">
        <f t="shared" si="9"/>
        <v>80237</v>
      </c>
      <c r="D596" t="s">
        <v>347</v>
      </c>
      <c r="E596" t="s">
        <v>387</v>
      </c>
      <c r="F596" t="s">
        <v>387</v>
      </c>
      <c r="G596" s="144">
        <v>55.799132861999993</v>
      </c>
      <c r="H596" t="str">
        <f>IF(VLOOKUP(A596,$J$4:$K$19,2)="Y",IF(G596&lt;='State Zip Codes'!$P$4,'State Zip Codes'!$P$3,IF(G596&lt;='State Zip Codes'!$Q$4,'State Zip Codes'!$Q$3,IF(G596&lt;='State Zip Codes'!$R$4,'State Zip Codes'!$R$3,IF(G596&lt;='State Zip Codes'!$S$4,'State Zip Codes'!$S$3,IF(G596&lt;='State Zip Codes'!$T$4,'State Zip Codes'!$T$3,"OUT OF TERRITORY"))))),$U$3)</f>
        <v>Zone 0</v>
      </c>
    </row>
    <row r="597" spans="1:8" x14ac:dyDescent="0.25">
      <c r="A597" t="s">
        <v>355</v>
      </c>
      <c r="B597">
        <v>81253</v>
      </c>
      <c r="C597" t="str">
        <f t="shared" si="9"/>
        <v>81253</v>
      </c>
      <c r="D597" t="s">
        <v>347</v>
      </c>
      <c r="E597" t="s">
        <v>579</v>
      </c>
      <c r="F597" t="s">
        <v>580</v>
      </c>
      <c r="G597" s="144">
        <v>55.979330507100002</v>
      </c>
      <c r="H597" t="str">
        <f>IF(VLOOKUP(A597,$J$4:$K$19,2)="Y",IF(G597&lt;='State Zip Codes'!$P$4,'State Zip Codes'!$P$3,IF(G597&lt;='State Zip Codes'!$Q$4,'State Zip Codes'!$Q$3,IF(G597&lt;='State Zip Codes'!$R$4,'State Zip Codes'!$R$3,IF(G597&lt;='State Zip Codes'!$S$4,'State Zip Codes'!$S$3,IF(G597&lt;='State Zip Codes'!$T$4,'State Zip Codes'!$T$3,"OUT OF TERRITORY"))))),$U$3)</f>
        <v>Zone 0</v>
      </c>
    </row>
    <row r="598" spans="1:8" x14ac:dyDescent="0.25">
      <c r="A598" t="s">
        <v>355</v>
      </c>
      <c r="B598">
        <v>80113</v>
      </c>
      <c r="C598" t="str">
        <f t="shared" si="9"/>
        <v>80113</v>
      </c>
      <c r="D598" t="s">
        <v>347</v>
      </c>
      <c r="E598" t="s">
        <v>392</v>
      </c>
      <c r="F598" t="s">
        <v>393</v>
      </c>
      <c r="G598" s="144">
        <v>56.265161254499994</v>
      </c>
      <c r="H598" t="str">
        <f>IF(VLOOKUP(A598,$J$4:$K$19,2)="Y",IF(G598&lt;='State Zip Codes'!$P$4,'State Zip Codes'!$P$3,IF(G598&lt;='State Zip Codes'!$Q$4,'State Zip Codes'!$Q$3,IF(G598&lt;='State Zip Codes'!$R$4,'State Zip Codes'!$R$3,IF(G598&lt;='State Zip Codes'!$S$4,'State Zip Codes'!$S$3,IF(G598&lt;='State Zip Codes'!$T$4,'State Zip Codes'!$T$3,"OUT OF TERRITORY"))))),$U$3)</f>
        <v>Zone 0</v>
      </c>
    </row>
    <row r="599" spans="1:8" x14ac:dyDescent="0.25">
      <c r="A599" t="s">
        <v>355</v>
      </c>
      <c r="B599">
        <v>80014</v>
      </c>
      <c r="C599" t="str">
        <f t="shared" si="9"/>
        <v>80014</v>
      </c>
      <c r="D599" t="s">
        <v>347</v>
      </c>
      <c r="E599" t="s">
        <v>392</v>
      </c>
      <c r="F599" t="s">
        <v>396</v>
      </c>
      <c r="G599" s="144">
        <v>56.954883275399993</v>
      </c>
      <c r="H599" t="str">
        <f>IF(VLOOKUP(A599,$J$4:$K$19,2)="Y",IF(G599&lt;='State Zip Codes'!$P$4,'State Zip Codes'!$P$3,IF(G599&lt;='State Zip Codes'!$Q$4,'State Zip Codes'!$Q$3,IF(G599&lt;='State Zip Codes'!$R$4,'State Zip Codes'!$R$3,IF(G599&lt;='State Zip Codes'!$S$4,'State Zip Codes'!$S$3,IF(G599&lt;='State Zip Codes'!$T$4,'State Zip Codes'!$T$3,"OUT OF TERRITORY"))))),$U$3)</f>
        <v>Zone 0</v>
      </c>
    </row>
    <row r="600" spans="1:8" x14ac:dyDescent="0.25">
      <c r="A600" t="s">
        <v>355</v>
      </c>
      <c r="B600">
        <v>80465</v>
      </c>
      <c r="C600" t="str">
        <f t="shared" si="9"/>
        <v>80465</v>
      </c>
      <c r="D600" t="s">
        <v>347</v>
      </c>
      <c r="E600" t="s">
        <v>388</v>
      </c>
      <c r="F600" t="s">
        <v>402</v>
      </c>
      <c r="G600" s="144">
        <v>57.041875241999996</v>
      </c>
      <c r="H600" t="str">
        <f>IF(VLOOKUP(A600,$J$4:$K$19,2)="Y",IF(G600&lt;='State Zip Codes'!$P$4,'State Zip Codes'!$P$3,IF(G600&lt;='State Zip Codes'!$Q$4,'State Zip Codes'!$Q$3,IF(G600&lt;='State Zip Codes'!$R$4,'State Zip Codes'!$R$3,IF(G600&lt;='State Zip Codes'!$S$4,'State Zip Codes'!$S$3,IF(G600&lt;='State Zip Codes'!$T$4,'State Zip Codes'!$T$3,"OUT OF TERRITORY"))))),$U$3)</f>
        <v>Zone 0</v>
      </c>
    </row>
    <row r="601" spans="1:8" x14ac:dyDescent="0.25">
      <c r="A601" t="s">
        <v>355</v>
      </c>
      <c r="B601">
        <v>80449</v>
      </c>
      <c r="C601" t="str">
        <f t="shared" si="9"/>
        <v>80449</v>
      </c>
      <c r="D601" t="s">
        <v>347</v>
      </c>
      <c r="E601" t="s">
        <v>440</v>
      </c>
      <c r="F601" t="s">
        <v>500</v>
      </c>
      <c r="G601" s="144">
        <v>57.091584937199997</v>
      </c>
      <c r="H601" t="str">
        <f>IF(VLOOKUP(A601,$J$4:$K$19,2)="Y",IF(G601&lt;='State Zip Codes'!$P$4,'State Zip Codes'!$P$3,IF(G601&lt;='State Zip Codes'!$Q$4,'State Zip Codes'!$Q$3,IF(G601&lt;='State Zip Codes'!$R$4,'State Zip Codes'!$R$3,IF(G601&lt;='State Zip Codes'!$S$4,'State Zip Codes'!$S$3,IF(G601&lt;='State Zip Codes'!$T$4,'State Zip Codes'!$T$3,"OUT OF TERRITORY"))))),$U$3)</f>
        <v>Zone 0</v>
      </c>
    </row>
    <row r="602" spans="1:8" x14ac:dyDescent="0.25">
      <c r="A602" t="s">
        <v>355</v>
      </c>
      <c r="B602">
        <v>80013</v>
      </c>
      <c r="C602" t="str">
        <f t="shared" si="9"/>
        <v>80013</v>
      </c>
      <c r="D602" t="s">
        <v>347</v>
      </c>
      <c r="E602" t="s">
        <v>392</v>
      </c>
      <c r="F602" t="s">
        <v>396</v>
      </c>
      <c r="G602" s="144">
        <v>57.209645463299992</v>
      </c>
      <c r="H602" t="str">
        <f>IF(VLOOKUP(A602,$J$4:$K$19,2)="Y",IF(G602&lt;='State Zip Codes'!$P$4,'State Zip Codes'!$P$3,IF(G602&lt;='State Zip Codes'!$Q$4,'State Zip Codes'!$Q$3,IF(G602&lt;='State Zip Codes'!$R$4,'State Zip Codes'!$R$3,IF(G602&lt;='State Zip Codes'!$S$4,'State Zip Codes'!$S$3,IF(G602&lt;='State Zip Codes'!$T$4,'State Zip Codes'!$T$3,"OUT OF TERRITORY"))))),$U$3)</f>
        <v>Zone 0</v>
      </c>
    </row>
    <row r="603" spans="1:8" x14ac:dyDescent="0.25">
      <c r="A603" t="s">
        <v>355</v>
      </c>
      <c r="B603">
        <v>80110</v>
      </c>
      <c r="C603" t="str">
        <f t="shared" si="9"/>
        <v>80110</v>
      </c>
      <c r="D603" t="s">
        <v>347</v>
      </c>
      <c r="E603" t="s">
        <v>392</v>
      </c>
      <c r="F603" t="s">
        <v>393</v>
      </c>
      <c r="G603" s="144">
        <v>57.271782582299998</v>
      </c>
      <c r="H603" t="str">
        <f>IF(VLOOKUP(A603,$J$4:$K$19,2)="Y",IF(G603&lt;='State Zip Codes'!$P$4,'State Zip Codes'!$P$3,IF(G603&lt;='State Zip Codes'!$Q$4,'State Zip Codes'!$Q$3,IF(G603&lt;='State Zip Codes'!$R$4,'State Zip Codes'!$R$3,IF(G603&lt;='State Zip Codes'!$S$4,'State Zip Codes'!$S$3,IF(G603&lt;='State Zip Codes'!$T$4,'State Zip Codes'!$T$3,"OUT OF TERRITORY"))))),$U$3)</f>
        <v>Zone 0</v>
      </c>
    </row>
    <row r="604" spans="1:8" x14ac:dyDescent="0.25">
      <c r="A604" t="s">
        <v>355</v>
      </c>
      <c r="B604">
        <v>80236</v>
      </c>
      <c r="C604" t="str">
        <f t="shared" si="9"/>
        <v>80236</v>
      </c>
      <c r="D604" t="s">
        <v>347</v>
      </c>
      <c r="E604" t="s">
        <v>387</v>
      </c>
      <c r="F604" t="s">
        <v>387</v>
      </c>
      <c r="G604" s="144">
        <v>57.514117346399999</v>
      </c>
      <c r="H604" t="str">
        <f>IF(VLOOKUP(A604,$J$4:$K$19,2)="Y",IF(G604&lt;='State Zip Codes'!$P$4,'State Zip Codes'!$P$3,IF(G604&lt;='State Zip Codes'!$Q$4,'State Zip Codes'!$Q$3,IF(G604&lt;='State Zip Codes'!$R$4,'State Zip Codes'!$R$3,IF(G604&lt;='State Zip Codes'!$S$4,'State Zip Codes'!$S$3,IF(G604&lt;='State Zip Codes'!$T$4,'State Zip Codes'!$T$3,"OUT OF TERRITORY"))))),$U$3)</f>
        <v>Zone 0</v>
      </c>
    </row>
    <row r="605" spans="1:8" x14ac:dyDescent="0.25">
      <c r="A605" t="s">
        <v>355</v>
      </c>
      <c r="B605">
        <v>80235</v>
      </c>
      <c r="C605" t="str">
        <f t="shared" si="9"/>
        <v>80235</v>
      </c>
      <c r="D605" t="s">
        <v>347</v>
      </c>
      <c r="E605" t="s">
        <v>388</v>
      </c>
      <c r="F605" t="s">
        <v>387</v>
      </c>
      <c r="G605" s="144">
        <v>57.992573162699998</v>
      </c>
      <c r="H605" t="str">
        <f>IF(VLOOKUP(A605,$J$4:$K$19,2)="Y",IF(G605&lt;='State Zip Codes'!$P$4,'State Zip Codes'!$P$3,IF(G605&lt;='State Zip Codes'!$Q$4,'State Zip Codes'!$Q$3,IF(G605&lt;='State Zip Codes'!$R$4,'State Zip Codes'!$R$3,IF(G605&lt;='State Zip Codes'!$S$4,'State Zip Codes'!$S$3,IF(G605&lt;='State Zip Codes'!$T$4,'State Zip Codes'!$T$3,"OUT OF TERRITORY"))))),$U$3)</f>
        <v>Zone 0</v>
      </c>
    </row>
    <row r="606" spans="1:8" x14ac:dyDescent="0.25">
      <c r="A606" t="s">
        <v>355</v>
      </c>
      <c r="B606">
        <v>80222</v>
      </c>
      <c r="C606" t="str">
        <f t="shared" si="9"/>
        <v>80222</v>
      </c>
      <c r="D606" t="s">
        <v>347</v>
      </c>
      <c r="E606" t="s">
        <v>387</v>
      </c>
      <c r="F606" t="s">
        <v>387</v>
      </c>
      <c r="G606" s="144">
        <v>58.265976486299991</v>
      </c>
      <c r="H606" t="str">
        <f>IF(VLOOKUP(A606,$J$4:$K$19,2)="Y",IF(G606&lt;='State Zip Codes'!$P$4,'State Zip Codes'!$P$3,IF(G606&lt;='State Zip Codes'!$Q$4,'State Zip Codes'!$Q$3,IF(G606&lt;='State Zip Codes'!$R$4,'State Zip Codes'!$R$3,IF(G606&lt;='State Zip Codes'!$S$4,'State Zip Codes'!$S$3,IF(G606&lt;='State Zip Codes'!$T$4,'State Zip Codes'!$T$3,"OUT OF TERRITORY"))))),$U$3)</f>
        <v>Zone 0</v>
      </c>
    </row>
    <row r="607" spans="1:8" x14ac:dyDescent="0.25">
      <c r="A607" t="s">
        <v>355</v>
      </c>
      <c r="B607">
        <v>80231</v>
      </c>
      <c r="C607" t="str">
        <f t="shared" si="9"/>
        <v>80231</v>
      </c>
      <c r="D607" t="s">
        <v>347</v>
      </c>
      <c r="E607" t="s">
        <v>387</v>
      </c>
      <c r="F607" t="s">
        <v>387</v>
      </c>
      <c r="G607" s="144">
        <v>58.290831333899995</v>
      </c>
      <c r="H607" t="str">
        <f>IF(VLOOKUP(A607,$J$4:$K$19,2)="Y",IF(G607&lt;='State Zip Codes'!$P$4,'State Zip Codes'!$P$3,IF(G607&lt;='State Zip Codes'!$Q$4,'State Zip Codes'!$Q$3,IF(G607&lt;='State Zip Codes'!$R$4,'State Zip Codes'!$R$3,IF(G607&lt;='State Zip Codes'!$S$4,'State Zip Codes'!$S$3,IF(G607&lt;='State Zip Codes'!$T$4,'State Zip Codes'!$T$3,"OUT OF TERRITORY"))))),$U$3)</f>
        <v>Zone 0</v>
      </c>
    </row>
    <row r="608" spans="1:8" x14ac:dyDescent="0.25">
      <c r="A608" t="s">
        <v>355</v>
      </c>
      <c r="B608">
        <v>80210</v>
      </c>
      <c r="C608" t="str">
        <f t="shared" si="9"/>
        <v>80210</v>
      </c>
      <c r="D608" t="s">
        <v>347</v>
      </c>
      <c r="E608" t="s">
        <v>387</v>
      </c>
      <c r="F608" t="s">
        <v>387</v>
      </c>
      <c r="G608" s="144">
        <v>58.669867759799999</v>
      </c>
      <c r="H608" t="str">
        <f>IF(VLOOKUP(A608,$J$4:$K$19,2)="Y",IF(G608&lt;='State Zip Codes'!$P$4,'State Zip Codes'!$P$3,IF(G608&lt;='State Zip Codes'!$Q$4,'State Zip Codes'!$Q$3,IF(G608&lt;='State Zip Codes'!$R$4,'State Zip Codes'!$R$3,IF(G608&lt;='State Zip Codes'!$S$4,'State Zip Codes'!$S$3,IF(G608&lt;='State Zip Codes'!$T$4,'State Zip Codes'!$T$3,"OUT OF TERRITORY"))))),$U$3)</f>
        <v>Zone 0</v>
      </c>
    </row>
    <row r="609" spans="1:8" x14ac:dyDescent="0.25">
      <c r="A609" t="s">
        <v>355</v>
      </c>
      <c r="B609">
        <v>80421</v>
      </c>
      <c r="C609" t="str">
        <f t="shared" si="9"/>
        <v>80421</v>
      </c>
      <c r="D609" t="s">
        <v>347</v>
      </c>
      <c r="E609" t="s">
        <v>440</v>
      </c>
      <c r="F609" t="s">
        <v>441</v>
      </c>
      <c r="G609" s="144">
        <v>58.700936319299998</v>
      </c>
      <c r="H609" t="str">
        <f>IF(VLOOKUP(A609,$J$4:$K$19,2)="Y",IF(G609&lt;='State Zip Codes'!$P$4,'State Zip Codes'!$P$3,IF(G609&lt;='State Zip Codes'!$Q$4,'State Zip Codes'!$Q$3,IF(G609&lt;='State Zip Codes'!$R$4,'State Zip Codes'!$R$3,IF(G609&lt;='State Zip Codes'!$S$4,'State Zip Codes'!$S$3,IF(G609&lt;='State Zip Codes'!$T$4,'State Zip Codes'!$T$3,"OUT OF TERRITORY"))))),$U$3)</f>
        <v>Zone 0</v>
      </c>
    </row>
    <row r="610" spans="1:8" x14ac:dyDescent="0.25">
      <c r="A610" t="s">
        <v>355</v>
      </c>
      <c r="B610">
        <v>81062</v>
      </c>
      <c r="C610" t="str">
        <f t="shared" si="9"/>
        <v>81062</v>
      </c>
      <c r="D610" t="s">
        <v>347</v>
      </c>
      <c r="E610" t="s">
        <v>575</v>
      </c>
      <c r="F610" t="s">
        <v>576</v>
      </c>
      <c r="G610" s="144">
        <v>58.918416235799995</v>
      </c>
      <c r="H610" t="str">
        <f>IF(VLOOKUP(A610,$J$4:$K$19,2)="Y",IF(G610&lt;='State Zip Codes'!$P$4,'State Zip Codes'!$P$3,IF(G610&lt;='State Zip Codes'!$Q$4,'State Zip Codes'!$Q$3,IF(G610&lt;='State Zip Codes'!$R$4,'State Zip Codes'!$R$3,IF(G610&lt;='State Zip Codes'!$S$4,'State Zip Codes'!$S$3,IF(G610&lt;='State Zip Codes'!$T$4,'State Zip Codes'!$T$3,"OUT OF TERRITORY"))))),$U$3)</f>
        <v>Zone 0</v>
      </c>
    </row>
    <row r="611" spans="1:8" x14ac:dyDescent="0.25">
      <c r="A611" t="s">
        <v>355</v>
      </c>
      <c r="B611">
        <v>80208</v>
      </c>
      <c r="C611" t="str">
        <f t="shared" si="9"/>
        <v>80208</v>
      </c>
      <c r="D611" t="s">
        <v>347</v>
      </c>
      <c r="E611" t="s">
        <v>387</v>
      </c>
      <c r="F611" t="s">
        <v>387</v>
      </c>
      <c r="G611" s="144">
        <v>58.980553354799994</v>
      </c>
      <c r="H611" t="str">
        <f>IF(VLOOKUP(A611,$J$4:$K$19,2)="Y",IF(G611&lt;='State Zip Codes'!$P$4,'State Zip Codes'!$P$3,IF(G611&lt;='State Zip Codes'!$Q$4,'State Zip Codes'!$Q$3,IF(G611&lt;='State Zip Codes'!$R$4,'State Zip Codes'!$R$3,IF(G611&lt;='State Zip Codes'!$S$4,'State Zip Codes'!$S$3,IF(G611&lt;='State Zip Codes'!$T$4,'State Zip Codes'!$T$3,"OUT OF TERRITORY"))))),$U$3)</f>
        <v>Zone 0</v>
      </c>
    </row>
    <row r="612" spans="1:8" x14ac:dyDescent="0.25">
      <c r="A612" t="s">
        <v>355</v>
      </c>
      <c r="B612">
        <v>81233</v>
      </c>
      <c r="C612" t="str">
        <f t="shared" si="9"/>
        <v>81233</v>
      </c>
      <c r="D612" t="s">
        <v>347</v>
      </c>
      <c r="E612" t="s">
        <v>532</v>
      </c>
      <c r="F612" t="s">
        <v>549</v>
      </c>
      <c r="G612" s="144">
        <v>59.030263049999995</v>
      </c>
      <c r="H612" t="str">
        <f>IF(VLOOKUP(A612,$J$4:$K$19,2)="Y",IF(G612&lt;='State Zip Codes'!$P$4,'State Zip Codes'!$P$3,IF(G612&lt;='State Zip Codes'!$Q$4,'State Zip Codes'!$Q$3,IF(G612&lt;='State Zip Codes'!$R$4,'State Zip Codes'!$R$3,IF(G612&lt;='State Zip Codes'!$S$4,'State Zip Codes'!$S$3,IF(G612&lt;='State Zip Codes'!$T$4,'State Zip Codes'!$T$3,"OUT OF TERRITORY"))))),$U$3)</f>
        <v>Zone 0</v>
      </c>
    </row>
    <row r="613" spans="1:8" x14ac:dyDescent="0.25">
      <c r="A613" t="s">
        <v>355</v>
      </c>
      <c r="B613">
        <v>80224</v>
      </c>
      <c r="C613" t="str">
        <f t="shared" si="9"/>
        <v>80224</v>
      </c>
      <c r="D613" t="s">
        <v>347</v>
      </c>
      <c r="E613" t="s">
        <v>387</v>
      </c>
      <c r="F613" t="s">
        <v>387</v>
      </c>
      <c r="G613" s="144">
        <v>59.048904185699996</v>
      </c>
      <c r="H613" t="str">
        <f>IF(VLOOKUP(A613,$J$4:$K$19,2)="Y",IF(G613&lt;='State Zip Codes'!$P$4,'State Zip Codes'!$P$3,IF(G613&lt;='State Zip Codes'!$Q$4,'State Zip Codes'!$Q$3,IF(G613&lt;='State Zip Codes'!$R$4,'State Zip Codes'!$R$3,IF(G613&lt;='State Zip Codes'!$S$4,'State Zip Codes'!$S$3,IF(G613&lt;='State Zip Codes'!$T$4,'State Zip Codes'!$T$3,"OUT OF TERRITORY"))))),$U$3)</f>
        <v>Zone 0</v>
      </c>
    </row>
    <row r="614" spans="1:8" x14ac:dyDescent="0.25">
      <c r="A614" t="s">
        <v>355</v>
      </c>
      <c r="B614">
        <v>80227</v>
      </c>
      <c r="C614" t="str">
        <f t="shared" si="9"/>
        <v>80227</v>
      </c>
      <c r="D614" t="s">
        <v>347</v>
      </c>
      <c r="E614" t="s">
        <v>388</v>
      </c>
      <c r="F614" t="s">
        <v>387</v>
      </c>
      <c r="G614" s="144">
        <v>59.2974526617</v>
      </c>
      <c r="H614" t="str">
        <f>IF(VLOOKUP(A614,$J$4:$K$19,2)="Y",IF(G614&lt;='State Zip Codes'!$P$4,'State Zip Codes'!$P$3,IF(G614&lt;='State Zip Codes'!$Q$4,'State Zip Codes'!$Q$3,IF(G614&lt;='State Zip Codes'!$R$4,'State Zip Codes'!$R$3,IF(G614&lt;='State Zip Codes'!$S$4,'State Zip Codes'!$S$3,IF(G614&lt;='State Zip Codes'!$T$4,'State Zip Codes'!$T$3,"OUT OF TERRITORY"))))),$U$3)</f>
        <v>Zone 0</v>
      </c>
    </row>
    <row r="615" spans="1:8" x14ac:dyDescent="0.25">
      <c r="A615" t="s">
        <v>355</v>
      </c>
      <c r="B615">
        <v>80101</v>
      </c>
      <c r="C615" t="str">
        <f t="shared" si="9"/>
        <v>80101</v>
      </c>
      <c r="D615" t="s">
        <v>347</v>
      </c>
      <c r="E615" t="s">
        <v>429</v>
      </c>
      <c r="F615" t="s">
        <v>483</v>
      </c>
      <c r="G615" s="144">
        <v>59.372017204499997</v>
      </c>
      <c r="H615" t="str">
        <f>IF(VLOOKUP(A615,$J$4:$K$19,2)="Y",IF(G615&lt;='State Zip Codes'!$P$4,'State Zip Codes'!$P$3,IF(G615&lt;='State Zip Codes'!$Q$4,'State Zip Codes'!$Q$3,IF(G615&lt;='State Zip Codes'!$R$4,'State Zip Codes'!$R$3,IF(G615&lt;='State Zip Codes'!$S$4,'State Zip Codes'!$S$3,IF(G615&lt;='State Zip Codes'!$T$4,'State Zip Codes'!$T$3,"OUT OF TERRITORY"))))),$U$3)</f>
        <v>Zone 0</v>
      </c>
    </row>
    <row r="616" spans="1:8" x14ac:dyDescent="0.25">
      <c r="A616" t="s">
        <v>355</v>
      </c>
      <c r="B616">
        <v>80247</v>
      </c>
      <c r="C616" t="str">
        <f t="shared" si="9"/>
        <v>80247</v>
      </c>
      <c r="D616" t="s">
        <v>347</v>
      </c>
      <c r="E616" t="s">
        <v>392</v>
      </c>
      <c r="F616" t="s">
        <v>387</v>
      </c>
      <c r="G616" s="144">
        <v>59.477650306799994</v>
      </c>
      <c r="H616" t="str">
        <f>IF(VLOOKUP(A616,$J$4:$K$19,2)="Y",IF(G616&lt;='State Zip Codes'!$P$4,'State Zip Codes'!$P$3,IF(G616&lt;='State Zip Codes'!$Q$4,'State Zip Codes'!$Q$3,IF(G616&lt;='State Zip Codes'!$R$4,'State Zip Codes'!$R$3,IF(G616&lt;='State Zip Codes'!$S$4,'State Zip Codes'!$S$3,IF(G616&lt;='State Zip Codes'!$T$4,'State Zip Codes'!$T$3,"OUT OF TERRITORY"))))),$U$3)</f>
        <v>Zone 0</v>
      </c>
    </row>
    <row r="617" spans="1:8" x14ac:dyDescent="0.25">
      <c r="A617" t="s">
        <v>355</v>
      </c>
      <c r="B617">
        <v>80018</v>
      </c>
      <c r="C617" t="str">
        <f t="shared" si="9"/>
        <v>80018</v>
      </c>
      <c r="D617" t="s">
        <v>347</v>
      </c>
      <c r="E617" t="s">
        <v>392</v>
      </c>
      <c r="F617" t="s">
        <v>396</v>
      </c>
      <c r="G617" s="144">
        <v>59.601924544799999</v>
      </c>
      <c r="H617" t="str">
        <f>IF(VLOOKUP(A617,$J$4:$K$19,2)="Y",IF(G617&lt;='State Zip Codes'!$P$4,'State Zip Codes'!$P$3,IF(G617&lt;='State Zip Codes'!$Q$4,'State Zip Codes'!$Q$3,IF(G617&lt;='State Zip Codes'!$R$4,'State Zip Codes'!$R$3,IF(G617&lt;='State Zip Codes'!$S$4,'State Zip Codes'!$S$3,IF(G617&lt;='State Zip Codes'!$T$4,'State Zip Codes'!$T$3,"OUT OF TERRITORY"))))),$U$3)</f>
        <v>Zone 0</v>
      </c>
    </row>
    <row r="618" spans="1:8" x14ac:dyDescent="0.25">
      <c r="A618" t="s">
        <v>355</v>
      </c>
      <c r="B618">
        <v>80017</v>
      </c>
      <c r="C618" t="str">
        <f t="shared" si="9"/>
        <v>80017</v>
      </c>
      <c r="D618" t="s">
        <v>347</v>
      </c>
      <c r="E618" t="s">
        <v>392</v>
      </c>
      <c r="F618" t="s">
        <v>396</v>
      </c>
      <c r="G618" s="144">
        <v>59.7634810542</v>
      </c>
      <c r="H618" t="str">
        <f>IF(VLOOKUP(A618,$J$4:$K$19,2)="Y",IF(G618&lt;='State Zip Codes'!$P$4,'State Zip Codes'!$P$3,IF(G618&lt;='State Zip Codes'!$Q$4,'State Zip Codes'!$Q$3,IF(G618&lt;='State Zip Codes'!$R$4,'State Zip Codes'!$R$3,IF(G618&lt;='State Zip Codes'!$S$4,'State Zip Codes'!$S$3,IF(G618&lt;='State Zip Codes'!$T$4,'State Zip Codes'!$T$3,"OUT OF TERRITORY"))))),$U$3)</f>
        <v>Zone 0</v>
      </c>
    </row>
    <row r="619" spans="1:8" x14ac:dyDescent="0.25">
      <c r="A619" t="s">
        <v>355</v>
      </c>
      <c r="B619">
        <v>80012</v>
      </c>
      <c r="C619" t="str">
        <f t="shared" si="9"/>
        <v>80012</v>
      </c>
      <c r="D619" t="s">
        <v>347</v>
      </c>
      <c r="E619" t="s">
        <v>392</v>
      </c>
      <c r="F619" t="s">
        <v>396</v>
      </c>
      <c r="G619" s="144">
        <v>60.130090056299991</v>
      </c>
      <c r="H619" t="str">
        <f>IF(VLOOKUP(A619,$J$4:$K$19,2)="Y",IF(G619&lt;='State Zip Codes'!$P$4,'State Zip Codes'!$P$3,IF(G619&lt;='State Zip Codes'!$Q$4,'State Zip Codes'!$Q$3,IF(G619&lt;='State Zip Codes'!$R$4,'State Zip Codes'!$R$3,IF(G619&lt;='State Zip Codes'!$S$4,'State Zip Codes'!$S$3,IF(G619&lt;='State Zip Codes'!$T$4,'State Zip Codes'!$T$3,"OUT OF TERRITORY"))))),$U$3)</f>
        <v>Zone 1</v>
      </c>
    </row>
    <row r="620" spans="1:8" x14ac:dyDescent="0.25">
      <c r="A620" t="s">
        <v>355</v>
      </c>
      <c r="B620">
        <v>80223</v>
      </c>
      <c r="C620" t="str">
        <f t="shared" si="9"/>
        <v>80223</v>
      </c>
      <c r="D620" t="s">
        <v>347</v>
      </c>
      <c r="E620" t="s">
        <v>387</v>
      </c>
      <c r="F620" t="s">
        <v>387</v>
      </c>
      <c r="G620" s="144">
        <v>60.173586039599996</v>
      </c>
      <c r="H620" t="str">
        <f>IF(VLOOKUP(A620,$J$4:$K$19,2)="Y",IF(G620&lt;='State Zip Codes'!$P$4,'State Zip Codes'!$P$3,IF(G620&lt;='State Zip Codes'!$Q$4,'State Zip Codes'!$Q$3,IF(G620&lt;='State Zip Codes'!$R$4,'State Zip Codes'!$R$3,IF(G620&lt;='State Zip Codes'!$S$4,'State Zip Codes'!$S$3,IF(G620&lt;='State Zip Codes'!$T$4,'State Zip Codes'!$T$3,"OUT OF TERRITORY"))))),$U$3)</f>
        <v>Zone 1</v>
      </c>
    </row>
    <row r="621" spans="1:8" x14ac:dyDescent="0.25">
      <c r="A621" t="s">
        <v>355</v>
      </c>
      <c r="B621">
        <v>80246</v>
      </c>
      <c r="C621" t="str">
        <f t="shared" si="9"/>
        <v>80246</v>
      </c>
      <c r="D621" t="s">
        <v>347</v>
      </c>
      <c r="E621" t="s">
        <v>387</v>
      </c>
      <c r="F621" t="s">
        <v>387</v>
      </c>
      <c r="G621" s="144">
        <v>60.465630498899998</v>
      </c>
      <c r="H621" t="str">
        <f>IF(VLOOKUP(A621,$J$4:$K$19,2)="Y",IF(G621&lt;='State Zip Codes'!$P$4,'State Zip Codes'!$P$3,IF(G621&lt;='State Zip Codes'!$Q$4,'State Zip Codes'!$Q$3,IF(G621&lt;='State Zip Codes'!$R$4,'State Zip Codes'!$R$3,IF(G621&lt;='State Zip Codes'!$S$4,'State Zip Codes'!$S$3,IF(G621&lt;='State Zip Codes'!$T$4,'State Zip Codes'!$T$3,"OUT OF TERRITORY"))))),$U$3)</f>
        <v>Zone 1</v>
      </c>
    </row>
    <row r="622" spans="1:8" x14ac:dyDescent="0.25">
      <c r="A622" t="s">
        <v>355</v>
      </c>
      <c r="B622">
        <v>80219</v>
      </c>
      <c r="C622" t="str">
        <f t="shared" si="9"/>
        <v>80219</v>
      </c>
      <c r="D622" t="s">
        <v>347</v>
      </c>
      <c r="E622" t="s">
        <v>387</v>
      </c>
      <c r="F622" t="s">
        <v>387</v>
      </c>
      <c r="G622" s="144">
        <v>60.689324127299997</v>
      </c>
      <c r="H622" t="str">
        <f>IF(VLOOKUP(A622,$J$4:$K$19,2)="Y",IF(G622&lt;='State Zip Codes'!$P$4,'State Zip Codes'!$P$3,IF(G622&lt;='State Zip Codes'!$Q$4,'State Zip Codes'!$Q$3,IF(G622&lt;='State Zip Codes'!$R$4,'State Zip Codes'!$R$3,IF(G622&lt;='State Zip Codes'!$S$4,'State Zip Codes'!$S$3,IF(G622&lt;='State Zip Codes'!$T$4,'State Zip Codes'!$T$3,"OUT OF TERRITORY"))))),$U$3)</f>
        <v>Zone 1</v>
      </c>
    </row>
    <row r="623" spans="1:8" x14ac:dyDescent="0.25">
      <c r="A623" t="s">
        <v>355</v>
      </c>
      <c r="B623">
        <v>80209</v>
      </c>
      <c r="C623" t="str">
        <f t="shared" si="9"/>
        <v>80209</v>
      </c>
      <c r="D623" t="s">
        <v>347</v>
      </c>
      <c r="E623" t="s">
        <v>387</v>
      </c>
      <c r="F623" t="s">
        <v>387</v>
      </c>
      <c r="G623" s="144">
        <v>60.739033822499998</v>
      </c>
      <c r="H623" t="str">
        <f>IF(VLOOKUP(A623,$J$4:$K$19,2)="Y",IF(G623&lt;='State Zip Codes'!$P$4,'State Zip Codes'!$P$3,IF(G623&lt;='State Zip Codes'!$Q$4,'State Zip Codes'!$Q$3,IF(G623&lt;='State Zip Codes'!$R$4,'State Zip Codes'!$R$3,IF(G623&lt;='State Zip Codes'!$S$4,'State Zip Codes'!$S$3,IF(G623&lt;='State Zip Codes'!$T$4,'State Zip Codes'!$T$3,"OUT OF TERRITORY"))))),$U$3)</f>
        <v>Zone 1</v>
      </c>
    </row>
    <row r="624" spans="1:8" x14ac:dyDescent="0.25">
      <c r="A624" t="s">
        <v>355</v>
      </c>
      <c r="B624">
        <v>80232</v>
      </c>
      <c r="C624" t="str">
        <f t="shared" si="9"/>
        <v>80232</v>
      </c>
      <c r="D624" t="s">
        <v>347</v>
      </c>
      <c r="E624" t="s">
        <v>388</v>
      </c>
      <c r="F624" t="s">
        <v>387</v>
      </c>
      <c r="G624" s="144">
        <v>60.875735484299994</v>
      </c>
      <c r="H624" t="str">
        <f>IF(VLOOKUP(A624,$J$4:$K$19,2)="Y",IF(G624&lt;='State Zip Codes'!$P$4,'State Zip Codes'!$P$3,IF(G624&lt;='State Zip Codes'!$Q$4,'State Zip Codes'!$Q$3,IF(G624&lt;='State Zip Codes'!$R$4,'State Zip Codes'!$R$3,IF(G624&lt;='State Zip Codes'!$S$4,'State Zip Codes'!$S$3,IF(G624&lt;='State Zip Codes'!$T$4,'State Zip Codes'!$T$3,"OUT OF TERRITORY"))))),$U$3)</f>
        <v>Zone 1</v>
      </c>
    </row>
    <row r="625" spans="1:8" x14ac:dyDescent="0.25">
      <c r="A625" t="s">
        <v>355</v>
      </c>
      <c r="B625">
        <v>80230</v>
      </c>
      <c r="C625" t="str">
        <f t="shared" si="9"/>
        <v>80230</v>
      </c>
      <c r="D625" t="s">
        <v>347</v>
      </c>
      <c r="E625" t="s">
        <v>387</v>
      </c>
      <c r="F625" t="s">
        <v>387</v>
      </c>
      <c r="G625" s="144">
        <v>61.354191300599993</v>
      </c>
      <c r="H625" t="str">
        <f>IF(VLOOKUP(A625,$J$4:$K$19,2)="Y",IF(G625&lt;='State Zip Codes'!$P$4,'State Zip Codes'!$P$3,IF(G625&lt;='State Zip Codes'!$Q$4,'State Zip Codes'!$Q$3,IF(G625&lt;='State Zip Codes'!$R$4,'State Zip Codes'!$R$3,IF(G625&lt;='State Zip Codes'!$S$4,'State Zip Codes'!$S$3,IF(G625&lt;='State Zip Codes'!$T$4,'State Zip Codes'!$T$3,"OUT OF TERRITORY"))))),$U$3)</f>
        <v>Zone 1</v>
      </c>
    </row>
    <row r="626" spans="1:8" x14ac:dyDescent="0.25">
      <c r="A626" t="s">
        <v>355</v>
      </c>
      <c r="B626">
        <v>81069</v>
      </c>
      <c r="C626" t="str">
        <f t="shared" si="9"/>
        <v>81069</v>
      </c>
      <c r="D626" t="s">
        <v>347</v>
      </c>
      <c r="E626" t="s">
        <v>539</v>
      </c>
      <c r="F626" t="s">
        <v>594</v>
      </c>
      <c r="G626" s="144">
        <v>61.565457505199994</v>
      </c>
      <c r="H626" t="str">
        <f>IF(VLOOKUP(A626,$J$4:$K$19,2)="Y",IF(G626&lt;='State Zip Codes'!$P$4,'State Zip Codes'!$P$3,IF(G626&lt;='State Zip Codes'!$Q$4,'State Zip Codes'!$Q$3,IF(G626&lt;='State Zip Codes'!$R$4,'State Zip Codes'!$R$3,IF(G626&lt;='State Zip Codes'!$S$4,'State Zip Codes'!$S$3,IF(G626&lt;='State Zip Codes'!$T$4,'State Zip Codes'!$T$3,"OUT OF TERRITORY"))))),$U$3)</f>
        <v>Zone 1</v>
      </c>
    </row>
    <row r="627" spans="1:8" x14ac:dyDescent="0.25">
      <c r="A627" t="s">
        <v>355</v>
      </c>
      <c r="B627">
        <v>80011</v>
      </c>
      <c r="C627" t="str">
        <f t="shared" si="9"/>
        <v>80011</v>
      </c>
      <c r="D627" t="s">
        <v>347</v>
      </c>
      <c r="E627" t="s">
        <v>392</v>
      </c>
      <c r="F627" t="s">
        <v>396</v>
      </c>
      <c r="G627" s="144">
        <v>61.913425371599999</v>
      </c>
      <c r="H627" t="str">
        <f>IF(VLOOKUP(A627,$J$4:$K$19,2)="Y",IF(G627&lt;='State Zip Codes'!$P$4,'State Zip Codes'!$P$3,IF(G627&lt;='State Zip Codes'!$Q$4,'State Zip Codes'!$Q$3,IF(G627&lt;='State Zip Codes'!$R$4,'State Zip Codes'!$R$3,IF(G627&lt;='State Zip Codes'!$S$4,'State Zip Codes'!$S$3,IF(G627&lt;='State Zip Codes'!$T$4,'State Zip Codes'!$T$3,"OUT OF TERRITORY"))))),$U$3)</f>
        <v>Zone 1</v>
      </c>
    </row>
    <row r="628" spans="1:8" x14ac:dyDescent="0.25">
      <c r="A628" t="s">
        <v>355</v>
      </c>
      <c r="B628">
        <v>80228</v>
      </c>
      <c r="C628" t="str">
        <f t="shared" si="9"/>
        <v>80228</v>
      </c>
      <c r="D628" t="s">
        <v>347</v>
      </c>
      <c r="E628" t="s">
        <v>388</v>
      </c>
      <c r="F628" t="s">
        <v>387</v>
      </c>
      <c r="G628" s="144">
        <v>61.925852795399997</v>
      </c>
      <c r="H628" t="str">
        <f>IF(VLOOKUP(A628,$J$4:$K$19,2)="Y",IF(G628&lt;='State Zip Codes'!$P$4,'State Zip Codes'!$P$3,IF(G628&lt;='State Zip Codes'!$Q$4,'State Zip Codes'!$Q$3,IF(G628&lt;='State Zip Codes'!$R$4,'State Zip Codes'!$R$3,IF(G628&lt;='State Zip Codes'!$S$4,'State Zip Codes'!$S$3,IF(G628&lt;='State Zip Codes'!$T$4,'State Zip Codes'!$T$3,"OUT OF TERRITORY"))))),$U$3)</f>
        <v>Zone 1</v>
      </c>
    </row>
    <row r="629" spans="1:8" x14ac:dyDescent="0.25">
      <c r="A629" t="s">
        <v>355</v>
      </c>
      <c r="B629">
        <v>80220</v>
      </c>
      <c r="C629" t="str">
        <f t="shared" si="9"/>
        <v>80220</v>
      </c>
      <c r="D629" t="s">
        <v>347</v>
      </c>
      <c r="E629" t="s">
        <v>387</v>
      </c>
      <c r="F629" t="s">
        <v>387</v>
      </c>
      <c r="G629" s="144">
        <v>62.19925611899999</v>
      </c>
      <c r="H629" t="str">
        <f>IF(VLOOKUP(A629,$J$4:$K$19,2)="Y",IF(G629&lt;='State Zip Codes'!$P$4,'State Zip Codes'!$P$3,IF(G629&lt;='State Zip Codes'!$Q$4,'State Zip Codes'!$Q$3,IF(G629&lt;='State Zip Codes'!$R$4,'State Zip Codes'!$R$3,IF(G629&lt;='State Zip Codes'!$S$4,'State Zip Codes'!$S$3,IF(G629&lt;='State Zip Codes'!$T$4,'State Zip Codes'!$T$3,"OUT OF TERRITORY"))))),$U$3)</f>
        <v>Zone 1</v>
      </c>
    </row>
    <row r="630" spans="1:8" x14ac:dyDescent="0.25">
      <c r="A630" t="s">
        <v>355</v>
      </c>
      <c r="B630">
        <v>80226</v>
      </c>
      <c r="C630" t="str">
        <f t="shared" si="9"/>
        <v>80226</v>
      </c>
      <c r="D630" t="s">
        <v>347</v>
      </c>
      <c r="E630" t="s">
        <v>388</v>
      </c>
      <c r="F630" t="s">
        <v>387</v>
      </c>
      <c r="G630" s="144">
        <v>62.298675509399999</v>
      </c>
      <c r="H630" t="str">
        <f>IF(VLOOKUP(A630,$J$4:$K$19,2)="Y",IF(G630&lt;='State Zip Codes'!$P$4,'State Zip Codes'!$P$3,IF(G630&lt;='State Zip Codes'!$Q$4,'State Zip Codes'!$Q$3,IF(G630&lt;='State Zip Codes'!$R$4,'State Zip Codes'!$R$3,IF(G630&lt;='State Zip Codes'!$S$4,'State Zip Codes'!$S$3,IF(G630&lt;='State Zip Codes'!$T$4,'State Zip Codes'!$T$3,"OUT OF TERRITORY"))))),$U$3)</f>
        <v>Zone 1</v>
      </c>
    </row>
    <row r="631" spans="1:8" x14ac:dyDescent="0.25">
      <c r="A631" t="s">
        <v>355</v>
      </c>
      <c r="B631">
        <v>80456</v>
      </c>
      <c r="C631" t="str">
        <f t="shared" si="9"/>
        <v>80456</v>
      </c>
      <c r="D631" t="s">
        <v>347</v>
      </c>
      <c r="E631" t="s">
        <v>440</v>
      </c>
      <c r="F631" t="s">
        <v>388</v>
      </c>
      <c r="G631" s="144">
        <v>62.3173166451</v>
      </c>
      <c r="H631" t="str">
        <f>IF(VLOOKUP(A631,$J$4:$K$19,2)="Y",IF(G631&lt;='State Zip Codes'!$P$4,'State Zip Codes'!$P$3,IF(G631&lt;='State Zip Codes'!$Q$4,'State Zip Codes'!$Q$3,IF(G631&lt;='State Zip Codes'!$R$4,'State Zip Codes'!$R$3,IF(G631&lt;='State Zip Codes'!$S$4,'State Zip Codes'!$S$3,IF(G631&lt;='State Zip Codes'!$T$4,'State Zip Codes'!$T$3,"OUT OF TERRITORY"))))),$U$3)</f>
        <v>Zone 1</v>
      </c>
    </row>
    <row r="632" spans="1:8" x14ac:dyDescent="0.25">
      <c r="A632" t="s">
        <v>355</v>
      </c>
      <c r="B632">
        <v>80206</v>
      </c>
      <c r="C632" t="str">
        <f t="shared" si="9"/>
        <v>80206</v>
      </c>
      <c r="D632" t="s">
        <v>347</v>
      </c>
      <c r="E632" t="s">
        <v>387</v>
      </c>
      <c r="F632" t="s">
        <v>387</v>
      </c>
      <c r="G632" s="144">
        <v>62.385667476000002</v>
      </c>
      <c r="H632" t="str">
        <f>IF(VLOOKUP(A632,$J$4:$K$19,2)="Y",IF(G632&lt;='State Zip Codes'!$P$4,'State Zip Codes'!$P$3,IF(G632&lt;='State Zip Codes'!$Q$4,'State Zip Codes'!$Q$3,IF(G632&lt;='State Zip Codes'!$R$4,'State Zip Codes'!$R$3,IF(G632&lt;='State Zip Codes'!$S$4,'State Zip Codes'!$S$3,IF(G632&lt;='State Zip Codes'!$T$4,'State Zip Codes'!$T$3,"OUT OF TERRITORY"))))),$U$3)</f>
        <v>Zone 1</v>
      </c>
    </row>
    <row r="633" spans="1:8" x14ac:dyDescent="0.25">
      <c r="A633" t="s">
        <v>355</v>
      </c>
      <c r="B633">
        <v>80218</v>
      </c>
      <c r="C633" t="str">
        <f t="shared" si="9"/>
        <v>80218</v>
      </c>
      <c r="D633" t="s">
        <v>347</v>
      </c>
      <c r="E633" t="s">
        <v>387</v>
      </c>
      <c r="F633" t="s">
        <v>387</v>
      </c>
      <c r="G633" s="144">
        <v>62.615574816299997</v>
      </c>
      <c r="H633" t="str">
        <f>IF(VLOOKUP(A633,$J$4:$K$19,2)="Y",IF(G633&lt;='State Zip Codes'!$P$4,'State Zip Codes'!$P$3,IF(G633&lt;='State Zip Codes'!$Q$4,'State Zip Codes'!$Q$3,IF(G633&lt;='State Zip Codes'!$R$4,'State Zip Codes'!$R$3,IF(G633&lt;='State Zip Codes'!$S$4,'State Zip Codes'!$S$3,IF(G633&lt;='State Zip Codes'!$T$4,'State Zip Codes'!$T$3,"OUT OF TERRITORY"))))),$U$3)</f>
        <v>Zone 1</v>
      </c>
    </row>
    <row r="634" spans="1:8" x14ac:dyDescent="0.25">
      <c r="A634" t="s">
        <v>355</v>
      </c>
      <c r="B634">
        <v>80010</v>
      </c>
      <c r="C634" t="str">
        <f t="shared" si="9"/>
        <v>80010</v>
      </c>
      <c r="D634" t="s">
        <v>347</v>
      </c>
      <c r="E634" t="s">
        <v>392</v>
      </c>
      <c r="F634" t="s">
        <v>396</v>
      </c>
      <c r="G634" s="144">
        <v>62.640429663900001</v>
      </c>
      <c r="H634" t="str">
        <f>IF(VLOOKUP(A634,$J$4:$K$19,2)="Y",IF(G634&lt;='State Zip Codes'!$P$4,'State Zip Codes'!$P$3,IF(G634&lt;='State Zip Codes'!$Q$4,'State Zip Codes'!$Q$3,IF(G634&lt;='State Zip Codes'!$R$4,'State Zip Codes'!$R$3,IF(G634&lt;='State Zip Codes'!$S$4,'State Zip Codes'!$S$3,IF(G634&lt;='State Zip Codes'!$T$4,'State Zip Codes'!$T$3,"OUT OF TERRITORY"))))),$U$3)</f>
        <v>Zone 1</v>
      </c>
    </row>
    <row r="635" spans="1:8" x14ac:dyDescent="0.25">
      <c r="A635" t="s">
        <v>355</v>
      </c>
      <c r="B635">
        <v>80137</v>
      </c>
      <c r="C635" t="str">
        <f t="shared" si="9"/>
        <v>80137</v>
      </c>
      <c r="D635" t="s">
        <v>347</v>
      </c>
      <c r="E635" t="s">
        <v>390</v>
      </c>
      <c r="F635" t="s">
        <v>412</v>
      </c>
      <c r="G635" s="144">
        <v>62.659070799599995</v>
      </c>
      <c r="H635" t="str">
        <f>IF(VLOOKUP(A635,$J$4:$K$19,2)="Y",IF(G635&lt;='State Zip Codes'!$P$4,'State Zip Codes'!$P$3,IF(G635&lt;='State Zip Codes'!$Q$4,'State Zip Codes'!$Q$3,IF(G635&lt;='State Zip Codes'!$R$4,'State Zip Codes'!$R$3,IF(G635&lt;='State Zip Codes'!$S$4,'State Zip Codes'!$S$3,IF(G635&lt;='State Zip Codes'!$T$4,'State Zip Codes'!$T$3,"OUT OF TERRITORY"))))),$U$3)</f>
        <v>Zone 1</v>
      </c>
    </row>
    <row r="636" spans="1:8" x14ac:dyDescent="0.25">
      <c r="A636" t="s">
        <v>355</v>
      </c>
      <c r="B636">
        <v>80203</v>
      </c>
      <c r="C636" t="str">
        <f t="shared" si="9"/>
        <v>80203</v>
      </c>
      <c r="D636" t="s">
        <v>347</v>
      </c>
      <c r="E636" t="s">
        <v>387</v>
      </c>
      <c r="F636" t="s">
        <v>387</v>
      </c>
      <c r="G636" s="144">
        <v>62.671498223399993</v>
      </c>
      <c r="H636" t="str">
        <f>IF(VLOOKUP(A636,$J$4:$K$19,2)="Y",IF(G636&lt;='State Zip Codes'!$P$4,'State Zip Codes'!$P$3,IF(G636&lt;='State Zip Codes'!$Q$4,'State Zip Codes'!$Q$3,IF(G636&lt;='State Zip Codes'!$R$4,'State Zip Codes'!$R$3,IF(G636&lt;='State Zip Codes'!$S$4,'State Zip Codes'!$S$3,IF(G636&lt;='State Zip Codes'!$T$4,'State Zip Codes'!$T$3,"OUT OF TERRITORY"))))),$U$3)</f>
        <v>Zone 1</v>
      </c>
    </row>
    <row r="637" spans="1:8" x14ac:dyDescent="0.25">
      <c r="A637" t="s">
        <v>355</v>
      </c>
      <c r="B637">
        <v>80045</v>
      </c>
      <c r="C637" t="str">
        <f t="shared" si="9"/>
        <v>80045</v>
      </c>
      <c r="D637" t="s">
        <v>347</v>
      </c>
      <c r="E637" t="s">
        <v>390</v>
      </c>
      <c r="F637" t="s">
        <v>396</v>
      </c>
      <c r="G637" s="144">
        <v>63.0567483612</v>
      </c>
      <c r="H637" t="str">
        <f>IF(VLOOKUP(A637,$J$4:$K$19,2)="Y",IF(G637&lt;='State Zip Codes'!$P$4,'State Zip Codes'!$P$3,IF(G637&lt;='State Zip Codes'!$Q$4,'State Zip Codes'!$Q$3,IF(G637&lt;='State Zip Codes'!$R$4,'State Zip Codes'!$R$3,IF(G637&lt;='State Zip Codes'!$S$4,'State Zip Codes'!$S$3,IF(G637&lt;='State Zip Codes'!$T$4,'State Zip Codes'!$T$3,"OUT OF TERRITORY"))))),$U$3)</f>
        <v>Zone 1</v>
      </c>
    </row>
    <row r="638" spans="1:8" x14ac:dyDescent="0.25">
      <c r="A638" t="s">
        <v>355</v>
      </c>
      <c r="B638">
        <v>81252</v>
      </c>
      <c r="C638" t="str">
        <f t="shared" si="9"/>
        <v>81252</v>
      </c>
      <c r="D638" t="s">
        <v>347</v>
      </c>
      <c r="E638" t="s">
        <v>579</v>
      </c>
      <c r="F638" t="s">
        <v>583</v>
      </c>
      <c r="G638" s="144">
        <v>63.11267176829999</v>
      </c>
      <c r="H638" t="str">
        <f>IF(VLOOKUP(A638,$J$4:$K$19,2)="Y",IF(G638&lt;='State Zip Codes'!$P$4,'State Zip Codes'!$P$3,IF(G638&lt;='State Zip Codes'!$Q$4,'State Zip Codes'!$Q$3,IF(G638&lt;='State Zip Codes'!$R$4,'State Zip Codes'!$R$3,IF(G638&lt;='State Zip Codes'!$S$4,'State Zip Codes'!$S$3,IF(G638&lt;='State Zip Codes'!$T$4,'State Zip Codes'!$T$3,"OUT OF TERRITORY"))))),$U$3)</f>
        <v>Zone 1</v>
      </c>
    </row>
    <row r="639" spans="1:8" x14ac:dyDescent="0.25">
      <c r="A639" t="s">
        <v>355</v>
      </c>
      <c r="B639">
        <v>80243</v>
      </c>
      <c r="C639" t="str">
        <f t="shared" si="9"/>
        <v>80243</v>
      </c>
      <c r="D639" t="s">
        <v>347</v>
      </c>
      <c r="E639" t="s">
        <v>387</v>
      </c>
      <c r="F639" t="s">
        <v>387</v>
      </c>
      <c r="G639" s="144">
        <v>63.187236311099994</v>
      </c>
      <c r="H639" t="str">
        <f>IF(VLOOKUP(A639,$J$4:$K$19,2)="Y",IF(G639&lt;='State Zip Codes'!$P$4,'State Zip Codes'!$P$3,IF(G639&lt;='State Zip Codes'!$Q$4,'State Zip Codes'!$Q$3,IF(G639&lt;='State Zip Codes'!$R$4,'State Zip Codes'!$R$3,IF(G639&lt;='State Zip Codes'!$S$4,'State Zip Codes'!$S$3,IF(G639&lt;='State Zip Codes'!$T$4,'State Zip Codes'!$T$3,"OUT OF TERRITORY"))))),$U$3)</f>
        <v>Zone 1</v>
      </c>
    </row>
    <row r="640" spans="1:8" x14ac:dyDescent="0.25">
      <c r="A640" t="s">
        <v>355</v>
      </c>
      <c r="B640">
        <v>80256</v>
      </c>
      <c r="C640" t="str">
        <f t="shared" si="9"/>
        <v>80256</v>
      </c>
      <c r="D640" t="s">
        <v>347</v>
      </c>
      <c r="E640" t="s">
        <v>387</v>
      </c>
      <c r="F640" t="s">
        <v>387</v>
      </c>
      <c r="G640" s="144">
        <v>63.187236311099994</v>
      </c>
      <c r="H640" t="str">
        <f>IF(VLOOKUP(A640,$J$4:$K$19,2)="Y",IF(G640&lt;='State Zip Codes'!$P$4,'State Zip Codes'!$P$3,IF(G640&lt;='State Zip Codes'!$Q$4,'State Zip Codes'!$Q$3,IF(G640&lt;='State Zip Codes'!$R$4,'State Zip Codes'!$R$3,IF(G640&lt;='State Zip Codes'!$S$4,'State Zip Codes'!$S$3,IF(G640&lt;='State Zip Codes'!$T$4,'State Zip Codes'!$T$3,"OUT OF TERRITORY"))))),$U$3)</f>
        <v>Zone 1</v>
      </c>
    </row>
    <row r="641" spans="1:8" x14ac:dyDescent="0.25">
      <c r="A641" t="s">
        <v>355</v>
      </c>
      <c r="B641">
        <v>80257</v>
      </c>
      <c r="C641" t="str">
        <f t="shared" si="9"/>
        <v>80257</v>
      </c>
      <c r="D641" t="s">
        <v>347</v>
      </c>
      <c r="E641" t="s">
        <v>387</v>
      </c>
      <c r="F641" t="s">
        <v>387</v>
      </c>
      <c r="G641" s="144">
        <v>63.187236311099994</v>
      </c>
      <c r="H641" t="str">
        <f>IF(VLOOKUP(A641,$J$4:$K$19,2)="Y",IF(G641&lt;='State Zip Codes'!$P$4,'State Zip Codes'!$P$3,IF(G641&lt;='State Zip Codes'!$Q$4,'State Zip Codes'!$Q$3,IF(G641&lt;='State Zip Codes'!$R$4,'State Zip Codes'!$R$3,IF(G641&lt;='State Zip Codes'!$S$4,'State Zip Codes'!$S$3,IF(G641&lt;='State Zip Codes'!$T$4,'State Zip Codes'!$T$3,"OUT OF TERRITORY"))))),$U$3)</f>
        <v>Zone 1</v>
      </c>
    </row>
    <row r="642" spans="1:8" x14ac:dyDescent="0.25">
      <c r="A642" t="s">
        <v>355</v>
      </c>
      <c r="B642">
        <v>80259</v>
      </c>
      <c r="C642" t="str">
        <f t="shared" si="9"/>
        <v>80259</v>
      </c>
      <c r="D642" t="s">
        <v>347</v>
      </c>
      <c r="E642" t="s">
        <v>387</v>
      </c>
      <c r="F642" t="s">
        <v>387</v>
      </c>
      <c r="G642" s="144">
        <v>63.187236311099994</v>
      </c>
      <c r="H642" t="str">
        <f>IF(VLOOKUP(A642,$J$4:$K$19,2)="Y",IF(G642&lt;='State Zip Codes'!$P$4,'State Zip Codes'!$P$3,IF(G642&lt;='State Zip Codes'!$Q$4,'State Zip Codes'!$Q$3,IF(G642&lt;='State Zip Codes'!$R$4,'State Zip Codes'!$R$3,IF(G642&lt;='State Zip Codes'!$S$4,'State Zip Codes'!$S$3,IF(G642&lt;='State Zip Codes'!$T$4,'State Zip Codes'!$T$3,"OUT OF TERRITORY"))))),$U$3)</f>
        <v>Zone 1</v>
      </c>
    </row>
    <row r="643" spans="1:8" x14ac:dyDescent="0.25">
      <c r="A643" t="s">
        <v>355</v>
      </c>
      <c r="B643">
        <v>80261</v>
      </c>
      <c r="C643" t="str">
        <f t="shared" si="9"/>
        <v>80261</v>
      </c>
      <c r="D643" t="s">
        <v>347</v>
      </c>
      <c r="E643" t="s">
        <v>387</v>
      </c>
      <c r="F643" t="s">
        <v>387</v>
      </c>
      <c r="G643" s="144">
        <v>63.187236311099994</v>
      </c>
      <c r="H643" t="str">
        <f>IF(VLOOKUP(A643,$J$4:$K$19,2)="Y",IF(G643&lt;='State Zip Codes'!$P$4,'State Zip Codes'!$P$3,IF(G643&lt;='State Zip Codes'!$Q$4,'State Zip Codes'!$Q$3,IF(G643&lt;='State Zip Codes'!$R$4,'State Zip Codes'!$R$3,IF(G643&lt;='State Zip Codes'!$S$4,'State Zip Codes'!$S$3,IF(G643&lt;='State Zip Codes'!$T$4,'State Zip Codes'!$T$3,"OUT OF TERRITORY"))))),$U$3)</f>
        <v>Zone 1</v>
      </c>
    </row>
    <row r="644" spans="1:8" x14ac:dyDescent="0.25">
      <c r="A644" t="s">
        <v>355</v>
      </c>
      <c r="B644">
        <v>80263</v>
      </c>
      <c r="C644" t="str">
        <f t="shared" si="9"/>
        <v>80263</v>
      </c>
      <c r="D644" t="s">
        <v>347</v>
      </c>
      <c r="E644" t="s">
        <v>387</v>
      </c>
      <c r="F644" t="s">
        <v>387</v>
      </c>
      <c r="G644" s="144">
        <v>63.187236311099994</v>
      </c>
      <c r="H644" t="str">
        <f>IF(VLOOKUP(A644,$J$4:$K$19,2)="Y",IF(G644&lt;='State Zip Codes'!$P$4,'State Zip Codes'!$P$3,IF(G644&lt;='State Zip Codes'!$Q$4,'State Zip Codes'!$Q$3,IF(G644&lt;='State Zip Codes'!$R$4,'State Zip Codes'!$R$3,IF(G644&lt;='State Zip Codes'!$S$4,'State Zip Codes'!$S$3,IF(G644&lt;='State Zip Codes'!$T$4,'State Zip Codes'!$T$3,"OUT OF TERRITORY"))))),$U$3)</f>
        <v>Zone 1</v>
      </c>
    </row>
    <row r="645" spans="1:8" x14ac:dyDescent="0.25">
      <c r="A645" t="s">
        <v>355</v>
      </c>
      <c r="B645">
        <v>80271</v>
      </c>
      <c r="C645" t="str">
        <f t="shared" ref="C645:C708" si="10">TRIM(CLEAN(B645))</f>
        <v>80271</v>
      </c>
      <c r="D645" t="s">
        <v>347</v>
      </c>
      <c r="E645" t="s">
        <v>387</v>
      </c>
      <c r="F645" t="s">
        <v>387</v>
      </c>
      <c r="G645" s="144">
        <v>63.187236311099994</v>
      </c>
      <c r="H645" t="str">
        <f>IF(VLOOKUP(A645,$J$4:$K$19,2)="Y",IF(G645&lt;='State Zip Codes'!$P$4,'State Zip Codes'!$P$3,IF(G645&lt;='State Zip Codes'!$Q$4,'State Zip Codes'!$Q$3,IF(G645&lt;='State Zip Codes'!$R$4,'State Zip Codes'!$R$3,IF(G645&lt;='State Zip Codes'!$S$4,'State Zip Codes'!$S$3,IF(G645&lt;='State Zip Codes'!$T$4,'State Zip Codes'!$T$3,"OUT OF TERRITORY"))))),$U$3)</f>
        <v>Zone 1</v>
      </c>
    </row>
    <row r="646" spans="1:8" x14ac:dyDescent="0.25">
      <c r="A646" t="s">
        <v>355</v>
      </c>
      <c r="B646">
        <v>80273</v>
      </c>
      <c r="C646" t="str">
        <f t="shared" si="10"/>
        <v>80273</v>
      </c>
      <c r="D646" t="s">
        <v>347</v>
      </c>
      <c r="E646" t="s">
        <v>387</v>
      </c>
      <c r="F646" t="s">
        <v>387</v>
      </c>
      <c r="G646" s="144">
        <v>63.187236311099994</v>
      </c>
      <c r="H646" t="str">
        <f>IF(VLOOKUP(A646,$J$4:$K$19,2)="Y",IF(G646&lt;='State Zip Codes'!$P$4,'State Zip Codes'!$P$3,IF(G646&lt;='State Zip Codes'!$Q$4,'State Zip Codes'!$Q$3,IF(G646&lt;='State Zip Codes'!$R$4,'State Zip Codes'!$R$3,IF(G646&lt;='State Zip Codes'!$S$4,'State Zip Codes'!$S$3,IF(G646&lt;='State Zip Codes'!$T$4,'State Zip Codes'!$T$3,"OUT OF TERRITORY"))))),$U$3)</f>
        <v>Zone 1</v>
      </c>
    </row>
    <row r="647" spans="1:8" x14ac:dyDescent="0.25">
      <c r="A647" t="s">
        <v>355</v>
      </c>
      <c r="B647">
        <v>80274</v>
      </c>
      <c r="C647" t="str">
        <f t="shared" si="10"/>
        <v>80274</v>
      </c>
      <c r="D647" t="s">
        <v>347</v>
      </c>
      <c r="E647" t="s">
        <v>387</v>
      </c>
      <c r="F647" t="s">
        <v>387</v>
      </c>
      <c r="G647" s="144">
        <v>63.187236311099994</v>
      </c>
      <c r="H647" t="str">
        <f>IF(VLOOKUP(A647,$J$4:$K$19,2)="Y",IF(G647&lt;='State Zip Codes'!$P$4,'State Zip Codes'!$P$3,IF(G647&lt;='State Zip Codes'!$Q$4,'State Zip Codes'!$Q$3,IF(G647&lt;='State Zip Codes'!$R$4,'State Zip Codes'!$R$3,IF(G647&lt;='State Zip Codes'!$S$4,'State Zip Codes'!$S$3,IF(G647&lt;='State Zip Codes'!$T$4,'State Zip Codes'!$T$3,"OUT OF TERRITORY"))))),$U$3)</f>
        <v>Zone 1</v>
      </c>
    </row>
    <row r="648" spans="1:8" x14ac:dyDescent="0.25">
      <c r="A648" t="s">
        <v>355</v>
      </c>
      <c r="B648">
        <v>80281</v>
      </c>
      <c r="C648" t="str">
        <f t="shared" si="10"/>
        <v>80281</v>
      </c>
      <c r="D648" t="s">
        <v>347</v>
      </c>
      <c r="E648" t="s">
        <v>387</v>
      </c>
      <c r="F648" t="s">
        <v>387</v>
      </c>
      <c r="G648" s="144">
        <v>63.187236311099994</v>
      </c>
      <c r="H648" t="str">
        <f>IF(VLOOKUP(A648,$J$4:$K$19,2)="Y",IF(G648&lt;='State Zip Codes'!$P$4,'State Zip Codes'!$P$3,IF(G648&lt;='State Zip Codes'!$Q$4,'State Zip Codes'!$Q$3,IF(G648&lt;='State Zip Codes'!$R$4,'State Zip Codes'!$R$3,IF(G648&lt;='State Zip Codes'!$S$4,'State Zip Codes'!$S$3,IF(G648&lt;='State Zip Codes'!$T$4,'State Zip Codes'!$T$3,"OUT OF TERRITORY"))))),$U$3)</f>
        <v>Zone 1</v>
      </c>
    </row>
    <row r="649" spans="1:8" x14ac:dyDescent="0.25">
      <c r="A649" t="s">
        <v>355</v>
      </c>
      <c r="B649">
        <v>80291</v>
      </c>
      <c r="C649" t="str">
        <f t="shared" si="10"/>
        <v>80291</v>
      </c>
      <c r="D649" t="s">
        <v>347</v>
      </c>
      <c r="E649" t="s">
        <v>387</v>
      </c>
      <c r="F649" t="s">
        <v>387</v>
      </c>
      <c r="G649" s="144">
        <v>63.187236311099994</v>
      </c>
      <c r="H649" t="str">
        <f>IF(VLOOKUP(A649,$J$4:$K$19,2)="Y",IF(G649&lt;='State Zip Codes'!$P$4,'State Zip Codes'!$P$3,IF(G649&lt;='State Zip Codes'!$Q$4,'State Zip Codes'!$Q$3,IF(G649&lt;='State Zip Codes'!$R$4,'State Zip Codes'!$R$3,IF(G649&lt;='State Zip Codes'!$S$4,'State Zip Codes'!$S$3,IF(G649&lt;='State Zip Codes'!$T$4,'State Zip Codes'!$T$3,"OUT OF TERRITORY"))))),$U$3)</f>
        <v>Zone 1</v>
      </c>
    </row>
    <row r="650" spans="1:8" x14ac:dyDescent="0.25">
      <c r="A650" t="s">
        <v>355</v>
      </c>
      <c r="B650">
        <v>80299</v>
      </c>
      <c r="C650" t="str">
        <f t="shared" si="10"/>
        <v>80299</v>
      </c>
      <c r="D650" t="s">
        <v>347</v>
      </c>
      <c r="E650" t="s">
        <v>387</v>
      </c>
      <c r="F650" t="s">
        <v>387</v>
      </c>
      <c r="G650" s="144">
        <v>63.187236311099994</v>
      </c>
      <c r="H650" t="str">
        <f>IF(VLOOKUP(A650,$J$4:$K$19,2)="Y",IF(G650&lt;='State Zip Codes'!$P$4,'State Zip Codes'!$P$3,IF(G650&lt;='State Zip Codes'!$Q$4,'State Zip Codes'!$Q$3,IF(G650&lt;='State Zip Codes'!$R$4,'State Zip Codes'!$R$3,IF(G650&lt;='State Zip Codes'!$S$4,'State Zip Codes'!$S$3,IF(G650&lt;='State Zip Codes'!$T$4,'State Zip Codes'!$T$3,"OUT OF TERRITORY"))))),$U$3)</f>
        <v>Zone 1</v>
      </c>
    </row>
    <row r="651" spans="1:8" x14ac:dyDescent="0.25">
      <c r="A651" t="s">
        <v>355</v>
      </c>
      <c r="B651">
        <v>81063</v>
      </c>
      <c r="C651" t="str">
        <f t="shared" si="10"/>
        <v>81063</v>
      </c>
      <c r="D651" t="s">
        <v>347</v>
      </c>
      <c r="E651" t="s">
        <v>575</v>
      </c>
      <c r="F651" t="s">
        <v>577</v>
      </c>
      <c r="G651" s="144">
        <v>63.361220244299993</v>
      </c>
      <c r="H651" t="str">
        <f>IF(VLOOKUP(A651,$J$4:$K$19,2)="Y",IF(G651&lt;='State Zip Codes'!$P$4,'State Zip Codes'!$P$3,IF(G651&lt;='State Zip Codes'!$Q$4,'State Zip Codes'!$Q$3,IF(G651&lt;='State Zip Codes'!$R$4,'State Zip Codes'!$R$3,IF(G651&lt;='State Zip Codes'!$S$4,'State Zip Codes'!$S$3,IF(G651&lt;='State Zip Codes'!$T$4,'State Zip Codes'!$T$3,"OUT OF TERRITORY"))))),$U$3)</f>
        <v>Zone 1</v>
      </c>
    </row>
    <row r="652" spans="1:8" x14ac:dyDescent="0.25">
      <c r="A652" t="s">
        <v>355</v>
      </c>
      <c r="B652">
        <v>80204</v>
      </c>
      <c r="C652" t="str">
        <f t="shared" si="10"/>
        <v>80204</v>
      </c>
      <c r="D652" t="s">
        <v>347</v>
      </c>
      <c r="E652" t="s">
        <v>387</v>
      </c>
      <c r="F652" t="s">
        <v>387</v>
      </c>
      <c r="G652" s="144">
        <v>63.373647668099991</v>
      </c>
      <c r="H652" t="str">
        <f>IF(VLOOKUP(A652,$J$4:$K$19,2)="Y",IF(G652&lt;='State Zip Codes'!$P$4,'State Zip Codes'!$P$3,IF(G652&lt;='State Zip Codes'!$Q$4,'State Zip Codes'!$Q$3,IF(G652&lt;='State Zip Codes'!$R$4,'State Zip Codes'!$R$3,IF(G652&lt;='State Zip Codes'!$S$4,'State Zip Codes'!$S$3,IF(G652&lt;='State Zip Codes'!$T$4,'State Zip Codes'!$T$3,"OUT OF TERRITORY"))))),$U$3)</f>
        <v>Zone 1</v>
      </c>
    </row>
    <row r="653" spans="1:8" x14ac:dyDescent="0.25">
      <c r="A653" t="s">
        <v>355</v>
      </c>
      <c r="B653">
        <v>80264</v>
      </c>
      <c r="C653" t="str">
        <f t="shared" si="10"/>
        <v>80264</v>
      </c>
      <c r="D653" t="s">
        <v>347</v>
      </c>
      <c r="E653" t="s">
        <v>387</v>
      </c>
      <c r="F653" t="s">
        <v>387</v>
      </c>
      <c r="G653" s="144">
        <v>63.410929939499994</v>
      </c>
      <c r="H653" t="str">
        <f>IF(VLOOKUP(A653,$J$4:$K$19,2)="Y",IF(G653&lt;='State Zip Codes'!$P$4,'State Zip Codes'!$P$3,IF(G653&lt;='State Zip Codes'!$Q$4,'State Zip Codes'!$Q$3,IF(G653&lt;='State Zip Codes'!$R$4,'State Zip Codes'!$R$3,IF(G653&lt;='State Zip Codes'!$S$4,'State Zip Codes'!$S$3,IF(G653&lt;='State Zip Codes'!$T$4,'State Zip Codes'!$T$3,"OUT OF TERRITORY"))))),$U$3)</f>
        <v>Zone 1</v>
      </c>
    </row>
    <row r="654" spans="1:8" x14ac:dyDescent="0.25">
      <c r="A654" t="s">
        <v>355</v>
      </c>
      <c r="B654">
        <v>80290</v>
      </c>
      <c r="C654" t="str">
        <f t="shared" si="10"/>
        <v>80290</v>
      </c>
      <c r="D654" t="s">
        <v>347</v>
      </c>
      <c r="E654" t="s">
        <v>387</v>
      </c>
      <c r="F654" t="s">
        <v>387</v>
      </c>
      <c r="G654" s="144">
        <v>63.528990465599996</v>
      </c>
      <c r="H654" t="str">
        <f>IF(VLOOKUP(A654,$J$4:$K$19,2)="Y",IF(G654&lt;='State Zip Codes'!$P$4,'State Zip Codes'!$P$3,IF(G654&lt;='State Zip Codes'!$Q$4,'State Zip Codes'!$Q$3,IF(G654&lt;='State Zip Codes'!$R$4,'State Zip Codes'!$R$3,IF(G654&lt;='State Zip Codes'!$S$4,'State Zip Codes'!$S$3,IF(G654&lt;='State Zip Codes'!$T$4,'State Zip Codes'!$T$3,"OUT OF TERRITORY"))))),$U$3)</f>
        <v>Zone 1</v>
      </c>
    </row>
    <row r="655" spans="1:8" x14ac:dyDescent="0.25">
      <c r="A655" t="s">
        <v>355</v>
      </c>
      <c r="B655">
        <v>80102</v>
      </c>
      <c r="C655" t="str">
        <f t="shared" si="10"/>
        <v>80102</v>
      </c>
      <c r="D655" t="s">
        <v>347</v>
      </c>
      <c r="E655" t="s">
        <v>390</v>
      </c>
      <c r="F655" t="s">
        <v>426</v>
      </c>
      <c r="G655" s="144">
        <v>63.572486448899994</v>
      </c>
      <c r="H655" t="str">
        <f>IF(VLOOKUP(A655,$J$4:$K$19,2)="Y",IF(G655&lt;='State Zip Codes'!$P$4,'State Zip Codes'!$P$3,IF(G655&lt;='State Zip Codes'!$Q$4,'State Zip Codes'!$Q$3,IF(G655&lt;='State Zip Codes'!$R$4,'State Zip Codes'!$R$3,IF(G655&lt;='State Zip Codes'!$S$4,'State Zip Codes'!$S$3,IF(G655&lt;='State Zip Codes'!$T$4,'State Zip Codes'!$T$3,"OUT OF TERRITORY"))))),$U$3)</f>
        <v>Zone 1</v>
      </c>
    </row>
    <row r="656" spans="1:8" x14ac:dyDescent="0.25">
      <c r="A656" t="s">
        <v>355</v>
      </c>
      <c r="B656">
        <v>80293</v>
      </c>
      <c r="C656" t="str">
        <f t="shared" si="10"/>
        <v>80293</v>
      </c>
      <c r="D656" t="s">
        <v>347</v>
      </c>
      <c r="E656" t="s">
        <v>387</v>
      </c>
      <c r="F656" t="s">
        <v>387</v>
      </c>
      <c r="G656" s="144">
        <v>63.702974398799995</v>
      </c>
      <c r="H656" t="str">
        <f>IF(VLOOKUP(A656,$J$4:$K$19,2)="Y",IF(G656&lt;='State Zip Codes'!$P$4,'State Zip Codes'!$P$3,IF(G656&lt;='State Zip Codes'!$Q$4,'State Zip Codes'!$Q$3,IF(G656&lt;='State Zip Codes'!$R$4,'State Zip Codes'!$R$3,IF(G656&lt;='State Zip Codes'!$S$4,'State Zip Codes'!$S$3,IF(G656&lt;='State Zip Codes'!$T$4,'State Zip Codes'!$T$3,"OUT OF TERRITORY"))))),$U$3)</f>
        <v>Zone 1</v>
      </c>
    </row>
    <row r="657" spans="1:8" x14ac:dyDescent="0.25">
      <c r="A657" t="s">
        <v>355</v>
      </c>
      <c r="B657">
        <v>80265</v>
      </c>
      <c r="C657" t="str">
        <f t="shared" si="10"/>
        <v>80265</v>
      </c>
      <c r="D657" t="s">
        <v>347</v>
      </c>
      <c r="E657" t="s">
        <v>387</v>
      </c>
      <c r="F657" t="s">
        <v>387</v>
      </c>
      <c r="G657" s="144">
        <v>63.864530908199995</v>
      </c>
      <c r="H657" t="str">
        <f>IF(VLOOKUP(A657,$J$4:$K$19,2)="Y",IF(G657&lt;='State Zip Codes'!$P$4,'State Zip Codes'!$P$3,IF(G657&lt;='State Zip Codes'!$Q$4,'State Zip Codes'!$Q$3,IF(G657&lt;='State Zip Codes'!$R$4,'State Zip Codes'!$R$3,IF(G657&lt;='State Zip Codes'!$S$4,'State Zip Codes'!$S$3,IF(G657&lt;='State Zip Codes'!$T$4,'State Zip Codes'!$T$3,"OUT OF TERRITORY"))))),$U$3)</f>
        <v>Zone 1</v>
      </c>
    </row>
    <row r="658" spans="1:8" x14ac:dyDescent="0.25">
      <c r="A658" t="s">
        <v>355</v>
      </c>
      <c r="B658">
        <v>80294</v>
      </c>
      <c r="C658" t="str">
        <f t="shared" si="10"/>
        <v>80294</v>
      </c>
      <c r="D658" t="s">
        <v>347</v>
      </c>
      <c r="E658" t="s">
        <v>387</v>
      </c>
      <c r="F658" t="s">
        <v>387</v>
      </c>
      <c r="G658" s="144">
        <v>63.914240603399996</v>
      </c>
      <c r="H658" t="str">
        <f>IF(VLOOKUP(A658,$J$4:$K$19,2)="Y",IF(G658&lt;='State Zip Codes'!$P$4,'State Zip Codes'!$P$3,IF(G658&lt;='State Zip Codes'!$Q$4,'State Zip Codes'!$Q$3,IF(G658&lt;='State Zip Codes'!$R$4,'State Zip Codes'!$R$3,IF(G658&lt;='State Zip Codes'!$S$4,'State Zip Codes'!$S$3,IF(G658&lt;='State Zip Codes'!$T$4,'State Zip Codes'!$T$3,"OUT OF TERRITORY"))))),$U$3)</f>
        <v>Zone 1</v>
      </c>
    </row>
    <row r="659" spans="1:8" x14ac:dyDescent="0.25">
      <c r="A659" t="s">
        <v>355</v>
      </c>
      <c r="B659">
        <v>80202</v>
      </c>
      <c r="C659" t="str">
        <f t="shared" si="10"/>
        <v>80202</v>
      </c>
      <c r="D659" t="s">
        <v>347</v>
      </c>
      <c r="E659" t="s">
        <v>387</v>
      </c>
      <c r="F659" t="s">
        <v>387</v>
      </c>
      <c r="G659" s="144">
        <v>64.200071350799988</v>
      </c>
      <c r="H659" t="str">
        <f>IF(VLOOKUP(A659,$J$4:$K$19,2)="Y",IF(G659&lt;='State Zip Codes'!$P$4,'State Zip Codes'!$P$3,IF(G659&lt;='State Zip Codes'!$Q$4,'State Zip Codes'!$Q$3,IF(G659&lt;='State Zip Codes'!$R$4,'State Zip Codes'!$R$3,IF(G659&lt;='State Zip Codes'!$S$4,'State Zip Codes'!$S$3,IF(G659&lt;='State Zip Codes'!$T$4,'State Zip Codes'!$T$3,"OUT OF TERRITORY"))))),$U$3)</f>
        <v>Zone 1</v>
      </c>
    </row>
    <row r="660" spans="1:8" x14ac:dyDescent="0.25">
      <c r="A660" t="s">
        <v>355</v>
      </c>
      <c r="B660">
        <v>80214</v>
      </c>
      <c r="C660" t="str">
        <f t="shared" si="10"/>
        <v>80214</v>
      </c>
      <c r="D660" t="s">
        <v>347</v>
      </c>
      <c r="E660" t="s">
        <v>388</v>
      </c>
      <c r="F660" t="s">
        <v>387</v>
      </c>
      <c r="G660" s="144">
        <v>64.249781045999995</v>
      </c>
      <c r="H660" t="str">
        <f>IF(VLOOKUP(A660,$J$4:$K$19,2)="Y",IF(G660&lt;='State Zip Codes'!$P$4,'State Zip Codes'!$P$3,IF(G660&lt;='State Zip Codes'!$Q$4,'State Zip Codes'!$Q$3,IF(G660&lt;='State Zip Codes'!$R$4,'State Zip Codes'!$R$3,IF(G660&lt;='State Zip Codes'!$S$4,'State Zip Codes'!$S$3,IF(G660&lt;='State Zip Codes'!$T$4,'State Zip Codes'!$T$3,"OUT OF TERRITORY"))))),$U$3)</f>
        <v>Zone 1</v>
      </c>
    </row>
    <row r="661" spans="1:8" x14ac:dyDescent="0.25">
      <c r="A661" t="s">
        <v>355</v>
      </c>
      <c r="B661">
        <v>80207</v>
      </c>
      <c r="C661" t="str">
        <f t="shared" si="10"/>
        <v>80207</v>
      </c>
      <c r="D661" t="s">
        <v>347</v>
      </c>
      <c r="E661" t="s">
        <v>387</v>
      </c>
      <c r="F661" t="s">
        <v>387</v>
      </c>
      <c r="G661" s="144">
        <v>64.3243455888</v>
      </c>
      <c r="H661" t="str">
        <f>IF(VLOOKUP(A661,$J$4:$K$19,2)="Y",IF(G661&lt;='State Zip Codes'!$P$4,'State Zip Codes'!$P$3,IF(G661&lt;='State Zip Codes'!$Q$4,'State Zip Codes'!$Q$3,IF(G661&lt;='State Zip Codes'!$R$4,'State Zip Codes'!$R$3,IF(G661&lt;='State Zip Codes'!$S$4,'State Zip Codes'!$S$3,IF(G661&lt;='State Zip Codes'!$T$4,'State Zip Codes'!$T$3,"OUT OF TERRITORY"))))),$U$3)</f>
        <v>Zone 1</v>
      </c>
    </row>
    <row r="662" spans="1:8" x14ac:dyDescent="0.25">
      <c r="A662" t="s">
        <v>355</v>
      </c>
      <c r="B662">
        <v>80205</v>
      </c>
      <c r="C662" t="str">
        <f t="shared" si="10"/>
        <v>80205</v>
      </c>
      <c r="D662" t="s">
        <v>347</v>
      </c>
      <c r="E662" t="s">
        <v>387</v>
      </c>
      <c r="F662" t="s">
        <v>387</v>
      </c>
      <c r="G662" s="144">
        <v>64.374055283999994</v>
      </c>
      <c r="H662" t="str">
        <f>IF(VLOOKUP(A662,$J$4:$K$19,2)="Y",IF(G662&lt;='State Zip Codes'!$P$4,'State Zip Codes'!$P$3,IF(G662&lt;='State Zip Codes'!$Q$4,'State Zip Codes'!$Q$3,IF(G662&lt;='State Zip Codes'!$R$4,'State Zip Codes'!$R$3,IF(G662&lt;='State Zip Codes'!$S$4,'State Zip Codes'!$S$3,IF(G662&lt;='State Zip Codes'!$T$4,'State Zip Codes'!$T$3,"OUT OF TERRITORY"))))),$U$3)</f>
        <v>Zone 1</v>
      </c>
    </row>
    <row r="663" spans="1:8" x14ac:dyDescent="0.25">
      <c r="A663" t="s">
        <v>355</v>
      </c>
      <c r="B663">
        <v>80439</v>
      </c>
      <c r="C663" t="str">
        <f t="shared" si="10"/>
        <v>80439</v>
      </c>
      <c r="D663" t="s">
        <v>347</v>
      </c>
      <c r="E663" t="s">
        <v>388</v>
      </c>
      <c r="F663" t="s">
        <v>410</v>
      </c>
      <c r="G663" s="144">
        <v>64.498329521999992</v>
      </c>
      <c r="H663" t="str">
        <f>IF(VLOOKUP(A663,$J$4:$K$19,2)="Y",IF(G663&lt;='State Zip Codes'!$P$4,'State Zip Codes'!$P$3,IF(G663&lt;='State Zip Codes'!$Q$4,'State Zip Codes'!$Q$3,IF(G663&lt;='State Zip Codes'!$R$4,'State Zip Codes'!$R$3,IF(G663&lt;='State Zip Codes'!$S$4,'State Zip Codes'!$S$3,IF(G663&lt;='State Zip Codes'!$T$4,'State Zip Codes'!$T$3,"OUT OF TERRITORY"))))),$U$3)</f>
        <v>Zone 1</v>
      </c>
    </row>
    <row r="664" spans="1:8" x14ac:dyDescent="0.25">
      <c r="A664" t="s">
        <v>355</v>
      </c>
      <c r="B664">
        <v>80238</v>
      </c>
      <c r="C664" t="str">
        <f t="shared" si="10"/>
        <v>80238</v>
      </c>
      <c r="D664" t="s">
        <v>347</v>
      </c>
      <c r="E664" t="s">
        <v>387</v>
      </c>
      <c r="F664" t="s">
        <v>387</v>
      </c>
      <c r="G664" s="144">
        <v>64.703382014699997</v>
      </c>
      <c r="H664" t="str">
        <f>IF(VLOOKUP(A664,$J$4:$K$19,2)="Y",IF(G664&lt;='State Zip Codes'!$P$4,'State Zip Codes'!$P$3,IF(G664&lt;='State Zip Codes'!$Q$4,'State Zip Codes'!$Q$3,IF(G664&lt;='State Zip Codes'!$R$4,'State Zip Codes'!$R$3,IF(G664&lt;='State Zip Codes'!$S$4,'State Zip Codes'!$S$3,IF(G664&lt;='State Zip Codes'!$T$4,'State Zip Codes'!$T$3,"OUT OF TERRITORY"))))),$U$3)</f>
        <v>Zone 1</v>
      </c>
    </row>
    <row r="665" spans="1:8" x14ac:dyDescent="0.25">
      <c r="A665" t="s">
        <v>355</v>
      </c>
      <c r="B665">
        <v>80215</v>
      </c>
      <c r="C665" t="str">
        <f t="shared" si="10"/>
        <v>80215</v>
      </c>
      <c r="D665" t="s">
        <v>347</v>
      </c>
      <c r="E665" t="s">
        <v>388</v>
      </c>
      <c r="F665" t="s">
        <v>387</v>
      </c>
      <c r="G665" s="144">
        <v>64.771732845599999</v>
      </c>
      <c r="H665" t="str">
        <f>IF(VLOOKUP(A665,$J$4:$K$19,2)="Y",IF(G665&lt;='State Zip Codes'!$P$4,'State Zip Codes'!$P$3,IF(G665&lt;='State Zip Codes'!$Q$4,'State Zip Codes'!$Q$3,IF(G665&lt;='State Zip Codes'!$R$4,'State Zip Codes'!$R$3,IF(G665&lt;='State Zip Codes'!$S$4,'State Zip Codes'!$S$3,IF(G665&lt;='State Zip Codes'!$T$4,'State Zip Codes'!$T$3,"OUT OF TERRITORY"))))),$U$3)</f>
        <v>Zone 1</v>
      </c>
    </row>
    <row r="666" spans="1:8" x14ac:dyDescent="0.25">
      <c r="A666" t="s">
        <v>355</v>
      </c>
      <c r="B666">
        <v>80266</v>
      </c>
      <c r="C666" t="str">
        <f t="shared" si="10"/>
        <v>80266</v>
      </c>
      <c r="D666" t="s">
        <v>347</v>
      </c>
      <c r="E666" t="s">
        <v>387</v>
      </c>
      <c r="F666" t="s">
        <v>387</v>
      </c>
      <c r="G666" s="144">
        <v>64.840083676499987</v>
      </c>
      <c r="H666" t="str">
        <f>IF(VLOOKUP(A666,$J$4:$K$19,2)="Y",IF(G666&lt;='State Zip Codes'!$P$4,'State Zip Codes'!$P$3,IF(G666&lt;='State Zip Codes'!$Q$4,'State Zip Codes'!$Q$3,IF(G666&lt;='State Zip Codes'!$R$4,'State Zip Codes'!$R$3,IF(G666&lt;='State Zip Codes'!$S$4,'State Zip Codes'!$S$3,IF(G666&lt;='State Zip Codes'!$T$4,'State Zip Codes'!$T$3,"OUT OF TERRITORY"))))),$U$3)</f>
        <v>Zone 1</v>
      </c>
    </row>
    <row r="667" spans="1:8" x14ac:dyDescent="0.25">
      <c r="A667" t="s">
        <v>355</v>
      </c>
      <c r="B667">
        <v>80401</v>
      </c>
      <c r="C667" t="str">
        <f t="shared" si="10"/>
        <v>80401</v>
      </c>
      <c r="D667" t="s">
        <v>347</v>
      </c>
      <c r="E667" t="s">
        <v>388</v>
      </c>
      <c r="F667" t="s">
        <v>397</v>
      </c>
      <c r="G667" s="144">
        <v>64.908434507399988</v>
      </c>
      <c r="H667" t="str">
        <f>IF(VLOOKUP(A667,$J$4:$K$19,2)="Y",IF(G667&lt;='State Zip Codes'!$P$4,'State Zip Codes'!$P$3,IF(G667&lt;='State Zip Codes'!$Q$4,'State Zip Codes'!$Q$3,IF(G667&lt;='State Zip Codes'!$R$4,'State Zip Codes'!$R$3,IF(G667&lt;='State Zip Codes'!$S$4,'State Zip Codes'!$S$3,IF(G667&lt;='State Zip Codes'!$T$4,'State Zip Codes'!$T$3,"OUT OF TERRITORY"))))),$U$3)</f>
        <v>Zone 1</v>
      </c>
    </row>
    <row r="668" spans="1:8" x14ac:dyDescent="0.25">
      <c r="A668" t="s">
        <v>355</v>
      </c>
      <c r="B668">
        <v>80211</v>
      </c>
      <c r="C668" t="str">
        <f t="shared" si="10"/>
        <v>80211</v>
      </c>
      <c r="D668" t="s">
        <v>347</v>
      </c>
      <c r="E668" t="s">
        <v>387</v>
      </c>
      <c r="F668" t="s">
        <v>387</v>
      </c>
      <c r="G668" s="144">
        <v>65.150769271499996</v>
      </c>
      <c r="H668" t="str">
        <f>IF(VLOOKUP(A668,$J$4:$K$19,2)="Y",IF(G668&lt;='State Zip Codes'!$P$4,'State Zip Codes'!$P$3,IF(G668&lt;='State Zip Codes'!$Q$4,'State Zip Codes'!$Q$3,IF(G668&lt;='State Zip Codes'!$R$4,'State Zip Codes'!$R$3,IF(G668&lt;='State Zip Codes'!$S$4,'State Zip Codes'!$S$3,IF(G668&lt;='State Zip Codes'!$T$4,'State Zip Codes'!$T$3,"OUT OF TERRITORY"))))),$U$3)</f>
        <v>Zone 1</v>
      </c>
    </row>
    <row r="669" spans="1:8" x14ac:dyDescent="0.25">
      <c r="A669" t="s">
        <v>355</v>
      </c>
      <c r="B669">
        <v>80440</v>
      </c>
      <c r="C669" t="str">
        <f t="shared" si="10"/>
        <v>80440</v>
      </c>
      <c r="D669" t="s">
        <v>347</v>
      </c>
      <c r="E669" t="s">
        <v>440</v>
      </c>
      <c r="F669" t="s">
        <v>489</v>
      </c>
      <c r="G669" s="144">
        <v>65.430386306999992</v>
      </c>
      <c r="H669" t="str">
        <f>IF(VLOOKUP(A669,$J$4:$K$19,2)="Y",IF(G669&lt;='State Zip Codes'!$P$4,'State Zip Codes'!$P$3,IF(G669&lt;='State Zip Codes'!$Q$4,'State Zip Codes'!$Q$3,IF(G669&lt;='State Zip Codes'!$R$4,'State Zip Codes'!$R$3,IF(G669&lt;='State Zip Codes'!$S$4,'State Zip Codes'!$S$3,IF(G669&lt;='State Zip Codes'!$T$4,'State Zip Codes'!$T$3,"OUT OF TERRITORY"))))),$U$3)</f>
        <v>Zone 1</v>
      </c>
    </row>
    <row r="670" spans="1:8" x14ac:dyDescent="0.25">
      <c r="A670" t="s">
        <v>355</v>
      </c>
      <c r="B670">
        <v>80019</v>
      </c>
      <c r="C670" t="str">
        <f t="shared" si="10"/>
        <v>80019</v>
      </c>
      <c r="D670" t="s">
        <v>347</v>
      </c>
      <c r="E670" t="s">
        <v>390</v>
      </c>
      <c r="F670" t="s">
        <v>396</v>
      </c>
      <c r="G670" s="144">
        <v>65.734858190099999</v>
      </c>
      <c r="H670" t="str">
        <f>IF(VLOOKUP(A670,$J$4:$K$19,2)="Y",IF(G670&lt;='State Zip Codes'!$P$4,'State Zip Codes'!$P$3,IF(G670&lt;='State Zip Codes'!$Q$4,'State Zip Codes'!$Q$3,IF(G670&lt;='State Zip Codes'!$R$4,'State Zip Codes'!$R$3,IF(G670&lt;='State Zip Codes'!$S$4,'State Zip Codes'!$S$3,IF(G670&lt;='State Zip Codes'!$T$4,'State Zip Codes'!$T$3,"OUT OF TERRITORY"))))),$U$3)</f>
        <v>Zone 1</v>
      </c>
    </row>
    <row r="671" spans="1:8" x14ac:dyDescent="0.25">
      <c r="A671" t="s">
        <v>355</v>
      </c>
      <c r="B671">
        <v>80212</v>
      </c>
      <c r="C671" t="str">
        <f t="shared" si="10"/>
        <v>80212</v>
      </c>
      <c r="D671" t="s">
        <v>347</v>
      </c>
      <c r="E671" t="s">
        <v>387</v>
      </c>
      <c r="F671" t="s">
        <v>387</v>
      </c>
      <c r="G671" s="144">
        <v>65.871559851900003</v>
      </c>
      <c r="H671" t="str">
        <f>IF(VLOOKUP(A671,$J$4:$K$19,2)="Y",IF(G671&lt;='State Zip Codes'!$P$4,'State Zip Codes'!$P$3,IF(G671&lt;='State Zip Codes'!$Q$4,'State Zip Codes'!$Q$3,IF(G671&lt;='State Zip Codes'!$R$4,'State Zip Codes'!$R$3,IF(G671&lt;='State Zip Codes'!$S$4,'State Zip Codes'!$S$3,IF(G671&lt;='State Zip Codes'!$T$4,'State Zip Codes'!$T$3,"OUT OF TERRITORY"))))),$U$3)</f>
        <v>Zone 1</v>
      </c>
    </row>
    <row r="672" spans="1:8" x14ac:dyDescent="0.25">
      <c r="A672" t="s">
        <v>355</v>
      </c>
      <c r="B672">
        <v>80216</v>
      </c>
      <c r="C672" t="str">
        <f t="shared" si="10"/>
        <v>80216</v>
      </c>
      <c r="D672" t="s">
        <v>347</v>
      </c>
      <c r="E672" t="s">
        <v>387</v>
      </c>
      <c r="F672" t="s">
        <v>387</v>
      </c>
      <c r="G672" s="144">
        <v>66.045543785099994</v>
      </c>
      <c r="H672" t="str">
        <f>IF(VLOOKUP(A672,$J$4:$K$19,2)="Y",IF(G672&lt;='State Zip Codes'!$P$4,'State Zip Codes'!$P$3,IF(G672&lt;='State Zip Codes'!$Q$4,'State Zip Codes'!$Q$3,IF(G672&lt;='State Zip Codes'!$R$4,'State Zip Codes'!$R$3,IF(G672&lt;='State Zip Codes'!$S$4,'State Zip Codes'!$S$3,IF(G672&lt;='State Zip Codes'!$T$4,'State Zip Codes'!$T$3,"OUT OF TERRITORY"))))),$U$3)</f>
        <v>Zone 1</v>
      </c>
    </row>
    <row r="673" spans="1:8" x14ac:dyDescent="0.25">
      <c r="A673" t="s">
        <v>355</v>
      </c>
      <c r="B673">
        <v>80239</v>
      </c>
      <c r="C673" t="str">
        <f t="shared" si="10"/>
        <v>80239</v>
      </c>
      <c r="D673" t="s">
        <v>347</v>
      </c>
      <c r="E673" t="s">
        <v>387</v>
      </c>
      <c r="F673" t="s">
        <v>387</v>
      </c>
      <c r="G673" s="144">
        <v>66.064184920799988</v>
      </c>
      <c r="H673" t="str">
        <f>IF(VLOOKUP(A673,$J$4:$K$19,2)="Y",IF(G673&lt;='State Zip Codes'!$P$4,'State Zip Codes'!$P$3,IF(G673&lt;='State Zip Codes'!$Q$4,'State Zip Codes'!$Q$3,IF(G673&lt;='State Zip Codes'!$R$4,'State Zip Codes'!$R$3,IF(G673&lt;='State Zip Codes'!$S$4,'State Zip Codes'!$S$3,IF(G673&lt;='State Zip Codes'!$T$4,'State Zip Codes'!$T$3,"OUT OF TERRITORY"))))),$U$3)</f>
        <v>Zone 1</v>
      </c>
    </row>
    <row r="674" spans="1:8" x14ac:dyDescent="0.25">
      <c r="A674" t="s">
        <v>355</v>
      </c>
      <c r="B674">
        <v>80828</v>
      </c>
      <c r="C674" t="str">
        <f t="shared" si="10"/>
        <v>80828</v>
      </c>
      <c r="D674" t="s">
        <v>347</v>
      </c>
      <c r="E674" t="s">
        <v>514</v>
      </c>
      <c r="F674" t="s">
        <v>515</v>
      </c>
      <c r="G674" s="144">
        <v>66.480503618099988</v>
      </c>
      <c r="H674" t="str">
        <f>IF(VLOOKUP(A674,$J$4:$K$19,2)="Y",IF(G674&lt;='State Zip Codes'!$P$4,'State Zip Codes'!$P$3,IF(G674&lt;='State Zip Codes'!$Q$4,'State Zip Codes'!$Q$3,IF(G674&lt;='State Zip Codes'!$R$4,'State Zip Codes'!$R$3,IF(G674&lt;='State Zip Codes'!$S$4,'State Zip Codes'!$S$3,IF(G674&lt;='State Zip Codes'!$T$4,'State Zip Codes'!$T$3,"OUT OF TERRITORY"))))),$U$3)</f>
        <v>Zone 1</v>
      </c>
    </row>
    <row r="675" spans="1:8" x14ac:dyDescent="0.25">
      <c r="A675" t="s">
        <v>355</v>
      </c>
      <c r="B675">
        <v>80033</v>
      </c>
      <c r="C675" t="str">
        <f t="shared" si="10"/>
        <v>80033</v>
      </c>
      <c r="D675" t="s">
        <v>347</v>
      </c>
      <c r="E675" t="s">
        <v>388</v>
      </c>
      <c r="F675" t="s">
        <v>389</v>
      </c>
      <c r="G675" s="144">
        <v>66.834685196400002</v>
      </c>
      <c r="H675" t="str">
        <f>IF(VLOOKUP(A675,$J$4:$K$19,2)="Y",IF(G675&lt;='State Zip Codes'!$P$4,'State Zip Codes'!$P$3,IF(G675&lt;='State Zip Codes'!$Q$4,'State Zip Codes'!$Q$3,IF(G675&lt;='State Zip Codes'!$R$4,'State Zip Codes'!$R$3,IF(G675&lt;='State Zip Codes'!$S$4,'State Zip Codes'!$S$3,IF(G675&lt;='State Zip Codes'!$T$4,'State Zip Codes'!$T$3,"OUT OF TERRITORY"))))),$U$3)</f>
        <v>Zone 1</v>
      </c>
    </row>
    <row r="676" spans="1:8" x14ac:dyDescent="0.25">
      <c r="A676" t="s">
        <v>355</v>
      </c>
      <c r="B676">
        <v>80419</v>
      </c>
      <c r="C676" t="str">
        <f t="shared" si="10"/>
        <v>80419</v>
      </c>
      <c r="D676" t="s">
        <v>347</v>
      </c>
      <c r="E676" t="s">
        <v>388</v>
      </c>
      <c r="F676" t="s">
        <v>397</v>
      </c>
      <c r="G676" s="144">
        <v>67.2137216223</v>
      </c>
      <c r="H676" t="str">
        <f>IF(VLOOKUP(A676,$J$4:$K$19,2)="Y",IF(G676&lt;='State Zip Codes'!$P$4,'State Zip Codes'!$P$3,IF(G676&lt;='State Zip Codes'!$Q$4,'State Zip Codes'!$Q$3,IF(G676&lt;='State Zip Codes'!$R$4,'State Zip Codes'!$R$3,IF(G676&lt;='State Zip Codes'!$S$4,'State Zip Codes'!$S$3,IF(G676&lt;='State Zip Codes'!$T$4,'State Zip Codes'!$T$3,"OUT OF TERRITORY"))))),$U$3)</f>
        <v>Zone 1</v>
      </c>
    </row>
    <row r="677" spans="1:8" x14ac:dyDescent="0.25">
      <c r="A677" t="s">
        <v>355</v>
      </c>
      <c r="B677">
        <v>81039</v>
      </c>
      <c r="C677" t="str">
        <f t="shared" si="10"/>
        <v>81039</v>
      </c>
      <c r="D677" t="s">
        <v>347</v>
      </c>
      <c r="E677" t="s">
        <v>604</v>
      </c>
      <c r="F677" t="s">
        <v>605</v>
      </c>
      <c r="G677" s="144">
        <v>67.393919267399994</v>
      </c>
      <c r="H677" t="str">
        <f>IF(VLOOKUP(A677,$J$4:$K$19,2)="Y",IF(G677&lt;='State Zip Codes'!$P$4,'State Zip Codes'!$P$3,IF(G677&lt;='State Zip Codes'!$Q$4,'State Zip Codes'!$Q$3,IF(G677&lt;='State Zip Codes'!$R$4,'State Zip Codes'!$R$3,IF(G677&lt;='State Zip Codes'!$S$4,'State Zip Codes'!$S$3,IF(G677&lt;='State Zip Codes'!$T$4,'State Zip Codes'!$T$3,"OUT OF TERRITORY"))))),$U$3)</f>
        <v>Zone 1</v>
      </c>
    </row>
    <row r="678" spans="1:8" x14ac:dyDescent="0.25">
      <c r="A678" t="s">
        <v>355</v>
      </c>
      <c r="B678">
        <v>80826</v>
      </c>
      <c r="C678" t="str">
        <f t="shared" si="10"/>
        <v>80826</v>
      </c>
      <c r="D678" t="s">
        <v>347</v>
      </c>
      <c r="E678" t="s">
        <v>514</v>
      </c>
      <c r="F678" t="s">
        <v>515</v>
      </c>
      <c r="G678" s="144">
        <v>67.5989717601</v>
      </c>
      <c r="H678" t="str">
        <f>IF(VLOOKUP(A678,$J$4:$K$19,2)="Y",IF(G678&lt;='State Zip Codes'!$P$4,'State Zip Codes'!$P$3,IF(G678&lt;='State Zip Codes'!$Q$4,'State Zip Codes'!$Q$3,IF(G678&lt;='State Zip Codes'!$R$4,'State Zip Codes'!$R$3,IF(G678&lt;='State Zip Codes'!$S$4,'State Zip Codes'!$S$3,IF(G678&lt;='State Zip Codes'!$T$4,'State Zip Codes'!$T$3,"OUT OF TERRITORY"))))),$U$3)</f>
        <v>Zone 1</v>
      </c>
    </row>
    <row r="679" spans="1:8" x14ac:dyDescent="0.25">
      <c r="A679" t="s">
        <v>355</v>
      </c>
      <c r="B679">
        <v>80002</v>
      </c>
      <c r="C679" t="str">
        <f t="shared" si="10"/>
        <v>80002</v>
      </c>
      <c r="D679" t="s">
        <v>347</v>
      </c>
      <c r="E679" t="s">
        <v>388</v>
      </c>
      <c r="F679" t="s">
        <v>391</v>
      </c>
      <c r="G679" s="144">
        <v>67.978008185999997</v>
      </c>
      <c r="H679" t="str">
        <f>IF(VLOOKUP(A679,$J$4:$K$19,2)="Y",IF(G679&lt;='State Zip Codes'!$P$4,'State Zip Codes'!$P$3,IF(G679&lt;='State Zip Codes'!$Q$4,'State Zip Codes'!$Q$3,IF(G679&lt;='State Zip Codes'!$R$4,'State Zip Codes'!$R$3,IF(G679&lt;='State Zip Codes'!$S$4,'State Zip Codes'!$S$3,IF(G679&lt;='State Zip Codes'!$T$4,'State Zip Codes'!$T$3,"OUT OF TERRITORY"))))),$U$3)</f>
        <v>Zone 1</v>
      </c>
    </row>
    <row r="680" spans="1:8" x14ac:dyDescent="0.25">
      <c r="A680" t="s">
        <v>355</v>
      </c>
      <c r="B680">
        <v>81034</v>
      </c>
      <c r="C680" t="str">
        <f t="shared" si="10"/>
        <v>81034</v>
      </c>
      <c r="D680" t="s">
        <v>347</v>
      </c>
      <c r="E680" t="s">
        <v>575</v>
      </c>
      <c r="F680" t="s">
        <v>577</v>
      </c>
      <c r="G680" s="144">
        <v>68.394326883299996</v>
      </c>
      <c r="H680" t="str">
        <f>IF(VLOOKUP(A680,$J$4:$K$19,2)="Y",IF(G680&lt;='State Zip Codes'!$P$4,'State Zip Codes'!$P$3,IF(G680&lt;='State Zip Codes'!$Q$4,'State Zip Codes'!$Q$3,IF(G680&lt;='State Zip Codes'!$R$4,'State Zip Codes'!$R$3,IF(G680&lt;='State Zip Codes'!$S$4,'State Zip Codes'!$S$3,IF(G680&lt;='State Zip Codes'!$T$4,'State Zip Codes'!$T$3,"OUT OF TERRITORY"))))),$U$3)</f>
        <v>Zone 1</v>
      </c>
    </row>
    <row r="681" spans="1:8" x14ac:dyDescent="0.25">
      <c r="A681" t="s">
        <v>355</v>
      </c>
      <c r="B681">
        <v>81201</v>
      </c>
      <c r="C681" t="str">
        <f t="shared" si="10"/>
        <v>81201</v>
      </c>
      <c r="D681" t="s">
        <v>347</v>
      </c>
      <c r="E681" t="s">
        <v>518</v>
      </c>
      <c r="F681" t="s">
        <v>551</v>
      </c>
      <c r="G681" s="144">
        <v>68.419181730899993</v>
      </c>
      <c r="H681" t="str">
        <f>IF(VLOOKUP(A681,$J$4:$K$19,2)="Y",IF(G681&lt;='State Zip Codes'!$P$4,'State Zip Codes'!$P$3,IF(G681&lt;='State Zip Codes'!$Q$4,'State Zip Codes'!$Q$3,IF(G681&lt;='State Zip Codes'!$R$4,'State Zip Codes'!$R$3,IF(G681&lt;='State Zip Codes'!$S$4,'State Zip Codes'!$S$3,IF(G681&lt;='State Zip Codes'!$T$4,'State Zip Codes'!$T$3,"OUT OF TERRITORY"))))),$U$3)</f>
        <v>Zone 1</v>
      </c>
    </row>
    <row r="682" spans="1:8" x14ac:dyDescent="0.25">
      <c r="A682" t="s">
        <v>355</v>
      </c>
      <c r="B682">
        <v>80105</v>
      </c>
      <c r="C682" t="str">
        <f t="shared" si="10"/>
        <v>80105</v>
      </c>
      <c r="D682" t="s">
        <v>347</v>
      </c>
      <c r="E682" t="s">
        <v>392</v>
      </c>
      <c r="F682" t="s">
        <v>470</v>
      </c>
      <c r="G682" s="144">
        <v>68.506173697499989</v>
      </c>
      <c r="H682" t="str">
        <f>IF(VLOOKUP(A682,$J$4:$K$19,2)="Y",IF(G682&lt;='State Zip Codes'!$P$4,'State Zip Codes'!$P$3,IF(G682&lt;='State Zip Codes'!$Q$4,'State Zip Codes'!$Q$3,IF(G682&lt;='State Zip Codes'!$R$4,'State Zip Codes'!$R$3,IF(G682&lt;='State Zip Codes'!$S$4,'State Zip Codes'!$S$3,IF(G682&lt;='State Zip Codes'!$T$4,'State Zip Codes'!$T$3,"OUT OF TERRITORY"))))),$U$3)</f>
        <v>Zone 1</v>
      </c>
    </row>
    <row r="683" spans="1:8" x14ac:dyDescent="0.25">
      <c r="A683" t="s">
        <v>355</v>
      </c>
      <c r="B683">
        <v>80221</v>
      </c>
      <c r="C683" t="str">
        <f t="shared" si="10"/>
        <v>80221</v>
      </c>
      <c r="D683" t="s">
        <v>347</v>
      </c>
      <c r="E683" t="s">
        <v>390</v>
      </c>
      <c r="F683" t="s">
        <v>387</v>
      </c>
      <c r="G683" s="144">
        <v>68.618020511699996</v>
      </c>
      <c r="H683" t="str">
        <f>IF(VLOOKUP(A683,$J$4:$K$19,2)="Y",IF(G683&lt;='State Zip Codes'!$P$4,'State Zip Codes'!$P$3,IF(G683&lt;='State Zip Codes'!$Q$4,'State Zip Codes'!$Q$3,IF(G683&lt;='State Zip Codes'!$R$4,'State Zip Codes'!$R$3,IF(G683&lt;='State Zip Codes'!$S$4,'State Zip Codes'!$S$3,IF(G683&lt;='State Zip Codes'!$T$4,'State Zip Codes'!$T$3,"OUT OF TERRITORY"))))),$U$3)</f>
        <v>Zone 1</v>
      </c>
    </row>
    <row r="684" spans="1:8" x14ac:dyDescent="0.25">
      <c r="A684" t="s">
        <v>355</v>
      </c>
      <c r="B684">
        <v>80249</v>
      </c>
      <c r="C684" t="str">
        <f t="shared" si="10"/>
        <v>80249</v>
      </c>
      <c r="D684" t="s">
        <v>347</v>
      </c>
      <c r="E684" t="s">
        <v>387</v>
      </c>
      <c r="F684" t="s">
        <v>387</v>
      </c>
      <c r="G684" s="144">
        <v>69.593573280000001</v>
      </c>
      <c r="H684" t="str">
        <f>IF(VLOOKUP(A684,$J$4:$K$19,2)="Y",IF(G684&lt;='State Zip Codes'!$P$4,'State Zip Codes'!$P$3,IF(G684&lt;='State Zip Codes'!$Q$4,'State Zip Codes'!$Q$3,IF(G684&lt;='State Zip Codes'!$R$4,'State Zip Codes'!$R$3,IF(G684&lt;='State Zip Codes'!$S$4,'State Zip Codes'!$S$3,IF(G684&lt;='State Zip Codes'!$T$4,'State Zip Codes'!$T$3,"OUT OF TERRITORY"))))),$U$3)</f>
        <v>Zone 1</v>
      </c>
    </row>
    <row r="685" spans="1:8" x14ac:dyDescent="0.25">
      <c r="A685" t="s">
        <v>355</v>
      </c>
      <c r="B685">
        <v>80030</v>
      </c>
      <c r="C685" t="str">
        <f t="shared" si="10"/>
        <v>80030</v>
      </c>
      <c r="D685" t="s">
        <v>347</v>
      </c>
      <c r="E685" t="s">
        <v>390</v>
      </c>
      <c r="F685" t="s">
        <v>394</v>
      </c>
      <c r="G685" s="144">
        <v>69.699206382299991</v>
      </c>
      <c r="H685" t="str">
        <f>IF(VLOOKUP(A685,$J$4:$K$19,2)="Y",IF(G685&lt;='State Zip Codes'!$P$4,'State Zip Codes'!$P$3,IF(G685&lt;='State Zip Codes'!$Q$4,'State Zip Codes'!$Q$3,IF(G685&lt;='State Zip Codes'!$R$4,'State Zip Codes'!$R$3,IF(G685&lt;='State Zip Codes'!$S$4,'State Zip Codes'!$S$3,IF(G685&lt;='State Zip Codes'!$T$4,'State Zip Codes'!$T$3,"OUT OF TERRITORY"))))),$U$3)</f>
        <v>Zone 1</v>
      </c>
    </row>
    <row r="686" spans="1:8" x14ac:dyDescent="0.25">
      <c r="A686" t="s">
        <v>355</v>
      </c>
      <c r="B686">
        <v>80004</v>
      </c>
      <c r="C686" t="str">
        <f t="shared" si="10"/>
        <v>80004</v>
      </c>
      <c r="D686" t="s">
        <v>347</v>
      </c>
      <c r="E686" t="s">
        <v>388</v>
      </c>
      <c r="F686" t="s">
        <v>391</v>
      </c>
      <c r="G686" s="144">
        <v>69.717847517999999</v>
      </c>
      <c r="H686" t="str">
        <f>IF(VLOOKUP(A686,$J$4:$K$19,2)="Y",IF(G686&lt;='State Zip Codes'!$P$4,'State Zip Codes'!$P$3,IF(G686&lt;='State Zip Codes'!$Q$4,'State Zip Codes'!$Q$3,IF(G686&lt;='State Zip Codes'!$R$4,'State Zip Codes'!$R$3,IF(G686&lt;='State Zip Codes'!$S$4,'State Zip Codes'!$S$3,IF(G686&lt;='State Zip Codes'!$T$4,'State Zip Codes'!$T$3,"OUT OF TERRITORY"))))),$U$3)</f>
        <v>Zone 1</v>
      </c>
    </row>
    <row r="687" spans="1:8" x14ac:dyDescent="0.25">
      <c r="A687" t="s">
        <v>355</v>
      </c>
      <c r="B687">
        <v>80003</v>
      </c>
      <c r="C687" t="str">
        <f t="shared" si="10"/>
        <v>80003</v>
      </c>
      <c r="D687" t="s">
        <v>347</v>
      </c>
      <c r="E687" t="s">
        <v>388</v>
      </c>
      <c r="F687" t="s">
        <v>391</v>
      </c>
      <c r="G687" s="144">
        <v>69.922900010699991</v>
      </c>
      <c r="H687" t="str">
        <f>IF(VLOOKUP(A687,$J$4:$K$19,2)="Y",IF(G687&lt;='State Zip Codes'!$P$4,'State Zip Codes'!$P$3,IF(G687&lt;='State Zip Codes'!$Q$4,'State Zip Codes'!$Q$3,IF(G687&lt;='State Zip Codes'!$R$4,'State Zip Codes'!$R$3,IF(G687&lt;='State Zip Codes'!$S$4,'State Zip Codes'!$S$3,IF(G687&lt;='State Zip Codes'!$T$4,'State Zip Codes'!$T$3,"OUT OF TERRITORY"))))),$U$3)</f>
        <v>Zone 1</v>
      </c>
    </row>
    <row r="688" spans="1:8" x14ac:dyDescent="0.25">
      <c r="A688" t="s">
        <v>355</v>
      </c>
      <c r="B688">
        <v>80229</v>
      </c>
      <c r="C688" t="str">
        <f t="shared" si="10"/>
        <v>80229</v>
      </c>
      <c r="D688" t="s">
        <v>347</v>
      </c>
      <c r="E688" t="s">
        <v>390</v>
      </c>
      <c r="F688" t="s">
        <v>387</v>
      </c>
      <c r="G688" s="144">
        <v>70.469706657899991</v>
      </c>
      <c r="H688" t="str">
        <f>IF(VLOOKUP(A688,$J$4:$K$19,2)="Y",IF(G688&lt;='State Zip Codes'!$P$4,'State Zip Codes'!$P$3,IF(G688&lt;='State Zip Codes'!$Q$4,'State Zip Codes'!$Q$3,IF(G688&lt;='State Zip Codes'!$R$4,'State Zip Codes'!$R$3,IF(G688&lt;='State Zip Codes'!$S$4,'State Zip Codes'!$S$3,IF(G688&lt;='State Zip Codes'!$T$4,'State Zip Codes'!$T$3,"OUT OF TERRITORY"))))),$U$3)</f>
        <v>Zone 1</v>
      </c>
    </row>
    <row r="689" spans="1:8" x14ac:dyDescent="0.25">
      <c r="A689" t="s">
        <v>355</v>
      </c>
      <c r="B689">
        <v>80821</v>
      </c>
      <c r="C689" t="str">
        <f t="shared" si="10"/>
        <v>80821</v>
      </c>
      <c r="D689" t="s">
        <v>347</v>
      </c>
      <c r="E689" t="s">
        <v>514</v>
      </c>
      <c r="F689" t="s">
        <v>547</v>
      </c>
      <c r="G689" s="144">
        <v>71.557106240399989</v>
      </c>
      <c r="H689" t="str">
        <f>IF(VLOOKUP(A689,$J$4:$K$19,2)="Y",IF(G689&lt;='State Zip Codes'!$P$4,'State Zip Codes'!$P$3,IF(G689&lt;='State Zip Codes'!$Q$4,'State Zip Codes'!$Q$3,IF(G689&lt;='State Zip Codes'!$R$4,'State Zip Codes'!$R$3,IF(G689&lt;='State Zip Codes'!$S$4,'State Zip Codes'!$S$3,IF(G689&lt;='State Zip Codes'!$T$4,'State Zip Codes'!$T$3,"OUT OF TERRITORY"))))),$U$3)</f>
        <v>Zone 1</v>
      </c>
    </row>
    <row r="690" spans="1:8" x14ac:dyDescent="0.25">
      <c r="A690" t="s">
        <v>355</v>
      </c>
      <c r="B690">
        <v>80136</v>
      </c>
      <c r="C690" t="str">
        <f t="shared" si="10"/>
        <v>80136</v>
      </c>
      <c r="D690" t="s">
        <v>347</v>
      </c>
      <c r="E690" t="s">
        <v>390</v>
      </c>
      <c r="F690" t="s">
        <v>442</v>
      </c>
      <c r="G690" s="144">
        <v>71.780799868799988</v>
      </c>
      <c r="H690" t="str">
        <f>IF(VLOOKUP(A690,$J$4:$K$19,2)="Y",IF(G690&lt;='State Zip Codes'!$P$4,'State Zip Codes'!$P$3,IF(G690&lt;='State Zip Codes'!$Q$4,'State Zip Codes'!$Q$3,IF(G690&lt;='State Zip Codes'!$R$4,'State Zip Codes'!$R$3,IF(G690&lt;='State Zip Codes'!$S$4,'State Zip Codes'!$S$3,IF(G690&lt;='State Zip Codes'!$T$4,'State Zip Codes'!$T$3,"OUT OF TERRITORY"))))),$U$3)</f>
        <v>Zone 1</v>
      </c>
    </row>
    <row r="691" spans="1:8" x14ac:dyDescent="0.25">
      <c r="A691" t="s">
        <v>355</v>
      </c>
      <c r="B691">
        <v>80260</v>
      </c>
      <c r="C691" t="str">
        <f t="shared" si="10"/>
        <v>80260</v>
      </c>
      <c r="D691" t="s">
        <v>347</v>
      </c>
      <c r="E691" t="s">
        <v>390</v>
      </c>
      <c r="F691" t="s">
        <v>387</v>
      </c>
      <c r="G691" s="144">
        <v>72.085271751899995</v>
      </c>
      <c r="H691" t="str">
        <f>IF(VLOOKUP(A691,$J$4:$K$19,2)="Y",IF(G691&lt;='State Zip Codes'!$P$4,'State Zip Codes'!$P$3,IF(G691&lt;='State Zip Codes'!$Q$4,'State Zip Codes'!$Q$3,IF(G691&lt;='State Zip Codes'!$R$4,'State Zip Codes'!$R$3,IF(G691&lt;='State Zip Codes'!$S$4,'State Zip Codes'!$S$3,IF(G691&lt;='State Zip Codes'!$T$4,'State Zip Codes'!$T$3,"OUT OF TERRITORY"))))),$U$3)</f>
        <v>Zone 1</v>
      </c>
    </row>
    <row r="692" spans="1:8" x14ac:dyDescent="0.25">
      <c r="A692" t="s">
        <v>355</v>
      </c>
      <c r="B692">
        <v>80022</v>
      </c>
      <c r="C692" t="str">
        <f t="shared" si="10"/>
        <v>80022</v>
      </c>
      <c r="D692" t="s">
        <v>347</v>
      </c>
      <c r="E692" t="s">
        <v>390</v>
      </c>
      <c r="F692" t="s">
        <v>404</v>
      </c>
      <c r="G692" s="144">
        <v>72.209545989899993</v>
      </c>
      <c r="H692" t="str">
        <f>IF(VLOOKUP(A692,$J$4:$K$19,2)="Y",IF(G692&lt;='State Zip Codes'!$P$4,'State Zip Codes'!$P$3,IF(G692&lt;='State Zip Codes'!$Q$4,'State Zip Codes'!$Q$3,IF(G692&lt;='State Zip Codes'!$R$4,'State Zip Codes'!$R$3,IF(G692&lt;='State Zip Codes'!$S$4,'State Zip Codes'!$S$3,IF(G692&lt;='State Zip Codes'!$T$4,'State Zip Codes'!$T$3,"OUT OF TERRITORY"))))),$U$3)</f>
        <v>Zone 1</v>
      </c>
    </row>
    <row r="693" spans="1:8" x14ac:dyDescent="0.25">
      <c r="A693" t="s">
        <v>355</v>
      </c>
      <c r="B693">
        <v>80005</v>
      </c>
      <c r="C693" t="str">
        <f t="shared" si="10"/>
        <v>80005</v>
      </c>
      <c r="D693" t="s">
        <v>347</v>
      </c>
      <c r="E693" t="s">
        <v>388</v>
      </c>
      <c r="F693" t="s">
        <v>391</v>
      </c>
      <c r="G693" s="144">
        <v>72.482949313500001</v>
      </c>
      <c r="H693" t="str">
        <f>IF(VLOOKUP(A693,$J$4:$K$19,2)="Y",IF(G693&lt;='State Zip Codes'!$P$4,'State Zip Codes'!$P$3,IF(G693&lt;='State Zip Codes'!$Q$4,'State Zip Codes'!$Q$3,IF(G693&lt;='State Zip Codes'!$R$4,'State Zip Codes'!$R$3,IF(G693&lt;='State Zip Codes'!$S$4,'State Zip Codes'!$S$3,IF(G693&lt;='State Zip Codes'!$T$4,'State Zip Codes'!$T$3,"OUT OF TERRITORY"))))),$U$3)</f>
        <v>Zone 1</v>
      </c>
    </row>
    <row r="694" spans="1:8" x14ac:dyDescent="0.25">
      <c r="A694" t="s">
        <v>355</v>
      </c>
      <c r="B694">
        <v>80640</v>
      </c>
      <c r="C694" t="str">
        <f t="shared" si="10"/>
        <v>80640</v>
      </c>
      <c r="D694" t="s">
        <v>347</v>
      </c>
      <c r="E694" t="s">
        <v>390</v>
      </c>
      <c r="F694" t="s">
        <v>398</v>
      </c>
      <c r="G694" s="144">
        <v>72.526445296799992</v>
      </c>
      <c r="H694" t="str">
        <f>IF(VLOOKUP(A694,$J$4:$K$19,2)="Y",IF(G694&lt;='State Zip Codes'!$P$4,'State Zip Codes'!$P$3,IF(G694&lt;='State Zip Codes'!$Q$4,'State Zip Codes'!$Q$3,IF(G694&lt;='State Zip Codes'!$R$4,'State Zip Codes'!$R$3,IF(G694&lt;='State Zip Codes'!$S$4,'State Zip Codes'!$S$3,IF(G694&lt;='State Zip Codes'!$T$4,'State Zip Codes'!$T$3,"OUT OF TERRITORY"))))),$U$3)</f>
        <v>Zone 1</v>
      </c>
    </row>
    <row r="695" spans="1:8" x14ac:dyDescent="0.25">
      <c r="A695" t="s">
        <v>355</v>
      </c>
      <c r="B695">
        <v>81076</v>
      </c>
      <c r="C695" t="str">
        <f t="shared" si="10"/>
        <v>81076</v>
      </c>
      <c r="D695" t="s">
        <v>347</v>
      </c>
      <c r="E695" t="s">
        <v>575</v>
      </c>
      <c r="F695" t="s">
        <v>590</v>
      </c>
      <c r="G695" s="144">
        <v>73.035969672600004</v>
      </c>
      <c r="H695" t="str">
        <f>IF(VLOOKUP(A695,$J$4:$K$19,2)="Y",IF(G695&lt;='State Zip Codes'!$P$4,'State Zip Codes'!$P$3,IF(G695&lt;='State Zip Codes'!$Q$4,'State Zip Codes'!$Q$3,IF(G695&lt;='State Zip Codes'!$R$4,'State Zip Codes'!$R$3,IF(G695&lt;='State Zip Codes'!$S$4,'State Zip Codes'!$S$3,IF(G695&lt;='State Zip Codes'!$T$4,'State Zip Codes'!$T$3,"OUT OF TERRITORY"))))),$U$3)</f>
        <v>Zone 1</v>
      </c>
    </row>
    <row r="696" spans="1:8" x14ac:dyDescent="0.25">
      <c r="A696" t="s">
        <v>355</v>
      </c>
      <c r="B696">
        <v>80031</v>
      </c>
      <c r="C696" t="str">
        <f t="shared" si="10"/>
        <v>80031</v>
      </c>
      <c r="D696" t="s">
        <v>347</v>
      </c>
      <c r="E696" t="s">
        <v>390</v>
      </c>
      <c r="F696" t="s">
        <v>394</v>
      </c>
      <c r="G696" s="144">
        <v>73.135389062999991</v>
      </c>
      <c r="H696" t="str">
        <f>IF(VLOOKUP(A696,$J$4:$K$19,2)="Y",IF(G696&lt;='State Zip Codes'!$P$4,'State Zip Codes'!$P$3,IF(G696&lt;='State Zip Codes'!$Q$4,'State Zip Codes'!$Q$3,IF(G696&lt;='State Zip Codes'!$R$4,'State Zip Codes'!$R$3,IF(G696&lt;='State Zip Codes'!$S$4,'State Zip Codes'!$S$3,IF(G696&lt;='State Zip Codes'!$T$4,'State Zip Codes'!$T$3,"OUT OF TERRITORY"))))),$U$3)</f>
        <v>Zone 1</v>
      </c>
    </row>
    <row r="697" spans="1:8" x14ac:dyDescent="0.25">
      <c r="A697" t="s">
        <v>355</v>
      </c>
      <c r="B697">
        <v>80007</v>
      </c>
      <c r="C697" t="str">
        <f t="shared" si="10"/>
        <v>80007</v>
      </c>
      <c r="D697" t="s">
        <v>347</v>
      </c>
      <c r="E697" t="s">
        <v>388</v>
      </c>
      <c r="F697" t="s">
        <v>391</v>
      </c>
      <c r="G697" s="144">
        <v>73.570348895999999</v>
      </c>
      <c r="H697" t="str">
        <f>IF(VLOOKUP(A697,$J$4:$K$19,2)="Y",IF(G697&lt;='State Zip Codes'!$P$4,'State Zip Codes'!$P$3,IF(G697&lt;='State Zip Codes'!$Q$4,'State Zip Codes'!$Q$3,IF(G697&lt;='State Zip Codes'!$R$4,'State Zip Codes'!$R$3,IF(G697&lt;='State Zip Codes'!$S$4,'State Zip Codes'!$S$3,IF(G697&lt;='State Zip Codes'!$T$4,'State Zip Codes'!$T$3,"OUT OF TERRITORY"))))),$U$3)</f>
        <v>Zone 1</v>
      </c>
    </row>
    <row r="698" spans="1:8" x14ac:dyDescent="0.25">
      <c r="A698" t="s">
        <v>355</v>
      </c>
      <c r="B698">
        <v>80233</v>
      </c>
      <c r="C698" t="str">
        <f t="shared" si="10"/>
        <v>80233</v>
      </c>
      <c r="D698" t="s">
        <v>347</v>
      </c>
      <c r="E698" t="s">
        <v>390</v>
      </c>
      <c r="F698" t="s">
        <v>387</v>
      </c>
      <c r="G698" s="144">
        <v>73.949385321899996</v>
      </c>
      <c r="H698" t="str">
        <f>IF(VLOOKUP(A698,$J$4:$K$19,2)="Y",IF(G698&lt;='State Zip Codes'!$P$4,'State Zip Codes'!$P$3,IF(G698&lt;='State Zip Codes'!$Q$4,'State Zip Codes'!$Q$3,IF(G698&lt;='State Zip Codes'!$R$4,'State Zip Codes'!$R$3,IF(G698&lt;='State Zip Codes'!$S$4,'State Zip Codes'!$S$3,IF(G698&lt;='State Zip Codes'!$T$4,'State Zip Codes'!$T$3,"OUT OF TERRITORY"))))),$U$3)</f>
        <v>Zone 1</v>
      </c>
    </row>
    <row r="699" spans="1:8" x14ac:dyDescent="0.25">
      <c r="A699" t="s">
        <v>355</v>
      </c>
      <c r="B699">
        <v>80823</v>
      </c>
      <c r="C699" t="str">
        <f t="shared" si="10"/>
        <v>80823</v>
      </c>
      <c r="D699" t="s">
        <v>347</v>
      </c>
      <c r="E699" t="s">
        <v>514</v>
      </c>
      <c r="F699" t="s">
        <v>566</v>
      </c>
      <c r="G699" s="144">
        <v>74.782022716499995</v>
      </c>
      <c r="H699" t="str">
        <f>IF(VLOOKUP(A699,$J$4:$K$19,2)="Y",IF(G699&lt;='State Zip Codes'!$P$4,'State Zip Codes'!$P$3,IF(G699&lt;='State Zip Codes'!$Q$4,'State Zip Codes'!$Q$3,IF(G699&lt;='State Zip Codes'!$R$4,'State Zip Codes'!$R$3,IF(G699&lt;='State Zip Codes'!$S$4,'State Zip Codes'!$S$3,IF(G699&lt;='State Zip Codes'!$T$4,'State Zip Codes'!$T$3,"OUT OF TERRITORY"))))),$U$3)</f>
        <v>Zone 1</v>
      </c>
    </row>
    <row r="700" spans="1:8" x14ac:dyDescent="0.25">
      <c r="A700" t="s">
        <v>355</v>
      </c>
      <c r="B700">
        <v>80021</v>
      </c>
      <c r="C700" t="str">
        <f t="shared" si="10"/>
        <v>80021</v>
      </c>
      <c r="D700" t="s">
        <v>347</v>
      </c>
      <c r="E700" t="s">
        <v>388</v>
      </c>
      <c r="F700" t="s">
        <v>399</v>
      </c>
      <c r="G700" s="144">
        <v>75.241837397099999</v>
      </c>
      <c r="H700" t="str">
        <f>IF(VLOOKUP(A700,$J$4:$K$19,2)="Y",IF(G700&lt;='State Zip Codes'!$P$4,'State Zip Codes'!$P$3,IF(G700&lt;='State Zip Codes'!$Q$4,'State Zip Codes'!$Q$3,IF(G700&lt;='State Zip Codes'!$R$4,'State Zip Codes'!$R$3,IF(G700&lt;='State Zip Codes'!$S$4,'State Zip Codes'!$S$3,IF(G700&lt;='State Zip Codes'!$T$4,'State Zip Codes'!$T$3,"OUT OF TERRITORY"))))),$U$3)</f>
        <v>Zone 1</v>
      </c>
    </row>
    <row r="701" spans="1:8" x14ac:dyDescent="0.25">
      <c r="A701" t="s">
        <v>355</v>
      </c>
      <c r="B701">
        <v>80234</v>
      </c>
      <c r="C701" t="str">
        <f t="shared" si="10"/>
        <v>80234</v>
      </c>
      <c r="D701" t="s">
        <v>347</v>
      </c>
      <c r="E701" t="s">
        <v>390</v>
      </c>
      <c r="F701" t="s">
        <v>387</v>
      </c>
      <c r="G701" s="144">
        <v>75.341256787500001</v>
      </c>
      <c r="H701" t="str">
        <f>IF(VLOOKUP(A701,$J$4:$K$19,2)="Y",IF(G701&lt;='State Zip Codes'!$P$4,'State Zip Codes'!$P$3,IF(G701&lt;='State Zip Codes'!$Q$4,'State Zip Codes'!$Q$3,IF(G701&lt;='State Zip Codes'!$R$4,'State Zip Codes'!$R$3,IF(G701&lt;='State Zip Codes'!$S$4,'State Zip Codes'!$S$3,IF(G701&lt;='State Zip Codes'!$T$4,'State Zip Codes'!$T$3,"OUT OF TERRITORY"))))),$U$3)</f>
        <v>Zone 1</v>
      </c>
    </row>
    <row r="702" spans="1:8" x14ac:dyDescent="0.25">
      <c r="A702" t="s">
        <v>355</v>
      </c>
      <c r="B702">
        <v>81058</v>
      </c>
      <c r="C702" t="str">
        <f t="shared" si="10"/>
        <v>81058</v>
      </c>
      <c r="D702" t="s">
        <v>347</v>
      </c>
      <c r="E702" t="s">
        <v>604</v>
      </c>
      <c r="F702" t="s">
        <v>609</v>
      </c>
      <c r="G702" s="144">
        <v>75.540095568299989</v>
      </c>
      <c r="H702" t="str">
        <f>IF(VLOOKUP(A702,$J$4:$K$19,2)="Y",IF(G702&lt;='State Zip Codes'!$P$4,'State Zip Codes'!$P$3,IF(G702&lt;='State Zip Codes'!$Q$4,'State Zip Codes'!$Q$3,IF(G702&lt;='State Zip Codes'!$R$4,'State Zip Codes'!$R$3,IF(G702&lt;='State Zip Codes'!$S$4,'State Zip Codes'!$S$3,IF(G702&lt;='State Zip Codes'!$T$4,'State Zip Codes'!$T$3,"OUT OF TERRITORY"))))),$U$3)</f>
        <v>Zone 1</v>
      </c>
    </row>
    <row r="703" spans="1:8" x14ac:dyDescent="0.25">
      <c r="A703" t="s">
        <v>355</v>
      </c>
      <c r="B703">
        <v>81155</v>
      </c>
      <c r="C703" t="str">
        <f t="shared" si="10"/>
        <v>81155</v>
      </c>
      <c r="D703" t="s">
        <v>347</v>
      </c>
      <c r="E703" t="s">
        <v>573</v>
      </c>
      <c r="F703" t="s">
        <v>574</v>
      </c>
      <c r="G703" s="144">
        <v>75.794857756200003</v>
      </c>
      <c r="H703" t="str">
        <f>IF(VLOOKUP(A703,$J$4:$K$19,2)="Y",IF(G703&lt;='State Zip Codes'!$P$4,'State Zip Codes'!$P$3,IF(G703&lt;='State Zip Codes'!$Q$4,'State Zip Codes'!$Q$3,IF(G703&lt;='State Zip Codes'!$R$4,'State Zip Codes'!$R$3,IF(G703&lt;='State Zip Codes'!$S$4,'State Zip Codes'!$S$3,IF(G703&lt;='State Zip Codes'!$T$4,'State Zip Codes'!$T$3,"OUT OF TERRITORY"))))),$U$3)</f>
        <v>Zone 1</v>
      </c>
    </row>
    <row r="704" spans="1:8" x14ac:dyDescent="0.25">
      <c r="A704" t="s">
        <v>355</v>
      </c>
      <c r="B704">
        <v>80241</v>
      </c>
      <c r="C704" t="str">
        <f t="shared" si="10"/>
        <v>80241</v>
      </c>
      <c r="D704" t="s">
        <v>347</v>
      </c>
      <c r="E704" t="s">
        <v>390</v>
      </c>
      <c r="F704" t="s">
        <v>401</v>
      </c>
      <c r="G704" s="144">
        <v>75.987482825100003</v>
      </c>
      <c r="H704" t="str">
        <f>IF(VLOOKUP(A704,$J$4:$K$19,2)="Y",IF(G704&lt;='State Zip Codes'!$P$4,'State Zip Codes'!$P$3,IF(G704&lt;='State Zip Codes'!$Q$4,'State Zip Codes'!$Q$3,IF(G704&lt;='State Zip Codes'!$R$4,'State Zip Codes'!$R$3,IF(G704&lt;='State Zip Codes'!$S$4,'State Zip Codes'!$S$3,IF(G704&lt;='State Zip Codes'!$T$4,'State Zip Codes'!$T$3,"OUT OF TERRITORY"))))),$U$3)</f>
        <v>Zone 1</v>
      </c>
    </row>
    <row r="705" spans="1:8" x14ac:dyDescent="0.25">
      <c r="A705" t="s">
        <v>355</v>
      </c>
      <c r="B705">
        <v>80452</v>
      </c>
      <c r="C705" t="str">
        <f t="shared" si="10"/>
        <v>80452</v>
      </c>
      <c r="D705" t="s">
        <v>347</v>
      </c>
      <c r="E705" t="s">
        <v>433</v>
      </c>
      <c r="F705" t="s">
        <v>434</v>
      </c>
      <c r="G705" s="144">
        <v>75.987482825100003</v>
      </c>
      <c r="H705" t="str">
        <f>IF(VLOOKUP(A705,$J$4:$K$19,2)="Y",IF(G705&lt;='State Zip Codes'!$P$4,'State Zip Codes'!$P$3,IF(G705&lt;='State Zip Codes'!$Q$4,'State Zip Codes'!$Q$3,IF(G705&lt;='State Zip Codes'!$R$4,'State Zip Codes'!$R$3,IF(G705&lt;='State Zip Codes'!$S$4,'State Zip Codes'!$S$3,IF(G705&lt;='State Zip Codes'!$T$4,'State Zip Codes'!$T$3,"OUT OF TERRITORY"))))),$U$3)</f>
        <v>Zone 1</v>
      </c>
    </row>
    <row r="706" spans="1:8" x14ac:dyDescent="0.25">
      <c r="A706" t="s">
        <v>355</v>
      </c>
      <c r="B706">
        <v>80422</v>
      </c>
      <c r="C706" t="str">
        <f t="shared" si="10"/>
        <v>80422</v>
      </c>
      <c r="D706" t="s">
        <v>347</v>
      </c>
      <c r="E706" t="s">
        <v>418</v>
      </c>
      <c r="F706" t="s">
        <v>419</v>
      </c>
      <c r="G706" s="144">
        <v>76.130398198799995</v>
      </c>
      <c r="H706" t="str">
        <f>IF(VLOOKUP(A706,$J$4:$K$19,2)="Y",IF(G706&lt;='State Zip Codes'!$P$4,'State Zip Codes'!$P$3,IF(G706&lt;='State Zip Codes'!$Q$4,'State Zip Codes'!$Q$3,IF(G706&lt;='State Zip Codes'!$R$4,'State Zip Codes'!$R$3,IF(G706&lt;='State Zip Codes'!$S$4,'State Zip Codes'!$S$3,IF(G706&lt;='State Zip Codes'!$T$4,'State Zip Codes'!$T$3,"OUT OF TERRITORY"))))),$U$3)</f>
        <v>Zone 1</v>
      </c>
    </row>
    <row r="707" spans="1:8" x14ac:dyDescent="0.25">
      <c r="A707" t="s">
        <v>355</v>
      </c>
      <c r="B707">
        <v>81143</v>
      </c>
      <c r="C707" t="str">
        <f t="shared" si="10"/>
        <v>81143</v>
      </c>
      <c r="D707" t="s">
        <v>347</v>
      </c>
      <c r="E707" t="s">
        <v>573</v>
      </c>
      <c r="F707" t="s">
        <v>597</v>
      </c>
      <c r="G707" s="144">
        <v>76.335450691499986</v>
      </c>
      <c r="H707" t="str">
        <f>IF(VLOOKUP(A707,$J$4:$K$19,2)="Y",IF(G707&lt;='State Zip Codes'!$P$4,'State Zip Codes'!$P$3,IF(G707&lt;='State Zip Codes'!$Q$4,'State Zip Codes'!$Q$3,IF(G707&lt;='State Zip Codes'!$R$4,'State Zip Codes'!$R$3,IF(G707&lt;='State Zip Codes'!$S$4,'State Zip Codes'!$S$3,IF(G707&lt;='State Zip Codes'!$T$4,'State Zip Codes'!$T$3,"OUT OF TERRITORY"))))),$U$3)</f>
        <v>Zone 1</v>
      </c>
    </row>
    <row r="708" spans="1:8" x14ac:dyDescent="0.25">
      <c r="A708" t="s">
        <v>355</v>
      </c>
      <c r="B708">
        <v>80020</v>
      </c>
      <c r="C708" t="str">
        <f t="shared" si="10"/>
        <v>80020</v>
      </c>
      <c r="D708" t="s">
        <v>347</v>
      </c>
      <c r="E708" t="s">
        <v>399</v>
      </c>
      <c r="F708" t="s">
        <v>399</v>
      </c>
      <c r="G708" s="144">
        <v>76.360305539099997</v>
      </c>
      <c r="H708" t="str">
        <f>IF(VLOOKUP(A708,$J$4:$K$19,2)="Y",IF(G708&lt;='State Zip Codes'!$P$4,'State Zip Codes'!$P$3,IF(G708&lt;='State Zip Codes'!$Q$4,'State Zip Codes'!$Q$3,IF(G708&lt;='State Zip Codes'!$R$4,'State Zip Codes'!$R$3,IF(G708&lt;='State Zip Codes'!$S$4,'State Zip Codes'!$S$3,IF(G708&lt;='State Zip Codes'!$T$4,'State Zip Codes'!$T$3,"OUT OF TERRITORY"))))),$U$3)</f>
        <v>Zone 1</v>
      </c>
    </row>
    <row r="709" spans="1:8" x14ac:dyDescent="0.25">
      <c r="A709" t="s">
        <v>355</v>
      </c>
      <c r="B709">
        <v>81236</v>
      </c>
      <c r="C709" t="str">
        <f t="shared" ref="C709:C772" si="11">TRIM(CLEAN(B709))</f>
        <v>81236</v>
      </c>
      <c r="D709" t="s">
        <v>347</v>
      </c>
      <c r="E709" t="s">
        <v>518</v>
      </c>
      <c r="F709" t="s">
        <v>550</v>
      </c>
      <c r="G709" s="144">
        <v>76.459724929499998</v>
      </c>
      <c r="H709" t="str">
        <f>IF(VLOOKUP(A709,$J$4:$K$19,2)="Y",IF(G709&lt;='State Zip Codes'!$P$4,'State Zip Codes'!$P$3,IF(G709&lt;='State Zip Codes'!$Q$4,'State Zip Codes'!$Q$3,IF(G709&lt;='State Zip Codes'!$R$4,'State Zip Codes'!$R$3,IF(G709&lt;='State Zip Codes'!$S$4,'State Zip Codes'!$S$3,IF(G709&lt;='State Zip Codes'!$T$4,'State Zip Codes'!$T$3,"OUT OF TERRITORY"))))),$U$3)</f>
        <v>Zone 1</v>
      </c>
    </row>
    <row r="710" spans="1:8" x14ac:dyDescent="0.25">
      <c r="A710" t="s">
        <v>355</v>
      </c>
      <c r="B710">
        <v>80601</v>
      </c>
      <c r="C710" t="str">
        <f t="shared" si="11"/>
        <v>80601</v>
      </c>
      <c r="D710" t="s">
        <v>347</v>
      </c>
      <c r="E710" t="s">
        <v>390</v>
      </c>
      <c r="F710" t="s">
        <v>405</v>
      </c>
      <c r="G710" s="144">
        <v>76.646136286499996</v>
      </c>
      <c r="H710" t="str">
        <f>IF(VLOOKUP(A710,$J$4:$K$19,2)="Y",IF(G710&lt;='State Zip Codes'!$P$4,'State Zip Codes'!$P$3,IF(G710&lt;='State Zip Codes'!$Q$4,'State Zip Codes'!$Q$3,IF(G710&lt;='State Zip Codes'!$R$4,'State Zip Codes'!$R$3,IF(G710&lt;='State Zip Codes'!$S$4,'State Zip Codes'!$S$3,IF(G710&lt;='State Zip Codes'!$T$4,'State Zip Codes'!$T$3,"OUT OF TERRITORY"))))),$U$3)</f>
        <v>Zone 1</v>
      </c>
    </row>
    <row r="711" spans="1:8" x14ac:dyDescent="0.25">
      <c r="A711" t="s">
        <v>355</v>
      </c>
      <c r="B711">
        <v>80424</v>
      </c>
      <c r="C711" t="str">
        <f t="shared" si="11"/>
        <v>80424</v>
      </c>
      <c r="D711" t="s">
        <v>347</v>
      </c>
      <c r="E711" t="s">
        <v>459</v>
      </c>
      <c r="F711" t="s">
        <v>472</v>
      </c>
      <c r="G711" s="144">
        <v>76.726914541200003</v>
      </c>
      <c r="H711" t="str">
        <f>IF(VLOOKUP(A711,$J$4:$K$19,2)="Y",IF(G711&lt;='State Zip Codes'!$P$4,'State Zip Codes'!$P$3,IF(G711&lt;='State Zip Codes'!$Q$4,'State Zip Codes'!$Q$3,IF(G711&lt;='State Zip Codes'!$R$4,'State Zip Codes'!$R$3,IF(G711&lt;='State Zip Codes'!$S$4,'State Zip Codes'!$S$3,IF(G711&lt;='State Zip Codes'!$T$4,'State Zip Codes'!$T$3,"OUT OF TERRITORY"))))),$U$3)</f>
        <v>Zone 1</v>
      </c>
    </row>
    <row r="712" spans="1:8" x14ac:dyDescent="0.25">
      <c r="A712" t="s">
        <v>355</v>
      </c>
      <c r="B712">
        <v>80103</v>
      </c>
      <c r="C712" t="str">
        <f t="shared" si="11"/>
        <v>80103</v>
      </c>
      <c r="D712" t="s">
        <v>347</v>
      </c>
      <c r="E712" t="s">
        <v>392</v>
      </c>
      <c r="F712" t="s">
        <v>461</v>
      </c>
      <c r="G712" s="144">
        <v>76.851188779200001</v>
      </c>
      <c r="H712" t="str">
        <f>IF(VLOOKUP(A712,$J$4:$K$19,2)="Y",IF(G712&lt;='State Zip Codes'!$P$4,'State Zip Codes'!$P$3,IF(G712&lt;='State Zip Codes'!$Q$4,'State Zip Codes'!$Q$3,IF(G712&lt;='State Zip Codes'!$R$4,'State Zip Codes'!$R$3,IF(G712&lt;='State Zip Codes'!$S$4,'State Zip Codes'!$S$3,IF(G712&lt;='State Zip Codes'!$T$4,'State Zip Codes'!$T$3,"OUT OF TERRITORY"))))),$U$3)</f>
        <v>Zone 1</v>
      </c>
    </row>
    <row r="713" spans="1:8" x14ac:dyDescent="0.25">
      <c r="A713" t="s">
        <v>355</v>
      </c>
      <c r="B713">
        <v>80403</v>
      </c>
      <c r="C713" t="str">
        <f t="shared" si="11"/>
        <v>80403</v>
      </c>
      <c r="D713" t="s">
        <v>347</v>
      </c>
      <c r="E713" t="s">
        <v>388</v>
      </c>
      <c r="F713" t="s">
        <v>397</v>
      </c>
      <c r="G713" s="144">
        <v>77.043813848099987</v>
      </c>
      <c r="H713" t="str">
        <f>IF(VLOOKUP(A713,$J$4:$K$19,2)="Y",IF(G713&lt;='State Zip Codes'!$P$4,'State Zip Codes'!$P$3,IF(G713&lt;='State Zip Codes'!$Q$4,'State Zip Codes'!$Q$3,IF(G713&lt;='State Zip Codes'!$R$4,'State Zip Codes'!$R$3,IF(G713&lt;='State Zip Codes'!$S$4,'State Zip Codes'!$S$3,IF(G713&lt;='State Zip Codes'!$T$4,'State Zip Codes'!$T$3,"OUT OF TERRITORY"))))),$U$3)</f>
        <v>Zone 1</v>
      </c>
    </row>
    <row r="714" spans="1:8" x14ac:dyDescent="0.25">
      <c r="A714" t="s">
        <v>355</v>
      </c>
      <c r="B714">
        <v>81211</v>
      </c>
      <c r="C714" t="str">
        <f t="shared" si="11"/>
        <v>81211</v>
      </c>
      <c r="D714" t="s">
        <v>347</v>
      </c>
      <c r="E714" t="s">
        <v>518</v>
      </c>
      <c r="F714" t="s">
        <v>536</v>
      </c>
      <c r="G714" s="144">
        <v>77.099737255199997</v>
      </c>
      <c r="H714" t="str">
        <f>IF(VLOOKUP(A714,$J$4:$K$19,2)="Y",IF(G714&lt;='State Zip Codes'!$P$4,'State Zip Codes'!$P$3,IF(G714&lt;='State Zip Codes'!$Q$4,'State Zip Codes'!$Q$3,IF(G714&lt;='State Zip Codes'!$R$4,'State Zip Codes'!$R$3,IF(G714&lt;='State Zip Codes'!$S$4,'State Zip Codes'!$S$3,IF(G714&lt;='State Zip Codes'!$T$4,'State Zip Codes'!$T$3,"OUT OF TERRITORY"))))),$U$3)</f>
        <v>Zone 1</v>
      </c>
    </row>
    <row r="715" spans="1:8" x14ac:dyDescent="0.25">
      <c r="A715" t="s">
        <v>355</v>
      </c>
      <c r="B715">
        <v>80602</v>
      </c>
      <c r="C715" t="str">
        <f t="shared" si="11"/>
        <v>80602</v>
      </c>
      <c r="D715" t="s">
        <v>347</v>
      </c>
      <c r="E715" t="s">
        <v>390</v>
      </c>
      <c r="F715" t="s">
        <v>405</v>
      </c>
      <c r="G715" s="144">
        <v>77.603047919099993</v>
      </c>
      <c r="H715" t="str">
        <f>IF(VLOOKUP(A715,$J$4:$K$19,2)="Y",IF(G715&lt;='State Zip Codes'!$P$4,'State Zip Codes'!$P$3,IF(G715&lt;='State Zip Codes'!$Q$4,'State Zip Codes'!$Q$3,IF(G715&lt;='State Zip Codes'!$R$4,'State Zip Codes'!$R$3,IF(G715&lt;='State Zip Codes'!$S$4,'State Zip Codes'!$S$3,IF(G715&lt;='State Zip Codes'!$T$4,'State Zip Codes'!$T$3,"OUT OF TERRITORY"))))),$U$3)</f>
        <v>Zone 1</v>
      </c>
    </row>
    <row r="716" spans="1:8" x14ac:dyDescent="0.25">
      <c r="A716" t="s">
        <v>355</v>
      </c>
      <c r="B716">
        <v>81040</v>
      </c>
      <c r="C716" t="str">
        <f t="shared" si="11"/>
        <v>81040</v>
      </c>
      <c r="D716" t="s">
        <v>347</v>
      </c>
      <c r="E716" t="s">
        <v>614</v>
      </c>
      <c r="F716" t="s">
        <v>615</v>
      </c>
      <c r="G716" s="144">
        <v>78.367334482800004</v>
      </c>
      <c r="H716" t="str">
        <f>IF(VLOOKUP(A716,$J$4:$K$19,2)="Y",IF(G716&lt;='State Zip Codes'!$P$4,'State Zip Codes'!$P$3,IF(G716&lt;='State Zip Codes'!$Q$4,'State Zip Codes'!$Q$3,IF(G716&lt;='State Zip Codes'!$R$4,'State Zip Codes'!$R$3,IF(G716&lt;='State Zip Codes'!$S$4,'State Zip Codes'!$S$3,IF(G716&lt;='State Zip Codes'!$T$4,'State Zip Codes'!$T$3,"OUT OF TERRITORY"))))),$U$3)</f>
        <v>Zone 1</v>
      </c>
    </row>
    <row r="717" spans="1:8" x14ac:dyDescent="0.25">
      <c r="A717" t="s">
        <v>355</v>
      </c>
      <c r="B717">
        <v>80023</v>
      </c>
      <c r="C717" t="str">
        <f t="shared" si="11"/>
        <v>80023</v>
      </c>
      <c r="D717" t="s">
        <v>347</v>
      </c>
      <c r="E717" t="s">
        <v>399</v>
      </c>
      <c r="F717" t="s">
        <v>399</v>
      </c>
      <c r="G717" s="144">
        <v>79.311818691599996</v>
      </c>
      <c r="H717" t="str">
        <f>IF(VLOOKUP(A717,$J$4:$K$19,2)="Y",IF(G717&lt;='State Zip Codes'!$P$4,'State Zip Codes'!$P$3,IF(G717&lt;='State Zip Codes'!$Q$4,'State Zip Codes'!$Q$3,IF(G717&lt;='State Zip Codes'!$R$4,'State Zip Codes'!$R$3,IF(G717&lt;='State Zip Codes'!$S$4,'State Zip Codes'!$S$3,IF(G717&lt;='State Zip Codes'!$T$4,'State Zip Codes'!$T$3,"OUT OF TERRITORY"))))),$U$3)</f>
        <v>Zone 1</v>
      </c>
    </row>
    <row r="718" spans="1:8" x14ac:dyDescent="0.25">
      <c r="A718" t="s">
        <v>355</v>
      </c>
      <c r="B718">
        <v>80603</v>
      </c>
      <c r="C718" t="str">
        <f t="shared" si="11"/>
        <v>80603</v>
      </c>
      <c r="D718" t="s">
        <v>347</v>
      </c>
      <c r="E718" t="s">
        <v>409</v>
      </c>
      <c r="F718" t="s">
        <v>405</v>
      </c>
      <c r="G718" s="144">
        <v>79.342887251099995</v>
      </c>
      <c r="H718" t="str">
        <f>IF(VLOOKUP(A718,$J$4:$K$19,2)="Y",IF(G718&lt;='State Zip Codes'!$P$4,'State Zip Codes'!$P$3,IF(G718&lt;='State Zip Codes'!$Q$4,'State Zip Codes'!$Q$3,IF(G718&lt;='State Zip Codes'!$R$4,'State Zip Codes'!$R$3,IF(G718&lt;='State Zip Codes'!$S$4,'State Zip Codes'!$S$3,IF(G718&lt;='State Zip Codes'!$T$4,'State Zip Codes'!$T$3,"OUT OF TERRITORY"))))),$U$3)</f>
        <v>Zone 1</v>
      </c>
    </row>
    <row r="719" spans="1:8" x14ac:dyDescent="0.25">
      <c r="A719" t="s">
        <v>355</v>
      </c>
      <c r="B719">
        <v>80027</v>
      </c>
      <c r="C719" t="str">
        <f t="shared" si="11"/>
        <v>80027</v>
      </c>
      <c r="D719" t="s">
        <v>347</v>
      </c>
      <c r="E719" t="s">
        <v>406</v>
      </c>
      <c r="F719" t="s">
        <v>407</v>
      </c>
      <c r="G719" s="144">
        <v>79.678427693699987</v>
      </c>
      <c r="H719" t="str">
        <f>IF(VLOOKUP(A719,$J$4:$K$19,2)="Y",IF(G719&lt;='State Zip Codes'!$P$4,'State Zip Codes'!$P$3,IF(G719&lt;='State Zip Codes'!$Q$4,'State Zip Codes'!$Q$3,IF(G719&lt;='State Zip Codes'!$R$4,'State Zip Codes'!$R$3,IF(G719&lt;='State Zip Codes'!$S$4,'State Zip Codes'!$S$3,IF(G719&lt;='State Zip Codes'!$T$4,'State Zip Codes'!$T$3,"OUT OF TERRITORY"))))),$U$3)</f>
        <v>Zone 1</v>
      </c>
    </row>
    <row r="720" spans="1:8" x14ac:dyDescent="0.25">
      <c r="A720" t="s">
        <v>355</v>
      </c>
      <c r="B720">
        <v>81089</v>
      </c>
      <c r="C720" t="str">
        <f t="shared" si="11"/>
        <v>81089</v>
      </c>
      <c r="D720" t="s">
        <v>347</v>
      </c>
      <c r="E720" t="s">
        <v>614</v>
      </c>
      <c r="F720" t="s">
        <v>625</v>
      </c>
      <c r="G720" s="144">
        <v>80.051250407699996</v>
      </c>
      <c r="H720" t="str">
        <f>IF(VLOOKUP(A720,$J$4:$K$19,2)="Y",IF(G720&lt;='State Zip Codes'!$P$4,'State Zip Codes'!$P$3,IF(G720&lt;='State Zip Codes'!$Q$4,'State Zip Codes'!$Q$3,IF(G720&lt;='State Zip Codes'!$R$4,'State Zip Codes'!$R$3,IF(G720&lt;='State Zip Codes'!$S$4,'State Zip Codes'!$S$3,IF(G720&lt;='State Zip Codes'!$T$4,'State Zip Codes'!$T$3,"OUT OF TERRITORY"))))),$U$3)</f>
        <v>Zone 1</v>
      </c>
    </row>
    <row r="721" spans="1:8" x14ac:dyDescent="0.25">
      <c r="A721" t="s">
        <v>355</v>
      </c>
      <c r="B721">
        <v>80435</v>
      </c>
      <c r="C721" t="str">
        <f t="shared" si="11"/>
        <v>80435</v>
      </c>
      <c r="D721" t="s">
        <v>347</v>
      </c>
      <c r="E721" t="s">
        <v>459</v>
      </c>
      <c r="F721" t="s">
        <v>460</v>
      </c>
      <c r="G721" s="144">
        <v>80.312226307499998</v>
      </c>
      <c r="H721" t="str">
        <f>IF(VLOOKUP(A721,$J$4:$K$19,2)="Y",IF(G721&lt;='State Zip Codes'!$P$4,'State Zip Codes'!$P$3,IF(G721&lt;='State Zip Codes'!$Q$4,'State Zip Codes'!$Q$3,IF(G721&lt;='State Zip Codes'!$R$4,'State Zip Codes'!$R$3,IF(G721&lt;='State Zip Codes'!$S$4,'State Zip Codes'!$S$3,IF(G721&lt;='State Zip Codes'!$T$4,'State Zip Codes'!$T$3,"OUT OF TERRITORY"))))),$U$3)</f>
        <v>Zone 1</v>
      </c>
    </row>
    <row r="722" spans="1:8" x14ac:dyDescent="0.25">
      <c r="A722" t="s">
        <v>355</v>
      </c>
      <c r="B722">
        <v>80303</v>
      </c>
      <c r="C722" t="str">
        <f t="shared" si="11"/>
        <v>80303</v>
      </c>
      <c r="D722" t="s">
        <v>347</v>
      </c>
      <c r="E722" t="s">
        <v>406</v>
      </c>
      <c r="F722" t="s">
        <v>406</v>
      </c>
      <c r="G722" s="144">
        <v>80.337081155099995</v>
      </c>
      <c r="H722" t="str">
        <f>IF(VLOOKUP(A722,$J$4:$K$19,2)="Y",IF(G722&lt;='State Zip Codes'!$P$4,'State Zip Codes'!$P$3,IF(G722&lt;='State Zip Codes'!$Q$4,'State Zip Codes'!$Q$3,IF(G722&lt;='State Zip Codes'!$R$4,'State Zip Codes'!$R$3,IF(G722&lt;='State Zip Codes'!$S$4,'State Zip Codes'!$S$3,IF(G722&lt;='State Zip Codes'!$T$4,'State Zip Codes'!$T$3,"OUT OF TERRITORY"))))),$U$3)</f>
        <v>Zone 1</v>
      </c>
    </row>
    <row r="723" spans="1:8" x14ac:dyDescent="0.25">
      <c r="A723" t="s">
        <v>355</v>
      </c>
      <c r="B723">
        <v>81228</v>
      </c>
      <c r="C723" t="str">
        <f t="shared" si="11"/>
        <v>81228</v>
      </c>
      <c r="D723" t="s">
        <v>347</v>
      </c>
      <c r="E723" t="s">
        <v>518</v>
      </c>
      <c r="F723" t="s">
        <v>519</v>
      </c>
      <c r="G723" s="144">
        <v>80.343294866999997</v>
      </c>
      <c r="H723" t="str">
        <f>IF(VLOOKUP(A723,$J$4:$K$19,2)="Y",IF(G723&lt;='State Zip Codes'!$P$4,'State Zip Codes'!$P$3,IF(G723&lt;='State Zip Codes'!$Q$4,'State Zip Codes'!$Q$3,IF(G723&lt;='State Zip Codes'!$R$4,'State Zip Codes'!$R$3,IF(G723&lt;='State Zip Codes'!$S$4,'State Zip Codes'!$S$3,IF(G723&lt;='State Zip Codes'!$T$4,'State Zip Codes'!$T$3,"OUT OF TERRITORY"))))),$U$3)</f>
        <v>Zone 1</v>
      </c>
    </row>
    <row r="724" spans="1:8" x14ac:dyDescent="0.25">
      <c r="A724" t="s">
        <v>355</v>
      </c>
      <c r="B724">
        <v>80305</v>
      </c>
      <c r="C724" t="str">
        <f t="shared" si="11"/>
        <v>80305</v>
      </c>
      <c r="D724" t="s">
        <v>347</v>
      </c>
      <c r="E724" t="s">
        <v>406</v>
      </c>
      <c r="F724" t="s">
        <v>406</v>
      </c>
      <c r="G724" s="144">
        <v>82.213622148900001</v>
      </c>
      <c r="H724" t="str">
        <f>IF(VLOOKUP(A724,$J$4:$K$19,2)="Y",IF(G724&lt;='State Zip Codes'!$P$4,'State Zip Codes'!$P$3,IF(G724&lt;='State Zip Codes'!$Q$4,'State Zip Codes'!$Q$3,IF(G724&lt;='State Zip Codes'!$R$4,'State Zip Codes'!$R$3,IF(G724&lt;='State Zip Codes'!$S$4,'State Zip Codes'!$S$3,IF(G724&lt;='State Zip Codes'!$T$4,'State Zip Codes'!$T$3,"OUT OF TERRITORY"))))),$U$3)</f>
        <v>Zone 1</v>
      </c>
    </row>
    <row r="725" spans="1:8" x14ac:dyDescent="0.25">
      <c r="A725" t="s">
        <v>355</v>
      </c>
      <c r="B725">
        <v>80818</v>
      </c>
      <c r="C725" t="str">
        <f t="shared" si="11"/>
        <v>80818</v>
      </c>
      <c r="D725" t="s">
        <v>347</v>
      </c>
      <c r="E725" t="s">
        <v>514</v>
      </c>
      <c r="F725" t="s">
        <v>524</v>
      </c>
      <c r="G725" s="144">
        <v>82.741787660399993</v>
      </c>
      <c r="H725" t="str">
        <f>IF(VLOOKUP(A725,$J$4:$K$19,2)="Y",IF(G725&lt;='State Zip Codes'!$P$4,'State Zip Codes'!$P$3,IF(G725&lt;='State Zip Codes'!$Q$4,'State Zip Codes'!$Q$3,IF(G725&lt;='State Zip Codes'!$R$4,'State Zip Codes'!$R$3,IF(G725&lt;='State Zip Codes'!$S$4,'State Zip Codes'!$S$3,IF(G725&lt;='State Zip Codes'!$T$4,'State Zip Codes'!$T$3,"OUT OF TERRITORY"))))),$U$3)</f>
        <v>Zone 1</v>
      </c>
    </row>
    <row r="726" spans="1:8" x14ac:dyDescent="0.25">
      <c r="A726" t="s">
        <v>355</v>
      </c>
      <c r="B726">
        <v>80026</v>
      </c>
      <c r="C726" t="str">
        <f t="shared" si="11"/>
        <v>80026</v>
      </c>
      <c r="D726" t="s">
        <v>347</v>
      </c>
      <c r="E726" t="s">
        <v>406</v>
      </c>
      <c r="F726" t="s">
        <v>408</v>
      </c>
      <c r="G726" s="144">
        <v>83.543356495499992</v>
      </c>
      <c r="H726" t="str">
        <f>IF(VLOOKUP(A726,$J$4:$K$19,2)="Y",IF(G726&lt;='State Zip Codes'!$P$4,'State Zip Codes'!$P$3,IF(G726&lt;='State Zip Codes'!$Q$4,'State Zip Codes'!$Q$3,IF(G726&lt;='State Zip Codes'!$R$4,'State Zip Codes'!$R$3,IF(G726&lt;='State Zip Codes'!$S$4,'State Zip Codes'!$S$3,IF(G726&lt;='State Zip Codes'!$T$4,'State Zip Codes'!$T$3,"OUT OF TERRITORY"))))),$U$3)</f>
        <v>Zone 1</v>
      </c>
    </row>
    <row r="727" spans="1:8" x14ac:dyDescent="0.25">
      <c r="A727" t="s">
        <v>355</v>
      </c>
      <c r="B727">
        <v>80309</v>
      </c>
      <c r="C727" t="str">
        <f t="shared" si="11"/>
        <v>80309</v>
      </c>
      <c r="D727" t="s">
        <v>347</v>
      </c>
      <c r="E727" t="s">
        <v>406</v>
      </c>
      <c r="F727" t="s">
        <v>406</v>
      </c>
      <c r="G727" s="144">
        <v>84.431917297199988</v>
      </c>
      <c r="H727" t="str">
        <f>IF(VLOOKUP(A727,$J$4:$K$19,2)="Y",IF(G727&lt;='State Zip Codes'!$P$4,'State Zip Codes'!$P$3,IF(G727&lt;='State Zip Codes'!$Q$4,'State Zip Codes'!$Q$3,IF(G727&lt;='State Zip Codes'!$R$4,'State Zip Codes'!$R$3,IF(G727&lt;='State Zip Codes'!$S$4,'State Zip Codes'!$S$3,IF(G727&lt;='State Zip Codes'!$T$4,'State Zip Codes'!$T$3,"OUT OF TERRITORY"))))),$U$3)</f>
        <v>Zone 1</v>
      </c>
    </row>
    <row r="728" spans="1:8" x14ac:dyDescent="0.25">
      <c r="A728" t="s">
        <v>355</v>
      </c>
      <c r="B728">
        <v>81021</v>
      </c>
      <c r="C728" t="str">
        <f t="shared" si="11"/>
        <v>81021</v>
      </c>
      <c r="D728" t="s">
        <v>347</v>
      </c>
      <c r="E728" t="s">
        <v>443</v>
      </c>
      <c r="F728" t="s">
        <v>603</v>
      </c>
      <c r="G728" s="144">
        <v>84.624542366099988</v>
      </c>
      <c r="H728" t="str">
        <f>IF(VLOOKUP(A728,$J$4:$K$19,2)="Y",IF(G728&lt;='State Zip Codes'!$P$4,'State Zip Codes'!$P$3,IF(G728&lt;='State Zip Codes'!$Q$4,'State Zip Codes'!$Q$3,IF(G728&lt;='State Zip Codes'!$R$4,'State Zip Codes'!$R$3,IF(G728&lt;='State Zip Codes'!$S$4,'State Zip Codes'!$S$3,IF(G728&lt;='State Zip Codes'!$T$4,'State Zip Codes'!$T$3,"OUT OF TERRITORY"))))),$U$3)</f>
        <v>Zone 1</v>
      </c>
    </row>
    <row r="729" spans="1:8" x14ac:dyDescent="0.25">
      <c r="A729" t="s">
        <v>355</v>
      </c>
      <c r="B729">
        <v>81067</v>
      </c>
      <c r="C729" t="str">
        <f t="shared" si="11"/>
        <v>81067</v>
      </c>
      <c r="D729" t="s">
        <v>347</v>
      </c>
      <c r="E729" t="s">
        <v>604</v>
      </c>
      <c r="F729" t="s">
        <v>619</v>
      </c>
      <c r="G729" s="144">
        <v>84.730175468400006</v>
      </c>
      <c r="H729" t="str">
        <f>IF(VLOOKUP(A729,$J$4:$K$19,2)="Y",IF(G729&lt;='State Zip Codes'!$P$4,'State Zip Codes'!$P$3,IF(G729&lt;='State Zip Codes'!$Q$4,'State Zip Codes'!$Q$3,IF(G729&lt;='State Zip Codes'!$R$4,'State Zip Codes'!$R$3,IF(G729&lt;='State Zip Codes'!$S$4,'State Zip Codes'!$S$3,IF(G729&lt;='State Zip Codes'!$T$4,'State Zip Codes'!$T$3,"OUT OF TERRITORY"))))),$U$3)</f>
        <v>Zone 1</v>
      </c>
    </row>
    <row r="730" spans="1:8" x14ac:dyDescent="0.25">
      <c r="A730" t="s">
        <v>355</v>
      </c>
      <c r="B730">
        <v>80642</v>
      </c>
      <c r="C730" t="str">
        <f t="shared" si="11"/>
        <v>80642</v>
      </c>
      <c r="D730" t="s">
        <v>347</v>
      </c>
      <c r="E730" t="s">
        <v>409</v>
      </c>
      <c r="F730" t="s">
        <v>424</v>
      </c>
      <c r="G730" s="144">
        <v>85.028433639599996</v>
      </c>
      <c r="H730" t="str">
        <f>IF(VLOOKUP(A730,$J$4:$K$19,2)="Y",IF(G730&lt;='State Zip Codes'!$P$4,'State Zip Codes'!$P$3,IF(G730&lt;='State Zip Codes'!$Q$4,'State Zip Codes'!$Q$3,IF(G730&lt;='State Zip Codes'!$R$4,'State Zip Codes'!$R$3,IF(G730&lt;='State Zip Codes'!$S$4,'State Zip Codes'!$S$3,IF(G730&lt;='State Zip Codes'!$T$4,'State Zip Codes'!$T$3,"OUT OF TERRITORY"))))),$U$3)</f>
        <v>Zone 1</v>
      </c>
    </row>
    <row r="731" spans="1:8" x14ac:dyDescent="0.25">
      <c r="A731" t="s">
        <v>355</v>
      </c>
      <c r="B731">
        <v>80310</v>
      </c>
      <c r="C731" t="str">
        <f t="shared" si="11"/>
        <v>80310</v>
      </c>
      <c r="D731" t="s">
        <v>347</v>
      </c>
      <c r="E731" t="s">
        <v>406</v>
      </c>
      <c r="F731" t="s">
        <v>406</v>
      </c>
      <c r="G731" s="144">
        <v>85.096784470499983</v>
      </c>
      <c r="H731" t="str">
        <f>IF(VLOOKUP(A731,$J$4:$K$19,2)="Y",IF(G731&lt;='State Zip Codes'!$P$4,'State Zip Codes'!$P$3,IF(G731&lt;='State Zip Codes'!$Q$4,'State Zip Codes'!$Q$3,IF(G731&lt;='State Zip Codes'!$R$4,'State Zip Codes'!$R$3,IF(G731&lt;='State Zip Codes'!$S$4,'State Zip Codes'!$S$3,IF(G731&lt;='State Zip Codes'!$T$4,'State Zip Codes'!$T$3,"OUT OF TERRITORY"))))),$U$3)</f>
        <v>Zone 1</v>
      </c>
    </row>
    <row r="732" spans="1:8" x14ac:dyDescent="0.25">
      <c r="A732" t="s">
        <v>355</v>
      </c>
      <c r="B732">
        <v>80314</v>
      </c>
      <c r="C732" t="str">
        <f t="shared" si="11"/>
        <v>80314</v>
      </c>
      <c r="D732" t="s">
        <v>347</v>
      </c>
      <c r="E732" t="s">
        <v>406</v>
      </c>
      <c r="F732" t="s">
        <v>406</v>
      </c>
      <c r="G732" s="144">
        <v>85.096784470499983</v>
      </c>
      <c r="H732" t="str">
        <f>IF(VLOOKUP(A732,$J$4:$K$19,2)="Y",IF(G732&lt;='State Zip Codes'!$P$4,'State Zip Codes'!$P$3,IF(G732&lt;='State Zip Codes'!$Q$4,'State Zip Codes'!$Q$3,IF(G732&lt;='State Zip Codes'!$R$4,'State Zip Codes'!$R$3,IF(G732&lt;='State Zip Codes'!$S$4,'State Zip Codes'!$S$3,IF(G732&lt;='State Zip Codes'!$T$4,'State Zip Codes'!$T$3,"OUT OF TERRITORY"))))),$U$3)</f>
        <v>Zone 1</v>
      </c>
    </row>
    <row r="733" spans="1:8" x14ac:dyDescent="0.25">
      <c r="A733" t="s">
        <v>355</v>
      </c>
      <c r="B733">
        <v>80461</v>
      </c>
      <c r="C733" t="str">
        <f t="shared" si="11"/>
        <v>80461</v>
      </c>
      <c r="D733" t="s">
        <v>347</v>
      </c>
      <c r="E733" t="s">
        <v>512</v>
      </c>
      <c r="F733" t="s">
        <v>513</v>
      </c>
      <c r="G733" s="144">
        <v>85.289409539399983</v>
      </c>
      <c r="H733" t="str">
        <f>IF(VLOOKUP(A733,$J$4:$K$19,2)="Y",IF(G733&lt;='State Zip Codes'!$P$4,'State Zip Codes'!$P$3,IF(G733&lt;='State Zip Codes'!$Q$4,'State Zip Codes'!$Q$3,IF(G733&lt;='State Zip Codes'!$R$4,'State Zip Codes'!$R$3,IF(G733&lt;='State Zip Codes'!$S$4,'State Zip Codes'!$S$3,IF(G733&lt;='State Zip Codes'!$T$4,'State Zip Codes'!$T$3,"OUT OF TERRITORY"))))),$U$3)</f>
        <v>Zone 1</v>
      </c>
    </row>
    <row r="734" spans="1:8" x14ac:dyDescent="0.25">
      <c r="A734" t="s">
        <v>355</v>
      </c>
      <c r="B734">
        <v>80514</v>
      </c>
      <c r="C734" t="str">
        <f t="shared" si="11"/>
        <v>80514</v>
      </c>
      <c r="D734" t="s">
        <v>347</v>
      </c>
      <c r="E734" t="s">
        <v>409</v>
      </c>
      <c r="F734" t="s">
        <v>415</v>
      </c>
      <c r="G734" s="144">
        <v>85.426111201199987</v>
      </c>
      <c r="H734" t="str">
        <f>IF(VLOOKUP(A734,$J$4:$K$19,2)="Y",IF(G734&lt;='State Zip Codes'!$P$4,'State Zip Codes'!$P$3,IF(G734&lt;='State Zip Codes'!$Q$4,'State Zip Codes'!$Q$3,IF(G734&lt;='State Zip Codes'!$R$4,'State Zip Codes'!$R$3,IF(G734&lt;='State Zip Codes'!$S$4,'State Zip Codes'!$S$3,IF(G734&lt;='State Zip Codes'!$T$4,'State Zip Codes'!$T$3,"OUT OF TERRITORY"))))),$U$3)</f>
        <v>Zone 1</v>
      </c>
    </row>
    <row r="735" spans="1:8" x14ac:dyDescent="0.25">
      <c r="A735" t="s">
        <v>355</v>
      </c>
      <c r="B735">
        <v>80516</v>
      </c>
      <c r="C735" t="str">
        <f t="shared" si="11"/>
        <v>80516</v>
      </c>
      <c r="D735" t="s">
        <v>347</v>
      </c>
      <c r="E735" t="s">
        <v>406</v>
      </c>
      <c r="F735" t="s">
        <v>414</v>
      </c>
      <c r="G735" s="144">
        <v>85.612522558199998</v>
      </c>
      <c r="H735" t="str">
        <f>IF(VLOOKUP(A735,$J$4:$K$19,2)="Y",IF(G735&lt;='State Zip Codes'!$P$4,'State Zip Codes'!$P$3,IF(G735&lt;='State Zip Codes'!$Q$4,'State Zip Codes'!$Q$3,IF(G735&lt;='State Zip Codes'!$R$4,'State Zip Codes'!$R$3,IF(G735&lt;='State Zip Codes'!$S$4,'State Zip Codes'!$S$3,IF(G735&lt;='State Zip Codes'!$T$4,'State Zip Codes'!$T$3,"OUT OF TERRITORY"))))),$U$3)</f>
        <v>Zone 1</v>
      </c>
    </row>
    <row r="736" spans="1:8" x14ac:dyDescent="0.25">
      <c r="A736" t="s">
        <v>355</v>
      </c>
      <c r="B736">
        <v>80301</v>
      </c>
      <c r="C736" t="str">
        <f t="shared" si="11"/>
        <v>80301</v>
      </c>
      <c r="D736" t="s">
        <v>347</v>
      </c>
      <c r="E736" t="s">
        <v>406</v>
      </c>
      <c r="F736" t="s">
        <v>406</v>
      </c>
      <c r="G736" s="144">
        <v>86.39545025759999</v>
      </c>
      <c r="H736" t="str">
        <f>IF(VLOOKUP(A736,$J$4:$K$19,2)="Y",IF(G736&lt;='State Zip Codes'!$P$4,'State Zip Codes'!$P$3,IF(G736&lt;='State Zip Codes'!$Q$4,'State Zip Codes'!$Q$3,IF(G736&lt;='State Zip Codes'!$R$4,'State Zip Codes'!$R$3,IF(G736&lt;='State Zip Codes'!$S$4,'State Zip Codes'!$S$3,IF(G736&lt;='State Zip Codes'!$T$4,'State Zip Codes'!$T$3,"OUT OF TERRITORY"))))),$U$3)</f>
        <v>Zone 1</v>
      </c>
    </row>
    <row r="737" spans="1:8" x14ac:dyDescent="0.25">
      <c r="A737" t="s">
        <v>355</v>
      </c>
      <c r="B737">
        <v>80466</v>
      </c>
      <c r="C737" t="str">
        <f t="shared" si="11"/>
        <v>80466</v>
      </c>
      <c r="D737" t="s">
        <v>347</v>
      </c>
      <c r="E737" t="s">
        <v>406</v>
      </c>
      <c r="F737" t="s">
        <v>423</v>
      </c>
      <c r="G737" s="144">
        <v>87.358575602100004</v>
      </c>
      <c r="H737" t="str">
        <f>IF(VLOOKUP(A737,$J$4:$K$19,2)="Y",IF(G737&lt;='State Zip Codes'!$P$4,'State Zip Codes'!$P$3,IF(G737&lt;='State Zip Codes'!$Q$4,'State Zip Codes'!$Q$3,IF(G737&lt;='State Zip Codes'!$R$4,'State Zip Codes'!$R$3,IF(G737&lt;='State Zip Codes'!$S$4,'State Zip Codes'!$S$3,IF(G737&lt;='State Zip Codes'!$T$4,'State Zip Codes'!$T$3,"OUT OF TERRITORY"))))),$U$3)</f>
        <v>Zone 1</v>
      </c>
    </row>
    <row r="738" spans="1:8" x14ac:dyDescent="0.25">
      <c r="A738" t="s">
        <v>355</v>
      </c>
      <c r="B738">
        <v>80304</v>
      </c>
      <c r="C738" t="str">
        <f t="shared" si="11"/>
        <v>80304</v>
      </c>
      <c r="D738" t="s">
        <v>347</v>
      </c>
      <c r="E738" t="s">
        <v>406</v>
      </c>
      <c r="F738" t="s">
        <v>406</v>
      </c>
      <c r="G738" s="144">
        <v>87.402071585399995</v>
      </c>
      <c r="H738" t="str">
        <f>IF(VLOOKUP(A738,$J$4:$K$19,2)="Y",IF(G738&lt;='State Zip Codes'!$P$4,'State Zip Codes'!$P$3,IF(G738&lt;='State Zip Codes'!$Q$4,'State Zip Codes'!$Q$3,IF(G738&lt;='State Zip Codes'!$R$4,'State Zip Codes'!$R$3,IF(G738&lt;='State Zip Codes'!$S$4,'State Zip Codes'!$S$3,IF(G738&lt;='State Zip Codes'!$T$4,'State Zip Codes'!$T$3,"OUT OF TERRITORY"))))),$U$3)</f>
        <v>Zone 1</v>
      </c>
    </row>
    <row r="739" spans="1:8" x14ac:dyDescent="0.25">
      <c r="A739" t="s">
        <v>355</v>
      </c>
      <c r="B739">
        <v>80621</v>
      </c>
      <c r="C739" t="str">
        <f t="shared" si="11"/>
        <v>80621</v>
      </c>
      <c r="D739" t="s">
        <v>347</v>
      </c>
      <c r="E739" t="s">
        <v>409</v>
      </c>
      <c r="F739" t="s">
        <v>421</v>
      </c>
      <c r="G739" s="144">
        <v>87.663047485199996</v>
      </c>
      <c r="H739" t="str">
        <f>IF(VLOOKUP(A739,$J$4:$K$19,2)="Y",IF(G739&lt;='State Zip Codes'!$P$4,'State Zip Codes'!$P$3,IF(G739&lt;='State Zip Codes'!$Q$4,'State Zip Codes'!$Q$3,IF(G739&lt;='State Zip Codes'!$R$4,'State Zip Codes'!$R$3,IF(G739&lt;='State Zip Codes'!$S$4,'State Zip Codes'!$S$3,IF(G739&lt;='State Zip Codes'!$T$4,'State Zip Codes'!$T$3,"OUT OF TERRITORY"))))),$U$3)</f>
        <v>Zone 1</v>
      </c>
    </row>
    <row r="740" spans="1:8" x14ac:dyDescent="0.25">
      <c r="A740" t="s">
        <v>355</v>
      </c>
      <c r="B740">
        <v>80530</v>
      </c>
      <c r="C740" t="str">
        <f t="shared" si="11"/>
        <v>80530</v>
      </c>
      <c r="D740" t="s">
        <v>347</v>
      </c>
      <c r="E740" t="s">
        <v>409</v>
      </c>
      <c r="F740" t="s">
        <v>417</v>
      </c>
      <c r="G740" s="144">
        <v>87.818390282700008</v>
      </c>
      <c r="H740" t="str">
        <f>IF(VLOOKUP(A740,$J$4:$K$19,2)="Y",IF(G740&lt;='State Zip Codes'!$P$4,'State Zip Codes'!$P$3,IF(G740&lt;='State Zip Codes'!$Q$4,'State Zip Codes'!$Q$3,IF(G740&lt;='State Zip Codes'!$R$4,'State Zip Codes'!$R$3,IF(G740&lt;='State Zip Codes'!$S$4,'State Zip Codes'!$S$3,IF(G740&lt;='State Zip Codes'!$T$4,'State Zip Codes'!$T$3,"OUT OF TERRITORY"))))),$U$3)</f>
        <v>Zone 1</v>
      </c>
    </row>
    <row r="741" spans="1:8" x14ac:dyDescent="0.25">
      <c r="A741" t="s">
        <v>355</v>
      </c>
      <c r="B741">
        <v>80302</v>
      </c>
      <c r="C741" t="str">
        <f t="shared" si="11"/>
        <v>80302</v>
      </c>
      <c r="D741" t="s">
        <v>347</v>
      </c>
      <c r="E741" t="s">
        <v>406</v>
      </c>
      <c r="F741" t="s">
        <v>406</v>
      </c>
      <c r="G741" s="144">
        <v>89.061132662700004</v>
      </c>
      <c r="H741" t="str">
        <f>IF(VLOOKUP(A741,$J$4:$K$19,2)="Y",IF(G741&lt;='State Zip Codes'!$P$4,'State Zip Codes'!$P$3,IF(G741&lt;='State Zip Codes'!$Q$4,'State Zip Codes'!$Q$3,IF(G741&lt;='State Zip Codes'!$R$4,'State Zip Codes'!$R$3,IF(G741&lt;='State Zip Codes'!$S$4,'State Zip Codes'!$S$3,IF(G741&lt;='State Zip Codes'!$T$4,'State Zip Codes'!$T$3,"OUT OF TERRITORY"))))),$U$3)</f>
        <v>Zone 1</v>
      </c>
    </row>
    <row r="742" spans="1:8" x14ac:dyDescent="0.25">
      <c r="A742" t="s">
        <v>355</v>
      </c>
      <c r="B742">
        <v>80643</v>
      </c>
      <c r="C742" t="str">
        <f t="shared" si="11"/>
        <v>80643</v>
      </c>
      <c r="D742" t="s">
        <v>347</v>
      </c>
      <c r="E742" t="s">
        <v>409</v>
      </c>
      <c r="F742" t="s">
        <v>437</v>
      </c>
      <c r="G742" s="144">
        <v>89.303467426799997</v>
      </c>
      <c r="H742" t="str">
        <f>IF(VLOOKUP(A742,$J$4:$K$19,2)="Y",IF(G742&lt;='State Zip Codes'!$P$4,'State Zip Codes'!$P$3,IF(G742&lt;='State Zip Codes'!$Q$4,'State Zip Codes'!$Q$3,IF(G742&lt;='State Zip Codes'!$R$4,'State Zip Codes'!$R$3,IF(G742&lt;='State Zip Codes'!$S$4,'State Zip Codes'!$S$3,IF(G742&lt;='State Zip Codes'!$T$4,'State Zip Codes'!$T$3,"OUT OF TERRITORY"))))),$U$3)</f>
        <v>Zone 1</v>
      </c>
    </row>
    <row r="743" spans="1:8" x14ac:dyDescent="0.25">
      <c r="A743" t="s">
        <v>355</v>
      </c>
      <c r="B743">
        <v>81251</v>
      </c>
      <c r="C743" t="str">
        <f t="shared" si="11"/>
        <v>81251</v>
      </c>
      <c r="D743" t="s">
        <v>347</v>
      </c>
      <c r="E743" t="s">
        <v>512</v>
      </c>
      <c r="F743" t="s">
        <v>526</v>
      </c>
      <c r="G743" s="144">
        <v>89.558229614699997</v>
      </c>
      <c r="H743" t="str">
        <f>IF(VLOOKUP(A743,$J$4:$K$19,2)="Y",IF(G743&lt;='State Zip Codes'!$P$4,'State Zip Codes'!$P$3,IF(G743&lt;='State Zip Codes'!$Q$4,'State Zip Codes'!$Q$3,IF(G743&lt;='State Zip Codes'!$R$4,'State Zip Codes'!$R$3,IF(G743&lt;='State Zip Codes'!$S$4,'State Zip Codes'!$S$3,IF(G743&lt;='State Zip Codes'!$T$4,'State Zip Codes'!$T$3,"OUT OF TERRITORY"))))),$U$3)</f>
        <v>Zone 1</v>
      </c>
    </row>
    <row r="744" spans="1:8" x14ac:dyDescent="0.25">
      <c r="A744" t="s">
        <v>355</v>
      </c>
      <c r="B744">
        <v>80804</v>
      </c>
      <c r="C744" t="str">
        <f t="shared" si="11"/>
        <v>80804</v>
      </c>
      <c r="D744" t="s">
        <v>347</v>
      </c>
      <c r="E744" t="s">
        <v>514</v>
      </c>
      <c r="F744" t="s">
        <v>548</v>
      </c>
      <c r="G744" s="144">
        <v>90.098822549999994</v>
      </c>
      <c r="H744" t="str">
        <f>IF(VLOOKUP(A744,$J$4:$K$19,2)="Y",IF(G744&lt;='State Zip Codes'!$P$4,'State Zip Codes'!$P$3,IF(G744&lt;='State Zip Codes'!$Q$4,'State Zip Codes'!$Q$3,IF(G744&lt;='State Zip Codes'!$R$4,'State Zip Codes'!$R$3,IF(G744&lt;='State Zip Codes'!$S$4,'State Zip Codes'!$S$3,IF(G744&lt;='State Zip Codes'!$T$4,'State Zip Codes'!$T$3,"OUT OF TERRITORY"))))),$U$3)</f>
        <v>Zone 1</v>
      </c>
    </row>
    <row r="745" spans="1:8" x14ac:dyDescent="0.25">
      <c r="A745" t="s">
        <v>355</v>
      </c>
      <c r="B745">
        <v>80455</v>
      </c>
      <c r="C745" t="str">
        <f t="shared" si="11"/>
        <v>80455</v>
      </c>
      <c r="D745" t="s">
        <v>347</v>
      </c>
      <c r="E745" t="s">
        <v>406</v>
      </c>
      <c r="F745" t="s">
        <v>425</v>
      </c>
      <c r="G745" s="144">
        <v>91.994004679499994</v>
      </c>
      <c r="H745" t="str">
        <f>IF(VLOOKUP(A745,$J$4:$K$19,2)="Y",IF(G745&lt;='State Zip Codes'!$P$4,'State Zip Codes'!$P$3,IF(G745&lt;='State Zip Codes'!$Q$4,'State Zip Codes'!$Q$3,IF(G745&lt;='State Zip Codes'!$R$4,'State Zip Codes'!$R$3,IF(G745&lt;='State Zip Codes'!$S$4,'State Zip Codes'!$S$3,IF(G745&lt;='State Zip Codes'!$T$4,'State Zip Codes'!$T$3,"OUT OF TERRITORY"))))),$U$3)</f>
        <v>Zone 1</v>
      </c>
    </row>
    <row r="746" spans="1:8" x14ac:dyDescent="0.25">
      <c r="A746" t="s">
        <v>355</v>
      </c>
      <c r="B746">
        <v>80504</v>
      </c>
      <c r="C746" t="str">
        <f t="shared" si="11"/>
        <v>80504</v>
      </c>
      <c r="D746" t="s">
        <v>347</v>
      </c>
      <c r="E746" t="s">
        <v>409</v>
      </c>
      <c r="F746" t="s">
        <v>422</v>
      </c>
      <c r="G746" s="144">
        <v>92.596734733800005</v>
      </c>
      <c r="H746" t="str">
        <f>IF(VLOOKUP(A746,$J$4:$K$19,2)="Y",IF(G746&lt;='State Zip Codes'!$P$4,'State Zip Codes'!$P$3,IF(G746&lt;='State Zip Codes'!$Q$4,'State Zip Codes'!$Q$3,IF(G746&lt;='State Zip Codes'!$R$4,'State Zip Codes'!$R$3,IF(G746&lt;='State Zip Codes'!$S$4,'State Zip Codes'!$S$3,IF(G746&lt;='State Zip Codes'!$T$4,'State Zip Codes'!$T$3,"OUT OF TERRITORY"))))),$U$3)</f>
        <v>Zone 1</v>
      </c>
    </row>
    <row r="747" spans="1:8" x14ac:dyDescent="0.25">
      <c r="A747" t="s">
        <v>355</v>
      </c>
      <c r="B747">
        <v>81050</v>
      </c>
      <c r="C747" t="str">
        <f t="shared" si="11"/>
        <v>81050</v>
      </c>
      <c r="D747" t="s">
        <v>347</v>
      </c>
      <c r="E747" t="s">
        <v>604</v>
      </c>
      <c r="F747" t="s">
        <v>631</v>
      </c>
      <c r="G747" s="144">
        <v>92.627803293299991</v>
      </c>
      <c r="H747" t="str">
        <f>IF(VLOOKUP(A747,$J$4:$K$19,2)="Y",IF(G747&lt;='State Zip Codes'!$P$4,'State Zip Codes'!$P$3,IF(G747&lt;='State Zip Codes'!$Q$4,'State Zip Codes'!$Q$3,IF(G747&lt;='State Zip Codes'!$R$4,'State Zip Codes'!$R$3,IF(G747&lt;='State Zip Codes'!$S$4,'State Zip Codes'!$S$3,IF(G747&lt;='State Zip Codes'!$T$4,'State Zip Codes'!$T$3,"OUT OF TERRITORY"))))),$U$3)</f>
        <v>Zone 1</v>
      </c>
    </row>
    <row r="748" spans="1:8" x14ac:dyDescent="0.25">
      <c r="A748" t="s">
        <v>355</v>
      </c>
      <c r="B748">
        <v>81045</v>
      </c>
      <c r="C748" t="str">
        <f t="shared" si="11"/>
        <v>81045</v>
      </c>
      <c r="D748" t="s">
        <v>347</v>
      </c>
      <c r="E748" t="s">
        <v>443</v>
      </c>
      <c r="F748" t="s">
        <v>606</v>
      </c>
      <c r="G748" s="144">
        <v>92.988198583499994</v>
      </c>
      <c r="H748" t="str">
        <f>IF(VLOOKUP(A748,$J$4:$K$19,2)="Y",IF(G748&lt;='State Zip Codes'!$P$4,'State Zip Codes'!$P$3,IF(G748&lt;='State Zip Codes'!$Q$4,'State Zip Codes'!$Q$3,IF(G748&lt;='State Zip Codes'!$R$4,'State Zip Codes'!$R$3,IF(G748&lt;='State Zip Codes'!$S$4,'State Zip Codes'!$S$3,IF(G748&lt;='State Zip Codes'!$T$4,'State Zip Codes'!$T$3,"OUT OF TERRITORY"))))),$U$3)</f>
        <v>Zone 1</v>
      </c>
    </row>
    <row r="749" spans="1:8" x14ac:dyDescent="0.25">
      <c r="A749" t="s">
        <v>355</v>
      </c>
      <c r="B749">
        <v>81055</v>
      </c>
      <c r="C749" t="str">
        <f t="shared" si="11"/>
        <v>81055</v>
      </c>
      <c r="D749" t="s">
        <v>347</v>
      </c>
      <c r="E749" t="s">
        <v>614</v>
      </c>
      <c r="F749" t="s">
        <v>645</v>
      </c>
      <c r="G749" s="144">
        <v>93.112472821499992</v>
      </c>
      <c r="H749" t="str">
        <f>IF(VLOOKUP(A749,$J$4:$K$19,2)="Y",IF(G749&lt;='State Zip Codes'!$P$4,'State Zip Codes'!$P$3,IF(G749&lt;='State Zip Codes'!$Q$4,'State Zip Codes'!$Q$3,IF(G749&lt;='State Zip Codes'!$R$4,'State Zip Codes'!$R$3,IF(G749&lt;='State Zip Codes'!$S$4,'State Zip Codes'!$S$3,IF(G749&lt;='State Zip Codes'!$T$4,'State Zip Codes'!$T$3,"OUT OF TERRITORY"))))),$U$3)</f>
        <v>Zone 1</v>
      </c>
    </row>
    <row r="750" spans="1:8" x14ac:dyDescent="0.25">
      <c r="A750" t="s">
        <v>355</v>
      </c>
      <c r="B750">
        <v>80501</v>
      </c>
      <c r="C750" t="str">
        <f t="shared" si="11"/>
        <v>80501</v>
      </c>
      <c r="D750" t="s">
        <v>347</v>
      </c>
      <c r="E750" t="s">
        <v>406</v>
      </c>
      <c r="F750" t="s">
        <v>422</v>
      </c>
      <c r="G750" s="144">
        <v>93.392089857000002</v>
      </c>
      <c r="H750" t="str">
        <f>IF(VLOOKUP(A750,$J$4:$K$19,2)="Y",IF(G750&lt;='State Zip Codes'!$P$4,'State Zip Codes'!$P$3,IF(G750&lt;='State Zip Codes'!$Q$4,'State Zip Codes'!$Q$3,IF(G750&lt;='State Zip Codes'!$R$4,'State Zip Codes'!$R$3,IF(G750&lt;='State Zip Codes'!$S$4,'State Zip Codes'!$S$3,IF(G750&lt;='State Zip Codes'!$T$4,'State Zip Codes'!$T$3,"OUT OF TERRITORY"))))),$U$3)</f>
        <v>Zone 1</v>
      </c>
    </row>
    <row r="751" spans="1:8" x14ac:dyDescent="0.25">
      <c r="A751" t="s">
        <v>355</v>
      </c>
      <c r="B751">
        <v>80481</v>
      </c>
      <c r="C751" t="str">
        <f t="shared" si="11"/>
        <v>80481</v>
      </c>
      <c r="D751" t="s">
        <v>347</v>
      </c>
      <c r="E751" t="s">
        <v>406</v>
      </c>
      <c r="F751" t="s">
        <v>432</v>
      </c>
      <c r="G751" s="144">
        <v>94.230940963500004</v>
      </c>
      <c r="H751" t="str">
        <f>IF(VLOOKUP(A751,$J$4:$K$19,2)="Y",IF(G751&lt;='State Zip Codes'!$P$4,'State Zip Codes'!$P$3,IF(G751&lt;='State Zip Codes'!$Q$4,'State Zip Codes'!$Q$3,IF(G751&lt;='State Zip Codes'!$R$4,'State Zip Codes'!$R$3,IF(G751&lt;='State Zip Codes'!$S$4,'State Zip Codes'!$S$3,IF(G751&lt;='State Zip Codes'!$T$4,'State Zip Codes'!$T$3,"OUT OF TERRITORY"))))),$U$3)</f>
        <v>Zone 1</v>
      </c>
    </row>
    <row r="752" spans="1:8" x14ac:dyDescent="0.25">
      <c r="A752" t="s">
        <v>355</v>
      </c>
      <c r="B752">
        <v>80757</v>
      </c>
      <c r="C752" t="str">
        <f t="shared" si="11"/>
        <v>80757</v>
      </c>
      <c r="D752" t="s">
        <v>347</v>
      </c>
      <c r="E752" t="s">
        <v>510</v>
      </c>
      <c r="F752" t="s">
        <v>511</v>
      </c>
      <c r="G752" s="144">
        <v>95.113288053299996</v>
      </c>
      <c r="H752" t="str">
        <f>IF(VLOOKUP(A752,$J$4:$K$19,2)="Y",IF(G752&lt;='State Zip Codes'!$P$4,'State Zip Codes'!$P$3,IF(G752&lt;='State Zip Codes'!$Q$4,'State Zip Codes'!$Q$3,IF(G752&lt;='State Zip Codes'!$R$4,'State Zip Codes'!$R$3,IF(G752&lt;='State Zip Codes'!$S$4,'State Zip Codes'!$S$3,IF(G752&lt;='State Zip Codes'!$T$4,'State Zip Codes'!$T$3,"OUT OF TERRITORY"))))),$U$3)</f>
        <v>Zone 1</v>
      </c>
    </row>
    <row r="753" spans="1:8" x14ac:dyDescent="0.25">
      <c r="A753" t="s">
        <v>355</v>
      </c>
      <c r="B753">
        <v>80503</v>
      </c>
      <c r="C753" t="str">
        <f t="shared" si="11"/>
        <v>80503</v>
      </c>
      <c r="D753" t="s">
        <v>347</v>
      </c>
      <c r="E753" t="s">
        <v>406</v>
      </c>
      <c r="F753" t="s">
        <v>422</v>
      </c>
      <c r="G753" s="144">
        <v>95.237562291299994</v>
      </c>
      <c r="H753" t="str">
        <f>IF(VLOOKUP(A753,$J$4:$K$19,2)="Y",IF(G753&lt;='State Zip Codes'!$P$4,'State Zip Codes'!$P$3,IF(G753&lt;='State Zip Codes'!$Q$4,'State Zip Codes'!$Q$3,IF(G753&lt;='State Zip Codes'!$R$4,'State Zip Codes'!$R$3,IF(G753&lt;='State Zip Codes'!$S$4,'State Zip Codes'!$S$3,IF(G753&lt;='State Zip Codes'!$T$4,'State Zip Codes'!$T$3,"OUT OF TERRITORY"))))),$U$3)</f>
        <v>Zone 1</v>
      </c>
    </row>
    <row r="754" spans="1:8" x14ac:dyDescent="0.25">
      <c r="A754" t="s">
        <v>355</v>
      </c>
      <c r="B754">
        <v>81136</v>
      </c>
      <c r="C754" t="str">
        <f t="shared" si="11"/>
        <v>81136</v>
      </c>
      <c r="D754" t="s">
        <v>347</v>
      </c>
      <c r="E754" t="s">
        <v>632</v>
      </c>
      <c r="F754" t="s">
        <v>633</v>
      </c>
      <c r="G754" s="144">
        <v>95.945925447899995</v>
      </c>
      <c r="H754" t="str">
        <f>IF(VLOOKUP(A754,$J$4:$K$19,2)="Y",IF(G754&lt;='State Zip Codes'!$P$4,'State Zip Codes'!$P$3,IF(G754&lt;='State Zip Codes'!$Q$4,'State Zip Codes'!$Q$3,IF(G754&lt;='State Zip Codes'!$R$4,'State Zip Codes'!$R$3,IF(G754&lt;='State Zip Codes'!$S$4,'State Zip Codes'!$S$3,IF(G754&lt;='State Zip Codes'!$T$4,'State Zip Codes'!$T$3,"OUT OF TERRITORY"))))),$U$3)</f>
        <v>Zone 1</v>
      </c>
    </row>
    <row r="755" spans="1:8" x14ac:dyDescent="0.25">
      <c r="A755" t="s">
        <v>355</v>
      </c>
      <c r="B755">
        <v>80652</v>
      </c>
      <c r="C755" t="str">
        <f t="shared" si="11"/>
        <v>80652</v>
      </c>
      <c r="D755" t="s">
        <v>347</v>
      </c>
      <c r="E755" t="s">
        <v>409</v>
      </c>
      <c r="F755" t="s">
        <v>458</v>
      </c>
      <c r="G755" s="144">
        <v>96.194473923899992</v>
      </c>
      <c r="H755" t="str">
        <f>IF(VLOOKUP(A755,$J$4:$K$19,2)="Y",IF(G755&lt;='State Zip Codes'!$P$4,'State Zip Codes'!$P$3,IF(G755&lt;='State Zip Codes'!$Q$4,'State Zip Codes'!$Q$3,IF(G755&lt;='State Zip Codes'!$R$4,'State Zip Codes'!$R$3,IF(G755&lt;='State Zip Codes'!$S$4,'State Zip Codes'!$S$3,IF(G755&lt;='State Zip Codes'!$T$4,'State Zip Codes'!$T$3,"OUT OF TERRITORY"))))),$U$3)</f>
        <v>Zone 1</v>
      </c>
    </row>
    <row r="756" spans="1:8" x14ac:dyDescent="0.25">
      <c r="A756" t="s">
        <v>355</v>
      </c>
      <c r="B756">
        <v>81146</v>
      </c>
      <c r="C756" t="str">
        <f t="shared" si="11"/>
        <v>81146</v>
      </c>
      <c r="D756" t="s">
        <v>347</v>
      </c>
      <c r="E756" t="s">
        <v>632</v>
      </c>
      <c r="F756" t="s">
        <v>638</v>
      </c>
      <c r="G756" s="144">
        <v>96.343603009500001</v>
      </c>
      <c r="H756" t="str">
        <f>IF(VLOOKUP(A756,$J$4:$K$19,2)="Y",IF(G756&lt;='State Zip Codes'!$P$4,'State Zip Codes'!$P$3,IF(G756&lt;='State Zip Codes'!$Q$4,'State Zip Codes'!$Q$3,IF(G756&lt;='State Zip Codes'!$R$4,'State Zip Codes'!$R$3,IF(G756&lt;='State Zip Codes'!$S$4,'State Zip Codes'!$S$3,IF(G756&lt;='State Zip Codes'!$T$4,'State Zip Codes'!$T$3,"OUT OF TERRITORY"))))),$U$3)</f>
        <v>Zone 1</v>
      </c>
    </row>
    <row r="757" spans="1:8" x14ac:dyDescent="0.25">
      <c r="A757" t="s">
        <v>355</v>
      </c>
      <c r="B757">
        <v>81059</v>
      </c>
      <c r="C757" t="str">
        <f t="shared" si="11"/>
        <v>81059</v>
      </c>
      <c r="D757" t="s">
        <v>347</v>
      </c>
      <c r="E757" t="s">
        <v>653</v>
      </c>
      <c r="F757" t="s">
        <v>654</v>
      </c>
      <c r="G757" s="144">
        <v>96.51137323079999</v>
      </c>
      <c r="H757" t="str">
        <f>IF(VLOOKUP(A757,$J$4:$K$19,2)="Y",IF(G757&lt;='State Zip Codes'!$P$4,'State Zip Codes'!$P$3,IF(G757&lt;='State Zip Codes'!$Q$4,'State Zip Codes'!$Q$3,IF(G757&lt;='State Zip Codes'!$R$4,'State Zip Codes'!$R$3,IF(G757&lt;='State Zip Codes'!$S$4,'State Zip Codes'!$S$3,IF(G757&lt;='State Zip Codes'!$T$4,'State Zip Codes'!$T$3,"OUT OF TERRITORY"))))),$U$3)</f>
        <v>Zone 1</v>
      </c>
    </row>
    <row r="758" spans="1:8" x14ac:dyDescent="0.25">
      <c r="A758" t="s">
        <v>355</v>
      </c>
      <c r="B758">
        <v>80542</v>
      </c>
      <c r="C758" t="str">
        <f t="shared" si="11"/>
        <v>80542</v>
      </c>
      <c r="D758" t="s">
        <v>347</v>
      </c>
      <c r="E758" t="s">
        <v>409</v>
      </c>
      <c r="F758" t="s">
        <v>431</v>
      </c>
      <c r="G758" s="144">
        <v>97.306728353999986</v>
      </c>
      <c r="H758" t="str">
        <f>IF(VLOOKUP(A758,$J$4:$K$19,2)="Y",IF(G758&lt;='State Zip Codes'!$P$4,'State Zip Codes'!$P$3,IF(G758&lt;='State Zip Codes'!$Q$4,'State Zip Codes'!$Q$3,IF(G758&lt;='State Zip Codes'!$R$4,'State Zip Codes'!$R$3,IF(G758&lt;='State Zip Codes'!$S$4,'State Zip Codes'!$S$3,IF(G758&lt;='State Zip Codes'!$T$4,'State Zip Codes'!$T$3,"OUT OF TERRITORY"))))),$U$3)</f>
        <v>Zone 1</v>
      </c>
    </row>
    <row r="759" spans="1:8" x14ac:dyDescent="0.25">
      <c r="A759" t="s">
        <v>355</v>
      </c>
      <c r="B759">
        <v>81210</v>
      </c>
      <c r="C759" t="str">
        <f t="shared" si="11"/>
        <v>81210</v>
      </c>
      <c r="D759" t="s">
        <v>347</v>
      </c>
      <c r="E759" t="s">
        <v>564</v>
      </c>
      <c r="F759" t="s">
        <v>565</v>
      </c>
      <c r="G759" s="144">
        <v>97.44343001579999</v>
      </c>
      <c r="H759" t="str">
        <f>IF(VLOOKUP(A759,$J$4:$K$19,2)="Y",IF(G759&lt;='State Zip Codes'!$P$4,'State Zip Codes'!$P$3,IF(G759&lt;='State Zip Codes'!$Q$4,'State Zip Codes'!$Q$3,IF(G759&lt;='State Zip Codes'!$R$4,'State Zip Codes'!$R$3,IF(G759&lt;='State Zip Codes'!$S$4,'State Zip Codes'!$S$3,IF(G759&lt;='State Zip Codes'!$T$4,'State Zip Codes'!$T$3,"OUT OF TERRITORY"))))),$U$3)</f>
        <v>Zone 1</v>
      </c>
    </row>
    <row r="760" spans="1:8" x14ac:dyDescent="0.25">
      <c r="A760" t="s">
        <v>355</v>
      </c>
      <c r="B760">
        <v>80651</v>
      </c>
      <c r="C760" t="str">
        <f t="shared" si="11"/>
        <v>80651</v>
      </c>
      <c r="D760" t="s">
        <v>347</v>
      </c>
      <c r="E760" t="s">
        <v>409</v>
      </c>
      <c r="F760" t="s">
        <v>436</v>
      </c>
      <c r="G760" s="144">
        <v>97.766543034599991</v>
      </c>
      <c r="H760" t="str">
        <f>IF(VLOOKUP(A760,$J$4:$K$19,2)="Y",IF(G760&lt;='State Zip Codes'!$P$4,'State Zip Codes'!$P$3,IF(G760&lt;='State Zip Codes'!$Q$4,'State Zip Codes'!$Q$3,IF(G760&lt;='State Zip Codes'!$R$4,'State Zip Codes'!$R$3,IF(G760&lt;='State Zip Codes'!$S$4,'State Zip Codes'!$S$3,IF(G760&lt;='State Zip Codes'!$T$4,'State Zip Codes'!$T$3,"OUT OF TERRITORY"))))),$U$3)</f>
        <v>Zone 1</v>
      </c>
    </row>
    <row r="761" spans="1:8" x14ac:dyDescent="0.25">
      <c r="A761" t="s">
        <v>355</v>
      </c>
      <c r="B761">
        <v>80446</v>
      </c>
      <c r="C761" t="str">
        <f t="shared" si="11"/>
        <v>80446</v>
      </c>
      <c r="D761" t="s">
        <v>347</v>
      </c>
      <c r="E761" t="s">
        <v>455</v>
      </c>
      <c r="F761" t="s">
        <v>456</v>
      </c>
      <c r="G761" s="144">
        <v>98.039946358199998</v>
      </c>
      <c r="H761" t="str">
        <f>IF(VLOOKUP(A761,$J$4:$K$19,2)="Y",IF(G761&lt;='State Zip Codes'!$P$4,'State Zip Codes'!$P$3,IF(G761&lt;='State Zip Codes'!$Q$4,'State Zip Codes'!$Q$3,IF(G761&lt;='State Zip Codes'!$R$4,'State Zip Codes'!$R$3,IF(G761&lt;='State Zip Codes'!$S$4,'State Zip Codes'!$S$3,IF(G761&lt;='State Zip Codes'!$T$4,'State Zip Codes'!$T$3,"OUT OF TERRITORY"))))),$U$3)</f>
        <v>Zone 1</v>
      </c>
    </row>
    <row r="762" spans="1:8" x14ac:dyDescent="0.25">
      <c r="A762" t="s">
        <v>355</v>
      </c>
      <c r="B762">
        <v>81133</v>
      </c>
      <c r="C762" t="str">
        <f t="shared" si="11"/>
        <v>81133</v>
      </c>
      <c r="D762" t="s">
        <v>347</v>
      </c>
      <c r="E762" t="s">
        <v>651</v>
      </c>
      <c r="F762" t="s">
        <v>652</v>
      </c>
      <c r="G762" s="144">
        <v>98.039946358199998</v>
      </c>
      <c r="H762" t="str">
        <f>IF(VLOOKUP(A762,$J$4:$K$19,2)="Y",IF(G762&lt;='State Zip Codes'!$P$4,'State Zip Codes'!$P$3,IF(G762&lt;='State Zip Codes'!$Q$4,'State Zip Codes'!$Q$3,IF(G762&lt;='State Zip Codes'!$R$4,'State Zip Codes'!$R$3,IF(G762&lt;='State Zip Codes'!$S$4,'State Zip Codes'!$S$3,IF(G762&lt;='State Zip Codes'!$T$4,'State Zip Codes'!$T$3,"OUT OF TERRITORY"))))),$U$3)</f>
        <v>Zone 1</v>
      </c>
    </row>
    <row r="763" spans="1:8" x14ac:dyDescent="0.25">
      <c r="A763" t="s">
        <v>355</v>
      </c>
      <c r="B763">
        <v>81125</v>
      </c>
      <c r="C763" t="str">
        <f t="shared" si="11"/>
        <v>81125</v>
      </c>
      <c r="D763" t="s">
        <v>347</v>
      </c>
      <c r="E763" t="s">
        <v>627</v>
      </c>
      <c r="F763" t="s">
        <v>628</v>
      </c>
      <c r="G763" s="144">
        <v>98.220144003299993</v>
      </c>
      <c r="H763" t="str">
        <f>IF(VLOOKUP(A763,$J$4:$K$19,2)="Y",IF(G763&lt;='State Zip Codes'!$P$4,'State Zip Codes'!$P$3,IF(G763&lt;='State Zip Codes'!$Q$4,'State Zip Codes'!$Q$3,IF(G763&lt;='State Zip Codes'!$R$4,'State Zip Codes'!$R$3,IF(G763&lt;='State Zip Codes'!$S$4,'State Zip Codes'!$S$3,IF(G763&lt;='State Zip Codes'!$T$4,'State Zip Codes'!$T$3,"OUT OF TERRITORY"))))),$U$3)</f>
        <v>Zone 1</v>
      </c>
    </row>
    <row r="764" spans="1:8" x14ac:dyDescent="0.25">
      <c r="A764" t="s">
        <v>355</v>
      </c>
      <c r="B764">
        <v>81237</v>
      </c>
      <c r="C764" t="str">
        <f t="shared" si="11"/>
        <v>81237</v>
      </c>
      <c r="D764" t="s">
        <v>347</v>
      </c>
      <c r="E764" t="s">
        <v>564</v>
      </c>
      <c r="F764" t="s">
        <v>586</v>
      </c>
      <c r="G764" s="144">
        <v>98.350631953199994</v>
      </c>
      <c r="H764" t="str">
        <f>IF(VLOOKUP(A764,$J$4:$K$19,2)="Y",IF(G764&lt;='State Zip Codes'!$P$4,'State Zip Codes'!$P$3,IF(G764&lt;='State Zip Codes'!$Q$4,'State Zip Codes'!$Q$3,IF(G764&lt;='State Zip Codes'!$R$4,'State Zip Codes'!$R$3,IF(G764&lt;='State Zip Codes'!$S$4,'State Zip Codes'!$S$3,IF(G764&lt;='State Zip Codes'!$T$4,'State Zip Codes'!$T$3,"OUT OF TERRITORY"))))),$U$3)</f>
        <v>Zone 1</v>
      </c>
    </row>
    <row r="765" spans="1:8" x14ac:dyDescent="0.25">
      <c r="A765" t="s">
        <v>355</v>
      </c>
      <c r="B765">
        <v>80654</v>
      </c>
      <c r="C765" t="str">
        <f t="shared" si="11"/>
        <v>80654</v>
      </c>
      <c r="D765" t="s">
        <v>347</v>
      </c>
      <c r="E765" t="s">
        <v>476</v>
      </c>
      <c r="F765" t="s">
        <v>477</v>
      </c>
      <c r="G765" s="144">
        <v>99.021712838400006</v>
      </c>
      <c r="H765" t="str">
        <f>IF(VLOOKUP(A765,$J$4:$K$19,2)="Y",IF(G765&lt;='State Zip Codes'!$P$4,'State Zip Codes'!$P$3,IF(G765&lt;='State Zip Codes'!$Q$4,'State Zip Codes'!$Q$3,IF(G765&lt;='State Zip Codes'!$R$4,'State Zip Codes'!$R$3,IF(G765&lt;='State Zip Codes'!$S$4,'State Zip Codes'!$S$3,IF(G765&lt;='State Zip Codes'!$T$4,'State Zip Codes'!$T$3,"OUT OF TERRITORY"))))),$U$3)</f>
        <v>Zone 1</v>
      </c>
    </row>
    <row r="766" spans="1:8" x14ac:dyDescent="0.25">
      <c r="A766" t="s">
        <v>355</v>
      </c>
      <c r="B766">
        <v>81239</v>
      </c>
      <c r="C766" t="str">
        <f t="shared" si="11"/>
        <v>81239</v>
      </c>
      <c r="D766" t="s">
        <v>347</v>
      </c>
      <c r="E766" t="s">
        <v>564</v>
      </c>
      <c r="F766" t="s">
        <v>588</v>
      </c>
      <c r="G766" s="144">
        <v>99.102491093099999</v>
      </c>
      <c r="H766" t="str">
        <f>IF(VLOOKUP(A766,$J$4:$K$19,2)="Y",IF(G766&lt;='State Zip Codes'!$P$4,'State Zip Codes'!$P$3,IF(G766&lt;='State Zip Codes'!$Q$4,'State Zip Codes'!$Q$3,IF(G766&lt;='State Zip Codes'!$R$4,'State Zip Codes'!$R$3,IF(G766&lt;='State Zip Codes'!$S$4,'State Zip Codes'!$S$3,IF(G766&lt;='State Zip Codes'!$T$4,'State Zip Codes'!$T$3,"OUT OF TERRITORY"))))),$U$3)</f>
        <v>Zone 1</v>
      </c>
    </row>
    <row r="767" spans="1:8" x14ac:dyDescent="0.25">
      <c r="A767" t="s">
        <v>355</v>
      </c>
      <c r="B767">
        <v>80740</v>
      </c>
      <c r="C767" t="str">
        <f t="shared" si="11"/>
        <v>80740</v>
      </c>
      <c r="D767" t="s">
        <v>347</v>
      </c>
      <c r="E767" t="s">
        <v>510</v>
      </c>
      <c r="F767" t="s">
        <v>529</v>
      </c>
      <c r="G767" s="144">
        <v>99.357253280999998</v>
      </c>
      <c r="H767" t="str">
        <f>IF(VLOOKUP(A767,$J$4:$K$19,2)="Y",IF(G767&lt;='State Zip Codes'!$P$4,'State Zip Codes'!$P$3,IF(G767&lt;='State Zip Codes'!$Q$4,'State Zip Codes'!$Q$3,IF(G767&lt;='State Zip Codes'!$R$4,'State Zip Codes'!$R$3,IF(G767&lt;='State Zip Codes'!$S$4,'State Zip Codes'!$S$3,IF(G767&lt;='State Zip Codes'!$T$4,'State Zip Codes'!$T$3,"OUT OF TERRITORY"))))),$U$3)</f>
        <v>Zone 1</v>
      </c>
    </row>
    <row r="768" spans="1:8" x14ac:dyDescent="0.25">
      <c r="A768" t="s">
        <v>355</v>
      </c>
      <c r="B768">
        <v>81642</v>
      </c>
      <c r="C768" t="str">
        <f t="shared" si="11"/>
        <v>81642</v>
      </c>
      <c r="D768" t="s">
        <v>347</v>
      </c>
      <c r="E768" t="s">
        <v>530</v>
      </c>
      <c r="F768" t="s">
        <v>531</v>
      </c>
      <c r="G768" s="144">
        <v>100.04076158999999</v>
      </c>
      <c r="H768" t="str">
        <f>IF(VLOOKUP(A768,$J$4:$K$19,2)="Y",IF(G768&lt;='State Zip Codes'!$P$4,'State Zip Codes'!$P$3,IF(G768&lt;='State Zip Codes'!$Q$4,'State Zip Codes'!$Q$3,IF(G768&lt;='State Zip Codes'!$R$4,'State Zip Codes'!$R$3,IF(G768&lt;='State Zip Codes'!$S$4,'State Zip Codes'!$S$3,IF(G768&lt;='State Zip Codes'!$T$4,'State Zip Codes'!$T$3,"OUT OF TERRITORY"))))),$U$3)</f>
        <v>Zone 1</v>
      </c>
    </row>
    <row r="769" spans="1:8" x14ac:dyDescent="0.25">
      <c r="A769" t="s">
        <v>355</v>
      </c>
      <c r="B769">
        <v>80645</v>
      </c>
      <c r="C769" t="str">
        <f t="shared" si="11"/>
        <v>80645</v>
      </c>
      <c r="D769" t="s">
        <v>347</v>
      </c>
      <c r="E769" t="s">
        <v>409</v>
      </c>
      <c r="F769" t="s">
        <v>445</v>
      </c>
      <c r="G769" s="144">
        <v>100.05318901379999</v>
      </c>
      <c r="H769" t="str">
        <f>IF(VLOOKUP(A769,$J$4:$K$19,2)="Y",IF(G769&lt;='State Zip Codes'!$P$4,'State Zip Codes'!$P$3,IF(G769&lt;='State Zip Codes'!$Q$4,'State Zip Codes'!$Q$3,IF(G769&lt;='State Zip Codes'!$R$4,'State Zip Codes'!$R$3,IF(G769&lt;='State Zip Codes'!$S$4,'State Zip Codes'!$S$3,IF(G769&lt;='State Zip Codes'!$T$4,'State Zip Codes'!$T$3,"OUT OF TERRITORY"))))),$U$3)</f>
        <v>Zone 1</v>
      </c>
    </row>
    <row r="770" spans="1:8" x14ac:dyDescent="0.25">
      <c r="A770" t="s">
        <v>355</v>
      </c>
      <c r="B770">
        <v>81657</v>
      </c>
      <c r="C770" t="str">
        <f t="shared" si="11"/>
        <v>81657</v>
      </c>
      <c r="D770" t="s">
        <v>347</v>
      </c>
      <c r="E770" t="s">
        <v>506</v>
      </c>
      <c r="F770" t="s">
        <v>507</v>
      </c>
      <c r="G770" s="144">
        <v>100.0594027257</v>
      </c>
      <c r="H770" t="str">
        <f>IF(VLOOKUP(A770,$J$4:$K$19,2)="Y",IF(G770&lt;='State Zip Codes'!$P$4,'State Zip Codes'!$P$3,IF(G770&lt;='State Zip Codes'!$Q$4,'State Zip Codes'!$Q$3,IF(G770&lt;='State Zip Codes'!$R$4,'State Zip Codes'!$R$3,IF(G770&lt;='State Zip Codes'!$S$4,'State Zip Codes'!$S$3,IF(G770&lt;='State Zip Codes'!$T$4,'State Zip Codes'!$T$3,"OUT OF TERRITORY"))))),$U$3)</f>
        <v>Zone 1</v>
      </c>
    </row>
    <row r="771" spans="1:8" x14ac:dyDescent="0.25">
      <c r="A771" t="s">
        <v>355</v>
      </c>
      <c r="B771">
        <v>80498</v>
      </c>
      <c r="C771" t="str">
        <f t="shared" si="11"/>
        <v>80498</v>
      </c>
      <c r="D771" t="s">
        <v>347</v>
      </c>
      <c r="E771" t="s">
        <v>459</v>
      </c>
      <c r="F771" t="s">
        <v>491</v>
      </c>
      <c r="G771" s="144">
        <v>100.53164483009999</v>
      </c>
      <c r="H771" t="str">
        <f>IF(VLOOKUP(A771,$J$4:$K$19,2)="Y",IF(G771&lt;='State Zip Codes'!$P$4,'State Zip Codes'!$P$3,IF(G771&lt;='State Zip Codes'!$Q$4,'State Zip Codes'!$Q$3,IF(G771&lt;='State Zip Codes'!$R$4,'State Zip Codes'!$R$3,IF(G771&lt;='State Zip Codes'!$S$4,'State Zip Codes'!$S$3,IF(G771&lt;='State Zip Codes'!$T$4,'State Zip Codes'!$T$3,"OUT OF TERRITORY"))))),$U$3)</f>
        <v>Zone 1</v>
      </c>
    </row>
    <row r="772" spans="1:8" x14ac:dyDescent="0.25">
      <c r="A772" t="s">
        <v>355</v>
      </c>
      <c r="B772">
        <v>81149</v>
      </c>
      <c r="C772" t="str">
        <f t="shared" si="11"/>
        <v>81149</v>
      </c>
      <c r="D772" t="s">
        <v>347</v>
      </c>
      <c r="E772" t="s">
        <v>573</v>
      </c>
      <c r="F772" t="s">
        <v>573</v>
      </c>
      <c r="G772" s="144">
        <v>100.56892710149999</v>
      </c>
      <c r="H772" t="str">
        <f>IF(VLOOKUP(A772,$J$4:$K$19,2)="Y",IF(G772&lt;='State Zip Codes'!$P$4,'State Zip Codes'!$P$3,IF(G772&lt;='State Zip Codes'!$Q$4,'State Zip Codes'!$Q$3,IF(G772&lt;='State Zip Codes'!$R$4,'State Zip Codes'!$R$3,IF(G772&lt;='State Zip Codes'!$S$4,'State Zip Codes'!$S$3,IF(G772&lt;='State Zip Codes'!$T$4,'State Zip Codes'!$T$3,"OUT OF TERRITORY"))))),$U$3)</f>
        <v>Zone 1</v>
      </c>
    </row>
    <row r="773" spans="1:8" x14ac:dyDescent="0.25">
      <c r="A773" t="s">
        <v>355</v>
      </c>
      <c r="B773">
        <v>81020</v>
      </c>
      <c r="C773" t="str">
        <f t="shared" ref="C773:C836" si="12">TRIM(CLEAN(B773))</f>
        <v>81020</v>
      </c>
      <c r="D773" t="s">
        <v>347</v>
      </c>
      <c r="E773" t="s">
        <v>653</v>
      </c>
      <c r="F773" t="s">
        <v>664</v>
      </c>
      <c r="G773" s="144">
        <v>100.84233042509999</v>
      </c>
      <c r="H773" t="str">
        <f>IF(VLOOKUP(A773,$J$4:$K$19,2)="Y",IF(G773&lt;='State Zip Codes'!$P$4,'State Zip Codes'!$P$3,IF(G773&lt;='State Zip Codes'!$Q$4,'State Zip Codes'!$Q$3,IF(G773&lt;='State Zip Codes'!$R$4,'State Zip Codes'!$R$3,IF(G773&lt;='State Zip Codes'!$S$4,'State Zip Codes'!$S$3,IF(G773&lt;='State Zip Codes'!$T$4,'State Zip Codes'!$T$3,"OUT OF TERRITORY"))))),$U$3)</f>
        <v>Zone 1</v>
      </c>
    </row>
    <row r="774" spans="1:8" x14ac:dyDescent="0.25">
      <c r="A774" t="s">
        <v>355</v>
      </c>
      <c r="B774">
        <v>80513</v>
      </c>
      <c r="C774" t="str">
        <f t="shared" si="12"/>
        <v>80513</v>
      </c>
      <c r="D774" t="s">
        <v>347</v>
      </c>
      <c r="E774" t="s">
        <v>438</v>
      </c>
      <c r="F774" t="s">
        <v>439</v>
      </c>
      <c r="G774" s="144">
        <v>102.0229356861</v>
      </c>
      <c r="H774" t="str">
        <f>IF(VLOOKUP(A774,$J$4:$K$19,2)="Y",IF(G774&lt;='State Zip Codes'!$P$4,'State Zip Codes'!$P$3,IF(G774&lt;='State Zip Codes'!$Q$4,'State Zip Codes'!$Q$3,IF(G774&lt;='State Zip Codes'!$R$4,'State Zip Codes'!$R$3,IF(G774&lt;='State Zip Codes'!$S$4,'State Zip Codes'!$S$3,IF(G774&lt;='State Zip Codes'!$T$4,'State Zip Codes'!$T$3,"OUT OF TERRITORY"))))),$U$3)</f>
        <v>Zone 1</v>
      </c>
    </row>
    <row r="775" spans="1:8" x14ac:dyDescent="0.25">
      <c r="A775" t="s">
        <v>355</v>
      </c>
      <c r="B775">
        <v>80510</v>
      </c>
      <c r="C775" t="str">
        <f t="shared" si="12"/>
        <v>80510</v>
      </c>
      <c r="D775" t="s">
        <v>347</v>
      </c>
      <c r="E775" t="s">
        <v>438</v>
      </c>
      <c r="F775" t="s">
        <v>448</v>
      </c>
      <c r="G775" s="144">
        <v>103.02955701389999</v>
      </c>
      <c r="H775" t="str">
        <f>IF(VLOOKUP(A775,$J$4:$K$19,2)="Y",IF(G775&lt;='State Zip Codes'!$P$4,'State Zip Codes'!$P$3,IF(G775&lt;='State Zip Codes'!$Q$4,'State Zip Codes'!$Q$3,IF(G775&lt;='State Zip Codes'!$R$4,'State Zip Codes'!$R$3,IF(G775&lt;='State Zip Codes'!$S$4,'State Zip Codes'!$S$3,IF(G775&lt;='State Zip Codes'!$T$4,'State Zip Codes'!$T$3,"OUT OF TERRITORY"))))),$U$3)</f>
        <v>Zone 1</v>
      </c>
    </row>
    <row r="776" spans="1:8" x14ac:dyDescent="0.25">
      <c r="A776" t="s">
        <v>355</v>
      </c>
      <c r="B776">
        <v>80540</v>
      </c>
      <c r="C776" t="str">
        <f t="shared" si="12"/>
        <v>80540</v>
      </c>
      <c r="D776" t="s">
        <v>347</v>
      </c>
      <c r="E776" t="s">
        <v>406</v>
      </c>
      <c r="F776" t="s">
        <v>446</v>
      </c>
      <c r="G776" s="144">
        <v>103.43966199929999</v>
      </c>
      <c r="H776" t="str">
        <f>IF(VLOOKUP(A776,$J$4:$K$19,2)="Y",IF(G776&lt;='State Zip Codes'!$P$4,'State Zip Codes'!$P$3,IF(G776&lt;='State Zip Codes'!$Q$4,'State Zip Codes'!$Q$3,IF(G776&lt;='State Zip Codes'!$R$4,'State Zip Codes'!$R$3,IF(G776&lt;='State Zip Codes'!$S$4,'State Zip Codes'!$S$3,IF(G776&lt;='State Zip Codes'!$T$4,'State Zip Codes'!$T$3,"OUT OF TERRITORY"))))),$U$3)</f>
        <v>Zone 1</v>
      </c>
    </row>
    <row r="777" spans="1:8" x14ac:dyDescent="0.25">
      <c r="A777" t="s">
        <v>355</v>
      </c>
      <c r="B777">
        <v>80543</v>
      </c>
      <c r="C777" t="str">
        <f t="shared" si="12"/>
        <v>80543</v>
      </c>
      <c r="D777" t="s">
        <v>347</v>
      </c>
      <c r="E777" t="s">
        <v>409</v>
      </c>
      <c r="F777" t="s">
        <v>447</v>
      </c>
      <c r="G777" s="144">
        <v>103.55150881349999</v>
      </c>
      <c r="H777" t="str">
        <f>IF(VLOOKUP(A777,$J$4:$K$19,2)="Y",IF(G777&lt;='State Zip Codes'!$P$4,'State Zip Codes'!$P$3,IF(G777&lt;='State Zip Codes'!$Q$4,'State Zip Codes'!$Q$3,IF(G777&lt;='State Zip Codes'!$R$4,'State Zip Codes'!$R$3,IF(G777&lt;='State Zip Codes'!$S$4,'State Zip Codes'!$S$3,IF(G777&lt;='State Zip Codes'!$T$4,'State Zip Codes'!$T$3,"OUT OF TERRITORY"))))),$U$3)</f>
        <v>Zone 1</v>
      </c>
    </row>
    <row r="778" spans="1:8" x14ac:dyDescent="0.25">
      <c r="A778" t="s">
        <v>355</v>
      </c>
      <c r="B778">
        <v>80534</v>
      </c>
      <c r="C778" t="str">
        <f t="shared" si="12"/>
        <v>80534</v>
      </c>
      <c r="D778" t="s">
        <v>347</v>
      </c>
      <c r="E778" t="s">
        <v>409</v>
      </c>
      <c r="F778" t="s">
        <v>444</v>
      </c>
      <c r="G778" s="144">
        <v>103.8621944085</v>
      </c>
      <c r="H778" t="str">
        <f>IF(VLOOKUP(A778,$J$4:$K$19,2)="Y",IF(G778&lt;='State Zip Codes'!$P$4,'State Zip Codes'!$P$3,IF(G778&lt;='State Zip Codes'!$Q$4,'State Zip Codes'!$Q$3,IF(G778&lt;='State Zip Codes'!$R$4,'State Zip Codes'!$R$3,IF(G778&lt;='State Zip Codes'!$S$4,'State Zip Codes'!$S$3,IF(G778&lt;='State Zip Codes'!$T$4,'State Zip Codes'!$T$3,"OUT OF TERRITORY"))))),$U$3)</f>
        <v>Zone 1</v>
      </c>
    </row>
    <row r="779" spans="1:8" x14ac:dyDescent="0.25">
      <c r="A779" t="s">
        <v>355</v>
      </c>
      <c r="B779">
        <v>80815</v>
      </c>
      <c r="C779" t="str">
        <f t="shared" si="12"/>
        <v>80815</v>
      </c>
      <c r="D779" t="s">
        <v>347</v>
      </c>
      <c r="E779" t="s">
        <v>571</v>
      </c>
      <c r="F779" t="s">
        <v>572</v>
      </c>
      <c r="G779" s="144">
        <v>103.8994766799</v>
      </c>
      <c r="H779" t="str">
        <f>IF(VLOOKUP(A779,$J$4:$K$19,2)="Y",IF(G779&lt;='State Zip Codes'!$P$4,'State Zip Codes'!$P$3,IF(G779&lt;='State Zip Codes'!$Q$4,'State Zip Codes'!$Q$3,IF(G779&lt;='State Zip Codes'!$R$4,'State Zip Codes'!$R$3,IF(G779&lt;='State Zip Codes'!$S$4,'State Zip Codes'!$S$3,IF(G779&lt;='State Zip Codes'!$T$4,'State Zip Codes'!$T$3,"OUT OF TERRITORY"))))),$U$3)</f>
        <v>Zone 1</v>
      </c>
    </row>
    <row r="780" spans="1:8" x14ac:dyDescent="0.25">
      <c r="A780" t="s">
        <v>355</v>
      </c>
      <c r="B780">
        <v>80701</v>
      </c>
      <c r="C780" t="str">
        <f t="shared" si="12"/>
        <v>80701</v>
      </c>
      <c r="D780" t="s">
        <v>347</v>
      </c>
      <c r="E780" t="s">
        <v>476</v>
      </c>
      <c r="F780" t="s">
        <v>496</v>
      </c>
      <c r="G780" s="144">
        <v>105.38455382399999</v>
      </c>
      <c r="H780" t="str">
        <f>IF(VLOOKUP(A780,$J$4:$K$19,2)="Y",IF(G780&lt;='State Zip Codes'!$P$4,'State Zip Codes'!$P$3,IF(G780&lt;='State Zip Codes'!$Q$4,'State Zip Codes'!$Q$3,IF(G780&lt;='State Zip Codes'!$R$4,'State Zip Codes'!$R$3,IF(G780&lt;='State Zip Codes'!$S$4,'State Zip Codes'!$S$3,IF(G780&lt;='State Zip Codes'!$T$4,'State Zip Codes'!$T$3,"OUT OF TERRITORY"))))),$U$3)</f>
        <v>Zone 1</v>
      </c>
    </row>
    <row r="781" spans="1:8" x14ac:dyDescent="0.25">
      <c r="A781" t="s">
        <v>355</v>
      </c>
      <c r="B781">
        <v>80468</v>
      </c>
      <c r="C781" t="str">
        <f t="shared" si="12"/>
        <v>80468</v>
      </c>
      <c r="D781" t="s">
        <v>347</v>
      </c>
      <c r="E781" t="s">
        <v>455</v>
      </c>
      <c r="F781" t="s">
        <v>482</v>
      </c>
      <c r="G781" s="144">
        <v>106.34767916849999</v>
      </c>
      <c r="H781" t="str">
        <f>IF(VLOOKUP(A781,$J$4:$K$19,2)="Y",IF(G781&lt;='State Zip Codes'!$P$4,'State Zip Codes'!$P$3,IF(G781&lt;='State Zip Codes'!$Q$4,'State Zip Codes'!$Q$3,IF(G781&lt;='State Zip Codes'!$R$4,'State Zip Codes'!$R$3,IF(G781&lt;='State Zip Codes'!$S$4,'State Zip Codes'!$S$3,IF(G781&lt;='State Zip Codes'!$T$4,'State Zip Codes'!$T$3,"OUT OF TERRITORY"))))),$U$3)</f>
        <v>Zone 1</v>
      </c>
    </row>
    <row r="782" spans="1:8" x14ac:dyDescent="0.25">
      <c r="A782" t="s">
        <v>355</v>
      </c>
      <c r="B782">
        <v>80620</v>
      </c>
      <c r="C782" t="str">
        <f t="shared" si="12"/>
        <v>80620</v>
      </c>
      <c r="D782" t="s">
        <v>347</v>
      </c>
      <c r="E782" t="s">
        <v>409</v>
      </c>
      <c r="F782" t="s">
        <v>454</v>
      </c>
      <c r="G782" s="144">
        <v>106.70807445869998</v>
      </c>
      <c r="H782" t="str">
        <f>IF(VLOOKUP(A782,$J$4:$K$19,2)="Y",IF(G782&lt;='State Zip Codes'!$P$4,'State Zip Codes'!$P$3,IF(G782&lt;='State Zip Codes'!$Q$4,'State Zip Codes'!$Q$3,IF(G782&lt;='State Zip Codes'!$R$4,'State Zip Codes'!$R$3,IF(G782&lt;='State Zip Codes'!$S$4,'State Zip Codes'!$S$3,IF(G782&lt;='State Zip Codes'!$T$4,'State Zip Codes'!$T$3,"OUT OF TERRITORY"))))),$U$3)</f>
        <v>Zone 1</v>
      </c>
    </row>
    <row r="783" spans="1:8" x14ac:dyDescent="0.25">
      <c r="A783" t="s">
        <v>355</v>
      </c>
      <c r="B783">
        <v>80644</v>
      </c>
      <c r="C783" t="str">
        <f t="shared" si="12"/>
        <v>80644</v>
      </c>
      <c r="D783" t="s">
        <v>347</v>
      </c>
      <c r="E783" t="s">
        <v>409</v>
      </c>
      <c r="F783" t="s">
        <v>469</v>
      </c>
      <c r="G783" s="144">
        <v>107.0311874775</v>
      </c>
      <c r="H783" t="str">
        <f>IF(VLOOKUP(A783,$J$4:$K$19,2)="Y",IF(G783&lt;='State Zip Codes'!$P$4,'State Zip Codes'!$P$3,IF(G783&lt;='State Zip Codes'!$Q$4,'State Zip Codes'!$Q$3,IF(G783&lt;='State Zip Codes'!$R$4,'State Zip Codes'!$R$3,IF(G783&lt;='State Zip Codes'!$S$4,'State Zip Codes'!$S$3,IF(G783&lt;='State Zip Codes'!$T$4,'State Zip Codes'!$T$3,"OUT OF TERRITORY"))))),$U$3)</f>
        <v>Zone 1</v>
      </c>
    </row>
    <row r="784" spans="1:8" x14ac:dyDescent="0.25">
      <c r="A784" t="s">
        <v>355</v>
      </c>
      <c r="B784">
        <v>81611</v>
      </c>
      <c r="C784" t="str">
        <f t="shared" si="12"/>
        <v>81611</v>
      </c>
      <c r="D784" t="s">
        <v>347</v>
      </c>
      <c r="E784" t="s">
        <v>530</v>
      </c>
      <c r="F784" t="s">
        <v>556</v>
      </c>
      <c r="G784" s="144">
        <v>107.31080451299998</v>
      </c>
      <c r="H784" t="str">
        <f>IF(VLOOKUP(A784,$J$4:$K$19,2)="Y",IF(G784&lt;='State Zip Codes'!$P$4,'State Zip Codes'!$P$3,IF(G784&lt;='State Zip Codes'!$Q$4,'State Zip Codes'!$Q$3,IF(G784&lt;='State Zip Codes'!$R$4,'State Zip Codes'!$R$3,IF(G784&lt;='State Zip Codes'!$S$4,'State Zip Codes'!$S$3,IF(G784&lt;='State Zip Codes'!$T$4,'State Zip Codes'!$T$3,"OUT OF TERRITORY"))))),$U$3)</f>
        <v>Zone 1</v>
      </c>
    </row>
    <row r="785" spans="1:8" x14ac:dyDescent="0.25">
      <c r="A785" t="s">
        <v>355</v>
      </c>
      <c r="B785">
        <v>81123</v>
      </c>
      <c r="C785" t="str">
        <f t="shared" si="12"/>
        <v>81123</v>
      </c>
      <c r="D785" t="s">
        <v>347</v>
      </c>
      <c r="E785" t="s">
        <v>651</v>
      </c>
      <c r="F785" t="s">
        <v>667</v>
      </c>
      <c r="G785" s="144">
        <v>107.34187307249999</v>
      </c>
      <c r="H785" t="str">
        <f>IF(VLOOKUP(A785,$J$4:$K$19,2)="Y",IF(G785&lt;='State Zip Codes'!$P$4,'State Zip Codes'!$P$3,IF(G785&lt;='State Zip Codes'!$Q$4,'State Zip Codes'!$Q$3,IF(G785&lt;='State Zip Codes'!$R$4,'State Zip Codes'!$R$3,IF(G785&lt;='State Zip Codes'!$S$4,'State Zip Codes'!$S$3,IF(G785&lt;='State Zip Codes'!$T$4,'State Zip Codes'!$T$3,"OUT OF TERRITORY"))))),$U$3)</f>
        <v>Zone 1</v>
      </c>
    </row>
    <row r="786" spans="1:8" x14ac:dyDescent="0.25">
      <c r="A786" t="s">
        <v>355</v>
      </c>
      <c r="B786">
        <v>80825</v>
      </c>
      <c r="C786" t="str">
        <f t="shared" si="12"/>
        <v>80825</v>
      </c>
      <c r="D786" t="s">
        <v>347</v>
      </c>
      <c r="E786" t="s">
        <v>608</v>
      </c>
      <c r="F786" t="s">
        <v>571</v>
      </c>
      <c r="G786" s="144">
        <v>107.4537198867</v>
      </c>
      <c r="H786" t="str">
        <f>IF(VLOOKUP(A786,$J$4:$K$19,2)="Y",IF(G786&lt;='State Zip Codes'!$P$4,'State Zip Codes'!$P$3,IF(G786&lt;='State Zip Codes'!$Q$4,'State Zip Codes'!$Q$3,IF(G786&lt;='State Zip Codes'!$R$4,'State Zip Codes'!$R$3,IF(G786&lt;='State Zip Codes'!$S$4,'State Zip Codes'!$S$3,IF(G786&lt;='State Zip Codes'!$T$4,'State Zip Codes'!$T$3,"OUT OF TERRITORY"))))),$U$3)</f>
        <v>Zone 1</v>
      </c>
    </row>
    <row r="787" spans="1:8" x14ac:dyDescent="0.25">
      <c r="A787" t="s">
        <v>355</v>
      </c>
      <c r="B787">
        <v>80537</v>
      </c>
      <c r="C787" t="str">
        <f t="shared" si="12"/>
        <v>80537</v>
      </c>
      <c r="D787" t="s">
        <v>347</v>
      </c>
      <c r="E787" t="s">
        <v>438</v>
      </c>
      <c r="F787" t="s">
        <v>451</v>
      </c>
      <c r="G787" s="144">
        <v>107.5158570057</v>
      </c>
      <c r="H787" t="str">
        <f>IF(VLOOKUP(A787,$J$4:$K$19,2)="Y",IF(G787&lt;='State Zip Codes'!$P$4,'State Zip Codes'!$P$3,IF(G787&lt;='State Zip Codes'!$Q$4,'State Zip Codes'!$Q$3,IF(G787&lt;='State Zip Codes'!$R$4,'State Zip Codes'!$R$3,IF(G787&lt;='State Zip Codes'!$S$4,'State Zip Codes'!$S$3,IF(G787&lt;='State Zip Codes'!$T$4,'State Zip Codes'!$T$3,"OUT OF TERRITORY"))))),$U$3)</f>
        <v>Zone 1</v>
      </c>
    </row>
    <row r="788" spans="1:8" x14ac:dyDescent="0.25">
      <c r="A788" t="s">
        <v>355</v>
      </c>
      <c r="B788">
        <v>80634</v>
      </c>
      <c r="C788" t="str">
        <f t="shared" si="12"/>
        <v>80634</v>
      </c>
      <c r="D788" t="s">
        <v>347</v>
      </c>
      <c r="E788" t="s">
        <v>409</v>
      </c>
      <c r="F788" t="s">
        <v>453</v>
      </c>
      <c r="G788" s="144">
        <v>107.73955063409998</v>
      </c>
      <c r="H788" t="str">
        <f>IF(VLOOKUP(A788,$J$4:$K$19,2)="Y",IF(G788&lt;='State Zip Codes'!$P$4,'State Zip Codes'!$P$3,IF(G788&lt;='State Zip Codes'!$Q$4,'State Zip Codes'!$Q$3,IF(G788&lt;='State Zip Codes'!$R$4,'State Zip Codes'!$R$3,IF(G788&lt;='State Zip Codes'!$S$4,'State Zip Codes'!$S$3,IF(G788&lt;='State Zip Codes'!$T$4,'State Zip Codes'!$T$3,"OUT OF TERRITORY"))))),$U$3)</f>
        <v>Zone 1</v>
      </c>
    </row>
    <row r="789" spans="1:8" x14ac:dyDescent="0.25">
      <c r="A789" t="s">
        <v>355</v>
      </c>
      <c r="B789">
        <v>81101</v>
      </c>
      <c r="C789" t="str">
        <f t="shared" si="12"/>
        <v>81101</v>
      </c>
      <c r="D789" t="s">
        <v>347</v>
      </c>
      <c r="E789" t="s">
        <v>632</v>
      </c>
      <c r="F789" t="s">
        <v>632</v>
      </c>
      <c r="G789" s="144">
        <v>108.3422806884</v>
      </c>
      <c r="H789" t="str">
        <f>IF(VLOOKUP(A789,$J$4:$K$19,2)="Y",IF(G789&lt;='State Zip Codes'!$P$4,'State Zip Codes'!$P$3,IF(G789&lt;='State Zip Codes'!$Q$4,'State Zip Codes'!$Q$3,IF(G789&lt;='State Zip Codes'!$R$4,'State Zip Codes'!$R$3,IF(G789&lt;='State Zip Codes'!$S$4,'State Zip Codes'!$S$3,IF(G789&lt;='State Zip Codes'!$T$4,'State Zip Codes'!$T$3,"OUT OF TERRITORY"))))),$U$3)</f>
        <v>Zone 1</v>
      </c>
    </row>
    <row r="790" spans="1:8" x14ac:dyDescent="0.25">
      <c r="A790" t="s">
        <v>355</v>
      </c>
      <c r="B790">
        <v>80639</v>
      </c>
      <c r="C790" t="str">
        <f t="shared" si="12"/>
        <v>80639</v>
      </c>
      <c r="D790" t="s">
        <v>347</v>
      </c>
      <c r="E790" t="s">
        <v>409</v>
      </c>
      <c r="F790" t="s">
        <v>453</v>
      </c>
      <c r="G790" s="144">
        <v>108.86423248799998</v>
      </c>
      <c r="H790" t="str">
        <f>IF(VLOOKUP(A790,$J$4:$K$19,2)="Y",IF(G790&lt;='State Zip Codes'!$P$4,'State Zip Codes'!$P$3,IF(G790&lt;='State Zip Codes'!$Q$4,'State Zip Codes'!$Q$3,IF(G790&lt;='State Zip Codes'!$R$4,'State Zip Codes'!$R$3,IF(G790&lt;='State Zip Codes'!$S$4,'State Zip Codes'!$S$3,IF(G790&lt;='State Zip Codes'!$T$4,'State Zip Codes'!$T$3,"OUT OF TERRITORY"))))),$U$3)</f>
        <v>Zone 1</v>
      </c>
    </row>
    <row r="791" spans="1:8" x14ac:dyDescent="0.25">
      <c r="A791" t="s">
        <v>355</v>
      </c>
      <c r="B791">
        <v>80834</v>
      </c>
      <c r="C791" t="str">
        <f t="shared" si="12"/>
        <v>80834</v>
      </c>
      <c r="D791" t="s">
        <v>347</v>
      </c>
      <c r="E791" t="s">
        <v>571</v>
      </c>
      <c r="F791" t="s">
        <v>585</v>
      </c>
      <c r="G791" s="144">
        <v>109.04443013309999</v>
      </c>
      <c r="H791" t="str">
        <f>IF(VLOOKUP(A791,$J$4:$K$19,2)="Y",IF(G791&lt;='State Zip Codes'!$P$4,'State Zip Codes'!$P$3,IF(G791&lt;='State Zip Codes'!$Q$4,'State Zip Codes'!$Q$3,IF(G791&lt;='State Zip Codes'!$R$4,'State Zip Codes'!$R$3,IF(G791&lt;='State Zip Codes'!$S$4,'State Zip Codes'!$S$3,IF(G791&lt;='State Zip Codes'!$T$4,'State Zip Codes'!$T$3,"OUT OF TERRITORY"))))),$U$3)</f>
        <v>Zone 1</v>
      </c>
    </row>
    <row r="792" spans="1:8" x14ac:dyDescent="0.25">
      <c r="A792" t="s">
        <v>355</v>
      </c>
      <c r="B792">
        <v>80801</v>
      </c>
      <c r="C792" t="str">
        <f t="shared" si="12"/>
        <v>80801</v>
      </c>
      <c r="D792" t="s">
        <v>347</v>
      </c>
      <c r="E792" t="s">
        <v>510</v>
      </c>
      <c r="F792" t="s">
        <v>555</v>
      </c>
      <c r="G792" s="144">
        <v>109.4172528471</v>
      </c>
      <c r="H792" t="str">
        <f>IF(VLOOKUP(A792,$J$4:$K$19,2)="Y",IF(G792&lt;='State Zip Codes'!$P$4,'State Zip Codes'!$P$3,IF(G792&lt;='State Zip Codes'!$Q$4,'State Zip Codes'!$Q$3,IF(G792&lt;='State Zip Codes'!$R$4,'State Zip Codes'!$R$3,IF(G792&lt;='State Zip Codes'!$S$4,'State Zip Codes'!$S$3,IF(G792&lt;='State Zip Codes'!$T$4,'State Zip Codes'!$T$3,"OUT OF TERRITORY"))))),$U$3)</f>
        <v>Zone 1</v>
      </c>
    </row>
    <row r="793" spans="1:8" x14ac:dyDescent="0.25">
      <c r="A793" t="s">
        <v>355</v>
      </c>
      <c r="B793">
        <v>80638</v>
      </c>
      <c r="C793" t="str">
        <f t="shared" si="12"/>
        <v>80638</v>
      </c>
      <c r="D793" t="s">
        <v>347</v>
      </c>
      <c r="E793" t="s">
        <v>409</v>
      </c>
      <c r="F793" t="s">
        <v>453</v>
      </c>
      <c r="G793" s="144">
        <v>110.0137691895</v>
      </c>
      <c r="H793" t="str">
        <f>IF(VLOOKUP(A793,$J$4:$K$19,2)="Y",IF(G793&lt;='State Zip Codes'!$P$4,'State Zip Codes'!$P$3,IF(G793&lt;='State Zip Codes'!$Q$4,'State Zip Codes'!$Q$3,IF(G793&lt;='State Zip Codes'!$R$4,'State Zip Codes'!$R$3,IF(G793&lt;='State Zip Codes'!$S$4,'State Zip Codes'!$S$3,IF(G793&lt;='State Zip Codes'!$T$4,'State Zip Codes'!$T$3,"OUT OF TERRITORY"))))),$U$3)</f>
        <v>Zone 1</v>
      </c>
    </row>
    <row r="794" spans="1:8" x14ac:dyDescent="0.25">
      <c r="A794" t="s">
        <v>355</v>
      </c>
      <c r="B794">
        <v>81102</v>
      </c>
      <c r="C794" t="str">
        <f t="shared" si="12"/>
        <v>81102</v>
      </c>
      <c r="D794" t="s">
        <v>347</v>
      </c>
      <c r="E794" t="s">
        <v>632</v>
      </c>
      <c r="F794" t="s">
        <v>632</v>
      </c>
      <c r="G794" s="144">
        <v>110.3430959202</v>
      </c>
      <c r="H794" t="str">
        <f>IF(VLOOKUP(A794,$J$4:$K$19,2)="Y",IF(G794&lt;='State Zip Codes'!$P$4,'State Zip Codes'!$P$3,IF(G794&lt;='State Zip Codes'!$Q$4,'State Zip Codes'!$Q$3,IF(G794&lt;='State Zip Codes'!$R$4,'State Zip Codes'!$R$3,IF(G794&lt;='State Zip Codes'!$S$4,'State Zip Codes'!$S$3,IF(G794&lt;='State Zip Codes'!$T$4,'State Zip Codes'!$T$3,"OUT OF TERRITORY"))))),$U$3)</f>
        <v>Zone 1</v>
      </c>
    </row>
    <row r="795" spans="1:8" x14ac:dyDescent="0.25">
      <c r="A795" t="s">
        <v>355</v>
      </c>
      <c r="B795">
        <v>80631</v>
      </c>
      <c r="C795" t="str">
        <f t="shared" si="12"/>
        <v>80631</v>
      </c>
      <c r="D795" t="s">
        <v>347</v>
      </c>
      <c r="E795" t="s">
        <v>409</v>
      </c>
      <c r="F795" t="s">
        <v>453</v>
      </c>
      <c r="G795" s="144">
        <v>110.9644671102</v>
      </c>
      <c r="H795" t="str">
        <f>IF(VLOOKUP(A795,$J$4:$K$19,2)="Y",IF(G795&lt;='State Zip Codes'!$P$4,'State Zip Codes'!$P$3,IF(G795&lt;='State Zip Codes'!$Q$4,'State Zip Codes'!$Q$3,IF(G795&lt;='State Zip Codes'!$R$4,'State Zip Codes'!$R$3,IF(G795&lt;='State Zip Codes'!$S$4,'State Zip Codes'!$S$3,IF(G795&lt;='State Zip Codes'!$T$4,'State Zip Codes'!$T$3,"OUT OF TERRITORY"))))),$U$3)</f>
        <v>Zone 1</v>
      </c>
    </row>
    <row r="796" spans="1:8" x14ac:dyDescent="0.25">
      <c r="A796" t="s">
        <v>355</v>
      </c>
      <c r="B796">
        <v>81024</v>
      </c>
      <c r="C796" t="str">
        <f t="shared" si="12"/>
        <v>81024</v>
      </c>
      <c r="D796" t="s">
        <v>347</v>
      </c>
      <c r="E796" t="s">
        <v>653</v>
      </c>
      <c r="F796" t="s">
        <v>676</v>
      </c>
      <c r="G796" s="144">
        <v>111.08874134819999</v>
      </c>
      <c r="H796" t="str">
        <f>IF(VLOOKUP(A796,$J$4:$K$19,2)="Y",IF(G796&lt;='State Zip Codes'!$P$4,'State Zip Codes'!$P$3,IF(G796&lt;='State Zip Codes'!$Q$4,'State Zip Codes'!$Q$3,IF(G796&lt;='State Zip Codes'!$R$4,'State Zip Codes'!$R$3,IF(G796&lt;='State Zip Codes'!$S$4,'State Zip Codes'!$S$3,IF(G796&lt;='State Zip Codes'!$T$4,'State Zip Codes'!$T$3,"OUT OF TERRITORY"))))),$U$3)</f>
        <v>Zone 1</v>
      </c>
    </row>
    <row r="797" spans="1:8" x14ac:dyDescent="0.25">
      <c r="A797" t="s">
        <v>355</v>
      </c>
      <c r="B797">
        <v>81632</v>
      </c>
      <c r="C797" t="str">
        <f t="shared" si="12"/>
        <v>81632</v>
      </c>
      <c r="D797" t="s">
        <v>347</v>
      </c>
      <c r="E797" t="s">
        <v>506</v>
      </c>
      <c r="F797" t="s">
        <v>528</v>
      </c>
      <c r="G797" s="144">
        <v>111.81574564049998</v>
      </c>
      <c r="H797" t="str">
        <f>IF(VLOOKUP(A797,$J$4:$K$19,2)="Y",IF(G797&lt;='State Zip Codes'!$P$4,'State Zip Codes'!$P$3,IF(G797&lt;='State Zip Codes'!$Q$4,'State Zip Codes'!$Q$3,IF(G797&lt;='State Zip Codes'!$R$4,'State Zip Codes'!$R$3,IF(G797&lt;='State Zip Codes'!$S$4,'State Zip Codes'!$S$3,IF(G797&lt;='State Zip Codes'!$T$4,'State Zip Codes'!$T$3,"OUT OF TERRITORY"))))),$U$3)</f>
        <v>Zone 1</v>
      </c>
    </row>
    <row r="798" spans="1:8" x14ac:dyDescent="0.25">
      <c r="A798" t="s">
        <v>355</v>
      </c>
      <c r="B798">
        <v>80649</v>
      </c>
      <c r="C798" t="str">
        <f t="shared" si="12"/>
        <v>80649</v>
      </c>
      <c r="D798" t="s">
        <v>347</v>
      </c>
      <c r="E798" t="s">
        <v>476</v>
      </c>
      <c r="F798" t="s">
        <v>488</v>
      </c>
      <c r="G798" s="144">
        <v>112.57381849229999</v>
      </c>
      <c r="H798" t="str">
        <f>IF(VLOOKUP(A798,$J$4:$K$19,2)="Y",IF(G798&lt;='State Zip Codes'!$P$4,'State Zip Codes'!$P$3,IF(G798&lt;='State Zip Codes'!$Q$4,'State Zip Codes'!$Q$3,IF(G798&lt;='State Zip Codes'!$R$4,'State Zip Codes'!$R$3,IF(G798&lt;='State Zip Codes'!$S$4,'State Zip Codes'!$S$3,IF(G798&lt;='State Zip Codes'!$T$4,'State Zip Codes'!$T$3,"OUT OF TERRITORY"))))),$U$3)</f>
        <v>Zone 1</v>
      </c>
    </row>
    <row r="799" spans="1:8" x14ac:dyDescent="0.25">
      <c r="A799" t="s">
        <v>355</v>
      </c>
      <c r="B799">
        <v>81057</v>
      </c>
      <c r="C799" t="str">
        <f t="shared" si="12"/>
        <v>81057</v>
      </c>
      <c r="D799" t="s">
        <v>347</v>
      </c>
      <c r="E799" t="s">
        <v>649</v>
      </c>
      <c r="F799" t="s">
        <v>650</v>
      </c>
      <c r="G799" s="144">
        <v>112.57381849229999</v>
      </c>
      <c r="H799" t="str">
        <f>IF(VLOOKUP(A799,$J$4:$K$19,2)="Y",IF(G799&lt;='State Zip Codes'!$P$4,'State Zip Codes'!$P$3,IF(G799&lt;='State Zip Codes'!$Q$4,'State Zip Codes'!$Q$3,IF(G799&lt;='State Zip Codes'!$R$4,'State Zip Codes'!$R$3,IF(G799&lt;='State Zip Codes'!$S$4,'State Zip Codes'!$S$3,IF(G799&lt;='State Zip Codes'!$T$4,'State Zip Codes'!$T$3,"OUT OF TERRITORY"))))),$U$3)</f>
        <v>Zone 1</v>
      </c>
    </row>
    <row r="800" spans="1:8" x14ac:dyDescent="0.25">
      <c r="A800" t="s">
        <v>355</v>
      </c>
      <c r="B800">
        <v>80705</v>
      </c>
      <c r="C800" t="str">
        <f t="shared" si="12"/>
        <v>80705</v>
      </c>
      <c r="D800" t="s">
        <v>347</v>
      </c>
      <c r="E800" t="s">
        <v>476</v>
      </c>
      <c r="F800" t="s">
        <v>502</v>
      </c>
      <c r="G800" s="144">
        <v>112.58003220419999</v>
      </c>
      <c r="H800" t="str">
        <f>IF(VLOOKUP(A800,$J$4:$K$19,2)="Y",IF(G800&lt;='State Zip Codes'!$P$4,'State Zip Codes'!$P$3,IF(G800&lt;='State Zip Codes'!$Q$4,'State Zip Codes'!$Q$3,IF(G800&lt;='State Zip Codes'!$R$4,'State Zip Codes'!$R$3,IF(G800&lt;='State Zip Codes'!$S$4,'State Zip Codes'!$S$3,IF(G800&lt;='State Zip Codes'!$T$4,'State Zip Codes'!$T$3,"OUT OF TERRITORY"))))),$U$3)</f>
        <v>Zone 1</v>
      </c>
    </row>
    <row r="801" spans="1:8" x14ac:dyDescent="0.25">
      <c r="A801" t="s">
        <v>355</v>
      </c>
      <c r="B801">
        <v>81224</v>
      </c>
      <c r="C801" t="str">
        <f t="shared" si="12"/>
        <v>81224</v>
      </c>
      <c r="D801" t="s">
        <v>347</v>
      </c>
      <c r="E801" t="s">
        <v>564</v>
      </c>
      <c r="F801" t="s">
        <v>582</v>
      </c>
      <c r="G801" s="144">
        <v>112.83479439209999</v>
      </c>
      <c r="H801" t="str">
        <f>IF(VLOOKUP(A801,$J$4:$K$19,2)="Y",IF(G801&lt;='State Zip Codes'!$P$4,'State Zip Codes'!$P$3,IF(G801&lt;='State Zip Codes'!$Q$4,'State Zip Codes'!$Q$3,IF(G801&lt;='State Zip Codes'!$R$4,'State Zip Codes'!$R$3,IF(G801&lt;='State Zip Codes'!$S$4,'State Zip Codes'!$S$3,IF(G801&lt;='State Zip Codes'!$T$4,'State Zip Codes'!$T$3,"OUT OF TERRITORY"))))),$U$3)</f>
        <v>Zone 1</v>
      </c>
    </row>
    <row r="802" spans="1:8" x14ac:dyDescent="0.25">
      <c r="A802" t="s">
        <v>355</v>
      </c>
      <c r="B802">
        <v>81621</v>
      </c>
      <c r="C802" t="str">
        <f t="shared" si="12"/>
        <v>81621</v>
      </c>
      <c r="D802" t="s">
        <v>347</v>
      </c>
      <c r="E802" t="s">
        <v>506</v>
      </c>
      <c r="F802" t="s">
        <v>552</v>
      </c>
      <c r="G802" s="144">
        <v>112.88450408729999</v>
      </c>
      <c r="H802" t="str">
        <f>IF(VLOOKUP(A802,$J$4:$K$19,2)="Y",IF(G802&lt;='State Zip Codes'!$P$4,'State Zip Codes'!$P$3,IF(G802&lt;='State Zip Codes'!$Q$4,'State Zip Codes'!$Q$3,IF(G802&lt;='State Zip Codes'!$R$4,'State Zip Codes'!$R$3,IF(G802&lt;='State Zip Codes'!$S$4,'State Zip Codes'!$S$3,IF(G802&lt;='State Zip Codes'!$T$4,'State Zip Codes'!$T$3,"OUT OF TERRITORY"))))),$U$3)</f>
        <v>Zone 1</v>
      </c>
    </row>
    <row r="803" spans="1:8" x14ac:dyDescent="0.25">
      <c r="A803" t="s">
        <v>355</v>
      </c>
      <c r="B803">
        <v>80723</v>
      </c>
      <c r="C803" t="str">
        <f t="shared" si="12"/>
        <v>80723</v>
      </c>
      <c r="D803" t="s">
        <v>347</v>
      </c>
      <c r="E803" t="s">
        <v>476</v>
      </c>
      <c r="F803" t="s">
        <v>522</v>
      </c>
      <c r="G803" s="144">
        <v>113.30703649649999</v>
      </c>
      <c r="H803" t="str">
        <f>IF(VLOOKUP(A803,$J$4:$K$19,2)="Y",IF(G803&lt;='State Zip Codes'!$P$4,'State Zip Codes'!$P$3,IF(G803&lt;='State Zip Codes'!$Q$4,'State Zip Codes'!$Q$3,IF(G803&lt;='State Zip Codes'!$R$4,'State Zip Codes'!$R$3,IF(G803&lt;='State Zip Codes'!$S$4,'State Zip Codes'!$S$3,IF(G803&lt;='State Zip Codes'!$T$4,'State Zip Codes'!$T$3,"OUT OF TERRITORY"))))),$U$3)</f>
        <v>Zone 1</v>
      </c>
    </row>
    <row r="804" spans="1:8" x14ac:dyDescent="0.25">
      <c r="A804" t="s">
        <v>355</v>
      </c>
      <c r="B804">
        <v>80550</v>
      </c>
      <c r="C804" t="str">
        <f t="shared" si="12"/>
        <v>80550</v>
      </c>
      <c r="D804" t="s">
        <v>347</v>
      </c>
      <c r="E804" t="s">
        <v>409</v>
      </c>
      <c r="F804" t="s">
        <v>463</v>
      </c>
      <c r="G804" s="144">
        <v>113.36295990359999</v>
      </c>
      <c r="H804" t="str">
        <f>IF(VLOOKUP(A804,$J$4:$K$19,2)="Y",IF(G804&lt;='State Zip Codes'!$P$4,'State Zip Codes'!$P$3,IF(G804&lt;='State Zip Codes'!$Q$4,'State Zip Codes'!$Q$3,IF(G804&lt;='State Zip Codes'!$R$4,'State Zip Codes'!$R$3,IF(G804&lt;='State Zip Codes'!$S$4,'State Zip Codes'!$S$3,IF(G804&lt;='State Zip Codes'!$T$4,'State Zip Codes'!$T$3,"OUT OF TERRITORY"))))),$U$3)</f>
        <v>Zone 1</v>
      </c>
    </row>
    <row r="805" spans="1:8" x14ac:dyDescent="0.25">
      <c r="A805" t="s">
        <v>355</v>
      </c>
      <c r="B805">
        <v>80812</v>
      </c>
      <c r="C805" t="str">
        <f t="shared" si="12"/>
        <v>80812</v>
      </c>
      <c r="D805" t="s">
        <v>347</v>
      </c>
      <c r="E805" t="s">
        <v>510</v>
      </c>
      <c r="F805" t="s">
        <v>562</v>
      </c>
      <c r="G805" s="144">
        <v>113.53694383679999</v>
      </c>
      <c r="H805" t="str">
        <f>IF(VLOOKUP(A805,$J$4:$K$19,2)="Y",IF(G805&lt;='State Zip Codes'!$P$4,'State Zip Codes'!$P$3,IF(G805&lt;='State Zip Codes'!$Q$4,'State Zip Codes'!$Q$3,IF(G805&lt;='State Zip Codes'!$R$4,'State Zip Codes'!$R$3,IF(G805&lt;='State Zip Codes'!$S$4,'State Zip Codes'!$S$3,IF(G805&lt;='State Zip Codes'!$T$4,'State Zip Codes'!$T$3,"OUT OF TERRITORY"))))),$U$3)</f>
        <v>Zone 1</v>
      </c>
    </row>
    <row r="806" spans="1:8" x14ac:dyDescent="0.25">
      <c r="A806" t="s">
        <v>355</v>
      </c>
      <c r="B806">
        <v>80551</v>
      </c>
      <c r="C806" t="str">
        <f t="shared" si="12"/>
        <v>80551</v>
      </c>
      <c r="D806" t="s">
        <v>347</v>
      </c>
      <c r="E806" t="s">
        <v>409</v>
      </c>
      <c r="F806" t="s">
        <v>463</v>
      </c>
      <c r="G806" s="144">
        <v>113.6736454986</v>
      </c>
      <c r="H806" t="str">
        <f>IF(VLOOKUP(A806,$J$4:$K$19,2)="Y",IF(G806&lt;='State Zip Codes'!$P$4,'State Zip Codes'!$P$3,IF(G806&lt;='State Zip Codes'!$Q$4,'State Zip Codes'!$Q$3,IF(G806&lt;='State Zip Codes'!$R$4,'State Zip Codes'!$R$3,IF(G806&lt;='State Zip Codes'!$S$4,'State Zip Codes'!$S$3,IF(G806&lt;='State Zip Codes'!$T$4,'State Zip Codes'!$T$3,"OUT OF TERRITORY"))))),$U$3)</f>
        <v>Zone 1</v>
      </c>
    </row>
    <row r="807" spans="1:8" x14ac:dyDescent="0.25">
      <c r="A807" t="s">
        <v>355</v>
      </c>
      <c r="B807">
        <v>81231</v>
      </c>
      <c r="C807" t="str">
        <f t="shared" si="12"/>
        <v>81231</v>
      </c>
      <c r="D807" t="s">
        <v>347</v>
      </c>
      <c r="E807" t="s">
        <v>564</v>
      </c>
      <c r="F807" t="s">
        <v>564</v>
      </c>
      <c r="G807" s="144">
        <v>114.02782707689998</v>
      </c>
      <c r="H807" t="str">
        <f>IF(VLOOKUP(A807,$J$4:$K$19,2)="Y",IF(G807&lt;='State Zip Codes'!$P$4,'State Zip Codes'!$P$3,IF(G807&lt;='State Zip Codes'!$Q$4,'State Zip Codes'!$Q$3,IF(G807&lt;='State Zip Codes'!$R$4,'State Zip Codes'!$R$3,IF(G807&lt;='State Zip Codes'!$S$4,'State Zip Codes'!$S$3,IF(G807&lt;='State Zip Codes'!$T$4,'State Zip Codes'!$T$3,"OUT OF TERRITORY"))))),$U$3)</f>
        <v>Zone 1</v>
      </c>
    </row>
    <row r="808" spans="1:8" x14ac:dyDescent="0.25">
      <c r="A808" t="s">
        <v>355</v>
      </c>
      <c r="B808">
        <v>81082</v>
      </c>
      <c r="C808" t="str">
        <f t="shared" si="12"/>
        <v>81082</v>
      </c>
      <c r="D808" t="s">
        <v>347</v>
      </c>
      <c r="E808" t="s">
        <v>653</v>
      </c>
      <c r="F808" t="s">
        <v>680</v>
      </c>
      <c r="G808" s="144">
        <v>114.208024722</v>
      </c>
      <c r="H808" t="str">
        <f>IF(VLOOKUP(A808,$J$4:$K$19,2)="Y",IF(G808&lt;='State Zip Codes'!$P$4,'State Zip Codes'!$P$3,IF(G808&lt;='State Zip Codes'!$Q$4,'State Zip Codes'!$Q$3,IF(G808&lt;='State Zip Codes'!$R$4,'State Zip Codes'!$R$3,IF(G808&lt;='State Zip Codes'!$S$4,'State Zip Codes'!$S$3,IF(G808&lt;='State Zip Codes'!$T$4,'State Zip Codes'!$T$3,"OUT OF TERRITORY"))))),$U$3)</f>
        <v>Zone 1</v>
      </c>
    </row>
    <row r="809" spans="1:8" x14ac:dyDescent="0.25">
      <c r="A809" t="s">
        <v>355</v>
      </c>
      <c r="B809">
        <v>81144</v>
      </c>
      <c r="C809" t="str">
        <f t="shared" si="12"/>
        <v>81144</v>
      </c>
      <c r="D809" t="s">
        <v>347</v>
      </c>
      <c r="E809" t="s">
        <v>627</v>
      </c>
      <c r="F809" t="s">
        <v>661</v>
      </c>
      <c r="G809" s="144">
        <v>114.66783940259999</v>
      </c>
      <c r="H809" t="str">
        <f>IF(VLOOKUP(A809,$J$4:$K$19,2)="Y",IF(G809&lt;='State Zip Codes'!$P$4,'State Zip Codes'!$P$3,IF(G809&lt;='State Zip Codes'!$Q$4,'State Zip Codes'!$Q$3,IF(G809&lt;='State Zip Codes'!$R$4,'State Zip Codes'!$R$3,IF(G809&lt;='State Zip Codes'!$S$4,'State Zip Codes'!$S$3,IF(G809&lt;='State Zip Codes'!$T$4,'State Zip Codes'!$T$3,"OUT OF TERRITORY"))))),$U$3)</f>
        <v>Zone 1</v>
      </c>
    </row>
    <row r="810" spans="1:8" x14ac:dyDescent="0.25">
      <c r="A810" t="s">
        <v>355</v>
      </c>
      <c r="B810">
        <v>81054</v>
      </c>
      <c r="C810" t="str">
        <f t="shared" si="12"/>
        <v>81054</v>
      </c>
      <c r="D810" t="s">
        <v>347</v>
      </c>
      <c r="E810" t="s">
        <v>649</v>
      </c>
      <c r="F810" t="s">
        <v>653</v>
      </c>
      <c r="G810" s="144">
        <v>114.6740531145</v>
      </c>
      <c r="H810" t="str">
        <f>IF(VLOOKUP(A810,$J$4:$K$19,2)="Y",IF(G810&lt;='State Zip Codes'!$P$4,'State Zip Codes'!$P$3,IF(G810&lt;='State Zip Codes'!$Q$4,'State Zip Codes'!$Q$3,IF(G810&lt;='State Zip Codes'!$R$4,'State Zip Codes'!$R$3,IF(G810&lt;='State Zip Codes'!$S$4,'State Zip Codes'!$S$3,IF(G810&lt;='State Zip Codes'!$T$4,'State Zip Codes'!$T$3,"OUT OF TERRITORY"))))),$U$3)</f>
        <v>Zone 1</v>
      </c>
    </row>
    <row r="811" spans="1:8" x14ac:dyDescent="0.25">
      <c r="A811" t="s">
        <v>355</v>
      </c>
      <c r="B811">
        <v>80528</v>
      </c>
      <c r="C811" t="str">
        <f t="shared" si="12"/>
        <v>80528</v>
      </c>
      <c r="D811" t="s">
        <v>347</v>
      </c>
      <c r="E811" t="s">
        <v>438</v>
      </c>
      <c r="F811" t="s">
        <v>466</v>
      </c>
      <c r="G811" s="144">
        <v>114.8480370477</v>
      </c>
      <c r="H811" t="str">
        <f>IF(VLOOKUP(A811,$J$4:$K$19,2)="Y",IF(G811&lt;='State Zip Codes'!$P$4,'State Zip Codes'!$P$3,IF(G811&lt;='State Zip Codes'!$Q$4,'State Zip Codes'!$Q$3,IF(G811&lt;='State Zip Codes'!$R$4,'State Zip Codes'!$R$3,IF(G811&lt;='State Zip Codes'!$S$4,'State Zip Codes'!$S$3,IF(G811&lt;='State Zip Codes'!$T$4,'State Zip Codes'!$T$3,"OUT OF TERRITORY"))))),$U$3)</f>
        <v>Zone 1</v>
      </c>
    </row>
    <row r="812" spans="1:8" x14ac:dyDescent="0.25">
      <c r="A812" t="s">
        <v>355</v>
      </c>
      <c r="B812">
        <v>81091</v>
      </c>
      <c r="C812" t="str">
        <f t="shared" si="12"/>
        <v>81091</v>
      </c>
      <c r="D812" t="s">
        <v>347</v>
      </c>
      <c r="E812" t="s">
        <v>653</v>
      </c>
      <c r="F812" t="s">
        <v>679</v>
      </c>
      <c r="G812" s="144">
        <v>114.95367014999999</v>
      </c>
      <c r="H812" t="str">
        <f>IF(VLOOKUP(A812,$J$4:$K$19,2)="Y",IF(G812&lt;='State Zip Codes'!$P$4,'State Zip Codes'!$P$3,IF(G812&lt;='State Zip Codes'!$Q$4,'State Zip Codes'!$Q$3,IF(G812&lt;='State Zip Codes'!$R$4,'State Zip Codes'!$R$3,IF(G812&lt;='State Zip Codes'!$S$4,'State Zip Codes'!$S$3,IF(G812&lt;='State Zip Codes'!$T$4,'State Zip Codes'!$T$3,"OUT OF TERRITORY"))))),$U$3)</f>
        <v>Zone 1</v>
      </c>
    </row>
    <row r="813" spans="1:8" x14ac:dyDescent="0.25">
      <c r="A813" t="s">
        <v>355</v>
      </c>
      <c r="B813">
        <v>81036</v>
      </c>
      <c r="C813" t="str">
        <f t="shared" si="12"/>
        <v>81036</v>
      </c>
      <c r="D813" t="s">
        <v>347</v>
      </c>
      <c r="E813" t="s">
        <v>443</v>
      </c>
      <c r="F813" t="s">
        <v>639</v>
      </c>
      <c r="G813" s="144">
        <v>115.1027992356</v>
      </c>
      <c r="H813" t="str">
        <f>IF(VLOOKUP(A813,$J$4:$K$19,2)="Y",IF(G813&lt;='State Zip Codes'!$P$4,'State Zip Codes'!$P$3,IF(G813&lt;='State Zip Codes'!$Q$4,'State Zip Codes'!$Q$3,IF(G813&lt;='State Zip Codes'!$R$4,'State Zip Codes'!$R$3,IF(G813&lt;='State Zip Codes'!$S$4,'State Zip Codes'!$S$3,IF(G813&lt;='State Zip Codes'!$T$4,'State Zip Codes'!$T$3,"OUT OF TERRITORY"))))),$U$3)</f>
        <v>Zone 1</v>
      </c>
    </row>
    <row r="814" spans="1:8" x14ac:dyDescent="0.25">
      <c r="A814" t="s">
        <v>355</v>
      </c>
      <c r="B814">
        <v>80624</v>
      </c>
      <c r="C814" t="str">
        <f t="shared" si="12"/>
        <v>80624</v>
      </c>
      <c r="D814" t="s">
        <v>347</v>
      </c>
      <c r="E814" t="s">
        <v>409</v>
      </c>
      <c r="F814" t="s">
        <v>481</v>
      </c>
      <c r="G814" s="144">
        <v>115.85465837549998</v>
      </c>
      <c r="H814" t="str">
        <f>IF(VLOOKUP(A814,$J$4:$K$19,2)="Y",IF(G814&lt;='State Zip Codes'!$P$4,'State Zip Codes'!$P$3,IF(G814&lt;='State Zip Codes'!$Q$4,'State Zip Codes'!$Q$3,IF(G814&lt;='State Zip Codes'!$R$4,'State Zip Codes'!$R$3,IF(G814&lt;='State Zip Codes'!$S$4,'State Zip Codes'!$S$3,IF(G814&lt;='State Zip Codes'!$T$4,'State Zip Codes'!$T$3,"OUT OF TERRITORY"))))),$U$3)</f>
        <v>Zone 1</v>
      </c>
    </row>
    <row r="815" spans="1:8" x14ac:dyDescent="0.25">
      <c r="A815" t="s">
        <v>355</v>
      </c>
      <c r="B815">
        <v>80517</v>
      </c>
      <c r="C815" t="str">
        <f t="shared" si="12"/>
        <v>80517</v>
      </c>
      <c r="D815" t="s">
        <v>347</v>
      </c>
      <c r="E815" t="s">
        <v>438</v>
      </c>
      <c r="F815" t="s">
        <v>473</v>
      </c>
      <c r="G815" s="144">
        <v>116.36418275129999</v>
      </c>
      <c r="H815" t="str">
        <f>IF(VLOOKUP(A815,$J$4:$K$19,2)="Y",IF(G815&lt;='State Zip Codes'!$P$4,'State Zip Codes'!$P$3,IF(G815&lt;='State Zip Codes'!$Q$4,'State Zip Codes'!$Q$3,IF(G815&lt;='State Zip Codes'!$R$4,'State Zip Codes'!$R$3,IF(G815&lt;='State Zip Codes'!$S$4,'State Zip Codes'!$S$3,IF(G815&lt;='State Zip Codes'!$T$4,'State Zip Codes'!$T$3,"OUT OF TERRITORY"))))),$U$3)</f>
        <v>Zone 1</v>
      </c>
    </row>
    <row r="816" spans="1:8" x14ac:dyDescent="0.25">
      <c r="A816" t="s">
        <v>355</v>
      </c>
      <c r="B816">
        <v>80538</v>
      </c>
      <c r="C816" t="str">
        <f t="shared" si="12"/>
        <v>80538</v>
      </c>
      <c r="D816" t="s">
        <v>347</v>
      </c>
      <c r="E816" t="s">
        <v>438</v>
      </c>
      <c r="F816" t="s">
        <v>451</v>
      </c>
      <c r="G816" s="144">
        <v>116.5754489559</v>
      </c>
      <c r="H816" t="str">
        <f>IF(VLOOKUP(A816,$J$4:$K$19,2)="Y",IF(G816&lt;='State Zip Codes'!$P$4,'State Zip Codes'!$P$3,IF(G816&lt;='State Zip Codes'!$Q$4,'State Zip Codes'!$Q$3,IF(G816&lt;='State Zip Codes'!$R$4,'State Zip Codes'!$R$3,IF(G816&lt;='State Zip Codes'!$S$4,'State Zip Codes'!$S$3,IF(G816&lt;='State Zip Codes'!$T$4,'State Zip Codes'!$T$3,"OUT OF TERRITORY"))))),$U$3)</f>
        <v>Zone 1</v>
      </c>
    </row>
    <row r="817" spans="1:8" x14ac:dyDescent="0.25">
      <c r="A817" t="s">
        <v>355</v>
      </c>
      <c r="B817">
        <v>80515</v>
      </c>
      <c r="C817" t="str">
        <f t="shared" si="12"/>
        <v>80515</v>
      </c>
      <c r="D817" t="s">
        <v>347</v>
      </c>
      <c r="E817" t="s">
        <v>438</v>
      </c>
      <c r="F817" t="s">
        <v>468</v>
      </c>
      <c r="G817" s="144">
        <v>116.58787637969999</v>
      </c>
      <c r="H817" t="str">
        <f>IF(VLOOKUP(A817,$J$4:$K$19,2)="Y",IF(G817&lt;='State Zip Codes'!$P$4,'State Zip Codes'!$P$3,IF(G817&lt;='State Zip Codes'!$Q$4,'State Zip Codes'!$Q$3,IF(G817&lt;='State Zip Codes'!$R$4,'State Zip Codes'!$R$3,IF(G817&lt;='State Zip Codes'!$S$4,'State Zip Codes'!$S$3,IF(G817&lt;='State Zip Codes'!$T$4,'State Zip Codes'!$T$3,"OUT OF TERRITORY"))))),$U$3)</f>
        <v>Zone 1</v>
      </c>
    </row>
    <row r="818" spans="1:8" x14ac:dyDescent="0.25">
      <c r="A818" t="s">
        <v>355</v>
      </c>
      <c r="B818">
        <v>80525</v>
      </c>
      <c r="C818" t="str">
        <f t="shared" si="12"/>
        <v>80525</v>
      </c>
      <c r="D818" t="s">
        <v>347</v>
      </c>
      <c r="E818" t="s">
        <v>438</v>
      </c>
      <c r="F818" t="s">
        <v>466</v>
      </c>
      <c r="G818" s="144">
        <v>116.61273122729999</v>
      </c>
      <c r="H818" t="str">
        <f>IF(VLOOKUP(A818,$J$4:$K$19,2)="Y",IF(G818&lt;='State Zip Codes'!$P$4,'State Zip Codes'!$P$3,IF(G818&lt;='State Zip Codes'!$Q$4,'State Zip Codes'!$Q$3,IF(G818&lt;='State Zip Codes'!$R$4,'State Zip Codes'!$R$3,IF(G818&lt;='State Zip Codes'!$S$4,'State Zip Codes'!$S$3,IF(G818&lt;='State Zip Codes'!$T$4,'State Zip Codes'!$T$3,"OUT OF TERRITORY"))))),$U$3)</f>
        <v>Zone 1</v>
      </c>
    </row>
    <row r="819" spans="1:8" x14ac:dyDescent="0.25">
      <c r="A819" t="s">
        <v>355</v>
      </c>
      <c r="B819">
        <v>80861</v>
      </c>
      <c r="C819" t="str">
        <f t="shared" si="12"/>
        <v>80861</v>
      </c>
      <c r="D819" t="s">
        <v>347</v>
      </c>
      <c r="E819" t="s">
        <v>571</v>
      </c>
      <c r="F819" t="s">
        <v>598</v>
      </c>
      <c r="G819" s="144">
        <v>116.7307917534</v>
      </c>
      <c r="H819" t="str">
        <f>IF(VLOOKUP(A819,$J$4:$K$19,2)="Y",IF(G819&lt;='State Zip Codes'!$P$4,'State Zip Codes'!$P$3,IF(G819&lt;='State Zip Codes'!$Q$4,'State Zip Codes'!$Q$3,IF(G819&lt;='State Zip Codes'!$R$4,'State Zip Codes'!$R$3,IF(G819&lt;='State Zip Codes'!$S$4,'State Zip Codes'!$S$3,IF(G819&lt;='State Zip Codes'!$T$4,'State Zip Codes'!$T$3,"OUT OF TERRITORY"))))),$U$3)</f>
        <v>Zone 1</v>
      </c>
    </row>
    <row r="820" spans="1:8" x14ac:dyDescent="0.25">
      <c r="A820" t="s">
        <v>355</v>
      </c>
      <c r="B820">
        <v>81230</v>
      </c>
      <c r="C820" t="str">
        <f t="shared" si="12"/>
        <v>81230</v>
      </c>
      <c r="D820" t="s">
        <v>347</v>
      </c>
      <c r="E820" t="s">
        <v>564</v>
      </c>
      <c r="F820" t="s">
        <v>564</v>
      </c>
      <c r="G820" s="144">
        <v>116.7370054653</v>
      </c>
      <c r="H820" t="str">
        <f>IF(VLOOKUP(A820,$J$4:$K$19,2)="Y",IF(G820&lt;='State Zip Codes'!$P$4,'State Zip Codes'!$P$3,IF(G820&lt;='State Zip Codes'!$Q$4,'State Zip Codes'!$Q$3,IF(G820&lt;='State Zip Codes'!$R$4,'State Zip Codes'!$R$3,IF(G820&lt;='State Zip Codes'!$S$4,'State Zip Codes'!$S$3,IF(G820&lt;='State Zip Codes'!$T$4,'State Zip Codes'!$T$3,"OUT OF TERRITORY"))))),$U$3)</f>
        <v>Zone 1</v>
      </c>
    </row>
    <row r="821" spans="1:8" x14ac:dyDescent="0.25">
      <c r="A821" t="s">
        <v>355</v>
      </c>
      <c r="B821">
        <v>80622</v>
      </c>
      <c r="C821" t="str">
        <f t="shared" si="12"/>
        <v>80622</v>
      </c>
      <c r="D821" t="s">
        <v>347</v>
      </c>
      <c r="E821" t="s">
        <v>409</v>
      </c>
      <c r="F821" t="s">
        <v>480</v>
      </c>
      <c r="G821" s="144">
        <v>116.8550659914</v>
      </c>
      <c r="H821" t="str">
        <f>IF(VLOOKUP(A821,$J$4:$K$19,2)="Y",IF(G821&lt;='State Zip Codes'!$P$4,'State Zip Codes'!$P$3,IF(G821&lt;='State Zip Codes'!$Q$4,'State Zip Codes'!$Q$3,IF(G821&lt;='State Zip Codes'!$R$4,'State Zip Codes'!$R$3,IF(G821&lt;='State Zip Codes'!$S$4,'State Zip Codes'!$S$3,IF(G821&lt;='State Zip Codes'!$T$4,'State Zip Codes'!$T$3,"OUT OF TERRITORY"))))),$U$3)</f>
        <v>Zone 1</v>
      </c>
    </row>
    <row r="822" spans="1:8" x14ac:dyDescent="0.25">
      <c r="A822" t="s">
        <v>355</v>
      </c>
      <c r="B822">
        <v>80653</v>
      </c>
      <c r="C822" t="str">
        <f t="shared" si="12"/>
        <v>80653</v>
      </c>
      <c r="D822" t="s">
        <v>347</v>
      </c>
      <c r="E822" t="s">
        <v>476</v>
      </c>
      <c r="F822" t="s">
        <v>501</v>
      </c>
      <c r="G822" s="144">
        <v>117.01040878889999</v>
      </c>
      <c r="H822" t="str">
        <f>IF(VLOOKUP(A822,$J$4:$K$19,2)="Y",IF(G822&lt;='State Zip Codes'!$P$4,'State Zip Codes'!$P$3,IF(G822&lt;='State Zip Codes'!$Q$4,'State Zip Codes'!$Q$3,IF(G822&lt;='State Zip Codes'!$R$4,'State Zip Codes'!$R$3,IF(G822&lt;='State Zip Codes'!$S$4,'State Zip Codes'!$S$3,IF(G822&lt;='State Zip Codes'!$T$4,'State Zip Codes'!$T$3,"OUT OF TERRITORY"))))),$U$3)</f>
        <v>Zone 1</v>
      </c>
    </row>
    <row r="823" spans="1:8" x14ac:dyDescent="0.25">
      <c r="A823" t="s">
        <v>355</v>
      </c>
      <c r="B823">
        <v>80547</v>
      </c>
      <c r="C823" t="str">
        <f t="shared" si="12"/>
        <v>80547</v>
      </c>
      <c r="D823" t="s">
        <v>347</v>
      </c>
      <c r="E823" t="s">
        <v>438</v>
      </c>
      <c r="F823" t="s">
        <v>471</v>
      </c>
      <c r="G823" s="144">
        <v>117.47643718139999</v>
      </c>
      <c r="H823" t="str">
        <f>IF(VLOOKUP(A823,$J$4:$K$19,2)="Y",IF(G823&lt;='State Zip Codes'!$P$4,'State Zip Codes'!$P$3,IF(G823&lt;='State Zip Codes'!$Q$4,'State Zip Codes'!$Q$3,IF(G823&lt;='State Zip Codes'!$R$4,'State Zip Codes'!$R$3,IF(G823&lt;='State Zip Codes'!$S$4,'State Zip Codes'!$S$3,IF(G823&lt;='State Zip Codes'!$T$4,'State Zip Codes'!$T$3,"OUT OF TERRITORY"))))),$U$3)</f>
        <v>Zone 1</v>
      </c>
    </row>
    <row r="824" spans="1:8" x14ac:dyDescent="0.25">
      <c r="A824" t="s">
        <v>355</v>
      </c>
      <c r="B824">
        <v>81044</v>
      </c>
      <c r="C824" t="str">
        <f t="shared" si="12"/>
        <v>81044</v>
      </c>
      <c r="D824" t="s">
        <v>347</v>
      </c>
      <c r="E824" t="s">
        <v>649</v>
      </c>
      <c r="F824" t="s">
        <v>665</v>
      </c>
      <c r="G824" s="144">
        <v>117.70013080979999</v>
      </c>
      <c r="H824" t="str">
        <f>IF(VLOOKUP(A824,$J$4:$K$19,2)="Y",IF(G824&lt;='State Zip Codes'!$P$4,'State Zip Codes'!$P$3,IF(G824&lt;='State Zip Codes'!$Q$4,'State Zip Codes'!$Q$3,IF(G824&lt;='State Zip Codes'!$R$4,'State Zip Codes'!$R$3,IF(G824&lt;='State Zip Codes'!$S$4,'State Zip Codes'!$S$3,IF(G824&lt;='State Zip Codes'!$T$4,'State Zip Codes'!$T$3,"OUT OF TERRITORY"))))),$U$3)</f>
        <v>Zone 1</v>
      </c>
    </row>
    <row r="825" spans="1:8" x14ac:dyDescent="0.25">
      <c r="A825" t="s">
        <v>355</v>
      </c>
      <c r="B825">
        <v>80526</v>
      </c>
      <c r="C825" t="str">
        <f t="shared" si="12"/>
        <v>80526</v>
      </c>
      <c r="D825" t="s">
        <v>347</v>
      </c>
      <c r="E825" t="s">
        <v>438</v>
      </c>
      <c r="F825" t="s">
        <v>466</v>
      </c>
      <c r="G825" s="144">
        <v>117.8616873192</v>
      </c>
      <c r="H825" t="str">
        <f>IF(VLOOKUP(A825,$J$4:$K$19,2)="Y",IF(G825&lt;='State Zip Codes'!$P$4,'State Zip Codes'!$P$3,IF(G825&lt;='State Zip Codes'!$Q$4,'State Zip Codes'!$Q$3,IF(G825&lt;='State Zip Codes'!$R$4,'State Zip Codes'!$R$3,IF(G825&lt;='State Zip Codes'!$S$4,'State Zip Codes'!$S$3,IF(G825&lt;='State Zip Codes'!$T$4,'State Zip Codes'!$T$3,"OUT OF TERRITORY"))))),$U$3)</f>
        <v>Zone 1</v>
      </c>
    </row>
    <row r="826" spans="1:8" x14ac:dyDescent="0.25">
      <c r="A826" t="s">
        <v>355</v>
      </c>
      <c r="B826">
        <v>80447</v>
      </c>
      <c r="C826" t="str">
        <f t="shared" si="12"/>
        <v>80447</v>
      </c>
      <c r="D826" t="s">
        <v>347</v>
      </c>
      <c r="E826" t="s">
        <v>455</v>
      </c>
      <c r="F826" t="s">
        <v>484</v>
      </c>
      <c r="G826" s="144">
        <v>117.98596155719999</v>
      </c>
      <c r="H826" t="str">
        <f>IF(VLOOKUP(A826,$J$4:$K$19,2)="Y",IF(G826&lt;='State Zip Codes'!$P$4,'State Zip Codes'!$P$3,IF(G826&lt;='State Zip Codes'!$Q$4,'State Zip Codes'!$Q$3,IF(G826&lt;='State Zip Codes'!$R$4,'State Zip Codes'!$R$3,IF(G826&lt;='State Zip Codes'!$S$4,'State Zip Codes'!$S$3,IF(G826&lt;='State Zip Codes'!$T$4,'State Zip Codes'!$T$3,"OUT OF TERRITORY"))))),$U$3)</f>
        <v>Zone 1</v>
      </c>
    </row>
    <row r="827" spans="1:8" x14ac:dyDescent="0.25">
      <c r="A827" t="s">
        <v>355</v>
      </c>
      <c r="B827">
        <v>80615</v>
      </c>
      <c r="C827" t="str">
        <f t="shared" si="12"/>
        <v>80615</v>
      </c>
      <c r="D827" t="s">
        <v>347</v>
      </c>
      <c r="E827" t="s">
        <v>409</v>
      </c>
      <c r="F827" t="s">
        <v>479</v>
      </c>
      <c r="G827" s="144">
        <v>117.99217526909999</v>
      </c>
      <c r="H827" t="str">
        <f>IF(VLOOKUP(A827,$J$4:$K$19,2)="Y",IF(G827&lt;='State Zip Codes'!$P$4,'State Zip Codes'!$P$3,IF(G827&lt;='State Zip Codes'!$Q$4,'State Zip Codes'!$Q$3,IF(G827&lt;='State Zip Codes'!$R$4,'State Zip Codes'!$R$3,IF(G827&lt;='State Zip Codes'!$S$4,'State Zip Codes'!$S$3,IF(G827&lt;='State Zip Codes'!$T$4,'State Zip Codes'!$T$3,"OUT OF TERRITORY"))))),$U$3)</f>
        <v>Zone 1</v>
      </c>
    </row>
    <row r="828" spans="1:8" x14ac:dyDescent="0.25">
      <c r="A828" t="s">
        <v>355</v>
      </c>
      <c r="B828">
        <v>80423</v>
      </c>
      <c r="C828" t="str">
        <f t="shared" si="12"/>
        <v>80423</v>
      </c>
      <c r="D828" t="s">
        <v>347</v>
      </c>
      <c r="E828" t="s">
        <v>506</v>
      </c>
      <c r="F828" t="s">
        <v>527</v>
      </c>
      <c r="G828" s="144">
        <v>118.1537317785</v>
      </c>
      <c r="H828" t="str">
        <f>IF(VLOOKUP(A828,$J$4:$K$19,2)="Y",IF(G828&lt;='State Zip Codes'!$P$4,'State Zip Codes'!$P$3,IF(G828&lt;='State Zip Codes'!$Q$4,'State Zip Codes'!$Q$3,IF(G828&lt;='State Zip Codes'!$R$4,'State Zip Codes'!$R$3,IF(G828&lt;='State Zip Codes'!$S$4,'State Zip Codes'!$S$3,IF(G828&lt;='State Zip Codes'!$T$4,'State Zip Codes'!$T$3,"OUT OF TERRITORY"))))),$U$3)</f>
        <v>Zone 1</v>
      </c>
    </row>
    <row r="829" spans="1:8" x14ac:dyDescent="0.25">
      <c r="A829" t="s">
        <v>355</v>
      </c>
      <c r="B829">
        <v>81654</v>
      </c>
      <c r="C829" t="str">
        <f t="shared" si="12"/>
        <v>81654</v>
      </c>
      <c r="D829" t="s">
        <v>347</v>
      </c>
      <c r="E829" t="s">
        <v>530</v>
      </c>
      <c r="F829" t="s">
        <v>569</v>
      </c>
      <c r="G829" s="144">
        <v>120.68271252179998</v>
      </c>
      <c r="H829" t="str">
        <f>IF(VLOOKUP(A829,$J$4:$K$19,2)="Y",IF(G829&lt;='State Zip Codes'!$P$4,'State Zip Codes'!$P$3,IF(G829&lt;='State Zip Codes'!$Q$4,'State Zip Codes'!$Q$3,IF(G829&lt;='State Zip Codes'!$R$4,'State Zip Codes'!$R$3,IF(G829&lt;='State Zip Codes'!$S$4,'State Zip Codes'!$S$3,IF(G829&lt;='State Zip Codes'!$T$4,'State Zip Codes'!$T$3,"OUT OF TERRITORY"))))),$U$3)</f>
        <v>Zone 2</v>
      </c>
    </row>
    <row r="830" spans="1:8" x14ac:dyDescent="0.25">
      <c r="A830" t="s">
        <v>355</v>
      </c>
      <c r="B830">
        <v>81092</v>
      </c>
      <c r="C830" t="str">
        <f t="shared" si="12"/>
        <v>81092</v>
      </c>
      <c r="D830" t="s">
        <v>347</v>
      </c>
      <c r="E830" t="s">
        <v>658</v>
      </c>
      <c r="F830" t="s">
        <v>659</v>
      </c>
      <c r="G830" s="144">
        <v>120.86291016689999</v>
      </c>
      <c r="H830" t="str">
        <f>IF(VLOOKUP(A830,$J$4:$K$19,2)="Y",IF(G830&lt;='State Zip Codes'!$P$4,'State Zip Codes'!$P$3,IF(G830&lt;='State Zip Codes'!$Q$4,'State Zip Codes'!$Q$3,IF(G830&lt;='State Zip Codes'!$R$4,'State Zip Codes'!$R$3,IF(G830&lt;='State Zip Codes'!$S$4,'State Zip Codes'!$S$3,IF(G830&lt;='State Zip Codes'!$T$4,'State Zip Codes'!$T$3,"OUT OF TERRITORY"))))),$U$3)</f>
        <v>Zone 2</v>
      </c>
    </row>
    <row r="831" spans="1:8" x14ac:dyDescent="0.25">
      <c r="A831" t="s">
        <v>355</v>
      </c>
      <c r="B831">
        <v>80523</v>
      </c>
      <c r="C831" t="str">
        <f t="shared" si="12"/>
        <v>80523</v>
      </c>
      <c r="D831" t="s">
        <v>347</v>
      </c>
      <c r="E831" t="s">
        <v>438</v>
      </c>
      <c r="F831" t="s">
        <v>466</v>
      </c>
      <c r="G831" s="144">
        <v>121.043107812</v>
      </c>
      <c r="H831" t="str">
        <f>IF(VLOOKUP(A831,$J$4:$K$19,2)="Y",IF(G831&lt;='State Zip Codes'!$P$4,'State Zip Codes'!$P$3,IF(G831&lt;='State Zip Codes'!$Q$4,'State Zip Codes'!$Q$3,IF(G831&lt;='State Zip Codes'!$R$4,'State Zip Codes'!$R$3,IF(G831&lt;='State Zip Codes'!$S$4,'State Zip Codes'!$S$3,IF(G831&lt;='State Zip Codes'!$T$4,'State Zip Codes'!$T$3,"OUT OF TERRITORY"))))),$U$3)</f>
        <v>Zone 2</v>
      </c>
    </row>
    <row r="832" spans="1:8" x14ac:dyDescent="0.25">
      <c r="A832" t="s">
        <v>355</v>
      </c>
      <c r="B832">
        <v>81132</v>
      </c>
      <c r="C832" t="str">
        <f t="shared" si="12"/>
        <v>81132</v>
      </c>
      <c r="D832" t="s">
        <v>347</v>
      </c>
      <c r="E832" t="s">
        <v>627</v>
      </c>
      <c r="F832" t="s">
        <v>669</v>
      </c>
      <c r="G832" s="144">
        <v>121.5464184759</v>
      </c>
      <c r="H832" t="str">
        <f>IF(VLOOKUP(A832,$J$4:$K$19,2)="Y",IF(G832&lt;='State Zip Codes'!$P$4,'State Zip Codes'!$P$3,IF(G832&lt;='State Zip Codes'!$Q$4,'State Zip Codes'!$Q$3,IF(G832&lt;='State Zip Codes'!$R$4,'State Zip Codes'!$R$3,IF(G832&lt;='State Zip Codes'!$S$4,'State Zip Codes'!$S$3,IF(G832&lt;='State Zip Codes'!$T$4,'State Zip Codes'!$T$3,"OUT OF TERRITORY"))))),$U$3)</f>
        <v>Zone 2</v>
      </c>
    </row>
    <row r="833" spans="1:8" x14ac:dyDescent="0.25">
      <c r="A833" t="s">
        <v>355</v>
      </c>
      <c r="B833">
        <v>80553</v>
      </c>
      <c r="C833" t="str">
        <f t="shared" si="12"/>
        <v>80553</v>
      </c>
      <c r="D833" t="s">
        <v>347</v>
      </c>
      <c r="E833" t="s">
        <v>438</v>
      </c>
      <c r="F833" t="s">
        <v>466</v>
      </c>
      <c r="G833" s="144">
        <v>121.8446766471</v>
      </c>
      <c r="H833" t="str">
        <f>IF(VLOOKUP(A833,$J$4:$K$19,2)="Y",IF(G833&lt;='State Zip Codes'!$P$4,'State Zip Codes'!$P$3,IF(G833&lt;='State Zip Codes'!$Q$4,'State Zip Codes'!$Q$3,IF(G833&lt;='State Zip Codes'!$R$4,'State Zip Codes'!$R$3,IF(G833&lt;='State Zip Codes'!$S$4,'State Zip Codes'!$S$3,IF(G833&lt;='State Zip Codes'!$T$4,'State Zip Codes'!$T$3,"OUT OF TERRITORY"))))),$U$3)</f>
        <v>Zone 2</v>
      </c>
    </row>
    <row r="834" spans="1:8" x14ac:dyDescent="0.25">
      <c r="A834" t="s">
        <v>355</v>
      </c>
      <c r="B834">
        <v>81151</v>
      </c>
      <c r="C834" t="str">
        <f t="shared" si="12"/>
        <v>81151</v>
      </c>
      <c r="D834" t="s">
        <v>347</v>
      </c>
      <c r="E834" t="s">
        <v>681</v>
      </c>
      <c r="F834" t="s">
        <v>682</v>
      </c>
      <c r="G834" s="144">
        <v>122.62139063459999</v>
      </c>
      <c r="H834" t="str">
        <f>IF(VLOOKUP(A834,$J$4:$K$19,2)="Y",IF(G834&lt;='State Zip Codes'!$P$4,'State Zip Codes'!$P$3,IF(G834&lt;='State Zip Codes'!$Q$4,'State Zip Codes'!$Q$3,IF(G834&lt;='State Zip Codes'!$R$4,'State Zip Codes'!$R$3,IF(G834&lt;='State Zip Codes'!$S$4,'State Zip Codes'!$S$3,IF(G834&lt;='State Zip Codes'!$T$4,'State Zip Codes'!$T$3,"OUT OF TERRITORY"))))),$U$3)</f>
        <v>Zone 2</v>
      </c>
    </row>
    <row r="835" spans="1:8" x14ac:dyDescent="0.25">
      <c r="A835" t="s">
        <v>355</v>
      </c>
      <c r="B835">
        <v>81027</v>
      </c>
      <c r="C835" t="str">
        <f t="shared" si="12"/>
        <v>81027</v>
      </c>
      <c r="D835" t="s">
        <v>347</v>
      </c>
      <c r="E835" t="s">
        <v>653</v>
      </c>
      <c r="F835" t="s">
        <v>689</v>
      </c>
      <c r="G835" s="144">
        <v>122.94450365340001</v>
      </c>
      <c r="H835" t="str">
        <f>IF(VLOOKUP(A835,$J$4:$K$19,2)="Y",IF(G835&lt;='State Zip Codes'!$P$4,'State Zip Codes'!$P$3,IF(G835&lt;='State Zip Codes'!$Q$4,'State Zip Codes'!$Q$3,IF(G835&lt;='State Zip Codes'!$R$4,'State Zip Codes'!$R$3,IF(G835&lt;='State Zip Codes'!$S$4,'State Zip Codes'!$S$3,IF(G835&lt;='State Zip Codes'!$T$4,'State Zip Codes'!$T$3,"OUT OF TERRITORY"))))),$U$3)</f>
        <v>Zone 2</v>
      </c>
    </row>
    <row r="836" spans="1:8" x14ac:dyDescent="0.25">
      <c r="A836" t="s">
        <v>355</v>
      </c>
      <c r="B836">
        <v>80521</v>
      </c>
      <c r="C836" t="str">
        <f t="shared" si="12"/>
        <v>80521</v>
      </c>
      <c r="D836" t="s">
        <v>347</v>
      </c>
      <c r="E836" t="s">
        <v>438</v>
      </c>
      <c r="F836" t="s">
        <v>466</v>
      </c>
      <c r="G836" s="144">
        <v>123.0066407724</v>
      </c>
      <c r="H836" t="str">
        <f>IF(VLOOKUP(A836,$J$4:$K$19,2)="Y",IF(G836&lt;='State Zip Codes'!$P$4,'State Zip Codes'!$P$3,IF(G836&lt;='State Zip Codes'!$Q$4,'State Zip Codes'!$Q$3,IF(G836&lt;='State Zip Codes'!$R$4,'State Zip Codes'!$R$3,IF(G836&lt;='State Zip Codes'!$S$4,'State Zip Codes'!$S$3,IF(G836&lt;='State Zip Codes'!$T$4,'State Zip Codes'!$T$3,"OUT OF TERRITORY"))))),$U$3)</f>
        <v>Zone 2</v>
      </c>
    </row>
    <row r="837" spans="1:8" x14ac:dyDescent="0.25">
      <c r="A837" t="s">
        <v>355</v>
      </c>
      <c r="B837">
        <v>81081</v>
      </c>
      <c r="C837" t="str">
        <f t="shared" ref="C837:C900" si="13">TRIM(CLEAN(B837))</f>
        <v>81081</v>
      </c>
      <c r="D837" t="s">
        <v>347</v>
      </c>
      <c r="E837" t="s">
        <v>653</v>
      </c>
      <c r="F837" t="s">
        <v>692</v>
      </c>
      <c r="G837" s="144">
        <v>123.65286680999999</v>
      </c>
      <c r="H837" t="str">
        <f>IF(VLOOKUP(A837,$J$4:$K$19,2)="Y",IF(G837&lt;='State Zip Codes'!$P$4,'State Zip Codes'!$P$3,IF(G837&lt;='State Zip Codes'!$Q$4,'State Zip Codes'!$Q$3,IF(G837&lt;='State Zip Codes'!$R$4,'State Zip Codes'!$R$3,IF(G837&lt;='State Zip Codes'!$S$4,'State Zip Codes'!$S$3,IF(G837&lt;='State Zip Codes'!$T$4,'State Zip Codes'!$T$3,"OUT OF TERRITORY"))))),$U$3)</f>
        <v>Zone 2</v>
      </c>
    </row>
    <row r="838" spans="1:8" x14ac:dyDescent="0.25">
      <c r="A838" t="s">
        <v>355</v>
      </c>
      <c r="B838">
        <v>80720</v>
      </c>
      <c r="C838" t="str">
        <f t="shared" si="13"/>
        <v>80720</v>
      </c>
      <c r="D838" t="s">
        <v>347</v>
      </c>
      <c r="E838" t="s">
        <v>510</v>
      </c>
      <c r="F838" t="s">
        <v>554</v>
      </c>
      <c r="G838" s="144">
        <v>123.68393536950001</v>
      </c>
      <c r="H838" t="str">
        <f>IF(VLOOKUP(A838,$J$4:$K$19,2)="Y",IF(G838&lt;='State Zip Codes'!$P$4,'State Zip Codes'!$P$3,IF(G838&lt;='State Zip Codes'!$Q$4,'State Zip Codes'!$Q$3,IF(G838&lt;='State Zip Codes'!$R$4,'State Zip Codes'!$R$3,IF(G838&lt;='State Zip Codes'!$S$4,'State Zip Codes'!$S$3,IF(G838&lt;='State Zip Codes'!$T$4,'State Zip Codes'!$T$3,"OUT OF TERRITORY"))))),$U$3)</f>
        <v>Zone 2</v>
      </c>
    </row>
    <row r="839" spans="1:8" x14ac:dyDescent="0.25">
      <c r="A839" t="s">
        <v>355</v>
      </c>
      <c r="B839">
        <v>80650</v>
      </c>
      <c r="C839" t="str">
        <f t="shared" si="13"/>
        <v>80650</v>
      </c>
      <c r="D839" t="s">
        <v>347</v>
      </c>
      <c r="E839" t="s">
        <v>409</v>
      </c>
      <c r="F839" t="s">
        <v>490</v>
      </c>
      <c r="G839" s="144">
        <v>125.2746456159</v>
      </c>
      <c r="H839" t="str">
        <f>IF(VLOOKUP(A839,$J$4:$K$19,2)="Y",IF(G839&lt;='State Zip Codes'!$P$4,'State Zip Codes'!$P$3,IF(G839&lt;='State Zip Codes'!$Q$4,'State Zip Codes'!$Q$3,IF(G839&lt;='State Zip Codes'!$R$4,'State Zip Codes'!$R$3,IF(G839&lt;='State Zip Codes'!$S$4,'State Zip Codes'!$S$3,IF(G839&lt;='State Zip Codes'!$T$4,'State Zip Codes'!$T$3,"OUT OF TERRITORY"))))),$U$3)</f>
        <v>Zone 2</v>
      </c>
    </row>
    <row r="840" spans="1:8" x14ac:dyDescent="0.25">
      <c r="A840" t="s">
        <v>355</v>
      </c>
      <c r="B840">
        <v>80836</v>
      </c>
      <c r="C840" t="str">
        <f t="shared" si="13"/>
        <v>80836</v>
      </c>
      <c r="D840" t="s">
        <v>347</v>
      </c>
      <c r="E840" t="s">
        <v>571</v>
      </c>
      <c r="F840" t="s">
        <v>612</v>
      </c>
      <c r="G840" s="144">
        <v>125.7841699917</v>
      </c>
      <c r="H840" t="str">
        <f>IF(VLOOKUP(A840,$J$4:$K$19,2)="Y",IF(G840&lt;='State Zip Codes'!$P$4,'State Zip Codes'!$P$3,IF(G840&lt;='State Zip Codes'!$Q$4,'State Zip Codes'!$Q$3,IF(G840&lt;='State Zip Codes'!$R$4,'State Zip Codes'!$R$3,IF(G840&lt;='State Zip Codes'!$S$4,'State Zip Codes'!$S$3,IF(G840&lt;='State Zip Codes'!$T$4,'State Zip Codes'!$T$3,"OUT OF TERRITORY"))))),$U$3)</f>
        <v>Zone 2</v>
      </c>
    </row>
    <row r="841" spans="1:8" x14ac:dyDescent="0.25">
      <c r="A841" t="s">
        <v>355</v>
      </c>
      <c r="B841">
        <v>81154</v>
      </c>
      <c r="C841" t="str">
        <f t="shared" si="13"/>
        <v>81154</v>
      </c>
      <c r="D841" t="s">
        <v>347</v>
      </c>
      <c r="E841" t="s">
        <v>627</v>
      </c>
      <c r="F841" t="s">
        <v>671</v>
      </c>
      <c r="G841" s="144">
        <v>126.44903716499999</v>
      </c>
      <c r="H841" t="str">
        <f>IF(VLOOKUP(A841,$J$4:$K$19,2)="Y",IF(G841&lt;='State Zip Codes'!$P$4,'State Zip Codes'!$P$3,IF(G841&lt;='State Zip Codes'!$Q$4,'State Zip Codes'!$Q$3,IF(G841&lt;='State Zip Codes'!$R$4,'State Zip Codes'!$R$3,IF(G841&lt;='State Zip Codes'!$S$4,'State Zip Codes'!$S$3,IF(G841&lt;='State Zip Codes'!$T$4,'State Zip Codes'!$T$3,"OUT OF TERRITORY"))))),$U$3)</f>
        <v>Zone 2</v>
      </c>
    </row>
    <row r="842" spans="1:8" x14ac:dyDescent="0.25">
      <c r="A842" t="s">
        <v>355</v>
      </c>
      <c r="B842">
        <v>81140</v>
      </c>
      <c r="C842" t="str">
        <f t="shared" si="13"/>
        <v>81140</v>
      </c>
      <c r="D842" t="s">
        <v>347</v>
      </c>
      <c r="E842" t="s">
        <v>681</v>
      </c>
      <c r="F842" t="s">
        <v>683</v>
      </c>
      <c r="G842" s="144">
        <v>126.4987468602</v>
      </c>
      <c r="H842" t="str">
        <f>IF(VLOOKUP(A842,$J$4:$K$19,2)="Y",IF(G842&lt;='State Zip Codes'!$P$4,'State Zip Codes'!$P$3,IF(G842&lt;='State Zip Codes'!$Q$4,'State Zip Codes'!$Q$3,IF(G842&lt;='State Zip Codes'!$R$4,'State Zip Codes'!$R$3,IF(G842&lt;='State Zip Codes'!$S$4,'State Zip Codes'!$S$3,IF(G842&lt;='State Zip Codes'!$T$4,'State Zip Codes'!$T$3,"OUT OF TERRITORY"))))),$U$3)</f>
        <v>Zone 2</v>
      </c>
    </row>
    <row r="843" spans="1:8" x14ac:dyDescent="0.25">
      <c r="A843" t="s">
        <v>355</v>
      </c>
      <c r="B843">
        <v>80524</v>
      </c>
      <c r="C843" t="str">
        <f t="shared" si="13"/>
        <v>80524</v>
      </c>
      <c r="D843" t="s">
        <v>347</v>
      </c>
      <c r="E843" t="s">
        <v>438</v>
      </c>
      <c r="F843" t="s">
        <v>466</v>
      </c>
      <c r="G843" s="144">
        <v>126.69758564099999</v>
      </c>
      <c r="H843" t="str">
        <f>IF(VLOOKUP(A843,$J$4:$K$19,2)="Y",IF(G843&lt;='State Zip Codes'!$P$4,'State Zip Codes'!$P$3,IF(G843&lt;='State Zip Codes'!$Q$4,'State Zip Codes'!$Q$3,IF(G843&lt;='State Zip Codes'!$R$4,'State Zip Codes'!$R$3,IF(G843&lt;='State Zip Codes'!$S$4,'State Zip Codes'!$S$3,IF(G843&lt;='State Zip Codes'!$T$4,'State Zip Codes'!$T$3,"OUT OF TERRITORY"))))),$U$3)</f>
        <v>Zone 2</v>
      </c>
    </row>
    <row r="844" spans="1:8" x14ac:dyDescent="0.25">
      <c r="A844" t="s">
        <v>355</v>
      </c>
      <c r="B844">
        <v>81152</v>
      </c>
      <c r="C844" t="str">
        <f t="shared" si="13"/>
        <v>81152</v>
      </c>
      <c r="D844" t="s">
        <v>347</v>
      </c>
      <c r="E844" t="s">
        <v>651</v>
      </c>
      <c r="F844" t="s">
        <v>690</v>
      </c>
      <c r="G844" s="144">
        <v>126.8094324552</v>
      </c>
      <c r="H844" t="str">
        <f>IF(VLOOKUP(A844,$J$4:$K$19,2)="Y",IF(G844&lt;='State Zip Codes'!$P$4,'State Zip Codes'!$P$3,IF(G844&lt;='State Zip Codes'!$Q$4,'State Zip Codes'!$Q$3,IF(G844&lt;='State Zip Codes'!$R$4,'State Zip Codes'!$R$3,IF(G844&lt;='State Zip Codes'!$S$4,'State Zip Codes'!$S$3,IF(G844&lt;='State Zip Codes'!$T$4,'State Zip Codes'!$T$3,"OUT OF TERRITORY"))))),$U$3)</f>
        <v>Zone 2</v>
      </c>
    </row>
    <row r="845" spans="1:8" x14ac:dyDescent="0.25">
      <c r="A845" t="s">
        <v>355</v>
      </c>
      <c r="B845">
        <v>80750</v>
      </c>
      <c r="C845" t="str">
        <f t="shared" si="13"/>
        <v>80750</v>
      </c>
      <c r="D845" t="s">
        <v>347</v>
      </c>
      <c r="E845" t="s">
        <v>476</v>
      </c>
      <c r="F845" t="s">
        <v>534</v>
      </c>
      <c r="G845" s="144">
        <v>126.90263813369998</v>
      </c>
      <c r="H845" t="str">
        <f>IF(VLOOKUP(A845,$J$4:$K$19,2)="Y",IF(G845&lt;='State Zip Codes'!$P$4,'State Zip Codes'!$P$3,IF(G845&lt;='State Zip Codes'!$Q$4,'State Zip Codes'!$Q$3,IF(G845&lt;='State Zip Codes'!$R$4,'State Zip Codes'!$R$3,IF(G845&lt;='State Zip Codes'!$S$4,'State Zip Codes'!$S$3,IF(G845&lt;='State Zip Codes'!$T$4,'State Zip Codes'!$T$3,"OUT OF TERRITORY"))))),$U$3)</f>
        <v>Zone 2</v>
      </c>
    </row>
    <row r="846" spans="1:8" x14ac:dyDescent="0.25">
      <c r="A846" t="s">
        <v>355</v>
      </c>
      <c r="B846">
        <v>80733</v>
      </c>
      <c r="C846" t="str">
        <f t="shared" si="13"/>
        <v>80733</v>
      </c>
      <c r="D846" t="s">
        <v>347</v>
      </c>
      <c r="E846" t="s">
        <v>476</v>
      </c>
      <c r="F846" t="s">
        <v>538</v>
      </c>
      <c r="G846" s="144">
        <v>127.18846888109999</v>
      </c>
      <c r="H846" t="str">
        <f>IF(VLOOKUP(A846,$J$4:$K$19,2)="Y",IF(G846&lt;='State Zip Codes'!$P$4,'State Zip Codes'!$P$3,IF(G846&lt;='State Zip Codes'!$Q$4,'State Zip Codes'!$Q$3,IF(G846&lt;='State Zip Codes'!$R$4,'State Zip Codes'!$R$3,IF(G846&lt;='State Zip Codes'!$S$4,'State Zip Codes'!$S$3,IF(G846&lt;='State Zip Codes'!$T$4,'State Zip Codes'!$T$3,"OUT OF TERRITORY"))))),$U$3)</f>
        <v>Zone 2</v>
      </c>
    </row>
    <row r="847" spans="1:8" x14ac:dyDescent="0.25">
      <c r="A847" t="s">
        <v>355</v>
      </c>
      <c r="B847">
        <v>80459</v>
      </c>
      <c r="C847" t="str">
        <f t="shared" si="13"/>
        <v>80459</v>
      </c>
      <c r="D847" t="s">
        <v>347</v>
      </c>
      <c r="E847" t="s">
        <v>455</v>
      </c>
      <c r="F847" t="s">
        <v>521</v>
      </c>
      <c r="G847" s="144">
        <v>127.26924713579999</v>
      </c>
      <c r="H847" t="str">
        <f>IF(VLOOKUP(A847,$J$4:$K$19,2)="Y",IF(G847&lt;='State Zip Codes'!$P$4,'State Zip Codes'!$P$3,IF(G847&lt;='State Zip Codes'!$Q$4,'State Zip Codes'!$Q$3,IF(G847&lt;='State Zip Codes'!$R$4,'State Zip Codes'!$R$3,IF(G847&lt;='State Zip Codes'!$S$4,'State Zip Codes'!$S$3,IF(G847&lt;='State Zip Codes'!$T$4,'State Zip Codes'!$T$3,"OUT OF TERRITORY"))))),$U$3)</f>
        <v>Zone 2</v>
      </c>
    </row>
    <row r="848" spans="1:8" x14ac:dyDescent="0.25">
      <c r="A848" t="s">
        <v>355</v>
      </c>
      <c r="B848">
        <v>80611</v>
      </c>
      <c r="C848" t="str">
        <f t="shared" si="13"/>
        <v>80611</v>
      </c>
      <c r="D848" t="s">
        <v>347</v>
      </c>
      <c r="E848" t="s">
        <v>409</v>
      </c>
      <c r="F848" t="s">
        <v>503</v>
      </c>
      <c r="G848" s="144">
        <v>127.31274311909998</v>
      </c>
      <c r="H848" t="str">
        <f>IF(VLOOKUP(A848,$J$4:$K$19,2)="Y",IF(G848&lt;='State Zip Codes'!$P$4,'State Zip Codes'!$P$3,IF(G848&lt;='State Zip Codes'!$Q$4,'State Zip Codes'!$Q$3,IF(G848&lt;='State Zip Codes'!$R$4,'State Zip Codes'!$R$3,IF(G848&lt;='State Zip Codes'!$S$4,'State Zip Codes'!$S$3,IF(G848&lt;='State Zip Codes'!$T$4,'State Zip Codes'!$T$3,"OUT OF TERRITORY"))))),$U$3)</f>
        <v>Zone 2</v>
      </c>
    </row>
    <row r="849" spans="1:8" x14ac:dyDescent="0.25">
      <c r="A849" t="s">
        <v>355</v>
      </c>
      <c r="B849">
        <v>80463</v>
      </c>
      <c r="C849" t="str">
        <f t="shared" si="13"/>
        <v>80463</v>
      </c>
      <c r="D849" t="s">
        <v>347</v>
      </c>
      <c r="E849" t="s">
        <v>506</v>
      </c>
      <c r="F849" t="s">
        <v>545</v>
      </c>
      <c r="G849" s="144">
        <v>127.62342871409999</v>
      </c>
      <c r="H849" t="str">
        <f>IF(VLOOKUP(A849,$J$4:$K$19,2)="Y",IF(G849&lt;='State Zip Codes'!$P$4,'State Zip Codes'!$P$3,IF(G849&lt;='State Zip Codes'!$Q$4,'State Zip Codes'!$Q$3,IF(G849&lt;='State Zip Codes'!$R$4,'State Zip Codes'!$R$3,IF(G849&lt;='State Zip Codes'!$S$4,'State Zip Codes'!$S$3,IF(G849&lt;='State Zip Codes'!$T$4,'State Zip Codes'!$T$3,"OUT OF TERRITORY"))))),$U$3)</f>
        <v>Zone 2</v>
      </c>
    </row>
    <row r="850" spans="1:8" x14ac:dyDescent="0.25">
      <c r="A850" t="s">
        <v>355</v>
      </c>
      <c r="B850">
        <v>80610</v>
      </c>
      <c r="C850" t="str">
        <f t="shared" si="13"/>
        <v>80610</v>
      </c>
      <c r="D850" t="s">
        <v>347</v>
      </c>
      <c r="E850" t="s">
        <v>409</v>
      </c>
      <c r="F850" t="s">
        <v>498</v>
      </c>
      <c r="G850" s="144">
        <v>129.04636873920001</v>
      </c>
      <c r="H850" t="str">
        <f>IF(VLOOKUP(A850,$J$4:$K$19,2)="Y",IF(G850&lt;='State Zip Codes'!$P$4,'State Zip Codes'!$P$3,IF(G850&lt;='State Zip Codes'!$Q$4,'State Zip Codes'!$Q$3,IF(G850&lt;='State Zip Codes'!$R$4,'State Zip Codes'!$R$3,IF(G850&lt;='State Zip Codes'!$S$4,'State Zip Codes'!$S$3,IF(G850&lt;='State Zip Codes'!$T$4,'State Zip Codes'!$T$3,"OUT OF TERRITORY"))))),$U$3)</f>
        <v>Zone 2</v>
      </c>
    </row>
    <row r="851" spans="1:8" x14ac:dyDescent="0.25">
      <c r="A851" t="s">
        <v>355</v>
      </c>
      <c r="B851">
        <v>80822</v>
      </c>
      <c r="C851" t="str">
        <f t="shared" si="13"/>
        <v>80822</v>
      </c>
      <c r="D851" t="s">
        <v>347</v>
      </c>
      <c r="E851" t="s">
        <v>595</v>
      </c>
      <c r="F851" t="s">
        <v>596</v>
      </c>
      <c r="G851" s="144">
        <v>129.1892841129</v>
      </c>
      <c r="H851" t="str">
        <f>IF(VLOOKUP(A851,$J$4:$K$19,2)="Y",IF(G851&lt;='State Zip Codes'!$P$4,'State Zip Codes'!$P$3,IF(G851&lt;='State Zip Codes'!$Q$4,'State Zip Codes'!$Q$3,IF(G851&lt;='State Zip Codes'!$R$4,'State Zip Codes'!$R$3,IF(G851&lt;='State Zip Codes'!$S$4,'State Zip Codes'!$S$3,IF(G851&lt;='State Zip Codes'!$T$4,'State Zip Codes'!$T$3,"OUT OF TERRITORY"))))),$U$3)</f>
        <v>Zone 2</v>
      </c>
    </row>
    <row r="852" spans="1:8" x14ac:dyDescent="0.25">
      <c r="A852" t="s">
        <v>355</v>
      </c>
      <c r="B852">
        <v>80512</v>
      </c>
      <c r="C852" t="str">
        <f t="shared" si="13"/>
        <v>80512</v>
      </c>
      <c r="D852" t="s">
        <v>347</v>
      </c>
      <c r="E852" t="s">
        <v>438</v>
      </c>
      <c r="F852" t="s">
        <v>494</v>
      </c>
      <c r="G852" s="144">
        <v>129.53103826739999</v>
      </c>
      <c r="H852" t="str">
        <f>IF(VLOOKUP(A852,$J$4:$K$19,2)="Y",IF(G852&lt;='State Zip Codes'!$P$4,'State Zip Codes'!$P$3,IF(G852&lt;='State Zip Codes'!$Q$4,'State Zip Codes'!$Q$3,IF(G852&lt;='State Zip Codes'!$R$4,'State Zip Codes'!$R$3,IF(G852&lt;='State Zip Codes'!$S$4,'State Zip Codes'!$S$3,IF(G852&lt;='State Zip Codes'!$T$4,'State Zip Codes'!$T$3,"OUT OF TERRITORY"))))),$U$3)</f>
        <v>Zone 2</v>
      </c>
    </row>
    <row r="853" spans="1:8" x14ac:dyDescent="0.25">
      <c r="A853" t="s">
        <v>355</v>
      </c>
      <c r="B853">
        <v>81049</v>
      </c>
      <c r="C853" t="str">
        <f t="shared" si="13"/>
        <v>81049</v>
      </c>
      <c r="D853" t="s">
        <v>347</v>
      </c>
      <c r="E853" t="s">
        <v>653</v>
      </c>
      <c r="F853" t="s">
        <v>696</v>
      </c>
      <c r="G853" s="144">
        <v>129.79201416719999</v>
      </c>
      <c r="H853" t="str">
        <f>IF(VLOOKUP(A853,$J$4:$K$19,2)="Y",IF(G853&lt;='State Zip Codes'!$P$4,'State Zip Codes'!$P$3,IF(G853&lt;='State Zip Codes'!$Q$4,'State Zip Codes'!$Q$3,IF(G853&lt;='State Zip Codes'!$R$4,'State Zip Codes'!$R$3,IF(G853&lt;='State Zip Codes'!$S$4,'State Zip Codes'!$S$3,IF(G853&lt;='State Zip Codes'!$T$4,'State Zip Codes'!$T$3,"OUT OF TERRITORY"))))),$U$3)</f>
        <v>Zone 2</v>
      </c>
    </row>
    <row r="854" spans="1:8" x14ac:dyDescent="0.25">
      <c r="A854" t="s">
        <v>355</v>
      </c>
      <c r="B854">
        <v>81243</v>
      </c>
      <c r="C854" t="str">
        <f t="shared" si="13"/>
        <v>81243</v>
      </c>
      <c r="D854" t="s">
        <v>347</v>
      </c>
      <c r="E854" t="s">
        <v>564</v>
      </c>
      <c r="F854" t="s">
        <v>637</v>
      </c>
      <c r="G854" s="144">
        <v>129.87279242189999</v>
      </c>
      <c r="H854" t="str">
        <f>IF(VLOOKUP(A854,$J$4:$K$19,2)="Y",IF(G854&lt;='State Zip Codes'!$P$4,'State Zip Codes'!$P$3,IF(G854&lt;='State Zip Codes'!$Q$4,'State Zip Codes'!$Q$3,IF(G854&lt;='State Zip Codes'!$R$4,'State Zip Codes'!$R$3,IF(G854&lt;='State Zip Codes'!$S$4,'State Zip Codes'!$S$3,IF(G854&lt;='State Zip Codes'!$T$4,'State Zip Codes'!$T$3,"OUT OF TERRITORY"))))),$U$3)</f>
        <v>Zone 2</v>
      </c>
    </row>
    <row r="855" spans="1:8" x14ac:dyDescent="0.25">
      <c r="A855" t="s">
        <v>355</v>
      </c>
      <c r="B855">
        <v>80810</v>
      </c>
      <c r="C855" t="str">
        <f t="shared" si="13"/>
        <v>80810</v>
      </c>
      <c r="D855" t="s">
        <v>347</v>
      </c>
      <c r="E855" t="s">
        <v>608</v>
      </c>
      <c r="F855" t="s">
        <v>644</v>
      </c>
      <c r="G855" s="144">
        <v>129.9411432528</v>
      </c>
      <c r="H855" t="str">
        <f>IF(VLOOKUP(A855,$J$4:$K$19,2)="Y",IF(G855&lt;='State Zip Codes'!$P$4,'State Zip Codes'!$P$3,IF(G855&lt;='State Zip Codes'!$Q$4,'State Zip Codes'!$Q$3,IF(G855&lt;='State Zip Codes'!$R$4,'State Zip Codes'!$R$3,IF(G855&lt;='State Zip Codes'!$S$4,'State Zip Codes'!$S$3,IF(G855&lt;='State Zip Codes'!$T$4,'State Zip Codes'!$T$3,"OUT OF TERRITORY"))))),$U$3)</f>
        <v>Zone 2</v>
      </c>
    </row>
    <row r="856" spans="1:8" x14ac:dyDescent="0.25">
      <c r="A856" t="s">
        <v>355</v>
      </c>
      <c r="B856">
        <v>80805</v>
      </c>
      <c r="C856" t="str">
        <f t="shared" si="13"/>
        <v>80805</v>
      </c>
      <c r="D856" t="s">
        <v>347</v>
      </c>
      <c r="E856" t="s">
        <v>571</v>
      </c>
      <c r="F856" t="s">
        <v>618</v>
      </c>
      <c r="G856" s="144">
        <v>130.84213147829999</v>
      </c>
      <c r="H856" t="str">
        <f>IF(VLOOKUP(A856,$J$4:$K$19,2)="Y",IF(G856&lt;='State Zip Codes'!$P$4,'State Zip Codes'!$P$3,IF(G856&lt;='State Zip Codes'!$Q$4,'State Zip Codes'!$Q$3,IF(G856&lt;='State Zip Codes'!$R$4,'State Zip Codes'!$R$3,IF(G856&lt;='State Zip Codes'!$S$4,'State Zip Codes'!$S$3,IF(G856&lt;='State Zip Codes'!$T$4,'State Zip Codes'!$T$3,"OUT OF TERRITORY"))))),$U$3)</f>
        <v>Zone 2</v>
      </c>
    </row>
    <row r="857" spans="1:8" x14ac:dyDescent="0.25">
      <c r="A857" t="s">
        <v>355</v>
      </c>
      <c r="B857">
        <v>80535</v>
      </c>
      <c r="C857" t="str">
        <f t="shared" si="13"/>
        <v>80535</v>
      </c>
      <c r="D857" t="s">
        <v>347</v>
      </c>
      <c r="E857" t="s">
        <v>438</v>
      </c>
      <c r="F857" t="s">
        <v>495</v>
      </c>
      <c r="G857" s="144">
        <v>131.04718397100001</v>
      </c>
      <c r="H857" t="str">
        <f>IF(VLOOKUP(A857,$J$4:$K$19,2)="Y",IF(G857&lt;='State Zip Codes'!$P$4,'State Zip Codes'!$P$3,IF(G857&lt;='State Zip Codes'!$Q$4,'State Zip Codes'!$Q$3,IF(G857&lt;='State Zip Codes'!$R$4,'State Zip Codes'!$R$3,IF(G857&lt;='State Zip Codes'!$S$4,'State Zip Codes'!$S$3,IF(G857&lt;='State Zip Codes'!$T$4,'State Zip Codes'!$T$3,"OUT OF TERRITORY"))))),$U$3)</f>
        <v>Zone 2</v>
      </c>
    </row>
    <row r="858" spans="1:8" x14ac:dyDescent="0.25">
      <c r="A858" t="s">
        <v>355</v>
      </c>
      <c r="B858">
        <v>81623</v>
      </c>
      <c r="C858" t="str">
        <f t="shared" si="13"/>
        <v>81623</v>
      </c>
      <c r="D858" t="s">
        <v>347</v>
      </c>
      <c r="E858" t="s">
        <v>591</v>
      </c>
      <c r="F858" t="s">
        <v>593</v>
      </c>
      <c r="G858" s="144">
        <v>132.20293438439998</v>
      </c>
      <c r="H858" t="str">
        <f>IF(VLOOKUP(A858,$J$4:$K$19,2)="Y",IF(G858&lt;='State Zip Codes'!$P$4,'State Zip Codes'!$P$3,IF(G858&lt;='State Zip Codes'!$Q$4,'State Zip Codes'!$Q$3,IF(G858&lt;='State Zip Codes'!$R$4,'State Zip Codes'!$R$3,IF(G858&lt;='State Zip Codes'!$S$4,'State Zip Codes'!$S$3,IF(G858&lt;='State Zip Codes'!$T$4,'State Zip Codes'!$T$3,"OUT OF TERRITORY"))))),$U$3)</f>
        <v>Zone 2</v>
      </c>
    </row>
    <row r="859" spans="1:8" x14ac:dyDescent="0.25">
      <c r="A859" t="s">
        <v>355</v>
      </c>
      <c r="B859">
        <v>81434</v>
      </c>
      <c r="C859" t="str">
        <f t="shared" si="13"/>
        <v>81434</v>
      </c>
      <c r="D859" t="s">
        <v>347</v>
      </c>
      <c r="E859" t="s">
        <v>564</v>
      </c>
      <c r="F859" t="s">
        <v>607</v>
      </c>
      <c r="G859" s="144">
        <v>133.91170515689998</v>
      </c>
      <c r="H859" t="str">
        <f>IF(VLOOKUP(A859,$J$4:$K$19,2)="Y",IF(G859&lt;='State Zip Codes'!$P$4,'State Zip Codes'!$P$3,IF(G859&lt;='State Zip Codes'!$Q$4,'State Zip Codes'!$Q$3,IF(G859&lt;='State Zip Codes'!$R$4,'State Zip Codes'!$R$3,IF(G859&lt;='State Zip Codes'!$S$4,'State Zip Codes'!$S$3,IF(G859&lt;='State Zip Codes'!$T$4,'State Zip Codes'!$T$3,"OUT OF TERRITORY"))))),$U$3)</f>
        <v>Zone 2</v>
      </c>
    </row>
    <row r="860" spans="1:8" x14ac:dyDescent="0.25">
      <c r="A860" t="s">
        <v>355</v>
      </c>
      <c r="B860">
        <v>81120</v>
      </c>
      <c r="C860" t="str">
        <f t="shared" si="13"/>
        <v>81120</v>
      </c>
      <c r="D860" t="s">
        <v>347</v>
      </c>
      <c r="E860" t="s">
        <v>681</v>
      </c>
      <c r="F860" t="s">
        <v>691</v>
      </c>
      <c r="G860" s="144">
        <v>135.58319365799997</v>
      </c>
      <c r="H860" t="str">
        <f>IF(VLOOKUP(A860,$J$4:$K$19,2)="Y",IF(G860&lt;='State Zip Codes'!$P$4,'State Zip Codes'!$P$3,IF(G860&lt;='State Zip Codes'!$Q$4,'State Zip Codes'!$Q$3,IF(G860&lt;='State Zip Codes'!$R$4,'State Zip Codes'!$R$3,IF(G860&lt;='State Zip Codes'!$S$4,'State Zip Codes'!$S$3,IF(G860&lt;='State Zip Codes'!$T$4,'State Zip Codes'!$T$3,"OUT OF TERRITORY"))))),$U$3)</f>
        <v>Zone 2</v>
      </c>
    </row>
    <row r="861" spans="1:8" x14ac:dyDescent="0.25">
      <c r="A861" t="s">
        <v>355</v>
      </c>
      <c r="B861">
        <v>81052</v>
      </c>
      <c r="C861" t="str">
        <f t="shared" si="13"/>
        <v>81052</v>
      </c>
      <c r="D861" t="s">
        <v>347</v>
      </c>
      <c r="E861" t="s">
        <v>658</v>
      </c>
      <c r="F861" t="s">
        <v>684</v>
      </c>
      <c r="G861" s="144">
        <v>135.65154448889999</v>
      </c>
      <c r="H861" t="str">
        <f>IF(VLOOKUP(A861,$J$4:$K$19,2)="Y",IF(G861&lt;='State Zip Codes'!$P$4,'State Zip Codes'!$P$3,IF(G861&lt;='State Zip Codes'!$Q$4,'State Zip Codes'!$Q$3,IF(G861&lt;='State Zip Codes'!$R$4,'State Zip Codes'!$R$3,IF(G861&lt;='State Zip Codes'!$S$4,'State Zip Codes'!$S$3,IF(G861&lt;='State Zip Codes'!$T$4,'State Zip Codes'!$T$3,"OUT OF TERRITORY"))))),$U$3)</f>
        <v>Zone 2</v>
      </c>
    </row>
    <row r="862" spans="1:8" x14ac:dyDescent="0.25">
      <c r="A862" t="s">
        <v>355</v>
      </c>
      <c r="B862">
        <v>81637</v>
      </c>
      <c r="C862" t="str">
        <f t="shared" si="13"/>
        <v>81637</v>
      </c>
      <c r="D862" t="s">
        <v>347</v>
      </c>
      <c r="E862" t="s">
        <v>506</v>
      </c>
      <c r="F862" t="s">
        <v>567</v>
      </c>
      <c r="G862" s="144">
        <v>137.04962966639999</v>
      </c>
      <c r="H862" t="str">
        <f>IF(VLOOKUP(A862,$J$4:$K$19,2)="Y",IF(G862&lt;='State Zip Codes'!$P$4,'State Zip Codes'!$P$3,IF(G862&lt;='State Zip Codes'!$Q$4,'State Zip Codes'!$Q$3,IF(G862&lt;='State Zip Codes'!$R$4,'State Zip Codes'!$R$3,IF(G862&lt;='State Zip Codes'!$S$4,'State Zip Codes'!$S$3,IF(G862&lt;='State Zip Codes'!$T$4,'State Zip Codes'!$T$3,"OUT OF TERRITORY"))))),$U$3)</f>
        <v>Zone 2</v>
      </c>
    </row>
    <row r="863" spans="1:8" x14ac:dyDescent="0.25">
      <c r="A863" t="s">
        <v>355</v>
      </c>
      <c r="B863">
        <v>80824</v>
      </c>
      <c r="C863" t="str">
        <f t="shared" si="13"/>
        <v>80824</v>
      </c>
      <c r="D863" t="s">
        <v>347</v>
      </c>
      <c r="E863" t="s">
        <v>595</v>
      </c>
      <c r="F863" t="s">
        <v>611</v>
      </c>
      <c r="G863" s="144">
        <v>137.1552627687</v>
      </c>
      <c r="H863" t="str">
        <f>IF(VLOOKUP(A863,$J$4:$K$19,2)="Y",IF(G863&lt;='State Zip Codes'!$P$4,'State Zip Codes'!$P$3,IF(G863&lt;='State Zip Codes'!$Q$4,'State Zip Codes'!$Q$3,IF(G863&lt;='State Zip Codes'!$R$4,'State Zip Codes'!$R$3,IF(G863&lt;='State Zip Codes'!$S$4,'State Zip Codes'!$S$3,IF(G863&lt;='State Zip Codes'!$T$4,'State Zip Codes'!$T$3,"OUT OF TERRITORY"))))),$U$3)</f>
        <v>Zone 2</v>
      </c>
    </row>
    <row r="864" spans="1:8" x14ac:dyDescent="0.25">
      <c r="A864" t="s">
        <v>355</v>
      </c>
      <c r="B864">
        <v>80648</v>
      </c>
      <c r="C864" t="str">
        <f t="shared" si="13"/>
        <v>80648</v>
      </c>
      <c r="D864" t="s">
        <v>347</v>
      </c>
      <c r="E864" t="s">
        <v>409</v>
      </c>
      <c r="F864" t="s">
        <v>508</v>
      </c>
      <c r="G864" s="144">
        <v>137.82012994199999</v>
      </c>
      <c r="H864" t="str">
        <f>IF(VLOOKUP(A864,$J$4:$K$19,2)="Y",IF(G864&lt;='State Zip Codes'!$P$4,'State Zip Codes'!$P$3,IF(G864&lt;='State Zip Codes'!$Q$4,'State Zip Codes'!$Q$3,IF(G864&lt;='State Zip Codes'!$R$4,'State Zip Codes'!$R$3,IF(G864&lt;='State Zip Codes'!$S$4,'State Zip Codes'!$S$3,IF(G864&lt;='State Zip Codes'!$T$4,'State Zip Codes'!$T$3,"OUT OF TERRITORY"))))),$U$3)</f>
        <v>Zone 2</v>
      </c>
    </row>
    <row r="865" spans="1:8" x14ac:dyDescent="0.25">
      <c r="A865" t="s">
        <v>355</v>
      </c>
      <c r="B865">
        <v>81071</v>
      </c>
      <c r="C865" t="str">
        <f t="shared" si="13"/>
        <v>81071</v>
      </c>
      <c r="D865" t="s">
        <v>347</v>
      </c>
      <c r="E865" t="s">
        <v>443</v>
      </c>
      <c r="F865" t="s">
        <v>674</v>
      </c>
      <c r="G865" s="144">
        <v>137.86983963719999</v>
      </c>
      <c r="H865" t="str">
        <f>IF(VLOOKUP(A865,$J$4:$K$19,2)="Y",IF(G865&lt;='State Zip Codes'!$P$4,'State Zip Codes'!$P$3,IF(G865&lt;='State Zip Codes'!$Q$4,'State Zip Codes'!$Q$3,IF(G865&lt;='State Zip Codes'!$R$4,'State Zip Codes'!$R$3,IF(G865&lt;='State Zip Codes'!$S$4,'State Zip Codes'!$S$3,IF(G865&lt;='State Zip Codes'!$T$4,'State Zip Codes'!$T$3,"OUT OF TERRITORY"))))),$U$3)</f>
        <v>Zone 2</v>
      </c>
    </row>
    <row r="866" spans="1:8" x14ac:dyDescent="0.25">
      <c r="A866" t="s">
        <v>355</v>
      </c>
      <c r="B866">
        <v>80549</v>
      </c>
      <c r="C866" t="str">
        <f t="shared" si="13"/>
        <v>80549</v>
      </c>
      <c r="D866" t="s">
        <v>347</v>
      </c>
      <c r="E866" t="s">
        <v>438</v>
      </c>
      <c r="F866" t="s">
        <v>504</v>
      </c>
      <c r="G866" s="144">
        <v>138.7584004389</v>
      </c>
      <c r="H866" t="str">
        <f>IF(VLOOKUP(A866,$J$4:$K$19,2)="Y",IF(G866&lt;='State Zip Codes'!$P$4,'State Zip Codes'!$P$3,IF(G866&lt;='State Zip Codes'!$Q$4,'State Zip Codes'!$Q$3,IF(G866&lt;='State Zip Codes'!$R$4,'State Zip Codes'!$R$3,IF(G866&lt;='State Zip Codes'!$S$4,'State Zip Codes'!$S$3,IF(G866&lt;='State Zip Codes'!$T$4,'State Zip Codes'!$T$3,"OUT OF TERRITORY"))))),$U$3)</f>
        <v>Zone 2</v>
      </c>
    </row>
    <row r="867" spans="1:8" x14ac:dyDescent="0.25">
      <c r="A867" t="s">
        <v>355</v>
      </c>
      <c r="B867">
        <v>80743</v>
      </c>
      <c r="C867" t="str">
        <f t="shared" si="13"/>
        <v>80743</v>
      </c>
      <c r="D867" t="s">
        <v>347</v>
      </c>
      <c r="E867" t="s">
        <v>510</v>
      </c>
      <c r="F867" t="s">
        <v>581</v>
      </c>
      <c r="G867" s="144">
        <v>139.33006193369999</v>
      </c>
      <c r="H867" t="str">
        <f>IF(VLOOKUP(A867,$J$4:$K$19,2)="Y",IF(G867&lt;='State Zip Codes'!$P$4,'State Zip Codes'!$P$3,IF(G867&lt;='State Zip Codes'!$Q$4,'State Zip Codes'!$Q$3,IF(G867&lt;='State Zip Codes'!$R$4,'State Zip Codes'!$R$3,IF(G867&lt;='State Zip Codes'!$S$4,'State Zip Codes'!$S$3,IF(G867&lt;='State Zip Codes'!$T$4,'State Zip Codes'!$T$3,"OUT OF TERRITORY"))))),$U$3)</f>
        <v>Zone 2</v>
      </c>
    </row>
    <row r="868" spans="1:8" x14ac:dyDescent="0.25">
      <c r="A868" t="s">
        <v>355</v>
      </c>
      <c r="B868">
        <v>80729</v>
      </c>
      <c r="C868" t="str">
        <f t="shared" si="13"/>
        <v>80729</v>
      </c>
      <c r="D868" t="s">
        <v>347</v>
      </c>
      <c r="E868" t="s">
        <v>409</v>
      </c>
      <c r="F868" t="s">
        <v>525</v>
      </c>
      <c r="G868" s="144">
        <v>140.5417357542</v>
      </c>
      <c r="H868" t="str">
        <f>IF(VLOOKUP(A868,$J$4:$K$19,2)="Y",IF(G868&lt;='State Zip Codes'!$P$4,'State Zip Codes'!$P$3,IF(G868&lt;='State Zip Codes'!$Q$4,'State Zip Codes'!$Q$3,IF(G868&lt;='State Zip Codes'!$R$4,'State Zip Codes'!$R$3,IF(G868&lt;='State Zip Codes'!$S$4,'State Zip Codes'!$S$3,IF(G868&lt;='State Zip Codes'!$T$4,'State Zip Codes'!$T$3,"OUT OF TERRITORY"))))),$U$3)</f>
        <v>Zone 2</v>
      </c>
    </row>
    <row r="869" spans="1:8" x14ac:dyDescent="0.25">
      <c r="A869" t="s">
        <v>355</v>
      </c>
      <c r="B869">
        <v>80612</v>
      </c>
      <c r="C869" t="str">
        <f t="shared" si="13"/>
        <v>80612</v>
      </c>
      <c r="D869" t="s">
        <v>347</v>
      </c>
      <c r="E869" t="s">
        <v>409</v>
      </c>
      <c r="F869" t="s">
        <v>516</v>
      </c>
      <c r="G869" s="144">
        <v>140.76542938259999</v>
      </c>
      <c r="H869" t="str">
        <f>IF(VLOOKUP(A869,$J$4:$K$19,2)="Y",IF(G869&lt;='State Zip Codes'!$P$4,'State Zip Codes'!$P$3,IF(G869&lt;='State Zip Codes'!$Q$4,'State Zip Codes'!$Q$3,IF(G869&lt;='State Zip Codes'!$R$4,'State Zip Codes'!$R$3,IF(G869&lt;='State Zip Codes'!$S$4,'State Zip Codes'!$S$3,IF(G869&lt;='State Zip Codes'!$T$4,'State Zip Codes'!$T$3,"OUT OF TERRITORY"))))),$U$3)</f>
        <v>Zone 2</v>
      </c>
    </row>
    <row r="870" spans="1:8" x14ac:dyDescent="0.25">
      <c r="A870" t="s">
        <v>355</v>
      </c>
      <c r="B870">
        <v>80802</v>
      </c>
      <c r="C870" t="str">
        <f t="shared" si="13"/>
        <v>80802</v>
      </c>
      <c r="D870" t="s">
        <v>347</v>
      </c>
      <c r="E870" t="s">
        <v>608</v>
      </c>
      <c r="F870" t="s">
        <v>392</v>
      </c>
      <c r="G870" s="144">
        <v>141.64777647239998</v>
      </c>
      <c r="H870" t="str">
        <f>IF(VLOOKUP(A870,$J$4:$K$19,2)="Y",IF(G870&lt;='State Zip Codes'!$P$4,'State Zip Codes'!$P$3,IF(G870&lt;='State Zip Codes'!$Q$4,'State Zip Codes'!$Q$3,IF(G870&lt;='State Zip Codes'!$R$4,'State Zip Codes'!$R$3,IF(G870&lt;='State Zip Codes'!$S$4,'State Zip Codes'!$S$3,IF(G870&lt;='State Zip Codes'!$T$4,'State Zip Codes'!$T$3,"OUT OF TERRITORY"))))),$U$3)</f>
        <v>Zone 2</v>
      </c>
    </row>
    <row r="871" spans="1:8" x14ac:dyDescent="0.25">
      <c r="A871" t="s">
        <v>355</v>
      </c>
      <c r="B871">
        <v>80536</v>
      </c>
      <c r="C871" t="str">
        <f t="shared" si="13"/>
        <v>80536</v>
      </c>
      <c r="D871" t="s">
        <v>347</v>
      </c>
      <c r="E871" t="s">
        <v>438</v>
      </c>
      <c r="F871" t="s">
        <v>517</v>
      </c>
      <c r="G871" s="144">
        <v>142.08273630539998</v>
      </c>
      <c r="H871" t="str">
        <f>IF(VLOOKUP(A871,$J$4:$K$19,2)="Y",IF(G871&lt;='State Zip Codes'!$P$4,'State Zip Codes'!$P$3,IF(G871&lt;='State Zip Codes'!$Q$4,'State Zip Codes'!$Q$3,IF(G871&lt;='State Zip Codes'!$R$4,'State Zip Codes'!$R$3,IF(G871&lt;='State Zip Codes'!$S$4,'State Zip Codes'!$S$3,IF(G871&lt;='State Zip Codes'!$T$4,'State Zip Codes'!$T$3,"OUT OF TERRITORY"))))),$U$3)</f>
        <v>Zone 2</v>
      </c>
    </row>
    <row r="872" spans="1:8" x14ac:dyDescent="0.25">
      <c r="A872" t="s">
        <v>355</v>
      </c>
      <c r="B872">
        <v>81130</v>
      </c>
      <c r="C872" t="str">
        <f t="shared" si="13"/>
        <v>81130</v>
      </c>
      <c r="D872" t="s">
        <v>347</v>
      </c>
      <c r="E872" t="s">
        <v>677</v>
      </c>
      <c r="F872" t="s">
        <v>678</v>
      </c>
      <c r="G872" s="144">
        <v>142.33749849329999</v>
      </c>
      <c r="H872" t="str">
        <f>IF(VLOOKUP(A872,$J$4:$K$19,2)="Y",IF(G872&lt;='State Zip Codes'!$P$4,'State Zip Codes'!$P$3,IF(G872&lt;='State Zip Codes'!$Q$4,'State Zip Codes'!$Q$3,IF(G872&lt;='State Zip Codes'!$R$4,'State Zip Codes'!$R$3,IF(G872&lt;='State Zip Codes'!$S$4,'State Zip Codes'!$S$3,IF(G872&lt;='State Zip Codes'!$T$4,'State Zip Codes'!$T$3,"OUT OF TERRITORY"))))),$U$3)</f>
        <v>Zone 2</v>
      </c>
    </row>
    <row r="873" spans="1:8" x14ac:dyDescent="0.25">
      <c r="A873" t="s">
        <v>355</v>
      </c>
      <c r="B873">
        <v>80807</v>
      </c>
      <c r="C873" t="str">
        <f t="shared" si="13"/>
        <v>80807</v>
      </c>
      <c r="D873" t="s">
        <v>347</v>
      </c>
      <c r="E873" t="s">
        <v>571</v>
      </c>
      <c r="F873" t="s">
        <v>642</v>
      </c>
      <c r="G873" s="144">
        <v>142.3934219004</v>
      </c>
      <c r="H873" t="str">
        <f>IF(VLOOKUP(A873,$J$4:$K$19,2)="Y",IF(G873&lt;='State Zip Codes'!$P$4,'State Zip Codes'!$P$3,IF(G873&lt;='State Zip Codes'!$Q$4,'State Zip Codes'!$Q$3,IF(G873&lt;='State Zip Codes'!$R$4,'State Zip Codes'!$R$3,IF(G873&lt;='State Zip Codes'!$S$4,'State Zip Codes'!$S$3,IF(G873&lt;='State Zip Codes'!$T$4,'State Zip Codes'!$T$3,"OUT OF TERRITORY"))))),$U$3)</f>
        <v>Zone 2</v>
      </c>
    </row>
    <row r="874" spans="1:8" x14ac:dyDescent="0.25">
      <c r="A874" t="s">
        <v>355</v>
      </c>
      <c r="B874">
        <v>80722</v>
      </c>
      <c r="C874" t="str">
        <f t="shared" si="13"/>
        <v>80722</v>
      </c>
      <c r="D874" t="s">
        <v>347</v>
      </c>
      <c r="E874" t="s">
        <v>559</v>
      </c>
      <c r="F874" t="s">
        <v>563</v>
      </c>
      <c r="G874" s="144">
        <v>142.8097405977</v>
      </c>
      <c r="H874" t="str">
        <f>IF(VLOOKUP(A874,$J$4:$K$19,2)="Y",IF(G874&lt;='State Zip Codes'!$P$4,'State Zip Codes'!$P$3,IF(G874&lt;='State Zip Codes'!$Q$4,'State Zip Codes'!$Q$3,IF(G874&lt;='State Zip Codes'!$R$4,'State Zip Codes'!$R$3,IF(G874&lt;='State Zip Codes'!$S$4,'State Zip Codes'!$S$3,IF(G874&lt;='State Zip Codes'!$T$4,'State Zip Codes'!$T$3,"OUT OF TERRITORY"))))),$U$3)</f>
        <v>Zone 2</v>
      </c>
    </row>
    <row r="875" spans="1:8" x14ac:dyDescent="0.25">
      <c r="A875" t="s">
        <v>355</v>
      </c>
      <c r="B875">
        <v>80742</v>
      </c>
      <c r="C875" t="str">
        <f t="shared" si="13"/>
        <v>80742</v>
      </c>
      <c r="D875" t="s">
        <v>347</v>
      </c>
      <c r="E875" t="s">
        <v>409</v>
      </c>
      <c r="F875" t="s">
        <v>544</v>
      </c>
      <c r="G875" s="144">
        <v>142.86566400479998</v>
      </c>
      <c r="H875" t="str">
        <f>IF(VLOOKUP(A875,$J$4:$K$19,2)="Y",IF(G875&lt;='State Zip Codes'!$P$4,'State Zip Codes'!$P$3,IF(G875&lt;='State Zip Codes'!$Q$4,'State Zip Codes'!$Q$3,IF(G875&lt;='State Zip Codes'!$R$4,'State Zip Codes'!$R$3,IF(G875&lt;='State Zip Codes'!$S$4,'State Zip Codes'!$S$3,IF(G875&lt;='State Zip Codes'!$T$4,'State Zip Codes'!$T$3,"OUT OF TERRITORY"))))),$U$3)</f>
        <v>Zone 2</v>
      </c>
    </row>
    <row r="876" spans="1:8" x14ac:dyDescent="0.25">
      <c r="A876" t="s">
        <v>355</v>
      </c>
      <c r="B876">
        <v>81064</v>
      </c>
      <c r="C876" t="str">
        <f t="shared" si="13"/>
        <v>81064</v>
      </c>
      <c r="D876" t="s">
        <v>347</v>
      </c>
      <c r="E876" t="s">
        <v>708</v>
      </c>
      <c r="F876" t="s">
        <v>709</v>
      </c>
      <c r="G876" s="144">
        <v>143.21984558310001</v>
      </c>
      <c r="H876" t="str">
        <f>IF(VLOOKUP(A876,$J$4:$K$19,2)="Y",IF(G876&lt;='State Zip Codes'!$P$4,'State Zip Codes'!$P$3,IF(G876&lt;='State Zip Codes'!$Q$4,'State Zip Codes'!$Q$3,IF(G876&lt;='State Zip Codes'!$R$4,'State Zip Codes'!$R$3,IF(G876&lt;='State Zip Codes'!$S$4,'State Zip Codes'!$S$3,IF(G876&lt;='State Zip Codes'!$T$4,'State Zip Codes'!$T$3,"OUT OF TERRITORY"))))),$U$3)</f>
        <v>Zone 2</v>
      </c>
    </row>
    <row r="877" spans="1:8" x14ac:dyDescent="0.25">
      <c r="A877" t="s">
        <v>355</v>
      </c>
      <c r="B877">
        <v>81601</v>
      </c>
      <c r="C877" t="str">
        <f t="shared" si="13"/>
        <v>81601</v>
      </c>
      <c r="D877" t="s">
        <v>347</v>
      </c>
      <c r="E877" t="s">
        <v>591</v>
      </c>
      <c r="F877" t="s">
        <v>592</v>
      </c>
      <c r="G877" s="144">
        <v>143.8101482136</v>
      </c>
      <c r="H877" t="str">
        <f>IF(VLOOKUP(A877,$J$4:$K$19,2)="Y",IF(G877&lt;='State Zip Codes'!$P$4,'State Zip Codes'!$P$3,IF(G877&lt;='State Zip Codes'!$Q$4,'State Zip Codes'!$Q$3,IF(G877&lt;='State Zip Codes'!$R$4,'State Zip Codes'!$R$3,IF(G877&lt;='State Zip Codes'!$S$4,'State Zip Codes'!$S$3,IF(G877&lt;='State Zip Codes'!$T$4,'State Zip Codes'!$T$3,"OUT OF TERRITORY"))))),$U$3)</f>
        <v>Zone 2</v>
      </c>
    </row>
    <row r="878" spans="1:8" x14ac:dyDescent="0.25">
      <c r="A878" t="s">
        <v>355</v>
      </c>
      <c r="B878">
        <v>80759</v>
      </c>
      <c r="C878" t="str">
        <f t="shared" si="13"/>
        <v>80759</v>
      </c>
      <c r="D878" t="s">
        <v>347</v>
      </c>
      <c r="E878" t="s">
        <v>595</v>
      </c>
      <c r="F878" t="s">
        <v>595</v>
      </c>
      <c r="G878" s="144">
        <v>143.82257563740001</v>
      </c>
      <c r="H878" t="str">
        <f>IF(VLOOKUP(A878,$J$4:$K$19,2)="Y",IF(G878&lt;='State Zip Codes'!$P$4,'State Zip Codes'!$P$3,IF(G878&lt;='State Zip Codes'!$Q$4,'State Zip Codes'!$Q$3,IF(G878&lt;='State Zip Codes'!$R$4,'State Zip Codes'!$R$3,IF(G878&lt;='State Zip Codes'!$S$4,'State Zip Codes'!$S$3,IF(G878&lt;='State Zip Codes'!$T$4,'State Zip Codes'!$T$3,"OUT OF TERRITORY"))))),$U$3)</f>
        <v>Zone 2</v>
      </c>
    </row>
    <row r="879" spans="1:8" x14ac:dyDescent="0.25">
      <c r="A879" t="s">
        <v>355</v>
      </c>
      <c r="B879">
        <v>80741</v>
      </c>
      <c r="C879" t="str">
        <f t="shared" si="13"/>
        <v>80741</v>
      </c>
      <c r="D879" t="s">
        <v>347</v>
      </c>
      <c r="E879" t="s">
        <v>559</v>
      </c>
      <c r="F879" t="s">
        <v>560</v>
      </c>
      <c r="G879" s="144">
        <v>144.76084613429998</v>
      </c>
      <c r="H879" t="str">
        <f>IF(VLOOKUP(A879,$J$4:$K$19,2)="Y",IF(G879&lt;='State Zip Codes'!$P$4,'State Zip Codes'!$P$3,IF(G879&lt;='State Zip Codes'!$Q$4,'State Zip Codes'!$Q$3,IF(G879&lt;='State Zip Codes'!$R$4,'State Zip Codes'!$R$3,IF(G879&lt;='State Zip Codes'!$S$4,'State Zip Codes'!$S$3,IF(G879&lt;='State Zip Codes'!$T$4,'State Zip Codes'!$T$3,"OUT OF TERRITORY"))))),$U$3)</f>
        <v>Zone 2</v>
      </c>
    </row>
    <row r="880" spans="1:8" x14ac:dyDescent="0.25">
      <c r="A880" t="s">
        <v>355</v>
      </c>
      <c r="B880">
        <v>80467</v>
      </c>
      <c r="C880" t="str">
        <f t="shared" si="13"/>
        <v>80467</v>
      </c>
      <c r="D880" t="s">
        <v>347</v>
      </c>
      <c r="E880" t="s">
        <v>557</v>
      </c>
      <c r="F880" t="s">
        <v>558</v>
      </c>
      <c r="G880" s="144">
        <v>145.68668920740001</v>
      </c>
      <c r="H880" t="str">
        <f>IF(VLOOKUP(A880,$J$4:$K$19,2)="Y",IF(G880&lt;='State Zip Codes'!$P$4,'State Zip Codes'!$P$3,IF(G880&lt;='State Zip Codes'!$Q$4,'State Zip Codes'!$Q$3,IF(G880&lt;='State Zip Codes'!$R$4,'State Zip Codes'!$R$3,IF(G880&lt;='State Zip Codes'!$S$4,'State Zip Codes'!$S$3,IF(G880&lt;='State Zip Codes'!$T$4,'State Zip Codes'!$T$3,"OUT OF TERRITORY"))))),$U$3)</f>
        <v>Zone 2</v>
      </c>
    </row>
    <row r="881" spans="1:8" x14ac:dyDescent="0.25">
      <c r="A881" t="s">
        <v>355</v>
      </c>
      <c r="B881">
        <v>80545</v>
      </c>
      <c r="C881" t="str">
        <f t="shared" si="13"/>
        <v>80545</v>
      </c>
      <c r="D881" t="s">
        <v>347</v>
      </c>
      <c r="E881" t="s">
        <v>438</v>
      </c>
      <c r="F881" t="s">
        <v>523</v>
      </c>
      <c r="G881" s="144">
        <v>145.76125375020001</v>
      </c>
      <c r="H881" t="str">
        <f>IF(VLOOKUP(A881,$J$4:$K$19,2)="Y",IF(G881&lt;='State Zip Codes'!$P$4,'State Zip Codes'!$P$3,IF(G881&lt;='State Zip Codes'!$Q$4,'State Zip Codes'!$Q$3,IF(G881&lt;='State Zip Codes'!$R$4,'State Zip Codes'!$R$3,IF(G881&lt;='State Zip Codes'!$S$4,'State Zip Codes'!$S$3,IF(G881&lt;='State Zip Codes'!$T$4,'State Zip Codes'!$T$3,"OUT OF TERRITORY"))))),$U$3)</f>
        <v>Zone 2</v>
      </c>
    </row>
    <row r="882" spans="1:8" x14ac:dyDescent="0.25">
      <c r="A882" t="s">
        <v>355</v>
      </c>
      <c r="B882">
        <v>80430</v>
      </c>
      <c r="C882" t="str">
        <f t="shared" si="13"/>
        <v>80430</v>
      </c>
      <c r="D882" t="s">
        <v>347</v>
      </c>
      <c r="E882" t="s">
        <v>542</v>
      </c>
      <c r="F882" t="s">
        <v>543</v>
      </c>
      <c r="G882" s="144">
        <v>145.9228102596</v>
      </c>
      <c r="H882" t="str">
        <f>IF(VLOOKUP(A882,$J$4:$K$19,2)="Y",IF(G882&lt;='State Zip Codes'!$P$4,'State Zip Codes'!$P$3,IF(G882&lt;='State Zip Codes'!$Q$4,'State Zip Codes'!$Q$3,IF(G882&lt;='State Zip Codes'!$R$4,'State Zip Codes'!$R$3,IF(G882&lt;='State Zip Codes'!$S$4,'State Zip Codes'!$S$3,IF(G882&lt;='State Zip Codes'!$T$4,'State Zip Codes'!$T$3,"OUT OF TERRITORY"))))),$U$3)</f>
        <v>Zone 2</v>
      </c>
    </row>
    <row r="883" spans="1:8" x14ac:dyDescent="0.25">
      <c r="A883" t="s">
        <v>355</v>
      </c>
      <c r="B883">
        <v>80754</v>
      </c>
      <c r="C883" t="str">
        <f t="shared" si="13"/>
        <v>80754</v>
      </c>
      <c r="D883" t="s">
        <v>347</v>
      </c>
      <c r="E883" t="s">
        <v>409</v>
      </c>
      <c r="F883" t="s">
        <v>553</v>
      </c>
      <c r="G883" s="144">
        <v>146.70573795899998</v>
      </c>
      <c r="H883" t="str">
        <f>IF(VLOOKUP(A883,$J$4:$K$19,2)="Y",IF(G883&lt;='State Zip Codes'!$P$4,'State Zip Codes'!$P$3,IF(G883&lt;='State Zip Codes'!$Q$4,'State Zip Codes'!$Q$3,IF(G883&lt;='State Zip Codes'!$R$4,'State Zip Codes'!$R$3,IF(G883&lt;='State Zip Codes'!$S$4,'State Zip Codes'!$S$3,IF(G883&lt;='State Zip Codes'!$T$4,'State Zip Codes'!$T$3,"OUT OF TERRITORY"))))),$U$3)</f>
        <v>Zone 2</v>
      </c>
    </row>
    <row r="884" spans="1:8" x14ac:dyDescent="0.25">
      <c r="A884" t="s">
        <v>355</v>
      </c>
      <c r="B884">
        <v>81041</v>
      </c>
      <c r="C884" t="str">
        <f t="shared" si="13"/>
        <v>81041</v>
      </c>
      <c r="D884" t="s">
        <v>347</v>
      </c>
      <c r="E884" t="s">
        <v>658</v>
      </c>
      <c r="F884" t="s">
        <v>702</v>
      </c>
      <c r="G884" s="144">
        <v>147.9236254914</v>
      </c>
      <c r="H884" t="str">
        <f>IF(VLOOKUP(A884,$J$4:$K$19,2)="Y",IF(G884&lt;='State Zip Codes'!$P$4,'State Zip Codes'!$P$3,IF(G884&lt;='State Zip Codes'!$Q$4,'State Zip Codes'!$Q$3,IF(G884&lt;='State Zip Codes'!$R$4,'State Zip Codes'!$R$3,IF(G884&lt;='State Zip Codes'!$S$4,'State Zip Codes'!$S$3,IF(G884&lt;='State Zip Codes'!$T$4,'State Zip Codes'!$T$3,"OUT OF TERRITORY"))))),$U$3)</f>
        <v>Zone 2</v>
      </c>
    </row>
    <row r="885" spans="1:8" x14ac:dyDescent="0.25">
      <c r="A885" t="s">
        <v>355</v>
      </c>
      <c r="B885">
        <v>81220</v>
      </c>
      <c r="C885" t="str">
        <f t="shared" si="13"/>
        <v>81220</v>
      </c>
      <c r="D885" t="s">
        <v>347</v>
      </c>
      <c r="E885" t="s">
        <v>662</v>
      </c>
      <c r="F885" t="s">
        <v>663</v>
      </c>
      <c r="G885" s="144">
        <v>148.43936357909999</v>
      </c>
      <c r="H885" t="str">
        <f>IF(VLOOKUP(A885,$J$4:$K$19,2)="Y",IF(G885&lt;='State Zip Codes'!$P$4,'State Zip Codes'!$P$3,IF(G885&lt;='State Zip Codes'!$Q$4,'State Zip Codes'!$Q$3,IF(G885&lt;='State Zip Codes'!$R$4,'State Zip Codes'!$R$3,IF(G885&lt;='State Zip Codes'!$S$4,'State Zip Codes'!$S$3,IF(G885&lt;='State Zip Codes'!$T$4,'State Zip Codes'!$T$3,"OUT OF TERRITORY"))))),$U$3)</f>
        <v>Zone 2</v>
      </c>
    </row>
    <row r="886" spans="1:8" x14ac:dyDescent="0.25">
      <c r="A886" t="s">
        <v>355</v>
      </c>
      <c r="B886">
        <v>80735</v>
      </c>
      <c r="C886" t="str">
        <f t="shared" si="13"/>
        <v>80735</v>
      </c>
      <c r="D886" t="s">
        <v>347</v>
      </c>
      <c r="E886" t="s">
        <v>595</v>
      </c>
      <c r="F886" t="s">
        <v>629</v>
      </c>
      <c r="G886" s="144">
        <v>149.7753116376</v>
      </c>
      <c r="H886" t="str">
        <f>IF(VLOOKUP(A886,$J$4:$K$19,2)="Y",IF(G886&lt;='State Zip Codes'!$P$4,'State Zip Codes'!$P$3,IF(G886&lt;='State Zip Codes'!$Q$4,'State Zip Codes'!$Q$3,IF(G886&lt;='State Zip Codes'!$R$4,'State Zip Codes'!$R$3,IF(G886&lt;='State Zip Codes'!$S$4,'State Zip Codes'!$S$3,IF(G886&lt;='State Zip Codes'!$T$4,'State Zip Codes'!$T$3,"OUT OF TERRITORY"))))),$U$3)</f>
        <v>Zone 2</v>
      </c>
    </row>
    <row r="887" spans="1:8" x14ac:dyDescent="0.25">
      <c r="A887" t="s">
        <v>355</v>
      </c>
      <c r="B887">
        <v>80727</v>
      </c>
      <c r="C887" t="str">
        <f t="shared" si="13"/>
        <v>80727</v>
      </c>
      <c r="D887" t="s">
        <v>347</v>
      </c>
      <c r="E887" t="s">
        <v>595</v>
      </c>
      <c r="F887" t="s">
        <v>613</v>
      </c>
      <c r="G887" s="144">
        <v>149.8995858756</v>
      </c>
      <c r="H887" t="str">
        <f>IF(VLOOKUP(A887,$J$4:$K$19,2)="Y",IF(G887&lt;='State Zip Codes'!$P$4,'State Zip Codes'!$P$3,IF(G887&lt;='State Zip Codes'!$Q$4,'State Zip Codes'!$Q$3,IF(G887&lt;='State Zip Codes'!$R$4,'State Zip Codes'!$R$3,IF(G887&lt;='State Zip Codes'!$S$4,'State Zip Codes'!$S$3,IF(G887&lt;='State Zip Codes'!$T$4,'State Zip Codes'!$T$3,"OUT OF TERRITORY"))))),$U$3)</f>
        <v>Zone 2</v>
      </c>
    </row>
    <row r="888" spans="1:8" x14ac:dyDescent="0.25">
      <c r="A888" t="s">
        <v>355</v>
      </c>
      <c r="B888">
        <v>80755</v>
      </c>
      <c r="C888" t="str">
        <f t="shared" si="13"/>
        <v>80755</v>
      </c>
      <c r="D888" t="s">
        <v>347</v>
      </c>
      <c r="E888" t="s">
        <v>595</v>
      </c>
      <c r="F888" t="s">
        <v>621</v>
      </c>
      <c r="G888" s="144">
        <v>150.27240858959999</v>
      </c>
      <c r="H888" t="str">
        <f>IF(VLOOKUP(A888,$J$4:$K$19,2)="Y",IF(G888&lt;='State Zip Codes'!$P$4,'State Zip Codes'!$P$3,IF(G888&lt;='State Zip Codes'!$Q$4,'State Zip Codes'!$Q$3,IF(G888&lt;='State Zip Codes'!$R$4,'State Zip Codes'!$R$3,IF(G888&lt;='State Zip Codes'!$S$4,'State Zip Codes'!$S$3,IF(G888&lt;='State Zip Codes'!$T$4,'State Zip Codes'!$T$3,"OUT OF TERRITORY"))))),$U$3)</f>
        <v>Zone 3</v>
      </c>
    </row>
    <row r="889" spans="1:8" x14ac:dyDescent="0.25">
      <c r="A889" t="s">
        <v>355</v>
      </c>
      <c r="B889">
        <v>80480</v>
      </c>
      <c r="C889" t="str">
        <f t="shared" si="13"/>
        <v>80480</v>
      </c>
      <c r="D889" t="s">
        <v>347</v>
      </c>
      <c r="E889" t="s">
        <v>542</v>
      </c>
      <c r="F889" t="s">
        <v>546</v>
      </c>
      <c r="G889" s="144">
        <v>150.6079490322</v>
      </c>
      <c r="H889" t="str">
        <f>IF(VLOOKUP(A889,$J$4:$K$19,2)="Y",IF(G889&lt;='State Zip Codes'!$P$4,'State Zip Codes'!$P$3,IF(G889&lt;='State Zip Codes'!$Q$4,'State Zip Codes'!$Q$3,IF(G889&lt;='State Zip Codes'!$R$4,'State Zip Codes'!$R$3,IF(G889&lt;='State Zip Codes'!$S$4,'State Zip Codes'!$S$3,IF(G889&lt;='State Zip Codes'!$T$4,'State Zip Codes'!$T$3,"OUT OF TERRITORY"))))),$U$3)</f>
        <v>Zone 3</v>
      </c>
    </row>
    <row r="890" spans="1:8" x14ac:dyDescent="0.25">
      <c r="A890" t="s">
        <v>355</v>
      </c>
      <c r="B890">
        <v>81047</v>
      </c>
      <c r="C890" t="str">
        <f t="shared" si="13"/>
        <v>81047</v>
      </c>
      <c r="D890" t="s">
        <v>347</v>
      </c>
      <c r="E890" t="s">
        <v>658</v>
      </c>
      <c r="F890" t="s">
        <v>701</v>
      </c>
      <c r="G890" s="144">
        <v>150.81300152489999</v>
      </c>
      <c r="H890" t="str">
        <f>IF(VLOOKUP(A890,$J$4:$K$19,2)="Y",IF(G890&lt;='State Zip Codes'!$P$4,'State Zip Codes'!$P$3,IF(G890&lt;='State Zip Codes'!$Q$4,'State Zip Codes'!$Q$3,IF(G890&lt;='State Zip Codes'!$R$4,'State Zip Codes'!$R$3,IF(G890&lt;='State Zip Codes'!$S$4,'State Zip Codes'!$S$3,IF(G890&lt;='State Zip Codes'!$T$4,'State Zip Codes'!$T$3,"OUT OF TERRITORY"))))),$U$3)</f>
        <v>Zone 3</v>
      </c>
    </row>
    <row r="891" spans="1:8" x14ac:dyDescent="0.25">
      <c r="A891" t="s">
        <v>355</v>
      </c>
      <c r="B891">
        <v>81428</v>
      </c>
      <c r="C891" t="str">
        <f t="shared" si="13"/>
        <v>81428</v>
      </c>
      <c r="D891" t="s">
        <v>347</v>
      </c>
      <c r="E891" t="s">
        <v>635</v>
      </c>
      <c r="F891" t="s">
        <v>636</v>
      </c>
      <c r="G891" s="144">
        <v>151.0056265938</v>
      </c>
      <c r="H891" t="str">
        <f>IF(VLOOKUP(A891,$J$4:$K$19,2)="Y",IF(G891&lt;='State Zip Codes'!$P$4,'State Zip Codes'!$P$3,IF(G891&lt;='State Zip Codes'!$Q$4,'State Zip Codes'!$Q$3,IF(G891&lt;='State Zip Codes'!$R$4,'State Zip Codes'!$R$3,IF(G891&lt;='State Zip Codes'!$S$4,'State Zip Codes'!$S$3,IF(G891&lt;='State Zip Codes'!$T$4,'State Zip Codes'!$T$3,"OUT OF TERRITORY"))))),$U$3)</f>
        <v>Zone 3</v>
      </c>
    </row>
    <row r="892" spans="1:8" x14ac:dyDescent="0.25">
      <c r="A892" t="s">
        <v>355</v>
      </c>
      <c r="B892">
        <v>80751</v>
      </c>
      <c r="C892" t="str">
        <f t="shared" si="13"/>
        <v>80751</v>
      </c>
      <c r="D892" t="s">
        <v>347</v>
      </c>
      <c r="E892" t="s">
        <v>559</v>
      </c>
      <c r="F892" t="s">
        <v>570</v>
      </c>
      <c r="G892" s="144">
        <v>151.13611454369999</v>
      </c>
      <c r="H892" t="str">
        <f>IF(VLOOKUP(A892,$J$4:$K$19,2)="Y",IF(G892&lt;='State Zip Codes'!$P$4,'State Zip Codes'!$P$3,IF(G892&lt;='State Zip Codes'!$Q$4,'State Zip Codes'!$Q$3,IF(G892&lt;='State Zip Codes'!$R$4,'State Zip Codes'!$R$3,IF(G892&lt;='State Zip Codes'!$S$4,'State Zip Codes'!$S$3,IF(G892&lt;='State Zip Codes'!$T$4,'State Zip Codes'!$T$3,"OUT OF TERRITORY"))))),$U$3)</f>
        <v>Zone 3</v>
      </c>
    </row>
    <row r="893" spans="1:8" x14ac:dyDescent="0.25">
      <c r="A893" t="s">
        <v>355</v>
      </c>
      <c r="B893">
        <v>81073</v>
      </c>
      <c r="C893" t="str">
        <f t="shared" si="13"/>
        <v>81073</v>
      </c>
      <c r="D893" t="s">
        <v>347</v>
      </c>
      <c r="E893" t="s">
        <v>708</v>
      </c>
      <c r="F893" t="s">
        <v>714</v>
      </c>
      <c r="G893" s="144">
        <v>152.26079639759999</v>
      </c>
      <c r="H893" t="str">
        <f>IF(VLOOKUP(A893,$J$4:$K$19,2)="Y",IF(G893&lt;='State Zip Codes'!$P$4,'State Zip Codes'!$P$3,IF(G893&lt;='State Zip Codes'!$Q$4,'State Zip Codes'!$Q$3,IF(G893&lt;='State Zip Codes'!$R$4,'State Zip Codes'!$R$3,IF(G893&lt;='State Zip Codes'!$S$4,'State Zip Codes'!$S$3,IF(G893&lt;='State Zip Codes'!$T$4,'State Zip Codes'!$T$3,"OUT OF TERRITORY"))))),$U$3)</f>
        <v>Zone 3</v>
      </c>
    </row>
    <row r="894" spans="1:8" x14ac:dyDescent="0.25">
      <c r="A894" t="s">
        <v>355</v>
      </c>
      <c r="B894">
        <v>81235</v>
      </c>
      <c r="C894" t="str">
        <f t="shared" si="13"/>
        <v>81235</v>
      </c>
      <c r="D894" t="s">
        <v>347</v>
      </c>
      <c r="E894" t="s">
        <v>686</v>
      </c>
      <c r="F894" t="s">
        <v>687</v>
      </c>
      <c r="G894" s="144">
        <v>152.49691744979998</v>
      </c>
      <c r="H894" t="str">
        <f>IF(VLOOKUP(A894,$J$4:$K$19,2)="Y",IF(G894&lt;='State Zip Codes'!$P$4,'State Zip Codes'!$P$3,IF(G894&lt;='State Zip Codes'!$Q$4,'State Zip Codes'!$Q$3,IF(G894&lt;='State Zip Codes'!$R$4,'State Zip Codes'!$R$3,IF(G894&lt;='State Zip Codes'!$S$4,'State Zip Codes'!$S$3,IF(G894&lt;='State Zip Codes'!$T$4,'State Zip Codes'!$T$3,"OUT OF TERRITORY"))))),$U$3)</f>
        <v>Zone 3</v>
      </c>
    </row>
    <row r="895" spans="1:8" x14ac:dyDescent="0.25">
      <c r="A895" t="s">
        <v>355</v>
      </c>
      <c r="B895">
        <v>81647</v>
      </c>
      <c r="C895" t="str">
        <f t="shared" si="13"/>
        <v>81647</v>
      </c>
      <c r="D895" t="s">
        <v>347</v>
      </c>
      <c r="E895" t="s">
        <v>591</v>
      </c>
      <c r="F895" t="s">
        <v>610</v>
      </c>
      <c r="G895" s="144">
        <v>154.51016010539999</v>
      </c>
      <c r="H895" t="str">
        <f>IF(VLOOKUP(A895,$J$4:$K$19,2)="Y",IF(G895&lt;='State Zip Codes'!$P$4,'State Zip Codes'!$P$3,IF(G895&lt;='State Zip Codes'!$Q$4,'State Zip Codes'!$Q$3,IF(G895&lt;='State Zip Codes'!$R$4,'State Zip Codes'!$R$3,IF(G895&lt;='State Zip Codes'!$S$4,'State Zip Codes'!$S$3,IF(G895&lt;='State Zip Codes'!$T$4,'State Zip Codes'!$T$3,"OUT OF TERRITORY"))))),$U$3)</f>
        <v>Zone 3</v>
      </c>
    </row>
    <row r="896" spans="1:8" x14ac:dyDescent="0.25">
      <c r="A896" t="s">
        <v>355</v>
      </c>
      <c r="B896">
        <v>81415</v>
      </c>
      <c r="C896" t="str">
        <f t="shared" si="13"/>
        <v>81415</v>
      </c>
      <c r="D896" t="s">
        <v>347</v>
      </c>
      <c r="E896" t="s">
        <v>635</v>
      </c>
      <c r="F896" t="s">
        <v>657</v>
      </c>
      <c r="G896" s="144">
        <v>154.70278517429998</v>
      </c>
      <c r="H896" t="str">
        <f>IF(VLOOKUP(A896,$J$4:$K$19,2)="Y",IF(G896&lt;='State Zip Codes'!$P$4,'State Zip Codes'!$P$3,IF(G896&lt;='State Zip Codes'!$Q$4,'State Zip Codes'!$Q$3,IF(G896&lt;='State Zip Codes'!$R$4,'State Zip Codes'!$R$3,IF(G896&lt;='State Zip Codes'!$S$4,'State Zip Codes'!$S$3,IF(G896&lt;='State Zip Codes'!$T$4,'State Zip Codes'!$T$3,"OUT OF TERRITORY"))))),$U$3)</f>
        <v>Zone 3</v>
      </c>
    </row>
    <row r="897" spans="1:8" x14ac:dyDescent="0.25">
      <c r="A897" t="s">
        <v>355</v>
      </c>
      <c r="B897">
        <v>80487</v>
      </c>
      <c r="C897" t="str">
        <f t="shared" si="13"/>
        <v>80487</v>
      </c>
      <c r="D897" t="s">
        <v>347</v>
      </c>
      <c r="E897" t="s">
        <v>557</v>
      </c>
      <c r="F897" t="s">
        <v>568</v>
      </c>
      <c r="G897" s="144">
        <v>157.48652810549999</v>
      </c>
      <c r="H897" t="str">
        <f>IF(VLOOKUP(A897,$J$4:$K$19,2)="Y",IF(G897&lt;='State Zip Codes'!$P$4,'State Zip Codes'!$P$3,IF(G897&lt;='State Zip Codes'!$Q$4,'State Zip Codes'!$Q$3,IF(G897&lt;='State Zip Codes'!$R$4,'State Zip Codes'!$R$3,IF(G897&lt;='State Zip Codes'!$S$4,'State Zip Codes'!$S$3,IF(G897&lt;='State Zip Codes'!$T$4,'State Zip Codes'!$T$3,"OUT OF TERRITORY"))))),$U$3)</f>
        <v>Zone 3</v>
      </c>
    </row>
    <row r="898" spans="1:8" x14ac:dyDescent="0.25">
      <c r="A898" t="s">
        <v>355</v>
      </c>
      <c r="B898">
        <v>81419</v>
      </c>
      <c r="C898" t="str">
        <f t="shared" si="13"/>
        <v>81419</v>
      </c>
      <c r="D898" t="s">
        <v>347</v>
      </c>
      <c r="E898" t="s">
        <v>635</v>
      </c>
      <c r="F898" t="s">
        <v>655</v>
      </c>
      <c r="G898" s="144">
        <v>158.91568184249999</v>
      </c>
      <c r="H898" t="str">
        <f>IF(VLOOKUP(A898,$J$4:$K$19,2)="Y",IF(G898&lt;='State Zip Codes'!$P$4,'State Zip Codes'!$P$3,IF(G898&lt;='State Zip Codes'!$Q$4,'State Zip Codes'!$Q$3,IF(G898&lt;='State Zip Codes'!$R$4,'State Zip Codes'!$R$3,IF(G898&lt;='State Zip Codes'!$S$4,'State Zip Codes'!$S$3,IF(G898&lt;='State Zip Codes'!$T$4,'State Zip Codes'!$T$3,"OUT OF TERRITORY"))))),$U$3)</f>
        <v>Zone 3</v>
      </c>
    </row>
    <row r="899" spans="1:8" x14ac:dyDescent="0.25">
      <c r="A899" t="s">
        <v>355</v>
      </c>
      <c r="B899">
        <v>80728</v>
      </c>
      <c r="C899" t="str">
        <f t="shared" si="13"/>
        <v>80728</v>
      </c>
      <c r="D899" t="s">
        <v>347</v>
      </c>
      <c r="E899" t="s">
        <v>559</v>
      </c>
      <c r="F899" t="s">
        <v>599</v>
      </c>
      <c r="G899" s="144">
        <v>159.28229084459997</v>
      </c>
      <c r="H899" t="str">
        <f>IF(VLOOKUP(A899,$J$4:$K$19,2)="Y",IF(G899&lt;='State Zip Codes'!$P$4,'State Zip Codes'!$P$3,IF(G899&lt;='State Zip Codes'!$Q$4,'State Zip Codes'!$Q$3,IF(G899&lt;='State Zip Codes'!$R$4,'State Zip Codes'!$R$3,IF(G899&lt;='State Zip Codes'!$S$4,'State Zip Codes'!$S$3,IF(G899&lt;='State Zip Codes'!$T$4,'State Zip Codes'!$T$3,"OUT OF TERRITORY"))))),$U$3)</f>
        <v>Zone 3</v>
      </c>
    </row>
    <row r="900" spans="1:8" x14ac:dyDescent="0.25">
      <c r="A900" t="s">
        <v>355</v>
      </c>
      <c r="B900">
        <v>81084</v>
      </c>
      <c r="C900" t="str">
        <f t="shared" si="13"/>
        <v>81084</v>
      </c>
      <c r="D900" t="s">
        <v>347</v>
      </c>
      <c r="E900" t="s">
        <v>708</v>
      </c>
      <c r="F900" t="s">
        <v>716</v>
      </c>
      <c r="G900" s="144">
        <v>159.74210552519997</v>
      </c>
      <c r="H900" t="str">
        <f>IF(VLOOKUP(A900,$J$4:$K$19,2)="Y",IF(G900&lt;='State Zip Codes'!$P$4,'State Zip Codes'!$P$3,IF(G900&lt;='State Zip Codes'!$Q$4,'State Zip Codes'!$Q$3,IF(G900&lt;='State Zip Codes'!$R$4,'State Zip Codes'!$R$3,IF(G900&lt;='State Zip Codes'!$S$4,'State Zip Codes'!$S$3,IF(G900&lt;='State Zip Codes'!$T$4,'State Zip Codes'!$T$3,"OUT OF TERRITORY"))))),$U$3)</f>
        <v>Zone 3</v>
      </c>
    </row>
    <row r="901" spans="1:8" x14ac:dyDescent="0.25">
      <c r="A901" t="s">
        <v>355</v>
      </c>
      <c r="B901">
        <v>80758</v>
      </c>
      <c r="C901" t="str">
        <f t="shared" ref="C901:C964" si="14">TRIM(CLEAN(B901))</f>
        <v>80758</v>
      </c>
      <c r="D901" t="s">
        <v>347</v>
      </c>
      <c r="E901" t="s">
        <v>595</v>
      </c>
      <c r="F901" t="s">
        <v>630</v>
      </c>
      <c r="G901" s="144">
        <v>159.74831923709996</v>
      </c>
      <c r="H901" t="str">
        <f>IF(VLOOKUP(A901,$J$4:$K$19,2)="Y",IF(G901&lt;='State Zip Codes'!$P$4,'State Zip Codes'!$P$3,IF(G901&lt;='State Zip Codes'!$Q$4,'State Zip Codes'!$Q$3,IF(G901&lt;='State Zip Codes'!$R$4,'State Zip Codes'!$R$3,IF(G901&lt;='State Zip Codes'!$S$4,'State Zip Codes'!$S$3,IF(G901&lt;='State Zip Codes'!$T$4,'State Zip Codes'!$T$3,"OUT OF TERRITORY"))))),$U$3)</f>
        <v>Zone 3</v>
      </c>
    </row>
    <row r="902" spans="1:8" x14ac:dyDescent="0.25">
      <c r="A902" t="s">
        <v>355</v>
      </c>
      <c r="B902">
        <v>81624</v>
      </c>
      <c r="C902" t="str">
        <f t="shared" si="14"/>
        <v>81624</v>
      </c>
      <c r="D902" t="s">
        <v>347</v>
      </c>
      <c r="E902" t="s">
        <v>640</v>
      </c>
      <c r="F902" t="s">
        <v>641</v>
      </c>
      <c r="G902" s="144">
        <v>160.32619444379998</v>
      </c>
      <c r="H902" t="str">
        <f>IF(VLOOKUP(A902,$J$4:$K$19,2)="Y",IF(G902&lt;='State Zip Codes'!$P$4,'State Zip Codes'!$P$3,IF(G902&lt;='State Zip Codes'!$Q$4,'State Zip Codes'!$Q$3,IF(G902&lt;='State Zip Codes'!$R$4,'State Zip Codes'!$R$3,IF(G902&lt;='State Zip Codes'!$S$4,'State Zip Codes'!$S$3,IF(G902&lt;='State Zip Codes'!$T$4,'State Zip Codes'!$T$3,"OUT OF TERRITORY"))))),$U$3)</f>
        <v>Zone 3</v>
      </c>
    </row>
    <row r="903" spans="1:8" x14ac:dyDescent="0.25">
      <c r="A903" t="s">
        <v>355</v>
      </c>
      <c r="B903">
        <v>81147</v>
      </c>
      <c r="C903" t="str">
        <f t="shared" si="14"/>
        <v>81147</v>
      </c>
      <c r="D903" t="s">
        <v>347</v>
      </c>
      <c r="E903" t="s">
        <v>711</v>
      </c>
      <c r="F903" t="s">
        <v>712</v>
      </c>
      <c r="G903" s="144">
        <v>160.3448355795</v>
      </c>
      <c r="H903" t="str">
        <f>IF(VLOOKUP(A903,$J$4:$K$19,2)="Y",IF(G903&lt;='State Zip Codes'!$P$4,'State Zip Codes'!$P$3,IF(G903&lt;='State Zip Codes'!$Q$4,'State Zip Codes'!$Q$3,IF(G903&lt;='State Zip Codes'!$R$4,'State Zip Codes'!$R$3,IF(G903&lt;='State Zip Codes'!$S$4,'State Zip Codes'!$S$3,IF(G903&lt;='State Zip Codes'!$T$4,'State Zip Codes'!$T$3,"OUT OF TERRITORY"))))),$U$3)</f>
        <v>Zone 3</v>
      </c>
    </row>
    <row r="904" spans="1:8" x14ac:dyDescent="0.25">
      <c r="A904" t="s">
        <v>355</v>
      </c>
      <c r="B904">
        <v>81652</v>
      </c>
      <c r="C904" t="str">
        <f t="shared" si="14"/>
        <v>81652</v>
      </c>
      <c r="D904" t="s">
        <v>347</v>
      </c>
      <c r="E904" t="s">
        <v>591</v>
      </c>
      <c r="F904" t="s">
        <v>624</v>
      </c>
      <c r="G904" s="144">
        <v>160.48775095319996</v>
      </c>
      <c r="H904" t="str">
        <f>IF(VLOOKUP(A904,$J$4:$K$19,2)="Y",IF(G904&lt;='State Zip Codes'!$P$4,'State Zip Codes'!$P$3,IF(G904&lt;='State Zip Codes'!$Q$4,'State Zip Codes'!$Q$3,IF(G904&lt;='State Zip Codes'!$R$4,'State Zip Codes'!$R$3,IF(G904&lt;='State Zip Codes'!$S$4,'State Zip Codes'!$S$3,IF(G904&lt;='State Zip Codes'!$T$4,'State Zip Codes'!$T$3,"OUT OF TERRITORY"))))),$U$3)</f>
        <v>Zone 3</v>
      </c>
    </row>
    <row r="905" spans="1:8" x14ac:dyDescent="0.25">
      <c r="A905" t="s">
        <v>355</v>
      </c>
      <c r="B905">
        <v>80745</v>
      </c>
      <c r="C905" t="str">
        <f t="shared" si="14"/>
        <v>80745</v>
      </c>
      <c r="D905" t="s">
        <v>347</v>
      </c>
      <c r="E905" t="s">
        <v>559</v>
      </c>
      <c r="F905" t="s">
        <v>584</v>
      </c>
      <c r="G905" s="144">
        <v>160.53746064839999</v>
      </c>
      <c r="H905" t="str">
        <f>IF(VLOOKUP(A905,$J$4:$K$19,2)="Y",IF(G905&lt;='State Zip Codes'!$P$4,'State Zip Codes'!$P$3,IF(G905&lt;='State Zip Codes'!$Q$4,'State Zip Codes'!$Q$3,IF(G905&lt;='State Zip Codes'!$R$4,'State Zip Codes'!$R$3,IF(G905&lt;='State Zip Codes'!$S$4,'State Zip Codes'!$S$3,IF(G905&lt;='State Zip Codes'!$T$4,'State Zip Codes'!$T$3,"OUT OF TERRITORY"))))),$U$3)</f>
        <v>Zone 3</v>
      </c>
    </row>
    <row r="906" spans="1:8" x14ac:dyDescent="0.25">
      <c r="A906" t="s">
        <v>355</v>
      </c>
      <c r="B906">
        <v>80736</v>
      </c>
      <c r="C906" t="str">
        <f t="shared" si="14"/>
        <v>80736</v>
      </c>
      <c r="D906" t="s">
        <v>347</v>
      </c>
      <c r="E906" t="s">
        <v>559</v>
      </c>
      <c r="F906" t="s">
        <v>602</v>
      </c>
      <c r="G906" s="144">
        <v>165.1977445734</v>
      </c>
      <c r="H906" t="str">
        <f>IF(VLOOKUP(A906,$J$4:$K$19,2)="Y",IF(G906&lt;='State Zip Codes'!$P$4,'State Zip Codes'!$P$3,IF(G906&lt;='State Zip Codes'!$Q$4,'State Zip Codes'!$Q$3,IF(G906&lt;='State Zip Codes'!$R$4,'State Zip Codes'!$R$3,IF(G906&lt;='State Zip Codes'!$S$4,'State Zip Codes'!$S$3,IF(G906&lt;='State Zip Codes'!$T$4,'State Zip Codes'!$T$3,"OUT OF TERRITORY"))))),$U$3)</f>
        <v>Zone 3</v>
      </c>
    </row>
    <row r="907" spans="1:8" x14ac:dyDescent="0.25">
      <c r="A907" t="s">
        <v>355</v>
      </c>
      <c r="B907">
        <v>81413</v>
      </c>
      <c r="C907" t="str">
        <f t="shared" si="14"/>
        <v>81413</v>
      </c>
      <c r="D907" t="s">
        <v>347</v>
      </c>
      <c r="E907" t="s">
        <v>635</v>
      </c>
      <c r="F907" t="s">
        <v>660</v>
      </c>
      <c r="G907" s="144">
        <v>165.8626117467</v>
      </c>
      <c r="H907" t="str">
        <f>IF(VLOOKUP(A907,$J$4:$K$19,2)="Y",IF(G907&lt;='State Zip Codes'!$P$4,'State Zip Codes'!$P$3,IF(G907&lt;='State Zip Codes'!$Q$4,'State Zip Codes'!$Q$3,IF(G907&lt;='State Zip Codes'!$R$4,'State Zip Codes'!$R$3,IF(G907&lt;='State Zip Codes'!$S$4,'State Zip Codes'!$S$3,IF(G907&lt;='State Zip Codes'!$T$4,'State Zip Codes'!$T$3,"OUT OF TERRITORY"))))),$U$3)</f>
        <v>Zone 3</v>
      </c>
    </row>
    <row r="908" spans="1:8" x14ac:dyDescent="0.25">
      <c r="A908" t="s">
        <v>355</v>
      </c>
      <c r="B908">
        <v>81410</v>
      </c>
      <c r="C908" t="str">
        <f t="shared" si="14"/>
        <v>81410</v>
      </c>
      <c r="D908" t="s">
        <v>347</v>
      </c>
      <c r="E908" t="s">
        <v>635</v>
      </c>
      <c r="F908" t="s">
        <v>673</v>
      </c>
      <c r="G908" s="144">
        <v>167.66458819769997</v>
      </c>
      <c r="H908" t="str">
        <f>IF(VLOOKUP(A908,$J$4:$K$19,2)="Y",IF(G908&lt;='State Zip Codes'!$P$4,'State Zip Codes'!$P$3,IF(G908&lt;='State Zip Codes'!$Q$4,'State Zip Codes'!$Q$3,IF(G908&lt;='State Zip Codes'!$R$4,'State Zip Codes'!$R$3,IF(G908&lt;='State Zip Codes'!$S$4,'State Zip Codes'!$S$3,IF(G908&lt;='State Zip Codes'!$T$4,'State Zip Codes'!$T$3,"OUT OF TERRITORY"))))),$U$3)</f>
        <v>Zone 3</v>
      </c>
    </row>
    <row r="909" spans="1:8" x14ac:dyDescent="0.25">
      <c r="A909" t="s">
        <v>355</v>
      </c>
      <c r="B909">
        <v>80747</v>
      </c>
      <c r="C909" t="str">
        <f t="shared" si="14"/>
        <v>80747</v>
      </c>
      <c r="D909" t="s">
        <v>347</v>
      </c>
      <c r="E909" t="s">
        <v>559</v>
      </c>
      <c r="F909" t="s">
        <v>600</v>
      </c>
      <c r="G909" s="144">
        <v>167.91935038559998</v>
      </c>
      <c r="H909" t="str">
        <f>IF(VLOOKUP(A909,$J$4:$K$19,2)="Y",IF(G909&lt;='State Zip Codes'!$P$4,'State Zip Codes'!$P$3,IF(G909&lt;='State Zip Codes'!$Q$4,'State Zip Codes'!$Q$3,IF(G909&lt;='State Zip Codes'!$R$4,'State Zip Codes'!$R$3,IF(G909&lt;='State Zip Codes'!$S$4,'State Zip Codes'!$S$3,IF(G909&lt;='State Zip Codes'!$T$4,'State Zip Codes'!$T$3,"OUT OF TERRITORY"))))),$U$3)</f>
        <v>Zone 3</v>
      </c>
    </row>
    <row r="910" spans="1:8" x14ac:dyDescent="0.25">
      <c r="A910" t="s">
        <v>355</v>
      </c>
      <c r="B910">
        <v>81401</v>
      </c>
      <c r="C910" t="str">
        <f t="shared" si="14"/>
        <v>81401</v>
      </c>
      <c r="D910" t="s">
        <v>347</v>
      </c>
      <c r="E910" t="s">
        <v>662</v>
      </c>
      <c r="F910" t="s">
        <v>662</v>
      </c>
      <c r="G910" s="144">
        <v>168.88868944199999</v>
      </c>
      <c r="H910" t="str">
        <f>IF(VLOOKUP(A910,$J$4:$K$19,2)="Y",IF(G910&lt;='State Zip Codes'!$P$4,'State Zip Codes'!$P$3,IF(G910&lt;='State Zip Codes'!$Q$4,'State Zip Codes'!$Q$3,IF(G910&lt;='State Zip Codes'!$R$4,'State Zip Codes'!$R$3,IF(G910&lt;='State Zip Codes'!$S$4,'State Zip Codes'!$S$3,IF(G910&lt;='State Zip Codes'!$T$4,'State Zip Codes'!$T$3,"OUT OF TERRITORY"))))),$U$3)</f>
        <v>Zone 3</v>
      </c>
    </row>
    <row r="911" spans="1:8" x14ac:dyDescent="0.25">
      <c r="A911" t="s">
        <v>355</v>
      </c>
      <c r="B911">
        <v>81403</v>
      </c>
      <c r="C911" t="str">
        <f t="shared" si="14"/>
        <v>81403</v>
      </c>
      <c r="D911" t="s">
        <v>347</v>
      </c>
      <c r="E911" t="s">
        <v>662</v>
      </c>
      <c r="F911" t="s">
        <v>662</v>
      </c>
      <c r="G911" s="144">
        <v>169.4354960892</v>
      </c>
      <c r="H911" t="str">
        <f>IF(VLOOKUP(A911,$J$4:$K$19,2)="Y",IF(G911&lt;='State Zip Codes'!$P$4,'State Zip Codes'!$P$3,IF(G911&lt;='State Zip Codes'!$Q$4,'State Zip Codes'!$Q$3,IF(G911&lt;='State Zip Codes'!$R$4,'State Zip Codes'!$R$3,IF(G911&lt;='State Zip Codes'!$S$4,'State Zip Codes'!$S$3,IF(G911&lt;='State Zip Codes'!$T$4,'State Zip Codes'!$T$3,"OUT OF TERRITORY"))))),$U$3)</f>
        <v>Zone 3</v>
      </c>
    </row>
    <row r="912" spans="1:8" x14ac:dyDescent="0.25">
      <c r="A912" t="s">
        <v>355</v>
      </c>
      <c r="B912">
        <v>81432</v>
      </c>
      <c r="C912" t="str">
        <f t="shared" si="14"/>
        <v>81432</v>
      </c>
      <c r="D912" t="s">
        <v>347</v>
      </c>
      <c r="E912" t="s">
        <v>697</v>
      </c>
      <c r="F912" t="s">
        <v>698</v>
      </c>
      <c r="G912" s="144">
        <v>170.64716990969998</v>
      </c>
      <c r="H912" t="str">
        <f>IF(VLOOKUP(A912,$J$4:$K$19,2)="Y",IF(G912&lt;='State Zip Codes'!$P$4,'State Zip Codes'!$P$3,IF(G912&lt;='State Zip Codes'!$Q$4,'State Zip Codes'!$Q$3,IF(G912&lt;='State Zip Codes'!$R$4,'State Zip Codes'!$R$3,IF(G912&lt;='State Zip Codes'!$S$4,'State Zip Codes'!$S$3,IF(G912&lt;='State Zip Codes'!$T$4,'State Zip Codes'!$T$3,"OUT OF TERRITORY"))))),$U$3)</f>
        <v>Zone 3</v>
      </c>
    </row>
    <row r="913" spans="1:8" x14ac:dyDescent="0.25">
      <c r="A913" t="s">
        <v>355</v>
      </c>
      <c r="B913">
        <v>80428</v>
      </c>
      <c r="C913" t="str">
        <f t="shared" si="14"/>
        <v>80428</v>
      </c>
      <c r="D913" t="s">
        <v>347</v>
      </c>
      <c r="E913" t="s">
        <v>557</v>
      </c>
      <c r="F913" t="s">
        <v>589</v>
      </c>
      <c r="G913" s="144">
        <v>171.20640398069997</v>
      </c>
      <c r="H913" t="str">
        <f>IF(VLOOKUP(A913,$J$4:$K$19,2)="Y",IF(G913&lt;='State Zip Codes'!$P$4,'State Zip Codes'!$P$3,IF(G913&lt;='State Zip Codes'!$Q$4,'State Zip Codes'!$Q$3,IF(G913&lt;='State Zip Codes'!$R$4,'State Zip Codes'!$R$3,IF(G913&lt;='State Zip Codes'!$S$4,'State Zip Codes'!$S$3,IF(G913&lt;='State Zip Codes'!$T$4,'State Zip Codes'!$T$3,"OUT OF TERRITORY"))))),$U$3)</f>
        <v>Zone 3</v>
      </c>
    </row>
    <row r="914" spans="1:8" x14ac:dyDescent="0.25">
      <c r="A914" t="s">
        <v>355</v>
      </c>
      <c r="B914">
        <v>81090</v>
      </c>
      <c r="C914" t="str">
        <f t="shared" si="14"/>
        <v>81090</v>
      </c>
      <c r="D914" t="s">
        <v>347</v>
      </c>
      <c r="E914" t="s">
        <v>708</v>
      </c>
      <c r="F914" t="s">
        <v>723</v>
      </c>
      <c r="G914" s="144">
        <v>171.67243237319997</v>
      </c>
      <c r="H914" t="str">
        <f>IF(VLOOKUP(A914,$J$4:$K$19,2)="Y",IF(G914&lt;='State Zip Codes'!$P$4,'State Zip Codes'!$P$3,IF(G914&lt;='State Zip Codes'!$Q$4,'State Zip Codes'!$Q$3,IF(G914&lt;='State Zip Codes'!$R$4,'State Zip Codes'!$R$3,IF(G914&lt;='State Zip Codes'!$S$4,'State Zip Codes'!$S$3,IF(G914&lt;='State Zip Codes'!$T$4,'State Zip Codes'!$T$3,"OUT OF TERRITORY"))))),$U$3)</f>
        <v>Zone 3</v>
      </c>
    </row>
    <row r="915" spans="1:8" x14ac:dyDescent="0.25">
      <c r="A915" t="s">
        <v>355</v>
      </c>
      <c r="B915">
        <v>81641</v>
      </c>
      <c r="C915" t="str">
        <f t="shared" si="14"/>
        <v>81641</v>
      </c>
      <c r="D915" t="s">
        <v>347</v>
      </c>
      <c r="E915" t="s">
        <v>616</v>
      </c>
      <c r="F915" t="s">
        <v>617</v>
      </c>
      <c r="G915" s="144">
        <v>171.74699691599997</v>
      </c>
      <c r="H915" t="str">
        <f>IF(VLOOKUP(A915,$J$4:$K$19,2)="Y",IF(G915&lt;='State Zip Codes'!$P$4,'State Zip Codes'!$P$3,IF(G915&lt;='State Zip Codes'!$Q$4,'State Zip Codes'!$Q$3,IF(G915&lt;='State Zip Codes'!$R$4,'State Zip Codes'!$R$3,IF(G915&lt;='State Zip Codes'!$S$4,'State Zip Codes'!$S$3,IF(G915&lt;='State Zip Codes'!$T$4,'State Zip Codes'!$T$3,"OUT OF TERRITORY"))))),$U$3)</f>
        <v>Zone 3</v>
      </c>
    </row>
    <row r="916" spans="1:8" x14ac:dyDescent="0.25">
      <c r="A916" t="s">
        <v>355</v>
      </c>
      <c r="B916">
        <v>81029</v>
      </c>
      <c r="C916" t="str">
        <f t="shared" si="14"/>
        <v>81029</v>
      </c>
      <c r="D916" t="s">
        <v>347</v>
      </c>
      <c r="E916" t="s">
        <v>708</v>
      </c>
      <c r="F916" t="s">
        <v>724</v>
      </c>
      <c r="G916" s="144">
        <v>171.98933168010001</v>
      </c>
      <c r="H916" t="str">
        <f>IF(VLOOKUP(A916,$J$4:$K$19,2)="Y",IF(G916&lt;='State Zip Codes'!$P$4,'State Zip Codes'!$P$3,IF(G916&lt;='State Zip Codes'!$Q$4,'State Zip Codes'!$Q$3,IF(G916&lt;='State Zip Codes'!$R$4,'State Zip Codes'!$R$3,IF(G916&lt;='State Zip Codes'!$S$4,'State Zip Codes'!$S$3,IF(G916&lt;='State Zip Codes'!$T$4,'State Zip Codes'!$T$3,"OUT OF TERRITORY"))))),$U$3)</f>
        <v>Zone 3</v>
      </c>
    </row>
    <row r="917" spans="1:8" x14ac:dyDescent="0.25">
      <c r="A917" t="s">
        <v>355</v>
      </c>
      <c r="B917">
        <v>80731</v>
      </c>
      <c r="C917" t="str">
        <f t="shared" si="14"/>
        <v>80731</v>
      </c>
      <c r="D917" t="s">
        <v>347</v>
      </c>
      <c r="E917" t="s">
        <v>622</v>
      </c>
      <c r="F917" t="s">
        <v>623</v>
      </c>
      <c r="G917" s="144">
        <v>172.26273500369999</v>
      </c>
      <c r="H917" t="str">
        <f>IF(VLOOKUP(A917,$J$4:$K$19,2)="Y",IF(G917&lt;='State Zip Codes'!$P$4,'State Zip Codes'!$P$3,IF(G917&lt;='State Zip Codes'!$Q$4,'State Zip Codes'!$Q$3,IF(G917&lt;='State Zip Codes'!$R$4,'State Zip Codes'!$R$3,IF(G917&lt;='State Zip Codes'!$S$4,'State Zip Codes'!$S$3,IF(G917&lt;='State Zip Codes'!$T$4,'State Zip Codes'!$T$3,"OUT OF TERRITORY"))))),$U$3)</f>
        <v>Zone 3</v>
      </c>
    </row>
    <row r="918" spans="1:8" x14ac:dyDescent="0.25">
      <c r="A918" t="s">
        <v>355</v>
      </c>
      <c r="B918">
        <v>81639</v>
      </c>
      <c r="C918" t="str">
        <f t="shared" si="14"/>
        <v>81639</v>
      </c>
      <c r="D918" t="s">
        <v>347</v>
      </c>
      <c r="E918" t="s">
        <v>557</v>
      </c>
      <c r="F918" t="s">
        <v>601</v>
      </c>
      <c r="G918" s="144">
        <v>173.4433402647</v>
      </c>
      <c r="H918" t="str">
        <f>IF(VLOOKUP(A918,$J$4:$K$19,2)="Y",IF(G918&lt;='State Zip Codes'!$P$4,'State Zip Codes'!$P$3,IF(G918&lt;='State Zip Codes'!$Q$4,'State Zip Codes'!$Q$3,IF(G918&lt;='State Zip Codes'!$R$4,'State Zip Codes'!$R$3,IF(G918&lt;='State Zip Codes'!$S$4,'State Zip Codes'!$S$3,IF(G918&lt;='State Zip Codes'!$T$4,'State Zip Codes'!$T$3,"OUT OF TERRITORY"))))),$U$3)</f>
        <v>Zone 3</v>
      </c>
    </row>
    <row r="919" spans="1:8" x14ac:dyDescent="0.25">
      <c r="A919" t="s">
        <v>355</v>
      </c>
      <c r="B919">
        <v>81418</v>
      </c>
      <c r="C919" t="str">
        <f t="shared" si="14"/>
        <v>81418</v>
      </c>
      <c r="D919" t="s">
        <v>347</v>
      </c>
      <c r="E919" t="s">
        <v>635</v>
      </c>
      <c r="F919" t="s">
        <v>675</v>
      </c>
      <c r="G919" s="144">
        <v>174.82278430650001</v>
      </c>
      <c r="H919" t="str">
        <f>IF(VLOOKUP(A919,$J$4:$K$19,2)="Y",IF(G919&lt;='State Zip Codes'!$P$4,'State Zip Codes'!$P$3,IF(G919&lt;='State Zip Codes'!$Q$4,'State Zip Codes'!$Q$3,IF(G919&lt;='State Zip Codes'!$R$4,'State Zip Codes'!$R$3,IF(G919&lt;='State Zip Codes'!$S$4,'State Zip Codes'!$S$3,IF(G919&lt;='State Zip Codes'!$T$4,'State Zip Codes'!$T$3,"OUT OF TERRITORY"))))),$U$3)</f>
        <v>Zone 3</v>
      </c>
    </row>
    <row r="920" spans="1:8" x14ac:dyDescent="0.25">
      <c r="A920" t="s">
        <v>355</v>
      </c>
      <c r="B920">
        <v>80746</v>
      </c>
      <c r="C920" t="str">
        <f t="shared" si="14"/>
        <v>80746</v>
      </c>
      <c r="D920" t="s">
        <v>347</v>
      </c>
      <c r="E920" t="s">
        <v>622</v>
      </c>
      <c r="F920" t="s">
        <v>634</v>
      </c>
      <c r="G920" s="144">
        <v>175.18939330859999</v>
      </c>
      <c r="H920" t="str">
        <f>IF(VLOOKUP(A920,$J$4:$K$19,2)="Y",IF(G920&lt;='State Zip Codes'!$P$4,'State Zip Codes'!$P$3,IF(G920&lt;='State Zip Codes'!$Q$4,'State Zip Codes'!$Q$3,IF(G920&lt;='State Zip Codes'!$R$4,'State Zip Codes'!$R$3,IF(G920&lt;='State Zip Codes'!$S$4,'State Zip Codes'!$S$3,IF(G920&lt;='State Zip Codes'!$T$4,'State Zip Codes'!$T$3,"OUT OF TERRITORY"))))),$U$3)</f>
        <v>Zone 3</v>
      </c>
    </row>
    <row r="921" spans="1:8" x14ac:dyDescent="0.25">
      <c r="A921" t="s">
        <v>355</v>
      </c>
      <c r="B921">
        <v>81122</v>
      </c>
      <c r="C921" t="str">
        <f t="shared" si="14"/>
        <v>81122</v>
      </c>
      <c r="D921" t="s">
        <v>347</v>
      </c>
      <c r="E921" t="s">
        <v>717</v>
      </c>
      <c r="F921" t="s">
        <v>718</v>
      </c>
      <c r="G921" s="144">
        <v>175.71755882010001</v>
      </c>
      <c r="H921" t="str">
        <f>IF(VLOOKUP(A921,$J$4:$K$19,2)="Y",IF(G921&lt;='State Zip Codes'!$P$4,'State Zip Codes'!$P$3,IF(G921&lt;='State Zip Codes'!$Q$4,'State Zip Codes'!$Q$3,IF(G921&lt;='State Zip Codes'!$R$4,'State Zip Codes'!$R$3,IF(G921&lt;='State Zip Codes'!$S$4,'State Zip Codes'!$S$3,IF(G921&lt;='State Zip Codes'!$T$4,'State Zip Codes'!$T$3,"OUT OF TERRITORY"))))),$U$3)</f>
        <v>Zone 3</v>
      </c>
    </row>
    <row r="922" spans="1:8" x14ac:dyDescent="0.25">
      <c r="A922" t="s">
        <v>355</v>
      </c>
      <c r="B922">
        <v>81435</v>
      </c>
      <c r="C922" t="str">
        <f t="shared" si="14"/>
        <v>81435</v>
      </c>
      <c r="D922" t="s">
        <v>347</v>
      </c>
      <c r="E922" t="s">
        <v>705</v>
      </c>
      <c r="F922" t="s">
        <v>706</v>
      </c>
      <c r="G922" s="144">
        <v>175.8791153295</v>
      </c>
      <c r="H922" t="str">
        <f>IF(VLOOKUP(A922,$J$4:$K$19,2)="Y",IF(G922&lt;='State Zip Codes'!$P$4,'State Zip Codes'!$P$3,IF(G922&lt;='State Zip Codes'!$Q$4,'State Zip Codes'!$Q$3,IF(G922&lt;='State Zip Codes'!$R$4,'State Zip Codes'!$R$3,IF(G922&lt;='State Zip Codes'!$S$4,'State Zip Codes'!$S$3,IF(G922&lt;='State Zip Codes'!$T$4,'State Zip Codes'!$T$3,"OUT OF TERRITORY"))))),$U$3)</f>
        <v>Zone 3</v>
      </c>
    </row>
    <row r="923" spans="1:8" x14ac:dyDescent="0.25">
      <c r="A923" t="s">
        <v>355</v>
      </c>
      <c r="B923">
        <v>81416</v>
      </c>
      <c r="C923" t="str">
        <f t="shared" si="14"/>
        <v>81416</v>
      </c>
      <c r="D923" t="s">
        <v>347</v>
      </c>
      <c r="E923" t="s">
        <v>635</v>
      </c>
      <c r="F923" t="s">
        <v>635</v>
      </c>
      <c r="G923" s="144">
        <v>177.02865203099998</v>
      </c>
      <c r="H923" t="str">
        <f>IF(VLOOKUP(A923,$J$4:$K$19,2)="Y",IF(G923&lt;='State Zip Codes'!$P$4,'State Zip Codes'!$P$3,IF(G923&lt;='State Zip Codes'!$Q$4,'State Zip Codes'!$Q$3,IF(G923&lt;='State Zip Codes'!$R$4,'State Zip Codes'!$R$3,IF(G923&lt;='State Zip Codes'!$S$4,'State Zip Codes'!$S$3,IF(G923&lt;='State Zip Codes'!$T$4,'State Zip Codes'!$T$3,"OUT OF TERRITORY"))))),$U$3)</f>
        <v>Zone 3</v>
      </c>
    </row>
    <row r="924" spans="1:8" x14ac:dyDescent="0.25">
      <c r="A924" t="s">
        <v>355</v>
      </c>
      <c r="B924">
        <v>80726</v>
      </c>
      <c r="C924" t="str">
        <f t="shared" si="14"/>
        <v>80726</v>
      </c>
      <c r="D924" t="s">
        <v>347</v>
      </c>
      <c r="E924" t="s">
        <v>559</v>
      </c>
      <c r="F924" t="s">
        <v>620</v>
      </c>
      <c r="G924" s="144">
        <v>178.19682986819998</v>
      </c>
      <c r="H924" t="str">
        <f>IF(VLOOKUP(A924,$J$4:$K$19,2)="Y",IF(G924&lt;='State Zip Codes'!$P$4,'State Zip Codes'!$P$3,IF(G924&lt;='State Zip Codes'!$Q$4,'State Zip Codes'!$Q$3,IF(G924&lt;='State Zip Codes'!$R$4,'State Zip Codes'!$R$3,IF(G924&lt;='State Zip Codes'!$S$4,'State Zip Codes'!$S$3,IF(G924&lt;='State Zip Codes'!$T$4,'State Zip Codes'!$T$3,"OUT OF TERRITORY"))))),$U$3)</f>
        <v>Zone 3</v>
      </c>
    </row>
    <row r="925" spans="1:8" x14ac:dyDescent="0.25">
      <c r="A925" t="s">
        <v>355</v>
      </c>
      <c r="B925">
        <v>80734</v>
      </c>
      <c r="C925" t="str">
        <f t="shared" si="14"/>
        <v>80734</v>
      </c>
      <c r="D925" t="s">
        <v>347</v>
      </c>
      <c r="E925" t="s">
        <v>622</v>
      </c>
      <c r="F925" t="s">
        <v>648</v>
      </c>
      <c r="G925" s="144">
        <v>180.3157056261</v>
      </c>
      <c r="H925" t="str">
        <f>IF(VLOOKUP(A925,$J$4:$K$19,2)="Y",IF(G925&lt;='State Zip Codes'!$P$4,'State Zip Codes'!$P$3,IF(G925&lt;='State Zip Codes'!$Q$4,'State Zip Codes'!$Q$3,IF(G925&lt;='State Zip Codes'!$R$4,'State Zip Codes'!$R$3,IF(G925&lt;='State Zip Codes'!$S$4,'State Zip Codes'!$S$3,IF(G925&lt;='State Zip Codes'!$T$4,'State Zip Codes'!$T$3,"OUT OF TERRITORY"))))),$U$3)</f>
        <v>Zone 3</v>
      </c>
    </row>
    <row r="926" spans="1:8" x14ac:dyDescent="0.25">
      <c r="A926" t="s">
        <v>355</v>
      </c>
      <c r="B926">
        <v>81635</v>
      </c>
      <c r="C926" t="str">
        <f t="shared" si="14"/>
        <v>81635</v>
      </c>
      <c r="D926" t="s">
        <v>347</v>
      </c>
      <c r="E926" t="s">
        <v>591</v>
      </c>
      <c r="F926" t="s">
        <v>666</v>
      </c>
      <c r="G926" s="144">
        <v>181.83806504159998</v>
      </c>
      <c r="H926" t="str">
        <f>IF(VLOOKUP(A926,$J$4:$K$19,2)="Y",IF(G926&lt;='State Zip Codes'!$P$4,'State Zip Codes'!$P$3,IF(G926&lt;='State Zip Codes'!$Q$4,'State Zip Codes'!$Q$3,IF(G926&lt;='State Zip Codes'!$R$4,'State Zip Codes'!$R$3,IF(G926&lt;='State Zip Codes'!$S$4,'State Zip Codes'!$S$3,IF(G926&lt;='State Zip Codes'!$T$4,'State Zip Codes'!$T$3,"OUT OF TERRITORY"))))),$U$3)</f>
        <v>Zone 3</v>
      </c>
    </row>
    <row r="927" spans="1:8" x14ac:dyDescent="0.25">
      <c r="A927" t="s">
        <v>355</v>
      </c>
      <c r="B927">
        <v>81638</v>
      </c>
      <c r="C927" t="str">
        <f t="shared" si="14"/>
        <v>81638</v>
      </c>
      <c r="D927" t="s">
        <v>347</v>
      </c>
      <c r="E927" t="s">
        <v>597</v>
      </c>
      <c r="F927" t="s">
        <v>626</v>
      </c>
      <c r="G927" s="144">
        <v>181.91884329629997</v>
      </c>
      <c r="H927" t="str">
        <f>IF(VLOOKUP(A927,$J$4:$K$19,2)="Y",IF(G927&lt;='State Zip Codes'!$P$4,'State Zip Codes'!$P$3,IF(G927&lt;='State Zip Codes'!$Q$4,'State Zip Codes'!$Q$3,IF(G927&lt;='State Zip Codes'!$R$4,'State Zip Codes'!$R$3,IF(G927&lt;='State Zip Codes'!$S$4,'State Zip Codes'!$S$3,IF(G927&lt;='State Zip Codes'!$T$4,'State Zip Codes'!$T$3,"OUT OF TERRITORY"))))),$U$3)</f>
        <v>Zone 3</v>
      </c>
    </row>
    <row r="928" spans="1:8" x14ac:dyDescent="0.25">
      <c r="A928" t="s">
        <v>355</v>
      </c>
      <c r="B928">
        <v>80749</v>
      </c>
      <c r="C928" t="str">
        <f t="shared" si="14"/>
        <v>80749</v>
      </c>
      <c r="D928" t="s">
        <v>347</v>
      </c>
      <c r="E928" t="s">
        <v>643</v>
      </c>
      <c r="F928" t="s">
        <v>643</v>
      </c>
      <c r="G928" s="144">
        <v>185.62221558869999</v>
      </c>
      <c r="H928" t="str">
        <f>IF(VLOOKUP(A928,$J$4:$K$19,2)="Y",IF(G928&lt;='State Zip Codes'!$P$4,'State Zip Codes'!$P$3,IF(G928&lt;='State Zip Codes'!$Q$4,'State Zip Codes'!$Q$3,IF(G928&lt;='State Zip Codes'!$R$4,'State Zip Codes'!$R$3,IF(G928&lt;='State Zip Codes'!$S$4,'State Zip Codes'!$S$3,IF(G928&lt;='State Zip Codes'!$T$4,'State Zip Codes'!$T$3,"OUT OF TERRITORY"))))),$U$3)</f>
        <v>Zone 3</v>
      </c>
    </row>
    <row r="929" spans="1:8" x14ac:dyDescent="0.25">
      <c r="A929" t="s">
        <v>355</v>
      </c>
      <c r="B929">
        <v>81425</v>
      </c>
      <c r="C929" t="str">
        <f t="shared" si="14"/>
        <v>81425</v>
      </c>
      <c r="D929" t="s">
        <v>347</v>
      </c>
      <c r="E929" t="s">
        <v>662</v>
      </c>
      <c r="F929" t="s">
        <v>703</v>
      </c>
      <c r="G929" s="144">
        <v>186.28708276199998</v>
      </c>
      <c r="H929" t="str">
        <f>IF(VLOOKUP(A929,$J$4:$K$19,2)="Y",IF(G929&lt;='State Zip Codes'!$P$4,'State Zip Codes'!$P$3,IF(G929&lt;='State Zip Codes'!$Q$4,'State Zip Codes'!$Q$3,IF(G929&lt;='State Zip Codes'!$R$4,'State Zip Codes'!$R$3,IF(G929&lt;='State Zip Codes'!$S$4,'State Zip Codes'!$S$3,IF(G929&lt;='State Zip Codes'!$T$4,'State Zip Codes'!$T$3,"OUT OF TERRITORY"))))),$U$3)</f>
        <v>Zone 3</v>
      </c>
    </row>
    <row r="930" spans="1:8" x14ac:dyDescent="0.25">
      <c r="A930" t="s">
        <v>355</v>
      </c>
      <c r="B930">
        <v>81650</v>
      </c>
      <c r="C930" t="str">
        <f t="shared" si="14"/>
        <v>81650</v>
      </c>
      <c r="D930" t="s">
        <v>347</v>
      </c>
      <c r="E930" t="s">
        <v>591</v>
      </c>
      <c r="F930" t="s">
        <v>668</v>
      </c>
      <c r="G930" s="144">
        <v>186.40514328809999</v>
      </c>
      <c r="H930" t="str">
        <f>IF(VLOOKUP(A930,$J$4:$K$19,2)="Y",IF(G930&lt;='State Zip Codes'!$P$4,'State Zip Codes'!$P$3,IF(G930&lt;='State Zip Codes'!$Q$4,'State Zip Codes'!$Q$3,IF(G930&lt;='State Zip Codes'!$R$4,'State Zip Codes'!$R$3,IF(G930&lt;='State Zip Codes'!$S$4,'State Zip Codes'!$S$3,IF(G930&lt;='State Zip Codes'!$T$4,'State Zip Codes'!$T$3,"OUT OF TERRITORY"))))),$U$3)</f>
        <v>Zone 3</v>
      </c>
    </row>
    <row r="931" spans="1:8" x14ac:dyDescent="0.25">
      <c r="A931" t="s">
        <v>355</v>
      </c>
      <c r="B931">
        <v>81431</v>
      </c>
      <c r="C931" t="str">
        <f t="shared" si="14"/>
        <v>81431</v>
      </c>
      <c r="D931" t="s">
        <v>347</v>
      </c>
      <c r="E931" t="s">
        <v>662</v>
      </c>
      <c r="F931" t="s">
        <v>710</v>
      </c>
      <c r="G931" s="144">
        <v>189.46228954290001</v>
      </c>
      <c r="H931" t="str">
        <f>IF(VLOOKUP(A931,$J$4:$K$19,2)="Y",IF(G931&lt;='State Zip Codes'!$P$4,'State Zip Codes'!$P$3,IF(G931&lt;='State Zip Codes'!$Q$4,'State Zip Codes'!$Q$3,IF(G931&lt;='State Zip Codes'!$R$4,'State Zip Codes'!$R$3,IF(G931&lt;='State Zip Codes'!$S$4,'State Zip Codes'!$S$3,IF(G931&lt;='State Zip Codes'!$T$4,'State Zip Codes'!$T$3,"OUT OF TERRITORY"))))),$U$3)</f>
        <v>Zone 3</v>
      </c>
    </row>
    <row r="932" spans="1:8" x14ac:dyDescent="0.25">
      <c r="A932" t="s">
        <v>355</v>
      </c>
      <c r="B932">
        <v>81526</v>
      </c>
      <c r="C932" t="str">
        <f t="shared" si="14"/>
        <v>81526</v>
      </c>
      <c r="D932" t="s">
        <v>347</v>
      </c>
      <c r="E932" t="s">
        <v>640</v>
      </c>
      <c r="F932" t="s">
        <v>688</v>
      </c>
      <c r="G932" s="144">
        <v>190.85416100849997</v>
      </c>
      <c r="H932" t="str">
        <f>IF(VLOOKUP(A932,$J$4:$K$19,2)="Y",IF(G932&lt;='State Zip Codes'!$P$4,'State Zip Codes'!$P$3,IF(G932&lt;='State Zip Codes'!$Q$4,'State Zip Codes'!$Q$3,IF(G932&lt;='State Zip Codes'!$R$4,'State Zip Codes'!$R$3,IF(G932&lt;='State Zip Codes'!$S$4,'State Zip Codes'!$S$3,IF(G932&lt;='State Zip Codes'!$T$4,'State Zip Codes'!$T$3,"OUT OF TERRITORY"))))),$U$3)</f>
        <v>Zone 3</v>
      </c>
    </row>
    <row r="933" spans="1:8" x14ac:dyDescent="0.25">
      <c r="A933" t="s">
        <v>355</v>
      </c>
      <c r="B933">
        <v>80721</v>
      </c>
      <c r="C933" t="str">
        <f t="shared" si="14"/>
        <v>80721</v>
      </c>
      <c r="D933" t="s">
        <v>347</v>
      </c>
      <c r="E933" t="s">
        <v>622</v>
      </c>
      <c r="F933" t="s">
        <v>670</v>
      </c>
      <c r="G933" s="144">
        <v>190.85416100849997</v>
      </c>
      <c r="H933" t="str">
        <f>IF(VLOOKUP(A933,$J$4:$K$19,2)="Y",IF(G933&lt;='State Zip Codes'!$P$4,'State Zip Codes'!$P$3,IF(G933&lt;='State Zip Codes'!$Q$4,'State Zip Codes'!$Q$3,IF(G933&lt;='State Zip Codes'!$R$4,'State Zip Codes'!$R$3,IF(G933&lt;='State Zip Codes'!$S$4,'State Zip Codes'!$S$3,IF(G933&lt;='State Zip Codes'!$T$4,'State Zip Codes'!$T$3,"OUT OF TERRITORY"))))),$U$3)</f>
        <v>Zone 3</v>
      </c>
    </row>
    <row r="934" spans="1:8" x14ac:dyDescent="0.25">
      <c r="A934" t="s">
        <v>355</v>
      </c>
      <c r="B934">
        <v>81301</v>
      </c>
      <c r="C934" t="str">
        <f t="shared" si="14"/>
        <v>81301</v>
      </c>
      <c r="D934" t="s">
        <v>347</v>
      </c>
      <c r="E934" t="s">
        <v>717</v>
      </c>
      <c r="F934" t="s">
        <v>722</v>
      </c>
      <c r="G934" s="144">
        <v>190.95358039889999</v>
      </c>
      <c r="H934" t="str">
        <f>IF(VLOOKUP(A934,$J$4:$K$19,2)="Y",IF(G934&lt;='State Zip Codes'!$P$4,'State Zip Codes'!$P$3,IF(G934&lt;='State Zip Codes'!$Q$4,'State Zip Codes'!$Q$3,IF(G934&lt;='State Zip Codes'!$R$4,'State Zip Codes'!$R$3,IF(G934&lt;='State Zip Codes'!$S$4,'State Zip Codes'!$S$3,IF(G934&lt;='State Zip Codes'!$T$4,'State Zip Codes'!$T$3,"OUT OF TERRITORY"))))),$U$3)</f>
        <v>Zone 3</v>
      </c>
    </row>
    <row r="935" spans="1:8" x14ac:dyDescent="0.25">
      <c r="A935" t="s">
        <v>355</v>
      </c>
      <c r="B935">
        <v>80744</v>
      </c>
      <c r="C935" t="str">
        <f t="shared" si="14"/>
        <v>80744</v>
      </c>
      <c r="D935" t="s">
        <v>347</v>
      </c>
      <c r="E935" t="s">
        <v>643</v>
      </c>
      <c r="F935" t="s">
        <v>656</v>
      </c>
      <c r="G935" s="144">
        <v>191.59980643649999</v>
      </c>
      <c r="H935" t="str">
        <f>IF(VLOOKUP(A935,$J$4:$K$19,2)="Y",IF(G935&lt;='State Zip Codes'!$P$4,'State Zip Codes'!$P$3,IF(G935&lt;='State Zip Codes'!$Q$4,'State Zip Codes'!$Q$3,IF(G935&lt;='State Zip Codes'!$R$4,'State Zip Codes'!$R$3,IF(G935&lt;='State Zip Codes'!$S$4,'State Zip Codes'!$S$3,IF(G935&lt;='State Zip Codes'!$T$4,'State Zip Codes'!$T$3,"OUT OF TERRITORY"))))),$U$3)</f>
        <v>Zone 3</v>
      </c>
    </row>
    <row r="936" spans="1:8" x14ac:dyDescent="0.25">
      <c r="A936" t="s">
        <v>355</v>
      </c>
      <c r="B936">
        <v>81137</v>
      </c>
      <c r="C936" t="str">
        <f t="shared" si="14"/>
        <v>81137</v>
      </c>
      <c r="D936" t="s">
        <v>347</v>
      </c>
      <c r="E936" t="s">
        <v>717</v>
      </c>
      <c r="F936" t="s">
        <v>729</v>
      </c>
      <c r="G936" s="144">
        <v>194.05422263700001</v>
      </c>
      <c r="H936" t="str">
        <f>IF(VLOOKUP(A936,$J$4:$K$19,2)="Y",IF(G936&lt;='State Zip Codes'!$P$4,'State Zip Codes'!$P$3,IF(G936&lt;='State Zip Codes'!$Q$4,'State Zip Codes'!$Q$3,IF(G936&lt;='State Zip Codes'!$R$4,'State Zip Codes'!$R$3,IF(G936&lt;='State Zip Codes'!$S$4,'State Zip Codes'!$S$3,IF(G936&lt;='State Zip Codes'!$T$4,'State Zip Codes'!$T$3,"OUT OF TERRITORY"))))),$U$3)</f>
        <v>Zone 3</v>
      </c>
    </row>
    <row r="937" spans="1:8" x14ac:dyDescent="0.25">
      <c r="A937" t="s">
        <v>355</v>
      </c>
      <c r="B937">
        <v>81520</v>
      </c>
      <c r="C937" t="str">
        <f t="shared" si="14"/>
        <v>81520</v>
      </c>
      <c r="D937" t="s">
        <v>347</v>
      </c>
      <c r="E937" t="s">
        <v>640</v>
      </c>
      <c r="F937" t="s">
        <v>693</v>
      </c>
      <c r="G937" s="144">
        <v>194.76879950549997</v>
      </c>
      <c r="H937" t="str">
        <f>IF(VLOOKUP(A937,$J$4:$K$19,2)="Y",IF(G937&lt;='State Zip Codes'!$P$4,'State Zip Codes'!$P$3,IF(G937&lt;='State Zip Codes'!$Q$4,'State Zip Codes'!$Q$3,IF(G937&lt;='State Zip Codes'!$R$4,'State Zip Codes'!$R$3,IF(G937&lt;='State Zip Codes'!$S$4,'State Zip Codes'!$S$3,IF(G937&lt;='State Zip Codes'!$T$4,'State Zip Codes'!$T$3,"OUT OF TERRITORY"))))),$U$3)</f>
        <v>Zone 3</v>
      </c>
    </row>
    <row r="938" spans="1:8" x14ac:dyDescent="0.25">
      <c r="A938" t="s">
        <v>355</v>
      </c>
      <c r="B938">
        <v>81504</v>
      </c>
      <c r="C938" t="str">
        <f t="shared" si="14"/>
        <v>81504</v>
      </c>
      <c r="D938" t="s">
        <v>347</v>
      </c>
      <c r="E938" t="s">
        <v>640</v>
      </c>
      <c r="F938" t="s">
        <v>695</v>
      </c>
      <c r="G938" s="144">
        <v>195.93076363079999</v>
      </c>
      <c r="H938" t="str">
        <f>IF(VLOOKUP(A938,$J$4:$K$19,2)="Y",IF(G938&lt;='State Zip Codes'!$P$4,'State Zip Codes'!$P$3,IF(G938&lt;='State Zip Codes'!$Q$4,'State Zip Codes'!$Q$3,IF(G938&lt;='State Zip Codes'!$R$4,'State Zip Codes'!$R$3,IF(G938&lt;='State Zip Codes'!$S$4,'State Zip Codes'!$S$3,IF(G938&lt;='State Zip Codes'!$T$4,'State Zip Codes'!$T$3,"OUT OF TERRITORY"))))),$U$3)</f>
        <v>Zone 3</v>
      </c>
    </row>
    <row r="939" spans="1:8" x14ac:dyDescent="0.25">
      <c r="A939" t="s">
        <v>355</v>
      </c>
      <c r="B939">
        <v>81625</v>
      </c>
      <c r="C939" t="str">
        <f t="shared" si="14"/>
        <v>81625</v>
      </c>
      <c r="D939" t="s">
        <v>347</v>
      </c>
      <c r="E939" t="s">
        <v>597</v>
      </c>
      <c r="F939" t="s">
        <v>647</v>
      </c>
      <c r="G939" s="144">
        <v>197.5587561486</v>
      </c>
      <c r="H939" t="str">
        <f>IF(VLOOKUP(A939,$J$4:$K$19,2)="Y",IF(G939&lt;='State Zip Codes'!$P$4,'State Zip Codes'!$P$3,IF(G939&lt;='State Zip Codes'!$Q$4,'State Zip Codes'!$Q$3,IF(G939&lt;='State Zip Codes'!$R$4,'State Zip Codes'!$R$3,IF(G939&lt;='State Zip Codes'!$S$4,'State Zip Codes'!$S$3,IF(G939&lt;='State Zip Codes'!$T$4,'State Zip Codes'!$T$3,"OUT OF TERRITORY"))))),$U$3)</f>
        <v>Zone 3</v>
      </c>
    </row>
    <row r="940" spans="1:8" x14ac:dyDescent="0.25">
      <c r="A940" t="s">
        <v>355</v>
      </c>
      <c r="B940">
        <v>80737</v>
      </c>
      <c r="C940" t="str">
        <f t="shared" si="14"/>
        <v>80737</v>
      </c>
      <c r="D940" t="s">
        <v>347</v>
      </c>
      <c r="E940" t="s">
        <v>643</v>
      </c>
      <c r="F940" t="s">
        <v>672</v>
      </c>
      <c r="G940" s="144">
        <v>198.09934908389999</v>
      </c>
      <c r="H940" t="str">
        <f>IF(VLOOKUP(A940,$J$4:$K$19,2)="Y",IF(G940&lt;='State Zip Codes'!$P$4,'State Zip Codes'!$P$3,IF(G940&lt;='State Zip Codes'!$Q$4,'State Zip Codes'!$Q$3,IF(G940&lt;='State Zip Codes'!$R$4,'State Zip Codes'!$R$3,IF(G940&lt;='State Zip Codes'!$S$4,'State Zip Codes'!$S$3,IF(G940&lt;='State Zip Codes'!$T$4,'State Zip Codes'!$T$3,"OUT OF TERRITORY"))))),$U$3)</f>
        <v>Zone 3</v>
      </c>
    </row>
    <row r="941" spans="1:8" x14ac:dyDescent="0.25">
      <c r="A941" t="s">
        <v>355</v>
      </c>
      <c r="B941">
        <v>81527</v>
      </c>
      <c r="C941" t="str">
        <f t="shared" si="14"/>
        <v>81527</v>
      </c>
      <c r="D941" t="s">
        <v>347</v>
      </c>
      <c r="E941" t="s">
        <v>640</v>
      </c>
      <c r="F941" t="s">
        <v>704</v>
      </c>
      <c r="G941" s="144">
        <v>198.21119589809999</v>
      </c>
      <c r="H941" t="str">
        <f>IF(VLOOKUP(A941,$J$4:$K$19,2)="Y",IF(G941&lt;='State Zip Codes'!$P$4,'State Zip Codes'!$P$3,IF(G941&lt;='State Zip Codes'!$Q$4,'State Zip Codes'!$Q$3,IF(G941&lt;='State Zip Codes'!$R$4,'State Zip Codes'!$R$3,IF(G941&lt;='State Zip Codes'!$S$4,'State Zip Codes'!$S$3,IF(G941&lt;='State Zip Codes'!$T$4,'State Zip Codes'!$T$3,"OUT OF TERRITORY"))))),$U$3)</f>
        <v>Zone 3</v>
      </c>
    </row>
    <row r="942" spans="1:8" x14ac:dyDescent="0.25">
      <c r="A942" t="s">
        <v>355</v>
      </c>
      <c r="B942">
        <v>81424</v>
      </c>
      <c r="C942" t="str">
        <f t="shared" si="14"/>
        <v>81424</v>
      </c>
      <c r="D942" t="s">
        <v>347</v>
      </c>
      <c r="E942" t="s">
        <v>662</v>
      </c>
      <c r="F942" t="s">
        <v>715</v>
      </c>
      <c r="G942" s="144">
        <v>198.9133453428</v>
      </c>
      <c r="H942" t="str">
        <f>IF(VLOOKUP(A942,$J$4:$K$19,2)="Y",IF(G942&lt;='State Zip Codes'!$P$4,'State Zip Codes'!$P$3,IF(G942&lt;='State Zip Codes'!$Q$4,'State Zip Codes'!$Q$3,IF(G942&lt;='State Zip Codes'!$R$4,'State Zip Codes'!$R$3,IF(G942&lt;='State Zip Codes'!$S$4,'State Zip Codes'!$S$3,IF(G942&lt;='State Zip Codes'!$T$4,'State Zip Codes'!$T$3,"OUT OF TERRITORY"))))),$U$3)</f>
        <v>Zone 3</v>
      </c>
    </row>
    <row r="943" spans="1:8" x14ac:dyDescent="0.25">
      <c r="A943" t="s">
        <v>355</v>
      </c>
      <c r="B943">
        <v>81506</v>
      </c>
      <c r="C943" t="str">
        <f t="shared" si="14"/>
        <v>81506</v>
      </c>
      <c r="D943" t="s">
        <v>347</v>
      </c>
      <c r="E943" t="s">
        <v>640</v>
      </c>
      <c r="F943" t="s">
        <v>695</v>
      </c>
      <c r="G943" s="144">
        <v>200.07530946809999</v>
      </c>
      <c r="H943" t="str">
        <f>IF(VLOOKUP(A943,$J$4:$K$19,2)="Y",IF(G943&lt;='State Zip Codes'!$P$4,'State Zip Codes'!$P$3,IF(G943&lt;='State Zip Codes'!$Q$4,'State Zip Codes'!$Q$3,IF(G943&lt;='State Zip Codes'!$R$4,'State Zip Codes'!$R$3,IF(G943&lt;='State Zip Codes'!$S$4,'State Zip Codes'!$S$3,IF(G943&lt;='State Zip Codes'!$T$4,'State Zip Codes'!$T$3,"OUT OF TERRITORY"))))),$U$3)</f>
        <v>Zone 3</v>
      </c>
    </row>
    <row r="944" spans="1:8" x14ac:dyDescent="0.25">
      <c r="A944" t="s">
        <v>355</v>
      </c>
      <c r="B944">
        <v>81501</v>
      </c>
      <c r="C944" t="str">
        <f t="shared" si="14"/>
        <v>81501</v>
      </c>
      <c r="D944" t="s">
        <v>347</v>
      </c>
      <c r="E944" t="s">
        <v>640</v>
      </c>
      <c r="F944" t="s">
        <v>695</v>
      </c>
      <c r="G944" s="144">
        <v>201.1937776101</v>
      </c>
      <c r="H944" t="str">
        <f>IF(VLOOKUP(A944,$J$4:$K$19,2)="Y",IF(G944&lt;='State Zip Codes'!$P$4,'State Zip Codes'!$P$3,IF(G944&lt;='State Zip Codes'!$Q$4,'State Zip Codes'!$Q$3,IF(G944&lt;='State Zip Codes'!$R$4,'State Zip Codes'!$R$3,IF(G944&lt;='State Zip Codes'!$S$4,'State Zip Codes'!$S$3,IF(G944&lt;='State Zip Codes'!$T$4,'State Zip Codes'!$T$3,"OUT OF TERRITORY"))))),$U$3)</f>
        <v>Zone 3</v>
      </c>
    </row>
    <row r="945" spans="1:8" x14ac:dyDescent="0.25">
      <c r="A945" t="s">
        <v>355</v>
      </c>
      <c r="B945">
        <v>81503</v>
      </c>
      <c r="C945" t="str">
        <f t="shared" si="14"/>
        <v>81503</v>
      </c>
      <c r="D945" t="s">
        <v>347</v>
      </c>
      <c r="E945" t="s">
        <v>640</v>
      </c>
      <c r="F945" t="s">
        <v>695</v>
      </c>
      <c r="G945" s="144">
        <v>202.43030627819996</v>
      </c>
      <c r="H945" t="str">
        <f>IF(VLOOKUP(A945,$J$4:$K$19,2)="Y",IF(G945&lt;='State Zip Codes'!$P$4,'State Zip Codes'!$P$3,IF(G945&lt;='State Zip Codes'!$Q$4,'State Zip Codes'!$Q$3,IF(G945&lt;='State Zip Codes'!$R$4,'State Zip Codes'!$R$3,IF(G945&lt;='State Zip Codes'!$S$4,'State Zip Codes'!$S$3,IF(G945&lt;='State Zip Codes'!$T$4,'State Zip Codes'!$T$3,"OUT OF TERRITORY"))))),$U$3)</f>
        <v>Zone 3</v>
      </c>
    </row>
    <row r="946" spans="1:8" x14ac:dyDescent="0.25">
      <c r="A946" t="s">
        <v>355</v>
      </c>
      <c r="B946">
        <v>81653</v>
      </c>
      <c r="C946" t="str">
        <f t="shared" si="14"/>
        <v>81653</v>
      </c>
      <c r="D946" t="s">
        <v>347</v>
      </c>
      <c r="E946" t="s">
        <v>597</v>
      </c>
      <c r="F946" t="s">
        <v>646</v>
      </c>
      <c r="G946" s="144">
        <v>202.51108453290001</v>
      </c>
      <c r="H946" t="str">
        <f>IF(VLOOKUP(A946,$J$4:$K$19,2)="Y",IF(G946&lt;='State Zip Codes'!$P$4,'State Zip Codes'!$P$3,IF(G946&lt;='State Zip Codes'!$Q$4,'State Zip Codes'!$Q$3,IF(G946&lt;='State Zip Codes'!$R$4,'State Zip Codes'!$R$3,IF(G946&lt;='State Zip Codes'!$S$4,'State Zip Codes'!$S$3,IF(G946&lt;='State Zip Codes'!$T$4,'State Zip Codes'!$T$3,"OUT OF TERRITORY"))))),$U$3)</f>
        <v>Zone 3</v>
      </c>
    </row>
    <row r="947" spans="1:8" x14ac:dyDescent="0.25">
      <c r="A947" t="s">
        <v>355</v>
      </c>
      <c r="B947">
        <v>81630</v>
      </c>
      <c r="C947" t="str">
        <f t="shared" si="14"/>
        <v>81630</v>
      </c>
      <c r="D947" t="s">
        <v>347</v>
      </c>
      <c r="E947" t="s">
        <v>640</v>
      </c>
      <c r="F947" t="s">
        <v>694</v>
      </c>
      <c r="G947" s="144">
        <v>202.51108453290001</v>
      </c>
      <c r="H947" t="str">
        <f>IF(VLOOKUP(A947,$J$4:$K$19,2)="Y",IF(G947&lt;='State Zip Codes'!$P$4,'State Zip Codes'!$P$3,IF(G947&lt;='State Zip Codes'!$Q$4,'State Zip Codes'!$Q$3,IF(G947&lt;='State Zip Codes'!$R$4,'State Zip Codes'!$R$3,IF(G947&lt;='State Zip Codes'!$S$4,'State Zip Codes'!$S$3,IF(G947&lt;='State Zip Codes'!$T$4,'State Zip Codes'!$T$3,"OUT OF TERRITORY"))))),$U$3)</f>
        <v>Zone 3</v>
      </c>
    </row>
    <row r="948" spans="1:8" x14ac:dyDescent="0.25">
      <c r="A948" t="s">
        <v>355</v>
      </c>
      <c r="B948">
        <v>81303</v>
      </c>
      <c r="C948" t="str">
        <f t="shared" si="14"/>
        <v>81303</v>
      </c>
      <c r="D948" t="s">
        <v>347</v>
      </c>
      <c r="E948" t="s">
        <v>717</v>
      </c>
      <c r="F948" t="s">
        <v>722</v>
      </c>
      <c r="G948" s="144">
        <v>203.26294367279999</v>
      </c>
      <c r="H948" t="str">
        <f>IF(VLOOKUP(A948,$J$4:$K$19,2)="Y",IF(G948&lt;='State Zip Codes'!$P$4,'State Zip Codes'!$P$3,IF(G948&lt;='State Zip Codes'!$Q$4,'State Zip Codes'!$Q$3,IF(G948&lt;='State Zip Codes'!$R$4,'State Zip Codes'!$R$3,IF(G948&lt;='State Zip Codes'!$S$4,'State Zip Codes'!$S$3,IF(G948&lt;='State Zip Codes'!$T$4,'State Zip Codes'!$T$3,"OUT OF TERRITORY"))))),$U$3)</f>
        <v>Zone 3</v>
      </c>
    </row>
    <row r="949" spans="1:8" x14ac:dyDescent="0.25">
      <c r="A949" t="s">
        <v>355</v>
      </c>
      <c r="B949">
        <v>81505</v>
      </c>
      <c r="C949" t="str">
        <f t="shared" si="14"/>
        <v>81505</v>
      </c>
      <c r="D949" t="s">
        <v>347</v>
      </c>
      <c r="E949" t="s">
        <v>640</v>
      </c>
      <c r="F949" t="s">
        <v>695</v>
      </c>
      <c r="G949" s="144">
        <v>204.0458713722</v>
      </c>
      <c r="H949" t="str">
        <f>IF(VLOOKUP(A949,$J$4:$K$19,2)="Y",IF(G949&lt;='State Zip Codes'!$P$4,'State Zip Codes'!$P$3,IF(G949&lt;='State Zip Codes'!$Q$4,'State Zip Codes'!$Q$3,IF(G949&lt;='State Zip Codes'!$R$4,'State Zip Codes'!$R$3,IF(G949&lt;='State Zip Codes'!$S$4,'State Zip Codes'!$S$3,IF(G949&lt;='State Zip Codes'!$T$4,'State Zip Codes'!$T$3,"OUT OF TERRITORY"))))),$U$3)</f>
        <v>Zone 3</v>
      </c>
    </row>
    <row r="950" spans="1:8" x14ac:dyDescent="0.25">
      <c r="A950" t="s">
        <v>355</v>
      </c>
      <c r="B950">
        <v>81507</v>
      </c>
      <c r="C950" t="str">
        <f t="shared" si="14"/>
        <v>81507</v>
      </c>
      <c r="D950" t="s">
        <v>347</v>
      </c>
      <c r="E950" t="s">
        <v>640</v>
      </c>
      <c r="F950" t="s">
        <v>695</v>
      </c>
      <c r="G950" s="144">
        <v>205.860275247</v>
      </c>
      <c r="H950" t="str">
        <f>IF(VLOOKUP(A950,$J$4:$K$19,2)="Y",IF(G950&lt;='State Zip Codes'!$P$4,'State Zip Codes'!$P$3,IF(G950&lt;='State Zip Codes'!$Q$4,'State Zip Codes'!$Q$3,IF(G950&lt;='State Zip Codes'!$R$4,'State Zip Codes'!$R$3,IF(G950&lt;='State Zip Codes'!$S$4,'State Zip Codes'!$S$3,IF(G950&lt;='State Zip Codes'!$T$4,'State Zip Codes'!$T$3,"OUT OF TERRITORY"))))),$U$3)</f>
        <v>Zone 3</v>
      </c>
    </row>
    <row r="951" spans="1:8" x14ac:dyDescent="0.25">
      <c r="A951" t="s">
        <v>355</v>
      </c>
      <c r="B951">
        <v>81320</v>
      </c>
      <c r="C951" t="str">
        <f t="shared" si="14"/>
        <v>81320</v>
      </c>
      <c r="D951" t="s">
        <v>347</v>
      </c>
      <c r="E951" t="s">
        <v>725</v>
      </c>
      <c r="F951" t="s">
        <v>726</v>
      </c>
      <c r="G951" s="144">
        <v>205.89755751839999</v>
      </c>
      <c r="H951" t="str">
        <f>IF(VLOOKUP(A951,$J$4:$K$19,2)="Y",IF(G951&lt;='State Zip Codes'!$P$4,'State Zip Codes'!$P$3,IF(G951&lt;='State Zip Codes'!$Q$4,'State Zip Codes'!$Q$3,IF(G951&lt;='State Zip Codes'!$R$4,'State Zip Codes'!$R$3,IF(G951&lt;='State Zip Codes'!$S$4,'State Zip Codes'!$S$3,IF(G951&lt;='State Zip Codes'!$T$4,'State Zip Codes'!$T$3,"OUT OF TERRITORY"))))),$U$3)</f>
        <v>Zone 3</v>
      </c>
    </row>
    <row r="952" spans="1:8" x14ac:dyDescent="0.25">
      <c r="A952" t="s">
        <v>355</v>
      </c>
      <c r="B952">
        <v>81521</v>
      </c>
      <c r="C952" t="str">
        <f t="shared" si="14"/>
        <v>81521</v>
      </c>
      <c r="D952" t="s">
        <v>347</v>
      </c>
      <c r="E952" t="s">
        <v>640</v>
      </c>
      <c r="F952" t="s">
        <v>707</v>
      </c>
      <c r="G952" s="144">
        <v>207.88594532639999</v>
      </c>
      <c r="H952" t="str">
        <f>IF(VLOOKUP(A952,$J$4:$K$19,2)="Y",IF(G952&lt;='State Zip Codes'!$P$4,'State Zip Codes'!$P$3,IF(G952&lt;='State Zip Codes'!$Q$4,'State Zip Codes'!$Q$3,IF(G952&lt;='State Zip Codes'!$R$4,'State Zip Codes'!$R$3,IF(G952&lt;='State Zip Codes'!$S$4,'State Zip Codes'!$S$3,IF(G952&lt;='State Zip Codes'!$T$4,'State Zip Codes'!$T$3,"OUT OF TERRITORY"))))),$U$3)</f>
        <v>Zone 3</v>
      </c>
    </row>
    <row r="953" spans="1:8" x14ac:dyDescent="0.25">
      <c r="A953" t="s">
        <v>355</v>
      </c>
      <c r="B953">
        <v>81522</v>
      </c>
      <c r="C953" t="str">
        <f t="shared" si="14"/>
        <v>81522</v>
      </c>
      <c r="D953" t="s">
        <v>347</v>
      </c>
      <c r="E953" t="s">
        <v>640</v>
      </c>
      <c r="F953" t="s">
        <v>181</v>
      </c>
      <c r="G953" s="144">
        <v>209.8246234392</v>
      </c>
      <c r="H953" t="str">
        <f>IF(VLOOKUP(A953,$J$4:$K$19,2)="Y",IF(G953&lt;='State Zip Codes'!$P$4,'State Zip Codes'!$P$3,IF(G953&lt;='State Zip Codes'!$Q$4,'State Zip Codes'!$Q$3,IF(G953&lt;='State Zip Codes'!$R$4,'State Zip Codes'!$R$3,IF(G953&lt;='State Zip Codes'!$S$4,'State Zip Codes'!$S$3,IF(G953&lt;='State Zip Codes'!$T$4,'State Zip Codes'!$T$3,"OUT OF TERRITORY"))))),$U$3)</f>
        <v>Zone 3</v>
      </c>
    </row>
    <row r="954" spans="1:8" x14ac:dyDescent="0.25">
      <c r="A954" t="s">
        <v>355</v>
      </c>
      <c r="B954">
        <v>81323</v>
      </c>
      <c r="C954" t="str">
        <f t="shared" si="14"/>
        <v>81323</v>
      </c>
      <c r="D954" t="s">
        <v>347</v>
      </c>
      <c r="E954" t="s">
        <v>730</v>
      </c>
      <c r="F954" t="s">
        <v>725</v>
      </c>
      <c r="G954" s="144">
        <v>211.93107177329998</v>
      </c>
      <c r="H954" t="str">
        <f>IF(VLOOKUP(A954,$J$4:$K$19,2)="Y",IF(G954&lt;='State Zip Codes'!$P$4,'State Zip Codes'!$P$3,IF(G954&lt;='State Zip Codes'!$Q$4,'State Zip Codes'!$Q$3,IF(G954&lt;='State Zip Codes'!$R$4,'State Zip Codes'!$R$3,IF(G954&lt;='State Zip Codes'!$S$4,'State Zip Codes'!$S$3,IF(G954&lt;='State Zip Codes'!$T$4,'State Zip Codes'!$T$3,"OUT OF TERRITORY"))))),$U$3)</f>
        <v>Zone 3</v>
      </c>
    </row>
    <row r="955" spans="1:8" x14ac:dyDescent="0.25">
      <c r="A955" t="s">
        <v>355</v>
      </c>
      <c r="B955">
        <v>81326</v>
      </c>
      <c r="C955" t="str">
        <f t="shared" si="14"/>
        <v>81326</v>
      </c>
      <c r="D955" t="s">
        <v>347</v>
      </c>
      <c r="E955" t="s">
        <v>717</v>
      </c>
      <c r="F955" t="s">
        <v>732</v>
      </c>
      <c r="G955" s="144">
        <v>212.3784590301</v>
      </c>
      <c r="H955" t="str">
        <f>IF(VLOOKUP(A955,$J$4:$K$19,2)="Y",IF(G955&lt;='State Zip Codes'!$P$4,'State Zip Codes'!$P$3,IF(G955&lt;='State Zip Codes'!$Q$4,'State Zip Codes'!$Q$3,IF(G955&lt;='State Zip Codes'!$R$4,'State Zip Codes'!$R$3,IF(G955&lt;='State Zip Codes'!$S$4,'State Zip Codes'!$S$3,IF(G955&lt;='State Zip Codes'!$T$4,'State Zip Codes'!$T$3,"OUT OF TERRITORY"))))),$U$3)</f>
        <v>Zone 3</v>
      </c>
    </row>
    <row r="956" spans="1:8" x14ac:dyDescent="0.25">
      <c r="A956" t="s">
        <v>355</v>
      </c>
      <c r="B956">
        <v>81422</v>
      </c>
      <c r="C956" t="str">
        <f t="shared" si="14"/>
        <v>81422</v>
      </c>
      <c r="D956" t="s">
        <v>347</v>
      </c>
      <c r="E956" t="s">
        <v>662</v>
      </c>
      <c r="F956" t="s">
        <v>721</v>
      </c>
      <c r="G956" s="144">
        <v>212.47787842049999</v>
      </c>
      <c r="H956" t="str">
        <f>IF(VLOOKUP(A956,$J$4:$K$19,2)="Y",IF(G956&lt;='State Zip Codes'!$P$4,'State Zip Codes'!$P$3,IF(G956&lt;='State Zip Codes'!$Q$4,'State Zip Codes'!$Q$3,IF(G956&lt;='State Zip Codes'!$R$4,'State Zip Codes'!$R$3,IF(G956&lt;='State Zip Codes'!$S$4,'State Zip Codes'!$S$3,IF(G956&lt;='State Zip Codes'!$T$4,'State Zip Codes'!$T$3,"OUT OF TERRITORY"))))),$U$3)</f>
        <v>Zone 3</v>
      </c>
    </row>
    <row r="957" spans="1:8" x14ac:dyDescent="0.25">
      <c r="A957" t="s">
        <v>355</v>
      </c>
      <c r="B957">
        <v>81633</v>
      </c>
      <c r="C957" t="str">
        <f t="shared" si="14"/>
        <v>81633</v>
      </c>
      <c r="D957" t="s">
        <v>347</v>
      </c>
      <c r="E957" t="s">
        <v>597</v>
      </c>
      <c r="F957" t="s">
        <v>685</v>
      </c>
      <c r="G957" s="144">
        <v>214.4476250928</v>
      </c>
      <c r="H957" t="str">
        <f>IF(VLOOKUP(A957,$J$4:$K$19,2)="Y",IF(G957&lt;='State Zip Codes'!$P$4,'State Zip Codes'!$P$3,IF(G957&lt;='State Zip Codes'!$Q$4,'State Zip Codes'!$Q$3,IF(G957&lt;='State Zip Codes'!$R$4,'State Zip Codes'!$R$3,IF(G957&lt;='State Zip Codes'!$S$4,'State Zip Codes'!$S$3,IF(G957&lt;='State Zip Codes'!$T$4,'State Zip Codes'!$T$3,"OUT OF TERRITORY"))))),$U$3)</f>
        <v>Zone 3</v>
      </c>
    </row>
    <row r="958" spans="1:8" x14ac:dyDescent="0.25">
      <c r="A958" t="s">
        <v>355</v>
      </c>
      <c r="B958">
        <v>81328</v>
      </c>
      <c r="C958" t="str">
        <f t="shared" si="14"/>
        <v>81328</v>
      </c>
      <c r="D958" t="s">
        <v>347</v>
      </c>
      <c r="E958" t="s">
        <v>730</v>
      </c>
      <c r="F958" t="s">
        <v>731</v>
      </c>
      <c r="G958" s="144">
        <v>214.55947190699999</v>
      </c>
      <c r="H958" t="str">
        <f>IF(VLOOKUP(A958,$J$4:$K$19,2)="Y",IF(G958&lt;='State Zip Codes'!$P$4,'State Zip Codes'!$P$3,IF(G958&lt;='State Zip Codes'!$Q$4,'State Zip Codes'!$Q$3,IF(G958&lt;='State Zip Codes'!$R$4,'State Zip Codes'!$R$3,IF(G958&lt;='State Zip Codes'!$S$4,'State Zip Codes'!$S$3,IF(G958&lt;='State Zip Codes'!$T$4,'State Zip Codes'!$T$3,"OUT OF TERRITORY"))))),$U$3)</f>
        <v>Zone 3</v>
      </c>
    </row>
    <row r="959" spans="1:8" x14ac:dyDescent="0.25">
      <c r="A959" t="s">
        <v>355</v>
      </c>
      <c r="B959">
        <v>81524</v>
      </c>
      <c r="C959" t="str">
        <f t="shared" si="14"/>
        <v>81524</v>
      </c>
      <c r="D959" t="s">
        <v>347</v>
      </c>
      <c r="E959" t="s">
        <v>640</v>
      </c>
      <c r="F959" t="s">
        <v>713</v>
      </c>
      <c r="G959" s="144">
        <v>215.45424642059999</v>
      </c>
      <c r="H959" t="str">
        <f>IF(VLOOKUP(A959,$J$4:$K$19,2)="Y",IF(G959&lt;='State Zip Codes'!$P$4,'State Zip Codes'!$P$3,IF(G959&lt;='State Zip Codes'!$Q$4,'State Zip Codes'!$Q$3,IF(G959&lt;='State Zip Codes'!$R$4,'State Zip Codes'!$R$3,IF(G959&lt;='State Zip Codes'!$S$4,'State Zip Codes'!$S$3,IF(G959&lt;='State Zip Codes'!$T$4,'State Zip Codes'!$T$3,"OUT OF TERRITORY"))))),$U$3)</f>
        <v>Zone 3</v>
      </c>
    </row>
    <row r="960" spans="1:8" x14ac:dyDescent="0.25">
      <c r="A960" t="s">
        <v>355</v>
      </c>
      <c r="B960">
        <v>81325</v>
      </c>
      <c r="C960" t="str">
        <f t="shared" si="14"/>
        <v>81325</v>
      </c>
      <c r="D960" t="s">
        <v>347</v>
      </c>
      <c r="E960" t="s">
        <v>705</v>
      </c>
      <c r="F960" t="s">
        <v>728</v>
      </c>
      <c r="G960" s="144">
        <v>216.47329517219998</v>
      </c>
      <c r="H960" t="str">
        <f>IF(VLOOKUP(A960,$J$4:$K$19,2)="Y",IF(G960&lt;='State Zip Codes'!$P$4,'State Zip Codes'!$P$3,IF(G960&lt;='State Zip Codes'!$Q$4,'State Zip Codes'!$Q$3,IF(G960&lt;='State Zip Codes'!$R$4,'State Zip Codes'!$R$3,IF(G960&lt;='State Zip Codes'!$S$4,'State Zip Codes'!$S$3,IF(G960&lt;='State Zip Codes'!$T$4,'State Zip Codes'!$T$3,"OUT OF TERRITORY"))))),$U$3)</f>
        <v>Zone 3</v>
      </c>
    </row>
    <row r="961" spans="1:8" x14ac:dyDescent="0.25">
      <c r="A961" t="s">
        <v>355</v>
      </c>
      <c r="B961">
        <v>81523</v>
      </c>
      <c r="C961" t="str">
        <f t="shared" si="14"/>
        <v>81523</v>
      </c>
      <c r="D961" t="s">
        <v>347</v>
      </c>
      <c r="E961" t="s">
        <v>640</v>
      </c>
      <c r="F961" t="s">
        <v>719</v>
      </c>
      <c r="G961" s="144">
        <v>217.21894060019997</v>
      </c>
      <c r="H961" t="str">
        <f>IF(VLOOKUP(A961,$J$4:$K$19,2)="Y",IF(G961&lt;='State Zip Codes'!$P$4,'State Zip Codes'!$P$3,IF(G961&lt;='State Zip Codes'!$Q$4,'State Zip Codes'!$Q$3,IF(G961&lt;='State Zip Codes'!$R$4,'State Zip Codes'!$R$3,IF(G961&lt;='State Zip Codes'!$S$4,'State Zip Codes'!$S$3,IF(G961&lt;='State Zip Codes'!$T$4,'State Zip Codes'!$T$3,"OUT OF TERRITORY"))))),$U$3)</f>
        <v>Zone 3</v>
      </c>
    </row>
    <row r="962" spans="1:8" x14ac:dyDescent="0.25">
      <c r="A962" t="s">
        <v>355</v>
      </c>
      <c r="B962">
        <v>81648</v>
      </c>
      <c r="C962" t="str">
        <f t="shared" si="14"/>
        <v>81648</v>
      </c>
      <c r="D962" t="s">
        <v>347</v>
      </c>
      <c r="E962" t="s">
        <v>616</v>
      </c>
      <c r="F962" t="s">
        <v>700</v>
      </c>
      <c r="G962" s="144">
        <v>217.4053519572</v>
      </c>
      <c r="H962" t="str">
        <f>IF(VLOOKUP(A962,$J$4:$K$19,2)="Y",IF(G962&lt;='State Zip Codes'!$P$4,'State Zip Codes'!$P$3,IF(G962&lt;='State Zip Codes'!$Q$4,'State Zip Codes'!$Q$3,IF(G962&lt;='State Zip Codes'!$R$4,'State Zip Codes'!$R$3,IF(G962&lt;='State Zip Codes'!$S$4,'State Zip Codes'!$S$3,IF(G962&lt;='State Zip Codes'!$T$4,'State Zip Codes'!$T$3,"OUT OF TERRITORY"))))),$U$3)</f>
        <v>Zone 3</v>
      </c>
    </row>
    <row r="963" spans="1:8" x14ac:dyDescent="0.25">
      <c r="A963" t="s">
        <v>355</v>
      </c>
      <c r="B963">
        <v>81411</v>
      </c>
      <c r="C963" t="str">
        <f t="shared" si="14"/>
        <v>81411</v>
      </c>
      <c r="D963" t="s">
        <v>347</v>
      </c>
      <c r="E963" t="s">
        <v>662</v>
      </c>
      <c r="F963" t="s">
        <v>727</v>
      </c>
      <c r="G963" s="144">
        <v>222.03456732269998</v>
      </c>
      <c r="H963" t="str">
        <f>IF(VLOOKUP(A963,$J$4:$K$19,2)="Y",IF(G963&lt;='State Zip Codes'!$P$4,'State Zip Codes'!$P$3,IF(G963&lt;='State Zip Codes'!$Q$4,'State Zip Codes'!$Q$3,IF(G963&lt;='State Zip Codes'!$R$4,'State Zip Codes'!$R$3,IF(G963&lt;='State Zip Codes'!$S$4,'State Zip Codes'!$S$3,IF(G963&lt;='State Zip Codes'!$T$4,'State Zip Codes'!$T$3,"OUT OF TERRITORY"))))),$U$3)</f>
        <v>Zone 3</v>
      </c>
    </row>
    <row r="964" spans="1:8" x14ac:dyDescent="0.25">
      <c r="A964" t="s">
        <v>355</v>
      </c>
      <c r="B964">
        <v>81525</v>
      </c>
      <c r="C964" t="str">
        <f t="shared" si="14"/>
        <v>81525</v>
      </c>
      <c r="D964" t="s">
        <v>347</v>
      </c>
      <c r="E964" t="s">
        <v>640</v>
      </c>
      <c r="F964" t="s">
        <v>720</v>
      </c>
      <c r="G964" s="144">
        <v>222.07806330599996</v>
      </c>
      <c r="H964" t="str">
        <f>IF(VLOOKUP(A964,$J$4:$K$19,2)="Y",IF(G964&lt;='State Zip Codes'!$P$4,'State Zip Codes'!$P$3,IF(G964&lt;='State Zip Codes'!$Q$4,'State Zip Codes'!$Q$3,IF(G964&lt;='State Zip Codes'!$R$4,'State Zip Codes'!$R$3,IF(G964&lt;='State Zip Codes'!$S$4,'State Zip Codes'!$S$3,IF(G964&lt;='State Zip Codes'!$T$4,'State Zip Codes'!$T$3,"OUT OF TERRITORY"))))),$U$3)</f>
        <v>Zone 3</v>
      </c>
    </row>
    <row r="965" spans="1:8" x14ac:dyDescent="0.25">
      <c r="A965" t="s">
        <v>355</v>
      </c>
      <c r="B965">
        <v>81327</v>
      </c>
      <c r="C965" t="str">
        <f t="shared" ref="C965:C1028" si="15">TRIM(CLEAN(B965))</f>
        <v>81327</v>
      </c>
      <c r="D965" t="s">
        <v>347</v>
      </c>
      <c r="E965" t="s">
        <v>730</v>
      </c>
      <c r="F965" t="s">
        <v>733</v>
      </c>
      <c r="G965" s="144">
        <v>226.4463027717</v>
      </c>
      <c r="H965" t="str">
        <f>IF(VLOOKUP(A965,$J$4:$K$19,2)="Y",IF(G965&lt;='State Zip Codes'!$P$4,'State Zip Codes'!$P$3,IF(G965&lt;='State Zip Codes'!$Q$4,'State Zip Codes'!$Q$3,IF(G965&lt;='State Zip Codes'!$R$4,'State Zip Codes'!$R$3,IF(G965&lt;='State Zip Codes'!$S$4,'State Zip Codes'!$S$3,IF(G965&lt;='State Zip Codes'!$T$4,'State Zip Codes'!$T$3,"OUT OF TERRITORY"))))),$U$3)</f>
        <v>Zone 3</v>
      </c>
    </row>
    <row r="966" spans="1:8" x14ac:dyDescent="0.25">
      <c r="A966" t="s">
        <v>355</v>
      </c>
      <c r="B966">
        <v>81640</v>
      </c>
      <c r="C966" t="str">
        <f t="shared" si="15"/>
        <v>81640</v>
      </c>
      <c r="D966" t="s">
        <v>347</v>
      </c>
      <c r="E966" t="s">
        <v>597</v>
      </c>
      <c r="F966" t="s">
        <v>699</v>
      </c>
      <c r="G966" s="144">
        <v>230.37958240439997</v>
      </c>
      <c r="H966" t="str">
        <f>IF(VLOOKUP(A966,$J$4:$K$19,2)="Y",IF(G966&lt;='State Zip Codes'!$P$4,'State Zip Codes'!$P$3,IF(G966&lt;='State Zip Codes'!$Q$4,'State Zip Codes'!$Q$3,IF(G966&lt;='State Zip Codes'!$R$4,'State Zip Codes'!$R$3,IF(G966&lt;='State Zip Codes'!$S$4,'State Zip Codes'!$S$3,IF(G966&lt;='State Zip Codes'!$T$4,'State Zip Codes'!$T$3,"OUT OF TERRITORY"))))),$U$3)</f>
        <v>Zone 3</v>
      </c>
    </row>
    <row r="967" spans="1:8" x14ac:dyDescent="0.25">
      <c r="A967" t="s">
        <v>355</v>
      </c>
      <c r="B967">
        <v>81335</v>
      </c>
      <c r="C967" t="str">
        <f t="shared" si="15"/>
        <v>81335</v>
      </c>
      <c r="D967" t="s">
        <v>347</v>
      </c>
      <c r="E967" t="s">
        <v>730</v>
      </c>
      <c r="F967" t="s">
        <v>735</v>
      </c>
      <c r="G967" s="144">
        <v>234.9093783795</v>
      </c>
      <c r="H967" t="str">
        <f>IF(VLOOKUP(A967,$J$4:$K$19,2)="Y",IF(G967&lt;='State Zip Codes'!$P$4,'State Zip Codes'!$P$3,IF(G967&lt;='State Zip Codes'!$Q$4,'State Zip Codes'!$Q$3,IF(G967&lt;='State Zip Codes'!$R$4,'State Zip Codes'!$R$3,IF(G967&lt;='State Zip Codes'!$S$4,'State Zip Codes'!$S$3,IF(G967&lt;='State Zip Codes'!$T$4,'State Zip Codes'!$T$3,"OUT OF TERRITORY"))))),$U$3)</f>
        <v>Zone 3</v>
      </c>
    </row>
    <row r="968" spans="1:8" x14ac:dyDescent="0.25">
      <c r="A968" t="s">
        <v>355</v>
      </c>
      <c r="B968">
        <v>81331</v>
      </c>
      <c r="C968" t="str">
        <f t="shared" si="15"/>
        <v>81331</v>
      </c>
      <c r="D968" t="s">
        <v>347</v>
      </c>
      <c r="E968" t="s">
        <v>730</v>
      </c>
      <c r="F968" t="s">
        <v>736</v>
      </c>
      <c r="G968" s="144">
        <v>236.07134250479999</v>
      </c>
      <c r="H968" t="str">
        <f>IF(VLOOKUP(A968,$J$4:$K$19,2)="Y",IF(G968&lt;='State Zip Codes'!$P$4,'State Zip Codes'!$P$3,IF(G968&lt;='State Zip Codes'!$Q$4,'State Zip Codes'!$Q$3,IF(G968&lt;='State Zip Codes'!$R$4,'State Zip Codes'!$R$3,IF(G968&lt;='State Zip Codes'!$S$4,'State Zip Codes'!$S$3,IF(G968&lt;='State Zip Codes'!$T$4,'State Zip Codes'!$T$3,"OUT OF TERRITORY"))))),$U$3)</f>
        <v>Zone 3</v>
      </c>
    </row>
    <row r="969" spans="1:8" x14ac:dyDescent="0.25">
      <c r="A969" t="s">
        <v>355</v>
      </c>
      <c r="B969">
        <v>81324</v>
      </c>
      <c r="C969" t="str">
        <f t="shared" si="15"/>
        <v>81324</v>
      </c>
      <c r="D969" t="s">
        <v>347</v>
      </c>
      <c r="E969" t="s">
        <v>725</v>
      </c>
      <c r="F969" t="s">
        <v>734</v>
      </c>
      <c r="G969" s="144">
        <v>236.08998364049998</v>
      </c>
      <c r="H969" t="str">
        <f>IF(VLOOKUP(A969,$J$4:$K$19,2)="Y",IF(G969&lt;='State Zip Codes'!$P$4,'State Zip Codes'!$P$3,IF(G969&lt;='State Zip Codes'!$Q$4,'State Zip Codes'!$Q$3,IF(G969&lt;='State Zip Codes'!$R$4,'State Zip Codes'!$R$3,IF(G969&lt;='State Zip Codes'!$S$4,'State Zip Codes'!$S$3,IF(G969&lt;='State Zip Codes'!$T$4,'State Zip Codes'!$T$3,"OUT OF TERRITORY"))))),$U$3)</f>
        <v>Zone 3</v>
      </c>
    </row>
    <row r="970" spans="1:8" x14ac:dyDescent="0.25">
      <c r="A970" t="s">
        <v>355</v>
      </c>
      <c r="B970">
        <v>81610</v>
      </c>
      <c r="C970" t="str">
        <f t="shared" si="15"/>
        <v>81610</v>
      </c>
      <c r="D970" t="s">
        <v>347</v>
      </c>
      <c r="E970" t="s">
        <v>597</v>
      </c>
      <c r="F970" t="s">
        <v>685</v>
      </c>
      <c r="G970" s="144">
        <v>236.1894030309</v>
      </c>
      <c r="H970" t="str">
        <f>IF(VLOOKUP(A970,$J$4:$K$19,2)="Y",IF(G970&lt;='State Zip Codes'!$P$4,'State Zip Codes'!$P$3,IF(G970&lt;='State Zip Codes'!$Q$4,'State Zip Codes'!$Q$3,IF(G970&lt;='State Zip Codes'!$R$4,'State Zip Codes'!$R$3,IF(G970&lt;='State Zip Codes'!$S$4,'State Zip Codes'!$S$3,IF(G970&lt;='State Zip Codes'!$T$4,'State Zip Codes'!$T$3,"OUT OF TERRITORY"))))),$U$3)</f>
        <v>Zone 3</v>
      </c>
    </row>
    <row r="971" spans="1:8" x14ac:dyDescent="0.25">
      <c r="A971" t="s">
        <v>355</v>
      </c>
      <c r="B971">
        <v>81321</v>
      </c>
      <c r="C971" t="str">
        <f t="shared" si="15"/>
        <v>81321</v>
      </c>
      <c r="D971" t="s">
        <v>347</v>
      </c>
      <c r="E971" t="s">
        <v>730</v>
      </c>
      <c r="F971" t="s">
        <v>737</v>
      </c>
      <c r="G971" s="144">
        <v>236.23911272609999</v>
      </c>
      <c r="H971" t="str">
        <f>IF(VLOOKUP(A971,$J$4:$K$19,2)="Y",IF(G971&lt;='State Zip Codes'!$P$4,'State Zip Codes'!$P$3,IF(G971&lt;='State Zip Codes'!$Q$4,'State Zip Codes'!$Q$3,IF(G971&lt;='State Zip Codes'!$R$4,'State Zip Codes'!$R$3,IF(G971&lt;='State Zip Codes'!$S$4,'State Zip Codes'!$S$3,IF(G971&lt;='State Zip Codes'!$T$4,'State Zip Codes'!$T$3,"OUT OF TERRITORY"))))),$U$3)</f>
        <v>Zone 3</v>
      </c>
    </row>
    <row r="972" spans="1:8" x14ac:dyDescent="0.25">
      <c r="C972" t="str">
        <f t="shared" si="15"/>
        <v/>
      </c>
    </row>
    <row r="973" spans="1:8" x14ac:dyDescent="0.25">
      <c r="C973" t="str">
        <f t="shared" si="15"/>
        <v/>
      </c>
    </row>
    <row r="974" spans="1:8" x14ac:dyDescent="0.25">
      <c r="A974" t="s">
        <v>367</v>
      </c>
      <c r="B974">
        <v>32885</v>
      </c>
      <c r="C974" t="str">
        <f t="shared" si="15"/>
        <v>32885</v>
      </c>
      <c r="D974" t="s">
        <v>348</v>
      </c>
      <c r="E974" t="s">
        <v>738</v>
      </c>
      <c r="F974" t="s">
        <v>739</v>
      </c>
      <c r="G974" s="144">
        <v>0.27340332359999997</v>
      </c>
      <c r="H974" t="str">
        <f>IF(VLOOKUP(A974,$J$4:$K$19,2)="Y",IF(G974&lt;='State Zip Codes'!$P$4,'State Zip Codes'!$P$3,IF(G974&lt;='State Zip Codes'!$Q$4,'State Zip Codes'!$Q$3,IF(G974&lt;='State Zip Codes'!$R$4,'State Zip Codes'!$R$3,IF(G974&lt;='State Zip Codes'!$S$4,'State Zip Codes'!$S$3,IF(G974&lt;='State Zip Codes'!$T$4,'State Zip Codes'!$T$3,"OUT OF TERRITORY"))))),$U$3)</f>
        <v>Zone 5</v>
      </c>
    </row>
    <row r="975" spans="1:8" x14ac:dyDescent="0.25">
      <c r="A975" t="s">
        <v>367</v>
      </c>
      <c r="B975">
        <v>32886</v>
      </c>
      <c r="C975" t="str">
        <f t="shared" si="15"/>
        <v>32886</v>
      </c>
      <c r="D975" t="s">
        <v>348</v>
      </c>
      <c r="E975" t="s">
        <v>738</v>
      </c>
      <c r="F975" t="s">
        <v>739</v>
      </c>
      <c r="G975" s="144">
        <v>0.27340332359999997</v>
      </c>
      <c r="H975" t="str">
        <f>IF(VLOOKUP(A975,$J$4:$K$19,2)="Y",IF(G975&lt;='State Zip Codes'!$P$4,'State Zip Codes'!$P$3,IF(G975&lt;='State Zip Codes'!$Q$4,'State Zip Codes'!$Q$3,IF(G975&lt;='State Zip Codes'!$R$4,'State Zip Codes'!$R$3,IF(G975&lt;='State Zip Codes'!$S$4,'State Zip Codes'!$S$3,IF(G975&lt;='State Zip Codes'!$T$4,'State Zip Codes'!$T$3,"OUT OF TERRITORY"))))),$U$3)</f>
        <v>Zone 5</v>
      </c>
    </row>
    <row r="976" spans="1:8" x14ac:dyDescent="0.25">
      <c r="A976" t="s">
        <v>367</v>
      </c>
      <c r="B976">
        <v>32887</v>
      </c>
      <c r="C976" t="str">
        <f t="shared" si="15"/>
        <v>32887</v>
      </c>
      <c r="D976" t="s">
        <v>348</v>
      </c>
      <c r="E976" t="s">
        <v>738</v>
      </c>
      <c r="F976" t="s">
        <v>739</v>
      </c>
      <c r="G976" s="144">
        <v>0.27340332359999997</v>
      </c>
      <c r="H976" t="str">
        <f>IF(VLOOKUP(A976,$J$4:$K$19,2)="Y",IF(G976&lt;='State Zip Codes'!$P$4,'State Zip Codes'!$P$3,IF(G976&lt;='State Zip Codes'!$Q$4,'State Zip Codes'!$Q$3,IF(G976&lt;='State Zip Codes'!$R$4,'State Zip Codes'!$R$3,IF(G976&lt;='State Zip Codes'!$S$4,'State Zip Codes'!$S$3,IF(G976&lt;='State Zip Codes'!$T$4,'State Zip Codes'!$T$3,"OUT OF TERRITORY"))))),$U$3)</f>
        <v>Zone 5</v>
      </c>
    </row>
    <row r="977" spans="1:8" x14ac:dyDescent="0.25">
      <c r="A977" t="s">
        <v>367</v>
      </c>
      <c r="B977">
        <v>32891</v>
      </c>
      <c r="C977" t="str">
        <f t="shared" si="15"/>
        <v>32891</v>
      </c>
      <c r="D977" t="s">
        <v>348</v>
      </c>
      <c r="E977" t="s">
        <v>738</v>
      </c>
      <c r="F977" t="s">
        <v>739</v>
      </c>
      <c r="G977" s="144">
        <v>0.27340332359999997</v>
      </c>
      <c r="H977" t="str">
        <f>IF(VLOOKUP(A977,$J$4:$K$19,2)="Y",IF(G977&lt;='State Zip Codes'!$P$4,'State Zip Codes'!$P$3,IF(G977&lt;='State Zip Codes'!$Q$4,'State Zip Codes'!$Q$3,IF(G977&lt;='State Zip Codes'!$R$4,'State Zip Codes'!$R$3,IF(G977&lt;='State Zip Codes'!$S$4,'State Zip Codes'!$S$3,IF(G977&lt;='State Zip Codes'!$T$4,'State Zip Codes'!$T$3,"OUT OF TERRITORY"))))),$U$3)</f>
        <v>Zone 5</v>
      </c>
    </row>
    <row r="978" spans="1:8" x14ac:dyDescent="0.25">
      <c r="A978" t="s">
        <v>367</v>
      </c>
      <c r="B978">
        <v>32897</v>
      </c>
      <c r="C978" t="str">
        <f t="shared" si="15"/>
        <v>32897</v>
      </c>
      <c r="D978" t="s">
        <v>348</v>
      </c>
      <c r="E978" t="s">
        <v>738</v>
      </c>
      <c r="F978" t="s">
        <v>739</v>
      </c>
      <c r="G978" s="144">
        <v>0.27340332359999997</v>
      </c>
      <c r="H978" t="str">
        <f>IF(VLOOKUP(A978,$J$4:$K$19,2)="Y",IF(G978&lt;='State Zip Codes'!$P$4,'State Zip Codes'!$P$3,IF(G978&lt;='State Zip Codes'!$Q$4,'State Zip Codes'!$Q$3,IF(G978&lt;='State Zip Codes'!$R$4,'State Zip Codes'!$R$3,IF(G978&lt;='State Zip Codes'!$S$4,'State Zip Codes'!$S$3,IF(G978&lt;='State Zip Codes'!$T$4,'State Zip Codes'!$T$3,"OUT OF TERRITORY"))))),$U$3)</f>
        <v>Zone 5</v>
      </c>
    </row>
    <row r="979" spans="1:8" x14ac:dyDescent="0.25">
      <c r="A979" t="s">
        <v>367</v>
      </c>
      <c r="B979">
        <v>32801</v>
      </c>
      <c r="C979" t="str">
        <f t="shared" si="15"/>
        <v>32801</v>
      </c>
      <c r="D979" t="s">
        <v>348</v>
      </c>
      <c r="E979" t="s">
        <v>738</v>
      </c>
      <c r="F979" t="s">
        <v>739</v>
      </c>
      <c r="G979" s="144">
        <v>0.32311301879999998</v>
      </c>
      <c r="H979" t="str">
        <f>IF(VLOOKUP(A979,$J$4:$K$19,2)="Y",IF(G979&lt;='State Zip Codes'!$P$4,'State Zip Codes'!$P$3,IF(G979&lt;='State Zip Codes'!$Q$4,'State Zip Codes'!$Q$3,IF(G979&lt;='State Zip Codes'!$R$4,'State Zip Codes'!$R$3,IF(G979&lt;='State Zip Codes'!$S$4,'State Zip Codes'!$S$3,IF(G979&lt;='State Zip Codes'!$T$4,'State Zip Codes'!$T$3,"OUT OF TERRITORY"))))),$U$3)</f>
        <v>Zone 5</v>
      </c>
    </row>
    <row r="980" spans="1:8" x14ac:dyDescent="0.25">
      <c r="A980" t="s">
        <v>367</v>
      </c>
      <c r="B980">
        <v>32896</v>
      </c>
      <c r="C980" t="str">
        <f t="shared" si="15"/>
        <v>32896</v>
      </c>
      <c r="D980" t="s">
        <v>348</v>
      </c>
      <c r="E980" t="s">
        <v>738</v>
      </c>
      <c r="F980" t="s">
        <v>739</v>
      </c>
      <c r="G980" s="144">
        <v>0.33554044259999999</v>
      </c>
      <c r="H980" t="str">
        <f>IF(VLOOKUP(A980,$J$4:$K$19,2)="Y",IF(G980&lt;='State Zip Codes'!$P$4,'State Zip Codes'!$P$3,IF(G980&lt;='State Zip Codes'!$Q$4,'State Zip Codes'!$Q$3,IF(G980&lt;='State Zip Codes'!$R$4,'State Zip Codes'!$R$3,IF(G980&lt;='State Zip Codes'!$S$4,'State Zip Codes'!$S$3,IF(G980&lt;='State Zip Codes'!$T$4,'State Zip Codes'!$T$3,"OUT OF TERRITORY"))))),$U$3)</f>
        <v>Zone 5</v>
      </c>
    </row>
    <row r="981" spans="1:8" x14ac:dyDescent="0.25">
      <c r="A981" t="s">
        <v>367</v>
      </c>
      <c r="B981">
        <v>32805</v>
      </c>
      <c r="C981" t="str">
        <f t="shared" si="15"/>
        <v>32805</v>
      </c>
      <c r="D981" t="s">
        <v>348</v>
      </c>
      <c r="E981" t="s">
        <v>738</v>
      </c>
      <c r="F981" t="s">
        <v>739</v>
      </c>
      <c r="G981" s="144">
        <v>2.0567386388999997</v>
      </c>
      <c r="H981" t="str">
        <f>IF(VLOOKUP(A981,$J$4:$K$19,2)="Y",IF(G981&lt;='State Zip Codes'!$P$4,'State Zip Codes'!$P$3,IF(G981&lt;='State Zip Codes'!$Q$4,'State Zip Codes'!$Q$3,IF(G981&lt;='State Zip Codes'!$R$4,'State Zip Codes'!$R$3,IF(G981&lt;='State Zip Codes'!$S$4,'State Zip Codes'!$S$3,IF(G981&lt;='State Zip Codes'!$T$4,'State Zip Codes'!$T$3,"OUT OF TERRITORY"))))),$U$3)</f>
        <v>Zone 5</v>
      </c>
    </row>
    <row r="982" spans="1:8" x14ac:dyDescent="0.25">
      <c r="A982" t="s">
        <v>367</v>
      </c>
      <c r="B982">
        <v>32803</v>
      </c>
      <c r="C982" t="str">
        <f t="shared" si="15"/>
        <v>32803</v>
      </c>
      <c r="D982" t="s">
        <v>348</v>
      </c>
      <c r="E982" t="s">
        <v>738</v>
      </c>
      <c r="F982" t="s">
        <v>739</v>
      </c>
      <c r="G982" s="144">
        <v>2.1872265887999998</v>
      </c>
      <c r="H982" t="str">
        <f>IF(VLOOKUP(A982,$J$4:$K$19,2)="Y",IF(G982&lt;='State Zip Codes'!$P$4,'State Zip Codes'!$P$3,IF(G982&lt;='State Zip Codes'!$Q$4,'State Zip Codes'!$Q$3,IF(G982&lt;='State Zip Codes'!$R$4,'State Zip Codes'!$R$3,IF(G982&lt;='State Zip Codes'!$S$4,'State Zip Codes'!$S$3,IF(G982&lt;='State Zip Codes'!$T$4,'State Zip Codes'!$T$3,"OUT OF TERRITORY"))))),$U$3)</f>
        <v>Zone 5</v>
      </c>
    </row>
    <row r="983" spans="1:8" x14ac:dyDescent="0.25">
      <c r="A983" t="s">
        <v>367</v>
      </c>
      <c r="B983">
        <v>32806</v>
      </c>
      <c r="C983" t="str">
        <f t="shared" si="15"/>
        <v>32806</v>
      </c>
      <c r="D983" t="s">
        <v>348</v>
      </c>
      <c r="E983" t="s">
        <v>738</v>
      </c>
      <c r="F983" t="s">
        <v>739</v>
      </c>
      <c r="G983" s="144">
        <v>2.4482024885999998</v>
      </c>
      <c r="H983" t="str">
        <f>IF(VLOOKUP(A983,$J$4:$K$19,2)="Y",IF(G983&lt;='State Zip Codes'!$P$4,'State Zip Codes'!$P$3,IF(G983&lt;='State Zip Codes'!$Q$4,'State Zip Codes'!$Q$3,IF(G983&lt;='State Zip Codes'!$R$4,'State Zip Codes'!$R$3,IF(G983&lt;='State Zip Codes'!$S$4,'State Zip Codes'!$S$3,IF(G983&lt;='State Zip Codes'!$T$4,'State Zip Codes'!$T$3,"OUT OF TERRITORY"))))),$U$3)</f>
        <v>Zone 5</v>
      </c>
    </row>
    <row r="984" spans="1:8" x14ac:dyDescent="0.25">
      <c r="A984" t="s">
        <v>367</v>
      </c>
      <c r="B984">
        <v>32804</v>
      </c>
      <c r="C984" t="str">
        <f t="shared" si="15"/>
        <v>32804</v>
      </c>
      <c r="D984" t="s">
        <v>348</v>
      </c>
      <c r="E984" t="s">
        <v>738</v>
      </c>
      <c r="F984" t="s">
        <v>739</v>
      </c>
      <c r="G984" s="144">
        <v>2.8458800501999999</v>
      </c>
      <c r="H984" t="str">
        <f>IF(VLOOKUP(A984,$J$4:$K$19,2)="Y",IF(G984&lt;='State Zip Codes'!$P$4,'State Zip Codes'!$P$3,IF(G984&lt;='State Zip Codes'!$Q$4,'State Zip Codes'!$Q$3,IF(G984&lt;='State Zip Codes'!$R$4,'State Zip Codes'!$R$3,IF(G984&lt;='State Zip Codes'!$S$4,'State Zip Codes'!$S$3,IF(G984&lt;='State Zip Codes'!$T$4,'State Zip Codes'!$T$3,"OUT OF TERRITORY"))))),$U$3)</f>
        <v>Zone 5</v>
      </c>
    </row>
    <row r="985" spans="1:8" x14ac:dyDescent="0.25">
      <c r="A985" t="s">
        <v>367</v>
      </c>
      <c r="B985">
        <v>32814</v>
      </c>
      <c r="C985" t="str">
        <f t="shared" si="15"/>
        <v>32814</v>
      </c>
      <c r="D985" t="s">
        <v>348</v>
      </c>
      <c r="E985" t="s">
        <v>738</v>
      </c>
      <c r="F985" t="s">
        <v>739</v>
      </c>
      <c r="G985" s="144">
        <v>3.5542432067999998</v>
      </c>
      <c r="H985" t="str">
        <f>IF(VLOOKUP(A985,$J$4:$K$19,2)="Y",IF(G985&lt;='State Zip Codes'!$P$4,'State Zip Codes'!$P$3,IF(G985&lt;='State Zip Codes'!$Q$4,'State Zip Codes'!$Q$3,IF(G985&lt;='State Zip Codes'!$R$4,'State Zip Codes'!$R$3,IF(G985&lt;='State Zip Codes'!$S$4,'State Zip Codes'!$S$3,IF(G985&lt;='State Zip Codes'!$T$4,'State Zip Codes'!$T$3,"OUT OF TERRITORY"))))),$U$3)</f>
        <v>Zone 5</v>
      </c>
    </row>
    <row r="986" spans="1:8" x14ac:dyDescent="0.25">
      <c r="A986" t="s">
        <v>367</v>
      </c>
      <c r="B986">
        <v>32839</v>
      </c>
      <c r="C986" t="str">
        <f t="shared" si="15"/>
        <v>32839</v>
      </c>
      <c r="D986" t="s">
        <v>348</v>
      </c>
      <c r="E986" t="s">
        <v>738</v>
      </c>
      <c r="F986" t="s">
        <v>739</v>
      </c>
      <c r="G986" s="144">
        <v>3.9457070564999994</v>
      </c>
      <c r="H986" t="str">
        <f>IF(VLOOKUP(A986,$J$4:$K$19,2)="Y",IF(G986&lt;='State Zip Codes'!$P$4,'State Zip Codes'!$P$3,IF(G986&lt;='State Zip Codes'!$Q$4,'State Zip Codes'!$Q$3,IF(G986&lt;='State Zip Codes'!$R$4,'State Zip Codes'!$R$3,IF(G986&lt;='State Zip Codes'!$S$4,'State Zip Codes'!$S$3,IF(G986&lt;='State Zip Codes'!$T$4,'State Zip Codes'!$T$3,"OUT OF TERRITORY"))))),$U$3)</f>
        <v>Zone 5</v>
      </c>
    </row>
    <row r="987" spans="1:8" x14ac:dyDescent="0.25">
      <c r="A987" t="s">
        <v>367</v>
      </c>
      <c r="B987">
        <v>32789</v>
      </c>
      <c r="C987" t="str">
        <f t="shared" si="15"/>
        <v>32789</v>
      </c>
      <c r="D987" t="s">
        <v>348</v>
      </c>
      <c r="E987" t="s">
        <v>738</v>
      </c>
      <c r="F987" t="s">
        <v>740</v>
      </c>
      <c r="G987" s="144">
        <v>4.2066829562999999</v>
      </c>
      <c r="H987" t="str">
        <f>IF(VLOOKUP(A987,$J$4:$K$19,2)="Y",IF(G987&lt;='State Zip Codes'!$P$4,'State Zip Codes'!$P$3,IF(G987&lt;='State Zip Codes'!$Q$4,'State Zip Codes'!$Q$3,IF(G987&lt;='State Zip Codes'!$R$4,'State Zip Codes'!$R$3,IF(G987&lt;='State Zip Codes'!$S$4,'State Zip Codes'!$S$3,IF(G987&lt;='State Zip Codes'!$T$4,'State Zip Codes'!$T$3,"OUT OF TERRITORY"))))),$U$3)</f>
        <v>Zone 5</v>
      </c>
    </row>
    <row r="988" spans="1:8" x14ac:dyDescent="0.25">
      <c r="A988" t="s">
        <v>367</v>
      </c>
      <c r="B988">
        <v>32811</v>
      </c>
      <c r="C988" t="str">
        <f t="shared" si="15"/>
        <v>32811</v>
      </c>
      <c r="D988" t="s">
        <v>348</v>
      </c>
      <c r="E988" t="s">
        <v>738</v>
      </c>
      <c r="F988" t="s">
        <v>739</v>
      </c>
      <c r="G988" s="144">
        <v>4.3185297704999996</v>
      </c>
      <c r="H988" t="str">
        <f>IF(VLOOKUP(A988,$J$4:$K$19,2)="Y",IF(G988&lt;='State Zip Codes'!$P$4,'State Zip Codes'!$P$3,IF(G988&lt;='State Zip Codes'!$Q$4,'State Zip Codes'!$Q$3,IF(G988&lt;='State Zip Codes'!$R$4,'State Zip Codes'!$R$3,IF(G988&lt;='State Zip Codes'!$S$4,'State Zip Codes'!$S$3,IF(G988&lt;='State Zip Codes'!$T$4,'State Zip Codes'!$T$3,"OUT OF TERRITORY"))))),$U$3)</f>
        <v>Zone 5</v>
      </c>
    </row>
    <row r="989" spans="1:8" x14ac:dyDescent="0.25">
      <c r="A989" t="s">
        <v>367</v>
      </c>
      <c r="B989">
        <v>32812</v>
      </c>
      <c r="C989" t="str">
        <f t="shared" si="15"/>
        <v>32812</v>
      </c>
      <c r="D989" t="s">
        <v>348</v>
      </c>
      <c r="E989" t="s">
        <v>738</v>
      </c>
      <c r="F989" t="s">
        <v>739</v>
      </c>
      <c r="G989" s="144">
        <v>4.5546508226999993</v>
      </c>
      <c r="H989" t="str">
        <f>IF(VLOOKUP(A989,$J$4:$K$19,2)="Y",IF(G989&lt;='State Zip Codes'!$P$4,'State Zip Codes'!$P$3,IF(G989&lt;='State Zip Codes'!$Q$4,'State Zip Codes'!$Q$3,IF(G989&lt;='State Zip Codes'!$R$4,'State Zip Codes'!$R$3,IF(G989&lt;='State Zip Codes'!$S$4,'State Zip Codes'!$S$3,IF(G989&lt;='State Zip Codes'!$T$4,'State Zip Codes'!$T$3,"OUT OF TERRITORY"))))),$U$3)</f>
        <v>Zone 5</v>
      </c>
    </row>
    <row r="990" spans="1:8" x14ac:dyDescent="0.25">
      <c r="A990" t="s">
        <v>367</v>
      </c>
      <c r="B990">
        <v>32808</v>
      </c>
      <c r="C990" t="str">
        <f t="shared" si="15"/>
        <v>32808</v>
      </c>
      <c r="D990" t="s">
        <v>348</v>
      </c>
      <c r="E990" t="s">
        <v>738</v>
      </c>
      <c r="F990" t="s">
        <v>739</v>
      </c>
      <c r="G990" s="144">
        <v>4.5857193821999997</v>
      </c>
      <c r="H990" t="str">
        <f>IF(VLOOKUP(A990,$J$4:$K$19,2)="Y",IF(G990&lt;='State Zip Codes'!$P$4,'State Zip Codes'!$P$3,IF(G990&lt;='State Zip Codes'!$Q$4,'State Zip Codes'!$Q$3,IF(G990&lt;='State Zip Codes'!$R$4,'State Zip Codes'!$R$3,IF(G990&lt;='State Zip Codes'!$S$4,'State Zip Codes'!$S$3,IF(G990&lt;='State Zip Codes'!$T$4,'State Zip Codes'!$T$3,"OUT OF TERRITORY"))))),$U$3)</f>
        <v>Zone 5</v>
      </c>
    </row>
    <row r="991" spans="1:8" x14ac:dyDescent="0.25">
      <c r="A991" t="s">
        <v>367</v>
      </c>
      <c r="B991">
        <v>32807</v>
      </c>
      <c r="C991" t="str">
        <f t="shared" si="15"/>
        <v>32807</v>
      </c>
      <c r="D991" t="s">
        <v>348</v>
      </c>
      <c r="E991" t="s">
        <v>738</v>
      </c>
      <c r="F991" t="s">
        <v>739</v>
      </c>
      <c r="G991" s="144">
        <v>4.6167879416999993</v>
      </c>
      <c r="H991" t="str">
        <f>IF(VLOOKUP(A991,$J$4:$K$19,2)="Y",IF(G991&lt;='State Zip Codes'!$P$4,'State Zip Codes'!$P$3,IF(G991&lt;='State Zip Codes'!$Q$4,'State Zip Codes'!$Q$3,IF(G991&lt;='State Zip Codes'!$R$4,'State Zip Codes'!$R$3,IF(G991&lt;='State Zip Codes'!$S$4,'State Zip Codes'!$S$3,IF(G991&lt;='State Zip Codes'!$T$4,'State Zip Codes'!$T$3,"OUT OF TERRITORY"))))),$U$3)</f>
        <v>Zone 5</v>
      </c>
    </row>
    <row r="992" spans="1:8" x14ac:dyDescent="0.25">
      <c r="A992" t="s">
        <v>367</v>
      </c>
      <c r="B992">
        <v>32809</v>
      </c>
      <c r="C992" t="str">
        <f t="shared" si="15"/>
        <v>32809</v>
      </c>
      <c r="D992" t="s">
        <v>348</v>
      </c>
      <c r="E992" t="s">
        <v>738</v>
      </c>
      <c r="F992" t="s">
        <v>739</v>
      </c>
      <c r="G992" s="144">
        <v>5.5364173028999994</v>
      </c>
      <c r="H992" t="str">
        <f>IF(VLOOKUP(A992,$J$4:$K$19,2)="Y",IF(G992&lt;='State Zip Codes'!$P$4,'State Zip Codes'!$P$3,IF(G992&lt;='State Zip Codes'!$Q$4,'State Zip Codes'!$Q$3,IF(G992&lt;='State Zip Codes'!$R$4,'State Zip Codes'!$R$3,IF(G992&lt;='State Zip Codes'!$S$4,'State Zip Codes'!$S$3,IF(G992&lt;='State Zip Codes'!$T$4,'State Zip Codes'!$T$3,"OUT OF TERRITORY"))))),$U$3)</f>
        <v>Zone 5</v>
      </c>
    </row>
    <row r="993" spans="1:8" x14ac:dyDescent="0.25">
      <c r="A993" t="s">
        <v>367</v>
      </c>
      <c r="B993">
        <v>32751</v>
      </c>
      <c r="C993" t="str">
        <f t="shared" si="15"/>
        <v>32751</v>
      </c>
      <c r="D993" t="s">
        <v>348</v>
      </c>
      <c r="E993" t="s">
        <v>738</v>
      </c>
      <c r="F993" t="s">
        <v>741</v>
      </c>
      <c r="G993" s="144">
        <v>6.1267199333999995</v>
      </c>
      <c r="H993" t="str">
        <f>IF(VLOOKUP(A993,$J$4:$K$19,2)="Y",IF(G993&lt;='State Zip Codes'!$P$4,'State Zip Codes'!$P$3,IF(G993&lt;='State Zip Codes'!$Q$4,'State Zip Codes'!$Q$3,IF(G993&lt;='State Zip Codes'!$R$4,'State Zip Codes'!$R$3,IF(G993&lt;='State Zip Codes'!$S$4,'State Zip Codes'!$S$3,IF(G993&lt;='State Zip Codes'!$T$4,'State Zip Codes'!$T$3,"OUT OF TERRITORY"))))),$U$3)</f>
        <v>Zone 5</v>
      </c>
    </row>
    <row r="994" spans="1:8" x14ac:dyDescent="0.25">
      <c r="A994" t="s">
        <v>367</v>
      </c>
      <c r="B994">
        <v>32810</v>
      </c>
      <c r="C994" t="str">
        <f t="shared" si="15"/>
        <v>32810</v>
      </c>
      <c r="D994" t="s">
        <v>348</v>
      </c>
      <c r="E994" t="s">
        <v>738</v>
      </c>
      <c r="F994" t="s">
        <v>739</v>
      </c>
      <c r="G994" s="144">
        <v>6.2758490189999998</v>
      </c>
      <c r="H994" t="str">
        <f>IF(VLOOKUP(A994,$J$4:$K$19,2)="Y",IF(G994&lt;='State Zip Codes'!$P$4,'State Zip Codes'!$P$3,IF(G994&lt;='State Zip Codes'!$Q$4,'State Zip Codes'!$Q$3,IF(G994&lt;='State Zip Codes'!$R$4,'State Zip Codes'!$R$3,IF(G994&lt;='State Zip Codes'!$S$4,'State Zip Codes'!$S$3,IF(G994&lt;='State Zip Codes'!$T$4,'State Zip Codes'!$T$3,"OUT OF TERRITORY"))))),$U$3)</f>
        <v>Zone 5</v>
      </c>
    </row>
    <row r="995" spans="1:8" x14ac:dyDescent="0.25">
      <c r="A995" t="s">
        <v>367</v>
      </c>
      <c r="B995">
        <v>32822</v>
      </c>
      <c r="C995" t="str">
        <f t="shared" si="15"/>
        <v>32822</v>
      </c>
      <c r="D995" t="s">
        <v>348</v>
      </c>
      <c r="E995" t="s">
        <v>738</v>
      </c>
      <c r="F995" t="s">
        <v>739</v>
      </c>
      <c r="G995" s="144">
        <v>6.282062730899999</v>
      </c>
      <c r="H995" t="str">
        <f>IF(VLOOKUP(A995,$J$4:$K$19,2)="Y",IF(G995&lt;='State Zip Codes'!$P$4,'State Zip Codes'!$P$3,IF(G995&lt;='State Zip Codes'!$Q$4,'State Zip Codes'!$Q$3,IF(G995&lt;='State Zip Codes'!$R$4,'State Zip Codes'!$R$3,IF(G995&lt;='State Zip Codes'!$S$4,'State Zip Codes'!$S$3,IF(G995&lt;='State Zip Codes'!$T$4,'State Zip Codes'!$T$3,"OUT OF TERRITORY"))))),$U$3)</f>
        <v>Zone 5</v>
      </c>
    </row>
    <row r="996" spans="1:8" x14ac:dyDescent="0.25">
      <c r="A996" t="s">
        <v>367</v>
      </c>
      <c r="B996">
        <v>32835</v>
      </c>
      <c r="C996" t="str">
        <f t="shared" si="15"/>
        <v>32835</v>
      </c>
      <c r="D996" t="s">
        <v>348</v>
      </c>
      <c r="E996" t="s">
        <v>738</v>
      </c>
      <c r="F996" t="s">
        <v>739</v>
      </c>
      <c r="G996" s="144">
        <v>6.4684740878999998</v>
      </c>
      <c r="H996" t="str">
        <f>IF(VLOOKUP(A996,$J$4:$K$19,2)="Y",IF(G996&lt;='State Zip Codes'!$P$4,'State Zip Codes'!$P$3,IF(G996&lt;='State Zip Codes'!$Q$4,'State Zip Codes'!$Q$3,IF(G996&lt;='State Zip Codes'!$R$4,'State Zip Codes'!$R$3,IF(G996&lt;='State Zip Codes'!$S$4,'State Zip Codes'!$S$3,IF(G996&lt;='State Zip Codes'!$T$4,'State Zip Codes'!$T$3,"OUT OF TERRITORY"))))),$U$3)</f>
        <v>Zone 5</v>
      </c>
    </row>
    <row r="997" spans="1:8" x14ac:dyDescent="0.25">
      <c r="A997" t="s">
        <v>367</v>
      </c>
      <c r="B997">
        <v>32792</v>
      </c>
      <c r="C997" t="str">
        <f t="shared" si="15"/>
        <v>32792</v>
      </c>
      <c r="D997" t="s">
        <v>348</v>
      </c>
      <c r="E997" t="s">
        <v>738</v>
      </c>
      <c r="F997" t="s">
        <v>740</v>
      </c>
      <c r="G997" s="144">
        <v>6.6921677162999993</v>
      </c>
      <c r="H997" t="str">
        <f>IF(VLOOKUP(A997,$J$4:$K$19,2)="Y",IF(G997&lt;='State Zip Codes'!$P$4,'State Zip Codes'!$P$3,IF(G997&lt;='State Zip Codes'!$Q$4,'State Zip Codes'!$Q$3,IF(G997&lt;='State Zip Codes'!$R$4,'State Zip Codes'!$R$3,IF(G997&lt;='State Zip Codes'!$S$4,'State Zip Codes'!$S$3,IF(G997&lt;='State Zip Codes'!$T$4,'State Zip Codes'!$T$3,"OUT OF TERRITORY"))))),$U$3)</f>
        <v>Zone 5</v>
      </c>
    </row>
    <row r="998" spans="1:8" x14ac:dyDescent="0.25">
      <c r="A998" t="s">
        <v>367</v>
      </c>
      <c r="B998">
        <v>32818</v>
      </c>
      <c r="C998" t="str">
        <f t="shared" si="15"/>
        <v>32818</v>
      </c>
      <c r="D998" t="s">
        <v>348</v>
      </c>
      <c r="E998" t="s">
        <v>738</v>
      </c>
      <c r="F998" t="s">
        <v>739</v>
      </c>
      <c r="G998" s="144">
        <v>7.8789866891999996</v>
      </c>
      <c r="H998" t="str">
        <f>IF(VLOOKUP(A998,$J$4:$K$19,2)="Y",IF(G998&lt;='State Zip Codes'!$P$4,'State Zip Codes'!$P$3,IF(G998&lt;='State Zip Codes'!$Q$4,'State Zip Codes'!$Q$3,IF(G998&lt;='State Zip Codes'!$R$4,'State Zip Codes'!$R$3,IF(G998&lt;='State Zip Codes'!$S$4,'State Zip Codes'!$S$3,IF(G998&lt;='State Zip Codes'!$T$4,'State Zip Codes'!$T$3,"OUT OF TERRITORY"))))),$U$3)</f>
        <v>Zone 5</v>
      </c>
    </row>
    <row r="999" spans="1:8" x14ac:dyDescent="0.25">
      <c r="A999" t="s">
        <v>367</v>
      </c>
      <c r="B999">
        <v>32730</v>
      </c>
      <c r="C999" t="str">
        <f t="shared" si="15"/>
        <v>32730</v>
      </c>
      <c r="D999" t="s">
        <v>348</v>
      </c>
      <c r="E999" t="s">
        <v>742</v>
      </c>
      <c r="F999" t="s">
        <v>743</v>
      </c>
      <c r="G999" s="144">
        <v>8.0094746391000005</v>
      </c>
      <c r="H999" t="str">
        <f>IF(VLOOKUP(A999,$J$4:$K$19,2)="Y",IF(G999&lt;='State Zip Codes'!$P$4,'State Zip Codes'!$P$3,IF(G999&lt;='State Zip Codes'!$Q$4,'State Zip Codes'!$Q$3,IF(G999&lt;='State Zip Codes'!$R$4,'State Zip Codes'!$R$3,IF(G999&lt;='State Zip Codes'!$S$4,'State Zip Codes'!$S$3,IF(G999&lt;='State Zip Codes'!$T$4,'State Zip Codes'!$T$3,"OUT OF TERRITORY"))))),$U$3)</f>
        <v>Zone 5</v>
      </c>
    </row>
    <row r="1000" spans="1:8" x14ac:dyDescent="0.25">
      <c r="A1000" t="s">
        <v>367</v>
      </c>
      <c r="B1000">
        <v>32701</v>
      </c>
      <c r="C1000" t="str">
        <f t="shared" si="15"/>
        <v>32701</v>
      </c>
      <c r="D1000" t="s">
        <v>348</v>
      </c>
      <c r="E1000" t="s">
        <v>742</v>
      </c>
      <c r="F1000" t="s">
        <v>744</v>
      </c>
      <c r="G1000" s="144">
        <v>8.4382207602000001</v>
      </c>
      <c r="H1000" t="str">
        <f>IF(VLOOKUP(A1000,$J$4:$K$19,2)="Y",IF(G1000&lt;='State Zip Codes'!$P$4,'State Zip Codes'!$P$3,IF(G1000&lt;='State Zip Codes'!$Q$4,'State Zip Codes'!$Q$3,IF(G1000&lt;='State Zip Codes'!$R$4,'State Zip Codes'!$R$3,IF(G1000&lt;='State Zip Codes'!$S$4,'State Zip Codes'!$S$3,IF(G1000&lt;='State Zip Codes'!$T$4,'State Zip Codes'!$T$3,"OUT OF TERRITORY"))))),$U$3)</f>
        <v>Zone 5</v>
      </c>
    </row>
    <row r="1001" spans="1:8" x14ac:dyDescent="0.25">
      <c r="A1001" t="s">
        <v>367</v>
      </c>
      <c r="B1001">
        <v>32819</v>
      </c>
      <c r="C1001" t="str">
        <f t="shared" si="15"/>
        <v>32819</v>
      </c>
      <c r="D1001" t="s">
        <v>348</v>
      </c>
      <c r="E1001" t="s">
        <v>738</v>
      </c>
      <c r="F1001" t="s">
        <v>739</v>
      </c>
      <c r="G1001" s="144">
        <v>8.5252127267999995</v>
      </c>
      <c r="H1001" t="str">
        <f>IF(VLOOKUP(A1001,$J$4:$K$19,2)="Y",IF(G1001&lt;='State Zip Codes'!$P$4,'State Zip Codes'!$P$3,IF(G1001&lt;='State Zip Codes'!$Q$4,'State Zip Codes'!$Q$3,IF(G1001&lt;='State Zip Codes'!$R$4,'State Zip Codes'!$R$3,IF(G1001&lt;='State Zip Codes'!$S$4,'State Zip Codes'!$S$3,IF(G1001&lt;='State Zip Codes'!$T$4,'State Zip Codes'!$T$3,"OUT OF TERRITORY"))))),$U$3)</f>
        <v>Zone 5</v>
      </c>
    </row>
    <row r="1002" spans="1:8" x14ac:dyDescent="0.25">
      <c r="A1002" t="s">
        <v>367</v>
      </c>
      <c r="B1002">
        <v>32817</v>
      </c>
      <c r="C1002" t="str">
        <f t="shared" si="15"/>
        <v>32817</v>
      </c>
      <c r="D1002" t="s">
        <v>348</v>
      </c>
      <c r="E1002" t="s">
        <v>738</v>
      </c>
      <c r="F1002" t="s">
        <v>739</v>
      </c>
      <c r="G1002" s="144">
        <v>8.6743418123999998</v>
      </c>
      <c r="H1002" t="str">
        <f>IF(VLOOKUP(A1002,$J$4:$K$19,2)="Y",IF(G1002&lt;='State Zip Codes'!$P$4,'State Zip Codes'!$P$3,IF(G1002&lt;='State Zip Codes'!$Q$4,'State Zip Codes'!$Q$3,IF(G1002&lt;='State Zip Codes'!$R$4,'State Zip Codes'!$R$3,IF(G1002&lt;='State Zip Codes'!$S$4,'State Zip Codes'!$S$3,IF(G1002&lt;='State Zip Codes'!$T$4,'State Zip Codes'!$T$3,"OUT OF TERRITORY"))))),$U$3)</f>
        <v>Zone 5</v>
      </c>
    </row>
    <row r="1003" spans="1:8" x14ac:dyDescent="0.25">
      <c r="A1003" t="s">
        <v>367</v>
      </c>
      <c r="B1003">
        <v>32714</v>
      </c>
      <c r="C1003" t="str">
        <f t="shared" si="15"/>
        <v>32714</v>
      </c>
      <c r="D1003" t="s">
        <v>348</v>
      </c>
      <c r="E1003" t="s">
        <v>742</v>
      </c>
      <c r="F1003" t="s">
        <v>744</v>
      </c>
      <c r="G1003" s="144">
        <v>8.7986160503999997</v>
      </c>
      <c r="H1003" t="str">
        <f>IF(VLOOKUP(A1003,$J$4:$K$19,2)="Y",IF(G1003&lt;='State Zip Codes'!$P$4,'State Zip Codes'!$P$3,IF(G1003&lt;='State Zip Codes'!$Q$4,'State Zip Codes'!$Q$3,IF(G1003&lt;='State Zip Codes'!$R$4,'State Zip Codes'!$R$3,IF(G1003&lt;='State Zip Codes'!$S$4,'State Zip Codes'!$S$3,IF(G1003&lt;='State Zip Codes'!$T$4,'State Zip Codes'!$T$3,"OUT OF TERRITORY"))))),$U$3)</f>
        <v>Zone 5</v>
      </c>
    </row>
    <row r="1004" spans="1:8" x14ac:dyDescent="0.25">
      <c r="A1004" t="s">
        <v>367</v>
      </c>
      <c r="B1004">
        <v>34734</v>
      </c>
      <c r="C1004" t="str">
        <f t="shared" si="15"/>
        <v>34734</v>
      </c>
      <c r="D1004" t="s">
        <v>348</v>
      </c>
      <c r="E1004" t="s">
        <v>738</v>
      </c>
      <c r="F1004" t="s">
        <v>745</v>
      </c>
      <c r="G1004" s="144">
        <v>8.8421120336999994</v>
      </c>
      <c r="H1004" t="str">
        <f>IF(VLOOKUP(A1004,$J$4:$K$19,2)="Y",IF(G1004&lt;='State Zip Codes'!$P$4,'State Zip Codes'!$P$3,IF(G1004&lt;='State Zip Codes'!$Q$4,'State Zip Codes'!$Q$3,IF(G1004&lt;='State Zip Codes'!$R$4,'State Zip Codes'!$R$3,IF(G1004&lt;='State Zip Codes'!$S$4,'State Zip Codes'!$S$3,IF(G1004&lt;='State Zip Codes'!$T$4,'State Zip Codes'!$T$3,"OUT OF TERRITORY"))))),$U$3)</f>
        <v>Zone 5</v>
      </c>
    </row>
    <row r="1005" spans="1:8" x14ac:dyDescent="0.25">
      <c r="A1005" t="s">
        <v>367</v>
      </c>
      <c r="B1005">
        <v>32707</v>
      </c>
      <c r="C1005" t="str">
        <f t="shared" si="15"/>
        <v>32707</v>
      </c>
      <c r="D1005" t="s">
        <v>348</v>
      </c>
      <c r="E1005" t="s">
        <v>742</v>
      </c>
      <c r="F1005" t="s">
        <v>743</v>
      </c>
      <c r="G1005" s="144">
        <v>9.1527976287000001</v>
      </c>
      <c r="H1005" t="str">
        <f>IF(VLOOKUP(A1005,$J$4:$K$19,2)="Y",IF(G1005&lt;='State Zip Codes'!$P$4,'State Zip Codes'!$P$3,IF(G1005&lt;='State Zip Codes'!$Q$4,'State Zip Codes'!$Q$3,IF(G1005&lt;='State Zip Codes'!$R$4,'State Zip Codes'!$R$3,IF(G1005&lt;='State Zip Codes'!$S$4,'State Zip Codes'!$S$3,IF(G1005&lt;='State Zip Codes'!$T$4,'State Zip Codes'!$T$3,"OUT OF TERRITORY"))))),$U$3)</f>
        <v>Zone 5</v>
      </c>
    </row>
    <row r="1006" spans="1:8" x14ac:dyDescent="0.25">
      <c r="A1006" t="s">
        <v>367</v>
      </c>
      <c r="B1006">
        <v>32825</v>
      </c>
      <c r="C1006" t="str">
        <f t="shared" si="15"/>
        <v>32825</v>
      </c>
      <c r="D1006" t="s">
        <v>348</v>
      </c>
      <c r="E1006" t="s">
        <v>738</v>
      </c>
      <c r="F1006" t="s">
        <v>739</v>
      </c>
      <c r="G1006" s="144">
        <v>9.6250397330999995</v>
      </c>
      <c r="H1006" t="str">
        <f>IF(VLOOKUP(A1006,$J$4:$K$19,2)="Y",IF(G1006&lt;='State Zip Codes'!$P$4,'State Zip Codes'!$P$3,IF(G1006&lt;='State Zip Codes'!$Q$4,'State Zip Codes'!$Q$3,IF(G1006&lt;='State Zip Codes'!$R$4,'State Zip Codes'!$R$3,IF(G1006&lt;='State Zip Codes'!$S$4,'State Zip Codes'!$S$3,IF(G1006&lt;='State Zip Codes'!$T$4,'State Zip Codes'!$T$3,"OUT OF TERRITORY"))))),$U$3)</f>
        <v>Zone 5</v>
      </c>
    </row>
    <row r="1007" spans="1:8" x14ac:dyDescent="0.25">
      <c r="A1007" t="s">
        <v>367</v>
      </c>
      <c r="B1007">
        <v>34761</v>
      </c>
      <c r="C1007" t="str">
        <f t="shared" si="15"/>
        <v>34761</v>
      </c>
      <c r="D1007" t="s">
        <v>348</v>
      </c>
      <c r="E1007" t="s">
        <v>738</v>
      </c>
      <c r="F1007" t="s">
        <v>746</v>
      </c>
      <c r="G1007" s="144">
        <v>9.7120316997000007</v>
      </c>
      <c r="H1007" t="str">
        <f>IF(VLOOKUP(A1007,$J$4:$K$19,2)="Y",IF(G1007&lt;='State Zip Codes'!$P$4,'State Zip Codes'!$P$3,IF(G1007&lt;='State Zip Codes'!$Q$4,'State Zip Codes'!$Q$3,IF(G1007&lt;='State Zip Codes'!$R$4,'State Zip Codes'!$R$3,IF(G1007&lt;='State Zip Codes'!$S$4,'State Zip Codes'!$S$3,IF(G1007&lt;='State Zip Codes'!$T$4,'State Zip Codes'!$T$3,"OUT OF TERRITORY"))))),$U$3)</f>
        <v>Zone 5</v>
      </c>
    </row>
    <row r="1008" spans="1:8" x14ac:dyDescent="0.25">
      <c r="A1008" t="s">
        <v>367</v>
      </c>
      <c r="B1008">
        <v>32824</v>
      </c>
      <c r="C1008" t="str">
        <f t="shared" si="15"/>
        <v>32824</v>
      </c>
      <c r="D1008" t="s">
        <v>348</v>
      </c>
      <c r="E1008" t="s">
        <v>738</v>
      </c>
      <c r="F1008" t="s">
        <v>739</v>
      </c>
      <c r="G1008" s="144">
        <v>10.3520440254</v>
      </c>
      <c r="H1008" t="str">
        <f>IF(VLOOKUP(A1008,$J$4:$K$19,2)="Y",IF(G1008&lt;='State Zip Codes'!$P$4,'State Zip Codes'!$P$3,IF(G1008&lt;='State Zip Codes'!$Q$4,'State Zip Codes'!$Q$3,IF(G1008&lt;='State Zip Codes'!$R$4,'State Zip Codes'!$R$3,IF(G1008&lt;='State Zip Codes'!$S$4,'State Zip Codes'!$S$3,IF(G1008&lt;='State Zip Codes'!$T$4,'State Zip Codes'!$T$3,"OUT OF TERRITORY"))))),$U$3)</f>
        <v>Zone 5</v>
      </c>
    </row>
    <row r="1009" spans="1:8" x14ac:dyDescent="0.25">
      <c r="A1009" t="s">
        <v>367</v>
      </c>
      <c r="B1009">
        <v>32829</v>
      </c>
      <c r="C1009" t="str">
        <f t="shared" si="15"/>
        <v>32829</v>
      </c>
      <c r="D1009" t="s">
        <v>348</v>
      </c>
      <c r="E1009" t="s">
        <v>738</v>
      </c>
      <c r="F1009" t="s">
        <v>739</v>
      </c>
      <c r="G1009" s="144">
        <v>10.6689433323</v>
      </c>
      <c r="H1009" t="str">
        <f>IF(VLOOKUP(A1009,$J$4:$K$19,2)="Y",IF(G1009&lt;='State Zip Codes'!$P$4,'State Zip Codes'!$P$3,IF(G1009&lt;='State Zip Codes'!$Q$4,'State Zip Codes'!$Q$3,IF(G1009&lt;='State Zip Codes'!$R$4,'State Zip Codes'!$R$3,IF(G1009&lt;='State Zip Codes'!$S$4,'State Zip Codes'!$S$3,IF(G1009&lt;='State Zip Codes'!$T$4,'State Zip Codes'!$T$3,"OUT OF TERRITORY"))))),$U$3)</f>
        <v>Zone 5</v>
      </c>
    </row>
    <row r="1010" spans="1:8" x14ac:dyDescent="0.25">
      <c r="A1010" t="s">
        <v>367</v>
      </c>
      <c r="B1010">
        <v>32837</v>
      </c>
      <c r="C1010" t="str">
        <f t="shared" si="15"/>
        <v>32837</v>
      </c>
      <c r="D1010" t="s">
        <v>348</v>
      </c>
      <c r="E1010" t="s">
        <v>738</v>
      </c>
      <c r="F1010" t="s">
        <v>739</v>
      </c>
      <c r="G1010" s="144">
        <v>11.1163305891</v>
      </c>
      <c r="H1010" t="str">
        <f>IF(VLOOKUP(A1010,$J$4:$K$19,2)="Y",IF(G1010&lt;='State Zip Codes'!$P$4,'State Zip Codes'!$P$3,IF(G1010&lt;='State Zip Codes'!$Q$4,'State Zip Codes'!$Q$3,IF(G1010&lt;='State Zip Codes'!$R$4,'State Zip Codes'!$R$3,IF(G1010&lt;='State Zip Codes'!$S$4,'State Zip Codes'!$S$3,IF(G1010&lt;='State Zip Codes'!$T$4,'State Zip Codes'!$T$3,"OUT OF TERRITORY"))))),$U$3)</f>
        <v>Zone 5</v>
      </c>
    </row>
    <row r="1011" spans="1:8" x14ac:dyDescent="0.25">
      <c r="A1011" t="s">
        <v>367</v>
      </c>
      <c r="B1011">
        <v>32827</v>
      </c>
      <c r="C1011" t="str">
        <f t="shared" si="15"/>
        <v>32827</v>
      </c>
      <c r="D1011" t="s">
        <v>348</v>
      </c>
      <c r="E1011" t="s">
        <v>738</v>
      </c>
      <c r="F1011" t="s">
        <v>739</v>
      </c>
      <c r="G1011" s="144">
        <v>11.166040284299999</v>
      </c>
      <c r="H1011" t="str">
        <f>IF(VLOOKUP(A1011,$J$4:$K$19,2)="Y",IF(G1011&lt;='State Zip Codes'!$P$4,'State Zip Codes'!$P$3,IF(G1011&lt;='State Zip Codes'!$Q$4,'State Zip Codes'!$Q$3,IF(G1011&lt;='State Zip Codes'!$R$4,'State Zip Codes'!$R$3,IF(G1011&lt;='State Zip Codes'!$S$4,'State Zip Codes'!$S$3,IF(G1011&lt;='State Zip Codes'!$T$4,'State Zip Codes'!$T$3,"OUT OF TERRITORY"))))),$U$3)</f>
        <v>Zone 5</v>
      </c>
    </row>
    <row r="1012" spans="1:8" x14ac:dyDescent="0.25">
      <c r="A1012" t="s">
        <v>367</v>
      </c>
      <c r="B1012">
        <v>32816</v>
      </c>
      <c r="C1012" t="str">
        <f t="shared" si="15"/>
        <v>32816</v>
      </c>
      <c r="D1012" t="s">
        <v>348</v>
      </c>
      <c r="E1012" t="s">
        <v>738</v>
      </c>
      <c r="F1012" t="s">
        <v>739</v>
      </c>
      <c r="G1012" s="144">
        <v>11.3275967937</v>
      </c>
      <c r="H1012" t="str">
        <f>IF(VLOOKUP(A1012,$J$4:$K$19,2)="Y",IF(G1012&lt;='State Zip Codes'!$P$4,'State Zip Codes'!$P$3,IF(G1012&lt;='State Zip Codes'!$Q$4,'State Zip Codes'!$Q$3,IF(G1012&lt;='State Zip Codes'!$R$4,'State Zip Codes'!$R$3,IF(G1012&lt;='State Zip Codes'!$S$4,'State Zip Codes'!$S$3,IF(G1012&lt;='State Zip Codes'!$T$4,'State Zip Codes'!$T$3,"OUT OF TERRITORY"))))),$U$3)</f>
        <v>Zone 5</v>
      </c>
    </row>
    <row r="1013" spans="1:8" x14ac:dyDescent="0.25">
      <c r="A1013" t="s">
        <v>367</v>
      </c>
      <c r="B1013">
        <v>32708</v>
      </c>
      <c r="C1013" t="str">
        <f t="shared" si="15"/>
        <v>32708</v>
      </c>
      <c r="D1013" t="s">
        <v>348</v>
      </c>
      <c r="E1013" t="s">
        <v>742</v>
      </c>
      <c r="F1013" t="s">
        <v>747</v>
      </c>
      <c r="G1013" s="144">
        <v>11.476725879299998</v>
      </c>
      <c r="H1013" t="str">
        <f>IF(VLOOKUP(A1013,$J$4:$K$19,2)="Y",IF(G1013&lt;='State Zip Codes'!$P$4,'State Zip Codes'!$P$3,IF(G1013&lt;='State Zip Codes'!$Q$4,'State Zip Codes'!$Q$3,IF(G1013&lt;='State Zip Codes'!$R$4,'State Zip Codes'!$R$3,IF(G1013&lt;='State Zip Codes'!$S$4,'State Zip Codes'!$S$3,IF(G1013&lt;='State Zip Codes'!$T$4,'State Zip Codes'!$T$3,"OUT OF TERRITORY"))))),$U$3)</f>
        <v>Zone 5</v>
      </c>
    </row>
    <row r="1014" spans="1:8" x14ac:dyDescent="0.25">
      <c r="A1014" t="s">
        <v>367</v>
      </c>
      <c r="B1014">
        <v>32750</v>
      </c>
      <c r="C1014" t="str">
        <f t="shared" si="15"/>
        <v>32750</v>
      </c>
      <c r="D1014" t="s">
        <v>348</v>
      </c>
      <c r="E1014" t="s">
        <v>742</v>
      </c>
      <c r="F1014" t="s">
        <v>748</v>
      </c>
      <c r="G1014" s="144">
        <v>11.557504134</v>
      </c>
      <c r="H1014" t="str">
        <f>IF(VLOOKUP(A1014,$J$4:$K$19,2)="Y",IF(G1014&lt;='State Zip Codes'!$P$4,'State Zip Codes'!$P$3,IF(G1014&lt;='State Zip Codes'!$Q$4,'State Zip Codes'!$Q$3,IF(G1014&lt;='State Zip Codes'!$R$4,'State Zip Codes'!$R$3,IF(G1014&lt;='State Zip Codes'!$S$4,'State Zip Codes'!$S$3,IF(G1014&lt;='State Zip Codes'!$T$4,'State Zip Codes'!$T$3,"OUT OF TERRITORY"))))),$U$3)</f>
        <v>Zone 5</v>
      </c>
    </row>
    <row r="1015" spans="1:8" x14ac:dyDescent="0.25">
      <c r="A1015" t="s">
        <v>367</v>
      </c>
      <c r="B1015">
        <v>34786</v>
      </c>
      <c r="C1015" t="str">
        <f t="shared" si="15"/>
        <v>34786</v>
      </c>
      <c r="D1015" t="s">
        <v>348</v>
      </c>
      <c r="E1015" t="s">
        <v>738</v>
      </c>
      <c r="F1015" t="s">
        <v>749</v>
      </c>
      <c r="G1015" s="144">
        <v>11.563717845899999</v>
      </c>
      <c r="H1015" t="str">
        <f>IF(VLOOKUP(A1015,$J$4:$K$19,2)="Y",IF(G1015&lt;='State Zip Codes'!$P$4,'State Zip Codes'!$P$3,IF(G1015&lt;='State Zip Codes'!$Q$4,'State Zip Codes'!$Q$3,IF(G1015&lt;='State Zip Codes'!$R$4,'State Zip Codes'!$R$3,IF(G1015&lt;='State Zip Codes'!$S$4,'State Zip Codes'!$S$3,IF(G1015&lt;='State Zip Codes'!$T$4,'State Zip Codes'!$T$3,"OUT OF TERRITORY"))))),$U$3)</f>
        <v>Zone 5</v>
      </c>
    </row>
    <row r="1016" spans="1:8" x14ac:dyDescent="0.25">
      <c r="A1016" t="s">
        <v>367</v>
      </c>
      <c r="B1016">
        <v>32703</v>
      </c>
      <c r="C1016" t="str">
        <f t="shared" si="15"/>
        <v>32703</v>
      </c>
      <c r="D1016" t="s">
        <v>348</v>
      </c>
      <c r="E1016" t="s">
        <v>738</v>
      </c>
      <c r="F1016" t="s">
        <v>750</v>
      </c>
      <c r="G1016" s="144">
        <v>11.8371211695</v>
      </c>
      <c r="H1016" t="str">
        <f>IF(VLOOKUP(A1016,$J$4:$K$19,2)="Y",IF(G1016&lt;='State Zip Codes'!$P$4,'State Zip Codes'!$P$3,IF(G1016&lt;='State Zip Codes'!$Q$4,'State Zip Codes'!$Q$3,IF(G1016&lt;='State Zip Codes'!$R$4,'State Zip Codes'!$R$3,IF(G1016&lt;='State Zip Codes'!$S$4,'State Zip Codes'!$S$3,IF(G1016&lt;='State Zip Codes'!$T$4,'State Zip Codes'!$T$3,"OUT OF TERRITORY"))))),$U$3)</f>
        <v>Zone 5</v>
      </c>
    </row>
    <row r="1017" spans="1:8" x14ac:dyDescent="0.25">
      <c r="A1017" t="s">
        <v>367</v>
      </c>
      <c r="B1017">
        <v>32826</v>
      </c>
      <c r="C1017" t="str">
        <f t="shared" si="15"/>
        <v>32826</v>
      </c>
      <c r="D1017" t="s">
        <v>348</v>
      </c>
      <c r="E1017" t="s">
        <v>738</v>
      </c>
      <c r="F1017" t="s">
        <v>739</v>
      </c>
      <c r="G1017" s="144">
        <v>12.209943883499998</v>
      </c>
      <c r="H1017" t="str">
        <f>IF(VLOOKUP(A1017,$J$4:$K$19,2)="Y",IF(G1017&lt;='State Zip Codes'!$P$4,'State Zip Codes'!$P$3,IF(G1017&lt;='State Zip Codes'!$Q$4,'State Zip Codes'!$Q$3,IF(G1017&lt;='State Zip Codes'!$R$4,'State Zip Codes'!$R$3,IF(G1017&lt;='State Zip Codes'!$S$4,'State Zip Codes'!$S$3,IF(G1017&lt;='State Zip Codes'!$T$4,'State Zip Codes'!$T$3,"OUT OF TERRITORY"))))),$U$3)</f>
        <v>Zone 5</v>
      </c>
    </row>
    <row r="1018" spans="1:8" x14ac:dyDescent="0.25">
      <c r="A1018" t="s">
        <v>367</v>
      </c>
      <c r="B1018">
        <v>32836</v>
      </c>
      <c r="C1018" t="str">
        <f t="shared" si="15"/>
        <v>32836</v>
      </c>
      <c r="D1018" t="s">
        <v>348</v>
      </c>
      <c r="E1018" t="s">
        <v>738</v>
      </c>
      <c r="F1018" t="s">
        <v>739</v>
      </c>
      <c r="G1018" s="144">
        <v>12.402568952399999</v>
      </c>
      <c r="H1018" t="str">
        <f>IF(VLOOKUP(A1018,$J$4:$K$19,2)="Y",IF(G1018&lt;='State Zip Codes'!$P$4,'State Zip Codes'!$P$3,IF(G1018&lt;='State Zip Codes'!$Q$4,'State Zip Codes'!$Q$3,IF(G1018&lt;='State Zip Codes'!$R$4,'State Zip Codes'!$R$3,IF(G1018&lt;='State Zip Codes'!$S$4,'State Zip Codes'!$S$3,IF(G1018&lt;='State Zip Codes'!$T$4,'State Zip Codes'!$T$3,"OUT OF TERRITORY"))))),$U$3)</f>
        <v>Zone 5</v>
      </c>
    </row>
    <row r="1019" spans="1:8" x14ac:dyDescent="0.25">
      <c r="A1019" t="s">
        <v>367</v>
      </c>
      <c r="B1019">
        <v>32821</v>
      </c>
      <c r="C1019" t="str">
        <f t="shared" si="15"/>
        <v>32821</v>
      </c>
      <c r="D1019" t="s">
        <v>348</v>
      </c>
      <c r="E1019" t="s">
        <v>738</v>
      </c>
      <c r="F1019" t="s">
        <v>739</v>
      </c>
      <c r="G1019" s="144">
        <v>12.557911749900001</v>
      </c>
      <c r="H1019" t="str">
        <f>IF(VLOOKUP(A1019,$J$4:$K$19,2)="Y",IF(G1019&lt;='State Zip Codes'!$P$4,'State Zip Codes'!$P$3,IF(G1019&lt;='State Zip Codes'!$Q$4,'State Zip Codes'!$Q$3,IF(G1019&lt;='State Zip Codes'!$R$4,'State Zip Codes'!$R$3,IF(G1019&lt;='State Zip Codes'!$S$4,'State Zip Codes'!$S$3,IF(G1019&lt;='State Zip Codes'!$T$4,'State Zip Codes'!$T$3,"OUT OF TERRITORY"))))),$U$3)</f>
        <v>Zone 5</v>
      </c>
    </row>
    <row r="1020" spans="1:8" x14ac:dyDescent="0.25">
      <c r="A1020" t="s">
        <v>367</v>
      </c>
      <c r="B1020">
        <v>32828</v>
      </c>
      <c r="C1020" t="str">
        <f t="shared" si="15"/>
        <v>32828</v>
      </c>
      <c r="D1020" t="s">
        <v>348</v>
      </c>
      <c r="E1020" t="s">
        <v>738</v>
      </c>
      <c r="F1020" t="s">
        <v>739</v>
      </c>
      <c r="G1020" s="144">
        <v>13.017726430499998</v>
      </c>
      <c r="H1020" t="str">
        <f>IF(VLOOKUP(A1020,$J$4:$K$19,2)="Y",IF(G1020&lt;='State Zip Codes'!$P$4,'State Zip Codes'!$P$3,IF(G1020&lt;='State Zip Codes'!$Q$4,'State Zip Codes'!$Q$3,IF(G1020&lt;='State Zip Codes'!$R$4,'State Zip Codes'!$R$3,IF(G1020&lt;='State Zip Codes'!$S$4,'State Zip Codes'!$S$3,IF(G1020&lt;='State Zip Codes'!$T$4,'State Zip Codes'!$T$3,"OUT OF TERRITORY"))))),$U$3)</f>
        <v>Zone 5</v>
      </c>
    </row>
    <row r="1021" spans="1:8" x14ac:dyDescent="0.25">
      <c r="A1021" t="s">
        <v>367</v>
      </c>
      <c r="B1021">
        <v>32779</v>
      </c>
      <c r="C1021" t="str">
        <f t="shared" si="15"/>
        <v>32779</v>
      </c>
      <c r="D1021" t="s">
        <v>348</v>
      </c>
      <c r="E1021" t="s">
        <v>742</v>
      </c>
      <c r="F1021" t="s">
        <v>748</v>
      </c>
      <c r="G1021" s="144">
        <v>13.465113687300001</v>
      </c>
      <c r="H1021" t="str">
        <f>IF(VLOOKUP(A1021,$J$4:$K$19,2)="Y",IF(G1021&lt;='State Zip Codes'!$P$4,'State Zip Codes'!$P$3,IF(G1021&lt;='State Zip Codes'!$Q$4,'State Zip Codes'!$Q$3,IF(G1021&lt;='State Zip Codes'!$R$4,'State Zip Codes'!$R$3,IF(G1021&lt;='State Zip Codes'!$S$4,'State Zip Codes'!$S$3,IF(G1021&lt;='State Zip Codes'!$T$4,'State Zip Codes'!$T$3,"OUT OF TERRITORY"))))),$U$3)</f>
        <v>Zone 5</v>
      </c>
    </row>
    <row r="1022" spans="1:8" x14ac:dyDescent="0.25">
      <c r="A1022" t="s">
        <v>367</v>
      </c>
      <c r="B1022">
        <v>32765</v>
      </c>
      <c r="C1022" t="str">
        <f t="shared" si="15"/>
        <v>32765</v>
      </c>
      <c r="D1022" t="s">
        <v>348</v>
      </c>
      <c r="E1022" t="s">
        <v>742</v>
      </c>
      <c r="F1022" t="s">
        <v>751</v>
      </c>
      <c r="G1022" s="144">
        <v>14.1548357082</v>
      </c>
      <c r="H1022" t="str">
        <f>IF(VLOOKUP(A1022,$J$4:$K$19,2)="Y",IF(G1022&lt;='State Zip Codes'!$P$4,'State Zip Codes'!$P$3,IF(G1022&lt;='State Zip Codes'!$Q$4,'State Zip Codes'!$Q$3,IF(G1022&lt;='State Zip Codes'!$R$4,'State Zip Codes'!$R$3,IF(G1022&lt;='State Zip Codes'!$S$4,'State Zip Codes'!$S$3,IF(G1022&lt;='State Zip Codes'!$T$4,'State Zip Codes'!$T$3,"OUT OF TERRITORY"))))),$U$3)</f>
        <v>Zone 5</v>
      </c>
    </row>
    <row r="1023" spans="1:8" x14ac:dyDescent="0.25">
      <c r="A1023" t="s">
        <v>367</v>
      </c>
      <c r="B1023">
        <v>34743</v>
      </c>
      <c r="C1023" t="str">
        <f t="shared" si="15"/>
        <v>34743</v>
      </c>
      <c r="D1023" t="s">
        <v>348</v>
      </c>
      <c r="E1023" t="s">
        <v>752</v>
      </c>
      <c r="F1023" t="s">
        <v>753</v>
      </c>
      <c r="G1023" s="144">
        <v>15.0123279504</v>
      </c>
      <c r="H1023" t="str">
        <f>IF(VLOOKUP(A1023,$J$4:$K$19,2)="Y",IF(G1023&lt;='State Zip Codes'!$P$4,'State Zip Codes'!$P$3,IF(G1023&lt;='State Zip Codes'!$Q$4,'State Zip Codes'!$Q$3,IF(G1023&lt;='State Zip Codes'!$R$4,'State Zip Codes'!$R$3,IF(G1023&lt;='State Zip Codes'!$S$4,'State Zip Codes'!$S$3,IF(G1023&lt;='State Zip Codes'!$T$4,'State Zip Codes'!$T$3,"OUT OF TERRITORY"))))),$U$3)</f>
        <v>Zone 5</v>
      </c>
    </row>
    <row r="1024" spans="1:8" x14ac:dyDescent="0.25">
      <c r="A1024" t="s">
        <v>367</v>
      </c>
      <c r="B1024">
        <v>32831</v>
      </c>
      <c r="C1024" t="str">
        <f t="shared" si="15"/>
        <v>32831</v>
      </c>
      <c r="D1024" t="s">
        <v>348</v>
      </c>
      <c r="E1024" t="s">
        <v>738</v>
      </c>
      <c r="F1024" t="s">
        <v>739</v>
      </c>
      <c r="G1024" s="144">
        <v>15.136602188399999</v>
      </c>
      <c r="H1024" t="str">
        <f>IF(VLOOKUP(A1024,$J$4:$K$19,2)="Y",IF(G1024&lt;='State Zip Codes'!$P$4,'State Zip Codes'!$P$3,IF(G1024&lt;='State Zip Codes'!$Q$4,'State Zip Codes'!$Q$3,IF(G1024&lt;='State Zip Codes'!$R$4,'State Zip Codes'!$R$3,IF(G1024&lt;='State Zip Codes'!$S$4,'State Zip Codes'!$S$3,IF(G1024&lt;='State Zip Codes'!$T$4,'State Zip Codes'!$T$3,"OUT OF TERRITORY"))))),$U$3)</f>
        <v>Zone 5</v>
      </c>
    </row>
    <row r="1025" spans="1:8" x14ac:dyDescent="0.25">
      <c r="A1025" t="s">
        <v>367</v>
      </c>
      <c r="B1025">
        <v>32712</v>
      </c>
      <c r="C1025" t="str">
        <f t="shared" si="15"/>
        <v>32712</v>
      </c>
      <c r="D1025" t="s">
        <v>348</v>
      </c>
      <c r="E1025" t="s">
        <v>738</v>
      </c>
      <c r="F1025" t="s">
        <v>750</v>
      </c>
      <c r="G1025" s="144">
        <v>15.211166731199999</v>
      </c>
      <c r="H1025" t="str">
        <f>IF(VLOOKUP(A1025,$J$4:$K$19,2)="Y",IF(G1025&lt;='State Zip Codes'!$P$4,'State Zip Codes'!$P$3,IF(G1025&lt;='State Zip Codes'!$Q$4,'State Zip Codes'!$Q$3,IF(G1025&lt;='State Zip Codes'!$R$4,'State Zip Codes'!$R$3,IF(G1025&lt;='State Zip Codes'!$S$4,'State Zip Codes'!$S$3,IF(G1025&lt;='State Zip Codes'!$T$4,'State Zip Codes'!$T$3,"OUT OF TERRITORY"))))),$U$3)</f>
        <v>Zone 5</v>
      </c>
    </row>
    <row r="1026" spans="1:8" x14ac:dyDescent="0.25">
      <c r="A1026" t="s">
        <v>367</v>
      </c>
      <c r="B1026">
        <v>32746</v>
      </c>
      <c r="C1026" t="str">
        <f t="shared" si="15"/>
        <v>32746</v>
      </c>
      <c r="D1026" t="s">
        <v>348</v>
      </c>
      <c r="E1026" t="s">
        <v>742</v>
      </c>
      <c r="F1026" t="s">
        <v>754</v>
      </c>
      <c r="G1026" s="144">
        <v>15.2422352907</v>
      </c>
      <c r="H1026" t="str">
        <f>IF(VLOOKUP(A1026,$J$4:$K$19,2)="Y",IF(G1026&lt;='State Zip Codes'!$P$4,'State Zip Codes'!$P$3,IF(G1026&lt;='State Zip Codes'!$Q$4,'State Zip Codes'!$Q$3,IF(G1026&lt;='State Zip Codes'!$R$4,'State Zip Codes'!$R$3,IF(G1026&lt;='State Zip Codes'!$S$4,'State Zip Codes'!$S$3,IF(G1026&lt;='State Zip Codes'!$T$4,'State Zip Codes'!$T$3,"OUT OF TERRITORY"))))),$U$3)</f>
        <v>Zone 5</v>
      </c>
    </row>
    <row r="1027" spans="1:8" x14ac:dyDescent="0.25">
      <c r="A1027" t="s">
        <v>367</v>
      </c>
      <c r="B1027">
        <v>32832</v>
      </c>
      <c r="C1027" t="str">
        <f t="shared" si="15"/>
        <v>32832</v>
      </c>
      <c r="D1027" t="s">
        <v>348</v>
      </c>
      <c r="E1027" t="s">
        <v>738</v>
      </c>
      <c r="F1027" t="s">
        <v>739</v>
      </c>
      <c r="G1027" s="144">
        <v>15.596416869</v>
      </c>
      <c r="H1027" t="str">
        <f>IF(VLOOKUP(A1027,$J$4:$K$19,2)="Y",IF(G1027&lt;='State Zip Codes'!$P$4,'State Zip Codes'!$P$3,IF(G1027&lt;='State Zip Codes'!$Q$4,'State Zip Codes'!$Q$3,IF(G1027&lt;='State Zip Codes'!$R$4,'State Zip Codes'!$R$3,IF(G1027&lt;='State Zip Codes'!$S$4,'State Zip Codes'!$S$3,IF(G1027&lt;='State Zip Codes'!$T$4,'State Zip Codes'!$T$3,"OUT OF TERRITORY"))))),$U$3)</f>
        <v>Zone 5</v>
      </c>
    </row>
    <row r="1028" spans="1:8" x14ac:dyDescent="0.25">
      <c r="A1028" t="s">
        <v>367</v>
      </c>
      <c r="B1028">
        <v>34787</v>
      </c>
      <c r="C1028" t="str">
        <f t="shared" si="15"/>
        <v>34787</v>
      </c>
      <c r="D1028" t="s">
        <v>348</v>
      </c>
      <c r="E1028" t="s">
        <v>738</v>
      </c>
      <c r="F1028" t="s">
        <v>755</v>
      </c>
      <c r="G1028" s="144">
        <v>16.1370098043</v>
      </c>
      <c r="H1028" t="str">
        <f>IF(VLOOKUP(A1028,$J$4:$K$19,2)="Y",IF(G1028&lt;='State Zip Codes'!$P$4,'State Zip Codes'!$P$3,IF(G1028&lt;='State Zip Codes'!$Q$4,'State Zip Codes'!$Q$3,IF(G1028&lt;='State Zip Codes'!$R$4,'State Zip Codes'!$R$3,IF(G1028&lt;='State Zip Codes'!$S$4,'State Zip Codes'!$S$3,IF(G1028&lt;='State Zip Codes'!$T$4,'State Zip Codes'!$T$3,"OUT OF TERRITORY"))))),$U$3)</f>
        <v>Zone 5</v>
      </c>
    </row>
    <row r="1029" spans="1:8" x14ac:dyDescent="0.25">
      <c r="A1029" t="s">
        <v>367</v>
      </c>
      <c r="B1029">
        <v>32773</v>
      </c>
      <c r="C1029" t="str">
        <f t="shared" ref="C1029:C1092" si="16">TRIM(CLEAN(B1029))</f>
        <v>32773</v>
      </c>
      <c r="D1029" t="s">
        <v>348</v>
      </c>
      <c r="E1029" t="s">
        <v>742</v>
      </c>
      <c r="F1029" t="s">
        <v>682</v>
      </c>
      <c r="G1029" s="144">
        <v>16.379344568399997</v>
      </c>
      <c r="H1029" t="str">
        <f>IF(VLOOKUP(A1029,$J$4:$K$19,2)="Y",IF(G1029&lt;='State Zip Codes'!$P$4,'State Zip Codes'!$P$3,IF(G1029&lt;='State Zip Codes'!$Q$4,'State Zip Codes'!$Q$3,IF(G1029&lt;='State Zip Codes'!$R$4,'State Zip Codes'!$R$3,IF(G1029&lt;='State Zip Codes'!$S$4,'State Zip Codes'!$S$3,IF(G1029&lt;='State Zip Codes'!$T$4,'State Zip Codes'!$T$3,"OUT OF TERRITORY"))))),$U$3)</f>
        <v>Zone 5</v>
      </c>
    </row>
    <row r="1030" spans="1:8" x14ac:dyDescent="0.25">
      <c r="A1030" t="s">
        <v>367</v>
      </c>
      <c r="B1030">
        <v>34741</v>
      </c>
      <c r="C1030" t="str">
        <f t="shared" si="16"/>
        <v>34741</v>
      </c>
      <c r="D1030" t="s">
        <v>348</v>
      </c>
      <c r="E1030" t="s">
        <v>752</v>
      </c>
      <c r="F1030" t="s">
        <v>753</v>
      </c>
      <c r="G1030" s="144">
        <v>16.466336535</v>
      </c>
      <c r="H1030" t="str">
        <f>IF(VLOOKUP(A1030,$J$4:$K$19,2)="Y",IF(G1030&lt;='State Zip Codes'!$P$4,'State Zip Codes'!$P$3,IF(G1030&lt;='State Zip Codes'!$Q$4,'State Zip Codes'!$Q$3,IF(G1030&lt;='State Zip Codes'!$R$4,'State Zip Codes'!$R$3,IF(G1030&lt;='State Zip Codes'!$S$4,'State Zip Codes'!$S$3,IF(G1030&lt;='State Zip Codes'!$T$4,'State Zip Codes'!$T$3,"OUT OF TERRITORY"))))),$U$3)</f>
        <v>Zone 5</v>
      </c>
    </row>
    <row r="1031" spans="1:8" x14ac:dyDescent="0.25">
      <c r="A1031" t="s">
        <v>367</v>
      </c>
      <c r="B1031">
        <v>32820</v>
      </c>
      <c r="C1031" t="str">
        <f t="shared" si="16"/>
        <v>32820</v>
      </c>
      <c r="D1031" t="s">
        <v>348</v>
      </c>
      <c r="E1031" t="s">
        <v>738</v>
      </c>
      <c r="F1031" t="s">
        <v>739</v>
      </c>
      <c r="G1031" s="144">
        <v>17.230623098700001</v>
      </c>
      <c r="H1031" t="str">
        <f>IF(VLOOKUP(A1031,$J$4:$K$19,2)="Y",IF(G1031&lt;='State Zip Codes'!$P$4,'State Zip Codes'!$P$3,IF(G1031&lt;='State Zip Codes'!$Q$4,'State Zip Codes'!$Q$3,IF(G1031&lt;='State Zip Codes'!$R$4,'State Zip Codes'!$R$3,IF(G1031&lt;='State Zip Codes'!$S$4,'State Zip Codes'!$S$3,IF(G1031&lt;='State Zip Codes'!$T$4,'State Zip Codes'!$T$3,"OUT OF TERRITORY"))))),$U$3)</f>
        <v>Zone 5</v>
      </c>
    </row>
    <row r="1032" spans="1:8" x14ac:dyDescent="0.25">
      <c r="A1032" t="s">
        <v>367</v>
      </c>
      <c r="B1032">
        <v>34744</v>
      </c>
      <c r="C1032" t="str">
        <f t="shared" si="16"/>
        <v>34744</v>
      </c>
      <c r="D1032" t="s">
        <v>348</v>
      </c>
      <c r="E1032" t="s">
        <v>752</v>
      </c>
      <c r="F1032" t="s">
        <v>753</v>
      </c>
      <c r="G1032" s="144">
        <v>17.845780576799999</v>
      </c>
      <c r="H1032" t="str">
        <f>IF(VLOOKUP(A1032,$J$4:$K$19,2)="Y",IF(G1032&lt;='State Zip Codes'!$P$4,'State Zip Codes'!$P$3,IF(G1032&lt;='State Zip Codes'!$Q$4,'State Zip Codes'!$Q$3,IF(G1032&lt;='State Zip Codes'!$R$4,'State Zip Codes'!$R$3,IF(G1032&lt;='State Zip Codes'!$S$4,'State Zip Codes'!$S$3,IF(G1032&lt;='State Zip Codes'!$T$4,'State Zip Codes'!$T$3,"OUT OF TERRITORY"))))),$U$3)</f>
        <v>Zone 5</v>
      </c>
    </row>
    <row r="1033" spans="1:8" x14ac:dyDescent="0.25">
      <c r="A1033" t="s">
        <v>367</v>
      </c>
      <c r="B1033">
        <v>32798</v>
      </c>
      <c r="C1033" t="str">
        <f t="shared" si="16"/>
        <v>32798</v>
      </c>
      <c r="D1033" t="s">
        <v>348</v>
      </c>
      <c r="E1033" t="s">
        <v>738</v>
      </c>
      <c r="F1033" t="s">
        <v>756</v>
      </c>
      <c r="G1033" s="144">
        <v>17.914131407699998</v>
      </c>
      <c r="H1033" t="str">
        <f>IF(VLOOKUP(A1033,$J$4:$K$19,2)="Y",IF(G1033&lt;='State Zip Codes'!$P$4,'State Zip Codes'!$P$3,IF(G1033&lt;='State Zip Codes'!$Q$4,'State Zip Codes'!$Q$3,IF(G1033&lt;='State Zip Codes'!$R$4,'State Zip Codes'!$R$3,IF(G1033&lt;='State Zip Codes'!$S$4,'State Zip Codes'!$S$3,IF(G1033&lt;='State Zip Codes'!$T$4,'State Zip Codes'!$T$3,"OUT OF TERRITORY"))))),$U$3)</f>
        <v>Zone 5</v>
      </c>
    </row>
    <row r="1034" spans="1:8" x14ac:dyDescent="0.25">
      <c r="A1034" t="s">
        <v>367</v>
      </c>
      <c r="B1034">
        <v>34756</v>
      </c>
      <c r="C1034" t="str">
        <f t="shared" si="16"/>
        <v>34756</v>
      </c>
      <c r="D1034" t="s">
        <v>348</v>
      </c>
      <c r="E1034" t="s">
        <v>512</v>
      </c>
      <c r="F1034" t="s">
        <v>757</v>
      </c>
      <c r="G1034" s="144">
        <v>18.504434038199999</v>
      </c>
      <c r="H1034" t="str">
        <f>IF(VLOOKUP(A1034,$J$4:$K$19,2)="Y",IF(G1034&lt;='State Zip Codes'!$P$4,'State Zip Codes'!$P$3,IF(G1034&lt;='State Zip Codes'!$Q$4,'State Zip Codes'!$Q$3,IF(G1034&lt;='State Zip Codes'!$R$4,'State Zip Codes'!$R$3,IF(G1034&lt;='State Zip Codes'!$S$4,'State Zip Codes'!$S$3,IF(G1034&lt;='State Zip Codes'!$T$4,'State Zip Codes'!$T$3,"OUT OF TERRITORY"))))),$U$3)</f>
        <v>Zone 5</v>
      </c>
    </row>
    <row r="1035" spans="1:8" x14ac:dyDescent="0.25">
      <c r="A1035" t="s">
        <v>367</v>
      </c>
      <c r="B1035">
        <v>32833</v>
      </c>
      <c r="C1035" t="str">
        <f t="shared" si="16"/>
        <v>32833</v>
      </c>
      <c r="D1035" t="s">
        <v>348</v>
      </c>
      <c r="E1035" t="s">
        <v>738</v>
      </c>
      <c r="F1035" t="s">
        <v>739</v>
      </c>
      <c r="G1035" s="144">
        <v>19.8465958086</v>
      </c>
      <c r="H1035" t="str">
        <f>IF(VLOOKUP(A1035,$J$4:$K$19,2)="Y",IF(G1035&lt;='State Zip Codes'!$P$4,'State Zip Codes'!$P$3,IF(G1035&lt;='State Zip Codes'!$Q$4,'State Zip Codes'!$Q$3,IF(G1035&lt;='State Zip Codes'!$R$4,'State Zip Codes'!$R$3,IF(G1035&lt;='State Zip Codes'!$S$4,'State Zip Codes'!$S$3,IF(G1035&lt;='State Zip Codes'!$T$4,'State Zip Codes'!$T$3,"OUT OF TERRITORY"))))),$U$3)</f>
        <v>Zone 5</v>
      </c>
    </row>
    <row r="1036" spans="1:8" x14ac:dyDescent="0.25">
      <c r="A1036" t="s">
        <v>367</v>
      </c>
      <c r="B1036">
        <v>32766</v>
      </c>
      <c r="C1036" t="str">
        <f t="shared" si="16"/>
        <v>32766</v>
      </c>
      <c r="D1036" t="s">
        <v>348</v>
      </c>
      <c r="E1036" t="s">
        <v>742</v>
      </c>
      <c r="F1036" t="s">
        <v>751</v>
      </c>
      <c r="G1036" s="144">
        <v>19.8776643681</v>
      </c>
      <c r="H1036" t="str">
        <f>IF(VLOOKUP(A1036,$J$4:$K$19,2)="Y",IF(G1036&lt;='State Zip Codes'!$P$4,'State Zip Codes'!$P$3,IF(G1036&lt;='State Zip Codes'!$Q$4,'State Zip Codes'!$Q$3,IF(G1036&lt;='State Zip Codes'!$R$4,'State Zip Codes'!$R$3,IF(G1036&lt;='State Zip Codes'!$S$4,'State Zip Codes'!$S$3,IF(G1036&lt;='State Zip Codes'!$T$4,'State Zip Codes'!$T$3,"OUT OF TERRITORY"))))),$U$3)</f>
        <v>Zone 5</v>
      </c>
    </row>
    <row r="1037" spans="1:8" x14ac:dyDescent="0.25">
      <c r="A1037" t="s">
        <v>367</v>
      </c>
      <c r="B1037">
        <v>32757</v>
      </c>
      <c r="C1037" t="str">
        <f t="shared" si="16"/>
        <v>32757</v>
      </c>
      <c r="D1037" t="s">
        <v>348</v>
      </c>
      <c r="E1037" t="s">
        <v>512</v>
      </c>
      <c r="F1037" t="s">
        <v>758</v>
      </c>
      <c r="G1037" s="144">
        <v>20.132426555999999</v>
      </c>
      <c r="H1037" t="str">
        <f>IF(VLOOKUP(A1037,$J$4:$K$19,2)="Y",IF(G1037&lt;='State Zip Codes'!$P$4,'State Zip Codes'!$P$3,IF(G1037&lt;='State Zip Codes'!$Q$4,'State Zip Codes'!$Q$3,IF(G1037&lt;='State Zip Codes'!$R$4,'State Zip Codes'!$R$3,IF(G1037&lt;='State Zip Codes'!$S$4,'State Zip Codes'!$S$3,IF(G1037&lt;='State Zip Codes'!$T$4,'State Zip Codes'!$T$3,"OUT OF TERRITORY"))))),$U$3)</f>
        <v>Zone 5</v>
      </c>
    </row>
    <row r="1038" spans="1:8" x14ac:dyDescent="0.25">
      <c r="A1038" t="s">
        <v>367</v>
      </c>
      <c r="B1038">
        <v>32776</v>
      </c>
      <c r="C1038" t="str">
        <f t="shared" si="16"/>
        <v>32776</v>
      </c>
      <c r="D1038" t="s">
        <v>348</v>
      </c>
      <c r="E1038" t="s">
        <v>512</v>
      </c>
      <c r="F1038" t="s">
        <v>759</v>
      </c>
      <c r="G1038" s="144">
        <v>20.6170960842</v>
      </c>
      <c r="H1038" t="str">
        <f>IF(VLOOKUP(A1038,$J$4:$K$19,2)="Y",IF(G1038&lt;='State Zip Codes'!$P$4,'State Zip Codes'!$P$3,IF(G1038&lt;='State Zip Codes'!$Q$4,'State Zip Codes'!$Q$3,IF(G1038&lt;='State Zip Codes'!$R$4,'State Zip Codes'!$R$3,IF(G1038&lt;='State Zip Codes'!$S$4,'State Zip Codes'!$S$3,IF(G1038&lt;='State Zip Codes'!$T$4,'State Zip Codes'!$T$3,"OUT OF TERRITORY"))))),$U$3)</f>
        <v>Zone 5</v>
      </c>
    </row>
    <row r="1039" spans="1:8" x14ac:dyDescent="0.25">
      <c r="A1039" t="s">
        <v>367</v>
      </c>
      <c r="B1039">
        <v>32771</v>
      </c>
      <c r="C1039" t="str">
        <f t="shared" si="16"/>
        <v>32771</v>
      </c>
      <c r="D1039" t="s">
        <v>348</v>
      </c>
      <c r="E1039" t="s">
        <v>742</v>
      </c>
      <c r="F1039" t="s">
        <v>682</v>
      </c>
      <c r="G1039" s="144">
        <v>20.6170960842</v>
      </c>
      <c r="H1039" t="str">
        <f>IF(VLOOKUP(A1039,$J$4:$K$19,2)="Y",IF(G1039&lt;='State Zip Codes'!$P$4,'State Zip Codes'!$P$3,IF(G1039&lt;='State Zip Codes'!$Q$4,'State Zip Codes'!$Q$3,IF(G1039&lt;='State Zip Codes'!$R$4,'State Zip Codes'!$R$3,IF(G1039&lt;='State Zip Codes'!$S$4,'State Zip Codes'!$S$3,IF(G1039&lt;='State Zip Codes'!$T$4,'State Zip Codes'!$T$3,"OUT OF TERRITORY"))))),$U$3)</f>
        <v>Zone 5</v>
      </c>
    </row>
    <row r="1040" spans="1:8" x14ac:dyDescent="0.25">
      <c r="A1040" t="s">
        <v>367</v>
      </c>
      <c r="B1040">
        <v>34747</v>
      </c>
      <c r="C1040" t="str">
        <f t="shared" si="16"/>
        <v>34747</v>
      </c>
      <c r="D1040" t="s">
        <v>348</v>
      </c>
      <c r="E1040" t="s">
        <v>752</v>
      </c>
      <c r="F1040" t="s">
        <v>753</v>
      </c>
      <c r="G1040" s="144">
        <v>20.6978743389</v>
      </c>
      <c r="H1040" t="str">
        <f>IF(VLOOKUP(A1040,$J$4:$K$19,2)="Y",IF(G1040&lt;='State Zip Codes'!$P$4,'State Zip Codes'!$P$3,IF(G1040&lt;='State Zip Codes'!$Q$4,'State Zip Codes'!$Q$3,IF(G1040&lt;='State Zip Codes'!$R$4,'State Zip Codes'!$R$3,IF(G1040&lt;='State Zip Codes'!$S$4,'State Zip Codes'!$S$3,IF(G1040&lt;='State Zip Codes'!$T$4,'State Zip Codes'!$T$3,"OUT OF TERRITORY"))))),$U$3)</f>
        <v>Zone 5</v>
      </c>
    </row>
    <row r="1041" spans="1:8" x14ac:dyDescent="0.25">
      <c r="A1041" t="s">
        <v>367</v>
      </c>
      <c r="B1041">
        <v>34746</v>
      </c>
      <c r="C1041" t="str">
        <f t="shared" si="16"/>
        <v>34746</v>
      </c>
      <c r="D1041" t="s">
        <v>348</v>
      </c>
      <c r="E1041" t="s">
        <v>752</v>
      </c>
      <c r="F1041" t="s">
        <v>753</v>
      </c>
      <c r="G1041" s="144">
        <v>21.101765612399998</v>
      </c>
      <c r="H1041" t="str">
        <f>IF(VLOOKUP(A1041,$J$4:$K$19,2)="Y",IF(G1041&lt;='State Zip Codes'!$P$4,'State Zip Codes'!$P$3,IF(G1041&lt;='State Zip Codes'!$Q$4,'State Zip Codes'!$Q$3,IF(G1041&lt;='State Zip Codes'!$R$4,'State Zip Codes'!$R$3,IF(G1041&lt;='State Zip Codes'!$S$4,'State Zip Codes'!$S$3,IF(G1041&lt;='State Zip Codes'!$T$4,'State Zip Codes'!$T$3,"OUT OF TERRITORY"))))),$U$3)</f>
        <v>Zone 5</v>
      </c>
    </row>
    <row r="1042" spans="1:8" x14ac:dyDescent="0.25">
      <c r="A1042" t="s">
        <v>367</v>
      </c>
      <c r="B1042">
        <v>34769</v>
      </c>
      <c r="C1042" t="str">
        <f t="shared" si="16"/>
        <v>34769</v>
      </c>
      <c r="D1042" t="s">
        <v>348</v>
      </c>
      <c r="E1042" t="s">
        <v>752</v>
      </c>
      <c r="F1042" t="s">
        <v>760</v>
      </c>
      <c r="G1042" s="144">
        <v>21.5242980216</v>
      </c>
      <c r="H1042" t="str">
        <f>IF(VLOOKUP(A1042,$J$4:$K$19,2)="Y",IF(G1042&lt;='State Zip Codes'!$P$4,'State Zip Codes'!$P$3,IF(G1042&lt;='State Zip Codes'!$Q$4,'State Zip Codes'!$Q$3,IF(G1042&lt;='State Zip Codes'!$R$4,'State Zip Codes'!$R$3,IF(G1042&lt;='State Zip Codes'!$S$4,'State Zip Codes'!$S$3,IF(G1042&lt;='State Zip Codes'!$T$4,'State Zip Codes'!$T$3,"OUT OF TERRITORY"))))),$U$3)</f>
        <v>Zone 5</v>
      </c>
    </row>
    <row r="1043" spans="1:8" x14ac:dyDescent="0.25">
      <c r="A1043" t="s">
        <v>367</v>
      </c>
      <c r="B1043">
        <v>32732</v>
      </c>
      <c r="C1043" t="str">
        <f t="shared" si="16"/>
        <v>32732</v>
      </c>
      <c r="D1043" t="s">
        <v>348</v>
      </c>
      <c r="E1043" t="s">
        <v>742</v>
      </c>
      <c r="F1043" t="s">
        <v>761</v>
      </c>
      <c r="G1043" s="144">
        <v>21.747991649999999</v>
      </c>
      <c r="H1043" t="str">
        <f>IF(VLOOKUP(A1043,$J$4:$K$19,2)="Y",IF(G1043&lt;='State Zip Codes'!$P$4,'State Zip Codes'!$P$3,IF(G1043&lt;='State Zip Codes'!$Q$4,'State Zip Codes'!$Q$3,IF(G1043&lt;='State Zip Codes'!$R$4,'State Zip Codes'!$R$3,IF(G1043&lt;='State Zip Codes'!$S$4,'State Zip Codes'!$S$3,IF(G1043&lt;='State Zip Codes'!$T$4,'State Zip Codes'!$T$3,"OUT OF TERRITORY"))))),$U$3)</f>
        <v>Zone 5</v>
      </c>
    </row>
    <row r="1044" spans="1:8" x14ac:dyDescent="0.25">
      <c r="A1044" t="s">
        <v>367</v>
      </c>
      <c r="B1044">
        <v>34711</v>
      </c>
      <c r="C1044" t="str">
        <f t="shared" si="16"/>
        <v>34711</v>
      </c>
      <c r="D1044" t="s">
        <v>348</v>
      </c>
      <c r="E1044" t="s">
        <v>512</v>
      </c>
      <c r="F1044" t="s">
        <v>762</v>
      </c>
      <c r="G1044" s="144">
        <v>22.462568518499999</v>
      </c>
      <c r="H1044" t="str">
        <f>IF(VLOOKUP(A1044,$J$4:$K$19,2)="Y",IF(G1044&lt;='State Zip Codes'!$P$4,'State Zip Codes'!$P$3,IF(G1044&lt;='State Zip Codes'!$Q$4,'State Zip Codes'!$Q$3,IF(G1044&lt;='State Zip Codes'!$R$4,'State Zip Codes'!$R$3,IF(G1044&lt;='State Zip Codes'!$S$4,'State Zip Codes'!$S$3,IF(G1044&lt;='State Zip Codes'!$T$4,'State Zip Codes'!$T$3,"OUT OF TERRITORY"))))),$U$3)</f>
        <v>Zone 5</v>
      </c>
    </row>
    <row r="1045" spans="1:8" x14ac:dyDescent="0.25">
      <c r="A1045" t="s">
        <v>367</v>
      </c>
      <c r="B1045">
        <v>34715</v>
      </c>
      <c r="C1045" t="str">
        <f t="shared" si="16"/>
        <v>34715</v>
      </c>
      <c r="D1045" t="s">
        <v>348</v>
      </c>
      <c r="E1045" t="s">
        <v>512</v>
      </c>
      <c r="F1045" t="s">
        <v>762</v>
      </c>
      <c r="G1045" s="144">
        <v>22.617911315999997</v>
      </c>
      <c r="H1045" t="str">
        <f>IF(VLOOKUP(A1045,$J$4:$K$19,2)="Y",IF(G1045&lt;='State Zip Codes'!$P$4,'State Zip Codes'!$P$3,IF(G1045&lt;='State Zip Codes'!$Q$4,'State Zip Codes'!$Q$3,IF(G1045&lt;='State Zip Codes'!$R$4,'State Zip Codes'!$R$3,IF(G1045&lt;='State Zip Codes'!$S$4,'State Zip Codes'!$S$3,IF(G1045&lt;='State Zip Codes'!$T$4,'State Zip Codes'!$T$3,"OUT OF TERRITORY"))))),$U$3)</f>
        <v>Zone 5</v>
      </c>
    </row>
    <row r="1046" spans="1:8" x14ac:dyDescent="0.25">
      <c r="A1046" t="s">
        <v>367</v>
      </c>
      <c r="B1046">
        <v>33896</v>
      </c>
      <c r="C1046" t="str">
        <f t="shared" si="16"/>
        <v>33896</v>
      </c>
      <c r="D1046" t="s">
        <v>348</v>
      </c>
      <c r="E1046" t="s">
        <v>763</v>
      </c>
      <c r="F1046" t="s">
        <v>764</v>
      </c>
      <c r="G1046" s="144">
        <v>22.804322673000001</v>
      </c>
      <c r="H1046" t="str">
        <f>IF(VLOOKUP(A1046,$J$4:$K$19,2)="Y",IF(G1046&lt;='State Zip Codes'!$P$4,'State Zip Codes'!$P$3,IF(G1046&lt;='State Zip Codes'!$Q$4,'State Zip Codes'!$Q$3,IF(G1046&lt;='State Zip Codes'!$R$4,'State Zip Codes'!$R$3,IF(G1046&lt;='State Zip Codes'!$S$4,'State Zip Codes'!$S$3,IF(G1046&lt;='State Zip Codes'!$T$4,'State Zip Codes'!$T$3,"OUT OF TERRITORY"))))),$U$3)</f>
        <v>Zone 5</v>
      </c>
    </row>
    <row r="1047" spans="1:8" x14ac:dyDescent="0.25">
      <c r="A1047" t="s">
        <v>367</v>
      </c>
      <c r="B1047">
        <v>32834</v>
      </c>
      <c r="C1047" t="str">
        <f t="shared" si="16"/>
        <v>32834</v>
      </c>
      <c r="D1047" t="s">
        <v>348</v>
      </c>
      <c r="E1047" t="s">
        <v>738</v>
      </c>
      <c r="F1047" t="s">
        <v>739</v>
      </c>
      <c r="G1047" s="144">
        <v>23.059084860899997</v>
      </c>
      <c r="H1047" t="str">
        <f>IF(VLOOKUP(A1047,$J$4:$K$19,2)="Y",IF(G1047&lt;='State Zip Codes'!$P$4,'State Zip Codes'!$P$3,IF(G1047&lt;='State Zip Codes'!$Q$4,'State Zip Codes'!$Q$3,IF(G1047&lt;='State Zip Codes'!$R$4,'State Zip Codes'!$R$3,IF(G1047&lt;='State Zip Codes'!$S$4,'State Zip Codes'!$S$3,IF(G1047&lt;='State Zip Codes'!$T$4,'State Zip Codes'!$T$3,"OUT OF TERRITORY"))))),$U$3)</f>
        <v>Zone 5</v>
      </c>
    </row>
    <row r="1048" spans="1:8" x14ac:dyDescent="0.25">
      <c r="A1048" t="s">
        <v>367</v>
      </c>
      <c r="B1048">
        <v>32713</v>
      </c>
      <c r="C1048" t="str">
        <f t="shared" si="16"/>
        <v>32713</v>
      </c>
      <c r="D1048" t="s">
        <v>348</v>
      </c>
      <c r="E1048" t="s">
        <v>765</v>
      </c>
      <c r="F1048" t="s">
        <v>766</v>
      </c>
      <c r="G1048" s="144">
        <v>23.568609236699999</v>
      </c>
      <c r="H1048" t="str">
        <f>IF(VLOOKUP(A1048,$J$4:$K$19,2)="Y",IF(G1048&lt;='State Zip Codes'!$P$4,'State Zip Codes'!$P$3,IF(G1048&lt;='State Zip Codes'!$Q$4,'State Zip Codes'!$Q$3,IF(G1048&lt;='State Zip Codes'!$R$4,'State Zip Codes'!$R$3,IF(G1048&lt;='State Zip Codes'!$S$4,'State Zip Codes'!$S$3,IF(G1048&lt;='State Zip Codes'!$T$4,'State Zip Codes'!$T$3,"OUT OF TERRITORY"))))),$U$3)</f>
        <v>Zone 5</v>
      </c>
    </row>
    <row r="1049" spans="1:8" x14ac:dyDescent="0.25">
      <c r="A1049" t="s">
        <v>367</v>
      </c>
      <c r="B1049">
        <v>34705</v>
      </c>
      <c r="C1049" t="str">
        <f t="shared" si="16"/>
        <v>34705</v>
      </c>
      <c r="D1049" t="s">
        <v>348</v>
      </c>
      <c r="E1049" t="s">
        <v>512</v>
      </c>
      <c r="F1049" t="s">
        <v>767</v>
      </c>
      <c r="G1049" s="144">
        <v>23.773661729399997</v>
      </c>
      <c r="H1049" t="str">
        <f>IF(VLOOKUP(A1049,$J$4:$K$19,2)="Y",IF(G1049&lt;='State Zip Codes'!$P$4,'State Zip Codes'!$P$3,IF(G1049&lt;='State Zip Codes'!$Q$4,'State Zip Codes'!$Q$3,IF(G1049&lt;='State Zip Codes'!$R$4,'State Zip Codes'!$R$3,IF(G1049&lt;='State Zip Codes'!$S$4,'State Zip Codes'!$S$3,IF(G1049&lt;='State Zip Codes'!$T$4,'State Zip Codes'!$T$3,"OUT OF TERRITORY"))))),$U$3)</f>
        <v>Zone 5</v>
      </c>
    </row>
    <row r="1050" spans="1:8" x14ac:dyDescent="0.25">
      <c r="A1050" t="s">
        <v>367</v>
      </c>
      <c r="B1050">
        <v>32709</v>
      </c>
      <c r="C1050" t="str">
        <f t="shared" si="16"/>
        <v>32709</v>
      </c>
      <c r="D1050" t="s">
        <v>348</v>
      </c>
      <c r="E1050" t="s">
        <v>738</v>
      </c>
      <c r="F1050" t="s">
        <v>768</v>
      </c>
      <c r="G1050" s="144">
        <v>24.283186105199999</v>
      </c>
      <c r="H1050" t="str">
        <f>IF(VLOOKUP(A1050,$J$4:$K$19,2)="Y",IF(G1050&lt;='State Zip Codes'!$P$4,'State Zip Codes'!$P$3,IF(G1050&lt;='State Zip Codes'!$Q$4,'State Zip Codes'!$Q$3,IF(G1050&lt;='State Zip Codes'!$R$4,'State Zip Codes'!$R$3,IF(G1050&lt;='State Zip Codes'!$S$4,'State Zip Codes'!$S$3,IF(G1050&lt;='State Zip Codes'!$T$4,'State Zip Codes'!$T$3,"OUT OF TERRITORY"))))),$U$3)</f>
        <v>Zone 5</v>
      </c>
    </row>
    <row r="1051" spans="1:8" x14ac:dyDescent="0.25">
      <c r="A1051" t="s">
        <v>367</v>
      </c>
      <c r="B1051">
        <v>34758</v>
      </c>
      <c r="C1051" t="str">
        <f t="shared" si="16"/>
        <v>34758</v>
      </c>
      <c r="D1051" t="s">
        <v>348</v>
      </c>
      <c r="E1051" t="s">
        <v>752</v>
      </c>
      <c r="F1051" t="s">
        <v>753</v>
      </c>
      <c r="G1051" s="144">
        <v>24.308040952799995</v>
      </c>
      <c r="H1051" t="str">
        <f>IF(VLOOKUP(A1051,$J$4:$K$19,2)="Y",IF(G1051&lt;='State Zip Codes'!$P$4,'State Zip Codes'!$P$3,IF(G1051&lt;='State Zip Codes'!$Q$4,'State Zip Codes'!$Q$3,IF(G1051&lt;='State Zip Codes'!$R$4,'State Zip Codes'!$R$3,IF(G1051&lt;='State Zip Codes'!$S$4,'State Zip Codes'!$S$3,IF(G1051&lt;='State Zip Codes'!$T$4,'State Zip Codes'!$T$3,"OUT OF TERRITORY"))))),$U$3)</f>
        <v>Zone 5</v>
      </c>
    </row>
    <row r="1052" spans="1:8" x14ac:dyDescent="0.25">
      <c r="A1052" t="s">
        <v>367</v>
      </c>
      <c r="B1052">
        <v>32725</v>
      </c>
      <c r="C1052" t="str">
        <f t="shared" si="16"/>
        <v>32725</v>
      </c>
      <c r="D1052" t="s">
        <v>348</v>
      </c>
      <c r="E1052" t="s">
        <v>765</v>
      </c>
      <c r="F1052" t="s">
        <v>769</v>
      </c>
      <c r="G1052" s="144">
        <v>24.767855633399996</v>
      </c>
      <c r="H1052" t="str">
        <f>IF(VLOOKUP(A1052,$J$4:$K$19,2)="Y",IF(G1052&lt;='State Zip Codes'!$P$4,'State Zip Codes'!$P$3,IF(G1052&lt;='State Zip Codes'!$Q$4,'State Zip Codes'!$Q$3,IF(G1052&lt;='State Zip Codes'!$R$4,'State Zip Codes'!$R$3,IF(G1052&lt;='State Zip Codes'!$S$4,'State Zip Codes'!$S$3,IF(G1052&lt;='State Zip Codes'!$T$4,'State Zip Codes'!$T$3,"OUT OF TERRITORY"))))),$U$3)</f>
        <v>Zone 5</v>
      </c>
    </row>
    <row r="1053" spans="1:8" x14ac:dyDescent="0.25">
      <c r="A1053" t="s">
        <v>367</v>
      </c>
      <c r="B1053">
        <v>34771</v>
      </c>
      <c r="C1053" t="str">
        <f t="shared" si="16"/>
        <v>34771</v>
      </c>
      <c r="D1053" t="s">
        <v>348</v>
      </c>
      <c r="E1053" t="s">
        <v>752</v>
      </c>
      <c r="F1053" t="s">
        <v>760</v>
      </c>
      <c r="G1053" s="144">
        <v>25.7558358255</v>
      </c>
      <c r="H1053" t="str">
        <f>IF(VLOOKUP(A1053,$J$4:$K$19,2)="Y",IF(G1053&lt;='State Zip Codes'!$P$4,'State Zip Codes'!$P$3,IF(G1053&lt;='State Zip Codes'!$Q$4,'State Zip Codes'!$Q$3,IF(G1053&lt;='State Zip Codes'!$R$4,'State Zip Codes'!$R$3,IF(G1053&lt;='State Zip Codes'!$S$4,'State Zip Codes'!$S$3,IF(G1053&lt;='State Zip Codes'!$T$4,'State Zip Codes'!$T$3,"OUT OF TERRITORY"))))),$U$3)</f>
        <v>Zone 5</v>
      </c>
    </row>
    <row r="1054" spans="1:8" x14ac:dyDescent="0.25">
      <c r="A1054" t="s">
        <v>367</v>
      </c>
      <c r="B1054">
        <v>34714</v>
      </c>
      <c r="C1054" t="str">
        <f t="shared" si="16"/>
        <v>34714</v>
      </c>
      <c r="D1054" t="s">
        <v>348</v>
      </c>
      <c r="E1054" t="s">
        <v>512</v>
      </c>
      <c r="F1054" t="s">
        <v>762</v>
      </c>
      <c r="G1054" s="144">
        <v>26.3337110322</v>
      </c>
      <c r="H1054" t="str">
        <f>IF(VLOOKUP(A1054,$J$4:$K$19,2)="Y",IF(G1054&lt;='State Zip Codes'!$P$4,'State Zip Codes'!$P$3,IF(G1054&lt;='State Zip Codes'!$Q$4,'State Zip Codes'!$Q$3,IF(G1054&lt;='State Zip Codes'!$R$4,'State Zip Codes'!$R$3,IF(G1054&lt;='State Zip Codes'!$S$4,'State Zip Codes'!$S$3,IF(G1054&lt;='State Zip Codes'!$T$4,'State Zip Codes'!$T$3,"OUT OF TERRITORY"))))),$U$3)</f>
        <v>Zone 5</v>
      </c>
    </row>
    <row r="1055" spans="1:8" x14ac:dyDescent="0.25">
      <c r="A1055" t="s">
        <v>367</v>
      </c>
      <c r="B1055">
        <v>32778</v>
      </c>
      <c r="C1055" t="str">
        <f t="shared" si="16"/>
        <v>32778</v>
      </c>
      <c r="D1055" t="s">
        <v>348</v>
      </c>
      <c r="E1055" t="s">
        <v>512</v>
      </c>
      <c r="F1055" t="s">
        <v>770</v>
      </c>
      <c r="G1055" s="144">
        <v>26.663037762899997</v>
      </c>
      <c r="H1055" t="str">
        <f>IF(VLOOKUP(A1055,$J$4:$K$19,2)="Y",IF(G1055&lt;='State Zip Codes'!$P$4,'State Zip Codes'!$P$3,IF(G1055&lt;='State Zip Codes'!$Q$4,'State Zip Codes'!$Q$3,IF(G1055&lt;='State Zip Codes'!$R$4,'State Zip Codes'!$R$3,IF(G1055&lt;='State Zip Codes'!$S$4,'State Zip Codes'!$S$3,IF(G1055&lt;='State Zip Codes'!$T$4,'State Zip Codes'!$T$3,"OUT OF TERRITORY"))))),$U$3)</f>
        <v>Zone 5</v>
      </c>
    </row>
    <row r="1056" spans="1:8" x14ac:dyDescent="0.25">
      <c r="A1056" t="s">
        <v>367</v>
      </c>
      <c r="B1056">
        <v>32736</v>
      </c>
      <c r="C1056" t="str">
        <f t="shared" si="16"/>
        <v>32736</v>
      </c>
      <c r="D1056" t="s">
        <v>348</v>
      </c>
      <c r="E1056" t="s">
        <v>512</v>
      </c>
      <c r="F1056" t="s">
        <v>771</v>
      </c>
      <c r="G1056" s="144">
        <v>27.216058121999996</v>
      </c>
      <c r="H1056" t="str">
        <f>IF(VLOOKUP(A1056,$J$4:$K$19,2)="Y",IF(G1056&lt;='State Zip Codes'!$P$4,'State Zip Codes'!$P$3,IF(G1056&lt;='State Zip Codes'!$Q$4,'State Zip Codes'!$Q$3,IF(G1056&lt;='State Zip Codes'!$R$4,'State Zip Codes'!$R$3,IF(G1056&lt;='State Zip Codes'!$S$4,'State Zip Codes'!$S$3,IF(G1056&lt;='State Zip Codes'!$T$4,'State Zip Codes'!$T$3,"OUT OF TERRITORY"))))),$U$3)</f>
        <v>Zone 5</v>
      </c>
    </row>
    <row r="1057" spans="1:8" x14ac:dyDescent="0.25">
      <c r="A1057" t="s">
        <v>367</v>
      </c>
      <c r="B1057">
        <v>33897</v>
      </c>
      <c r="C1057" t="str">
        <f t="shared" si="16"/>
        <v>33897</v>
      </c>
      <c r="D1057" t="s">
        <v>348</v>
      </c>
      <c r="E1057" t="s">
        <v>763</v>
      </c>
      <c r="F1057" t="s">
        <v>764</v>
      </c>
      <c r="G1057" s="144">
        <v>27.2657678172</v>
      </c>
      <c r="H1057" t="str">
        <f>IF(VLOOKUP(A1057,$J$4:$K$19,2)="Y",IF(G1057&lt;='State Zip Codes'!$P$4,'State Zip Codes'!$P$3,IF(G1057&lt;='State Zip Codes'!$Q$4,'State Zip Codes'!$Q$3,IF(G1057&lt;='State Zip Codes'!$R$4,'State Zip Codes'!$R$3,IF(G1057&lt;='State Zip Codes'!$S$4,'State Zip Codes'!$S$3,IF(G1057&lt;='State Zip Codes'!$T$4,'State Zip Codes'!$T$3,"OUT OF TERRITORY"))))),$U$3)</f>
        <v>Zone 5</v>
      </c>
    </row>
    <row r="1058" spans="1:8" x14ac:dyDescent="0.25">
      <c r="A1058" t="s">
        <v>367</v>
      </c>
      <c r="B1058">
        <v>34772</v>
      </c>
      <c r="C1058" t="str">
        <f t="shared" si="16"/>
        <v>34772</v>
      </c>
      <c r="D1058" t="s">
        <v>348</v>
      </c>
      <c r="E1058" t="s">
        <v>752</v>
      </c>
      <c r="F1058" t="s">
        <v>760</v>
      </c>
      <c r="G1058" s="144">
        <v>27.675872802599997</v>
      </c>
      <c r="H1058" t="str">
        <f>IF(VLOOKUP(A1058,$J$4:$K$19,2)="Y",IF(G1058&lt;='State Zip Codes'!$P$4,'State Zip Codes'!$P$3,IF(G1058&lt;='State Zip Codes'!$Q$4,'State Zip Codes'!$Q$3,IF(G1058&lt;='State Zip Codes'!$R$4,'State Zip Codes'!$R$3,IF(G1058&lt;='State Zip Codes'!$S$4,'State Zip Codes'!$S$3,IF(G1058&lt;='State Zip Codes'!$T$4,'State Zip Codes'!$T$3,"OUT OF TERRITORY"))))),$U$3)</f>
        <v>Zone 5</v>
      </c>
    </row>
    <row r="1059" spans="1:8" x14ac:dyDescent="0.25">
      <c r="A1059" t="s">
        <v>367</v>
      </c>
      <c r="B1059">
        <v>32763</v>
      </c>
      <c r="C1059" t="str">
        <f t="shared" si="16"/>
        <v>32763</v>
      </c>
      <c r="D1059" t="s">
        <v>348</v>
      </c>
      <c r="E1059" t="s">
        <v>765</v>
      </c>
      <c r="F1059" t="s">
        <v>772</v>
      </c>
      <c r="G1059" s="144">
        <v>27.8187881763</v>
      </c>
      <c r="H1059" t="str">
        <f>IF(VLOOKUP(A1059,$J$4:$K$19,2)="Y",IF(G1059&lt;='State Zip Codes'!$P$4,'State Zip Codes'!$P$3,IF(G1059&lt;='State Zip Codes'!$Q$4,'State Zip Codes'!$Q$3,IF(G1059&lt;='State Zip Codes'!$R$4,'State Zip Codes'!$R$3,IF(G1059&lt;='State Zip Codes'!$S$4,'State Zip Codes'!$S$3,IF(G1059&lt;='State Zip Codes'!$T$4,'State Zip Codes'!$T$3,"OUT OF TERRITORY"))))),$U$3)</f>
        <v>Zone 5</v>
      </c>
    </row>
    <row r="1060" spans="1:8" x14ac:dyDescent="0.25">
      <c r="A1060" t="s">
        <v>367</v>
      </c>
      <c r="B1060">
        <v>32738</v>
      </c>
      <c r="C1060" t="str">
        <f t="shared" si="16"/>
        <v>32738</v>
      </c>
      <c r="D1060" t="s">
        <v>348</v>
      </c>
      <c r="E1060" t="s">
        <v>765</v>
      </c>
      <c r="F1060" t="s">
        <v>769</v>
      </c>
      <c r="G1060" s="144">
        <v>27.911993854799999</v>
      </c>
      <c r="H1060" t="str">
        <f>IF(VLOOKUP(A1060,$J$4:$K$19,2)="Y",IF(G1060&lt;='State Zip Codes'!$P$4,'State Zip Codes'!$P$3,IF(G1060&lt;='State Zip Codes'!$Q$4,'State Zip Codes'!$Q$3,IF(G1060&lt;='State Zip Codes'!$R$4,'State Zip Codes'!$R$3,IF(G1060&lt;='State Zip Codes'!$S$4,'State Zip Codes'!$S$3,IF(G1060&lt;='State Zip Codes'!$T$4,'State Zip Codes'!$T$3,"OUT OF TERRITORY"))))),$U$3)</f>
        <v>Zone 5</v>
      </c>
    </row>
    <row r="1061" spans="1:8" x14ac:dyDescent="0.25">
      <c r="A1061" t="s">
        <v>367</v>
      </c>
      <c r="B1061">
        <v>34737</v>
      </c>
      <c r="C1061" t="str">
        <f t="shared" si="16"/>
        <v>34737</v>
      </c>
      <c r="D1061" t="s">
        <v>348</v>
      </c>
      <c r="E1061" t="s">
        <v>512</v>
      </c>
      <c r="F1061" t="s">
        <v>773</v>
      </c>
      <c r="G1061" s="144">
        <v>27.936848702399999</v>
      </c>
      <c r="H1061" t="str">
        <f>IF(VLOOKUP(A1061,$J$4:$K$19,2)="Y",IF(G1061&lt;='State Zip Codes'!$P$4,'State Zip Codes'!$P$3,IF(G1061&lt;='State Zip Codes'!$Q$4,'State Zip Codes'!$Q$3,IF(G1061&lt;='State Zip Codes'!$R$4,'State Zip Codes'!$R$3,IF(G1061&lt;='State Zip Codes'!$S$4,'State Zip Codes'!$S$3,IF(G1061&lt;='State Zip Codes'!$T$4,'State Zip Codes'!$T$3,"OUT OF TERRITORY"))))),$U$3)</f>
        <v>Zone 5</v>
      </c>
    </row>
    <row r="1062" spans="1:8" x14ac:dyDescent="0.25">
      <c r="A1062" t="s">
        <v>367</v>
      </c>
      <c r="B1062">
        <v>33837</v>
      </c>
      <c r="C1062" t="str">
        <f t="shared" si="16"/>
        <v>33837</v>
      </c>
      <c r="D1062" t="s">
        <v>348</v>
      </c>
      <c r="E1062" t="s">
        <v>763</v>
      </c>
      <c r="F1062" t="s">
        <v>764</v>
      </c>
      <c r="G1062" s="144">
        <v>28.614143299499997</v>
      </c>
      <c r="H1062" t="str">
        <f>IF(VLOOKUP(A1062,$J$4:$K$19,2)="Y",IF(G1062&lt;='State Zip Codes'!$P$4,'State Zip Codes'!$P$3,IF(G1062&lt;='State Zip Codes'!$Q$4,'State Zip Codes'!$Q$3,IF(G1062&lt;='State Zip Codes'!$R$4,'State Zip Codes'!$R$3,IF(G1062&lt;='State Zip Codes'!$S$4,'State Zip Codes'!$S$3,IF(G1062&lt;='State Zip Codes'!$T$4,'State Zip Codes'!$T$3,"OUT OF TERRITORY"))))),$U$3)</f>
        <v>Zone 5</v>
      </c>
    </row>
    <row r="1063" spans="1:8" x14ac:dyDescent="0.25">
      <c r="A1063" t="s">
        <v>367</v>
      </c>
      <c r="B1063">
        <v>32726</v>
      </c>
      <c r="C1063" t="str">
        <f t="shared" si="16"/>
        <v>32726</v>
      </c>
      <c r="D1063" t="s">
        <v>348</v>
      </c>
      <c r="E1063" t="s">
        <v>512</v>
      </c>
      <c r="F1063" t="s">
        <v>771</v>
      </c>
      <c r="G1063" s="144">
        <v>29.1112402515</v>
      </c>
      <c r="H1063" t="str">
        <f>IF(VLOOKUP(A1063,$J$4:$K$19,2)="Y",IF(G1063&lt;='State Zip Codes'!$P$4,'State Zip Codes'!$P$3,IF(G1063&lt;='State Zip Codes'!$Q$4,'State Zip Codes'!$Q$3,IF(G1063&lt;='State Zip Codes'!$R$4,'State Zip Codes'!$R$3,IF(G1063&lt;='State Zip Codes'!$S$4,'State Zip Codes'!$S$3,IF(G1063&lt;='State Zip Codes'!$T$4,'State Zip Codes'!$T$3,"OUT OF TERRITORY"))))),$U$3)</f>
        <v>Zone 5</v>
      </c>
    </row>
    <row r="1064" spans="1:8" x14ac:dyDescent="0.25">
      <c r="A1064" t="s">
        <v>367</v>
      </c>
      <c r="B1064">
        <v>32754</v>
      </c>
      <c r="C1064" t="str">
        <f t="shared" si="16"/>
        <v>32754</v>
      </c>
      <c r="D1064" t="s">
        <v>348</v>
      </c>
      <c r="E1064" t="s">
        <v>774</v>
      </c>
      <c r="F1064" t="s">
        <v>775</v>
      </c>
      <c r="G1064" s="144">
        <v>29.322506456099998</v>
      </c>
      <c r="H1064" t="str">
        <f>IF(VLOOKUP(A1064,$J$4:$K$19,2)="Y",IF(G1064&lt;='State Zip Codes'!$P$4,'State Zip Codes'!$P$3,IF(G1064&lt;='State Zip Codes'!$Q$4,'State Zip Codes'!$Q$3,IF(G1064&lt;='State Zip Codes'!$R$4,'State Zip Codes'!$R$3,IF(G1064&lt;='State Zip Codes'!$S$4,'State Zip Codes'!$S$3,IF(G1064&lt;='State Zip Codes'!$T$4,'State Zip Codes'!$T$3,"OUT OF TERRITORY"))))),$U$3)</f>
        <v>Zone 5</v>
      </c>
    </row>
    <row r="1065" spans="1:8" x14ac:dyDescent="0.25">
      <c r="A1065" t="s">
        <v>367</v>
      </c>
      <c r="B1065">
        <v>32764</v>
      </c>
      <c r="C1065" t="str">
        <f t="shared" si="16"/>
        <v>32764</v>
      </c>
      <c r="D1065" t="s">
        <v>348</v>
      </c>
      <c r="E1065" t="s">
        <v>765</v>
      </c>
      <c r="F1065" t="s">
        <v>776</v>
      </c>
      <c r="G1065" s="144">
        <v>29.583482355899999</v>
      </c>
      <c r="H1065" t="str">
        <f>IF(VLOOKUP(A1065,$J$4:$K$19,2)="Y",IF(G1065&lt;='State Zip Codes'!$P$4,'State Zip Codes'!$P$3,IF(G1065&lt;='State Zip Codes'!$Q$4,'State Zip Codes'!$Q$3,IF(G1065&lt;='State Zip Codes'!$R$4,'State Zip Codes'!$R$3,IF(G1065&lt;='State Zip Codes'!$S$4,'State Zip Codes'!$S$3,IF(G1065&lt;='State Zip Codes'!$T$4,'State Zip Codes'!$T$3,"OUT OF TERRITORY"))))),$U$3)</f>
        <v>Zone 5</v>
      </c>
    </row>
    <row r="1066" spans="1:8" x14ac:dyDescent="0.25">
      <c r="A1066" t="s">
        <v>367</v>
      </c>
      <c r="B1066">
        <v>34736</v>
      </c>
      <c r="C1066" t="str">
        <f t="shared" si="16"/>
        <v>34736</v>
      </c>
      <c r="D1066" t="s">
        <v>348</v>
      </c>
      <c r="E1066" t="s">
        <v>512</v>
      </c>
      <c r="F1066" t="s">
        <v>777</v>
      </c>
      <c r="G1066" s="144">
        <v>29.639405762999999</v>
      </c>
      <c r="H1066" t="str">
        <f>IF(VLOOKUP(A1066,$J$4:$K$19,2)="Y",IF(G1066&lt;='State Zip Codes'!$P$4,'State Zip Codes'!$P$3,IF(G1066&lt;='State Zip Codes'!$Q$4,'State Zip Codes'!$Q$3,IF(G1066&lt;='State Zip Codes'!$R$4,'State Zip Codes'!$R$3,IF(G1066&lt;='State Zip Codes'!$S$4,'State Zip Codes'!$S$3,IF(G1066&lt;='State Zip Codes'!$T$4,'State Zip Codes'!$T$3,"OUT OF TERRITORY"))))),$U$3)</f>
        <v>Zone 5</v>
      </c>
    </row>
    <row r="1067" spans="1:8" x14ac:dyDescent="0.25">
      <c r="A1067" t="s">
        <v>367</v>
      </c>
      <c r="B1067">
        <v>32796</v>
      </c>
      <c r="C1067" t="str">
        <f t="shared" si="16"/>
        <v>32796</v>
      </c>
      <c r="D1067" t="s">
        <v>348</v>
      </c>
      <c r="E1067" t="s">
        <v>774</v>
      </c>
      <c r="F1067" t="s">
        <v>778</v>
      </c>
      <c r="G1067" s="144">
        <v>29.763680000999997</v>
      </c>
      <c r="H1067" t="str">
        <f>IF(VLOOKUP(A1067,$J$4:$K$19,2)="Y",IF(G1067&lt;='State Zip Codes'!$P$4,'State Zip Codes'!$P$3,IF(G1067&lt;='State Zip Codes'!$Q$4,'State Zip Codes'!$Q$3,IF(G1067&lt;='State Zip Codes'!$R$4,'State Zip Codes'!$R$3,IF(G1067&lt;='State Zip Codes'!$S$4,'State Zip Codes'!$S$3,IF(G1067&lt;='State Zip Codes'!$T$4,'State Zip Codes'!$T$3,"OUT OF TERRITORY"))))),$U$3)</f>
        <v>Zone 5</v>
      </c>
    </row>
    <row r="1068" spans="1:8" x14ac:dyDescent="0.25">
      <c r="A1068" t="s">
        <v>367</v>
      </c>
      <c r="B1068">
        <v>34797</v>
      </c>
      <c r="C1068" t="str">
        <f t="shared" si="16"/>
        <v>34797</v>
      </c>
      <c r="D1068" t="s">
        <v>348</v>
      </c>
      <c r="E1068" t="s">
        <v>512</v>
      </c>
      <c r="F1068" t="s">
        <v>779</v>
      </c>
      <c r="G1068" s="144">
        <v>30.037083324600001</v>
      </c>
      <c r="H1068" t="str">
        <f>IF(VLOOKUP(A1068,$J$4:$K$19,2)="Y",IF(G1068&lt;='State Zip Codes'!$P$4,'State Zip Codes'!$P$3,IF(G1068&lt;='State Zip Codes'!$Q$4,'State Zip Codes'!$Q$3,IF(G1068&lt;='State Zip Codes'!$R$4,'State Zip Codes'!$R$3,IF(G1068&lt;='State Zip Codes'!$S$4,'State Zip Codes'!$S$3,IF(G1068&lt;='State Zip Codes'!$T$4,'State Zip Codes'!$T$3,"OUT OF TERRITORY"))))),$U$3)</f>
        <v>Zone 5</v>
      </c>
    </row>
    <row r="1069" spans="1:8" x14ac:dyDescent="0.25">
      <c r="A1069" t="s">
        <v>367</v>
      </c>
      <c r="B1069">
        <v>32720</v>
      </c>
      <c r="C1069" t="str">
        <f t="shared" si="16"/>
        <v>32720</v>
      </c>
      <c r="D1069" t="s">
        <v>348</v>
      </c>
      <c r="E1069" t="s">
        <v>765</v>
      </c>
      <c r="F1069" t="s">
        <v>780</v>
      </c>
      <c r="G1069" s="144">
        <v>30.8137973121</v>
      </c>
      <c r="H1069" t="str">
        <f>IF(VLOOKUP(A1069,$J$4:$K$19,2)="Y",IF(G1069&lt;='State Zip Codes'!$P$4,'State Zip Codes'!$P$3,IF(G1069&lt;='State Zip Codes'!$Q$4,'State Zip Codes'!$Q$3,IF(G1069&lt;='State Zip Codes'!$R$4,'State Zip Codes'!$R$3,IF(G1069&lt;='State Zip Codes'!$S$4,'State Zip Codes'!$S$3,IF(G1069&lt;='State Zip Codes'!$T$4,'State Zip Codes'!$T$3,"OUT OF TERRITORY"))))),$U$3)</f>
        <v>Zone 5</v>
      </c>
    </row>
    <row r="1070" spans="1:8" x14ac:dyDescent="0.25">
      <c r="A1070" t="s">
        <v>367</v>
      </c>
      <c r="B1070">
        <v>32784</v>
      </c>
      <c r="C1070" t="str">
        <f t="shared" si="16"/>
        <v>32784</v>
      </c>
      <c r="D1070" t="s">
        <v>348</v>
      </c>
      <c r="E1070" t="s">
        <v>512</v>
      </c>
      <c r="F1070" t="s">
        <v>781</v>
      </c>
      <c r="G1070" s="144">
        <v>31.242543433199998</v>
      </c>
      <c r="H1070" t="str">
        <f>IF(VLOOKUP(A1070,$J$4:$K$19,2)="Y",IF(G1070&lt;='State Zip Codes'!$P$4,'State Zip Codes'!$P$3,IF(G1070&lt;='State Zip Codes'!$Q$4,'State Zip Codes'!$Q$3,IF(G1070&lt;='State Zip Codes'!$R$4,'State Zip Codes'!$R$3,IF(G1070&lt;='State Zip Codes'!$S$4,'State Zip Codes'!$S$3,IF(G1070&lt;='State Zip Codes'!$T$4,'State Zip Codes'!$T$3,"OUT OF TERRITORY"))))),$U$3)</f>
        <v>Zone 5</v>
      </c>
    </row>
    <row r="1071" spans="1:8" x14ac:dyDescent="0.25">
      <c r="A1071" t="s">
        <v>367</v>
      </c>
      <c r="B1071">
        <v>34753</v>
      </c>
      <c r="C1071" t="str">
        <f t="shared" si="16"/>
        <v>34753</v>
      </c>
      <c r="D1071" t="s">
        <v>348</v>
      </c>
      <c r="E1071" t="s">
        <v>512</v>
      </c>
      <c r="F1071" t="s">
        <v>782</v>
      </c>
      <c r="G1071" s="144">
        <v>31.428954790199995</v>
      </c>
      <c r="H1071" t="str">
        <f>IF(VLOOKUP(A1071,$J$4:$K$19,2)="Y",IF(G1071&lt;='State Zip Codes'!$P$4,'State Zip Codes'!$P$3,IF(G1071&lt;='State Zip Codes'!$Q$4,'State Zip Codes'!$Q$3,IF(G1071&lt;='State Zip Codes'!$R$4,'State Zip Codes'!$R$3,IF(G1071&lt;='State Zip Codes'!$S$4,'State Zip Codes'!$S$3,IF(G1071&lt;='State Zip Codes'!$T$4,'State Zip Codes'!$T$3,"OUT OF TERRITORY"))))),$U$3)</f>
        <v>Zone 5</v>
      </c>
    </row>
    <row r="1072" spans="1:8" x14ac:dyDescent="0.25">
      <c r="A1072" t="s">
        <v>367</v>
      </c>
      <c r="B1072">
        <v>32780</v>
      </c>
      <c r="C1072" t="str">
        <f t="shared" si="16"/>
        <v>32780</v>
      </c>
      <c r="D1072" t="s">
        <v>348</v>
      </c>
      <c r="E1072" t="s">
        <v>774</v>
      </c>
      <c r="F1072" t="s">
        <v>778</v>
      </c>
      <c r="G1072" s="144">
        <v>31.876342046999998</v>
      </c>
      <c r="H1072" t="str">
        <f>IF(VLOOKUP(A1072,$J$4:$K$19,2)="Y",IF(G1072&lt;='State Zip Codes'!$P$4,'State Zip Codes'!$P$3,IF(G1072&lt;='State Zip Codes'!$Q$4,'State Zip Codes'!$Q$3,IF(G1072&lt;='State Zip Codes'!$R$4,'State Zip Codes'!$R$3,IF(G1072&lt;='State Zip Codes'!$S$4,'State Zip Codes'!$S$3,IF(G1072&lt;='State Zip Codes'!$T$4,'State Zip Codes'!$T$3,"OUT OF TERRITORY"))))),$U$3)</f>
        <v>Zone 5</v>
      </c>
    </row>
    <row r="1073" spans="1:8" x14ac:dyDescent="0.25">
      <c r="A1073" t="s">
        <v>367</v>
      </c>
      <c r="B1073">
        <v>34759</v>
      </c>
      <c r="C1073" t="str">
        <f t="shared" si="16"/>
        <v>34759</v>
      </c>
      <c r="D1073" t="s">
        <v>348</v>
      </c>
      <c r="E1073" t="s">
        <v>763</v>
      </c>
      <c r="F1073" t="s">
        <v>753</v>
      </c>
      <c r="G1073" s="144">
        <v>31.926051742199999</v>
      </c>
      <c r="H1073" t="str">
        <f>IF(VLOOKUP(A1073,$J$4:$K$19,2)="Y",IF(G1073&lt;='State Zip Codes'!$P$4,'State Zip Codes'!$P$3,IF(G1073&lt;='State Zip Codes'!$Q$4,'State Zip Codes'!$Q$3,IF(G1073&lt;='State Zip Codes'!$R$4,'State Zip Codes'!$R$3,IF(G1073&lt;='State Zip Codes'!$S$4,'State Zip Codes'!$S$3,IF(G1073&lt;='State Zip Codes'!$T$4,'State Zip Codes'!$T$3,"OUT OF TERRITORY"))))),$U$3)</f>
        <v>Zone 5</v>
      </c>
    </row>
    <row r="1074" spans="1:8" x14ac:dyDescent="0.25">
      <c r="A1074" t="s">
        <v>367</v>
      </c>
      <c r="B1074">
        <v>32744</v>
      </c>
      <c r="C1074" t="str">
        <f t="shared" si="16"/>
        <v>32744</v>
      </c>
      <c r="D1074" t="s">
        <v>348</v>
      </c>
      <c r="E1074" t="s">
        <v>765</v>
      </c>
      <c r="F1074" t="s">
        <v>783</v>
      </c>
      <c r="G1074" s="144">
        <v>32.174600218199998</v>
      </c>
      <c r="H1074" t="str">
        <f>IF(VLOOKUP(A1074,$J$4:$K$19,2)="Y",IF(G1074&lt;='State Zip Codes'!$P$4,'State Zip Codes'!$P$3,IF(G1074&lt;='State Zip Codes'!$Q$4,'State Zip Codes'!$Q$3,IF(G1074&lt;='State Zip Codes'!$R$4,'State Zip Codes'!$R$3,IF(G1074&lt;='State Zip Codes'!$S$4,'State Zip Codes'!$S$3,IF(G1074&lt;='State Zip Codes'!$T$4,'State Zip Codes'!$T$3,"OUT OF TERRITORY"))))),$U$3)</f>
        <v>Zone 5</v>
      </c>
    </row>
    <row r="1075" spans="1:8" x14ac:dyDescent="0.25">
      <c r="A1075" t="s">
        <v>367</v>
      </c>
      <c r="B1075">
        <v>34748</v>
      </c>
      <c r="C1075" t="str">
        <f t="shared" si="16"/>
        <v>34748</v>
      </c>
      <c r="D1075" t="s">
        <v>348</v>
      </c>
      <c r="E1075" t="s">
        <v>512</v>
      </c>
      <c r="F1075" t="s">
        <v>784</v>
      </c>
      <c r="G1075" s="144">
        <v>32.789757696300001</v>
      </c>
      <c r="H1075" t="str">
        <f>IF(VLOOKUP(A1075,$J$4:$K$19,2)="Y",IF(G1075&lt;='State Zip Codes'!$P$4,'State Zip Codes'!$P$3,IF(G1075&lt;='State Zip Codes'!$Q$4,'State Zip Codes'!$Q$3,IF(G1075&lt;='State Zip Codes'!$R$4,'State Zip Codes'!$R$3,IF(G1075&lt;='State Zip Codes'!$S$4,'State Zip Codes'!$S$3,IF(G1075&lt;='State Zip Codes'!$T$4,'State Zip Codes'!$T$3,"OUT OF TERRITORY"))))),$U$3)</f>
        <v>Zone 5</v>
      </c>
    </row>
    <row r="1076" spans="1:8" x14ac:dyDescent="0.25">
      <c r="A1076" t="s">
        <v>367</v>
      </c>
      <c r="B1076">
        <v>32735</v>
      </c>
      <c r="C1076" t="str">
        <f t="shared" si="16"/>
        <v>32735</v>
      </c>
      <c r="D1076" t="s">
        <v>348</v>
      </c>
      <c r="E1076" t="s">
        <v>512</v>
      </c>
      <c r="F1076" t="s">
        <v>785</v>
      </c>
      <c r="G1076" s="144">
        <v>33.150152986499997</v>
      </c>
      <c r="H1076" t="str">
        <f>IF(VLOOKUP(A1076,$J$4:$K$19,2)="Y",IF(G1076&lt;='State Zip Codes'!$P$4,'State Zip Codes'!$P$3,IF(G1076&lt;='State Zip Codes'!$Q$4,'State Zip Codes'!$Q$3,IF(G1076&lt;='State Zip Codes'!$R$4,'State Zip Codes'!$R$3,IF(G1076&lt;='State Zip Codes'!$S$4,'State Zip Codes'!$S$3,IF(G1076&lt;='State Zip Codes'!$T$4,'State Zip Codes'!$T$3,"OUT OF TERRITORY"))))),$U$3)</f>
        <v>Zone 5</v>
      </c>
    </row>
    <row r="1077" spans="1:8" x14ac:dyDescent="0.25">
      <c r="A1077" t="s">
        <v>367</v>
      </c>
      <c r="B1077">
        <v>32767</v>
      </c>
      <c r="C1077" t="str">
        <f t="shared" si="16"/>
        <v>32767</v>
      </c>
      <c r="D1077" t="s">
        <v>348</v>
      </c>
      <c r="E1077" t="s">
        <v>512</v>
      </c>
      <c r="F1077" t="s">
        <v>786</v>
      </c>
      <c r="G1077" s="144">
        <v>33.311709495899997</v>
      </c>
      <c r="H1077" t="str">
        <f>IF(VLOOKUP(A1077,$J$4:$K$19,2)="Y",IF(G1077&lt;='State Zip Codes'!$P$4,'State Zip Codes'!$P$3,IF(G1077&lt;='State Zip Codes'!$Q$4,'State Zip Codes'!$Q$3,IF(G1077&lt;='State Zip Codes'!$R$4,'State Zip Codes'!$R$3,IF(G1077&lt;='State Zip Codes'!$S$4,'State Zip Codes'!$S$3,IF(G1077&lt;='State Zip Codes'!$T$4,'State Zip Codes'!$T$3,"OUT OF TERRITORY"))))),$U$3)</f>
        <v>Zone 5</v>
      </c>
    </row>
    <row r="1078" spans="1:8" x14ac:dyDescent="0.25">
      <c r="A1078" t="s">
        <v>367</v>
      </c>
      <c r="B1078">
        <v>33868</v>
      </c>
      <c r="C1078" t="str">
        <f t="shared" si="16"/>
        <v>33868</v>
      </c>
      <c r="D1078" t="s">
        <v>348</v>
      </c>
      <c r="E1078" t="s">
        <v>763</v>
      </c>
      <c r="F1078" t="s">
        <v>787</v>
      </c>
      <c r="G1078" s="144">
        <v>33.870943566899996</v>
      </c>
      <c r="H1078" t="str">
        <f>IF(VLOOKUP(A1078,$J$4:$K$19,2)="Y",IF(G1078&lt;='State Zip Codes'!$P$4,'State Zip Codes'!$P$3,IF(G1078&lt;='State Zip Codes'!$Q$4,'State Zip Codes'!$Q$3,IF(G1078&lt;='State Zip Codes'!$R$4,'State Zip Codes'!$R$3,IF(G1078&lt;='State Zip Codes'!$S$4,'State Zip Codes'!$S$3,IF(G1078&lt;='State Zip Codes'!$T$4,'State Zip Codes'!$T$3,"OUT OF TERRITORY"))))),$U$3)</f>
        <v>Zone 5</v>
      </c>
    </row>
    <row r="1079" spans="1:8" x14ac:dyDescent="0.25">
      <c r="A1079" t="s">
        <v>367</v>
      </c>
      <c r="B1079">
        <v>34762</v>
      </c>
      <c r="C1079" t="str">
        <f t="shared" si="16"/>
        <v>34762</v>
      </c>
      <c r="D1079" t="s">
        <v>348</v>
      </c>
      <c r="E1079" t="s">
        <v>512</v>
      </c>
      <c r="F1079" t="s">
        <v>788</v>
      </c>
      <c r="G1079" s="144">
        <v>34.305903399899996</v>
      </c>
      <c r="H1079" t="str">
        <f>IF(VLOOKUP(A1079,$J$4:$K$19,2)="Y",IF(G1079&lt;='State Zip Codes'!$P$4,'State Zip Codes'!$P$3,IF(G1079&lt;='State Zip Codes'!$Q$4,'State Zip Codes'!$Q$3,IF(G1079&lt;='State Zip Codes'!$R$4,'State Zip Codes'!$R$3,IF(G1079&lt;='State Zip Codes'!$S$4,'State Zip Codes'!$S$3,IF(G1079&lt;='State Zip Codes'!$T$4,'State Zip Codes'!$T$3,"OUT OF TERRITORY"))))),$U$3)</f>
        <v>Zone 5</v>
      </c>
    </row>
    <row r="1080" spans="1:8" x14ac:dyDescent="0.25">
      <c r="A1080" t="s">
        <v>367</v>
      </c>
      <c r="B1080">
        <v>32723</v>
      </c>
      <c r="C1080" t="str">
        <f t="shared" si="16"/>
        <v>32723</v>
      </c>
      <c r="D1080" t="s">
        <v>348</v>
      </c>
      <c r="E1080" t="s">
        <v>765</v>
      </c>
      <c r="F1080" t="s">
        <v>780</v>
      </c>
      <c r="G1080" s="144">
        <v>34.4426050617</v>
      </c>
      <c r="H1080" t="str">
        <f>IF(VLOOKUP(A1080,$J$4:$K$19,2)="Y",IF(G1080&lt;='State Zip Codes'!$P$4,'State Zip Codes'!$P$3,IF(G1080&lt;='State Zip Codes'!$Q$4,'State Zip Codes'!$Q$3,IF(G1080&lt;='State Zip Codes'!$R$4,'State Zip Codes'!$R$3,IF(G1080&lt;='State Zip Codes'!$S$4,'State Zip Codes'!$S$3,IF(G1080&lt;='State Zip Codes'!$T$4,'State Zip Codes'!$T$3,"OUT OF TERRITORY"))))),$U$3)</f>
        <v>Zone 5</v>
      </c>
    </row>
    <row r="1081" spans="1:8" x14ac:dyDescent="0.25">
      <c r="A1081" t="s">
        <v>367</v>
      </c>
      <c r="B1081">
        <v>32927</v>
      </c>
      <c r="C1081" t="str">
        <f t="shared" si="16"/>
        <v>32927</v>
      </c>
      <c r="D1081" t="s">
        <v>348</v>
      </c>
      <c r="E1081" t="s">
        <v>774</v>
      </c>
      <c r="F1081" t="s">
        <v>789</v>
      </c>
      <c r="G1081" s="144">
        <v>34.448818773599996</v>
      </c>
      <c r="H1081" t="str">
        <f>IF(VLOOKUP(A1081,$J$4:$K$19,2)="Y",IF(G1081&lt;='State Zip Codes'!$P$4,'State Zip Codes'!$P$3,IF(G1081&lt;='State Zip Codes'!$Q$4,'State Zip Codes'!$Q$3,IF(G1081&lt;='State Zip Codes'!$R$4,'State Zip Codes'!$R$3,IF(G1081&lt;='State Zip Codes'!$S$4,'State Zip Codes'!$S$3,IF(G1081&lt;='State Zip Codes'!$T$4,'State Zip Codes'!$T$3,"OUT OF TERRITORY"))))),$U$3)</f>
        <v>Zone 5</v>
      </c>
    </row>
    <row r="1082" spans="1:8" x14ac:dyDescent="0.25">
      <c r="A1082" t="s">
        <v>367</v>
      </c>
      <c r="B1082">
        <v>34788</v>
      </c>
      <c r="C1082" t="str">
        <f t="shared" si="16"/>
        <v>34788</v>
      </c>
      <c r="D1082" t="s">
        <v>348</v>
      </c>
      <c r="E1082" t="s">
        <v>512</v>
      </c>
      <c r="F1082" t="s">
        <v>784</v>
      </c>
      <c r="G1082" s="144">
        <v>34.548238163999997</v>
      </c>
      <c r="H1082" t="str">
        <f>IF(VLOOKUP(A1082,$J$4:$K$19,2)="Y",IF(G1082&lt;='State Zip Codes'!$P$4,'State Zip Codes'!$P$3,IF(G1082&lt;='State Zip Codes'!$Q$4,'State Zip Codes'!$Q$3,IF(G1082&lt;='State Zip Codes'!$R$4,'State Zip Codes'!$R$3,IF(G1082&lt;='State Zip Codes'!$S$4,'State Zip Codes'!$S$3,IF(G1082&lt;='State Zip Codes'!$T$4,'State Zip Codes'!$T$3,"OUT OF TERRITORY"))))),$U$3)</f>
        <v>Zone 5</v>
      </c>
    </row>
    <row r="1083" spans="1:8" x14ac:dyDescent="0.25">
      <c r="A1083" t="s">
        <v>367</v>
      </c>
      <c r="B1083">
        <v>34773</v>
      </c>
      <c r="C1083" t="str">
        <f t="shared" si="16"/>
        <v>34773</v>
      </c>
      <c r="D1083" t="s">
        <v>348</v>
      </c>
      <c r="E1083" t="s">
        <v>752</v>
      </c>
      <c r="F1083" t="s">
        <v>760</v>
      </c>
      <c r="G1083" s="144">
        <v>34.579306723499997</v>
      </c>
      <c r="H1083" t="str">
        <f>IF(VLOOKUP(A1083,$J$4:$K$19,2)="Y",IF(G1083&lt;='State Zip Codes'!$P$4,'State Zip Codes'!$P$3,IF(G1083&lt;='State Zip Codes'!$Q$4,'State Zip Codes'!$Q$3,IF(G1083&lt;='State Zip Codes'!$R$4,'State Zip Codes'!$R$3,IF(G1083&lt;='State Zip Codes'!$S$4,'State Zip Codes'!$S$3,IF(G1083&lt;='State Zip Codes'!$T$4,'State Zip Codes'!$T$3,"OUT OF TERRITORY"))))),$U$3)</f>
        <v>Zone 5</v>
      </c>
    </row>
    <row r="1084" spans="1:8" x14ac:dyDescent="0.25">
      <c r="A1084" t="s">
        <v>367</v>
      </c>
      <c r="B1084">
        <v>33844</v>
      </c>
      <c r="C1084" t="str">
        <f t="shared" si="16"/>
        <v>33844</v>
      </c>
      <c r="D1084" t="s">
        <v>348</v>
      </c>
      <c r="E1084" t="s">
        <v>763</v>
      </c>
      <c r="F1084" t="s">
        <v>790</v>
      </c>
      <c r="G1084" s="144">
        <v>34.604161571099993</v>
      </c>
      <c r="H1084" t="str">
        <f>IF(VLOOKUP(A1084,$J$4:$K$19,2)="Y",IF(G1084&lt;='State Zip Codes'!$P$4,'State Zip Codes'!$P$3,IF(G1084&lt;='State Zip Codes'!$Q$4,'State Zip Codes'!$Q$3,IF(G1084&lt;='State Zip Codes'!$R$4,'State Zip Codes'!$R$3,IF(G1084&lt;='State Zip Codes'!$S$4,'State Zip Codes'!$S$3,IF(G1084&lt;='State Zip Codes'!$T$4,'State Zip Codes'!$T$3,"OUT OF TERRITORY"))))),$U$3)</f>
        <v>Zone 5</v>
      </c>
    </row>
    <row r="1085" spans="1:8" x14ac:dyDescent="0.25">
      <c r="A1085" t="s">
        <v>367</v>
      </c>
      <c r="B1085">
        <v>32926</v>
      </c>
      <c r="C1085" t="str">
        <f t="shared" si="16"/>
        <v>32926</v>
      </c>
      <c r="D1085" t="s">
        <v>348</v>
      </c>
      <c r="E1085" t="s">
        <v>774</v>
      </c>
      <c r="F1085" t="s">
        <v>789</v>
      </c>
      <c r="G1085" s="144">
        <v>34.983197996999998</v>
      </c>
      <c r="H1085" t="str">
        <f>IF(VLOOKUP(A1085,$J$4:$K$19,2)="Y",IF(G1085&lt;='State Zip Codes'!$P$4,'State Zip Codes'!$P$3,IF(G1085&lt;='State Zip Codes'!$Q$4,'State Zip Codes'!$Q$3,IF(G1085&lt;='State Zip Codes'!$R$4,'State Zip Codes'!$R$3,IF(G1085&lt;='State Zip Codes'!$S$4,'State Zip Codes'!$S$3,IF(G1085&lt;='State Zip Codes'!$T$4,'State Zip Codes'!$T$3,"OUT OF TERRITORY"))))),$U$3)</f>
        <v>Zone 5</v>
      </c>
    </row>
    <row r="1086" spans="1:8" x14ac:dyDescent="0.25">
      <c r="A1086" t="s">
        <v>367</v>
      </c>
      <c r="B1086">
        <v>32168</v>
      </c>
      <c r="C1086" t="str">
        <f t="shared" si="16"/>
        <v>32168</v>
      </c>
      <c r="D1086" t="s">
        <v>348</v>
      </c>
      <c r="E1086" t="s">
        <v>765</v>
      </c>
      <c r="F1086" t="s">
        <v>791</v>
      </c>
      <c r="G1086" s="144">
        <v>35.691561153599999</v>
      </c>
      <c r="H1086" t="str">
        <f>IF(VLOOKUP(A1086,$J$4:$K$19,2)="Y",IF(G1086&lt;='State Zip Codes'!$P$4,'State Zip Codes'!$P$3,IF(G1086&lt;='State Zip Codes'!$Q$4,'State Zip Codes'!$Q$3,IF(G1086&lt;='State Zip Codes'!$R$4,'State Zip Codes'!$R$3,IF(G1086&lt;='State Zip Codes'!$S$4,'State Zip Codes'!$S$3,IF(G1086&lt;='State Zip Codes'!$T$4,'State Zip Codes'!$T$3,"OUT OF TERRITORY"))))),$U$3)</f>
        <v>Zone 5</v>
      </c>
    </row>
    <row r="1087" spans="1:8" x14ac:dyDescent="0.25">
      <c r="A1087" t="s">
        <v>367</v>
      </c>
      <c r="B1087">
        <v>33850</v>
      </c>
      <c r="C1087" t="str">
        <f t="shared" si="16"/>
        <v>33850</v>
      </c>
      <c r="D1087" t="s">
        <v>348</v>
      </c>
      <c r="E1087" t="s">
        <v>763</v>
      </c>
      <c r="F1087" t="s">
        <v>792</v>
      </c>
      <c r="G1087" s="144">
        <v>37.338194807100002</v>
      </c>
      <c r="H1087" t="str">
        <f>IF(VLOOKUP(A1087,$J$4:$K$19,2)="Y",IF(G1087&lt;='State Zip Codes'!$P$4,'State Zip Codes'!$P$3,IF(G1087&lt;='State Zip Codes'!$Q$4,'State Zip Codes'!$Q$3,IF(G1087&lt;='State Zip Codes'!$R$4,'State Zip Codes'!$R$3,IF(G1087&lt;='State Zip Codes'!$S$4,'State Zip Codes'!$S$3,IF(G1087&lt;='State Zip Codes'!$T$4,'State Zip Codes'!$T$3,"OUT OF TERRITORY"))))),$U$3)</f>
        <v>Zone 5</v>
      </c>
    </row>
    <row r="1088" spans="1:8" x14ac:dyDescent="0.25">
      <c r="A1088" t="s">
        <v>367</v>
      </c>
      <c r="B1088">
        <v>32702</v>
      </c>
      <c r="C1088" t="str">
        <f t="shared" si="16"/>
        <v>32702</v>
      </c>
      <c r="D1088" t="s">
        <v>348</v>
      </c>
      <c r="E1088" t="s">
        <v>512</v>
      </c>
      <c r="F1088" t="s">
        <v>793</v>
      </c>
      <c r="G1088" s="144">
        <v>37.369263366599995</v>
      </c>
      <c r="H1088" t="str">
        <f>IF(VLOOKUP(A1088,$J$4:$K$19,2)="Y",IF(G1088&lt;='State Zip Codes'!$P$4,'State Zip Codes'!$P$3,IF(G1088&lt;='State Zip Codes'!$Q$4,'State Zip Codes'!$Q$3,IF(G1088&lt;='State Zip Codes'!$R$4,'State Zip Codes'!$R$3,IF(G1088&lt;='State Zip Codes'!$S$4,'State Zip Codes'!$S$3,IF(G1088&lt;='State Zip Codes'!$T$4,'State Zip Codes'!$T$3,"OUT OF TERRITORY"))))),$U$3)</f>
        <v>Zone 5</v>
      </c>
    </row>
    <row r="1089" spans="1:8" x14ac:dyDescent="0.25">
      <c r="A1089" t="s">
        <v>367</v>
      </c>
      <c r="B1089">
        <v>32759</v>
      </c>
      <c r="C1089" t="str">
        <f t="shared" si="16"/>
        <v>32759</v>
      </c>
      <c r="D1089" t="s">
        <v>348</v>
      </c>
      <c r="E1089" t="s">
        <v>765</v>
      </c>
      <c r="F1089" t="s">
        <v>794</v>
      </c>
      <c r="G1089" s="144">
        <v>38.189473337399996</v>
      </c>
      <c r="H1089" t="str">
        <f>IF(VLOOKUP(A1089,$J$4:$K$19,2)="Y",IF(G1089&lt;='State Zip Codes'!$P$4,'State Zip Codes'!$P$3,IF(G1089&lt;='State Zip Codes'!$Q$4,'State Zip Codes'!$Q$3,IF(G1089&lt;='State Zip Codes'!$R$4,'State Zip Codes'!$R$3,IF(G1089&lt;='State Zip Codes'!$S$4,'State Zip Codes'!$S$3,IF(G1089&lt;='State Zip Codes'!$T$4,'State Zip Codes'!$T$3,"OUT OF TERRITORY"))))),$U$3)</f>
        <v>Zone 5</v>
      </c>
    </row>
    <row r="1090" spans="1:8" x14ac:dyDescent="0.25">
      <c r="A1090" t="s">
        <v>367</v>
      </c>
      <c r="B1090">
        <v>33514</v>
      </c>
      <c r="C1090" t="str">
        <f t="shared" si="16"/>
        <v>33514</v>
      </c>
      <c r="D1090" t="s">
        <v>348</v>
      </c>
      <c r="E1090" t="s">
        <v>795</v>
      </c>
      <c r="F1090" t="s">
        <v>796</v>
      </c>
      <c r="G1090" s="144">
        <v>38.518800068099999</v>
      </c>
      <c r="H1090" t="str">
        <f>IF(VLOOKUP(A1090,$J$4:$K$19,2)="Y",IF(G1090&lt;='State Zip Codes'!$P$4,'State Zip Codes'!$P$3,IF(G1090&lt;='State Zip Codes'!$Q$4,'State Zip Codes'!$Q$3,IF(G1090&lt;='State Zip Codes'!$R$4,'State Zip Codes'!$R$3,IF(G1090&lt;='State Zip Codes'!$S$4,'State Zip Codes'!$S$3,IF(G1090&lt;='State Zip Codes'!$T$4,'State Zip Codes'!$T$3,"OUT OF TERRITORY"))))),$U$3)</f>
        <v>Zone 5</v>
      </c>
    </row>
    <row r="1091" spans="1:8" x14ac:dyDescent="0.25">
      <c r="A1091" t="s">
        <v>367</v>
      </c>
      <c r="B1091">
        <v>33881</v>
      </c>
      <c r="C1091" t="str">
        <f t="shared" si="16"/>
        <v>33881</v>
      </c>
      <c r="D1091" t="s">
        <v>348</v>
      </c>
      <c r="E1091" t="s">
        <v>763</v>
      </c>
      <c r="F1091" t="s">
        <v>797</v>
      </c>
      <c r="G1091" s="144">
        <v>38.593364610899997</v>
      </c>
      <c r="H1091" t="str">
        <f>IF(VLOOKUP(A1091,$J$4:$K$19,2)="Y",IF(G1091&lt;='State Zip Codes'!$P$4,'State Zip Codes'!$P$3,IF(G1091&lt;='State Zip Codes'!$Q$4,'State Zip Codes'!$Q$3,IF(G1091&lt;='State Zip Codes'!$R$4,'State Zip Codes'!$R$3,IF(G1091&lt;='State Zip Codes'!$S$4,'State Zip Codes'!$S$3,IF(G1091&lt;='State Zip Codes'!$T$4,'State Zip Codes'!$T$3,"OUT OF TERRITORY"))))),$U$3)</f>
        <v>Zone 5</v>
      </c>
    </row>
    <row r="1092" spans="1:8" x14ac:dyDescent="0.25">
      <c r="A1092" t="s">
        <v>367</v>
      </c>
      <c r="B1092">
        <v>32141</v>
      </c>
      <c r="C1092" t="str">
        <f t="shared" si="16"/>
        <v>32141</v>
      </c>
      <c r="D1092" t="s">
        <v>348</v>
      </c>
      <c r="E1092" t="s">
        <v>765</v>
      </c>
      <c r="F1092" t="s">
        <v>798</v>
      </c>
      <c r="G1092" s="144">
        <v>38.817058239299996</v>
      </c>
      <c r="H1092" t="str">
        <f>IF(VLOOKUP(A1092,$J$4:$K$19,2)="Y",IF(G1092&lt;='State Zip Codes'!$P$4,'State Zip Codes'!$P$3,IF(G1092&lt;='State Zip Codes'!$Q$4,'State Zip Codes'!$Q$3,IF(G1092&lt;='State Zip Codes'!$R$4,'State Zip Codes'!$R$3,IF(G1092&lt;='State Zip Codes'!$S$4,'State Zip Codes'!$S$3,IF(G1092&lt;='State Zip Codes'!$T$4,'State Zip Codes'!$T$3,"OUT OF TERRITORY"))))),$U$3)</f>
        <v>Zone 5</v>
      </c>
    </row>
    <row r="1093" spans="1:8" x14ac:dyDescent="0.25">
      <c r="A1093" t="s">
        <v>367</v>
      </c>
      <c r="B1093">
        <v>34731</v>
      </c>
      <c r="C1093" t="str">
        <f t="shared" ref="C1093:C1156" si="17">TRIM(CLEAN(B1093))</f>
        <v>34731</v>
      </c>
      <c r="D1093" t="s">
        <v>348</v>
      </c>
      <c r="E1093" t="s">
        <v>512</v>
      </c>
      <c r="F1093" t="s">
        <v>799</v>
      </c>
      <c r="G1093" s="144">
        <v>39.183667241400002</v>
      </c>
      <c r="H1093" t="str">
        <f>IF(VLOOKUP(A1093,$J$4:$K$19,2)="Y",IF(G1093&lt;='State Zip Codes'!$P$4,'State Zip Codes'!$P$3,IF(G1093&lt;='State Zip Codes'!$Q$4,'State Zip Codes'!$Q$3,IF(G1093&lt;='State Zip Codes'!$R$4,'State Zip Codes'!$R$3,IF(G1093&lt;='State Zip Codes'!$S$4,'State Zip Codes'!$S$3,IF(G1093&lt;='State Zip Codes'!$T$4,'State Zip Codes'!$T$3,"OUT OF TERRITORY"))))),$U$3)</f>
        <v>Zone 5</v>
      </c>
    </row>
    <row r="1094" spans="1:8" x14ac:dyDescent="0.25">
      <c r="A1094" t="s">
        <v>367</v>
      </c>
      <c r="B1094">
        <v>32724</v>
      </c>
      <c r="C1094" t="str">
        <f t="shared" si="17"/>
        <v>32724</v>
      </c>
      <c r="D1094" t="s">
        <v>348</v>
      </c>
      <c r="E1094" t="s">
        <v>765</v>
      </c>
      <c r="F1094" t="s">
        <v>780</v>
      </c>
      <c r="G1094" s="144">
        <v>39.233376936599996</v>
      </c>
      <c r="H1094" t="str">
        <f>IF(VLOOKUP(A1094,$J$4:$K$19,2)="Y",IF(G1094&lt;='State Zip Codes'!$P$4,'State Zip Codes'!$P$3,IF(G1094&lt;='State Zip Codes'!$Q$4,'State Zip Codes'!$Q$3,IF(G1094&lt;='State Zip Codes'!$R$4,'State Zip Codes'!$R$3,IF(G1094&lt;='State Zip Codes'!$S$4,'State Zip Codes'!$S$3,IF(G1094&lt;='State Zip Codes'!$T$4,'State Zip Codes'!$T$3,"OUT OF TERRITORY"))))),$U$3)</f>
        <v>Zone 5</v>
      </c>
    </row>
    <row r="1095" spans="1:8" x14ac:dyDescent="0.25">
      <c r="A1095" t="s">
        <v>367</v>
      </c>
      <c r="B1095">
        <v>33838</v>
      </c>
      <c r="C1095" t="str">
        <f t="shared" si="17"/>
        <v>33838</v>
      </c>
      <c r="D1095" t="s">
        <v>348</v>
      </c>
      <c r="E1095" t="s">
        <v>763</v>
      </c>
      <c r="F1095" t="s">
        <v>800</v>
      </c>
      <c r="G1095" s="144">
        <v>39.823679567100001</v>
      </c>
      <c r="H1095" t="str">
        <f>IF(VLOOKUP(A1095,$J$4:$K$19,2)="Y",IF(G1095&lt;='State Zip Codes'!$P$4,'State Zip Codes'!$P$3,IF(G1095&lt;='State Zip Codes'!$Q$4,'State Zip Codes'!$Q$3,IF(G1095&lt;='State Zip Codes'!$R$4,'State Zip Codes'!$R$3,IF(G1095&lt;='State Zip Codes'!$S$4,'State Zip Codes'!$S$3,IF(G1095&lt;='State Zip Codes'!$T$4,'State Zip Codes'!$T$3,"OUT OF TERRITORY"))))),$U$3)</f>
        <v>Zone 5</v>
      </c>
    </row>
    <row r="1096" spans="1:8" x14ac:dyDescent="0.25">
      <c r="A1096" t="s">
        <v>367</v>
      </c>
      <c r="B1096">
        <v>32922</v>
      </c>
      <c r="C1096" t="str">
        <f t="shared" si="17"/>
        <v>32922</v>
      </c>
      <c r="D1096" t="s">
        <v>348</v>
      </c>
      <c r="E1096" t="s">
        <v>774</v>
      </c>
      <c r="F1096" t="s">
        <v>789</v>
      </c>
      <c r="G1096" s="144">
        <v>40.153006297799998</v>
      </c>
      <c r="H1096" t="str">
        <f>IF(VLOOKUP(A1096,$J$4:$K$19,2)="Y",IF(G1096&lt;='State Zip Codes'!$P$4,'State Zip Codes'!$P$3,IF(G1096&lt;='State Zip Codes'!$Q$4,'State Zip Codes'!$Q$3,IF(G1096&lt;='State Zip Codes'!$R$4,'State Zip Codes'!$R$3,IF(G1096&lt;='State Zip Codes'!$S$4,'State Zip Codes'!$S$3,IF(G1096&lt;='State Zip Codes'!$T$4,'State Zip Codes'!$T$3,"OUT OF TERRITORY"))))),$U$3)</f>
        <v>Zone 5</v>
      </c>
    </row>
    <row r="1097" spans="1:8" x14ac:dyDescent="0.25">
      <c r="A1097" t="s">
        <v>367</v>
      </c>
      <c r="B1097">
        <v>32132</v>
      </c>
      <c r="C1097" t="str">
        <f t="shared" si="17"/>
        <v>32132</v>
      </c>
      <c r="D1097" t="s">
        <v>348</v>
      </c>
      <c r="E1097" t="s">
        <v>765</v>
      </c>
      <c r="F1097" t="s">
        <v>798</v>
      </c>
      <c r="G1097" s="144">
        <v>40.799232335399992</v>
      </c>
      <c r="H1097" t="str">
        <f>IF(VLOOKUP(A1097,$J$4:$K$19,2)="Y",IF(G1097&lt;='State Zip Codes'!$P$4,'State Zip Codes'!$P$3,IF(G1097&lt;='State Zip Codes'!$Q$4,'State Zip Codes'!$Q$3,IF(G1097&lt;='State Zip Codes'!$R$4,'State Zip Codes'!$R$3,IF(G1097&lt;='State Zip Codes'!$S$4,'State Zip Codes'!$S$3,IF(G1097&lt;='State Zip Codes'!$T$4,'State Zip Codes'!$T$3,"OUT OF TERRITORY"))))),$U$3)</f>
        <v>Zone 5</v>
      </c>
    </row>
    <row r="1098" spans="1:8" x14ac:dyDescent="0.25">
      <c r="A1098" t="s">
        <v>367</v>
      </c>
      <c r="B1098">
        <v>32955</v>
      </c>
      <c r="C1098" t="str">
        <f t="shared" si="17"/>
        <v>32955</v>
      </c>
      <c r="D1098" t="s">
        <v>348</v>
      </c>
      <c r="E1098" t="s">
        <v>774</v>
      </c>
      <c r="F1098" t="s">
        <v>801</v>
      </c>
      <c r="G1098" s="144">
        <v>41.370893830199996</v>
      </c>
      <c r="H1098" t="str">
        <f>IF(VLOOKUP(A1098,$J$4:$K$19,2)="Y",IF(G1098&lt;='State Zip Codes'!$P$4,'State Zip Codes'!$P$3,IF(G1098&lt;='State Zip Codes'!$Q$4,'State Zip Codes'!$Q$3,IF(G1098&lt;='State Zip Codes'!$R$4,'State Zip Codes'!$R$3,IF(G1098&lt;='State Zip Codes'!$S$4,'State Zip Codes'!$S$3,IF(G1098&lt;='State Zip Codes'!$T$4,'State Zip Codes'!$T$3,"OUT OF TERRITORY"))))),$U$3)</f>
        <v>Zone 5</v>
      </c>
    </row>
    <row r="1099" spans="1:8" x14ac:dyDescent="0.25">
      <c r="A1099" t="s">
        <v>367</v>
      </c>
      <c r="B1099">
        <v>33823</v>
      </c>
      <c r="C1099" t="str">
        <f t="shared" si="17"/>
        <v>33823</v>
      </c>
      <c r="D1099" t="s">
        <v>348</v>
      </c>
      <c r="E1099" t="s">
        <v>763</v>
      </c>
      <c r="F1099" t="s">
        <v>802</v>
      </c>
      <c r="G1099" s="144">
        <v>41.482740644400003</v>
      </c>
      <c r="H1099" t="str">
        <f>IF(VLOOKUP(A1099,$J$4:$K$19,2)="Y",IF(G1099&lt;='State Zip Codes'!$P$4,'State Zip Codes'!$P$3,IF(G1099&lt;='State Zip Codes'!$Q$4,'State Zip Codes'!$Q$3,IF(G1099&lt;='State Zip Codes'!$R$4,'State Zip Codes'!$R$3,IF(G1099&lt;='State Zip Codes'!$S$4,'State Zip Codes'!$S$3,IF(G1099&lt;='State Zip Codes'!$T$4,'State Zip Codes'!$T$3,"OUT OF TERRITORY"))))),$U$3)</f>
        <v>Zone 5</v>
      </c>
    </row>
    <row r="1100" spans="1:8" x14ac:dyDescent="0.25">
      <c r="A1100" t="s">
        <v>367</v>
      </c>
      <c r="B1100">
        <v>33585</v>
      </c>
      <c r="C1100" t="str">
        <f t="shared" si="17"/>
        <v>33585</v>
      </c>
      <c r="D1100" t="s">
        <v>348</v>
      </c>
      <c r="E1100" t="s">
        <v>795</v>
      </c>
      <c r="F1100" t="s">
        <v>803</v>
      </c>
      <c r="G1100" s="144">
        <v>41.513809203899996</v>
      </c>
      <c r="H1100" t="str">
        <f>IF(VLOOKUP(A1100,$J$4:$K$19,2)="Y",IF(G1100&lt;='State Zip Codes'!$P$4,'State Zip Codes'!$P$3,IF(G1100&lt;='State Zip Codes'!$Q$4,'State Zip Codes'!$Q$3,IF(G1100&lt;='State Zip Codes'!$R$4,'State Zip Codes'!$R$3,IF(G1100&lt;='State Zip Codes'!$S$4,'State Zip Codes'!$S$3,IF(G1100&lt;='State Zip Codes'!$T$4,'State Zip Codes'!$T$3,"OUT OF TERRITORY"))))),$U$3)</f>
        <v>Zone 5</v>
      </c>
    </row>
    <row r="1101" spans="1:8" x14ac:dyDescent="0.25">
      <c r="A1101" t="s">
        <v>367</v>
      </c>
      <c r="B1101">
        <v>33888</v>
      </c>
      <c r="C1101" t="str">
        <f t="shared" si="17"/>
        <v>33888</v>
      </c>
      <c r="D1101" t="s">
        <v>348</v>
      </c>
      <c r="E1101" t="s">
        <v>763</v>
      </c>
      <c r="F1101" t="s">
        <v>797</v>
      </c>
      <c r="G1101" s="144">
        <v>41.911486765500001</v>
      </c>
      <c r="H1101" t="str">
        <f>IF(VLOOKUP(A1101,$J$4:$K$19,2)="Y",IF(G1101&lt;='State Zip Codes'!$P$4,'State Zip Codes'!$P$3,IF(G1101&lt;='State Zip Codes'!$Q$4,'State Zip Codes'!$Q$3,IF(G1101&lt;='State Zip Codes'!$R$4,'State Zip Codes'!$R$3,IF(G1101&lt;='State Zip Codes'!$S$4,'State Zip Codes'!$S$3,IF(G1101&lt;='State Zip Codes'!$T$4,'State Zip Codes'!$T$3,"OUT OF TERRITORY"))))),$U$3)</f>
        <v>Zone 5</v>
      </c>
    </row>
    <row r="1102" spans="1:8" x14ac:dyDescent="0.25">
      <c r="A1102" t="s">
        <v>367</v>
      </c>
      <c r="B1102">
        <v>32159</v>
      </c>
      <c r="C1102" t="str">
        <f t="shared" si="17"/>
        <v>32159</v>
      </c>
      <c r="D1102" t="s">
        <v>348</v>
      </c>
      <c r="E1102" t="s">
        <v>512</v>
      </c>
      <c r="F1102" t="s">
        <v>804</v>
      </c>
      <c r="G1102" s="144">
        <v>41.942555325000001</v>
      </c>
      <c r="H1102" t="str">
        <f>IF(VLOOKUP(A1102,$J$4:$K$19,2)="Y",IF(G1102&lt;='State Zip Codes'!$P$4,'State Zip Codes'!$P$3,IF(G1102&lt;='State Zip Codes'!$Q$4,'State Zip Codes'!$Q$3,IF(G1102&lt;='State Zip Codes'!$R$4,'State Zip Codes'!$R$3,IF(G1102&lt;='State Zip Codes'!$S$4,'State Zip Codes'!$S$3,IF(G1102&lt;='State Zip Codes'!$T$4,'State Zip Codes'!$T$3,"OUT OF TERRITORY"))))),$U$3)</f>
        <v>Zone 5</v>
      </c>
    </row>
    <row r="1103" spans="1:8" x14ac:dyDescent="0.25">
      <c r="A1103" t="s">
        <v>367</v>
      </c>
      <c r="B1103">
        <v>33809</v>
      </c>
      <c r="C1103" t="str">
        <f t="shared" si="17"/>
        <v>33809</v>
      </c>
      <c r="D1103" t="s">
        <v>348</v>
      </c>
      <c r="E1103" t="s">
        <v>763</v>
      </c>
      <c r="F1103" t="s">
        <v>805</v>
      </c>
      <c r="G1103" s="144">
        <v>42.650918481599994</v>
      </c>
      <c r="H1103" t="str">
        <f>IF(VLOOKUP(A1103,$J$4:$K$19,2)="Y",IF(G1103&lt;='State Zip Codes'!$P$4,'State Zip Codes'!$P$3,IF(G1103&lt;='State Zip Codes'!$Q$4,'State Zip Codes'!$Q$3,IF(G1103&lt;='State Zip Codes'!$R$4,'State Zip Codes'!$R$3,IF(G1103&lt;='State Zip Codes'!$S$4,'State Zip Codes'!$S$3,IF(G1103&lt;='State Zip Codes'!$T$4,'State Zip Codes'!$T$3,"OUT OF TERRITORY"))))),$U$3)</f>
        <v>Zone 5</v>
      </c>
    </row>
    <row r="1104" spans="1:8" x14ac:dyDescent="0.25">
      <c r="A1104" t="s">
        <v>367</v>
      </c>
      <c r="B1104">
        <v>32953</v>
      </c>
      <c r="C1104" t="str">
        <f t="shared" si="17"/>
        <v>32953</v>
      </c>
      <c r="D1104" t="s">
        <v>348</v>
      </c>
      <c r="E1104" t="s">
        <v>774</v>
      </c>
      <c r="F1104" t="s">
        <v>806</v>
      </c>
      <c r="G1104" s="144">
        <v>42.762765295799994</v>
      </c>
      <c r="H1104" t="str">
        <f>IF(VLOOKUP(A1104,$J$4:$K$19,2)="Y",IF(G1104&lt;='State Zip Codes'!$P$4,'State Zip Codes'!$P$3,IF(G1104&lt;='State Zip Codes'!$Q$4,'State Zip Codes'!$Q$3,IF(G1104&lt;='State Zip Codes'!$R$4,'State Zip Codes'!$R$3,IF(G1104&lt;='State Zip Codes'!$S$4,'State Zip Codes'!$S$3,IF(G1104&lt;='State Zip Codes'!$T$4,'State Zip Codes'!$T$3,"OUT OF TERRITORY"))))),$U$3)</f>
        <v>Zone 5</v>
      </c>
    </row>
    <row r="1105" spans="1:8" x14ac:dyDescent="0.25">
      <c r="A1105" t="s">
        <v>367</v>
      </c>
      <c r="B1105">
        <v>32124</v>
      </c>
      <c r="C1105" t="str">
        <f t="shared" si="17"/>
        <v>32124</v>
      </c>
      <c r="D1105" t="s">
        <v>348</v>
      </c>
      <c r="E1105" t="s">
        <v>765</v>
      </c>
      <c r="F1105" t="s">
        <v>807</v>
      </c>
      <c r="G1105" s="144">
        <v>42.992672636099996</v>
      </c>
      <c r="H1105" t="str">
        <f>IF(VLOOKUP(A1105,$J$4:$K$19,2)="Y",IF(G1105&lt;='State Zip Codes'!$P$4,'State Zip Codes'!$P$3,IF(G1105&lt;='State Zip Codes'!$Q$4,'State Zip Codes'!$Q$3,IF(G1105&lt;='State Zip Codes'!$R$4,'State Zip Codes'!$R$3,IF(G1105&lt;='State Zip Codes'!$S$4,'State Zip Codes'!$S$3,IF(G1105&lt;='State Zip Codes'!$T$4,'State Zip Codes'!$T$3,"OUT OF TERRITORY"))))),$U$3)</f>
        <v>Zone 5</v>
      </c>
    </row>
    <row r="1106" spans="1:8" x14ac:dyDescent="0.25">
      <c r="A1106" t="s">
        <v>367</v>
      </c>
      <c r="B1106">
        <v>32130</v>
      </c>
      <c r="C1106" t="str">
        <f t="shared" si="17"/>
        <v>32130</v>
      </c>
      <c r="D1106" t="s">
        <v>348</v>
      </c>
      <c r="E1106" t="s">
        <v>765</v>
      </c>
      <c r="F1106" t="s">
        <v>808</v>
      </c>
      <c r="G1106" s="144">
        <v>42.998886347999999</v>
      </c>
      <c r="H1106" t="str">
        <f>IF(VLOOKUP(A1106,$J$4:$K$19,2)="Y",IF(G1106&lt;='State Zip Codes'!$P$4,'State Zip Codes'!$P$3,IF(G1106&lt;='State Zip Codes'!$Q$4,'State Zip Codes'!$Q$3,IF(G1106&lt;='State Zip Codes'!$R$4,'State Zip Codes'!$R$3,IF(G1106&lt;='State Zip Codes'!$S$4,'State Zip Codes'!$S$3,IF(G1106&lt;='State Zip Codes'!$T$4,'State Zip Codes'!$T$3,"OUT OF TERRITORY"))))),$U$3)</f>
        <v>Zone 5</v>
      </c>
    </row>
    <row r="1107" spans="1:8" x14ac:dyDescent="0.25">
      <c r="A1107" t="s">
        <v>367</v>
      </c>
      <c r="B1107">
        <v>33884</v>
      </c>
      <c r="C1107" t="str">
        <f t="shared" si="17"/>
        <v>33884</v>
      </c>
      <c r="D1107" t="s">
        <v>348</v>
      </c>
      <c r="E1107" t="s">
        <v>763</v>
      </c>
      <c r="F1107" t="s">
        <v>797</v>
      </c>
      <c r="G1107" s="144">
        <v>43.029954907499999</v>
      </c>
      <c r="H1107" t="str">
        <f>IF(VLOOKUP(A1107,$J$4:$K$19,2)="Y",IF(G1107&lt;='State Zip Codes'!$P$4,'State Zip Codes'!$P$3,IF(G1107&lt;='State Zip Codes'!$Q$4,'State Zip Codes'!$Q$3,IF(G1107&lt;='State Zip Codes'!$R$4,'State Zip Codes'!$R$3,IF(G1107&lt;='State Zip Codes'!$S$4,'State Zip Codes'!$S$3,IF(G1107&lt;='State Zip Codes'!$T$4,'State Zip Codes'!$T$3,"OUT OF TERRITORY"))))),$U$3)</f>
        <v>Zone 5</v>
      </c>
    </row>
    <row r="1108" spans="1:8" x14ac:dyDescent="0.25">
      <c r="A1108" t="s">
        <v>367</v>
      </c>
      <c r="B1108">
        <v>32169</v>
      </c>
      <c r="C1108" t="str">
        <f t="shared" si="17"/>
        <v>32169</v>
      </c>
      <c r="D1108" t="s">
        <v>348</v>
      </c>
      <c r="E1108" t="s">
        <v>765</v>
      </c>
      <c r="F1108" t="s">
        <v>791</v>
      </c>
      <c r="G1108" s="144">
        <v>43.408991333399996</v>
      </c>
      <c r="H1108" t="str">
        <f>IF(VLOOKUP(A1108,$J$4:$K$19,2)="Y",IF(G1108&lt;='State Zip Codes'!$P$4,'State Zip Codes'!$P$3,IF(G1108&lt;='State Zip Codes'!$Q$4,'State Zip Codes'!$Q$3,IF(G1108&lt;='State Zip Codes'!$R$4,'State Zip Codes'!$R$3,IF(G1108&lt;='State Zip Codes'!$S$4,'State Zip Codes'!$S$3,IF(G1108&lt;='State Zip Codes'!$T$4,'State Zip Codes'!$T$3,"OUT OF TERRITORY"))))),$U$3)</f>
        <v>Zone 5</v>
      </c>
    </row>
    <row r="1109" spans="1:8" x14ac:dyDescent="0.25">
      <c r="A1109" t="s">
        <v>367</v>
      </c>
      <c r="B1109">
        <v>32128</v>
      </c>
      <c r="C1109" t="str">
        <f t="shared" si="17"/>
        <v>32128</v>
      </c>
      <c r="D1109" t="s">
        <v>348</v>
      </c>
      <c r="E1109" t="s">
        <v>765</v>
      </c>
      <c r="F1109" t="s">
        <v>809</v>
      </c>
      <c r="G1109" s="144">
        <v>43.564334130899994</v>
      </c>
      <c r="H1109" t="str">
        <f>IF(VLOOKUP(A1109,$J$4:$K$19,2)="Y",IF(G1109&lt;='State Zip Codes'!$P$4,'State Zip Codes'!$P$3,IF(G1109&lt;='State Zip Codes'!$Q$4,'State Zip Codes'!$Q$3,IF(G1109&lt;='State Zip Codes'!$R$4,'State Zip Codes'!$R$3,IF(G1109&lt;='State Zip Codes'!$S$4,'State Zip Codes'!$S$3,IF(G1109&lt;='State Zip Codes'!$T$4,'State Zip Codes'!$T$3,"OUT OF TERRITORY"))))),$U$3)</f>
        <v>Zone 5</v>
      </c>
    </row>
    <row r="1110" spans="1:8" x14ac:dyDescent="0.25">
      <c r="A1110" t="s">
        <v>367</v>
      </c>
      <c r="B1110">
        <v>32163</v>
      </c>
      <c r="C1110" t="str">
        <f t="shared" si="17"/>
        <v>32163</v>
      </c>
      <c r="D1110" t="s">
        <v>348</v>
      </c>
      <c r="E1110" t="s">
        <v>795</v>
      </c>
      <c r="F1110" t="s">
        <v>788</v>
      </c>
      <c r="G1110" s="144">
        <v>43.756959199800001</v>
      </c>
      <c r="H1110" t="str">
        <f>IF(VLOOKUP(A1110,$J$4:$K$19,2)="Y",IF(G1110&lt;='State Zip Codes'!$P$4,'State Zip Codes'!$P$3,IF(G1110&lt;='State Zip Codes'!$Q$4,'State Zip Codes'!$Q$3,IF(G1110&lt;='State Zip Codes'!$R$4,'State Zip Codes'!$R$3,IF(G1110&lt;='State Zip Codes'!$S$4,'State Zip Codes'!$S$3,IF(G1110&lt;='State Zip Codes'!$T$4,'State Zip Codes'!$T$3,"OUT OF TERRITORY"))))),$U$3)</f>
        <v>Zone 5</v>
      </c>
    </row>
    <row r="1111" spans="1:8" x14ac:dyDescent="0.25">
      <c r="A1111" t="s">
        <v>367</v>
      </c>
      <c r="B1111">
        <v>33898</v>
      </c>
      <c r="C1111" t="str">
        <f t="shared" si="17"/>
        <v>33898</v>
      </c>
      <c r="D1111" t="s">
        <v>348</v>
      </c>
      <c r="E1111" t="s">
        <v>763</v>
      </c>
      <c r="F1111" t="s">
        <v>810</v>
      </c>
      <c r="G1111" s="144">
        <v>44.222987592300001</v>
      </c>
      <c r="H1111" t="str">
        <f>IF(VLOOKUP(A1111,$J$4:$K$19,2)="Y",IF(G1111&lt;='State Zip Codes'!$P$4,'State Zip Codes'!$P$3,IF(G1111&lt;='State Zip Codes'!$Q$4,'State Zip Codes'!$Q$3,IF(G1111&lt;='State Zip Codes'!$R$4,'State Zip Codes'!$R$3,IF(G1111&lt;='State Zip Codes'!$S$4,'State Zip Codes'!$S$3,IF(G1111&lt;='State Zip Codes'!$T$4,'State Zip Codes'!$T$3,"OUT OF TERRITORY"))))),$U$3)</f>
        <v>Zone 5</v>
      </c>
    </row>
    <row r="1112" spans="1:8" x14ac:dyDescent="0.25">
      <c r="A1112" t="s">
        <v>367</v>
      </c>
      <c r="B1112">
        <v>32195</v>
      </c>
      <c r="C1112" t="str">
        <f t="shared" si="17"/>
        <v>32195</v>
      </c>
      <c r="D1112" t="s">
        <v>348</v>
      </c>
      <c r="E1112" t="s">
        <v>811</v>
      </c>
      <c r="F1112" t="s">
        <v>812</v>
      </c>
      <c r="G1112" s="144">
        <v>44.378330389799999</v>
      </c>
      <c r="H1112" t="str">
        <f>IF(VLOOKUP(A1112,$J$4:$K$19,2)="Y",IF(G1112&lt;='State Zip Codes'!$P$4,'State Zip Codes'!$P$3,IF(G1112&lt;='State Zip Codes'!$Q$4,'State Zip Codes'!$Q$3,IF(G1112&lt;='State Zip Codes'!$R$4,'State Zip Codes'!$R$3,IF(G1112&lt;='State Zip Codes'!$S$4,'State Zip Codes'!$S$3,IF(G1112&lt;='State Zip Codes'!$T$4,'State Zip Codes'!$T$3,"OUT OF TERRITORY"))))),$U$3)</f>
        <v>Zone 5</v>
      </c>
    </row>
    <row r="1113" spans="1:8" x14ac:dyDescent="0.25">
      <c r="A1113" t="s">
        <v>367</v>
      </c>
      <c r="B1113">
        <v>33839</v>
      </c>
      <c r="C1113" t="str">
        <f t="shared" si="17"/>
        <v>33839</v>
      </c>
      <c r="D1113" t="s">
        <v>348</v>
      </c>
      <c r="E1113" t="s">
        <v>763</v>
      </c>
      <c r="F1113" t="s">
        <v>813</v>
      </c>
      <c r="G1113" s="144">
        <v>44.875427341799998</v>
      </c>
      <c r="H1113" t="str">
        <f>IF(VLOOKUP(A1113,$J$4:$K$19,2)="Y",IF(G1113&lt;='State Zip Codes'!$P$4,'State Zip Codes'!$P$3,IF(G1113&lt;='State Zip Codes'!$Q$4,'State Zip Codes'!$Q$3,IF(G1113&lt;='State Zip Codes'!$R$4,'State Zip Codes'!$R$3,IF(G1113&lt;='State Zip Codes'!$S$4,'State Zip Codes'!$S$3,IF(G1113&lt;='State Zip Codes'!$T$4,'State Zip Codes'!$T$3,"OUT OF TERRITORY"))))),$U$3)</f>
        <v>Zone 5</v>
      </c>
    </row>
    <row r="1114" spans="1:8" x14ac:dyDescent="0.25">
      <c r="A1114" t="s">
        <v>367</v>
      </c>
      <c r="B1114">
        <v>32102</v>
      </c>
      <c r="C1114" t="str">
        <f t="shared" si="17"/>
        <v>32102</v>
      </c>
      <c r="D1114" t="s">
        <v>348</v>
      </c>
      <c r="E1114" t="s">
        <v>512</v>
      </c>
      <c r="F1114" t="s">
        <v>814</v>
      </c>
      <c r="G1114" s="144">
        <v>44.956205596499991</v>
      </c>
      <c r="H1114" t="str">
        <f>IF(VLOOKUP(A1114,$J$4:$K$19,2)="Y",IF(G1114&lt;='State Zip Codes'!$P$4,'State Zip Codes'!$P$3,IF(G1114&lt;='State Zip Codes'!$Q$4,'State Zip Codes'!$Q$3,IF(G1114&lt;='State Zip Codes'!$R$4,'State Zip Codes'!$R$3,IF(G1114&lt;='State Zip Codes'!$S$4,'State Zip Codes'!$S$3,IF(G1114&lt;='State Zip Codes'!$T$4,'State Zip Codes'!$T$3,"OUT OF TERRITORY"))))),$U$3)</f>
        <v>Zone 5</v>
      </c>
    </row>
    <row r="1115" spans="1:8" x14ac:dyDescent="0.25">
      <c r="A1115" t="s">
        <v>367</v>
      </c>
      <c r="B1115">
        <v>33880</v>
      </c>
      <c r="C1115" t="str">
        <f t="shared" si="17"/>
        <v>33880</v>
      </c>
      <c r="D1115" t="s">
        <v>348</v>
      </c>
      <c r="E1115" t="s">
        <v>763</v>
      </c>
      <c r="F1115" t="s">
        <v>797</v>
      </c>
      <c r="G1115" s="144">
        <v>45.422233988999992</v>
      </c>
      <c r="H1115" t="str">
        <f>IF(VLOOKUP(A1115,$J$4:$K$19,2)="Y",IF(G1115&lt;='State Zip Codes'!$P$4,'State Zip Codes'!$P$3,IF(G1115&lt;='State Zip Codes'!$Q$4,'State Zip Codes'!$Q$3,IF(G1115&lt;='State Zip Codes'!$R$4,'State Zip Codes'!$R$3,IF(G1115&lt;='State Zip Codes'!$S$4,'State Zip Codes'!$S$3,IF(G1115&lt;='State Zip Codes'!$T$4,'State Zip Codes'!$T$3,"OUT OF TERRITORY"))))),$U$3)</f>
        <v>Zone 5</v>
      </c>
    </row>
    <row r="1116" spans="1:8" x14ac:dyDescent="0.25">
      <c r="A1116" t="s">
        <v>367</v>
      </c>
      <c r="B1116">
        <v>32162</v>
      </c>
      <c r="C1116" t="str">
        <f t="shared" si="17"/>
        <v>32162</v>
      </c>
      <c r="D1116" t="s">
        <v>348</v>
      </c>
      <c r="E1116" t="s">
        <v>795</v>
      </c>
      <c r="F1116" t="s">
        <v>788</v>
      </c>
      <c r="G1116" s="144">
        <v>45.782629279200002</v>
      </c>
      <c r="H1116" t="str">
        <f>IF(VLOOKUP(A1116,$J$4:$K$19,2)="Y",IF(G1116&lt;='State Zip Codes'!$P$4,'State Zip Codes'!$P$3,IF(G1116&lt;='State Zip Codes'!$Q$4,'State Zip Codes'!$Q$3,IF(G1116&lt;='State Zip Codes'!$R$4,'State Zip Codes'!$R$3,IF(G1116&lt;='State Zip Codes'!$S$4,'State Zip Codes'!$S$3,IF(G1116&lt;='State Zip Codes'!$T$4,'State Zip Codes'!$T$3,"OUT OF TERRITORY"))))),$U$3)</f>
        <v>Zone 5</v>
      </c>
    </row>
    <row r="1117" spans="1:8" x14ac:dyDescent="0.25">
      <c r="A1117" t="s">
        <v>367</v>
      </c>
      <c r="B1117">
        <v>33597</v>
      </c>
      <c r="C1117" t="str">
        <f t="shared" si="17"/>
        <v>33597</v>
      </c>
      <c r="D1117" t="s">
        <v>348</v>
      </c>
      <c r="E1117" t="s">
        <v>795</v>
      </c>
      <c r="F1117" t="s">
        <v>815</v>
      </c>
      <c r="G1117" s="144">
        <v>45.788842991099997</v>
      </c>
      <c r="H1117" t="str">
        <f>IF(VLOOKUP(A1117,$J$4:$K$19,2)="Y",IF(G1117&lt;='State Zip Codes'!$P$4,'State Zip Codes'!$P$3,IF(G1117&lt;='State Zip Codes'!$Q$4,'State Zip Codes'!$Q$3,IF(G1117&lt;='State Zip Codes'!$R$4,'State Zip Codes'!$R$3,IF(G1117&lt;='State Zip Codes'!$S$4,'State Zip Codes'!$S$3,IF(G1117&lt;='State Zip Codes'!$T$4,'State Zip Codes'!$T$3,"OUT OF TERRITORY"))))),$U$3)</f>
        <v>Zone 5</v>
      </c>
    </row>
    <row r="1118" spans="1:8" x14ac:dyDescent="0.25">
      <c r="A1118" t="s">
        <v>367</v>
      </c>
      <c r="B1118">
        <v>34785</v>
      </c>
      <c r="C1118" t="str">
        <f t="shared" si="17"/>
        <v>34785</v>
      </c>
      <c r="D1118" t="s">
        <v>348</v>
      </c>
      <c r="E1118" t="s">
        <v>795</v>
      </c>
      <c r="F1118" t="s">
        <v>816</v>
      </c>
      <c r="G1118" s="144">
        <v>45.857193821999992</v>
      </c>
      <c r="H1118" t="str">
        <f>IF(VLOOKUP(A1118,$J$4:$K$19,2)="Y",IF(G1118&lt;='State Zip Codes'!$P$4,'State Zip Codes'!$P$3,IF(G1118&lt;='State Zip Codes'!$Q$4,'State Zip Codes'!$Q$3,IF(G1118&lt;='State Zip Codes'!$R$4,'State Zip Codes'!$R$3,IF(G1118&lt;='State Zip Codes'!$S$4,'State Zip Codes'!$S$3,IF(G1118&lt;='State Zip Codes'!$T$4,'State Zip Codes'!$T$3,"OUT OF TERRITORY"))))),$U$3)</f>
        <v>Zone 5</v>
      </c>
    </row>
    <row r="1119" spans="1:8" x14ac:dyDescent="0.25">
      <c r="A1119" t="s">
        <v>367</v>
      </c>
      <c r="B1119">
        <v>33853</v>
      </c>
      <c r="C1119" t="str">
        <f t="shared" si="17"/>
        <v>33853</v>
      </c>
      <c r="D1119" t="s">
        <v>348</v>
      </c>
      <c r="E1119" t="s">
        <v>763</v>
      </c>
      <c r="F1119" t="s">
        <v>810</v>
      </c>
      <c r="G1119" s="144">
        <v>45.919330940999998</v>
      </c>
      <c r="H1119" t="str">
        <f>IF(VLOOKUP(A1119,$J$4:$K$19,2)="Y",IF(G1119&lt;='State Zip Codes'!$P$4,'State Zip Codes'!$P$3,IF(G1119&lt;='State Zip Codes'!$Q$4,'State Zip Codes'!$Q$3,IF(G1119&lt;='State Zip Codes'!$R$4,'State Zip Codes'!$R$3,IF(G1119&lt;='State Zip Codes'!$S$4,'State Zip Codes'!$S$3,IF(G1119&lt;='State Zip Codes'!$T$4,'State Zip Codes'!$T$3,"OUT OF TERRITORY"))))),$U$3)</f>
        <v>Zone 5</v>
      </c>
    </row>
    <row r="1120" spans="1:8" x14ac:dyDescent="0.25">
      <c r="A1120" t="s">
        <v>367</v>
      </c>
      <c r="B1120">
        <v>32940</v>
      </c>
      <c r="C1120" t="str">
        <f t="shared" si="17"/>
        <v>32940</v>
      </c>
      <c r="D1120" t="s">
        <v>348</v>
      </c>
      <c r="E1120" t="s">
        <v>774</v>
      </c>
      <c r="F1120" t="s">
        <v>817</v>
      </c>
      <c r="G1120" s="144">
        <v>46.242443959799999</v>
      </c>
      <c r="H1120" t="str">
        <f>IF(VLOOKUP(A1120,$J$4:$K$19,2)="Y",IF(G1120&lt;='State Zip Codes'!$P$4,'State Zip Codes'!$P$3,IF(G1120&lt;='State Zip Codes'!$Q$4,'State Zip Codes'!$Q$3,IF(G1120&lt;='State Zip Codes'!$R$4,'State Zip Codes'!$R$3,IF(G1120&lt;='State Zip Codes'!$S$4,'State Zip Codes'!$S$3,IF(G1120&lt;='State Zip Codes'!$T$4,'State Zip Codes'!$T$3,"OUT OF TERRITORY"))))),$U$3)</f>
        <v>Zone 5</v>
      </c>
    </row>
    <row r="1121" spans="1:8" x14ac:dyDescent="0.25">
      <c r="A1121" t="s">
        <v>367</v>
      </c>
      <c r="B1121">
        <v>33805</v>
      </c>
      <c r="C1121" t="str">
        <f t="shared" si="17"/>
        <v>33805</v>
      </c>
      <c r="D1121" t="s">
        <v>348</v>
      </c>
      <c r="E1121" t="s">
        <v>763</v>
      </c>
      <c r="F1121" t="s">
        <v>805</v>
      </c>
      <c r="G1121" s="144">
        <v>46.279726231200002</v>
      </c>
      <c r="H1121" t="str">
        <f>IF(VLOOKUP(A1121,$J$4:$K$19,2)="Y",IF(G1121&lt;='State Zip Codes'!$P$4,'State Zip Codes'!$P$3,IF(G1121&lt;='State Zip Codes'!$Q$4,'State Zip Codes'!$Q$3,IF(G1121&lt;='State Zip Codes'!$R$4,'State Zip Codes'!$R$3,IF(G1121&lt;='State Zip Codes'!$S$4,'State Zip Codes'!$S$3,IF(G1121&lt;='State Zip Codes'!$T$4,'State Zip Codes'!$T$3,"OUT OF TERRITORY"))))),$U$3)</f>
        <v>Zone 5</v>
      </c>
    </row>
    <row r="1122" spans="1:8" x14ac:dyDescent="0.25">
      <c r="A1122" t="s">
        <v>367</v>
      </c>
      <c r="B1122">
        <v>32127</v>
      </c>
      <c r="C1122" t="str">
        <f t="shared" si="17"/>
        <v>32127</v>
      </c>
      <c r="D1122" t="s">
        <v>348</v>
      </c>
      <c r="E1122" t="s">
        <v>765</v>
      </c>
      <c r="F1122" t="s">
        <v>809</v>
      </c>
      <c r="G1122" s="144">
        <v>46.503419859600001</v>
      </c>
      <c r="H1122" t="str">
        <f>IF(VLOOKUP(A1122,$J$4:$K$19,2)="Y",IF(G1122&lt;='State Zip Codes'!$P$4,'State Zip Codes'!$P$3,IF(G1122&lt;='State Zip Codes'!$Q$4,'State Zip Codes'!$Q$3,IF(G1122&lt;='State Zip Codes'!$R$4,'State Zip Codes'!$R$3,IF(G1122&lt;='State Zip Codes'!$S$4,'State Zip Codes'!$S$3,IF(G1122&lt;='State Zip Codes'!$T$4,'State Zip Codes'!$T$3,"OUT OF TERRITORY"))))),$U$3)</f>
        <v>Zone 5</v>
      </c>
    </row>
    <row r="1123" spans="1:8" x14ac:dyDescent="0.25">
      <c r="A1123" t="s">
        <v>367</v>
      </c>
      <c r="B1123">
        <v>32129</v>
      </c>
      <c r="C1123" t="str">
        <f t="shared" si="17"/>
        <v>32129</v>
      </c>
      <c r="D1123" t="s">
        <v>348</v>
      </c>
      <c r="E1123" t="s">
        <v>765</v>
      </c>
      <c r="F1123" t="s">
        <v>809</v>
      </c>
      <c r="G1123" s="144">
        <v>46.590411826199997</v>
      </c>
      <c r="H1123" t="str">
        <f>IF(VLOOKUP(A1123,$J$4:$K$19,2)="Y",IF(G1123&lt;='State Zip Codes'!$P$4,'State Zip Codes'!$P$3,IF(G1123&lt;='State Zip Codes'!$Q$4,'State Zip Codes'!$Q$3,IF(G1123&lt;='State Zip Codes'!$R$4,'State Zip Codes'!$R$3,IF(G1123&lt;='State Zip Codes'!$S$4,'State Zip Codes'!$S$3,IF(G1123&lt;='State Zip Codes'!$T$4,'State Zip Codes'!$T$3,"OUT OF TERRITORY"))))),$U$3)</f>
        <v>Zone 5</v>
      </c>
    </row>
    <row r="1124" spans="1:8" x14ac:dyDescent="0.25">
      <c r="A1124" t="s">
        <v>367</v>
      </c>
      <c r="B1124">
        <v>32180</v>
      </c>
      <c r="C1124" t="str">
        <f t="shared" si="17"/>
        <v>32180</v>
      </c>
      <c r="D1124" t="s">
        <v>348</v>
      </c>
      <c r="E1124" t="s">
        <v>765</v>
      </c>
      <c r="F1124" t="s">
        <v>818</v>
      </c>
      <c r="G1124" s="144">
        <v>46.913524844999998</v>
      </c>
      <c r="H1124" t="str">
        <f>IF(VLOOKUP(A1124,$J$4:$K$19,2)="Y",IF(G1124&lt;='State Zip Codes'!$P$4,'State Zip Codes'!$P$3,IF(G1124&lt;='State Zip Codes'!$Q$4,'State Zip Codes'!$Q$3,IF(G1124&lt;='State Zip Codes'!$R$4,'State Zip Codes'!$R$3,IF(G1124&lt;='State Zip Codes'!$S$4,'State Zip Codes'!$S$3,IF(G1124&lt;='State Zip Codes'!$T$4,'State Zip Codes'!$T$3,"OUT OF TERRITORY"))))),$U$3)</f>
        <v>Zone 5</v>
      </c>
    </row>
    <row r="1125" spans="1:8" x14ac:dyDescent="0.25">
      <c r="A1125" t="s">
        <v>367</v>
      </c>
      <c r="B1125">
        <v>33801</v>
      </c>
      <c r="C1125" t="str">
        <f t="shared" si="17"/>
        <v>33801</v>
      </c>
      <c r="D1125" t="s">
        <v>348</v>
      </c>
      <c r="E1125" t="s">
        <v>763</v>
      </c>
      <c r="F1125" t="s">
        <v>805</v>
      </c>
      <c r="G1125" s="144">
        <v>47.124791049599999</v>
      </c>
      <c r="H1125" t="str">
        <f>IF(VLOOKUP(A1125,$J$4:$K$19,2)="Y",IF(G1125&lt;='State Zip Codes'!$P$4,'State Zip Codes'!$P$3,IF(G1125&lt;='State Zip Codes'!$Q$4,'State Zip Codes'!$Q$3,IF(G1125&lt;='State Zip Codes'!$R$4,'State Zip Codes'!$R$3,IF(G1125&lt;='State Zip Codes'!$S$4,'State Zip Codes'!$S$3,IF(G1125&lt;='State Zip Codes'!$T$4,'State Zip Codes'!$T$3,"OUT OF TERRITORY"))))),$U$3)</f>
        <v>Zone 5</v>
      </c>
    </row>
    <row r="1126" spans="1:8" x14ac:dyDescent="0.25">
      <c r="A1126" t="s">
        <v>367</v>
      </c>
      <c r="B1126">
        <v>33849</v>
      </c>
      <c r="C1126" t="str">
        <f t="shared" si="17"/>
        <v>33849</v>
      </c>
      <c r="D1126" t="s">
        <v>348</v>
      </c>
      <c r="E1126" t="s">
        <v>763</v>
      </c>
      <c r="F1126" t="s">
        <v>819</v>
      </c>
      <c r="G1126" s="144">
        <v>47.311202406599996</v>
      </c>
      <c r="H1126" t="str">
        <f>IF(VLOOKUP(A1126,$J$4:$K$19,2)="Y",IF(G1126&lt;='State Zip Codes'!$P$4,'State Zip Codes'!$P$3,IF(G1126&lt;='State Zip Codes'!$Q$4,'State Zip Codes'!$Q$3,IF(G1126&lt;='State Zip Codes'!$R$4,'State Zip Codes'!$R$3,IF(G1126&lt;='State Zip Codes'!$S$4,'State Zip Codes'!$S$3,IF(G1126&lt;='State Zip Codes'!$T$4,'State Zip Codes'!$T$3,"OUT OF TERRITORY"))))),$U$3)</f>
        <v>Zone 5</v>
      </c>
    </row>
    <row r="1127" spans="1:8" x14ac:dyDescent="0.25">
      <c r="A1127" t="s">
        <v>367</v>
      </c>
      <c r="B1127">
        <v>32119</v>
      </c>
      <c r="C1127" t="str">
        <f t="shared" si="17"/>
        <v>32119</v>
      </c>
      <c r="D1127" t="s">
        <v>348</v>
      </c>
      <c r="E1127" t="s">
        <v>765</v>
      </c>
      <c r="F1127" t="s">
        <v>807</v>
      </c>
      <c r="G1127" s="144">
        <v>47.360912101799997</v>
      </c>
      <c r="H1127" t="str">
        <f>IF(VLOOKUP(A1127,$J$4:$K$19,2)="Y",IF(G1127&lt;='State Zip Codes'!$P$4,'State Zip Codes'!$P$3,IF(G1127&lt;='State Zip Codes'!$Q$4,'State Zip Codes'!$Q$3,IF(G1127&lt;='State Zip Codes'!$R$4,'State Zip Codes'!$R$3,IF(G1127&lt;='State Zip Codes'!$S$4,'State Zip Codes'!$S$3,IF(G1127&lt;='State Zip Codes'!$T$4,'State Zip Codes'!$T$3,"OUT OF TERRITORY"))))),$U$3)</f>
        <v>Zone 5</v>
      </c>
    </row>
    <row r="1128" spans="1:8" x14ac:dyDescent="0.25">
      <c r="A1128" t="s">
        <v>367</v>
      </c>
      <c r="B1128">
        <v>32920</v>
      </c>
      <c r="C1128" t="str">
        <f t="shared" si="17"/>
        <v>32920</v>
      </c>
      <c r="D1128" t="s">
        <v>348</v>
      </c>
      <c r="E1128" t="s">
        <v>774</v>
      </c>
      <c r="F1128" t="s">
        <v>820</v>
      </c>
      <c r="G1128" s="144">
        <v>47.398194373199999</v>
      </c>
      <c r="H1128" t="str">
        <f>IF(VLOOKUP(A1128,$J$4:$K$19,2)="Y",IF(G1128&lt;='State Zip Codes'!$P$4,'State Zip Codes'!$P$3,IF(G1128&lt;='State Zip Codes'!$Q$4,'State Zip Codes'!$Q$3,IF(G1128&lt;='State Zip Codes'!$R$4,'State Zip Codes'!$R$3,IF(G1128&lt;='State Zip Codes'!$S$4,'State Zip Codes'!$S$3,IF(G1128&lt;='State Zip Codes'!$T$4,'State Zip Codes'!$T$3,"OUT OF TERRITORY"))))),$U$3)</f>
        <v>Zone 5</v>
      </c>
    </row>
    <row r="1129" spans="1:8" x14ac:dyDescent="0.25">
      <c r="A1129" t="s">
        <v>367</v>
      </c>
      <c r="B1129">
        <v>32952</v>
      </c>
      <c r="C1129" t="str">
        <f t="shared" si="17"/>
        <v>32952</v>
      </c>
      <c r="D1129" t="s">
        <v>348</v>
      </c>
      <c r="E1129" t="s">
        <v>774</v>
      </c>
      <c r="F1129" t="s">
        <v>806</v>
      </c>
      <c r="G1129" s="144">
        <v>47.6094605778</v>
      </c>
      <c r="H1129" t="str">
        <f>IF(VLOOKUP(A1129,$J$4:$K$19,2)="Y",IF(G1129&lt;='State Zip Codes'!$P$4,'State Zip Codes'!$P$3,IF(G1129&lt;='State Zip Codes'!$Q$4,'State Zip Codes'!$Q$3,IF(G1129&lt;='State Zip Codes'!$R$4,'State Zip Codes'!$R$3,IF(G1129&lt;='State Zip Codes'!$S$4,'State Zip Codes'!$S$3,IF(G1129&lt;='State Zip Codes'!$T$4,'State Zip Codes'!$T$3,"OUT OF TERRITORY"))))),$U$3)</f>
        <v>Zone 5</v>
      </c>
    </row>
    <row r="1130" spans="1:8" x14ac:dyDescent="0.25">
      <c r="A1130" t="s">
        <v>367</v>
      </c>
      <c r="B1130">
        <v>33859</v>
      </c>
      <c r="C1130" t="str">
        <f t="shared" si="17"/>
        <v>33859</v>
      </c>
      <c r="D1130" t="s">
        <v>348</v>
      </c>
      <c r="E1130" t="s">
        <v>763</v>
      </c>
      <c r="F1130" t="s">
        <v>810</v>
      </c>
      <c r="G1130" s="144">
        <v>48.125198665500001</v>
      </c>
      <c r="H1130" t="str">
        <f>IF(VLOOKUP(A1130,$J$4:$K$19,2)="Y",IF(G1130&lt;='State Zip Codes'!$P$4,'State Zip Codes'!$P$3,IF(G1130&lt;='State Zip Codes'!$Q$4,'State Zip Codes'!$Q$3,IF(G1130&lt;='State Zip Codes'!$R$4,'State Zip Codes'!$R$3,IF(G1130&lt;='State Zip Codes'!$S$4,'State Zip Codes'!$S$3,IF(G1130&lt;='State Zip Codes'!$T$4,'State Zip Codes'!$T$3,"OUT OF TERRITORY"))))),$U$3)</f>
        <v>Zone 5</v>
      </c>
    </row>
    <row r="1131" spans="1:8" x14ac:dyDescent="0.25">
      <c r="A1131" t="s">
        <v>367</v>
      </c>
      <c r="B1131">
        <v>33810</v>
      </c>
      <c r="C1131" t="str">
        <f t="shared" si="17"/>
        <v>33810</v>
      </c>
      <c r="D1131" t="s">
        <v>348</v>
      </c>
      <c r="E1131" t="s">
        <v>763</v>
      </c>
      <c r="F1131" t="s">
        <v>805</v>
      </c>
      <c r="G1131" s="144">
        <v>48.137626089299999</v>
      </c>
      <c r="H1131" t="str">
        <f>IF(VLOOKUP(A1131,$J$4:$K$19,2)="Y",IF(G1131&lt;='State Zip Codes'!$P$4,'State Zip Codes'!$P$3,IF(G1131&lt;='State Zip Codes'!$Q$4,'State Zip Codes'!$Q$3,IF(G1131&lt;='State Zip Codes'!$R$4,'State Zip Codes'!$R$3,IF(G1131&lt;='State Zip Codes'!$S$4,'State Zip Codes'!$S$3,IF(G1131&lt;='State Zip Codes'!$T$4,'State Zip Codes'!$T$3,"OUT OF TERRITORY"))))),$U$3)</f>
        <v>Zone 5</v>
      </c>
    </row>
    <row r="1132" spans="1:8" x14ac:dyDescent="0.25">
      <c r="A1132" t="s">
        <v>367</v>
      </c>
      <c r="B1132">
        <v>32934</v>
      </c>
      <c r="C1132" t="str">
        <f t="shared" si="17"/>
        <v>32934</v>
      </c>
      <c r="D1132" t="s">
        <v>348</v>
      </c>
      <c r="E1132" t="s">
        <v>774</v>
      </c>
      <c r="F1132" t="s">
        <v>817</v>
      </c>
      <c r="G1132" s="144">
        <v>48.305396310599996</v>
      </c>
      <c r="H1132" t="str">
        <f>IF(VLOOKUP(A1132,$J$4:$K$19,2)="Y",IF(G1132&lt;='State Zip Codes'!$P$4,'State Zip Codes'!$P$3,IF(G1132&lt;='State Zip Codes'!$Q$4,'State Zip Codes'!$Q$3,IF(G1132&lt;='State Zip Codes'!$R$4,'State Zip Codes'!$R$3,IF(G1132&lt;='State Zip Codes'!$S$4,'State Zip Codes'!$S$3,IF(G1132&lt;='State Zip Codes'!$T$4,'State Zip Codes'!$T$3,"OUT OF TERRITORY"))))),$U$3)</f>
        <v>Zone 5</v>
      </c>
    </row>
    <row r="1133" spans="1:8" x14ac:dyDescent="0.25">
      <c r="A1133" t="s">
        <v>367</v>
      </c>
      <c r="B1133">
        <v>32931</v>
      </c>
      <c r="C1133" t="str">
        <f t="shared" si="17"/>
        <v>32931</v>
      </c>
      <c r="D1133" t="s">
        <v>348</v>
      </c>
      <c r="E1133" t="s">
        <v>774</v>
      </c>
      <c r="F1133" t="s">
        <v>821</v>
      </c>
      <c r="G1133" s="144">
        <v>48.330251158199999</v>
      </c>
      <c r="H1133" t="str">
        <f>IF(VLOOKUP(A1133,$J$4:$K$19,2)="Y",IF(G1133&lt;='State Zip Codes'!$P$4,'State Zip Codes'!$P$3,IF(G1133&lt;='State Zip Codes'!$Q$4,'State Zip Codes'!$Q$3,IF(G1133&lt;='State Zip Codes'!$R$4,'State Zip Codes'!$R$3,IF(G1133&lt;='State Zip Codes'!$S$4,'State Zip Codes'!$S$3,IF(G1133&lt;='State Zip Codes'!$T$4,'State Zip Codes'!$T$3,"OUT OF TERRITORY"))))),$U$3)</f>
        <v>Zone 5</v>
      </c>
    </row>
    <row r="1134" spans="1:8" x14ac:dyDescent="0.25">
      <c r="A1134" t="s">
        <v>367</v>
      </c>
      <c r="B1134">
        <v>32899</v>
      </c>
      <c r="C1134" t="str">
        <f t="shared" si="17"/>
        <v>32899</v>
      </c>
      <c r="D1134" t="s">
        <v>348</v>
      </c>
      <c r="E1134" t="s">
        <v>774</v>
      </c>
      <c r="F1134" t="s">
        <v>739</v>
      </c>
      <c r="G1134" s="144">
        <v>48.386174565300003</v>
      </c>
      <c r="H1134" t="str">
        <f>IF(VLOOKUP(A1134,$J$4:$K$19,2)="Y",IF(G1134&lt;='State Zip Codes'!$P$4,'State Zip Codes'!$P$3,IF(G1134&lt;='State Zip Codes'!$Q$4,'State Zip Codes'!$Q$3,IF(G1134&lt;='State Zip Codes'!$R$4,'State Zip Codes'!$R$3,IF(G1134&lt;='State Zip Codes'!$S$4,'State Zip Codes'!$S$3,IF(G1134&lt;='State Zip Codes'!$T$4,'State Zip Codes'!$T$3,"OUT OF TERRITORY"))))),$U$3)</f>
        <v>Zone 5</v>
      </c>
    </row>
    <row r="1135" spans="1:8" x14ac:dyDescent="0.25">
      <c r="A1135" t="s">
        <v>367</v>
      </c>
      <c r="B1135">
        <v>33513</v>
      </c>
      <c r="C1135" t="str">
        <f t="shared" si="17"/>
        <v>33513</v>
      </c>
      <c r="D1135" t="s">
        <v>348</v>
      </c>
      <c r="E1135" t="s">
        <v>795</v>
      </c>
      <c r="F1135" t="s">
        <v>822</v>
      </c>
      <c r="G1135" s="144">
        <v>48.740356143599996</v>
      </c>
      <c r="H1135" t="str">
        <f>IF(VLOOKUP(A1135,$J$4:$K$19,2)="Y",IF(G1135&lt;='State Zip Codes'!$P$4,'State Zip Codes'!$P$3,IF(G1135&lt;='State Zip Codes'!$Q$4,'State Zip Codes'!$Q$3,IF(G1135&lt;='State Zip Codes'!$R$4,'State Zip Codes'!$R$3,IF(G1135&lt;='State Zip Codes'!$S$4,'State Zip Codes'!$S$3,IF(G1135&lt;='State Zip Codes'!$T$4,'State Zip Codes'!$T$3,"OUT OF TERRITORY"))))),$U$3)</f>
        <v>Zone 5</v>
      </c>
    </row>
    <row r="1136" spans="1:8" x14ac:dyDescent="0.25">
      <c r="A1136" t="s">
        <v>367</v>
      </c>
      <c r="B1136">
        <v>32114</v>
      </c>
      <c r="C1136" t="str">
        <f t="shared" si="17"/>
        <v>32114</v>
      </c>
      <c r="D1136" t="s">
        <v>348</v>
      </c>
      <c r="E1136" t="s">
        <v>765</v>
      </c>
      <c r="F1136" t="s">
        <v>807</v>
      </c>
      <c r="G1136" s="144">
        <v>49.094537721900004</v>
      </c>
      <c r="H1136" t="str">
        <f>IF(VLOOKUP(A1136,$J$4:$K$19,2)="Y",IF(G1136&lt;='State Zip Codes'!$P$4,'State Zip Codes'!$P$3,IF(G1136&lt;='State Zip Codes'!$Q$4,'State Zip Codes'!$Q$3,IF(G1136&lt;='State Zip Codes'!$R$4,'State Zip Codes'!$R$3,IF(G1136&lt;='State Zip Codes'!$S$4,'State Zip Codes'!$S$3,IF(G1136&lt;='State Zip Codes'!$T$4,'State Zip Codes'!$T$3,"OUT OF TERRITORY"))))),$U$3)</f>
        <v>Zone 5</v>
      </c>
    </row>
    <row r="1137" spans="1:8" x14ac:dyDescent="0.25">
      <c r="A1137" t="s">
        <v>367</v>
      </c>
      <c r="B1137">
        <v>32179</v>
      </c>
      <c r="C1137" t="str">
        <f t="shared" si="17"/>
        <v>32179</v>
      </c>
      <c r="D1137" t="s">
        <v>348</v>
      </c>
      <c r="E1137" t="s">
        <v>811</v>
      </c>
      <c r="F1137" t="s">
        <v>823</v>
      </c>
      <c r="G1137" s="144">
        <v>49.498428995399998</v>
      </c>
      <c r="H1137" t="str">
        <f>IF(VLOOKUP(A1137,$J$4:$K$19,2)="Y",IF(G1137&lt;='State Zip Codes'!$P$4,'State Zip Codes'!$P$3,IF(G1137&lt;='State Zip Codes'!$Q$4,'State Zip Codes'!$Q$3,IF(G1137&lt;='State Zip Codes'!$R$4,'State Zip Codes'!$R$3,IF(G1137&lt;='State Zip Codes'!$S$4,'State Zip Codes'!$S$3,IF(G1137&lt;='State Zip Codes'!$T$4,'State Zip Codes'!$T$3,"OUT OF TERRITORY"))))),$U$3)</f>
        <v>Zone 5</v>
      </c>
    </row>
    <row r="1138" spans="1:8" x14ac:dyDescent="0.25">
      <c r="A1138" t="s">
        <v>367</v>
      </c>
      <c r="B1138">
        <v>32904</v>
      </c>
      <c r="C1138" t="str">
        <f t="shared" si="17"/>
        <v>32904</v>
      </c>
      <c r="D1138" t="s">
        <v>348</v>
      </c>
      <c r="E1138" t="s">
        <v>774</v>
      </c>
      <c r="F1138" t="s">
        <v>817</v>
      </c>
      <c r="G1138" s="144">
        <v>49.678626640499999</v>
      </c>
      <c r="H1138" t="str">
        <f>IF(VLOOKUP(A1138,$J$4:$K$19,2)="Y",IF(G1138&lt;='State Zip Codes'!$P$4,'State Zip Codes'!$P$3,IF(G1138&lt;='State Zip Codes'!$Q$4,'State Zip Codes'!$Q$3,IF(G1138&lt;='State Zip Codes'!$R$4,'State Zip Codes'!$R$3,IF(G1138&lt;='State Zip Codes'!$S$4,'State Zip Codes'!$S$3,IF(G1138&lt;='State Zip Codes'!$T$4,'State Zip Codes'!$T$3,"OUT OF TERRITORY"))))),$U$3)</f>
        <v>Zone 5</v>
      </c>
    </row>
    <row r="1139" spans="1:8" x14ac:dyDescent="0.25">
      <c r="A1139" t="s">
        <v>367</v>
      </c>
      <c r="B1139">
        <v>33803</v>
      </c>
      <c r="C1139" t="str">
        <f t="shared" si="17"/>
        <v>33803</v>
      </c>
      <c r="D1139" t="s">
        <v>348</v>
      </c>
      <c r="E1139" t="s">
        <v>763</v>
      </c>
      <c r="F1139" t="s">
        <v>805</v>
      </c>
      <c r="G1139" s="144">
        <v>49.691054064299998</v>
      </c>
      <c r="H1139" t="str">
        <f>IF(VLOOKUP(A1139,$J$4:$K$19,2)="Y",IF(G1139&lt;='State Zip Codes'!$P$4,'State Zip Codes'!$P$3,IF(G1139&lt;='State Zip Codes'!$Q$4,'State Zip Codes'!$Q$3,IF(G1139&lt;='State Zip Codes'!$R$4,'State Zip Codes'!$R$3,IF(G1139&lt;='State Zip Codes'!$S$4,'State Zip Codes'!$S$3,IF(G1139&lt;='State Zip Codes'!$T$4,'State Zip Codes'!$T$3,"OUT OF TERRITORY"))))),$U$3)</f>
        <v>Zone 5</v>
      </c>
    </row>
    <row r="1140" spans="1:8" x14ac:dyDescent="0.25">
      <c r="A1140" t="s">
        <v>367</v>
      </c>
      <c r="B1140">
        <v>33812</v>
      </c>
      <c r="C1140" t="str">
        <f t="shared" si="17"/>
        <v>33812</v>
      </c>
      <c r="D1140" t="s">
        <v>348</v>
      </c>
      <c r="E1140" t="s">
        <v>763</v>
      </c>
      <c r="F1140" t="s">
        <v>805</v>
      </c>
      <c r="G1140" s="144">
        <v>49.759404895199999</v>
      </c>
      <c r="H1140" t="str">
        <f>IF(VLOOKUP(A1140,$J$4:$K$19,2)="Y",IF(G1140&lt;='State Zip Codes'!$P$4,'State Zip Codes'!$P$3,IF(G1140&lt;='State Zip Codes'!$Q$4,'State Zip Codes'!$Q$3,IF(G1140&lt;='State Zip Codes'!$R$4,'State Zip Codes'!$R$3,IF(G1140&lt;='State Zip Codes'!$S$4,'State Zip Codes'!$S$3,IF(G1140&lt;='State Zip Codes'!$T$4,'State Zip Codes'!$T$3,"OUT OF TERRITORY"))))),$U$3)</f>
        <v>Zone 5</v>
      </c>
    </row>
    <row r="1141" spans="1:8" x14ac:dyDescent="0.25">
      <c r="A1141" t="s">
        <v>367</v>
      </c>
      <c r="B1141">
        <v>34739</v>
      </c>
      <c r="C1141" t="str">
        <f t="shared" si="17"/>
        <v>34739</v>
      </c>
      <c r="D1141" t="s">
        <v>348</v>
      </c>
      <c r="E1141" t="s">
        <v>752</v>
      </c>
      <c r="F1141" t="s">
        <v>824</v>
      </c>
      <c r="G1141" s="144">
        <v>49.809114590399993</v>
      </c>
      <c r="H1141" t="str">
        <f>IF(VLOOKUP(A1141,$J$4:$K$19,2)="Y",IF(G1141&lt;='State Zip Codes'!$P$4,'State Zip Codes'!$P$3,IF(G1141&lt;='State Zip Codes'!$Q$4,'State Zip Codes'!$Q$3,IF(G1141&lt;='State Zip Codes'!$R$4,'State Zip Codes'!$R$3,IF(G1141&lt;='State Zip Codes'!$S$4,'State Zip Codes'!$S$3,IF(G1141&lt;='State Zip Codes'!$T$4,'State Zip Codes'!$T$3,"OUT OF TERRITORY"))))),$U$3)</f>
        <v>Zone 5</v>
      </c>
    </row>
    <row r="1142" spans="1:8" x14ac:dyDescent="0.25">
      <c r="A1142" t="s">
        <v>367</v>
      </c>
      <c r="B1142">
        <v>33827</v>
      </c>
      <c r="C1142" t="str">
        <f t="shared" si="17"/>
        <v>33827</v>
      </c>
      <c r="D1142" t="s">
        <v>348</v>
      </c>
      <c r="E1142" t="s">
        <v>763</v>
      </c>
      <c r="F1142" t="s">
        <v>825</v>
      </c>
      <c r="G1142" s="144">
        <v>50.001739659299993</v>
      </c>
      <c r="H1142" t="str">
        <f>IF(VLOOKUP(A1142,$J$4:$K$19,2)="Y",IF(G1142&lt;='State Zip Codes'!$P$4,'State Zip Codes'!$P$3,IF(G1142&lt;='State Zip Codes'!$Q$4,'State Zip Codes'!$Q$3,IF(G1142&lt;='State Zip Codes'!$R$4,'State Zip Codes'!$R$3,IF(G1142&lt;='State Zip Codes'!$S$4,'State Zip Codes'!$S$3,IF(G1142&lt;='State Zip Codes'!$T$4,'State Zip Codes'!$T$3,"OUT OF TERRITORY"))))),$U$3)</f>
        <v>Zone 5</v>
      </c>
    </row>
    <row r="1143" spans="1:8" x14ac:dyDescent="0.25">
      <c r="A1143" t="s">
        <v>367</v>
      </c>
      <c r="B1143">
        <v>34484</v>
      </c>
      <c r="C1143" t="str">
        <f t="shared" si="17"/>
        <v>34484</v>
      </c>
      <c r="D1143" t="s">
        <v>348</v>
      </c>
      <c r="E1143" t="s">
        <v>795</v>
      </c>
      <c r="F1143" t="s">
        <v>826</v>
      </c>
      <c r="G1143" s="144">
        <v>50.281356694799996</v>
      </c>
      <c r="H1143" t="str">
        <f>IF(VLOOKUP(A1143,$J$4:$K$19,2)="Y",IF(G1143&lt;='State Zip Codes'!$P$4,'State Zip Codes'!$P$3,IF(G1143&lt;='State Zip Codes'!$Q$4,'State Zip Codes'!$Q$3,IF(G1143&lt;='State Zip Codes'!$R$4,'State Zip Codes'!$R$3,IF(G1143&lt;='State Zip Codes'!$S$4,'State Zip Codes'!$S$3,IF(G1143&lt;='State Zip Codes'!$T$4,'State Zip Codes'!$T$3,"OUT OF TERRITORY"))))),$U$3)</f>
        <v>Zone 5</v>
      </c>
    </row>
    <row r="1144" spans="1:8" x14ac:dyDescent="0.25">
      <c r="A1144" t="s">
        <v>367</v>
      </c>
      <c r="B1144">
        <v>32198</v>
      </c>
      <c r="C1144" t="str">
        <f t="shared" si="17"/>
        <v>32198</v>
      </c>
      <c r="D1144" t="s">
        <v>348</v>
      </c>
      <c r="E1144" t="s">
        <v>765</v>
      </c>
      <c r="F1144" t="s">
        <v>807</v>
      </c>
      <c r="G1144" s="144">
        <v>50.958651291899997</v>
      </c>
      <c r="H1144" t="str">
        <f>IF(VLOOKUP(A1144,$J$4:$K$19,2)="Y",IF(G1144&lt;='State Zip Codes'!$P$4,'State Zip Codes'!$P$3,IF(G1144&lt;='State Zip Codes'!$Q$4,'State Zip Codes'!$Q$3,IF(G1144&lt;='State Zip Codes'!$R$4,'State Zip Codes'!$R$3,IF(G1144&lt;='State Zip Codes'!$S$4,'State Zip Codes'!$S$3,IF(G1144&lt;='State Zip Codes'!$T$4,'State Zip Codes'!$T$3,"OUT OF TERRITORY"))))),$U$3)</f>
        <v>Zone 5</v>
      </c>
    </row>
    <row r="1145" spans="1:8" x14ac:dyDescent="0.25">
      <c r="A1145" t="s">
        <v>367</v>
      </c>
      <c r="B1145">
        <v>34491</v>
      </c>
      <c r="C1145" t="str">
        <f t="shared" si="17"/>
        <v>34491</v>
      </c>
      <c r="D1145" t="s">
        <v>348</v>
      </c>
      <c r="E1145" t="s">
        <v>811</v>
      </c>
      <c r="F1145" t="s">
        <v>827</v>
      </c>
      <c r="G1145" s="144">
        <v>51.039429546599997</v>
      </c>
      <c r="H1145" t="str">
        <f>IF(VLOOKUP(A1145,$J$4:$K$19,2)="Y",IF(G1145&lt;='State Zip Codes'!$P$4,'State Zip Codes'!$P$3,IF(G1145&lt;='State Zip Codes'!$Q$4,'State Zip Codes'!$Q$3,IF(G1145&lt;='State Zip Codes'!$R$4,'State Zip Codes'!$R$3,IF(G1145&lt;='State Zip Codes'!$S$4,'State Zip Codes'!$S$3,IF(G1145&lt;='State Zip Codes'!$T$4,'State Zip Codes'!$T$3,"OUT OF TERRITORY"))))),$U$3)</f>
        <v>Zone 5</v>
      </c>
    </row>
    <row r="1146" spans="1:8" x14ac:dyDescent="0.25">
      <c r="A1146" t="s">
        <v>367</v>
      </c>
      <c r="B1146">
        <v>32118</v>
      </c>
      <c r="C1146" t="str">
        <f t="shared" si="17"/>
        <v>32118</v>
      </c>
      <c r="D1146" t="s">
        <v>348</v>
      </c>
      <c r="E1146" t="s">
        <v>765</v>
      </c>
      <c r="F1146" t="s">
        <v>807</v>
      </c>
      <c r="G1146" s="144">
        <v>51.082925529899995</v>
      </c>
      <c r="H1146" t="str">
        <f>IF(VLOOKUP(A1146,$J$4:$K$19,2)="Y",IF(G1146&lt;='State Zip Codes'!$P$4,'State Zip Codes'!$P$3,IF(G1146&lt;='State Zip Codes'!$Q$4,'State Zip Codes'!$Q$3,IF(G1146&lt;='State Zip Codes'!$R$4,'State Zip Codes'!$R$3,IF(G1146&lt;='State Zip Codes'!$S$4,'State Zip Codes'!$S$3,IF(G1146&lt;='State Zip Codes'!$T$4,'State Zip Codes'!$T$3,"OUT OF TERRITORY"))))),$U$3)</f>
        <v>Zone 5</v>
      </c>
    </row>
    <row r="1147" spans="1:8" x14ac:dyDescent="0.25">
      <c r="A1147" t="s">
        <v>367</v>
      </c>
      <c r="B1147">
        <v>32925</v>
      </c>
      <c r="C1147" t="str">
        <f t="shared" si="17"/>
        <v>32925</v>
      </c>
      <c r="D1147" t="s">
        <v>348</v>
      </c>
      <c r="E1147" t="s">
        <v>774</v>
      </c>
      <c r="F1147" t="s">
        <v>828</v>
      </c>
      <c r="G1147" s="144">
        <v>51.337687717800002</v>
      </c>
      <c r="H1147" t="str">
        <f>IF(VLOOKUP(A1147,$J$4:$K$19,2)="Y",IF(G1147&lt;='State Zip Codes'!$P$4,'State Zip Codes'!$P$3,IF(G1147&lt;='State Zip Codes'!$Q$4,'State Zip Codes'!$Q$3,IF(G1147&lt;='State Zip Codes'!$R$4,'State Zip Codes'!$R$3,IF(G1147&lt;='State Zip Codes'!$S$4,'State Zip Codes'!$S$3,IF(G1147&lt;='State Zip Codes'!$T$4,'State Zip Codes'!$T$3,"OUT OF TERRITORY"))))),$U$3)</f>
        <v>Zone 5</v>
      </c>
    </row>
    <row r="1148" spans="1:8" x14ac:dyDescent="0.25">
      <c r="A1148" t="s">
        <v>367</v>
      </c>
      <c r="B1148">
        <v>33815</v>
      </c>
      <c r="C1148" t="str">
        <f t="shared" si="17"/>
        <v>33815</v>
      </c>
      <c r="D1148" t="s">
        <v>348</v>
      </c>
      <c r="E1148" t="s">
        <v>763</v>
      </c>
      <c r="F1148" t="s">
        <v>805</v>
      </c>
      <c r="G1148" s="144">
        <v>51.567595058099997</v>
      </c>
      <c r="H1148" t="str">
        <f>IF(VLOOKUP(A1148,$J$4:$K$19,2)="Y",IF(G1148&lt;='State Zip Codes'!$P$4,'State Zip Codes'!$P$3,IF(G1148&lt;='State Zip Codes'!$Q$4,'State Zip Codes'!$Q$3,IF(G1148&lt;='State Zip Codes'!$R$4,'State Zip Codes'!$R$3,IF(G1148&lt;='State Zip Codes'!$S$4,'State Zip Codes'!$S$3,IF(G1148&lt;='State Zip Codes'!$T$4,'State Zip Codes'!$T$3,"OUT OF TERRITORY"))))),$U$3)</f>
        <v>Zone 5</v>
      </c>
    </row>
    <row r="1149" spans="1:8" x14ac:dyDescent="0.25">
      <c r="A1149" t="s">
        <v>367</v>
      </c>
      <c r="B1149">
        <v>32117</v>
      </c>
      <c r="C1149" t="str">
        <f t="shared" si="17"/>
        <v>32117</v>
      </c>
      <c r="D1149" t="s">
        <v>348</v>
      </c>
      <c r="E1149" t="s">
        <v>765</v>
      </c>
      <c r="F1149" t="s">
        <v>807</v>
      </c>
      <c r="G1149" s="144">
        <v>51.729151567499997</v>
      </c>
      <c r="H1149" t="str">
        <f>IF(VLOOKUP(A1149,$J$4:$K$19,2)="Y",IF(G1149&lt;='State Zip Codes'!$P$4,'State Zip Codes'!$P$3,IF(G1149&lt;='State Zip Codes'!$Q$4,'State Zip Codes'!$Q$3,IF(G1149&lt;='State Zip Codes'!$R$4,'State Zip Codes'!$R$3,IF(G1149&lt;='State Zip Codes'!$S$4,'State Zip Codes'!$S$3,IF(G1149&lt;='State Zip Codes'!$T$4,'State Zip Codes'!$T$3,"OUT OF TERRITORY"))))),$U$3)</f>
        <v>Zone 5</v>
      </c>
    </row>
    <row r="1150" spans="1:8" x14ac:dyDescent="0.25">
      <c r="A1150" t="s">
        <v>367</v>
      </c>
      <c r="B1150">
        <v>33540</v>
      </c>
      <c r="C1150" t="str">
        <f t="shared" si="17"/>
        <v>33540</v>
      </c>
      <c r="D1150" t="s">
        <v>348</v>
      </c>
      <c r="E1150" t="s">
        <v>829</v>
      </c>
      <c r="F1150" t="s">
        <v>830</v>
      </c>
      <c r="G1150" s="144">
        <v>51.747792703199998</v>
      </c>
      <c r="H1150" t="str">
        <f>IF(VLOOKUP(A1150,$J$4:$K$19,2)="Y",IF(G1150&lt;='State Zip Codes'!$P$4,'State Zip Codes'!$P$3,IF(G1150&lt;='State Zip Codes'!$Q$4,'State Zip Codes'!$Q$3,IF(G1150&lt;='State Zip Codes'!$R$4,'State Zip Codes'!$R$3,IF(G1150&lt;='State Zip Codes'!$S$4,'State Zip Codes'!$S$3,IF(G1150&lt;='State Zip Codes'!$T$4,'State Zip Codes'!$T$3,"OUT OF TERRITORY"))))),$U$3)</f>
        <v>Zone 5</v>
      </c>
    </row>
    <row r="1151" spans="1:8" x14ac:dyDescent="0.25">
      <c r="A1151" t="s">
        <v>367</v>
      </c>
      <c r="B1151">
        <v>32935</v>
      </c>
      <c r="C1151" t="str">
        <f t="shared" si="17"/>
        <v>32935</v>
      </c>
      <c r="D1151" t="s">
        <v>348</v>
      </c>
      <c r="E1151" t="s">
        <v>774</v>
      </c>
      <c r="F1151" t="s">
        <v>817</v>
      </c>
      <c r="G1151" s="144">
        <v>52.257317078999996</v>
      </c>
      <c r="H1151" t="str">
        <f>IF(VLOOKUP(A1151,$J$4:$K$19,2)="Y",IF(G1151&lt;='State Zip Codes'!$P$4,'State Zip Codes'!$P$3,IF(G1151&lt;='State Zip Codes'!$Q$4,'State Zip Codes'!$Q$3,IF(G1151&lt;='State Zip Codes'!$R$4,'State Zip Codes'!$R$3,IF(G1151&lt;='State Zip Codes'!$S$4,'State Zip Codes'!$S$3,IF(G1151&lt;='State Zip Codes'!$T$4,'State Zip Codes'!$T$3,"OUT OF TERRITORY"))))),$U$3)</f>
        <v>Zone 5</v>
      </c>
    </row>
    <row r="1152" spans="1:8" x14ac:dyDescent="0.25">
      <c r="A1152" t="s">
        <v>367</v>
      </c>
      <c r="B1152">
        <v>33523</v>
      </c>
      <c r="C1152" t="str">
        <f t="shared" si="17"/>
        <v>33523</v>
      </c>
      <c r="D1152" t="s">
        <v>348</v>
      </c>
      <c r="E1152" t="s">
        <v>829</v>
      </c>
      <c r="F1152" t="s">
        <v>831</v>
      </c>
      <c r="G1152" s="144">
        <v>52.456155859799999</v>
      </c>
      <c r="H1152" t="str">
        <f>IF(VLOOKUP(A1152,$J$4:$K$19,2)="Y",IF(G1152&lt;='State Zip Codes'!$P$4,'State Zip Codes'!$P$3,IF(G1152&lt;='State Zip Codes'!$Q$4,'State Zip Codes'!$Q$3,IF(G1152&lt;='State Zip Codes'!$R$4,'State Zip Codes'!$R$3,IF(G1152&lt;='State Zip Codes'!$S$4,'State Zip Codes'!$S$3,IF(G1152&lt;='State Zip Codes'!$T$4,'State Zip Codes'!$T$3,"OUT OF TERRITORY"))))),$U$3)</f>
        <v>Zone 5</v>
      </c>
    </row>
    <row r="1153" spans="1:8" x14ac:dyDescent="0.25">
      <c r="A1153" t="s">
        <v>367</v>
      </c>
      <c r="B1153">
        <v>33813</v>
      </c>
      <c r="C1153" t="str">
        <f t="shared" si="17"/>
        <v>33813</v>
      </c>
      <c r="D1153" t="s">
        <v>348</v>
      </c>
      <c r="E1153" t="s">
        <v>763</v>
      </c>
      <c r="F1153" t="s">
        <v>805</v>
      </c>
      <c r="G1153" s="144">
        <v>52.766841454799994</v>
      </c>
      <c r="H1153" t="str">
        <f>IF(VLOOKUP(A1153,$J$4:$K$19,2)="Y",IF(G1153&lt;='State Zip Codes'!$P$4,'State Zip Codes'!$P$3,IF(G1153&lt;='State Zip Codes'!$Q$4,'State Zip Codes'!$Q$3,IF(G1153&lt;='State Zip Codes'!$R$4,'State Zip Codes'!$R$3,IF(G1153&lt;='State Zip Codes'!$S$4,'State Zip Codes'!$S$3,IF(G1153&lt;='State Zip Codes'!$T$4,'State Zip Codes'!$T$3,"OUT OF TERRITORY"))))),$U$3)</f>
        <v>Zone 5</v>
      </c>
    </row>
    <row r="1154" spans="1:8" x14ac:dyDescent="0.25">
      <c r="A1154" t="s">
        <v>367</v>
      </c>
      <c r="B1154">
        <v>33542</v>
      </c>
      <c r="C1154" t="str">
        <f t="shared" si="17"/>
        <v>33542</v>
      </c>
      <c r="D1154" t="s">
        <v>348</v>
      </c>
      <c r="E1154" t="s">
        <v>829</v>
      </c>
      <c r="F1154" t="s">
        <v>830</v>
      </c>
      <c r="G1154" s="144">
        <v>52.984321371299991</v>
      </c>
      <c r="H1154" t="str">
        <f>IF(VLOOKUP(A1154,$J$4:$K$19,2)="Y",IF(G1154&lt;='State Zip Codes'!$P$4,'State Zip Codes'!$P$3,IF(G1154&lt;='State Zip Codes'!$Q$4,'State Zip Codes'!$Q$3,IF(G1154&lt;='State Zip Codes'!$R$4,'State Zip Codes'!$R$3,IF(G1154&lt;='State Zip Codes'!$S$4,'State Zip Codes'!$S$3,IF(G1154&lt;='State Zip Codes'!$T$4,'State Zip Codes'!$T$3,"OUT OF TERRITORY"))))),$U$3)</f>
        <v>Zone 5</v>
      </c>
    </row>
    <row r="1155" spans="1:8" x14ac:dyDescent="0.25">
      <c r="A1155" t="s">
        <v>367</v>
      </c>
      <c r="B1155">
        <v>34420</v>
      </c>
      <c r="C1155" t="str">
        <f t="shared" si="17"/>
        <v>34420</v>
      </c>
      <c r="D1155" t="s">
        <v>348</v>
      </c>
      <c r="E1155" t="s">
        <v>811</v>
      </c>
      <c r="F1155" t="s">
        <v>832</v>
      </c>
      <c r="G1155" s="144">
        <v>53.307434390099999</v>
      </c>
      <c r="H1155" t="str">
        <f>IF(VLOOKUP(A1155,$J$4:$K$19,2)="Y",IF(G1155&lt;='State Zip Codes'!$P$4,'State Zip Codes'!$P$3,IF(G1155&lt;='State Zip Codes'!$Q$4,'State Zip Codes'!$Q$3,IF(G1155&lt;='State Zip Codes'!$R$4,'State Zip Codes'!$R$3,IF(G1155&lt;='State Zip Codes'!$S$4,'State Zip Codes'!$S$3,IF(G1155&lt;='State Zip Codes'!$T$4,'State Zip Codes'!$T$3,"OUT OF TERRITORY"))))),$U$3)</f>
        <v>Zone 5</v>
      </c>
    </row>
    <row r="1156" spans="1:8" x14ac:dyDescent="0.25">
      <c r="A1156" t="s">
        <v>367</v>
      </c>
      <c r="B1156">
        <v>33830</v>
      </c>
      <c r="C1156" t="str">
        <f t="shared" si="17"/>
        <v>33830</v>
      </c>
      <c r="D1156" t="s">
        <v>348</v>
      </c>
      <c r="E1156" t="s">
        <v>763</v>
      </c>
      <c r="F1156" t="s">
        <v>833</v>
      </c>
      <c r="G1156" s="144">
        <v>53.338502949599999</v>
      </c>
      <c r="H1156" t="str">
        <f>IF(VLOOKUP(A1156,$J$4:$K$19,2)="Y",IF(G1156&lt;='State Zip Codes'!$P$4,'State Zip Codes'!$P$3,IF(G1156&lt;='State Zip Codes'!$Q$4,'State Zip Codes'!$Q$3,IF(G1156&lt;='State Zip Codes'!$R$4,'State Zip Codes'!$R$3,IF(G1156&lt;='State Zip Codes'!$S$4,'State Zip Codes'!$S$3,IF(G1156&lt;='State Zip Codes'!$T$4,'State Zip Codes'!$T$3,"OUT OF TERRITORY"))))),$U$3)</f>
        <v>Zone 5</v>
      </c>
    </row>
    <row r="1157" spans="1:8" x14ac:dyDescent="0.25">
      <c r="A1157" t="s">
        <v>367</v>
      </c>
      <c r="B1157">
        <v>32174</v>
      </c>
      <c r="C1157" t="str">
        <f t="shared" ref="C1157:C1220" si="18">TRIM(CLEAN(B1157))</f>
        <v>32174</v>
      </c>
      <c r="D1157" t="s">
        <v>348</v>
      </c>
      <c r="E1157" t="s">
        <v>765</v>
      </c>
      <c r="F1157" t="s">
        <v>834</v>
      </c>
      <c r="G1157" s="144">
        <v>53.587051425599995</v>
      </c>
      <c r="H1157" t="str">
        <f>IF(VLOOKUP(A1157,$J$4:$K$19,2)="Y",IF(G1157&lt;='State Zip Codes'!$P$4,'State Zip Codes'!$P$3,IF(G1157&lt;='State Zip Codes'!$Q$4,'State Zip Codes'!$Q$3,IF(G1157&lt;='State Zip Codes'!$R$4,'State Zip Codes'!$R$3,IF(G1157&lt;='State Zip Codes'!$S$4,'State Zip Codes'!$S$3,IF(G1157&lt;='State Zip Codes'!$T$4,'State Zip Codes'!$T$3,"OUT OF TERRITORY"))))),$U$3)</f>
        <v>Zone 5</v>
      </c>
    </row>
    <row r="1158" spans="1:8" x14ac:dyDescent="0.25">
      <c r="A1158" t="s">
        <v>367</v>
      </c>
      <c r="B1158">
        <v>32937</v>
      </c>
      <c r="C1158" t="str">
        <f t="shared" si="18"/>
        <v>32937</v>
      </c>
      <c r="D1158" t="s">
        <v>348</v>
      </c>
      <c r="E1158" t="s">
        <v>774</v>
      </c>
      <c r="F1158" t="s">
        <v>835</v>
      </c>
      <c r="G1158" s="144">
        <v>53.767249070699997</v>
      </c>
      <c r="H1158" t="str">
        <f>IF(VLOOKUP(A1158,$J$4:$K$19,2)="Y",IF(G1158&lt;='State Zip Codes'!$P$4,'State Zip Codes'!$P$3,IF(G1158&lt;='State Zip Codes'!$Q$4,'State Zip Codes'!$Q$3,IF(G1158&lt;='State Zip Codes'!$R$4,'State Zip Codes'!$R$3,IF(G1158&lt;='State Zip Codes'!$S$4,'State Zip Codes'!$S$3,IF(G1158&lt;='State Zip Codes'!$T$4,'State Zip Codes'!$T$3,"OUT OF TERRITORY"))))),$U$3)</f>
        <v>Zone 5</v>
      </c>
    </row>
    <row r="1159" spans="1:8" x14ac:dyDescent="0.25">
      <c r="A1159" t="s">
        <v>367</v>
      </c>
      <c r="B1159">
        <v>33525</v>
      </c>
      <c r="C1159" t="str">
        <f t="shared" si="18"/>
        <v>33525</v>
      </c>
      <c r="D1159" t="s">
        <v>348</v>
      </c>
      <c r="E1159" t="s">
        <v>829</v>
      </c>
      <c r="F1159" t="s">
        <v>831</v>
      </c>
      <c r="G1159" s="144">
        <v>53.8231724778</v>
      </c>
      <c r="H1159" t="str">
        <f>IF(VLOOKUP(A1159,$J$4:$K$19,2)="Y",IF(G1159&lt;='State Zip Codes'!$P$4,'State Zip Codes'!$P$3,IF(G1159&lt;='State Zip Codes'!$Q$4,'State Zip Codes'!$Q$3,IF(G1159&lt;='State Zip Codes'!$R$4,'State Zip Codes'!$R$3,IF(G1159&lt;='State Zip Codes'!$S$4,'State Zip Codes'!$S$3,IF(G1159&lt;='State Zip Codes'!$T$4,'State Zip Codes'!$T$3,"OUT OF TERRITORY"))))),$U$3)</f>
        <v>Zone 5</v>
      </c>
    </row>
    <row r="1160" spans="1:8" x14ac:dyDescent="0.25">
      <c r="A1160" t="s">
        <v>367</v>
      </c>
      <c r="B1160">
        <v>33867</v>
      </c>
      <c r="C1160" t="str">
        <f t="shared" si="18"/>
        <v>33867</v>
      </c>
      <c r="D1160" t="s">
        <v>348</v>
      </c>
      <c r="E1160" t="s">
        <v>763</v>
      </c>
      <c r="F1160" t="s">
        <v>836</v>
      </c>
      <c r="G1160" s="144">
        <v>54.394833972599997</v>
      </c>
      <c r="H1160" t="str">
        <f>IF(VLOOKUP(A1160,$J$4:$K$19,2)="Y",IF(G1160&lt;='State Zip Codes'!$P$4,'State Zip Codes'!$P$3,IF(G1160&lt;='State Zip Codes'!$Q$4,'State Zip Codes'!$Q$3,IF(G1160&lt;='State Zip Codes'!$R$4,'State Zip Codes'!$R$3,IF(G1160&lt;='State Zip Codes'!$S$4,'State Zip Codes'!$S$3,IF(G1160&lt;='State Zip Codes'!$T$4,'State Zip Codes'!$T$3,"OUT OF TERRITORY"))))),$U$3)</f>
        <v>Zone 5</v>
      </c>
    </row>
    <row r="1161" spans="1:8" x14ac:dyDescent="0.25">
      <c r="A1161" t="s">
        <v>367</v>
      </c>
      <c r="B1161">
        <v>33538</v>
      </c>
      <c r="C1161" t="str">
        <f t="shared" si="18"/>
        <v>33538</v>
      </c>
      <c r="D1161" t="s">
        <v>348</v>
      </c>
      <c r="E1161" t="s">
        <v>795</v>
      </c>
      <c r="F1161" t="s">
        <v>837</v>
      </c>
      <c r="G1161" s="144">
        <v>54.401047684499993</v>
      </c>
      <c r="H1161" t="str">
        <f>IF(VLOOKUP(A1161,$J$4:$K$19,2)="Y",IF(G1161&lt;='State Zip Codes'!$P$4,'State Zip Codes'!$P$3,IF(G1161&lt;='State Zip Codes'!$Q$4,'State Zip Codes'!$Q$3,IF(G1161&lt;='State Zip Codes'!$R$4,'State Zip Codes'!$R$3,IF(G1161&lt;='State Zip Codes'!$S$4,'State Zip Codes'!$S$3,IF(G1161&lt;='State Zip Codes'!$T$4,'State Zip Codes'!$T$3,"OUT OF TERRITORY"))))),$U$3)</f>
        <v>Zone 5</v>
      </c>
    </row>
    <row r="1162" spans="1:8" x14ac:dyDescent="0.25">
      <c r="A1162" t="s">
        <v>367</v>
      </c>
      <c r="B1162">
        <v>33811</v>
      </c>
      <c r="C1162" t="str">
        <f t="shared" si="18"/>
        <v>33811</v>
      </c>
      <c r="D1162" t="s">
        <v>348</v>
      </c>
      <c r="E1162" t="s">
        <v>763</v>
      </c>
      <c r="F1162" t="s">
        <v>805</v>
      </c>
      <c r="G1162" s="144">
        <v>54.469398515399995</v>
      </c>
      <c r="H1162" t="str">
        <f>IF(VLOOKUP(A1162,$J$4:$K$19,2)="Y",IF(G1162&lt;='State Zip Codes'!$P$4,'State Zip Codes'!$P$3,IF(G1162&lt;='State Zip Codes'!$Q$4,'State Zip Codes'!$Q$3,IF(G1162&lt;='State Zip Codes'!$R$4,'State Zip Codes'!$R$3,IF(G1162&lt;='State Zip Codes'!$S$4,'State Zip Codes'!$S$3,IF(G1162&lt;='State Zip Codes'!$T$4,'State Zip Codes'!$T$3,"OUT OF TERRITORY"))))),$U$3)</f>
        <v>Zone 5</v>
      </c>
    </row>
    <row r="1163" spans="1:8" x14ac:dyDescent="0.25">
      <c r="A1163" t="s">
        <v>367</v>
      </c>
      <c r="B1163">
        <v>34472</v>
      </c>
      <c r="C1163" t="str">
        <f t="shared" si="18"/>
        <v>34472</v>
      </c>
      <c r="D1163" t="s">
        <v>348</v>
      </c>
      <c r="E1163" t="s">
        <v>811</v>
      </c>
      <c r="F1163" t="s">
        <v>838</v>
      </c>
      <c r="G1163" s="144">
        <v>54.649596160499996</v>
      </c>
      <c r="H1163" t="str">
        <f>IF(VLOOKUP(A1163,$J$4:$K$19,2)="Y",IF(G1163&lt;='State Zip Codes'!$P$4,'State Zip Codes'!$P$3,IF(G1163&lt;='State Zip Codes'!$Q$4,'State Zip Codes'!$Q$3,IF(G1163&lt;='State Zip Codes'!$R$4,'State Zip Codes'!$R$3,IF(G1163&lt;='State Zip Codes'!$S$4,'State Zip Codes'!$S$3,IF(G1163&lt;='State Zip Codes'!$T$4,'State Zip Codes'!$T$3,"OUT OF TERRITORY"))))),$U$3)</f>
        <v>Zone 5</v>
      </c>
    </row>
    <row r="1164" spans="1:8" x14ac:dyDescent="0.25">
      <c r="A1164" t="s">
        <v>367</v>
      </c>
      <c r="B1164">
        <v>34602</v>
      </c>
      <c r="C1164" t="str">
        <f t="shared" si="18"/>
        <v>34602</v>
      </c>
      <c r="D1164" t="s">
        <v>348</v>
      </c>
      <c r="E1164" t="s">
        <v>839</v>
      </c>
      <c r="F1164" t="s">
        <v>840</v>
      </c>
      <c r="G1164" s="144">
        <v>55.065914857800003</v>
      </c>
      <c r="H1164" t="str">
        <f>IF(VLOOKUP(A1164,$J$4:$K$19,2)="Y",IF(G1164&lt;='State Zip Codes'!$P$4,'State Zip Codes'!$P$3,IF(G1164&lt;='State Zip Codes'!$Q$4,'State Zip Codes'!$Q$3,IF(G1164&lt;='State Zip Codes'!$R$4,'State Zip Codes'!$R$3,IF(G1164&lt;='State Zip Codes'!$S$4,'State Zip Codes'!$S$3,IF(G1164&lt;='State Zip Codes'!$T$4,'State Zip Codes'!$T$3,"OUT OF TERRITORY"))))),$U$3)</f>
        <v>Zone 5</v>
      </c>
    </row>
    <row r="1165" spans="1:8" x14ac:dyDescent="0.25">
      <c r="A1165" t="s">
        <v>367</v>
      </c>
      <c r="B1165">
        <v>33541</v>
      </c>
      <c r="C1165" t="str">
        <f t="shared" si="18"/>
        <v>33541</v>
      </c>
      <c r="D1165" t="s">
        <v>348</v>
      </c>
      <c r="E1165" t="s">
        <v>829</v>
      </c>
      <c r="F1165" t="s">
        <v>830</v>
      </c>
      <c r="G1165" s="144">
        <v>55.401455300399995</v>
      </c>
      <c r="H1165" t="str">
        <f>IF(VLOOKUP(A1165,$J$4:$K$19,2)="Y",IF(G1165&lt;='State Zip Codes'!$P$4,'State Zip Codes'!$P$3,IF(G1165&lt;='State Zip Codes'!$Q$4,'State Zip Codes'!$Q$3,IF(G1165&lt;='State Zip Codes'!$R$4,'State Zip Codes'!$R$3,IF(G1165&lt;='State Zip Codes'!$S$4,'State Zip Codes'!$S$3,IF(G1165&lt;='State Zip Codes'!$T$4,'State Zip Codes'!$T$3,"OUT OF TERRITORY"))))),$U$3)</f>
        <v>Zone 5</v>
      </c>
    </row>
    <row r="1166" spans="1:8" x14ac:dyDescent="0.25">
      <c r="A1166" t="s">
        <v>367</v>
      </c>
      <c r="B1166">
        <v>32907</v>
      </c>
      <c r="C1166" t="str">
        <f t="shared" si="18"/>
        <v>32907</v>
      </c>
      <c r="D1166" t="s">
        <v>348</v>
      </c>
      <c r="E1166" t="s">
        <v>774</v>
      </c>
      <c r="F1166" t="s">
        <v>841</v>
      </c>
      <c r="G1166" s="144">
        <v>55.4760198432</v>
      </c>
      <c r="H1166" t="str">
        <f>IF(VLOOKUP(A1166,$J$4:$K$19,2)="Y",IF(G1166&lt;='State Zip Codes'!$P$4,'State Zip Codes'!$P$3,IF(G1166&lt;='State Zip Codes'!$Q$4,'State Zip Codes'!$Q$3,IF(G1166&lt;='State Zip Codes'!$R$4,'State Zip Codes'!$R$3,IF(G1166&lt;='State Zip Codes'!$S$4,'State Zip Codes'!$S$3,IF(G1166&lt;='State Zip Codes'!$T$4,'State Zip Codes'!$T$3,"OUT OF TERRITORY"))))),$U$3)</f>
        <v>Zone 5</v>
      </c>
    </row>
    <row r="1167" spans="1:8" x14ac:dyDescent="0.25">
      <c r="A1167" t="s">
        <v>367</v>
      </c>
      <c r="B1167">
        <v>32901</v>
      </c>
      <c r="C1167" t="str">
        <f t="shared" si="18"/>
        <v>32901</v>
      </c>
      <c r="D1167" t="s">
        <v>348</v>
      </c>
      <c r="E1167" t="s">
        <v>774</v>
      </c>
      <c r="F1167" t="s">
        <v>817</v>
      </c>
      <c r="G1167" s="144">
        <v>55.712140895399997</v>
      </c>
      <c r="H1167" t="str">
        <f>IF(VLOOKUP(A1167,$J$4:$K$19,2)="Y",IF(G1167&lt;='State Zip Codes'!$P$4,'State Zip Codes'!$P$3,IF(G1167&lt;='State Zip Codes'!$Q$4,'State Zip Codes'!$Q$3,IF(G1167&lt;='State Zip Codes'!$R$4,'State Zip Codes'!$R$3,IF(G1167&lt;='State Zip Codes'!$S$4,'State Zip Codes'!$S$3,IF(G1167&lt;='State Zip Codes'!$T$4,'State Zip Codes'!$T$3,"OUT OF TERRITORY"))))),$U$3)</f>
        <v>Zone 5</v>
      </c>
    </row>
    <row r="1168" spans="1:8" x14ac:dyDescent="0.25">
      <c r="A1168" t="s">
        <v>367</v>
      </c>
      <c r="B1168">
        <v>32190</v>
      </c>
      <c r="C1168" t="str">
        <f t="shared" si="18"/>
        <v>32190</v>
      </c>
      <c r="D1168" t="s">
        <v>348</v>
      </c>
      <c r="E1168" t="s">
        <v>765</v>
      </c>
      <c r="F1168" t="s">
        <v>842</v>
      </c>
      <c r="G1168" s="144">
        <v>55.817773997699994</v>
      </c>
      <c r="H1168" t="str">
        <f>IF(VLOOKUP(A1168,$J$4:$K$19,2)="Y",IF(G1168&lt;='State Zip Codes'!$P$4,'State Zip Codes'!$P$3,IF(G1168&lt;='State Zip Codes'!$Q$4,'State Zip Codes'!$Q$3,IF(G1168&lt;='State Zip Codes'!$R$4,'State Zip Codes'!$R$3,IF(G1168&lt;='State Zip Codes'!$S$4,'State Zip Codes'!$S$3,IF(G1168&lt;='State Zip Codes'!$T$4,'State Zip Codes'!$T$3,"OUT OF TERRITORY"))))),$U$3)</f>
        <v>Zone 5</v>
      </c>
    </row>
    <row r="1169" spans="1:8" x14ac:dyDescent="0.25">
      <c r="A1169" t="s">
        <v>367</v>
      </c>
      <c r="B1169">
        <v>33565</v>
      </c>
      <c r="C1169" t="str">
        <f t="shared" si="18"/>
        <v>33565</v>
      </c>
      <c r="D1169" t="s">
        <v>348</v>
      </c>
      <c r="E1169" t="s">
        <v>843</v>
      </c>
      <c r="F1169" t="s">
        <v>844</v>
      </c>
      <c r="G1169" s="144">
        <v>56.109818456999996</v>
      </c>
      <c r="H1169" t="str">
        <f>IF(VLOOKUP(A1169,$J$4:$K$19,2)="Y",IF(G1169&lt;='State Zip Codes'!$P$4,'State Zip Codes'!$P$3,IF(G1169&lt;='State Zip Codes'!$Q$4,'State Zip Codes'!$Q$3,IF(G1169&lt;='State Zip Codes'!$R$4,'State Zip Codes'!$R$3,IF(G1169&lt;='State Zip Codes'!$S$4,'State Zip Codes'!$S$3,IF(G1169&lt;='State Zip Codes'!$T$4,'State Zip Codes'!$T$3,"OUT OF TERRITORY"))))),$U$3)</f>
        <v>Zone 5</v>
      </c>
    </row>
    <row r="1170" spans="1:8" x14ac:dyDescent="0.25">
      <c r="A1170" t="s">
        <v>367</v>
      </c>
      <c r="B1170">
        <v>33843</v>
      </c>
      <c r="C1170" t="str">
        <f t="shared" si="18"/>
        <v>33843</v>
      </c>
      <c r="D1170" t="s">
        <v>348</v>
      </c>
      <c r="E1170" t="s">
        <v>763</v>
      </c>
      <c r="F1170" t="s">
        <v>845</v>
      </c>
      <c r="G1170" s="144">
        <v>56.215451559299993</v>
      </c>
      <c r="H1170" t="str">
        <f>IF(VLOOKUP(A1170,$J$4:$K$19,2)="Y",IF(G1170&lt;='State Zip Codes'!$P$4,'State Zip Codes'!$P$3,IF(G1170&lt;='State Zip Codes'!$Q$4,'State Zip Codes'!$Q$3,IF(G1170&lt;='State Zip Codes'!$R$4,'State Zip Codes'!$R$3,IF(G1170&lt;='State Zip Codes'!$S$4,'State Zip Codes'!$S$3,IF(G1170&lt;='State Zip Codes'!$T$4,'State Zip Codes'!$T$3,"OUT OF TERRITORY"))))),$U$3)</f>
        <v>Zone 5</v>
      </c>
    </row>
    <row r="1171" spans="1:8" x14ac:dyDescent="0.25">
      <c r="A1171" t="s">
        <v>367</v>
      </c>
      <c r="B1171">
        <v>32908</v>
      </c>
      <c r="C1171" t="str">
        <f t="shared" si="18"/>
        <v>32908</v>
      </c>
      <c r="D1171" t="s">
        <v>348</v>
      </c>
      <c r="E1171" t="s">
        <v>774</v>
      </c>
      <c r="F1171" t="s">
        <v>841</v>
      </c>
      <c r="G1171" s="144">
        <v>57.029447818199998</v>
      </c>
      <c r="H1171" t="str">
        <f>IF(VLOOKUP(A1171,$J$4:$K$19,2)="Y",IF(G1171&lt;='State Zip Codes'!$P$4,'State Zip Codes'!$P$3,IF(G1171&lt;='State Zip Codes'!$Q$4,'State Zip Codes'!$Q$3,IF(G1171&lt;='State Zip Codes'!$R$4,'State Zip Codes'!$R$3,IF(G1171&lt;='State Zip Codes'!$S$4,'State Zip Codes'!$S$3,IF(G1171&lt;='State Zip Codes'!$T$4,'State Zip Codes'!$T$3,"OUT OF TERRITORY"))))),$U$3)</f>
        <v>Zone 5</v>
      </c>
    </row>
    <row r="1172" spans="1:8" x14ac:dyDescent="0.25">
      <c r="A1172" t="s">
        <v>367</v>
      </c>
      <c r="B1172">
        <v>32919</v>
      </c>
      <c r="C1172" t="str">
        <f t="shared" si="18"/>
        <v>32919</v>
      </c>
      <c r="D1172" t="s">
        <v>348</v>
      </c>
      <c r="E1172" t="s">
        <v>774</v>
      </c>
      <c r="F1172" t="s">
        <v>817</v>
      </c>
      <c r="G1172" s="144">
        <v>57.060516377699997</v>
      </c>
      <c r="H1172" t="str">
        <f>IF(VLOOKUP(A1172,$J$4:$K$19,2)="Y",IF(G1172&lt;='State Zip Codes'!$P$4,'State Zip Codes'!$P$3,IF(G1172&lt;='State Zip Codes'!$Q$4,'State Zip Codes'!$Q$3,IF(G1172&lt;='State Zip Codes'!$R$4,'State Zip Codes'!$R$3,IF(G1172&lt;='State Zip Codes'!$S$4,'State Zip Codes'!$S$3,IF(G1172&lt;='State Zip Codes'!$T$4,'State Zip Codes'!$T$3,"OUT OF TERRITORY"))))),$U$3)</f>
        <v>Zone 5</v>
      </c>
    </row>
    <row r="1173" spans="1:8" x14ac:dyDescent="0.25">
      <c r="A1173" t="s">
        <v>367</v>
      </c>
      <c r="B1173">
        <v>34450</v>
      </c>
      <c r="C1173" t="str">
        <f t="shared" si="18"/>
        <v>34450</v>
      </c>
      <c r="D1173" t="s">
        <v>348</v>
      </c>
      <c r="E1173" t="s">
        <v>846</v>
      </c>
      <c r="F1173" t="s">
        <v>847</v>
      </c>
      <c r="G1173" s="144">
        <v>57.072943801499996</v>
      </c>
      <c r="H1173" t="str">
        <f>IF(VLOOKUP(A1173,$J$4:$K$19,2)="Y",IF(G1173&lt;='State Zip Codes'!$P$4,'State Zip Codes'!$P$3,IF(G1173&lt;='State Zip Codes'!$Q$4,'State Zip Codes'!$Q$3,IF(G1173&lt;='State Zip Codes'!$R$4,'State Zip Codes'!$R$3,IF(G1173&lt;='State Zip Codes'!$S$4,'State Zip Codes'!$S$3,IF(G1173&lt;='State Zip Codes'!$T$4,'State Zip Codes'!$T$3,"OUT OF TERRITORY"))))),$U$3)</f>
        <v>Zone 5</v>
      </c>
    </row>
    <row r="1174" spans="1:8" x14ac:dyDescent="0.25">
      <c r="A1174" t="s">
        <v>367</v>
      </c>
      <c r="B1174">
        <v>32903</v>
      </c>
      <c r="C1174" t="str">
        <f t="shared" si="18"/>
        <v>32903</v>
      </c>
      <c r="D1174" t="s">
        <v>348</v>
      </c>
      <c r="E1174" t="s">
        <v>774</v>
      </c>
      <c r="F1174" t="s">
        <v>848</v>
      </c>
      <c r="G1174" s="144">
        <v>57.085371225300001</v>
      </c>
      <c r="H1174" t="str">
        <f>IF(VLOOKUP(A1174,$J$4:$K$19,2)="Y",IF(G1174&lt;='State Zip Codes'!$P$4,'State Zip Codes'!$P$3,IF(G1174&lt;='State Zip Codes'!$Q$4,'State Zip Codes'!$Q$3,IF(G1174&lt;='State Zip Codes'!$R$4,'State Zip Codes'!$R$3,IF(G1174&lt;='State Zip Codes'!$S$4,'State Zip Codes'!$S$3,IF(G1174&lt;='State Zip Codes'!$T$4,'State Zip Codes'!$T$3,"OUT OF TERRITORY"))))),$U$3)</f>
        <v>Zone 5</v>
      </c>
    </row>
    <row r="1175" spans="1:8" x14ac:dyDescent="0.25">
      <c r="A1175" t="s">
        <v>367</v>
      </c>
      <c r="B1175">
        <v>34488</v>
      </c>
      <c r="C1175" t="str">
        <f t="shared" si="18"/>
        <v>34488</v>
      </c>
      <c r="D1175" t="s">
        <v>348</v>
      </c>
      <c r="E1175" t="s">
        <v>811</v>
      </c>
      <c r="F1175" t="s">
        <v>849</v>
      </c>
      <c r="G1175" s="144">
        <v>57.5327584821</v>
      </c>
      <c r="H1175" t="str">
        <f>IF(VLOOKUP(A1175,$J$4:$K$19,2)="Y",IF(G1175&lt;='State Zip Codes'!$P$4,'State Zip Codes'!$P$3,IF(G1175&lt;='State Zip Codes'!$Q$4,'State Zip Codes'!$Q$3,IF(G1175&lt;='State Zip Codes'!$R$4,'State Zip Codes'!$R$3,IF(G1175&lt;='State Zip Codes'!$S$4,'State Zip Codes'!$S$3,IF(G1175&lt;='State Zip Codes'!$T$4,'State Zip Codes'!$T$3,"OUT OF TERRITORY"))))),$U$3)</f>
        <v>Zone 5</v>
      </c>
    </row>
    <row r="1176" spans="1:8" x14ac:dyDescent="0.25">
      <c r="A1176" t="s">
        <v>367</v>
      </c>
      <c r="B1176">
        <v>34480</v>
      </c>
      <c r="C1176" t="str">
        <f t="shared" si="18"/>
        <v>34480</v>
      </c>
      <c r="D1176" t="s">
        <v>348</v>
      </c>
      <c r="E1176" t="s">
        <v>811</v>
      </c>
      <c r="F1176" t="s">
        <v>838</v>
      </c>
      <c r="G1176" s="144">
        <v>57.582468177300001</v>
      </c>
      <c r="H1176" t="str">
        <f>IF(VLOOKUP(A1176,$J$4:$K$19,2)="Y",IF(G1176&lt;='State Zip Codes'!$P$4,'State Zip Codes'!$P$3,IF(G1176&lt;='State Zip Codes'!$Q$4,'State Zip Codes'!$Q$3,IF(G1176&lt;='State Zip Codes'!$R$4,'State Zip Codes'!$R$3,IF(G1176&lt;='State Zip Codes'!$S$4,'State Zip Codes'!$S$3,IF(G1176&lt;='State Zip Codes'!$T$4,'State Zip Codes'!$T$3,"OUT OF TERRITORY"))))),$U$3)</f>
        <v>Zone 5</v>
      </c>
    </row>
    <row r="1177" spans="1:8" x14ac:dyDescent="0.25">
      <c r="A1177" t="s">
        <v>367</v>
      </c>
      <c r="B1177">
        <v>34436</v>
      </c>
      <c r="C1177" t="str">
        <f t="shared" si="18"/>
        <v>34436</v>
      </c>
      <c r="D1177" t="s">
        <v>348</v>
      </c>
      <c r="E1177" t="s">
        <v>846</v>
      </c>
      <c r="F1177" t="s">
        <v>850</v>
      </c>
      <c r="G1177" s="144">
        <v>57.601109312999995</v>
      </c>
      <c r="H1177" t="str">
        <f>IF(VLOOKUP(A1177,$J$4:$K$19,2)="Y",IF(G1177&lt;='State Zip Codes'!$P$4,'State Zip Codes'!$P$3,IF(G1177&lt;='State Zip Codes'!$Q$4,'State Zip Codes'!$Q$3,IF(G1177&lt;='State Zip Codes'!$R$4,'State Zip Codes'!$R$3,IF(G1177&lt;='State Zip Codes'!$S$4,'State Zip Codes'!$S$3,IF(G1177&lt;='State Zip Codes'!$T$4,'State Zip Codes'!$T$3,"OUT OF TERRITORY"))))),$U$3)</f>
        <v>Zone 5</v>
      </c>
    </row>
    <row r="1178" spans="1:8" x14ac:dyDescent="0.25">
      <c r="A1178" t="s">
        <v>367</v>
      </c>
      <c r="B1178">
        <v>32905</v>
      </c>
      <c r="C1178" t="str">
        <f t="shared" si="18"/>
        <v>32905</v>
      </c>
      <c r="D1178" t="s">
        <v>348</v>
      </c>
      <c r="E1178" t="s">
        <v>774</v>
      </c>
      <c r="F1178" t="s">
        <v>841</v>
      </c>
      <c r="G1178" s="144">
        <v>58.259762774400002</v>
      </c>
      <c r="H1178" t="str">
        <f>IF(VLOOKUP(A1178,$J$4:$K$19,2)="Y",IF(G1178&lt;='State Zip Codes'!$P$4,'State Zip Codes'!$P$3,IF(G1178&lt;='State Zip Codes'!$Q$4,'State Zip Codes'!$Q$3,IF(G1178&lt;='State Zip Codes'!$R$4,'State Zip Codes'!$R$3,IF(G1178&lt;='State Zip Codes'!$S$4,'State Zip Codes'!$S$3,IF(G1178&lt;='State Zip Codes'!$T$4,'State Zip Codes'!$T$3,"OUT OF TERRITORY"))))),$U$3)</f>
        <v>Zone 5</v>
      </c>
    </row>
    <row r="1179" spans="1:8" x14ac:dyDescent="0.25">
      <c r="A1179" t="s">
        <v>367</v>
      </c>
      <c r="B1179">
        <v>33576</v>
      </c>
      <c r="C1179" t="str">
        <f t="shared" si="18"/>
        <v>33576</v>
      </c>
      <c r="D1179" t="s">
        <v>348</v>
      </c>
      <c r="E1179" t="s">
        <v>829</v>
      </c>
      <c r="F1179" t="s">
        <v>851</v>
      </c>
      <c r="G1179" s="144">
        <v>58.626371776499994</v>
      </c>
      <c r="H1179" t="str">
        <f>IF(VLOOKUP(A1179,$J$4:$K$19,2)="Y",IF(G1179&lt;='State Zip Codes'!$P$4,'State Zip Codes'!$P$3,IF(G1179&lt;='State Zip Codes'!$Q$4,'State Zip Codes'!$Q$3,IF(G1179&lt;='State Zip Codes'!$R$4,'State Zip Codes'!$R$3,IF(G1179&lt;='State Zip Codes'!$S$4,'State Zip Codes'!$S$3,IF(G1179&lt;='State Zip Codes'!$T$4,'State Zip Codes'!$T$3,"OUT OF TERRITORY"))))),$U$3)</f>
        <v>Zone 5</v>
      </c>
    </row>
    <row r="1180" spans="1:8" x14ac:dyDescent="0.25">
      <c r="A1180" t="s">
        <v>367</v>
      </c>
      <c r="B1180">
        <v>32176</v>
      </c>
      <c r="C1180" t="str">
        <f t="shared" si="18"/>
        <v>32176</v>
      </c>
      <c r="D1180" t="s">
        <v>348</v>
      </c>
      <c r="E1180" t="s">
        <v>765</v>
      </c>
      <c r="F1180" t="s">
        <v>834</v>
      </c>
      <c r="G1180" s="144">
        <v>58.651226624099998</v>
      </c>
      <c r="H1180" t="str">
        <f>IF(VLOOKUP(A1180,$J$4:$K$19,2)="Y",IF(G1180&lt;='State Zip Codes'!$P$4,'State Zip Codes'!$P$3,IF(G1180&lt;='State Zip Codes'!$Q$4,'State Zip Codes'!$Q$3,IF(G1180&lt;='State Zip Codes'!$R$4,'State Zip Codes'!$R$3,IF(G1180&lt;='State Zip Codes'!$S$4,'State Zip Codes'!$S$3,IF(G1180&lt;='State Zip Codes'!$T$4,'State Zip Codes'!$T$3,"OUT OF TERRITORY"))))),$U$3)</f>
        <v>Zone 5</v>
      </c>
    </row>
    <row r="1181" spans="1:8" x14ac:dyDescent="0.25">
      <c r="A1181" t="s">
        <v>367</v>
      </c>
      <c r="B1181">
        <v>33563</v>
      </c>
      <c r="C1181" t="str">
        <f t="shared" si="18"/>
        <v>33563</v>
      </c>
      <c r="D1181" t="s">
        <v>348</v>
      </c>
      <c r="E1181" t="s">
        <v>843</v>
      </c>
      <c r="F1181" t="s">
        <v>844</v>
      </c>
      <c r="G1181" s="144">
        <v>58.676081471700002</v>
      </c>
      <c r="H1181" t="str">
        <f>IF(VLOOKUP(A1181,$J$4:$K$19,2)="Y",IF(G1181&lt;='State Zip Codes'!$P$4,'State Zip Codes'!$P$3,IF(G1181&lt;='State Zip Codes'!$Q$4,'State Zip Codes'!$Q$3,IF(G1181&lt;='State Zip Codes'!$R$4,'State Zip Codes'!$R$3,IF(G1181&lt;='State Zip Codes'!$S$4,'State Zip Codes'!$S$3,IF(G1181&lt;='State Zip Codes'!$T$4,'State Zip Codes'!$T$3,"OUT OF TERRITORY"))))),$U$3)</f>
        <v>Zone 5</v>
      </c>
    </row>
    <row r="1182" spans="1:8" x14ac:dyDescent="0.25">
      <c r="A1182" t="s">
        <v>367</v>
      </c>
      <c r="B1182">
        <v>33545</v>
      </c>
      <c r="C1182" t="str">
        <f t="shared" si="18"/>
        <v>33545</v>
      </c>
      <c r="D1182" t="s">
        <v>348</v>
      </c>
      <c r="E1182" t="s">
        <v>829</v>
      </c>
      <c r="F1182" t="s">
        <v>852</v>
      </c>
      <c r="G1182" s="144">
        <v>58.850065404899993</v>
      </c>
      <c r="H1182" t="str">
        <f>IF(VLOOKUP(A1182,$J$4:$K$19,2)="Y",IF(G1182&lt;='State Zip Codes'!$P$4,'State Zip Codes'!$P$3,IF(G1182&lt;='State Zip Codes'!$Q$4,'State Zip Codes'!$Q$3,IF(G1182&lt;='State Zip Codes'!$R$4,'State Zip Codes'!$R$3,IF(G1182&lt;='State Zip Codes'!$S$4,'State Zip Codes'!$S$3,IF(G1182&lt;='State Zip Codes'!$T$4,'State Zip Codes'!$T$3,"OUT OF TERRITORY"))))),$U$3)</f>
        <v>Zone 5</v>
      </c>
    </row>
    <row r="1183" spans="1:8" x14ac:dyDescent="0.25">
      <c r="A1183" t="s">
        <v>367</v>
      </c>
      <c r="B1183">
        <v>34601</v>
      </c>
      <c r="C1183" t="str">
        <f t="shared" si="18"/>
        <v>34601</v>
      </c>
      <c r="D1183" t="s">
        <v>348</v>
      </c>
      <c r="E1183" t="s">
        <v>839</v>
      </c>
      <c r="F1183" t="s">
        <v>840</v>
      </c>
      <c r="G1183" s="144">
        <v>58.968125931000003</v>
      </c>
      <c r="H1183" t="str">
        <f>IF(VLOOKUP(A1183,$J$4:$K$19,2)="Y",IF(G1183&lt;='State Zip Codes'!$P$4,'State Zip Codes'!$P$3,IF(G1183&lt;='State Zip Codes'!$Q$4,'State Zip Codes'!$Q$3,IF(G1183&lt;='State Zip Codes'!$R$4,'State Zip Codes'!$R$3,IF(G1183&lt;='State Zip Codes'!$S$4,'State Zip Codes'!$S$3,IF(G1183&lt;='State Zip Codes'!$T$4,'State Zip Codes'!$T$3,"OUT OF TERRITORY"))))),$U$3)</f>
        <v>Zone 5</v>
      </c>
    </row>
    <row r="1184" spans="1:8" x14ac:dyDescent="0.25">
      <c r="A1184" t="s">
        <v>367</v>
      </c>
      <c r="B1184">
        <v>34473</v>
      </c>
      <c r="C1184" t="str">
        <f t="shared" si="18"/>
        <v>34473</v>
      </c>
      <c r="D1184" t="s">
        <v>348</v>
      </c>
      <c r="E1184" t="s">
        <v>811</v>
      </c>
      <c r="F1184" t="s">
        <v>838</v>
      </c>
      <c r="G1184" s="144">
        <v>59.073759033299993</v>
      </c>
      <c r="H1184" t="str">
        <f>IF(VLOOKUP(A1184,$J$4:$K$19,2)="Y",IF(G1184&lt;='State Zip Codes'!$P$4,'State Zip Codes'!$P$3,IF(G1184&lt;='State Zip Codes'!$Q$4,'State Zip Codes'!$Q$3,IF(G1184&lt;='State Zip Codes'!$R$4,'State Zip Codes'!$R$3,IF(G1184&lt;='State Zip Codes'!$S$4,'State Zip Codes'!$S$3,IF(G1184&lt;='State Zip Codes'!$T$4,'State Zip Codes'!$T$3,"OUT OF TERRITORY"))))),$U$3)</f>
        <v>Zone 5</v>
      </c>
    </row>
    <row r="1185" spans="1:8" x14ac:dyDescent="0.25">
      <c r="A1185" t="s">
        <v>367</v>
      </c>
      <c r="B1185">
        <v>32139</v>
      </c>
      <c r="C1185" t="str">
        <f t="shared" si="18"/>
        <v>32139</v>
      </c>
      <c r="D1185" t="s">
        <v>348</v>
      </c>
      <c r="E1185" t="s">
        <v>853</v>
      </c>
      <c r="F1185" t="s">
        <v>854</v>
      </c>
      <c r="G1185" s="144">
        <v>59.241529254599996</v>
      </c>
      <c r="H1185" t="str">
        <f>IF(VLOOKUP(A1185,$J$4:$K$19,2)="Y",IF(G1185&lt;='State Zip Codes'!$P$4,'State Zip Codes'!$P$3,IF(G1185&lt;='State Zip Codes'!$Q$4,'State Zip Codes'!$Q$3,IF(G1185&lt;='State Zip Codes'!$R$4,'State Zip Codes'!$R$3,IF(G1185&lt;='State Zip Codes'!$S$4,'State Zip Codes'!$S$3,IF(G1185&lt;='State Zip Codes'!$T$4,'State Zip Codes'!$T$3,"OUT OF TERRITORY"))))),$U$3)</f>
        <v>Zone 5</v>
      </c>
    </row>
    <row r="1186" spans="1:8" x14ac:dyDescent="0.25">
      <c r="A1186" t="s">
        <v>367</v>
      </c>
      <c r="B1186">
        <v>33566</v>
      </c>
      <c r="C1186" t="str">
        <f t="shared" si="18"/>
        <v>33566</v>
      </c>
      <c r="D1186" t="s">
        <v>348</v>
      </c>
      <c r="E1186" t="s">
        <v>843</v>
      </c>
      <c r="F1186" t="s">
        <v>844</v>
      </c>
      <c r="G1186" s="144">
        <v>59.291238949799997</v>
      </c>
      <c r="H1186" t="str">
        <f>IF(VLOOKUP(A1186,$J$4:$K$19,2)="Y",IF(G1186&lt;='State Zip Codes'!$P$4,'State Zip Codes'!$P$3,IF(G1186&lt;='State Zip Codes'!$Q$4,'State Zip Codes'!$Q$3,IF(G1186&lt;='State Zip Codes'!$R$4,'State Zip Codes'!$R$3,IF(G1186&lt;='State Zip Codes'!$S$4,'State Zip Codes'!$S$3,IF(G1186&lt;='State Zip Codes'!$T$4,'State Zip Codes'!$T$3,"OUT OF TERRITORY"))))),$U$3)</f>
        <v>Zone 5</v>
      </c>
    </row>
    <row r="1187" spans="1:8" x14ac:dyDescent="0.25">
      <c r="A1187" t="s">
        <v>367</v>
      </c>
      <c r="B1187">
        <v>33841</v>
      </c>
      <c r="C1187" t="str">
        <f t="shared" si="18"/>
        <v>33841</v>
      </c>
      <c r="D1187" t="s">
        <v>348</v>
      </c>
      <c r="E1187" t="s">
        <v>763</v>
      </c>
      <c r="F1187" t="s">
        <v>855</v>
      </c>
      <c r="G1187" s="144">
        <v>60.739033822499998</v>
      </c>
      <c r="H1187" t="str">
        <f>IF(VLOOKUP(A1187,$J$4:$K$19,2)="Y",IF(G1187&lt;='State Zip Codes'!$P$4,'State Zip Codes'!$P$3,IF(G1187&lt;='State Zip Codes'!$Q$4,'State Zip Codes'!$Q$3,IF(G1187&lt;='State Zip Codes'!$R$4,'State Zip Codes'!$R$3,IF(G1187&lt;='State Zip Codes'!$S$4,'State Zip Codes'!$S$3,IF(G1187&lt;='State Zip Codes'!$T$4,'State Zip Codes'!$T$3,"OUT OF TERRITORY"))))),$U$3)</f>
        <v>Zone 5</v>
      </c>
    </row>
    <row r="1188" spans="1:8" x14ac:dyDescent="0.25">
      <c r="A1188" t="s">
        <v>367</v>
      </c>
      <c r="B1188">
        <v>34471</v>
      </c>
      <c r="C1188" t="str">
        <f t="shared" si="18"/>
        <v>34471</v>
      </c>
      <c r="D1188" t="s">
        <v>348</v>
      </c>
      <c r="E1188" t="s">
        <v>811</v>
      </c>
      <c r="F1188" t="s">
        <v>838</v>
      </c>
      <c r="G1188" s="144">
        <v>61.285840469699991</v>
      </c>
      <c r="H1188" t="str">
        <f>IF(VLOOKUP(A1188,$J$4:$K$19,2)="Y",IF(G1188&lt;='State Zip Codes'!$P$4,'State Zip Codes'!$P$3,IF(G1188&lt;='State Zip Codes'!$Q$4,'State Zip Codes'!$Q$3,IF(G1188&lt;='State Zip Codes'!$R$4,'State Zip Codes'!$R$3,IF(G1188&lt;='State Zip Codes'!$S$4,'State Zip Codes'!$S$3,IF(G1188&lt;='State Zip Codes'!$T$4,'State Zip Codes'!$T$3,"OUT OF TERRITORY"))))),$U$3)</f>
        <v>Zone 5</v>
      </c>
    </row>
    <row r="1189" spans="1:8" x14ac:dyDescent="0.25">
      <c r="A1189" t="s">
        <v>367</v>
      </c>
      <c r="B1189">
        <v>34470</v>
      </c>
      <c r="C1189" t="str">
        <f t="shared" si="18"/>
        <v>34470</v>
      </c>
      <c r="D1189" t="s">
        <v>348</v>
      </c>
      <c r="E1189" t="s">
        <v>811</v>
      </c>
      <c r="F1189" t="s">
        <v>838</v>
      </c>
      <c r="G1189" s="144">
        <v>61.422542131499995</v>
      </c>
      <c r="H1189" t="str">
        <f>IF(VLOOKUP(A1189,$J$4:$K$19,2)="Y",IF(G1189&lt;='State Zip Codes'!$P$4,'State Zip Codes'!$P$3,IF(G1189&lt;='State Zip Codes'!$Q$4,'State Zip Codes'!$Q$3,IF(G1189&lt;='State Zip Codes'!$R$4,'State Zip Codes'!$R$3,IF(G1189&lt;='State Zip Codes'!$S$4,'State Zip Codes'!$S$3,IF(G1189&lt;='State Zip Codes'!$T$4,'State Zip Codes'!$T$3,"OUT OF TERRITORY"))))),$U$3)</f>
        <v>Zone 5</v>
      </c>
    </row>
    <row r="1190" spans="1:8" x14ac:dyDescent="0.25">
      <c r="A1190" t="s">
        <v>367</v>
      </c>
      <c r="B1190">
        <v>33543</v>
      </c>
      <c r="C1190" t="str">
        <f t="shared" si="18"/>
        <v>33543</v>
      </c>
      <c r="D1190" t="s">
        <v>348</v>
      </c>
      <c r="E1190" t="s">
        <v>829</v>
      </c>
      <c r="F1190" t="s">
        <v>852</v>
      </c>
      <c r="G1190" s="144">
        <v>61.751868862199991</v>
      </c>
      <c r="H1190" t="str">
        <f>IF(VLOOKUP(A1190,$J$4:$K$19,2)="Y",IF(G1190&lt;='State Zip Codes'!$P$4,'State Zip Codes'!$P$3,IF(G1190&lt;='State Zip Codes'!$Q$4,'State Zip Codes'!$Q$3,IF(G1190&lt;='State Zip Codes'!$R$4,'State Zip Codes'!$R$3,IF(G1190&lt;='State Zip Codes'!$S$4,'State Zip Codes'!$S$3,IF(G1190&lt;='State Zip Codes'!$T$4,'State Zip Codes'!$T$3,"OUT OF TERRITORY"))))),$U$3)</f>
        <v>Zone 5</v>
      </c>
    </row>
    <row r="1191" spans="1:8" x14ac:dyDescent="0.25">
      <c r="A1191" t="s">
        <v>367</v>
      </c>
      <c r="B1191">
        <v>32112</v>
      </c>
      <c r="C1191" t="str">
        <f t="shared" si="18"/>
        <v>32112</v>
      </c>
      <c r="D1191" t="s">
        <v>348</v>
      </c>
      <c r="E1191" t="s">
        <v>853</v>
      </c>
      <c r="F1191" t="s">
        <v>856</v>
      </c>
      <c r="G1191" s="144">
        <v>61.863715676399998</v>
      </c>
      <c r="H1191" t="str">
        <f>IF(VLOOKUP(A1191,$J$4:$K$19,2)="Y",IF(G1191&lt;='State Zip Codes'!$P$4,'State Zip Codes'!$P$3,IF(G1191&lt;='State Zip Codes'!$Q$4,'State Zip Codes'!$Q$3,IF(G1191&lt;='State Zip Codes'!$R$4,'State Zip Codes'!$R$3,IF(G1191&lt;='State Zip Codes'!$S$4,'State Zip Codes'!$S$3,IF(G1191&lt;='State Zip Codes'!$T$4,'State Zip Codes'!$T$3,"OUT OF TERRITORY"))))),$U$3)</f>
        <v>Zone 5</v>
      </c>
    </row>
    <row r="1192" spans="1:8" x14ac:dyDescent="0.25">
      <c r="A1192" t="s">
        <v>367</v>
      </c>
      <c r="B1192">
        <v>32909</v>
      </c>
      <c r="C1192" t="str">
        <f t="shared" si="18"/>
        <v>32909</v>
      </c>
      <c r="D1192" t="s">
        <v>348</v>
      </c>
      <c r="E1192" t="s">
        <v>774</v>
      </c>
      <c r="F1192" t="s">
        <v>841</v>
      </c>
      <c r="G1192" s="144">
        <v>61.900997947800001</v>
      </c>
      <c r="H1192" t="str">
        <f>IF(VLOOKUP(A1192,$J$4:$K$19,2)="Y",IF(G1192&lt;='State Zip Codes'!$P$4,'State Zip Codes'!$P$3,IF(G1192&lt;='State Zip Codes'!$Q$4,'State Zip Codes'!$Q$3,IF(G1192&lt;='State Zip Codes'!$R$4,'State Zip Codes'!$R$3,IF(G1192&lt;='State Zip Codes'!$S$4,'State Zip Codes'!$S$3,IF(G1192&lt;='State Zip Codes'!$T$4,'State Zip Codes'!$T$3,"OUT OF TERRITORY"))))),$U$3)</f>
        <v>Zone 5</v>
      </c>
    </row>
    <row r="1193" spans="1:8" x14ac:dyDescent="0.25">
      <c r="A1193" t="s">
        <v>367</v>
      </c>
      <c r="B1193">
        <v>34476</v>
      </c>
      <c r="C1193" t="str">
        <f t="shared" si="18"/>
        <v>34476</v>
      </c>
      <c r="D1193" t="s">
        <v>348</v>
      </c>
      <c r="E1193" t="s">
        <v>811</v>
      </c>
      <c r="F1193" t="s">
        <v>838</v>
      </c>
      <c r="G1193" s="144">
        <v>62.112264152399995</v>
      </c>
      <c r="H1193" t="str">
        <f>IF(VLOOKUP(A1193,$J$4:$K$19,2)="Y",IF(G1193&lt;='State Zip Codes'!$P$4,'State Zip Codes'!$P$3,IF(G1193&lt;='State Zip Codes'!$Q$4,'State Zip Codes'!$Q$3,IF(G1193&lt;='State Zip Codes'!$R$4,'State Zip Codes'!$R$3,IF(G1193&lt;='State Zip Codes'!$S$4,'State Zip Codes'!$S$3,IF(G1193&lt;='State Zip Codes'!$T$4,'State Zip Codes'!$T$3,"OUT OF TERRITORY"))))),$U$3)</f>
        <v>Zone 5</v>
      </c>
    </row>
    <row r="1194" spans="1:8" x14ac:dyDescent="0.25">
      <c r="A1194" t="s">
        <v>367</v>
      </c>
      <c r="B1194">
        <v>32110</v>
      </c>
      <c r="C1194" t="str">
        <f t="shared" si="18"/>
        <v>32110</v>
      </c>
      <c r="D1194" t="s">
        <v>348</v>
      </c>
      <c r="E1194" t="s">
        <v>572</v>
      </c>
      <c r="F1194" t="s">
        <v>857</v>
      </c>
      <c r="G1194" s="144">
        <v>62.211683542799996</v>
      </c>
      <c r="H1194" t="str">
        <f>IF(VLOOKUP(A1194,$J$4:$K$19,2)="Y",IF(G1194&lt;='State Zip Codes'!$P$4,'State Zip Codes'!$P$3,IF(G1194&lt;='State Zip Codes'!$Q$4,'State Zip Codes'!$Q$3,IF(G1194&lt;='State Zip Codes'!$R$4,'State Zip Codes'!$R$3,IF(G1194&lt;='State Zip Codes'!$S$4,'State Zip Codes'!$S$3,IF(G1194&lt;='State Zip Codes'!$T$4,'State Zip Codes'!$T$3,"OUT OF TERRITORY"))))),$U$3)</f>
        <v>Zone 5</v>
      </c>
    </row>
    <row r="1195" spans="1:8" x14ac:dyDescent="0.25">
      <c r="A1195" t="s">
        <v>367</v>
      </c>
      <c r="B1195">
        <v>33592</v>
      </c>
      <c r="C1195" t="str">
        <f t="shared" si="18"/>
        <v>33592</v>
      </c>
      <c r="D1195" t="s">
        <v>348</v>
      </c>
      <c r="E1195" t="s">
        <v>843</v>
      </c>
      <c r="F1195" t="s">
        <v>858</v>
      </c>
      <c r="G1195" s="144">
        <v>62.373240052199996</v>
      </c>
      <c r="H1195" t="str">
        <f>IF(VLOOKUP(A1195,$J$4:$K$19,2)="Y",IF(G1195&lt;='State Zip Codes'!$P$4,'State Zip Codes'!$P$3,IF(G1195&lt;='State Zip Codes'!$Q$4,'State Zip Codes'!$Q$3,IF(G1195&lt;='State Zip Codes'!$R$4,'State Zip Codes'!$R$3,IF(G1195&lt;='State Zip Codes'!$S$4,'State Zip Codes'!$S$3,IF(G1195&lt;='State Zip Codes'!$T$4,'State Zip Codes'!$T$3,"OUT OF TERRITORY"))))),$U$3)</f>
        <v>Zone 5</v>
      </c>
    </row>
    <row r="1196" spans="1:8" x14ac:dyDescent="0.25">
      <c r="A1196" t="s">
        <v>367</v>
      </c>
      <c r="B1196">
        <v>34453</v>
      </c>
      <c r="C1196" t="str">
        <f t="shared" si="18"/>
        <v>34453</v>
      </c>
      <c r="D1196" t="s">
        <v>348</v>
      </c>
      <c r="E1196" t="s">
        <v>846</v>
      </c>
      <c r="F1196" t="s">
        <v>847</v>
      </c>
      <c r="G1196" s="144">
        <v>62.466445730699995</v>
      </c>
      <c r="H1196" t="str">
        <f>IF(VLOOKUP(A1196,$J$4:$K$19,2)="Y",IF(G1196&lt;='State Zip Codes'!$P$4,'State Zip Codes'!$P$3,IF(G1196&lt;='State Zip Codes'!$Q$4,'State Zip Codes'!$Q$3,IF(G1196&lt;='State Zip Codes'!$R$4,'State Zip Codes'!$R$3,IF(G1196&lt;='State Zip Codes'!$S$4,'State Zip Codes'!$S$3,IF(G1196&lt;='State Zip Codes'!$T$4,'State Zip Codes'!$T$3,"OUT OF TERRITORY"))))),$U$3)</f>
        <v>Zone 5</v>
      </c>
    </row>
    <row r="1197" spans="1:8" x14ac:dyDescent="0.25">
      <c r="A1197" t="s">
        <v>367</v>
      </c>
      <c r="B1197">
        <v>32134</v>
      </c>
      <c r="C1197" t="str">
        <f t="shared" si="18"/>
        <v>32134</v>
      </c>
      <c r="D1197" t="s">
        <v>348</v>
      </c>
      <c r="E1197" t="s">
        <v>811</v>
      </c>
      <c r="F1197" t="s">
        <v>859</v>
      </c>
      <c r="G1197" s="144">
        <v>62.584506256799997</v>
      </c>
      <c r="H1197" t="str">
        <f>IF(VLOOKUP(A1197,$J$4:$K$19,2)="Y",IF(G1197&lt;='State Zip Codes'!$P$4,'State Zip Codes'!$P$3,IF(G1197&lt;='State Zip Codes'!$Q$4,'State Zip Codes'!$Q$3,IF(G1197&lt;='State Zip Codes'!$R$4,'State Zip Codes'!$R$3,IF(G1197&lt;='State Zip Codes'!$S$4,'State Zip Codes'!$S$3,IF(G1197&lt;='State Zip Codes'!$T$4,'State Zip Codes'!$T$3,"OUT OF TERRITORY"))))),$U$3)</f>
        <v>Zone 5</v>
      </c>
    </row>
    <row r="1198" spans="1:8" x14ac:dyDescent="0.25">
      <c r="A1198" t="s">
        <v>367</v>
      </c>
      <c r="B1198">
        <v>33567</v>
      </c>
      <c r="C1198" t="str">
        <f t="shared" si="18"/>
        <v>33567</v>
      </c>
      <c r="D1198" t="s">
        <v>348</v>
      </c>
      <c r="E1198" t="s">
        <v>843</v>
      </c>
      <c r="F1198" t="s">
        <v>844</v>
      </c>
      <c r="G1198" s="144">
        <v>62.615574816299997</v>
      </c>
      <c r="H1198" t="str">
        <f>IF(VLOOKUP(A1198,$J$4:$K$19,2)="Y",IF(G1198&lt;='State Zip Codes'!$P$4,'State Zip Codes'!$P$3,IF(G1198&lt;='State Zip Codes'!$Q$4,'State Zip Codes'!$Q$3,IF(G1198&lt;='State Zip Codes'!$R$4,'State Zip Codes'!$R$3,IF(G1198&lt;='State Zip Codes'!$S$4,'State Zip Codes'!$S$3,IF(G1198&lt;='State Zip Codes'!$T$4,'State Zip Codes'!$T$3,"OUT OF TERRITORY"))))),$U$3)</f>
        <v>Zone 5</v>
      </c>
    </row>
    <row r="1199" spans="1:8" x14ac:dyDescent="0.25">
      <c r="A1199" t="s">
        <v>367</v>
      </c>
      <c r="B1199">
        <v>33860</v>
      </c>
      <c r="C1199" t="str">
        <f t="shared" si="18"/>
        <v>33860</v>
      </c>
      <c r="D1199" t="s">
        <v>348</v>
      </c>
      <c r="E1199" t="s">
        <v>763</v>
      </c>
      <c r="F1199" t="s">
        <v>860</v>
      </c>
      <c r="G1199" s="144">
        <v>62.646643375799989</v>
      </c>
      <c r="H1199" t="str">
        <f>IF(VLOOKUP(A1199,$J$4:$K$19,2)="Y",IF(G1199&lt;='State Zip Codes'!$P$4,'State Zip Codes'!$P$3,IF(G1199&lt;='State Zip Codes'!$Q$4,'State Zip Codes'!$Q$3,IF(G1199&lt;='State Zip Codes'!$R$4,'State Zip Codes'!$R$3,IF(G1199&lt;='State Zip Codes'!$S$4,'State Zip Codes'!$S$3,IF(G1199&lt;='State Zip Codes'!$T$4,'State Zip Codes'!$T$3,"OUT OF TERRITORY"))))),$U$3)</f>
        <v>Zone 5</v>
      </c>
    </row>
    <row r="1200" spans="1:8" x14ac:dyDescent="0.25">
      <c r="A1200" t="s">
        <v>367</v>
      </c>
      <c r="B1200">
        <v>32950</v>
      </c>
      <c r="C1200" t="str">
        <f t="shared" si="18"/>
        <v>32950</v>
      </c>
      <c r="D1200" t="s">
        <v>348</v>
      </c>
      <c r="E1200" t="s">
        <v>774</v>
      </c>
      <c r="F1200" t="s">
        <v>861</v>
      </c>
      <c r="G1200" s="144">
        <v>62.920046699399997</v>
      </c>
      <c r="H1200" t="str">
        <f>IF(VLOOKUP(A1200,$J$4:$K$19,2)="Y",IF(G1200&lt;='State Zip Codes'!$P$4,'State Zip Codes'!$P$3,IF(G1200&lt;='State Zip Codes'!$Q$4,'State Zip Codes'!$Q$3,IF(G1200&lt;='State Zip Codes'!$R$4,'State Zip Codes'!$R$3,IF(G1200&lt;='State Zip Codes'!$S$4,'State Zip Codes'!$S$3,IF(G1200&lt;='State Zip Codes'!$T$4,'State Zip Codes'!$T$3,"OUT OF TERRITORY"))))),$U$3)</f>
        <v>Zone 5</v>
      </c>
    </row>
    <row r="1201" spans="1:8" x14ac:dyDescent="0.25">
      <c r="A1201" t="s">
        <v>367</v>
      </c>
      <c r="B1201">
        <v>33544</v>
      </c>
      <c r="C1201" t="str">
        <f t="shared" si="18"/>
        <v>33544</v>
      </c>
      <c r="D1201" t="s">
        <v>348</v>
      </c>
      <c r="E1201" t="s">
        <v>829</v>
      </c>
      <c r="F1201" t="s">
        <v>852</v>
      </c>
      <c r="G1201" s="144">
        <v>63.125099192099995</v>
      </c>
      <c r="H1201" t="str">
        <f>IF(VLOOKUP(A1201,$J$4:$K$19,2)="Y",IF(G1201&lt;='State Zip Codes'!$P$4,'State Zip Codes'!$P$3,IF(G1201&lt;='State Zip Codes'!$Q$4,'State Zip Codes'!$Q$3,IF(G1201&lt;='State Zip Codes'!$R$4,'State Zip Codes'!$R$3,IF(G1201&lt;='State Zip Codes'!$S$4,'State Zip Codes'!$S$3,IF(G1201&lt;='State Zip Codes'!$T$4,'State Zip Codes'!$T$3,"OUT OF TERRITORY"))))),$U$3)</f>
        <v>Zone 5</v>
      </c>
    </row>
    <row r="1202" spans="1:8" x14ac:dyDescent="0.25">
      <c r="A1202" t="s">
        <v>367</v>
      </c>
      <c r="B1202">
        <v>34452</v>
      </c>
      <c r="C1202" t="str">
        <f t="shared" si="18"/>
        <v>34452</v>
      </c>
      <c r="D1202" t="s">
        <v>348</v>
      </c>
      <c r="E1202" t="s">
        <v>846</v>
      </c>
      <c r="F1202" t="s">
        <v>847</v>
      </c>
      <c r="G1202" s="144">
        <v>63.647050991699999</v>
      </c>
      <c r="H1202" t="str">
        <f>IF(VLOOKUP(A1202,$J$4:$K$19,2)="Y",IF(G1202&lt;='State Zip Codes'!$P$4,'State Zip Codes'!$P$3,IF(G1202&lt;='State Zip Codes'!$Q$4,'State Zip Codes'!$Q$3,IF(G1202&lt;='State Zip Codes'!$R$4,'State Zip Codes'!$R$3,IF(G1202&lt;='State Zip Codes'!$S$4,'State Zip Codes'!$S$3,IF(G1202&lt;='State Zip Codes'!$T$4,'State Zip Codes'!$T$3,"OUT OF TERRITORY"))))),$U$3)</f>
        <v>Zone 5</v>
      </c>
    </row>
    <row r="1203" spans="1:8" x14ac:dyDescent="0.25">
      <c r="A1203" t="s">
        <v>367</v>
      </c>
      <c r="B1203">
        <v>34604</v>
      </c>
      <c r="C1203" t="str">
        <f t="shared" si="18"/>
        <v>34604</v>
      </c>
      <c r="D1203" t="s">
        <v>348</v>
      </c>
      <c r="E1203" t="s">
        <v>839</v>
      </c>
      <c r="F1203" t="s">
        <v>840</v>
      </c>
      <c r="G1203" s="144">
        <v>63.914240603399996</v>
      </c>
      <c r="H1203" t="str">
        <f>IF(VLOOKUP(A1203,$J$4:$K$19,2)="Y",IF(G1203&lt;='State Zip Codes'!$P$4,'State Zip Codes'!$P$3,IF(G1203&lt;='State Zip Codes'!$Q$4,'State Zip Codes'!$Q$3,IF(G1203&lt;='State Zip Codes'!$R$4,'State Zip Codes'!$R$3,IF(G1203&lt;='State Zip Codes'!$S$4,'State Zip Codes'!$S$3,IF(G1203&lt;='State Zip Codes'!$T$4,'State Zip Codes'!$T$3,"OUT OF TERRITORY"))))),$U$3)</f>
        <v>Zone 5</v>
      </c>
    </row>
    <row r="1204" spans="1:8" x14ac:dyDescent="0.25">
      <c r="A1204" t="s">
        <v>367</v>
      </c>
      <c r="B1204">
        <v>33527</v>
      </c>
      <c r="C1204" t="str">
        <f t="shared" si="18"/>
        <v>33527</v>
      </c>
      <c r="D1204" t="s">
        <v>348</v>
      </c>
      <c r="E1204" t="s">
        <v>843</v>
      </c>
      <c r="F1204" t="s">
        <v>862</v>
      </c>
      <c r="G1204" s="144">
        <v>64.367841572100005</v>
      </c>
      <c r="H1204" t="str">
        <f>IF(VLOOKUP(A1204,$J$4:$K$19,2)="Y",IF(G1204&lt;='State Zip Codes'!$P$4,'State Zip Codes'!$P$3,IF(G1204&lt;='State Zip Codes'!$Q$4,'State Zip Codes'!$Q$3,IF(G1204&lt;='State Zip Codes'!$R$4,'State Zip Codes'!$R$3,IF(G1204&lt;='State Zip Codes'!$S$4,'State Zip Codes'!$S$3,IF(G1204&lt;='State Zip Codes'!$T$4,'State Zip Codes'!$T$3,"OUT OF TERRITORY"))))),$U$3)</f>
        <v>Zone 5</v>
      </c>
    </row>
    <row r="1205" spans="1:8" x14ac:dyDescent="0.25">
      <c r="A1205" t="s">
        <v>367</v>
      </c>
      <c r="B1205">
        <v>34474</v>
      </c>
      <c r="C1205" t="str">
        <f t="shared" si="18"/>
        <v>34474</v>
      </c>
      <c r="D1205" t="s">
        <v>348</v>
      </c>
      <c r="E1205" t="s">
        <v>811</v>
      </c>
      <c r="F1205" t="s">
        <v>838</v>
      </c>
      <c r="G1205" s="144">
        <v>64.809015117000001</v>
      </c>
      <c r="H1205" t="str">
        <f>IF(VLOOKUP(A1205,$J$4:$K$19,2)="Y",IF(G1205&lt;='State Zip Codes'!$P$4,'State Zip Codes'!$P$3,IF(G1205&lt;='State Zip Codes'!$Q$4,'State Zip Codes'!$Q$3,IF(G1205&lt;='State Zip Codes'!$R$4,'State Zip Codes'!$R$3,IF(G1205&lt;='State Zip Codes'!$S$4,'State Zip Codes'!$S$3,IF(G1205&lt;='State Zip Codes'!$T$4,'State Zip Codes'!$T$3,"OUT OF TERRITORY"))))),$U$3)</f>
        <v>Zone 5</v>
      </c>
    </row>
    <row r="1206" spans="1:8" x14ac:dyDescent="0.25">
      <c r="A1206" t="s">
        <v>367</v>
      </c>
      <c r="B1206">
        <v>32164</v>
      </c>
      <c r="C1206" t="str">
        <f t="shared" si="18"/>
        <v>32164</v>
      </c>
      <c r="D1206" t="s">
        <v>348</v>
      </c>
      <c r="E1206" t="s">
        <v>572</v>
      </c>
      <c r="F1206" t="s">
        <v>863</v>
      </c>
      <c r="G1206" s="144">
        <v>65.579515392600001</v>
      </c>
      <c r="H1206" t="str">
        <f>IF(VLOOKUP(A1206,$J$4:$K$19,2)="Y",IF(G1206&lt;='State Zip Codes'!$P$4,'State Zip Codes'!$P$3,IF(G1206&lt;='State Zip Codes'!$Q$4,'State Zip Codes'!$Q$3,IF(G1206&lt;='State Zip Codes'!$R$4,'State Zip Codes'!$R$3,IF(G1206&lt;='State Zip Codes'!$S$4,'State Zip Codes'!$S$3,IF(G1206&lt;='State Zip Codes'!$T$4,'State Zip Codes'!$T$3,"OUT OF TERRITORY"))))),$U$3)</f>
        <v>Zone 5</v>
      </c>
    </row>
    <row r="1207" spans="1:8" x14ac:dyDescent="0.25">
      <c r="A1207" t="s">
        <v>367</v>
      </c>
      <c r="B1207">
        <v>32193</v>
      </c>
      <c r="C1207" t="str">
        <f t="shared" si="18"/>
        <v>32193</v>
      </c>
      <c r="D1207" t="s">
        <v>348</v>
      </c>
      <c r="E1207" t="s">
        <v>853</v>
      </c>
      <c r="F1207" t="s">
        <v>864</v>
      </c>
      <c r="G1207" s="144">
        <v>65.604370240199998</v>
      </c>
      <c r="H1207" t="str">
        <f>IF(VLOOKUP(A1207,$J$4:$K$19,2)="Y",IF(G1207&lt;='State Zip Codes'!$P$4,'State Zip Codes'!$P$3,IF(G1207&lt;='State Zip Codes'!$Q$4,'State Zip Codes'!$Q$3,IF(G1207&lt;='State Zip Codes'!$R$4,'State Zip Codes'!$R$3,IF(G1207&lt;='State Zip Codes'!$S$4,'State Zip Codes'!$S$3,IF(G1207&lt;='State Zip Codes'!$T$4,'State Zip Codes'!$T$3,"OUT OF TERRITORY"))))),$U$3)</f>
        <v>Zone 5</v>
      </c>
    </row>
    <row r="1208" spans="1:8" x14ac:dyDescent="0.25">
      <c r="A1208" t="s">
        <v>367</v>
      </c>
      <c r="B1208">
        <v>32136</v>
      </c>
      <c r="C1208" t="str">
        <f t="shared" si="18"/>
        <v>32136</v>
      </c>
      <c r="D1208" t="s">
        <v>348</v>
      </c>
      <c r="E1208" t="s">
        <v>572</v>
      </c>
      <c r="F1208" t="s">
        <v>865</v>
      </c>
      <c r="G1208" s="144">
        <v>65.6727210711</v>
      </c>
      <c r="H1208" t="str">
        <f>IF(VLOOKUP(A1208,$J$4:$K$19,2)="Y",IF(G1208&lt;='State Zip Codes'!$P$4,'State Zip Codes'!$P$3,IF(G1208&lt;='State Zip Codes'!$Q$4,'State Zip Codes'!$Q$3,IF(G1208&lt;='State Zip Codes'!$R$4,'State Zip Codes'!$R$3,IF(G1208&lt;='State Zip Codes'!$S$4,'State Zip Codes'!$S$3,IF(G1208&lt;='State Zip Codes'!$T$4,'State Zip Codes'!$T$3,"OUT OF TERRITORY"))))),$U$3)</f>
        <v>Zone 5</v>
      </c>
    </row>
    <row r="1209" spans="1:8" x14ac:dyDescent="0.25">
      <c r="A1209" t="s">
        <v>367</v>
      </c>
      <c r="B1209">
        <v>34442</v>
      </c>
      <c r="C1209" t="str">
        <f t="shared" si="18"/>
        <v>34442</v>
      </c>
      <c r="D1209" t="s">
        <v>348</v>
      </c>
      <c r="E1209" t="s">
        <v>846</v>
      </c>
      <c r="F1209" t="s">
        <v>839</v>
      </c>
      <c r="G1209" s="144">
        <v>65.803209021000001</v>
      </c>
      <c r="H1209" t="str">
        <f>IF(VLOOKUP(A1209,$J$4:$K$19,2)="Y",IF(G1209&lt;='State Zip Codes'!$P$4,'State Zip Codes'!$P$3,IF(G1209&lt;='State Zip Codes'!$Q$4,'State Zip Codes'!$Q$3,IF(G1209&lt;='State Zip Codes'!$R$4,'State Zip Codes'!$R$3,IF(G1209&lt;='State Zip Codes'!$S$4,'State Zip Codes'!$S$3,IF(G1209&lt;='State Zip Codes'!$T$4,'State Zip Codes'!$T$3,"OUT OF TERRITORY"))))),$U$3)</f>
        <v>Zone 5</v>
      </c>
    </row>
    <row r="1210" spans="1:8" x14ac:dyDescent="0.25">
      <c r="A1210" t="s">
        <v>367</v>
      </c>
      <c r="B1210">
        <v>34639</v>
      </c>
      <c r="C1210" t="str">
        <f t="shared" si="18"/>
        <v>34639</v>
      </c>
      <c r="D1210" t="s">
        <v>348</v>
      </c>
      <c r="E1210" t="s">
        <v>829</v>
      </c>
      <c r="F1210" t="s">
        <v>866</v>
      </c>
      <c r="G1210" s="144">
        <v>65.828063868599997</v>
      </c>
      <c r="H1210" t="str">
        <f>IF(VLOOKUP(A1210,$J$4:$K$19,2)="Y",IF(G1210&lt;='State Zip Codes'!$P$4,'State Zip Codes'!$P$3,IF(G1210&lt;='State Zip Codes'!$Q$4,'State Zip Codes'!$Q$3,IF(G1210&lt;='State Zip Codes'!$R$4,'State Zip Codes'!$R$3,IF(G1210&lt;='State Zip Codes'!$S$4,'State Zip Codes'!$S$3,IF(G1210&lt;='State Zip Codes'!$T$4,'State Zip Codes'!$T$3,"OUT OF TERRITORY"))))),$U$3)</f>
        <v>Zone 5</v>
      </c>
    </row>
    <row r="1211" spans="1:8" x14ac:dyDescent="0.25">
      <c r="A1211" t="s">
        <v>367</v>
      </c>
      <c r="B1211">
        <v>33647</v>
      </c>
      <c r="C1211" t="str">
        <f t="shared" si="18"/>
        <v>33647</v>
      </c>
      <c r="D1211" t="s">
        <v>348</v>
      </c>
      <c r="E1211" t="s">
        <v>843</v>
      </c>
      <c r="F1211" t="s">
        <v>867</v>
      </c>
      <c r="G1211" s="144">
        <v>65.859132428099997</v>
      </c>
      <c r="H1211" t="str">
        <f>IF(VLOOKUP(A1211,$J$4:$K$19,2)="Y",IF(G1211&lt;='State Zip Codes'!$P$4,'State Zip Codes'!$P$3,IF(G1211&lt;='State Zip Codes'!$Q$4,'State Zip Codes'!$Q$3,IF(G1211&lt;='State Zip Codes'!$R$4,'State Zip Codes'!$R$3,IF(G1211&lt;='State Zip Codes'!$S$4,'State Zip Codes'!$S$3,IF(G1211&lt;='State Zip Codes'!$T$4,'State Zip Codes'!$T$3,"OUT OF TERRITORY"))))),$U$3)</f>
        <v>Zone 5</v>
      </c>
    </row>
    <row r="1212" spans="1:8" x14ac:dyDescent="0.25">
      <c r="A1212" t="s">
        <v>367</v>
      </c>
      <c r="B1212">
        <v>32951</v>
      </c>
      <c r="C1212" t="str">
        <f t="shared" si="18"/>
        <v>32951</v>
      </c>
      <c r="D1212" t="s">
        <v>348</v>
      </c>
      <c r="E1212" t="s">
        <v>774</v>
      </c>
      <c r="F1212" t="s">
        <v>868</v>
      </c>
      <c r="G1212" s="144">
        <v>66.157390599300001</v>
      </c>
      <c r="H1212" t="str">
        <f>IF(VLOOKUP(A1212,$J$4:$K$19,2)="Y",IF(G1212&lt;='State Zip Codes'!$P$4,'State Zip Codes'!$P$3,IF(G1212&lt;='State Zip Codes'!$Q$4,'State Zip Codes'!$Q$3,IF(G1212&lt;='State Zip Codes'!$R$4,'State Zip Codes'!$R$3,IF(G1212&lt;='State Zip Codes'!$S$4,'State Zip Codes'!$S$3,IF(G1212&lt;='State Zip Codes'!$T$4,'State Zip Codes'!$T$3,"OUT OF TERRITORY"))))),$U$3)</f>
        <v>Zone 5</v>
      </c>
    </row>
    <row r="1213" spans="1:8" x14ac:dyDescent="0.25">
      <c r="A1213" t="s">
        <v>367</v>
      </c>
      <c r="B1213">
        <v>33825</v>
      </c>
      <c r="C1213" t="str">
        <f t="shared" si="18"/>
        <v>33825</v>
      </c>
      <c r="D1213" t="s">
        <v>348</v>
      </c>
      <c r="E1213" t="s">
        <v>869</v>
      </c>
      <c r="F1213" t="s">
        <v>870</v>
      </c>
      <c r="G1213" s="144">
        <v>66.213314006399997</v>
      </c>
      <c r="H1213" t="str">
        <f>IF(VLOOKUP(A1213,$J$4:$K$19,2)="Y",IF(G1213&lt;='State Zip Codes'!$P$4,'State Zip Codes'!$P$3,IF(G1213&lt;='State Zip Codes'!$Q$4,'State Zip Codes'!$Q$3,IF(G1213&lt;='State Zip Codes'!$R$4,'State Zip Codes'!$R$3,IF(G1213&lt;='State Zip Codes'!$S$4,'State Zip Codes'!$S$3,IF(G1213&lt;='State Zip Codes'!$T$4,'State Zip Codes'!$T$3,"OUT OF TERRITORY"))))),$U$3)</f>
        <v>Zone 5</v>
      </c>
    </row>
    <row r="1214" spans="1:8" x14ac:dyDescent="0.25">
      <c r="A1214" t="s">
        <v>367</v>
      </c>
      <c r="B1214">
        <v>32949</v>
      </c>
      <c r="C1214" t="str">
        <f t="shared" si="18"/>
        <v>32949</v>
      </c>
      <c r="D1214" t="s">
        <v>348</v>
      </c>
      <c r="E1214" t="s">
        <v>774</v>
      </c>
      <c r="F1214" t="s">
        <v>871</v>
      </c>
      <c r="G1214" s="144">
        <v>66.592350432299995</v>
      </c>
      <c r="H1214" t="str">
        <f>IF(VLOOKUP(A1214,$J$4:$K$19,2)="Y",IF(G1214&lt;='State Zip Codes'!$P$4,'State Zip Codes'!$P$3,IF(G1214&lt;='State Zip Codes'!$Q$4,'State Zip Codes'!$Q$3,IF(G1214&lt;='State Zip Codes'!$R$4,'State Zip Codes'!$R$3,IF(G1214&lt;='State Zip Codes'!$S$4,'State Zip Codes'!$S$3,IF(G1214&lt;='State Zip Codes'!$T$4,'State Zip Codes'!$T$3,"OUT OF TERRITORY"))))),$U$3)</f>
        <v>Zone 5</v>
      </c>
    </row>
    <row r="1215" spans="1:8" x14ac:dyDescent="0.25">
      <c r="A1215" t="s">
        <v>367</v>
      </c>
      <c r="B1215">
        <v>34479</v>
      </c>
      <c r="C1215" t="str">
        <f t="shared" si="18"/>
        <v>34479</v>
      </c>
      <c r="D1215" t="s">
        <v>348</v>
      </c>
      <c r="E1215" t="s">
        <v>811</v>
      </c>
      <c r="F1215" t="s">
        <v>838</v>
      </c>
      <c r="G1215" s="144">
        <v>66.983814281999997</v>
      </c>
      <c r="H1215" t="str">
        <f>IF(VLOOKUP(A1215,$J$4:$K$19,2)="Y",IF(G1215&lt;='State Zip Codes'!$P$4,'State Zip Codes'!$P$3,IF(G1215&lt;='State Zip Codes'!$Q$4,'State Zip Codes'!$Q$3,IF(G1215&lt;='State Zip Codes'!$R$4,'State Zip Codes'!$R$3,IF(G1215&lt;='State Zip Codes'!$S$4,'State Zip Codes'!$S$3,IF(G1215&lt;='State Zip Codes'!$T$4,'State Zip Codes'!$T$3,"OUT OF TERRITORY"))))),$U$3)</f>
        <v>Zone 5</v>
      </c>
    </row>
    <row r="1216" spans="1:8" x14ac:dyDescent="0.25">
      <c r="A1216" t="s">
        <v>367</v>
      </c>
      <c r="B1216">
        <v>33584</v>
      </c>
      <c r="C1216" t="str">
        <f t="shared" si="18"/>
        <v>33584</v>
      </c>
      <c r="D1216" t="s">
        <v>348</v>
      </c>
      <c r="E1216" t="s">
        <v>843</v>
      </c>
      <c r="F1216" t="s">
        <v>872</v>
      </c>
      <c r="G1216" s="144">
        <v>66.996241705799989</v>
      </c>
      <c r="H1216" t="str">
        <f>IF(VLOOKUP(A1216,$J$4:$K$19,2)="Y",IF(G1216&lt;='State Zip Codes'!$P$4,'State Zip Codes'!$P$3,IF(G1216&lt;='State Zip Codes'!$Q$4,'State Zip Codes'!$Q$3,IF(G1216&lt;='State Zip Codes'!$R$4,'State Zip Codes'!$R$3,IF(G1216&lt;='State Zip Codes'!$S$4,'State Zip Codes'!$S$3,IF(G1216&lt;='State Zip Codes'!$T$4,'State Zip Codes'!$T$3,"OUT OF TERRITORY"))))),$U$3)</f>
        <v>Zone 5</v>
      </c>
    </row>
    <row r="1217" spans="1:8" x14ac:dyDescent="0.25">
      <c r="A1217" t="s">
        <v>367</v>
      </c>
      <c r="B1217">
        <v>33594</v>
      </c>
      <c r="C1217" t="str">
        <f t="shared" si="18"/>
        <v>33594</v>
      </c>
      <c r="D1217" t="s">
        <v>348</v>
      </c>
      <c r="E1217" t="s">
        <v>843</v>
      </c>
      <c r="F1217" t="s">
        <v>873</v>
      </c>
      <c r="G1217" s="144">
        <v>67.219935334200002</v>
      </c>
      <c r="H1217" t="str">
        <f>IF(VLOOKUP(A1217,$J$4:$K$19,2)="Y",IF(G1217&lt;='State Zip Codes'!$P$4,'State Zip Codes'!$P$3,IF(G1217&lt;='State Zip Codes'!$Q$4,'State Zip Codes'!$Q$3,IF(G1217&lt;='State Zip Codes'!$R$4,'State Zip Codes'!$R$3,IF(G1217&lt;='State Zip Codes'!$S$4,'State Zip Codes'!$S$3,IF(G1217&lt;='State Zip Codes'!$T$4,'State Zip Codes'!$T$3,"OUT OF TERRITORY"))))),$U$3)</f>
        <v>Zone 5</v>
      </c>
    </row>
    <row r="1218" spans="1:8" x14ac:dyDescent="0.25">
      <c r="A1218" t="s">
        <v>367</v>
      </c>
      <c r="B1218">
        <v>32617</v>
      </c>
      <c r="C1218" t="str">
        <f t="shared" si="18"/>
        <v>32617</v>
      </c>
      <c r="D1218" t="s">
        <v>348</v>
      </c>
      <c r="E1218" t="s">
        <v>811</v>
      </c>
      <c r="F1218" t="s">
        <v>874</v>
      </c>
      <c r="G1218" s="144">
        <v>67.505766081600001</v>
      </c>
      <c r="H1218" t="str">
        <f>IF(VLOOKUP(A1218,$J$4:$K$19,2)="Y",IF(G1218&lt;='State Zip Codes'!$P$4,'State Zip Codes'!$P$3,IF(G1218&lt;='State Zip Codes'!$Q$4,'State Zip Codes'!$Q$3,IF(G1218&lt;='State Zip Codes'!$R$4,'State Zip Codes'!$R$3,IF(G1218&lt;='State Zip Codes'!$S$4,'State Zip Codes'!$S$3,IF(G1218&lt;='State Zip Codes'!$T$4,'State Zip Codes'!$T$3,"OUT OF TERRITORY"))))),$U$3)</f>
        <v>Zone 5</v>
      </c>
    </row>
    <row r="1219" spans="1:8" x14ac:dyDescent="0.25">
      <c r="A1219" t="s">
        <v>367</v>
      </c>
      <c r="B1219">
        <v>33559</v>
      </c>
      <c r="C1219" t="str">
        <f t="shared" si="18"/>
        <v>33559</v>
      </c>
      <c r="D1219" t="s">
        <v>348</v>
      </c>
      <c r="E1219" t="s">
        <v>843</v>
      </c>
      <c r="F1219" t="s">
        <v>875</v>
      </c>
      <c r="G1219" s="144">
        <v>67.617612895799994</v>
      </c>
      <c r="H1219" t="str">
        <f>IF(VLOOKUP(A1219,$J$4:$K$19,2)="Y",IF(G1219&lt;='State Zip Codes'!$P$4,'State Zip Codes'!$P$3,IF(G1219&lt;='State Zip Codes'!$Q$4,'State Zip Codes'!$Q$3,IF(G1219&lt;='State Zip Codes'!$R$4,'State Zip Codes'!$R$3,IF(G1219&lt;='State Zip Codes'!$S$4,'State Zip Codes'!$S$3,IF(G1219&lt;='State Zip Codes'!$T$4,'State Zip Codes'!$T$3,"OUT OF TERRITORY"))))),$U$3)</f>
        <v>Zone 5</v>
      </c>
    </row>
    <row r="1220" spans="1:8" x14ac:dyDescent="0.25">
      <c r="A1220" t="s">
        <v>367</v>
      </c>
      <c r="B1220">
        <v>34637</v>
      </c>
      <c r="C1220" t="str">
        <f t="shared" si="18"/>
        <v>34637</v>
      </c>
      <c r="D1220" t="s">
        <v>348</v>
      </c>
      <c r="E1220" t="s">
        <v>829</v>
      </c>
      <c r="F1220" t="s">
        <v>866</v>
      </c>
      <c r="G1220" s="144">
        <v>68.139564695399997</v>
      </c>
      <c r="H1220" t="str">
        <f>IF(VLOOKUP(A1220,$J$4:$K$19,2)="Y",IF(G1220&lt;='State Zip Codes'!$P$4,'State Zip Codes'!$P$3,IF(G1220&lt;='State Zip Codes'!$Q$4,'State Zip Codes'!$Q$3,IF(G1220&lt;='State Zip Codes'!$R$4,'State Zip Codes'!$R$3,IF(G1220&lt;='State Zip Codes'!$S$4,'State Zip Codes'!$S$3,IF(G1220&lt;='State Zip Codes'!$T$4,'State Zip Codes'!$T$3,"OUT OF TERRITORY"))))),$U$3)</f>
        <v>Zone 5</v>
      </c>
    </row>
    <row r="1221" spans="1:8" x14ac:dyDescent="0.25">
      <c r="A1221" t="s">
        <v>367</v>
      </c>
      <c r="B1221">
        <v>32181</v>
      </c>
      <c r="C1221" t="str">
        <f t="shared" ref="C1221:C1284" si="19">TRIM(CLEAN(B1221))</f>
        <v>32181</v>
      </c>
      <c r="D1221" t="s">
        <v>348</v>
      </c>
      <c r="E1221" t="s">
        <v>853</v>
      </c>
      <c r="F1221" t="s">
        <v>876</v>
      </c>
      <c r="G1221" s="144">
        <v>68.257625221499993</v>
      </c>
      <c r="H1221" t="str">
        <f>IF(VLOOKUP(A1221,$J$4:$K$19,2)="Y",IF(G1221&lt;='State Zip Codes'!$P$4,'State Zip Codes'!$P$3,IF(G1221&lt;='State Zip Codes'!$Q$4,'State Zip Codes'!$Q$3,IF(G1221&lt;='State Zip Codes'!$R$4,'State Zip Codes'!$R$3,IF(G1221&lt;='State Zip Codes'!$S$4,'State Zip Codes'!$S$3,IF(G1221&lt;='State Zip Codes'!$T$4,'State Zip Codes'!$T$3,"OUT OF TERRITORY"))))),$U$3)</f>
        <v>Zone 5</v>
      </c>
    </row>
    <row r="1222" spans="1:8" x14ac:dyDescent="0.25">
      <c r="A1222" t="s">
        <v>367</v>
      </c>
      <c r="B1222">
        <v>32976</v>
      </c>
      <c r="C1222" t="str">
        <f t="shared" si="19"/>
        <v>32976</v>
      </c>
      <c r="D1222" t="s">
        <v>348</v>
      </c>
      <c r="E1222" t="s">
        <v>774</v>
      </c>
      <c r="F1222" t="s">
        <v>877</v>
      </c>
      <c r="G1222" s="144">
        <v>68.462677714199998</v>
      </c>
      <c r="H1222" t="str">
        <f>IF(VLOOKUP(A1222,$J$4:$K$19,2)="Y",IF(G1222&lt;='State Zip Codes'!$P$4,'State Zip Codes'!$P$3,IF(G1222&lt;='State Zip Codes'!$Q$4,'State Zip Codes'!$Q$3,IF(G1222&lt;='State Zip Codes'!$R$4,'State Zip Codes'!$R$3,IF(G1222&lt;='State Zip Codes'!$S$4,'State Zip Codes'!$S$3,IF(G1222&lt;='State Zip Codes'!$T$4,'State Zip Codes'!$T$3,"OUT OF TERRITORY"))))),$U$3)</f>
        <v>Zone 5</v>
      </c>
    </row>
    <row r="1223" spans="1:8" x14ac:dyDescent="0.25">
      <c r="A1223" t="s">
        <v>367</v>
      </c>
      <c r="B1223">
        <v>34610</v>
      </c>
      <c r="C1223" t="str">
        <f t="shared" si="19"/>
        <v>34610</v>
      </c>
      <c r="D1223" t="s">
        <v>348</v>
      </c>
      <c r="E1223" t="s">
        <v>829</v>
      </c>
      <c r="F1223" t="s">
        <v>878</v>
      </c>
      <c r="G1223" s="144">
        <v>68.555883392699997</v>
      </c>
      <c r="H1223" t="str">
        <f>IF(VLOOKUP(A1223,$J$4:$K$19,2)="Y",IF(G1223&lt;='State Zip Codes'!$P$4,'State Zip Codes'!$P$3,IF(G1223&lt;='State Zip Codes'!$Q$4,'State Zip Codes'!$Q$3,IF(G1223&lt;='State Zip Codes'!$R$4,'State Zip Codes'!$R$3,IF(G1223&lt;='State Zip Codes'!$S$4,'State Zip Codes'!$S$3,IF(G1223&lt;='State Zip Codes'!$T$4,'State Zip Codes'!$T$3,"OUT OF TERRITORY"))))),$U$3)</f>
        <v>Zone 5</v>
      </c>
    </row>
    <row r="1224" spans="1:8" x14ac:dyDescent="0.25">
      <c r="A1224" t="s">
        <v>367</v>
      </c>
      <c r="B1224">
        <v>34475</v>
      </c>
      <c r="C1224" t="str">
        <f t="shared" si="19"/>
        <v>34475</v>
      </c>
      <c r="D1224" t="s">
        <v>348</v>
      </c>
      <c r="E1224" t="s">
        <v>811</v>
      </c>
      <c r="F1224" t="s">
        <v>838</v>
      </c>
      <c r="G1224" s="144">
        <v>68.742294749699994</v>
      </c>
      <c r="H1224" t="str">
        <f>IF(VLOOKUP(A1224,$J$4:$K$19,2)="Y",IF(G1224&lt;='State Zip Codes'!$P$4,'State Zip Codes'!$P$3,IF(G1224&lt;='State Zip Codes'!$Q$4,'State Zip Codes'!$Q$3,IF(G1224&lt;='State Zip Codes'!$R$4,'State Zip Codes'!$R$3,IF(G1224&lt;='State Zip Codes'!$S$4,'State Zip Codes'!$S$3,IF(G1224&lt;='State Zip Codes'!$T$4,'State Zip Codes'!$T$3,"OUT OF TERRITORY"))))),$U$3)</f>
        <v>Zone 5</v>
      </c>
    </row>
    <row r="1225" spans="1:8" x14ac:dyDescent="0.25">
      <c r="A1225" t="s">
        <v>367</v>
      </c>
      <c r="B1225">
        <v>33510</v>
      </c>
      <c r="C1225" t="str">
        <f t="shared" si="19"/>
        <v>33510</v>
      </c>
      <c r="D1225" t="s">
        <v>348</v>
      </c>
      <c r="E1225" t="s">
        <v>843</v>
      </c>
      <c r="F1225" t="s">
        <v>879</v>
      </c>
      <c r="G1225" s="144">
        <v>68.823073004400001</v>
      </c>
      <c r="H1225" t="str">
        <f>IF(VLOOKUP(A1225,$J$4:$K$19,2)="Y",IF(G1225&lt;='State Zip Codes'!$P$4,'State Zip Codes'!$P$3,IF(G1225&lt;='State Zip Codes'!$Q$4,'State Zip Codes'!$Q$3,IF(G1225&lt;='State Zip Codes'!$R$4,'State Zip Codes'!$R$3,IF(G1225&lt;='State Zip Codes'!$S$4,'State Zip Codes'!$S$3,IF(G1225&lt;='State Zip Codes'!$T$4,'State Zip Codes'!$T$3,"OUT OF TERRITORY"))))),$U$3)</f>
        <v>Zone 5</v>
      </c>
    </row>
    <row r="1226" spans="1:8" x14ac:dyDescent="0.25">
      <c r="A1226" t="s">
        <v>367</v>
      </c>
      <c r="B1226">
        <v>33596</v>
      </c>
      <c r="C1226" t="str">
        <f t="shared" si="19"/>
        <v>33596</v>
      </c>
      <c r="D1226" t="s">
        <v>348</v>
      </c>
      <c r="E1226" t="s">
        <v>843</v>
      </c>
      <c r="F1226" t="s">
        <v>873</v>
      </c>
      <c r="G1226" s="144">
        <v>68.835500428199992</v>
      </c>
      <c r="H1226" t="str">
        <f>IF(VLOOKUP(A1226,$J$4:$K$19,2)="Y",IF(G1226&lt;='State Zip Codes'!$P$4,'State Zip Codes'!$P$3,IF(G1226&lt;='State Zip Codes'!$Q$4,'State Zip Codes'!$Q$3,IF(G1226&lt;='State Zip Codes'!$R$4,'State Zip Codes'!$R$3,IF(G1226&lt;='State Zip Codes'!$S$4,'State Zip Codes'!$S$3,IF(G1226&lt;='State Zip Codes'!$T$4,'State Zip Codes'!$T$3,"OUT OF TERRITORY"))))),$U$3)</f>
        <v>Zone 5</v>
      </c>
    </row>
    <row r="1227" spans="1:8" x14ac:dyDescent="0.25">
      <c r="A1227" t="s">
        <v>367</v>
      </c>
      <c r="B1227">
        <v>33637</v>
      </c>
      <c r="C1227" t="str">
        <f t="shared" si="19"/>
        <v>33637</v>
      </c>
      <c r="D1227" t="s">
        <v>348</v>
      </c>
      <c r="E1227" t="s">
        <v>843</v>
      </c>
      <c r="F1227" t="s">
        <v>867</v>
      </c>
      <c r="G1227" s="144">
        <v>68.866568987699992</v>
      </c>
      <c r="H1227" t="str">
        <f>IF(VLOOKUP(A1227,$J$4:$K$19,2)="Y",IF(G1227&lt;='State Zip Codes'!$P$4,'State Zip Codes'!$P$3,IF(G1227&lt;='State Zip Codes'!$Q$4,'State Zip Codes'!$Q$3,IF(G1227&lt;='State Zip Codes'!$R$4,'State Zip Codes'!$R$3,IF(G1227&lt;='State Zip Codes'!$S$4,'State Zip Codes'!$S$3,IF(G1227&lt;='State Zip Codes'!$T$4,'State Zip Codes'!$T$3,"OUT OF TERRITORY"))))),$U$3)</f>
        <v>Zone 5</v>
      </c>
    </row>
    <row r="1228" spans="1:8" x14ac:dyDescent="0.25">
      <c r="A1228" t="s">
        <v>367</v>
      </c>
      <c r="B1228">
        <v>34609</v>
      </c>
      <c r="C1228" t="str">
        <f t="shared" si="19"/>
        <v>34609</v>
      </c>
      <c r="D1228" t="s">
        <v>348</v>
      </c>
      <c r="E1228" t="s">
        <v>839</v>
      </c>
      <c r="F1228" t="s">
        <v>878</v>
      </c>
      <c r="G1228" s="144">
        <v>68.910064970999997</v>
      </c>
      <c r="H1228" t="str">
        <f>IF(VLOOKUP(A1228,$J$4:$K$19,2)="Y",IF(G1228&lt;='State Zip Codes'!$P$4,'State Zip Codes'!$P$3,IF(G1228&lt;='State Zip Codes'!$Q$4,'State Zip Codes'!$Q$3,IF(G1228&lt;='State Zip Codes'!$R$4,'State Zip Codes'!$R$3,IF(G1228&lt;='State Zip Codes'!$S$4,'State Zip Codes'!$S$3,IF(G1228&lt;='State Zip Codes'!$T$4,'State Zip Codes'!$T$3,"OUT OF TERRITORY"))))),$U$3)</f>
        <v>Zone 5</v>
      </c>
    </row>
    <row r="1229" spans="1:8" x14ac:dyDescent="0.25">
      <c r="A1229" t="s">
        <v>367</v>
      </c>
      <c r="B1229">
        <v>34461</v>
      </c>
      <c r="C1229" t="str">
        <f t="shared" si="19"/>
        <v>34461</v>
      </c>
      <c r="D1229" t="s">
        <v>348</v>
      </c>
      <c r="E1229" t="s">
        <v>846</v>
      </c>
      <c r="F1229" t="s">
        <v>880</v>
      </c>
      <c r="G1229" s="144">
        <v>69.189682006499993</v>
      </c>
      <c r="H1229" t="str">
        <f>IF(VLOOKUP(A1229,$J$4:$K$19,2)="Y",IF(G1229&lt;='State Zip Codes'!$P$4,'State Zip Codes'!$P$3,IF(G1229&lt;='State Zip Codes'!$Q$4,'State Zip Codes'!$Q$3,IF(G1229&lt;='State Zip Codes'!$R$4,'State Zip Codes'!$R$3,IF(G1229&lt;='State Zip Codes'!$S$4,'State Zip Codes'!$S$3,IF(G1229&lt;='State Zip Codes'!$T$4,'State Zip Codes'!$T$3,"OUT OF TERRITORY"))))),$U$3)</f>
        <v>Zone 5</v>
      </c>
    </row>
    <row r="1230" spans="1:8" x14ac:dyDescent="0.25">
      <c r="A1230" t="s">
        <v>367</v>
      </c>
      <c r="B1230">
        <v>34613</v>
      </c>
      <c r="C1230" t="str">
        <f t="shared" si="19"/>
        <v>34613</v>
      </c>
      <c r="D1230" t="s">
        <v>348</v>
      </c>
      <c r="E1230" t="s">
        <v>839</v>
      </c>
      <c r="F1230" t="s">
        <v>840</v>
      </c>
      <c r="G1230" s="144">
        <v>69.525222449099999</v>
      </c>
      <c r="H1230" t="str">
        <f>IF(VLOOKUP(A1230,$J$4:$K$19,2)="Y",IF(G1230&lt;='State Zip Codes'!$P$4,'State Zip Codes'!$P$3,IF(G1230&lt;='State Zip Codes'!$Q$4,'State Zip Codes'!$Q$3,IF(G1230&lt;='State Zip Codes'!$R$4,'State Zip Codes'!$R$3,IF(G1230&lt;='State Zip Codes'!$S$4,'State Zip Codes'!$S$3,IF(G1230&lt;='State Zip Codes'!$T$4,'State Zip Codes'!$T$3,"OUT OF TERRITORY"))))),$U$3)</f>
        <v>Zone 5</v>
      </c>
    </row>
    <row r="1231" spans="1:8" x14ac:dyDescent="0.25">
      <c r="A1231" t="s">
        <v>367</v>
      </c>
      <c r="B1231">
        <v>34481</v>
      </c>
      <c r="C1231" t="str">
        <f t="shared" si="19"/>
        <v>34481</v>
      </c>
      <c r="D1231" t="s">
        <v>348</v>
      </c>
      <c r="E1231" t="s">
        <v>811</v>
      </c>
      <c r="F1231" t="s">
        <v>838</v>
      </c>
      <c r="G1231" s="144">
        <v>69.773770925099996</v>
      </c>
      <c r="H1231" t="str">
        <f>IF(VLOOKUP(A1231,$J$4:$K$19,2)="Y",IF(G1231&lt;='State Zip Codes'!$P$4,'State Zip Codes'!$P$3,IF(G1231&lt;='State Zip Codes'!$Q$4,'State Zip Codes'!$Q$3,IF(G1231&lt;='State Zip Codes'!$R$4,'State Zip Codes'!$R$3,IF(G1231&lt;='State Zip Codes'!$S$4,'State Zip Codes'!$S$3,IF(G1231&lt;='State Zip Codes'!$T$4,'State Zip Codes'!$T$3,"OUT OF TERRITORY"))))),$U$3)</f>
        <v>Zone 5</v>
      </c>
    </row>
    <row r="1232" spans="1:8" x14ac:dyDescent="0.25">
      <c r="A1232" t="s">
        <v>367</v>
      </c>
      <c r="B1232">
        <v>34432</v>
      </c>
      <c r="C1232" t="str">
        <f t="shared" si="19"/>
        <v>34432</v>
      </c>
      <c r="D1232" t="s">
        <v>348</v>
      </c>
      <c r="E1232" t="s">
        <v>811</v>
      </c>
      <c r="F1232" t="s">
        <v>881</v>
      </c>
      <c r="G1232" s="144">
        <v>69.922900010699991</v>
      </c>
      <c r="H1232" t="str">
        <f>IF(VLOOKUP(A1232,$J$4:$K$19,2)="Y",IF(G1232&lt;='State Zip Codes'!$P$4,'State Zip Codes'!$P$3,IF(G1232&lt;='State Zip Codes'!$Q$4,'State Zip Codes'!$Q$3,IF(G1232&lt;='State Zip Codes'!$R$4,'State Zip Codes'!$R$3,IF(G1232&lt;='State Zip Codes'!$S$4,'State Zip Codes'!$S$3,IF(G1232&lt;='State Zip Codes'!$T$4,'State Zip Codes'!$T$3,"OUT OF TERRITORY"))))),$U$3)</f>
        <v>Zone 5</v>
      </c>
    </row>
    <row r="1233" spans="1:8" x14ac:dyDescent="0.25">
      <c r="A1233" t="s">
        <v>367</v>
      </c>
      <c r="B1233">
        <v>34434</v>
      </c>
      <c r="C1233" t="str">
        <f t="shared" si="19"/>
        <v>34434</v>
      </c>
      <c r="D1233" t="s">
        <v>348</v>
      </c>
      <c r="E1233" t="s">
        <v>846</v>
      </c>
      <c r="F1233" t="s">
        <v>881</v>
      </c>
      <c r="G1233" s="144">
        <v>70.2335856057</v>
      </c>
      <c r="H1233" t="str">
        <f>IF(VLOOKUP(A1233,$J$4:$K$19,2)="Y",IF(G1233&lt;='State Zip Codes'!$P$4,'State Zip Codes'!$P$3,IF(G1233&lt;='State Zip Codes'!$Q$4,'State Zip Codes'!$Q$3,IF(G1233&lt;='State Zip Codes'!$R$4,'State Zip Codes'!$R$3,IF(G1233&lt;='State Zip Codes'!$S$4,'State Zip Codes'!$S$3,IF(G1233&lt;='State Zip Codes'!$T$4,'State Zip Codes'!$T$3,"OUT OF TERRITORY"))))),$U$3)</f>
        <v>Zone 5</v>
      </c>
    </row>
    <row r="1234" spans="1:8" x14ac:dyDescent="0.25">
      <c r="A1234" t="s">
        <v>367</v>
      </c>
      <c r="B1234">
        <v>34446</v>
      </c>
      <c r="C1234" t="str">
        <f t="shared" si="19"/>
        <v>34446</v>
      </c>
      <c r="D1234" t="s">
        <v>348</v>
      </c>
      <c r="E1234" t="s">
        <v>846</v>
      </c>
      <c r="F1234" t="s">
        <v>882</v>
      </c>
      <c r="G1234" s="144">
        <v>70.289509012799996</v>
      </c>
      <c r="H1234" t="str">
        <f>IF(VLOOKUP(A1234,$J$4:$K$19,2)="Y",IF(G1234&lt;='State Zip Codes'!$P$4,'State Zip Codes'!$P$3,IF(G1234&lt;='State Zip Codes'!$Q$4,'State Zip Codes'!$Q$3,IF(G1234&lt;='State Zip Codes'!$R$4,'State Zip Codes'!$R$3,IF(G1234&lt;='State Zip Codes'!$S$4,'State Zip Codes'!$S$3,IF(G1234&lt;='State Zip Codes'!$T$4,'State Zip Codes'!$T$3,"OUT OF TERRITORY"))))),$U$3)</f>
        <v>Zone 5</v>
      </c>
    </row>
    <row r="1235" spans="1:8" x14ac:dyDescent="0.25">
      <c r="A1235" t="s">
        <v>367</v>
      </c>
      <c r="B1235">
        <v>33617</v>
      </c>
      <c r="C1235" t="str">
        <f t="shared" si="19"/>
        <v>33617</v>
      </c>
      <c r="D1235" t="s">
        <v>348</v>
      </c>
      <c r="E1235" t="s">
        <v>843</v>
      </c>
      <c r="F1235" t="s">
        <v>867</v>
      </c>
      <c r="G1235" s="144">
        <v>70.513202641199996</v>
      </c>
      <c r="H1235" t="str">
        <f>IF(VLOOKUP(A1235,$J$4:$K$19,2)="Y",IF(G1235&lt;='State Zip Codes'!$P$4,'State Zip Codes'!$P$3,IF(G1235&lt;='State Zip Codes'!$Q$4,'State Zip Codes'!$Q$3,IF(G1235&lt;='State Zip Codes'!$R$4,'State Zip Codes'!$R$3,IF(G1235&lt;='State Zip Codes'!$S$4,'State Zip Codes'!$S$3,IF(G1235&lt;='State Zip Codes'!$T$4,'State Zip Codes'!$T$3,"OUT OF TERRITORY"))))),$U$3)</f>
        <v>Zone 5</v>
      </c>
    </row>
    <row r="1236" spans="1:8" x14ac:dyDescent="0.25">
      <c r="A1236" t="s">
        <v>367</v>
      </c>
      <c r="B1236">
        <v>32189</v>
      </c>
      <c r="C1236" t="str">
        <f t="shared" si="19"/>
        <v>32189</v>
      </c>
      <c r="D1236" t="s">
        <v>348</v>
      </c>
      <c r="E1236" t="s">
        <v>853</v>
      </c>
      <c r="F1236" t="s">
        <v>883</v>
      </c>
      <c r="G1236" s="144">
        <v>70.550484912599998</v>
      </c>
      <c r="H1236" t="str">
        <f>IF(VLOOKUP(A1236,$J$4:$K$19,2)="Y",IF(G1236&lt;='State Zip Codes'!$P$4,'State Zip Codes'!$P$3,IF(G1236&lt;='State Zip Codes'!$Q$4,'State Zip Codes'!$Q$3,IF(G1236&lt;='State Zip Codes'!$R$4,'State Zip Codes'!$R$3,IF(G1236&lt;='State Zip Codes'!$S$4,'State Zip Codes'!$S$3,IF(G1236&lt;='State Zip Codes'!$T$4,'State Zip Codes'!$T$3,"OUT OF TERRITORY"))))),$U$3)</f>
        <v>Zone 5</v>
      </c>
    </row>
    <row r="1237" spans="1:8" x14ac:dyDescent="0.25">
      <c r="A1237" t="s">
        <v>367</v>
      </c>
      <c r="B1237">
        <v>33549</v>
      </c>
      <c r="C1237" t="str">
        <f t="shared" si="19"/>
        <v>33549</v>
      </c>
      <c r="D1237" t="s">
        <v>348</v>
      </c>
      <c r="E1237" t="s">
        <v>843</v>
      </c>
      <c r="F1237" t="s">
        <v>875</v>
      </c>
      <c r="G1237" s="144">
        <v>70.749323693400001</v>
      </c>
      <c r="H1237" t="str">
        <f>IF(VLOOKUP(A1237,$J$4:$K$19,2)="Y",IF(G1237&lt;='State Zip Codes'!$P$4,'State Zip Codes'!$P$3,IF(G1237&lt;='State Zip Codes'!$Q$4,'State Zip Codes'!$Q$3,IF(G1237&lt;='State Zip Codes'!$R$4,'State Zip Codes'!$R$3,IF(G1237&lt;='State Zip Codes'!$S$4,'State Zip Codes'!$S$3,IF(G1237&lt;='State Zip Codes'!$T$4,'State Zip Codes'!$T$3,"OUT OF TERRITORY"))))),$U$3)</f>
        <v>Zone 5</v>
      </c>
    </row>
    <row r="1238" spans="1:8" x14ac:dyDescent="0.25">
      <c r="A1238" t="s">
        <v>367</v>
      </c>
      <c r="B1238">
        <v>33620</v>
      </c>
      <c r="C1238" t="str">
        <f t="shared" si="19"/>
        <v>33620</v>
      </c>
      <c r="D1238" t="s">
        <v>348</v>
      </c>
      <c r="E1238" t="s">
        <v>843</v>
      </c>
      <c r="F1238" t="s">
        <v>867</v>
      </c>
      <c r="G1238" s="144">
        <v>71.084864135999993</v>
      </c>
      <c r="H1238" t="str">
        <f>IF(VLOOKUP(A1238,$J$4:$K$19,2)="Y",IF(G1238&lt;='State Zip Codes'!$P$4,'State Zip Codes'!$P$3,IF(G1238&lt;='State Zip Codes'!$Q$4,'State Zip Codes'!$Q$3,IF(G1238&lt;='State Zip Codes'!$R$4,'State Zip Codes'!$R$3,IF(G1238&lt;='State Zip Codes'!$S$4,'State Zip Codes'!$S$3,IF(G1238&lt;='State Zip Codes'!$T$4,'State Zip Codes'!$T$3,"OUT OF TERRITORY"))))),$U$3)</f>
        <v>Zone 5</v>
      </c>
    </row>
    <row r="1239" spans="1:8" x14ac:dyDescent="0.25">
      <c r="A1239" t="s">
        <v>367</v>
      </c>
      <c r="B1239">
        <v>34608</v>
      </c>
      <c r="C1239" t="str">
        <f t="shared" si="19"/>
        <v>34608</v>
      </c>
      <c r="D1239" t="s">
        <v>348</v>
      </c>
      <c r="E1239" t="s">
        <v>839</v>
      </c>
      <c r="F1239" t="s">
        <v>878</v>
      </c>
      <c r="G1239" s="144">
        <v>71.178069814499992</v>
      </c>
      <c r="H1239" t="str">
        <f>IF(VLOOKUP(A1239,$J$4:$K$19,2)="Y",IF(G1239&lt;='State Zip Codes'!$P$4,'State Zip Codes'!$P$3,IF(G1239&lt;='State Zip Codes'!$Q$4,'State Zip Codes'!$Q$3,IF(G1239&lt;='State Zip Codes'!$R$4,'State Zip Codes'!$R$3,IF(G1239&lt;='State Zip Codes'!$S$4,'State Zip Codes'!$S$3,IF(G1239&lt;='State Zip Codes'!$T$4,'State Zip Codes'!$T$3,"OUT OF TERRITORY"))))),$U$3)</f>
        <v>Zone 5</v>
      </c>
    </row>
    <row r="1240" spans="1:8" x14ac:dyDescent="0.25">
      <c r="A1240" t="s">
        <v>367</v>
      </c>
      <c r="B1240">
        <v>33547</v>
      </c>
      <c r="C1240" t="str">
        <f t="shared" si="19"/>
        <v>33547</v>
      </c>
      <c r="D1240" t="s">
        <v>348</v>
      </c>
      <c r="E1240" t="s">
        <v>843</v>
      </c>
      <c r="F1240" t="s">
        <v>884</v>
      </c>
      <c r="G1240" s="144">
        <v>71.1967109502</v>
      </c>
      <c r="H1240" t="str">
        <f>IF(VLOOKUP(A1240,$J$4:$K$19,2)="Y",IF(G1240&lt;='State Zip Codes'!$P$4,'State Zip Codes'!$P$3,IF(G1240&lt;='State Zip Codes'!$Q$4,'State Zip Codes'!$Q$3,IF(G1240&lt;='State Zip Codes'!$R$4,'State Zip Codes'!$R$3,IF(G1240&lt;='State Zip Codes'!$S$4,'State Zip Codes'!$S$3,IF(G1240&lt;='State Zip Codes'!$T$4,'State Zip Codes'!$T$3,"OUT OF TERRITORY"))))),$U$3)</f>
        <v>Zone 5</v>
      </c>
    </row>
    <row r="1241" spans="1:8" x14ac:dyDescent="0.25">
      <c r="A1241" t="s">
        <v>367</v>
      </c>
      <c r="B1241">
        <v>33610</v>
      </c>
      <c r="C1241" t="str">
        <f t="shared" si="19"/>
        <v>33610</v>
      </c>
      <c r="D1241" t="s">
        <v>348</v>
      </c>
      <c r="E1241" t="s">
        <v>843</v>
      </c>
      <c r="F1241" t="s">
        <v>867</v>
      </c>
      <c r="G1241" s="144">
        <v>71.277489204899993</v>
      </c>
      <c r="H1241" t="str">
        <f>IF(VLOOKUP(A1241,$J$4:$K$19,2)="Y",IF(G1241&lt;='State Zip Codes'!$P$4,'State Zip Codes'!$P$3,IF(G1241&lt;='State Zip Codes'!$Q$4,'State Zip Codes'!$Q$3,IF(G1241&lt;='State Zip Codes'!$R$4,'State Zip Codes'!$R$3,IF(G1241&lt;='State Zip Codes'!$S$4,'State Zip Codes'!$S$3,IF(G1241&lt;='State Zip Codes'!$T$4,'State Zip Codes'!$T$3,"OUT OF TERRITORY"))))),$U$3)</f>
        <v>Zone 5</v>
      </c>
    </row>
    <row r="1242" spans="1:8" x14ac:dyDescent="0.25">
      <c r="A1242" t="s">
        <v>367</v>
      </c>
      <c r="B1242">
        <v>32137</v>
      </c>
      <c r="C1242" t="str">
        <f t="shared" si="19"/>
        <v>32137</v>
      </c>
      <c r="D1242" t="s">
        <v>348</v>
      </c>
      <c r="E1242" t="s">
        <v>572</v>
      </c>
      <c r="F1242" t="s">
        <v>863</v>
      </c>
      <c r="G1242" s="144">
        <v>71.289916628699999</v>
      </c>
      <c r="H1242" t="str">
        <f>IF(VLOOKUP(A1242,$J$4:$K$19,2)="Y",IF(G1242&lt;='State Zip Codes'!$P$4,'State Zip Codes'!$P$3,IF(G1242&lt;='State Zip Codes'!$Q$4,'State Zip Codes'!$Q$3,IF(G1242&lt;='State Zip Codes'!$R$4,'State Zip Codes'!$R$3,IF(G1242&lt;='State Zip Codes'!$S$4,'State Zip Codes'!$S$3,IF(G1242&lt;='State Zip Codes'!$T$4,'State Zip Codes'!$T$3,"OUT OF TERRITORY"))))),$U$3)</f>
        <v>Zone 5</v>
      </c>
    </row>
    <row r="1243" spans="1:8" x14ac:dyDescent="0.25">
      <c r="A1243" t="s">
        <v>367</v>
      </c>
      <c r="B1243">
        <v>33511</v>
      </c>
      <c r="C1243" t="str">
        <f t="shared" si="19"/>
        <v>33511</v>
      </c>
      <c r="D1243" t="s">
        <v>348</v>
      </c>
      <c r="E1243" t="s">
        <v>843</v>
      </c>
      <c r="F1243" t="s">
        <v>879</v>
      </c>
      <c r="G1243" s="144">
        <v>71.432832002399991</v>
      </c>
      <c r="H1243" t="str">
        <f>IF(VLOOKUP(A1243,$J$4:$K$19,2)="Y",IF(G1243&lt;='State Zip Codes'!$P$4,'State Zip Codes'!$P$3,IF(G1243&lt;='State Zip Codes'!$Q$4,'State Zip Codes'!$Q$3,IF(G1243&lt;='State Zip Codes'!$R$4,'State Zip Codes'!$R$3,IF(G1243&lt;='State Zip Codes'!$S$4,'State Zip Codes'!$S$3,IF(G1243&lt;='State Zip Codes'!$T$4,'State Zip Codes'!$T$3,"OUT OF TERRITORY"))))),$U$3)</f>
        <v>Zone 5</v>
      </c>
    </row>
    <row r="1244" spans="1:8" x14ac:dyDescent="0.25">
      <c r="A1244" t="s">
        <v>367</v>
      </c>
      <c r="B1244">
        <v>34614</v>
      </c>
      <c r="C1244" t="str">
        <f t="shared" si="19"/>
        <v>34614</v>
      </c>
      <c r="D1244" t="s">
        <v>348</v>
      </c>
      <c r="E1244" t="s">
        <v>839</v>
      </c>
      <c r="F1244" t="s">
        <v>840</v>
      </c>
      <c r="G1244" s="144">
        <v>71.575747376099997</v>
      </c>
      <c r="H1244" t="str">
        <f>IF(VLOOKUP(A1244,$J$4:$K$19,2)="Y",IF(G1244&lt;='State Zip Codes'!$P$4,'State Zip Codes'!$P$3,IF(G1244&lt;='State Zip Codes'!$Q$4,'State Zip Codes'!$Q$3,IF(G1244&lt;='State Zip Codes'!$R$4,'State Zip Codes'!$R$3,IF(G1244&lt;='State Zip Codes'!$S$4,'State Zip Codes'!$S$3,IF(G1244&lt;='State Zip Codes'!$T$4,'State Zip Codes'!$T$3,"OUT OF TERRITORY"))))),$U$3)</f>
        <v>Zone 5</v>
      </c>
    </row>
    <row r="1245" spans="1:8" x14ac:dyDescent="0.25">
      <c r="A1245" t="s">
        <v>367</v>
      </c>
      <c r="B1245">
        <v>33872</v>
      </c>
      <c r="C1245" t="str">
        <f t="shared" si="19"/>
        <v>33872</v>
      </c>
      <c r="D1245" t="s">
        <v>348</v>
      </c>
      <c r="E1245" t="s">
        <v>869</v>
      </c>
      <c r="F1245" t="s">
        <v>885</v>
      </c>
      <c r="G1245" s="144">
        <v>71.650311918900002</v>
      </c>
      <c r="H1245" t="str">
        <f>IF(VLOOKUP(A1245,$J$4:$K$19,2)="Y",IF(G1245&lt;='State Zip Codes'!$P$4,'State Zip Codes'!$P$3,IF(G1245&lt;='State Zip Codes'!$Q$4,'State Zip Codes'!$Q$3,IF(G1245&lt;='State Zip Codes'!$R$4,'State Zip Codes'!$R$3,IF(G1245&lt;='State Zip Codes'!$S$4,'State Zip Codes'!$S$3,IF(G1245&lt;='State Zip Codes'!$T$4,'State Zip Codes'!$T$3,"OUT OF TERRITORY"))))),$U$3)</f>
        <v>Zone 5</v>
      </c>
    </row>
    <row r="1246" spans="1:8" x14ac:dyDescent="0.25">
      <c r="A1246" t="s">
        <v>367</v>
      </c>
      <c r="B1246">
        <v>32187</v>
      </c>
      <c r="C1246" t="str">
        <f t="shared" si="19"/>
        <v>32187</v>
      </c>
      <c r="D1246" t="s">
        <v>348</v>
      </c>
      <c r="E1246" t="s">
        <v>853</v>
      </c>
      <c r="F1246" t="s">
        <v>886</v>
      </c>
      <c r="G1246" s="144">
        <v>71.65652563079999</v>
      </c>
      <c r="H1246" t="str">
        <f>IF(VLOOKUP(A1246,$J$4:$K$19,2)="Y",IF(G1246&lt;='State Zip Codes'!$P$4,'State Zip Codes'!$P$3,IF(G1246&lt;='State Zip Codes'!$Q$4,'State Zip Codes'!$Q$3,IF(G1246&lt;='State Zip Codes'!$R$4,'State Zip Codes'!$R$3,IF(G1246&lt;='State Zip Codes'!$S$4,'State Zip Codes'!$S$3,IF(G1246&lt;='State Zip Codes'!$T$4,'State Zip Codes'!$T$3,"OUT OF TERRITORY"))))),$U$3)</f>
        <v>Zone 5</v>
      </c>
    </row>
    <row r="1247" spans="1:8" x14ac:dyDescent="0.25">
      <c r="A1247" t="s">
        <v>367</v>
      </c>
      <c r="B1247">
        <v>33613</v>
      </c>
      <c r="C1247" t="str">
        <f t="shared" si="19"/>
        <v>33613</v>
      </c>
      <c r="D1247" t="s">
        <v>348</v>
      </c>
      <c r="E1247" t="s">
        <v>843</v>
      </c>
      <c r="F1247" t="s">
        <v>867</v>
      </c>
      <c r="G1247" s="144">
        <v>71.718662749800004</v>
      </c>
      <c r="H1247" t="str">
        <f>IF(VLOOKUP(A1247,$J$4:$K$19,2)="Y",IF(G1247&lt;='State Zip Codes'!$P$4,'State Zip Codes'!$P$3,IF(G1247&lt;='State Zip Codes'!$Q$4,'State Zip Codes'!$Q$3,IF(G1247&lt;='State Zip Codes'!$R$4,'State Zip Codes'!$R$3,IF(G1247&lt;='State Zip Codes'!$S$4,'State Zip Codes'!$S$3,IF(G1247&lt;='State Zip Codes'!$T$4,'State Zip Codes'!$T$3,"OUT OF TERRITORY"))))),$U$3)</f>
        <v>Zone 5</v>
      </c>
    </row>
    <row r="1248" spans="1:8" x14ac:dyDescent="0.25">
      <c r="A1248" t="s">
        <v>367</v>
      </c>
      <c r="B1248">
        <v>33870</v>
      </c>
      <c r="C1248" t="str">
        <f t="shared" si="19"/>
        <v>33870</v>
      </c>
      <c r="D1248" t="s">
        <v>348</v>
      </c>
      <c r="E1248" t="s">
        <v>869</v>
      </c>
      <c r="F1248" t="s">
        <v>885</v>
      </c>
      <c r="G1248" s="144">
        <v>71.960997513899997</v>
      </c>
      <c r="H1248" t="str">
        <f>IF(VLOOKUP(A1248,$J$4:$K$19,2)="Y",IF(G1248&lt;='State Zip Codes'!$P$4,'State Zip Codes'!$P$3,IF(G1248&lt;='State Zip Codes'!$Q$4,'State Zip Codes'!$Q$3,IF(G1248&lt;='State Zip Codes'!$R$4,'State Zip Codes'!$R$3,IF(G1248&lt;='State Zip Codes'!$S$4,'State Zip Codes'!$S$3,IF(G1248&lt;='State Zip Codes'!$T$4,'State Zip Codes'!$T$3,"OUT OF TERRITORY"))))),$U$3)</f>
        <v>Zone 5</v>
      </c>
    </row>
    <row r="1249" spans="1:8" x14ac:dyDescent="0.25">
      <c r="A1249" t="s">
        <v>367</v>
      </c>
      <c r="B1249">
        <v>34465</v>
      </c>
      <c r="C1249" t="str">
        <f t="shared" si="19"/>
        <v>34465</v>
      </c>
      <c r="D1249" t="s">
        <v>348</v>
      </c>
      <c r="E1249" t="s">
        <v>846</v>
      </c>
      <c r="F1249" t="s">
        <v>887</v>
      </c>
      <c r="G1249" s="144">
        <v>71.973424937699988</v>
      </c>
      <c r="H1249" t="str">
        <f>IF(VLOOKUP(A1249,$J$4:$K$19,2)="Y",IF(G1249&lt;='State Zip Codes'!$P$4,'State Zip Codes'!$P$3,IF(G1249&lt;='State Zip Codes'!$Q$4,'State Zip Codes'!$Q$3,IF(G1249&lt;='State Zip Codes'!$R$4,'State Zip Codes'!$R$3,IF(G1249&lt;='State Zip Codes'!$S$4,'State Zip Codes'!$S$3,IF(G1249&lt;='State Zip Codes'!$T$4,'State Zip Codes'!$T$3,"OUT OF TERRITORY"))))),$U$3)</f>
        <v>Zone 5</v>
      </c>
    </row>
    <row r="1250" spans="1:8" x14ac:dyDescent="0.25">
      <c r="A1250" t="s">
        <v>367</v>
      </c>
      <c r="B1250">
        <v>33548</v>
      </c>
      <c r="C1250" t="str">
        <f t="shared" si="19"/>
        <v>33548</v>
      </c>
      <c r="D1250" t="s">
        <v>348</v>
      </c>
      <c r="E1250" t="s">
        <v>843</v>
      </c>
      <c r="F1250" t="s">
        <v>875</v>
      </c>
      <c r="G1250" s="144">
        <v>72.532659008699994</v>
      </c>
      <c r="H1250" t="str">
        <f>IF(VLOOKUP(A1250,$J$4:$K$19,2)="Y",IF(G1250&lt;='State Zip Codes'!$P$4,'State Zip Codes'!$P$3,IF(G1250&lt;='State Zip Codes'!$Q$4,'State Zip Codes'!$Q$3,IF(G1250&lt;='State Zip Codes'!$R$4,'State Zip Codes'!$R$3,IF(G1250&lt;='State Zip Codes'!$S$4,'State Zip Codes'!$S$3,IF(G1250&lt;='State Zip Codes'!$T$4,'State Zip Codes'!$T$3,"OUT OF TERRITORY"))))),$U$3)</f>
        <v>Zone 5</v>
      </c>
    </row>
    <row r="1251" spans="1:8" x14ac:dyDescent="0.25">
      <c r="A1251" t="s">
        <v>367</v>
      </c>
      <c r="B1251">
        <v>33569</v>
      </c>
      <c r="C1251" t="str">
        <f t="shared" si="19"/>
        <v>33569</v>
      </c>
      <c r="D1251" t="s">
        <v>348</v>
      </c>
      <c r="E1251" t="s">
        <v>843</v>
      </c>
      <c r="F1251" t="s">
        <v>888</v>
      </c>
      <c r="G1251" s="144">
        <v>72.731497789499997</v>
      </c>
      <c r="H1251" t="str">
        <f>IF(VLOOKUP(A1251,$J$4:$K$19,2)="Y",IF(G1251&lt;='State Zip Codes'!$P$4,'State Zip Codes'!$P$3,IF(G1251&lt;='State Zip Codes'!$Q$4,'State Zip Codes'!$Q$3,IF(G1251&lt;='State Zip Codes'!$R$4,'State Zip Codes'!$R$3,IF(G1251&lt;='State Zip Codes'!$S$4,'State Zip Codes'!$S$3,IF(G1251&lt;='State Zip Codes'!$T$4,'State Zip Codes'!$T$3,"OUT OF TERRITORY"))))),$U$3)</f>
        <v>Zone 5</v>
      </c>
    </row>
    <row r="1252" spans="1:8" x14ac:dyDescent="0.25">
      <c r="A1252" t="s">
        <v>367</v>
      </c>
      <c r="B1252">
        <v>32948</v>
      </c>
      <c r="C1252" t="str">
        <f t="shared" si="19"/>
        <v>32948</v>
      </c>
      <c r="D1252" t="s">
        <v>348</v>
      </c>
      <c r="E1252" t="s">
        <v>889</v>
      </c>
      <c r="F1252" t="s">
        <v>890</v>
      </c>
      <c r="G1252" s="144">
        <v>73.22859474149999</v>
      </c>
      <c r="H1252" t="str">
        <f>IF(VLOOKUP(A1252,$J$4:$K$19,2)="Y",IF(G1252&lt;='State Zip Codes'!$P$4,'State Zip Codes'!$P$3,IF(G1252&lt;='State Zip Codes'!$Q$4,'State Zip Codes'!$Q$3,IF(G1252&lt;='State Zip Codes'!$R$4,'State Zip Codes'!$R$3,IF(G1252&lt;='State Zip Codes'!$S$4,'State Zip Codes'!$S$3,IF(G1252&lt;='State Zip Codes'!$T$4,'State Zip Codes'!$T$3,"OUT OF TERRITORY"))))),$U$3)</f>
        <v>Zone 5</v>
      </c>
    </row>
    <row r="1253" spans="1:8" x14ac:dyDescent="0.25">
      <c r="A1253" t="s">
        <v>367</v>
      </c>
      <c r="B1253">
        <v>34482</v>
      </c>
      <c r="C1253" t="str">
        <f t="shared" si="19"/>
        <v>34482</v>
      </c>
      <c r="D1253" t="s">
        <v>348</v>
      </c>
      <c r="E1253" t="s">
        <v>811</v>
      </c>
      <c r="F1253" t="s">
        <v>838</v>
      </c>
      <c r="G1253" s="144">
        <v>73.483356929400003</v>
      </c>
      <c r="H1253" t="str">
        <f>IF(VLOOKUP(A1253,$J$4:$K$19,2)="Y",IF(G1253&lt;='State Zip Codes'!$P$4,'State Zip Codes'!$P$3,IF(G1253&lt;='State Zip Codes'!$Q$4,'State Zip Codes'!$Q$3,IF(G1253&lt;='State Zip Codes'!$R$4,'State Zip Codes'!$R$3,IF(G1253&lt;='State Zip Codes'!$S$4,'State Zip Codes'!$S$3,IF(G1253&lt;='State Zip Codes'!$T$4,'State Zip Codes'!$T$3,"OUT OF TERRITORY"))))),$U$3)</f>
        <v>Zone 5</v>
      </c>
    </row>
    <row r="1254" spans="1:8" x14ac:dyDescent="0.25">
      <c r="A1254" t="s">
        <v>367</v>
      </c>
      <c r="B1254">
        <v>33612</v>
      </c>
      <c r="C1254" t="str">
        <f t="shared" si="19"/>
        <v>33612</v>
      </c>
      <c r="D1254" t="s">
        <v>348</v>
      </c>
      <c r="E1254" t="s">
        <v>843</v>
      </c>
      <c r="F1254" t="s">
        <v>867</v>
      </c>
      <c r="G1254" s="144">
        <v>73.501998065099997</v>
      </c>
      <c r="H1254" t="str">
        <f>IF(VLOOKUP(A1254,$J$4:$K$19,2)="Y",IF(G1254&lt;='State Zip Codes'!$P$4,'State Zip Codes'!$P$3,IF(G1254&lt;='State Zip Codes'!$Q$4,'State Zip Codes'!$Q$3,IF(G1254&lt;='State Zip Codes'!$R$4,'State Zip Codes'!$R$3,IF(G1254&lt;='State Zip Codes'!$S$4,'State Zip Codes'!$S$3,IF(G1254&lt;='State Zip Codes'!$T$4,'State Zip Codes'!$T$3,"OUT OF TERRITORY"))))),$U$3)</f>
        <v>Zone 5</v>
      </c>
    </row>
    <row r="1255" spans="1:8" x14ac:dyDescent="0.25">
      <c r="A1255" t="s">
        <v>367</v>
      </c>
      <c r="B1255">
        <v>34638</v>
      </c>
      <c r="C1255" t="str">
        <f t="shared" si="19"/>
        <v>34638</v>
      </c>
      <c r="D1255" t="s">
        <v>348</v>
      </c>
      <c r="E1255" t="s">
        <v>829</v>
      </c>
      <c r="F1255" t="s">
        <v>866</v>
      </c>
      <c r="G1255" s="144">
        <v>73.663554574499997</v>
      </c>
      <c r="H1255" t="str">
        <f>IF(VLOOKUP(A1255,$J$4:$K$19,2)="Y",IF(G1255&lt;='State Zip Codes'!$P$4,'State Zip Codes'!$P$3,IF(G1255&lt;='State Zip Codes'!$Q$4,'State Zip Codes'!$Q$3,IF(G1255&lt;='State Zip Codes'!$R$4,'State Zip Codes'!$R$3,IF(G1255&lt;='State Zip Codes'!$S$4,'State Zip Codes'!$S$3,IF(G1255&lt;='State Zip Codes'!$T$4,'State Zip Codes'!$T$3,"OUT OF TERRITORY"))))),$U$3)</f>
        <v>Zone 5</v>
      </c>
    </row>
    <row r="1256" spans="1:8" x14ac:dyDescent="0.25">
      <c r="A1256" t="s">
        <v>367</v>
      </c>
      <c r="B1256">
        <v>33558</v>
      </c>
      <c r="C1256" t="str">
        <f t="shared" si="19"/>
        <v>33558</v>
      </c>
      <c r="D1256" t="s">
        <v>348</v>
      </c>
      <c r="E1256" t="s">
        <v>843</v>
      </c>
      <c r="F1256" t="s">
        <v>875</v>
      </c>
      <c r="G1256" s="144">
        <v>73.787828812499995</v>
      </c>
      <c r="H1256" t="str">
        <f>IF(VLOOKUP(A1256,$J$4:$K$19,2)="Y",IF(G1256&lt;='State Zip Codes'!$P$4,'State Zip Codes'!$P$3,IF(G1256&lt;='State Zip Codes'!$Q$4,'State Zip Codes'!$Q$3,IF(G1256&lt;='State Zip Codes'!$R$4,'State Zip Codes'!$R$3,IF(G1256&lt;='State Zip Codes'!$S$4,'State Zip Codes'!$S$3,IF(G1256&lt;='State Zip Codes'!$T$4,'State Zip Codes'!$T$3,"OUT OF TERRITORY"))))),$U$3)</f>
        <v>Zone 5</v>
      </c>
    </row>
    <row r="1257" spans="1:8" x14ac:dyDescent="0.25">
      <c r="A1257" t="s">
        <v>367</v>
      </c>
      <c r="B1257">
        <v>34606</v>
      </c>
      <c r="C1257" t="str">
        <f t="shared" si="19"/>
        <v>34606</v>
      </c>
      <c r="D1257" t="s">
        <v>348</v>
      </c>
      <c r="E1257" t="s">
        <v>839</v>
      </c>
      <c r="F1257" t="s">
        <v>878</v>
      </c>
      <c r="G1257" s="144">
        <v>74.32220803589999</v>
      </c>
      <c r="H1257" t="str">
        <f>IF(VLOOKUP(A1257,$J$4:$K$19,2)="Y",IF(G1257&lt;='State Zip Codes'!$P$4,'State Zip Codes'!$P$3,IF(G1257&lt;='State Zip Codes'!$Q$4,'State Zip Codes'!$Q$3,IF(G1257&lt;='State Zip Codes'!$R$4,'State Zip Codes'!$R$3,IF(G1257&lt;='State Zip Codes'!$S$4,'State Zip Codes'!$S$3,IF(G1257&lt;='State Zip Codes'!$T$4,'State Zip Codes'!$T$3,"OUT OF TERRITORY"))))),$U$3)</f>
        <v>Zone 5</v>
      </c>
    </row>
    <row r="1258" spans="1:8" x14ac:dyDescent="0.25">
      <c r="A1258" t="s">
        <v>367</v>
      </c>
      <c r="B1258">
        <v>32113</v>
      </c>
      <c r="C1258" t="str">
        <f t="shared" si="19"/>
        <v>32113</v>
      </c>
      <c r="D1258" t="s">
        <v>348</v>
      </c>
      <c r="E1258" t="s">
        <v>811</v>
      </c>
      <c r="F1258" t="s">
        <v>891</v>
      </c>
      <c r="G1258" s="144">
        <v>74.371917731099998</v>
      </c>
      <c r="H1258" t="str">
        <f>IF(VLOOKUP(A1258,$J$4:$K$19,2)="Y",IF(G1258&lt;='State Zip Codes'!$P$4,'State Zip Codes'!$P$3,IF(G1258&lt;='State Zip Codes'!$Q$4,'State Zip Codes'!$Q$3,IF(G1258&lt;='State Zip Codes'!$R$4,'State Zip Codes'!$R$3,IF(G1258&lt;='State Zip Codes'!$S$4,'State Zip Codes'!$S$3,IF(G1258&lt;='State Zip Codes'!$T$4,'State Zip Codes'!$T$3,"OUT OF TERRITORY"))))),$U$3)</f>
        <v>Zone 5</v>
      </c>
    </row>
    <row r="1259" spans="1:8" x14ac:dyDescent="0.25">
      <c r="A1259" t="s">
        <v>367</v>
      </c>
      <c r="B1259">
        <v>33873</v>
      </c>
      <c r="C1259" t="str">
        <f t="shared" si="19"/>
        <v>33873</v>
      </c>
      <c r="D1259" t="s">
        <v>348</v>
      </c>
      <c r="E1259" t="s">
        <v>892</v>
      </c>
      <c r="F1259" t="s">
        <v>893</v>
      </c>
      <c r="G1259" s="144">
        <v>74.402986290599998</v>
      </c>
      <c r="H1259" t="str">
        <f>IF(VLOOKUP(A1259,$J$4:$K$19,2)="Y",IF(G1259&lt;='State Zip Codes'!$P$4,'State Zip Codes'!$P$3,IF(G1259&lt;='State Zip Codes'!$Q$4,'State Zip Codes'!$Q$3,IF(G1259&lt;='State Zip Codes'!$R$4,'State Zip Codes'!$R$3,IF(G1259&lt;='State Zip Codes'!$S$4,'State Zip Codes'!$S$3,IF(G1259&lt;='State Zip Codes'!$T$4,'State Zip Codes'!$T$3,"OUT OF TERRITORY"))))),$U$3)</f>
        <v>Zone 5</v>
      </c>
    </row>
    <row r="1260" spans="1:8" x14ac:dyDescent="0.25">
      <c r="A1260" t="s">
        <v>367</v>
      </c>
      <c r="B1260">
        <v>32958</v>
      </c>
      <c r="C1260" t="str">
        <f t="shared" si="19"/>
        <v>32958</v>
      </c>
      <c r="D1260" t="s">
        <v>348</v>
      </c>
      <c r="E1260" t="s">
        <v>889</v>
      </c>
      <c r="F1260" t="s">
        <v>877</v>
      </c>
      <c r="G1260" s="144">
        <v>74.570756511900001</v>
      </c>
      <c r="H1260" t="str">
        <f>IF(VLOOKUP(A1260,$J$4:$K$19,2)="Y",IF(G1260&lt;='State Zip Codes'!$P$4,'State Zip Codes'!$P$3,IF(G1260&lt;='State Zip Codes'!$Q$4,'State Zip Codes'!$Q$3,IF(G1260&lt;='State Zip Codes'!$R$4,'State Zip Codes'!$R$3,IF(G1260&lt;='State Zip Codes'!$S$4,'State Zip Codes'!$S$3,IF(G1260&lt;='State Zip Codes'!$T$4,'State Zip Codes'!$T$3,"OUT OF TERRITORY"))))),$U$3)</f>
        <v>Zone 5</v>
      </c>
    </row>
    <row r="1261" spans="1:8" x14ac:dyDescent="0.25">
      <c r="A1261" t="s">
        <v>367</v>
      </c>
      <c r="B1261">
        <v>33619</v>
      </c>
      <c r="C1261" t="str">
        <f t="shared" si="19"/>
        <v>33619</v>
      </c>
      <c r="D1261" t="s">
        <v>348</v>
      </c>
      <c r="E1261" t="s">
        <v>843</v>
      </c>
      <c r="F1261" t="s">
        <v>867</v>
      </c>
      <c r="G1261" s="144">
        <v>74.608038783299989</v>
      </c>
      <c r="H1261" t="str">
        <f>IF(VLOOKUP(A1261,$J$4:$K$19,2)="Y",IF(G1261&lt;='State Zip Codes'!$P$4,'State Zip Codes'!$P$3,IF(G1261&lt;='State Zip Codes'!$Q$4,'State Zip Codes'!$Q$3,IF(G1261&lt;='State Zip Codes'!$R$4,'State Zip Codes'!$R$3,IF(G1261&lt;='State Zip Codes'!$S$4,'State Zip Codes'!$S$3,IF(G1261&lt;='State Zip Codes'!$T$4,'State Zip Codes'!$T$3,"OUT OF TERRITORY"))))),$U$3)</f>
        <v>Zone 5</v>
      </c>
    </row>
    <row r="1262" spans="1:8" x14ac:dyDescent="0.25">
      <c r="A1262" t="s">
        <v>367</v>
      </c>
      <c r="B1262">
        <v>33604</v>
      </c>
      <c r="C1262" t="str">
        <f t="shared" si="19"/>
        <v>33604</v>
      </c>
      <c r="D1262" t="s">
        <v>348</v>
      </c>
      <c r="E1262" t="s">
        <v>843</v>
      </c>
      <c r="F1262" t="s">
        <v>867</v>
      </c>
      <c r="G1262" s="144">
        <v>74.645321054699991</v>
      </c>
      <c r="H1262" t="str">
        <f>IF(VLOOKUP(A1262,$J$4:$K$19,2)="Y",IF(G1262&lt;='State Zip Codes'!$P$4,'State Zip Codes'!$P$3,IF(G1262&lt;='State Zip Codes'!$Q$4,'State Zip Codes'!$Q$3,IF(G1262&lt;='State Zip Codes'!$R$4,'State Zip Codes'!$R$3,IF(G1262&lt;='State Zip Codes'!$S$4,'State Zip Codes'!$S$3,IF(G1262&lt;='State Zip Codes'!$T$4,'State Zip Codes'!$T$3,"OUT OF TERRITORY"))))),$U$3)</f>
        <v>Zone 5</v>
      </c>
    </row>
    <row r="1263" spans="1:8" x14ac:dyDescent="0.25">
      <c r="A1263" t="s">
        <v>367</v>
      </c>
      <c r="B1263">
        <v>33618</v>
      </c>
      <c r="C1263" t="str">
        <f t="shared" si="19"/>
        <v>33618</v>
      </c>
      <c r="D1263" t="s">
        <v>348</v>
      </c>
      <c r="E1263" t="s">
        <v>843</v>
      </c>
      <c r="F1263" t="s">
        <v>867</v>
      </c>
      <c r="G1263" s="144">
        <v>75.254264820899991</v>
      </c>
      <c r="H1263" t="str">
        <f>IF(VLOOKUP(A1263,$J$4:$K$19,2)="Y",IF(G1263&lt;='State Zip Codes'!$P$4,'State Zip Codes'!$P$3,IF(G1263&lt;='State Zip Codes'!$Q$4,'State Zip Codes'!$Q$3,IF(G1263&lt;='State Zip Codes'!$R$4,'State Zip Codes'!$R$3,IF(G1263&lt;='State Zip Codes'!$S$4,'State Zip Codes'!$S$3,IF(G1263&lt;='State Zip Codes'!$T$4,'State Zip Codes'!$T$3,"OUT OF TERRITORY"))))),$U$3)</f>
        <v>Zone 5</v>
      </c>
    </row>
    <row r="1264" spans="1:8" x14ac:dyDescent="0.25">
      <c r="A1264" t="s">
        <v>367</v>
      </c>
      <c r="B1264">
        <v>33579</v>
      </c>
      <c r="C1264" t="str">
        <f t="shared" si="19"/>
        <v>33579</v>
      </c>
      <c r="D1264" t="s">
        <v>348</v>
      </c>
      <c r="E1264" t="s">
        <v>843</v>
      </c>
      <c r="F1264" t="s">
        <v>888</v>
      </c>
      <c r="G1264" s="144">
        <v>75.335043075599998</v>
      </c>
      <c r="H1264" t="str">
        <f>IF(VLOOKUP(A1264,$J$4:$K$19,2)="Y",IF(G1264&lt;='State Zip Codes'!$P$4,'State Zip Codes'!$P$3,IF(G1264&lt;='State Zip Codes'!$Q$4,'State Zip Codes'!$Q$3,IF(G1264&lt;='State Zip Codes'!$R$4,'State Zip Codes'!$R$3,IF(G1264&lt;='State Zip Codes'!$S$4,'State Zip Codes'!$S$3,IF(G1264&lt;='State Zip Codes'!$T$4,'State Zip Codes'!$T$3,"OUT OF TERRITORY"))))),$U$3)</f>
        <v>Zone 5</v>
      </c>
    </row>
    <row r="1265" spans="1:8" x14ac:dyDescent="0.25">
      <c r="A1265" t="s">
        <v>367</v>
      </c>
      <c r="B1265">
        <v>33890</v>
      </c>
      <c r="C1265" t="str">
        <f t="shared" si="19"/>
        <v>33890</v>
      </c>
      <c r="D1265" t="s">
        <v>348</v>
      </c>
      <c r="E1265" t="s">
        <v>892</v>
      </c>
      <c r="F1265" t="s">
        <v>894</v>
      </c>
      <c r="G1265" s="144">
        <v>75.658156094399999</v>
      </c>
      <c r="H1265" t="str">
        <f>IF(VLOOKUP(A1265,$J$4:$K$19,2)="Y",IF(G1265&lt;='State Zip Codes'!$P$4,'State Zip Codes'!$P$3,IF(G1265&lt;='State Zip Codes'!$Q$4,'State Zip Codes'!$Q$3,IF(G1265&lt;='State Zip Codes'!$R$4,'State Zip Codes'!$R$3,IF(G1265&lt;='State Zip Codes'!$S$4,'State Zip Codes'!$S$3,IF(G1265&lt;='State Zip Codes'!$T$4,'State Zip Codes'!$T$3,"OUT OF TERRITORY"))))),$U$3)</f>
        <v>Zone 5</v>
      </c>
    </row>
    <row r="1266" spans="1:8" x14ac:dyDescent="0.25">
      <c r="A1266" t="s">
        <v>367</v>
      </c>
      <c r="B1266">
        <v>33578</v>
      </c>
      <c r="C1266" t="str">
        <f t="shared" si="19"/>
        <v>33578</v>
      </c>
      <c r="D1266" t="s">
        <v>348</v>
      </c>
      <c r="E1266" t="s">
        <v>843</v>
      </c>
      <c r="F1266" t="s">
        <v>888</v>
      </c>
      <c r="G1266" s="144">
        <v>75.770002908599992</v>
      </c>
      <c r="H1266" t="str">
        <f>IF(VLOOKUP(A1266,$J$4:$K$19,2)="Y",IF(G1266&lt;='State Zip Codes'!$P$4,'State Zip Codes'!$P$3,IF(G1266&lt;='State Zip Codes'!$Q$4,'State Zip Codes'!$Q$3,IF(G1266&lt;='State Zip Codes'!$R$4,'State Zip Codes'!$R$3,IF(G1266&lt;='State Zip Codes'!$S$4,'State Zip Codes'!$S$3,IF(G1266&lt;='State Zip Codes'!$T$4,'State Zip Codes'!$T$3,"OUT OF TERRITORY"))))),$U$3)</f>
        <v>Zone 5</v>
      </c>
    </row>
    <row r="1267" spans="1:8" x14ac:dyDescent="0.25">
      <c r="A1267" t="s">
        <v>367</v>
      </c>
      <c r="B1267">
        <v>34607</v>
      </c>
      <c r="C1267" t="str">
        <f t="shared" si="19"/>
        <v>34607</v>
      </c>
      <c r="D1267" t="s">
        <v>348</v>
      </c>
      <c r="E1267" t="s">
        <v>839</v>
      </c>
      <c r="F1267" t="s">
        <v>878</v>
      </c>
      <c r="G1267" s="144">
        <v>75.869422298999993</v>
      </c>
      <c r="H1267" t="str">
        <f>IF(VLOOKUP(A1267,$J$4:$K$19,2)="Y",IF(G1267&lt;='State Zip Codes'!$P$4,'State Zip Codes'!$P$3,IF(G1267&lt;='State Zip Codes'!$Q$4,'State Zip Codes'!$Q$3,IF(G1267&lt;='State Zip Codes'!$R$4,'State Zip Codes'!$R$3,IF(G1267&lt;='State Zip Codes'!$S$4,'State Zip Codes'!$S$3,IF(G1267&lt;='State Zip Codes'!$T$4,'State Zip Codes'!$T$3,"OUT OF TERRITORY"))))),$U$3)</f>
        <v>Zone 5</v>
      </c>
    </row>
    <row r="1268" spans="1:8" x14ac:dyDescent="0.25">
      <c r="A1268" t="s">
        <v>367</v>
      </c>
      <c r="B1268">
        <v>32966</v>
      </c>
      <c r="C1268" t="str">
        <f t="shared" si="19"/>
        <v>32966</v>
      </c>
      <c r="D1268" t="s">
        <v>348</v>
      </c>
      <c r="E1268" t="s">
        <v>889</v>
      </c>
      <c r="F1268" t="s">
        <v>895</v>
      </c>
      <c r="G1268" s="144">
        <v>75.956414265599989</v>
      </c>
      <c r="H1268" t="str">
        <f>IF(VLOOKUP(A1268,$J$4:$K$19,2)="Y",IF(G1268&lt;='State Zip Codes'!$P$4,'State Zip Codes'!$P$3,IF(G1268&lt;='State Zip Codes'!$Q$4,'State Zip Codes'!$Q$3,IF(G1268&lt;='State Zip Codes'!$R$4,'State Zip Codes'!$R$3,IF(G1268&lt;='State Zip Codes'!$S$4,'State Zip Codes'!$S$3,IF(G1268&lt;='State Zip Codes'!$T$4,'State Zip Codes'!$T$3,"OUT OF TERRITORY"))))),$U$3)</f>
        <v>Zone 5</v>
      </c>
    </row>
    <row r="1269" spans="1:8" x14ac:dyDescent="0.25">
      <c r="A1269" t="s">
        <v>367</v>
      </c>
      <c r="B1269">
        <v>33605</v>
      </c>
      <c r="C1269" t="str">
        <f t="shared" si="19"/>
        <v>33605</v>
      </c>
      <c r="D1269" t="s">
        <v>348</v>
      </c>
      <c r="E1269" t="s">
        <v>843</v>
      </c>
      <c r="F1269" t="s">
        <v>867</v>
      </c>
      <c r="G1269" s="144">
        <v>76.012337672699999</v>
      </c>
      <c r="H1269" t="str">
        <f>IF(VLOOKUP(A1269,$J$4:$K$19,2)="Y",IF(G1269&lt;='State Zip Codes'!$P$4,'State Zip Codes'!$P$3,IF(G1269&lt;='State Zip Codes'!$Q$4,'State Zip Codes'!$Q$3,IF(G1269&lt;='State Zip Codes'!$R$4,'State Zip Codes'!$R$3,IF(G1269&lt;='State Zip Codes'!$S$4,'State Zip Codes'!$S$3,IF(G1269&lt;='State Zip Codes'!$T$4,'State Zip Codes'!$T$3,"OUT OF TERRITORY"))))),$U$3)</f>
        <v>Zone 5</v>
      </c>
    </row>
    <row r="1270" spans="1:8" x14ac:dyDescent="0.25">
      <c r="A1270" t="s">
        <v>367</v>
      </c>
      <c r="B1270">
        <v>34448</v>
      </c>
      <c r="C1270" t="str">
        <f t="shared" si="19"/>
        <v>34448</v>
      </c>
      <c r="D1270" t="s">
        <v>348</v>
      </c>
      <c r="E1270" t="s">
        <v>846</v>
      </c>
      <c r="F1270" t="s">
        <v>882</v>
      </c>
      <c r="G1270" s="144">
        <v>76.186321605899991</v>
      </c>
      <c r="H1270" t="str">
        <f>IF(VLOOKUP(A1270,$J$4:$K$19,2)="Y",IF(G1270&lt;='State Zip Codes'!$P$4,'State Zip Codes'!$P$3,IF(G1270&lt;='State Zip Codes'!$Q$4,'State Zip Codes'!$Q$3,IF(G1270&lt;='State Zip Codes'!$R$4,'State Zip Codes'!$R$3,IF(G1270&lt;='State Zip Codes'!$S$4,'State Zip Codes'!$S$3,IF(G1270&lt;='State Zip Codes'!$T$4,'State Zip Codes'!$T$3,"OUT OF TERRITORY"))))),$U$3)</f>
        <v>Zone 5</v>
      </c>
    </row>
    <row r="1271" spans="1:8" x14ac:dyDescent="0.25">
      <c r="A1271" t="s">
        <v>367</v>
      </c>
      <c r="B1271">
        <v>34669</v>
      </c>
      <c r="C1271" t="str">
        <f t="shared" si="19"/>
        <v>34669</v>
      </c>
      <c r="D1271" t="s">
        <v>348</v>
      </c>
      <c r="E1271" t="s">
        <v>829</v>
      </c>
      <c r="F1271" t="s">
        <v>424</v>
      </c>
      <c r="G1271" s="144">
        <v>76.24845872489999</v>
      </c>
      <c r="H1271" t="str">
        <f>IF(VLOOKUP(A1271,$J$4:$K$19,2)="Y",IF(G1271&lt;='State Zip Codes'!$P$4,'State Zip Codes'!$P$3,IF(G1271&lt;='State Zip Codes'!$Q$4,'State Zip Codes'!$Q$3,IF(G1271&lt;='State Zip Codes'!$R$4,'State Zip Codes'!$R$3,IF(G1271&lt;='State Zip Codes'!$S$4,'State Zip Codes'!$S$3,IF(G1271&lt;='State Zip Codes'!$T$4,'State Zip Codes'!$T$3,"OUT OF TERRITORY"))))),$U$3)</f>
        <v>Zone 5</v>
      </c>
    </row>
    <row r="1272" spans="1:8" x14ac:dyDescent="0.25">
      <c r="A1272" t="s">
        <v>367</v>
      </c>
      <c r="B1272">
        <v>33603</v>
      </c>
      <c r="C1272" t="str">
        <f t="shared" si="19"/>
        <v>33603</v>
      </c>
      <c r="D1272" t="s">
        <v>348</v>
      </c>
      <c r="E1272" t="s">
        <v>843</v>
      </c>
      <c r="F1272" t="s">
        <v>867</v>
      </c>
      <c r="G1272" s="144">
        <v>76.378946674799991</v>
      </c>
      <c r="H1272" t="str">
        <f>IF(VLOOKUP(A1272,$J$4:$K$19,2)="Y",IF(G1272&lt;='State Zip Codes'!$P$4,'State Zip Codes'!$P$3,IF(G1272&lt;='State Zip Codes'!$Q$4,'State Zip Codes'!$Q$3,IF(G1272&lt;='State Zip Codes'!$R$4,'State Zip Codes'!$R$3,IF(G1272&lt;='State Zip Codes'!$S$4,'State Zip Codes'!$S$3,IF(G1272&lt;='State Zip Codes'!$T$4,'State Zip Codes'!$T$3,"OUT OF TERRITORY"))))),$U$3)</f>
        <v>Zone 5</v>
      </c>
    </row>
    <row r="1273" spans="1:8" x14ac:dyDescent="0.25">
      <c r="A1273" t="s">
        <v>367</v>
      </c>
      <c r="B1273">
        <v>33624</v>
      </c>
      <c r="C1273" t="str">
        <f t="shared" si="19"/>
        <v>33624</v>
      </c>
      <c r="D1273" t="s">
        <v>348</v>
      </c>
      <c r="E1273" t="s">
        <v>843</v>
      </c>
      <c r="F1273" t="s">
        <v>867</v>
      </c>
      <c r="G1273" s="144">
        <v>76.770410524499994</v>
      </c>
      <c r="H1273" t="str">
        <f>IF(VLOOKUP(A1273,$J$4:$K$19,2)="Y",IF(G1273&lt;='State Zip Codes'!$P$4,'State Zip Codes'!$P$3,IF(G1273&lt;='State Zip Codes'!$Q$4,'State Zip Codes'!$Q$3,IF(G1273&lt;='State Zip Codes'!$R$4,'State Zip Codes'!$R$3,IF(G1273&lt;='State Zip Codes'!$S$4,'State Zip Codes'!$S$3,IF(G1273&lt;='State Zip Codes'!$T$4,'State Zip Codes'!$T$3,"OUT OF TERRITORY"))))),$U$3)</f>
        <v>Zone 5</v>
      </c>
    </row>
    <row r="1274" spans="1:8" x14ac:dyDescent="0.25">
      <c r="A1274" t="s">
        <v>367</v>
      </c>
      <c r="B1274">
        <v>33876</v>
      </c>
      <c r="C1274" t="str">
        <f t="shared" si="19"/>
        <v>33876</v>
      </c>
      <c r="D1274" t="s">
        <v>348</v>
      </c>
      <c r="E1274" t="s">
        <v>869</v>
      </c>
      <c r="F1274" t="s">
        <v>885</v>
      </c>
      <c r="G1274" s="144">
        <v>77.174301798000002</v>
      </c>
      <c r="H1274" t="str">
        <f>IF(VLOOKUP(A1274,$J$4:$K$19,2)="Y",IF(G1274&lt;='State Zip Codes'!$P$4,'State Zip Codes'!$P$3,IF(G1274&lt;='State Zip Codes'!$Q$4,'State Zip Codes'!$Q$3,IF(G1274&lt;='State Zip Codes'!$R$4,'State Zip Codes'!$R$3,IF(G1274&lt;='State Zip Codes'!$S$4,'State Zip Codes'!$S$3,IF(G1274&lt;='State Zip Codes'!$T$4,'State Zip Codes'!$T$3,"OUT OF TERRITORY"))))),$U$3)</f>
        <v>Zone 5</v>
      </c>
    </row>
    <row r="1275" spans="1:8" x14ac:dyDescent="0.25">
      <c r="A1275" t="s">
        <v>367</v>
      </c>
      <c r="B1275">
        <v>34433</v>
      </c>
      <c r="C1275" t="str">
        <f t="shared" si="19"/>
        <v>34433</v>
      </c>
      <c r="D1275" t="s">
        <v>348</v>
      </c>
      <c r="E1275" t="s">
        <v>846</v>
      </c>
      <c r="F1275" t="s">
        <v>881</v>
      </c>
      <c r="G1275" s="144">
        <v>77.236438916999987</v>
      </c>
      <c r="H1275" t="str">
        <f>IF(VLOOKUP(A1275,$J$4:$K$19,2)="Y",IF(G1275&lt;='State Zip Codes'!$P$4,'State Zip Codes'!$P$3,IF(G1275&lt;='State Zip Codes'!$Q$4,'State Zip Codes'!$Q$3,IF(G1275&lt;='State Zip Codes'!$R$4,'State Zip Codes'!$R$3,IF(G1275&lt;='State Zip Codes'!$S$4,'State Zip Codes'!$S$3,IF(G1275&lt;='State Zip Codes'!$T$4,'State Zip Codes'!$T$3,"OUT OF TERRITORY"))))),$U$3)</f>
        <v>Zone 5</v>
      </c>
    </row>
    <row r="1276" spans="1:8" x14ac:dyDescent="0.25">
      <c r="A1276" t="s">
        <v>367</v>
      </c>
      <c r="B1276">
        <v>33633</v>
      </c>
      <c r="C1276" t="str">
        <f t="shared" si="19"/>
        <v>33633</v>
      </c>
      <c r="D1276" t="s">
        <v>348</v>
      </c>
      <c r="E1276" t="s">
        <v>843</v>
      </c>
      <c r="F1276" t="s">
        <v>867</v>
      </c>
      <c r="G1276" s="144">
        <v>77.509842240599994</v>
      </c>
      <c r="H1276" t="str">
        <f>IF(VLOOKUP(A1276,$J$4:$K$19,2)="Y",IF(G1276&lt;='State Zip Codes'!$P$4,'State Zip Codes'!$P$3,IF(G1276&lt;='State Zip Codes'!$Q$4,'State Zip Codes'!$Q$3,IF(G1276&lt;='State Zip Codes'!$R$4,'State Zip Codes'!$R$3,IF(G1276&lt;='State Zip Codes'!$S$4,'State Zip Codes'!$S$3,IF(G1276&lt;='State Zip Codes'!$T$4,'State Zip Codes'!$T$3,"OUT OF TERRITORY"))))),$U$3)</f>
        <v>Zone 5</v>
      </c>
    </row>
    <row r="1277" spans="1:8" x14ac:dyDescent="0.25">
      <c r="A1277" t="s">
        <v>367</v>
      </c>
      <c r="B1277">
        <v>33650</v>
      </c>
      <c r="C1277" t="str">
        <f t="shared" si="19"/>
        <v>33650</v>
      </c>
      <c r="D1277" t="s">
        <v>348</v>
      </c>
      <c r="E1277" t="s">
        <v>843</v>
      </c>
      <c r="F1277" t="s">
        <v>867</v>
      </c>
      <c r="G1277" s="144">
        <v>77.509842240599994</v>
      </c>
      <c r="H1277" t="str">
        <f>IF(VLOOKUP(A1277,$J$4:$K$19,2)="Y",IF(G1277&lt;='State Zip Codes'!$P$4,'State Zip Codes'!$P$3,IF(G1277&lt;='State Zip Codes'!$Q$4,'State Zip Codes'!$Q$3,IF(G1277&lt;='State Zip Codes'!$R$4,'State Zip Codes'!$R$3,IF(G1277&lt;='State Zip Codes'!$S$4,'State Zip Codes'!$S$3,IF(G1277&lt;='State Zip Codes'!$T$4,'State Zip Codes'!$T$3,"OUT OF TERRITORY"))))),$U$3)</f>
        <v>Zone 5</v>
      </c>
    </row>
    <row r="1278" spans="1:8" x14ac:dyDescent="0.25">
      <c r="A1278" t="s">
        <v>367</v>
      </c>
      <c r="B1278">
        <v>33655</v>
      </c>
      <c r="C1278" t="str">
        <f t="shared" si="19"/>
        <v>33655</v>
      </c>
      <c r="D1278" t="s">
        <v>348</v>
      </c>
      <c r="E1278" t="s">
        <v>843</v>
      </c>
      <c r="F1278" t="s">
        <v>867</v>
      </c>
      <c r="G1278" s="144">
        <v>77.509842240599994</v>
      </c>
      <c r="H1278" t="str">
        <f>IF(VLOOKUP(A1278,$J$4:$K$19,2)="Y",IF(G1278&lt;='State Zip Codes'!$P$4,'State Zip Codes'!$P$3,IF(G1278&lt;='State Zip Codes'!$Q$4,'State Zip Codes'!$Q$3,IF(G1278&lt;='State Zip Codes'!$R$4,'State Zip Codes'!$R$3,IF(G1278&lt;='State Zip Codes'!$S$4,'State Zip Codes'!$S$3,IF(G1278&lt;='State Zip Codes'!$T$4,'State Zip Codes'!$T$3,"OUT OF TERRITORY"))))),$U$3)</f>
        <v>Zone 5</v>
      </c>
    </row>
    <row r="1279" spans="1:8" x14ac:dyDescent="0.25">
      <c r="A1279" t="s">
        <v>367</v>
      </c>
      <c r="B1279">
        <v>33660</v>
      </c>
      <c r="C1279" t="str">
        <f t="shared" si="19"/>
        <v>33660</v>
      </c>
      <c r="D1279" t="s">
        <v>348</v>
      </c>
      <c r="E1279" t="s">
        <v>843</v>
      </c>
      <c r="F1279" t="s">
        <v>867</v>
      </c>
      <c r="G1279" s="144">
        <v>77.509842240599994</v>
      </c>
      <c r="H1279" t="str">
        <f>IF(VLOOKUP(A1279,$J$4:$K$19,2)="Y",IF(G1279&lt;='State Zip Codes'!$P$4,'State Zip Codes'!$P$3,IF(G1279&lt;='State Zip Codes'!$Q$4,'State Zip Codes'!$Q$3,IF(G1279&lt;='State Zip Codes'!$R$4,'State Zip Codes'!$R$3,IF(G1279&lt;='State Zip Codes'!$S$4,'State Zip Codes'!$S$3,IF(G1279&lt;='State Zip Codes'!$T$4,'State Zip Codes'!$T$3,"OUT OF TERRITORY"))))),$U$3)</f>
        <v>Zone 5</v>
      </c>
    </row>
    <row r="1280" spans="1:8" x14ac:dyDescent="0.25">
      <c r="A1280" t="s">
        <v>367</v>
      </c>
      <c r="B1280">
        <v>33602</v>
      </c>
      <c r="C1280" t="str">
        <f t="shared" si="19"/>
        <v>33602</v>
      </c>
      <c r="D1280" t="s">
        <v>348</v>
      </c>
      <c r="E1280" t="s">
        <v>843</v>
      </c>
      <c r="F1280" t="s">
        <v>867</v>
      </c>
      <c r="G1280" s="144">
        <v>77.553338223899999</v>
      </c>
      <c r="H1280" t="str">
        <f>IF(VLOOKUP(A1280,$J$4:$K$19,2)="Y",IF(G1280&lt;='State Zip Codes'!$P$4,'State Zip Codes'!$P$3,IF(G1280&lt;='State Zip Codes'!$Q$4,'State Zip Codes'!$Q$3,IF(G1280&lt;='State Zip Codes'!$R$4,'State Zip Codes'!$R$3,IF(G1280&lt;='State Zip Codes'!$S$4,'State Zip Codes'!$S$3,IF(G1280&lt;='State Zip Codes'!$T$4,'State Zip Codes'!$T$3,"OUT OF TERRITORY"))))),$U$3)</f>
        <v>Zone 5</v>
      </c>
    </row>
    <row r="1281" spans="1:8" x14ac:dyDescent="0.25">
      <c r="A1281" t="s">
        <v>367</v>
      </c>
      <c r="B1281">
        <v>34654</v>
      </c>
      <c r="C1281" t="str">
        <f t="shared" si="19"/>
        <v>34654</v>
      </c>
      <c r="D1281" t="s">
        <v>348</v>
      </c>
      <c r="E1281" t="s">
        <v>829</v>
      </c>
      <c r="F1281" t="s">
        <v>896</v>
      </c>
      <c r="G1281" s="144">
        <v>77.571979359599993</v>
      </c>
      <c r="H1281" t="str">
        <f>IF(VLOOKUP(A1281,$J$4:$K$19,2)="Y",IF(G1281&lt;='State Zip Codes'!$P$4,'State Zip Codes'!$P$3,IF(G1281&lt;='State Zip Codes'!$Q$4,'State Zip Codes'!$Q$3,IF(G1281&lt;='State Zip Codes'!$R$4,'State Zip Codes'!$R$3,IF(G1281&lt;='State Zip Codes'!$S$4,'State Zip Codes'!$S$3,IF(G1281&lt;='State Zip Codes'!$T$4,'State Zip Codes'!$T$3,"OUT OF TERRITORY"))))),$U$3)</f>
        <v>Zone 5</v>
      </c>
    </row>
    <row r="1282" spans="1:8" x14ac:dyDescent="0.25">
      <c r="A1282" t="s">
        <v>367</v>
      </c>
      <c r="B1282">
        <v>32148</v>
      </c>
      <c r="C1282" t="str">
        <f t="shared" si="19"/>
        <v>32148</v>
      </c>
      <c r="D1282" t="s">
        <v>348</v>
      </c>
      <c r="E1282" t="s">
        <v>853</v>
      </c>
      <c r="F1282" t="s">
        <v>897</v>
      </c>
      <c r="G1282" s="144">
        <v>77.752177004699988</v>
      </c>
      <c r="H1282" t="str">
        <f>IF(VLOOKUP(A1282,$J$4:$K$19,2)="Y",IF(G1282&lt;='State Zip Codes'!$P$4,'State Zip Codes'!$P$3,IF(G1282&lt;='State Zip Codes'!$Q$4,'State Zip Codes'!$Q$3,IF(G1282&lt;='State Zip Codes'!$R$4,'State Zip Codes'!$R$3,IF(G1282&lt;='State Zip Codes'!$S$4,'State Zip Codes'!$S$3,IF(G1282&lt;='State Zip Codes'!$T$4,'State Zip Codes'!$T$3,"OUT OF TERRITORY"))))),$U$3)</f>
        <v>Zone 5</v>
      </c>
    </row>
    <row r="1283" spans="1:8" x14ac:dyDescent="0.25">
      <c r="A1283" t="s">
        <v>367</v>
      </c>
      <c r="B1283">
        <v>33834</v>
      </c>
      <c r="C1283" t="str">
        <f t="shared" si="19"/>
        <v>33834</v>
      </c>
      <c r="D1283" t="s">
        <v>348</v>
      </c>
      <c r="E1283" t="s">
        <v>892</v>
      </c>
      <c r="F1283" t="s">
        <v>898</v>
      </c>
      <c r="G1283" s="144">
        <v>77.764604428499993</v>
      </c>
      <c r="H1283" t="str">
        <f>IF(VLOOKUP(A1283,$J$4:$K$19,2)="Y",IF(G1283&lt;='State Zip Codes'!$P$4,'State Zip Codes'!$P$3,IF(G1283&lt;='State Zip Codes'!$Q$4,'State Zip Codes'!$Q$3,IF(G1283&lt;='State Zip Codes'!$R$4,'State Zip Codes'!$R$3,IF(G1283&lt;='State Zip Codes'!$S$4,'State Zip Codes'!$S$3,IF(G1283&lt;='State Zip Codes'!$T$4,'State Zip Codes'!$T$3,"OUT OF TERRITORY"))))),$U$3)</f>
        <v>Zone 5</v>
      </c>
    </row>
    <row r="1284" spans="1:8" x14ac:dyDescent="0.25">
      <c r="A1284" t="s">
        <v>367</v>
      </c>
      <c r="B1284">
        <v>33875</v>
      </c>
      <c r="C1284" t="str">
        <f t="shared" si="19"/>
        <v>33875</v>
      </c>
      <c r="D1284" t="s">
        <v>348</v>
      </c>
      <c r="E1284" t="s">
        <v>869</v>
      </c>
      <c r="F1284" t="s">
        <v>885</v>
      </c>
      <c r="G1284" s="144">
        <v>77.808100411799998</v>
      </c>
      <c r="H1284" t="str">
        <f>IF(VLOOKUP(A1284,$J$4:$K$19,2)="Y",IF(G1284&lt;='State Zip Codes'!$P$4,'State Zip Codes'!$P$3,IF(G1284&lt;='State Zip Codes'!$Q$4,'State Zip Codes'!$Q$3,IF(G1284&lt;='State Zip Codes'!$R$4,'State Zip Codes'!$R$3,IF(G1284&lt;='State Zip Codes'!$S$4,'State Zip Codes'!$S$3,IF(G1284&lt;='State Zip Codes'!$T$4,'State Zip Codes'!$T$3,"OUT OF TERRITORY"))))),$U$3)</f>
        <v>Zone 5</v>
      </c>
    </row>
    <row r="1285" spans="1:8" x14ac:dyDescent="0.25">
      <c r="A1285" t="s">
        <v>367</v>
      </c>
      <c r="B1285">
        <v>33614</v>
      </c>
      <c r="C1285" t="str">
        <f t="shared" ref="C1285:C1348" si="20">TRIM(CLEAN(B1285))</f>
        <v>33614</v>
      </c>
      <c r="D1285" t="s">
        <v>348</v>
      </c>
      <c r="E1285" t="s">
        <v>843</v>
      </c>
      <c r="F1285" t="s">
        <v>867</v>
      </c>
      <c r="G1285" s="144">
        <v>77.963443209299996</v>
      </c>
      <c r="H1285" t="str">
        <f>IF(VLOOKUP(A1285,$J$4:$K$19,2)="Y",IF(G1285&lt;='State Zip Codes'!$P$4,'State Zip Codes'!$P$3,IF(G1285&lt;='State Zip Codes'!$Q$4,'State Zip Codes'!$Q$3,IF(G1285&lt;='State Zip Codes'!$R$4,'State Zip Codes'!$R$3,IF(G1285&lt;='State Zip Codes'!$S$4,'State Zip Codes'!$S$3,IF(G1285&lt;='State Zip Codes'!$T$4,'State Zip Codes'!$T$3,"OUT OF TERRITORY"))))),$U$3)</f>
        <v>Zone 5</v>
      </c>
    </row>
    <row r="1286" spans="1:8" x14ac:dyDescent="0.25">
      <c r="A1286" t="s">
        <v>367</v>
      </c>
      <c r="B1286">
        <v>34667</v>
      </c>
      <c r="C1286" t="str">
        <f t="shared" si="20"/>
        <v>34667</v>
      </c>
      <c r="D1286" t="s">
        <v>348</v>
      </c>
      <c r="E1286" t="s">
        <v>829</v>
      </c>
      <c r="F1286" t="s">
        <v>424</v>
      </c>
      <c r="G1286" s="144">
        <v>78.006939192600001</v>
      </c>
      <c r="H1286" t="str">
        <f>IF(VLOOKUP(A1286,$J$4:$K$19,2)="Y",IF(G1286&lt;='State Zip Codes'!$P$4,'State Zip Codes'!$P$3,IF(G1286&lt;='State Zip Codes'!$Q$4,'State Zip Codes'!$Q$3,IF(G1286&lt;='State Zip Codes'!$R$4,'State Zip Codes'!$R$3,IF(G1286&lt;='State Zip Codes'!$S$4,'State Zip Codes'!$S$3,IF(G1286&lt;='State Zip Codes'!$T$4,'State Zip Codes'!$T$3,"OUT OF TERRITORY"))))),$U$3)</f>
        <v>Zone 5</v>
      </c>
    </row>
    <row r="1287" spans="1:8" x14ac:dyDescent="0.25">
      <c r="A1287" t="s">
        <v>367</v>
      </c>
      <c r="B1287">
        <v>33534</v>
      </c>
      <c r="C1287" t="str">
        <f t="shared" si="20"/>
        <v>33534</v>
      </c>
      <c r="D1287" t="s">
        <v>348</v>
      </c>
      <c r="E1287" t="s">
        <v>843</v>
      </c>
      <c r="F1287" t="s">
        <v>899</v>
      </c>
      <c r="G1287" s="144">
        <v>78.460540161299988</v>
      </c>
      <c r="H1287" t="str">
        <f>IF(VLOOKUP(A1287,$J$4:$K$19,2)="Y",IF(G1287&lt;='State Zip Codes'!$P$4,'State Zip Codes'!$P$3,IF(G1287&lt;='State Zip Codes'!$Q$4,'State Zip Codes'!$Q$3,IF(G1287&lt;='State Zip Codes'!$R$4,'State Zip Codes'!$R$3,IF(G1287&lt;='State Zip Codes'!$S$4,'State Zip Codes'!$S$3,IF(G1287&lt;='State Zip Codes'!$T$4,'State Zip Codes'!$T$3,"OUT OF TERRITORY"))))),$U$3)</f>
        <v>Zone 5</v>
      </c>
    </row>
    <row r="1288" spans="1:8" x14ac:dyDescent="0.25">
      <c r="A1288" t="s">
        <v>367</v>
      </c>
      <c r="B1288">
        <v>34429</v>
      </c>
      <c r="C1288" t="str">
        <f t="shared" si="20"/>
        <v>34429</v>
      </c>
      <c r="D1288" t="s">
        <v>348</v>
      </c>
      <c r="E1288" t="s">
        <v>846</v>
      </c>
      <c r="F1288" t="s">
        <v>900</v>
      </c>
      <c r="G1288" s="144">
        <v>78.491608720799988</v>
      </c>
      <c r="H1288" t="str">
        <f>IF(VLOOKUP(A1288,$J$4:$K$19,2)="Y",IF(G1288&lt;='State Zip Codes'!$P$4,'State Zip Codes'!$P$3,IF(G1288&lt;='State Zip Codes'!$Q$4,'State Zip Codes'!$Q$3,IF(G1288&lt;='State Zip Codes'!$R$4,'State Zip Codes'!$R$3,IF(G1288&lt;='State Zip Codes'!$S$4,'State Zip Codes'!$S$3,IF(G1288&lt;='State Zip Codes'!$T$4,'State Zip Codes'!$T$3,"OUT OF TERRITORY"))))),$U$3)</f>
        <v>Zone 5</v>
      </c>
    </row>
    <row r="1289" spans="1:8" x14ac:dyDescent="0.25">
      <c r="A1289" t="s">
        <v>367</v>
      </c>
      <c r="B1289">
        <v>33606</v>
      </c>
      <c r="C1289" t="str">
        <f t="shared" si="20"/>
        <v>33606</v>
      </c>
      <c r="D1289" t="s">
        <v>348</v>
      </c>
      <c r="E1289" t="s">
        <v>843</v>
      </c>
      <c r="F1289" t="s">
        <v>867</v>
      </c>
      <c r="G1289" s="144">
        <v>78.615882958799986</v>
      </c>
      <c r="H1289" t="str">
        <f>IF(VLOOKUP(A1289,$J$4:$K$19,2)="Y",IF(G1289&lt;='State Zip Codes'!$P$4,'State Zip Codes'!$P$3,IF(G1289&lt;='State Zip Codes'!$Q$4,'State Zip Codes'!$Q$3,IF(G1289&lt;='State Zip Codes'!$R$4,'State Zip Codes'!$R$3,IF(G1289&lt;='State Zip Codes'!$S$4,'State Zip Codes'!$S$3,IF(G1289&lt;='State Zip Codes'!$T$4,'State Zip Codes'!$T$3,"OUT OF TERRITORY"))))),$U$3)</f>
        <v>Zone 5</v>
      </c>
    </row>
    <row r="1290" spans="1:8" x14ac:dyDescent="0.25">
      <c r="A1290" t="s">
        <v>367</v>
      </c>
      <c r="B1290">
        <v>33556</v>
      </c>
      <c r="C1290" t="str">
        <f t="shared" si="20"/>
        <v>33556</v>
      </c>
      <c r="D1290" t="s">
        <v>348</v>
      </c>
      <c r="E1290" t="s">
        <v>843</v>
      </c>
      <c r="F1290" t="s">
        <v>901</v>
      </c>
      <c r="G1290" s="144">
        <v>78.858217722899994</v>
      </c>
      <c r="H1290" t="str">
        <f>IF(VLOOKUP(A1290,$J$4:$K$19,2)="Y",IF(G1290&lt;='State Zip Codes'!$P$4,'State Zip Codes'!$P$3,IF(G1290&lt;='State Zip Codes'!$Q$4,'State Zip Codes'!$Q$3,IF(G1290&lt;='State Zip Codes'!$R$4,'State Zip Codes'!$R$3,IF(G1290&lt;='State Zip Codes'!$S$4,'State Zip Codes'!$S$3,IF(G1290&lt;='State Zip Codes'!$T$4,'State Zip Codes'!$T$3,"OUT OF TERRITORY"))))),$U$3)</f>
        <v>Zone 5</v>
      </c>
    </row>
    <row r="1291" spans="1:8" x14ac:dyDescent="0.25">
      <c r="A1291" t="s">
        <v>367</v>
      </c>
      <c r="B1291">
        <v>33625</v>
      </c>
      <c r="C1291" t="str">
        <f t="shared" si="20"/>
        <v>33625</v>
      </c>
      <c r="D1291" t="s">
        <v>348</v>
      </c>
      <c r="E1291" t="s">
        <v>843</v>
      </c>
      <c r="F1291" t="s">
        <v>867</v>
      </c>
      <c r="G1291" s="144">
        <v>78.895499994299996</v>
      </c>
      <c r="H1291" t="str">
        <f>IF(VLOOKUP(A1291,$J$4:$K$19,2)="Y",IF(G1291&lt;='State Zip Codes'!$P$4,'State Zip Codes'!$P$3,IF(G1291&lt;='State Zip Codes'!$Q$4,'State Zip Codes'!$Q$3,IF(G1291&lt;='State Zip Codes'!$R$4,'State Zip Codes'!$R$3,IF(G1291&lt;='State Zip Codes'!$S$4,'State Zip Codes'!$S$3,IF(G1291&lt;='State Zip Codes'!$T$4,'State Zip Codes'!$T$3,"OUT OF TERRITORY"))))),$U$3)</f>
        <v>Zone 5</v>
      </c>
    </row>
    <row r="1292" spans="1:8" x14ac:dyDescent="0.25">
      <c r="A1292" t="s">
        <v>367</v>
      </c>
      <c r="B1292">
        <v>32686</v>
      </c>
      <c r="C1292" t="str">
        <f t="shared" si="20"/>
        <v>32686</v>
      </c>
      <c r="D1292" t="s">
        <v>348</v>
      </c>
      <c r="E1292" t="s">
        <v>811</v>
      </c>
      <c r="F1292" t="s">
        <v>902</v>
      </c>
      <c r="G1292" s="144">
        <v>79.0011330966</v>
      </c>
      <c r="H1292" t="str">
        <f>IF(VLOOKUP(A1292,$J$4:$K$19,2)="Y",IF(G1292&lt;='State Zip Codes'!$P$4,'State Zip Codes'!$P$3,IF(G1292&lt;='State Zip Codes'!$Q$4,'State Zip Codes'!$Q$3,IF(G1292&lt;='State Zip Codes'!$R$4,'State Zip Codes'!$R$3,IF(G1292&lt;='State Zip Codes'!$S$4,'State Zip Codes'!$S$3,IF(G1292&lt;='State Zip Codes'!$T$4,'State Zip Codes'!$T$3,"OUT OF TERRITORY"))))),$U$3)</f>
        <v>Zone 5</v>
      </c>
    </row>
    <row r="1293" spans="1:8" x14ac:dyDescent="0.25">
      <c r="A1293" t="s">
        <v>367</v>
      </c>
      <c r="B1293">
        <v>32145</v>
      </c>
      <c r="C1293" t="str">
        <f t="shared" si="20"/>
        <v>32145</v>
      </c>
      <c r="D1293" t="s">
        <v>348</v>
      </c>
      <c r="E1293" t="s">
        <v>903</v>
      </c>
      <c r="F1293" t="s">
        <v>904</v>
      </c>
      <c r="G1293" s="144">
        <v>79.168903317899989</v>
      </c>
      <c r="H1293" t="str">
        <f>IF(VLOOKUP(A1293,$J$4:$K$19,2)="Y",IF(G1293&lt;='State Zip Codes'!$P$4,'State Zip Codes'!$P$3,IF(G1293&lt;='State Zip Codes'!$Q$4,'State Zip Codes'!$Q$3,IF(G1293&lt;='State Zip Codes'!$R$4,'State Zip Codes'!$R$3,IF(G1293&lt;='State Zip Codes'!$S$4,'State Zip Codes'!$S$3,IF(G1293&lt;='State Zip Codes'!$T$4,'State Zip Codes'!$T$3,"OUT OF TERRITORY"))))),$U$3)</f>
        <v>Zone 5</v>
      </c>
    </row>
    <row r="1294" spans="1:8" x14ac:dyDescent="0.25">
      <c r="A1294" t="s">
        <v>367</v>
      </c>
      <c r="B1294">
        <v>32967</v>
      </c>
      <c r="C1294" t="str">
        <f t="shared" si="20"/>
        <v>32967</v>
      </c>
      <c r="D1294" t="s">
        <v>348</v>
      </c>
      <c r="E1294" t="s">
        <v>889</v>
      </c>
      <c r="F1294" t="s">
        <v>895</v>
      </c>
      <c r="G1294" s="144">
        <v>79.647359134200002</v>
      </c>
      <c r="H1294" t="str">
        <f>IF(VLOOKUP(A1294,$J$4:$K$19,2)="Y",IF(G1294&lt;='State Zip Codes'!$P$4,'State Zip Codes'!$P$3,IF(G1294&lt;='State Zip Codes'!$Q$4,'State Zip Codes'!$Q$3,IF(G1294&lt;='State Zip Codes'!$R$4,'State Zip Codes'!$R$3,IF(G1294&lt;='State Zip Codes'!$S$4,'State Zip Codes'!$S$3,IF(G1294&lt;='State Zip Codes'!$T$4,'State Zip Codes'!$T$3,"OUT OF TERRITORY"))))),$U$3)</f>
        <v>Zone 5</v>
      </c>
    </row>
    <row r="1295" spans="1:8" x14ac:dyDescent="0.25">
      <c r="A1295" t="s">
        <v>367</v>
      </c>
      <c r="B1295">
        <v>32131</v>
      </c>
      <c r="C1295" t="str">
        <f t="shared" si="20"/>
        <v>32131</v>
      </c>
      <c r="D1295" t="s">
        <v>348</v>
      </c>
      <c r="E1295" t="s">
        <v>853</v>
      </c>
      <c r="F1295" t="s">
        <v>905</v>
      </c>
      <c r="G1295" s="144">
        <v>79.659786557999993</v>
      </c>
      <c r="H1295" t="str">
        <f>IF(VLOOKUP(A1295,$J$4:$K$19,2)="Y",IF(G1295&lt;='State Zip Codes'!$P$4,'State Zip Codes'!$P$3,IF(G1295&lt;='State Zip Codes'!$Q$4,'State Zip Codes'!$Q$3,IF(G1295&lt;='State Zip Codes'!$R$4,'State Zip Codes'!$R$3,IF(G1295&lt;='State Zip Codes'!$S$4,'State Zip Codes'!$S$3,IF(G1295&lt;='State Zip Codes'!$T$4,'State Zip Codes'!$T$3,"OUT OF TERRITORY"))))),$U$3)</f>
        <v>Zone 5</v>
      </c>
    </row>
    <row r="1296" spans="1:8" x14ac:dyDescent="0.25">
      <c r="A1296" t="s">
        <v>367</v>
      </c>
      <c r="B1296">
        <v>33664</v>
      </c>
      <c r="C1296" t="str">
        <f t="shared" si="20"/>
        <v>33664</v>
      </c>
      <c r="D1296" t="s">
        <v>348</v>
      </c>
      <c r="E1296" t="s">
        <v>843</v>
      </c>
      <c r="F1296" t="s">
        <v>867</v>
      </c>
      <c r="G1296" s="144">
        <v>80.007754424399991</v>
      </c>
      <c r="H1296" t="str">
        <f>IF(VLOOKUP(A1296,$J$4:$K$19,2)="Y",IF(G1296&lt;='State Zip Codes'!$P$4,'State Zip Codes'!$P$3,IF(G1296&lt;='State Zip Codes'!$Q$4,'State Zip Codes'!$Q$3,IF(G1296&lt;='State Zip Codes'!$R$4,'State Zip Codes'!$R$3,IF(G1296&lt;='State Zip Codes'!$S$4,'State Zip Codes'!$S$3,IF(G1296&lt;='State Zip Codes'!$T$4,'State Zip Codes'!$T$3,"OUT OF TERRITORY"))))),$U$3)</f>
        <v>Zone 5</v>
      </c>
    </row>
    <row r="1297" spans="1:8" x14ac:dyDescent="0.25">
      <c r="A1297" t="s">
        <v>367</v>
      </c>
      <c r="B1297">
        <v>34431</v>
      </c>
      <c r="C1297" t="str">
        <f t="shared" si="20"/>
        <v>34431</v>
      </c>
      <c r="D1297" t="s">
        <v>348</v>
      </c>
      <c r="E1297" t="s">
        <v>811</v>
      </c>
      <c r="F1297" t="s">
        <v>881</v>
      </c>
      <c r="G1297" s="144">
        <v>80.094746391000001</v>
      </c>
      <c r="H1297" t="str">
        <f>IF(VLOOKUP(A1297,$J$4:$K$19,2)="Y",IF(G1297&lt;='State Zip Codes'!$P$4,'State Zip Codes'!$P$3,IF(G1297&lt;='State Zip Codes'!$Q$4,'State Zip Codes'!$Q$3,IF(G1297&lt;='State Zip Codes'!$R$4,'State Zip Codes'!$R$3,IF(G1297&lt;='State Zip Codes'!$S$4,'State Zip Codes'!$S$3,IF(G1297&lt;='State Zip Codes'!$T$4,'State Zip Codes'!$T$3,"OUT OF TERRITORY"))))),$U$3)</f>
        <v>Zone 5</v>
      </c>
    </row>
    <row r="1298" spans="1:8" x14ac:dyDescent="0.25">
      <c r="A1298" t="s">
        <v>367</v>
      </c>
      <c r="B1298">
        <v>33634</v>
      </c>
      <c r="C1298" t="str">
        <f t="shared" si="20"/>
        <v>33634</v>
      </c>
      <c r="D1298" t="s">
        <v>348</v>
      </c>
      <c r="E1298" t="s">
        <v>843</v>
      </c>
      <c r="F1298" t="s">
        <v>867</v>
      </c>
      <c r="G1298" s="144">
        <v>80.119601238599998</v>
      </c>
      <c r="H1298" t="str">
        <f>IF(VLOOKUP(A1298,$J$4:$K$19,2)="Y",IF(G1298&lt;='State Zip Codes'!$P$4,'State Zip Codes'!$P$3,IF(G1298&lt;='State Zip Codes'!$Q$4,'State Zip Codes'!$Q$3,IF(G1298&lt;='State Zip Codes'!$R$4,'State Zip Codes'!$R$3,IF(G1298&lt;='State Zip Codes'!$S$4,'State Zip Codes'!$S$3,IF(G1298&lt;='State Zip Codes'!$T$4,'State Zip Codes'!$T$3,"OUT OF TERRITORY"))))),$U$3)</f>
        <v>Zone 5</v>
      </c>
    </row>
    <row r="1299" spans="1:8" x14ac:dyDescent="0.25">
      <c r="A1299" t="s">
        <v>367</v>
      </c>
      <c r="B1299">
        <v>33598</v>
      </c>
      <c r="C1299" t="str">
        <f t="shared" si="20"/>
        <v>33598</v>
      </c>
      <c r="D1299" t="s">
        <v>348</v>
      </c>
      <c r="E1299" t="s">
        <v>843</v>
      </c>
      <c r="F1299" t="s">
        <v>906</v>
      </c>
      <c r="G1299" s="144">
        <v>80.772040988100002</v>
      </c>
      <c r="H1299" t="str">
        <f>IF(VLOOKUP(A1299,$J$4:$K$19,2)="Y",IF(G1299&lt;='State Zip Codes'!$P$4,'State Zip Codes'!$P$3,IF(G1299&lt;='State Zip Codes'!$Q$4,'State Zip Codes'!$Q$3,IF(G1299&lt;='State Zip Codes'!$R$4,'State Zip Codes'!$R$3,IF(G1299&lt;='State Zip Codes'!$S$4,'State Zip Codes'!$S$3,IF(G1299&lt;='State Zip Codes'!$T$4,'State Zip Codes'!$T$3,"OUT OF TERRITORY"))))),$U$3)</f>
        <v>Zone 5</v>
      </c>
    </row>
    <row r="1300" spans="1:8" x14ac:dyDescent="0.25">
      <c r="A1300" t="s">
        <v>367</v>
      </c>
      <c r="B1300">
        <v>33629</v>
      </c>
      <c r="C1300" t="str">
        <f t="shared" si="20"/>
        <v>33629</v>
      </c>
      <c r="D1300" t="s">
        <v>348</v>
      </c>
      <c r="E1300" t="s">
        <v>843</v>
      </c>
      <c r="F1300" t="s">
        <v>867</v>
      </c>
      <c r="G1300" s="144">
        <v>81.039230599799993</v>
      </c>
      <c r="H1300" t="str">
        <f>IF(VLOOKUP(A1300,$J$4:$K$19,2)="Y",IF(G1300&lt;='State Zip Codes'!$P$4,'State Zip Codes'!$P$3,IF(G1300&lt;='State Zip Codes'!$Q$4,'State Zip Codes'!$Q$3,IF(G1300&lt;='State Zip Codes'!$R$4,'State Zip Codes'!$R$3,IF(G1300&lt;='State Zip Codes'!$S$4,'State Zip Codes'!$S$3,IF(G1300&lt;='State Zip Codes'!$T$4,'State Zip Codes'!$T$3,"OUT OF TERRITORY"))))),$U$3)</f>
        <v>Zone 5</v>
      </c>
    </row>
    <row r="1301" spans="1:8" x14ac:dyDescent="0.25">
      <c r="A1301" t="s">
        <v>367</v>
      </c>
      <c r="B1301">
        <v>33609</v>
      </c>
      <c r="C1301" t="str">
        <f t="shared" si="20"/>
        <v>33609</v>
      </c>
      <c r="D1301" t="s">
        <v>348</v>
      </c>
      <c r="E1301" t="s">
        <v>843</v>
      </c>
      <c r="F1301" t="s">
        <v>867</v>
      </c>
      <c r="G1301" s="144">
        <v>81.051658023599998</v>
      </c>
      <c r="H1301" t="str">
        <f>IF(VLOOKUP(A1301,$J$4:$K$19,2)="Y",IF(G1301&lt;='State Zip Codes'!$P$4,'State Zip Codes'!$P$3,IF(G1301&lt;='State Zip Codes'!$Q$4,'State Zip Codes'!$Q$3,IF(G1301&lt;='State Zip Codes'!$R$4,'State Zip Codes'!$R$3,IF(G1301&lt;='State Zip Codes'!$S$4,'State Zip Codes'!$S$3,IF(G1301&lt;='State Zip Codes'!$T$4,'State Zip Codes'!$T$3,"OUT OF TERRITORY"))))),$U$3)</f>
        <v>Zone 5</v>
      </c>
    </row>
    <row r="1302" spans="1:8" x14ac:dyDescent="0.25">
      <c r="A1302" t="s">
        <v>367</v>
      </c>
      <c r="B1302">
        <v>32177</v>
      </c>
      <c r="C1302" t="str">
        <f t="shared" si="20"/>
        <v>32177</v>
      </c>
      <c r="D1302" t="s">
        <v>348</v>
      </c>
      <c r="E1302" t="s">
        <v>853</v>
      </c>
      <c r="F1302" t="s">
        <v>907</v>
      </c>
      <c r="G1302" s="144">
        <v>81.051658023599998</v>
      </c>
      <c r="H1302" t="str">
        <f>IF(VLOOKUP(A1302,$J$4:$K$19,2)="Y",IF(G1302&lt;='State Zip Codes'!$P$4,'State Zip Codes'!$P$3,IF(G1302&lt;='State Zip Codes'!$Q$4,'State Zip Codes'!$Q$3,IF(G1302&lt;='State Zip Codes'!$R$4,'State Zip Codes'!$R$3,IF(G1302&lt;='State Zip Codes'!$S$4,'State Zip Codes'!$S$3,IF(G1302&lt;='State Zip Codes'!$T$4,'State Zip Codes'!$T$3,"OUT OF TERRITORY"))))),$U$3)</f>
        <v>Zone 5</v>
      </c>
    </row>
    <row r="1303" spans="1:8" x14ac:dyDescent="0.25">
      <c r="A1303" t="s">
        <v>367</v>
      </c>
      <c r="B1303">
        <v>34655</v>
      </c>
      <c r="C1303" t="str">
        <f t="shared" si="20"/>
        <v>34655</v>
      </c>
      <c r="D1303" t="s">
        <v>348</v>
      </c>
      <c r="E1303" t="s">
        <v>829</v>
      </c>
      <c r="F1303" t="s">
        <v>896</v>
      </c>
      <c r="G1303" s="144">
        <v>81.138649990200008</v>
      </c>
      <c r="H1303" t="str">
        <f>IF(VLOOKUP(A1303,$J$4:$K$19,2)="Y",IF(G1303&lt;='State Zip Codes'!$P$4,'State Zip Codes'!$P$3,IF(G1303&lt;='State Zip Codes'!$Q$4,'State Zip Codes'!$Q$3,IF(G1303&lt;='State Zip Codes'!$R$4,'State Zip Codes'!$R$3,IF(G1303&lt;='State Zip Codes'!$S$4,'State Zip Codes'!$S$3,IF(G1303&lt;='State Zip Codes'!$T$4,'State Zip Codes'!$T$3,"OUT OF TERRITORY"))))),$U$3)</f>
        <v>Zone 5</v>
      </c>
    </row>
    <row r="1304" spans="1:8" x14ac:dyDescent="0.25">
      <c r="A1304" t="s">
        <v>367</v>
      </c>
      <c r="B1304">
        <v>33857</v>
      </c>
      <c r="C1304" t="str">
        <f t="shared" si="20"/>
        <v>33857</v>
      </c>
      <c r="D1304" t="s">
        <v>348</v>
      </c>
      <c r="E1304" t="s">
        <v>869</v>
      </c>
      <c r="F1304" t="s">
        <v>908</v>
      </c>
      <c r="G1304" s="144">
        <v>81.654388077899995</v>
      </c>
      <c r="H1304" t="str">
        <f>IF(VLOOKUP(A1304,$J$4:$K$19,2)="Y",IF(G1304&lt;='State Zip Codes'!$P$4,'State Zip Codes'!$P$3,IF(G1304&lt;='State Zip Codes'!$Q$4,'State Zip Codes'!$Q$3,IF(G1304&lt;='State Zip Codes'!$R$4,'State Zip Codes'!$R$3,IF(G1304&lt;='State Zip Codes'!$S$4,'State Zip Codes'!$S$3,IF(G1304&lt;='State Zip Codes'!$T$4,'State Zip Codes'!$T$3,"OUT OF TERRITORY"))))),$U$3)</f>
        <v>Zone 5</v>
      </c>
    </row>
    <row r="1305" spans="1:8" x14ac:dyDescent="0.25">
      <c r="A1305" t="s">
        <v>367</v>
      </c>
      <c r="B1305">
        <v>33607</v>
      </c>
      <c r="C1305" t="str">
        <f t="shared" si="20"/>
        <v>33607</v>
      </c>
      <c r="D1305" t="s">
        <v>348</v>
      </c>
      <c r="E1305" t="s">
        <v>843</v>
      </c>
      <c r="F1305" t="s">
        <v>867</v>
      </c>
      <c r="G1305" s="144">
        <v>81.728952620699999</v>
      </c>
      <c r="H1305" t="str">
        <f>IF(VLOOKUP(A1305,$J$4:$K$19,2)="Y",IF(G1305&lt;='State Zip Codes'!$P$4,'State Zip Codes'!$P$3,IF(G1305&lt;='State Zip Codes'!$Q$4,'State Zip Codes'!$Q$3,IF(G1305&lt;='State Zip Codes'!$R$4,'State Zip Codes'!$R$3,IF(G1305&lt;='State Zip Codes'!$S$4,'State Zip Codes'!$S$3,IF(G1305&lt;='State Zip Codes'!$T$4,'State Zip Codes'!$T$3,"OUT OF TERRITORY"))))),$U$3)</f>
        <v>Zone 5</v>
      </c>
    </row>
    <row r="1306" spans="1:8" x14ac:dyDescent="0.25">
      <c r="A1306" t="s">
        <v>367</v>
      </c>
      <c r="B1306">
        <v>33626</v>
      </c>
      <c r="C1306" t="str">
        <f t="shared" si="20"/>
        <v>33626</v>
      </c>
      <c r="D1306" t="s">
        <v>348</v>
      </c>
      <c r="E1306" t="s">
        <v>843</v>
      </c>
      <c r="F1306" t="s">
        <v>867</v>
      </c>
      <c r="G1306" s="144">
        <v>81.958859961000002</v>
      </c>
      <c r="H1306" t="str">
        <f>IF(VLOOKUP(A1306,$J$4:$K$19,2)="Y",IF(G1306&lt;='State Zip Codes'!$P$4,'State Zip Codes'!$P$3,IF(G1306&lt;='State Zip Codes'!$Q$4,'State Zip Codes'!$Q$3,IF(G1306&lt;='State Zip Codes'!$R$4,'State Zip Codes'!$R$3,IF(G1306&lt;='State Zip Codes'!$S$4,'State Zip Codes'!$S$3,IF(G1306&lt;='State Zip Codes'!$T$4,'State Zip Codes'!$T$3,"OUT OF TERRITORY"))))),$U$3)</f>
        <v>Zone 5</v>
      </c>
    </row>
    <row r="1307" spans="1:8" x14ac:dyDescent="0.25">
      <c r="A1307" t="s">
        <v>367</v>
      </c>
      <c r="B1307">
        <v>33573</v>
      </c>
      <c r="C1307" t="str">
        <f t="shared" si="20"/>
        <v>33573</v>
      </c>
      <c r="D1307" t="s">
        <v>348</v>
      </c>
      <c r="E1307" t="s">
        <v>843</v>
      </c>
      <c r="F1307" t="s">
        <v>909</v>
      </c>
      <c r="G1307" s="144">
        <v>82.008569656199995</v>
      </c>
      <c r="H1307" t="str">
        <f>IF(VLOOKUP(A1307,$J$4:$K$19,2)="Y",IF(G1307&lt;='State Zip Codes'!$P$4,'State Zip Codes'!$P$3,IF(G1307&lt;='State Zip Codes'!$Q$4,'State Zip Codes'!$Q$3,IF(G1307&lt;='State Zip Codes'!$R$4,'State Zip Codes'!$R$3,IF(G1307&lt;='State Zip Codes'!$S$4,'State Zip Codes'!$S$3,IF(G1307&lt;='State Zip Codes'!$T$4,'State Zip Codes'!$T$3,"OUT OF TERRITORY"))))),$U$3)</f>
        <v>Zone 5</v>
      </c>
    </row>
    <row r="1308" spans="1:8" x14ac:dyDescent="0.25">
      <c r="A1308" t="s">
        <v>367</v>
      </c>
      <c r="B1308">
        <v>33865</v>
      </c>
      <c r="C1308" t="str">
        <f t="shared" si="20"/>
        <v>33865</v>
      </c>
      <c r="D1308" t="s">
        <v>348</v>
      </c>
      <c r="E1308" t="s">
        <v>892</v>
      </c>
      <c r="F1308" t="s">
        <v>910</v>
      </c>
      <c r="G1308" s="144">
        <v>82.194981013199993</v>
      </c>
      <c r="H1308" t="str">
        <f>IF(VLOOKUP(A1308,$J$4:$K$19,2)="Y",IF(G1308&lt;='State Zip Codes'!$P$4,'State Zip Codes'!$P$3,IF(G1308&lt;='State Zip Codes'!$Q$4,'State Zip Codes'!$Q$3,IF(G1308&lt;='State Zip Codes'!$R$4,'State Zip Codes'!$R$3,IF(G1308&lt;='State Zip Codes'!$S$4,'State Zip Codes'!$S$3,IF(G1308&lt;='State Zip Codes'!$T$4,'State Zip Codes'!$T$3,"OUT OF TERRITORY"))))),$U$3)</f>
        <v>Zone 5</v>
      </c>
    </row>
    <row r="1309" spans="1:8" x14ac:dyDescent="0.25">
      <c r="A1309" t="s">
        <v>367</v>
      </c>
      <c r="B1309">
        <v>34668</v>
      </c>
      <c r="C1309" t="str">
        <f t="shared" si="20"/>
        <v>34668</v>
      </c>
      <c r="D1309" t="s">
        <v>348</v>
      </c>
      <c r="E1309" t="s">
        <v>829</v>
      </c>
      <c r="F1309" t="s">
        <v>911</v>
      </c>
      <c r="G1309" s="144">
        <v>82.219835860799989</v>
      </c>
      <c r="H1309" t="str">
        <f>IF(VLOOKUP(A1309,$J$4:$K$19,2)="Y",IF(G1309&lt;='State Zip Codes'!$P$4,'State Zip Codes'!$P$3,IF(G1309&lt;='State Zip Codes'!$Q$4,'State Zip Codes'!$Q$3,IF(G1309&lt;='State Zip Codes'!$R$4,'State Zip Codes'!$R$3,IF(G1309&lt;='State Zip Codes'!$S$4,'State Zip Codes'!$S$3,IF(G1309&lt;='State Zip Codes'!$T$4,'State Zip Codes'!$T$3,"OUT OF TERRITORY"))))),$U$3)</f>
        <v>Zone 5</v>
      </c>
    </row>
    <row r="1310" spans="1:8" x14ac:dyDescent="0.25">
      <c r="A1310" t="s">
        <v>367</v>
      </c>
      <c r="B1310">
        <v>33572</v>
      </c>
      <c r="C1310" t="str">
        <f t="shared" si="20"/>
        <v>33572</v>
      </c>
      <c r="D1310" t="s">
        <v>348</v>
      </c>
      <c r="E1310" t="s">
        <v>843</v>
      </c>
      <c r="F1310" t="s">
        <v>912</v>
      </c>
      <c r="G1310" s="144">
        <v>82.2446907084</v>
      </c>
      <c r="H1310" t="str">
        <f>IF(VLOOKUP(A1310,$J$4:$K$19,2)="Y",IF(G1310&lt;='State Zip Codes'!$P$4,'State Zip Codes'!$P$3,IF(G1310&lt;='State Zip Codes'!$Q$4,'State Zip Codes'!$Q$3,IF(G1310&lt;='State Zip Codes'!$R$4,'State Zip Codes'!$R$3,IF(G1310&lt;='State Zip Codes'!$S$4,'State Zip Codes'!$S$3,IF(G1310&lt;='State Zip Codes'!$T$4,'State Zip Codes'!$T$3,"OUT OF TERRITORY"))))),$U$3)</f>
        <v>Zone 5</v>
      </c>
    </row>
    <row r="1311" spans="1:8" x14ac:dyDescent="0.25">
      <c r="A1311" t="s">
        <v>367</v>
      </c>
      <c r="B1311">
        <v>34972</v>
      </c>
      <c r="C1311" t="str">
        <f t="shared" si="20"/>
        <v>34972</v>
      </c>
      <c r="D1311" t="s">
        <v>348</v>
      </c>
      <c r="E1311" t="s">
        <v>913</v>
      </c>
      <c r="F1311" t="s">
        <v>913</v>
      </c>
      <c r="G1311" s="144">
        <v>82.412460929699989</v>
      </c>
      <c r="H1311" t="str">
        <f>IF(VLOOKUP(A1311,$J$4:$K$19,2)="Y",IF(G1311&lt;='State Zip Codes'!$P$4,'State Zip Codes'!$P$3,IF(G1311&lt;='State Zip Codes'!$Q$4,'State Zip Codes'!$Q$3,IF(G1311&lt;='State Zip Codes'!$R$4,'State Zip Codes'!$R$3,IF(G1311&lt;='State Zip Codes'!$S$4,'State Zip Codes'!$S$3,IF(G1311&lt;='State Zip Codes'!$T$4,'State Zip Codes'!$T$3,"OUT OF TERRITORY"))))),$U$3)</f>
        <v>Zone 5</v>
      </c>
    </row>
    <row r="1312" spans="1:8" x14ac:dyDescent="0.25">
      <c r="A1312" t="s">
        <v>367</v>
      </c>
      <c r="B1312">
        <v>34653</v>
      </c>
      <c r="C1312" t="str">
        <f t="shared" si="20"/>
        <v>34653</v>
      </c>
      <c r="D1312" t="s">
        <v>348</v>
      </c>
      <c r="E1312" t="s">
        <v>829</v>
      </c>
      <c r="F1312" t="s">
        <v>896</v>
      </c>
      <c r="G1312" s="144">
        <v>82.437315777299986</v>
      </c>
      <c r="H1312" t="str">
        <f>IF(VLOOKUP(A1312,$J$4:$K$19,2)="Y",IF(G1312&lt;='State Zip Codes'!$P$4,'State Zip Codes'!$P$3,IF(G1312&lt;='State Zip Codes'!$Q$4,'State Zip Codes'!$Q$3,IF(G1312&lt;='State Zip Codes'!$R$4,'State Zip Codes'!$R$3,IF(G1312&lt;='State Zip Codes'!$S$4,'State Zip Codes'!$S$3,IF(G1312&lt;='State Zip Codes'!$T$4,'State Zip Codes'!$T$3,"OUT OF TERRITORY"))))),$U$3)</f>
        <v>Zone 5</v>
      </c>
    </row>
    <row r="1313" spans="1:8" x14ac:dyDescent="0.25">
      <c r="A1313" t="s">
        <v>367</v>
      </c>
      <c r="B1313">
        <v>33611</v>
      </c>
      <c r="C1313" t="str">
        <f t="shared" si="20"/>
        <v>33611</v>
      </c>
      <c r="D1313" t="s">
        <v>348</v>
      </c>
      <c r="E1313" t="s">
        <v>843</v>
      </c>
      <c r="F1313" t="s">
        <v>867</v>
      </c>
      <c r="G1313" s="144">
        <v>82.443529489200003</v>
      </c>
      <c r="H1313" t="str">
        <f>IF(VLOOKUP(A1313,$J$4:$K$19,2)="Y",IF(G1313&lt;='State Zip Codes'!$P$4,'State Zip Codes'!$P$3,IF(G1313&lt;='State Zip Codes'!$Q$4,'State Zip Codes'!$Q$3,IF(G1313&lt;='State Zip Codes'!$R$4,'State Zip Codes'!$R$3,IF(G1313&lt;='State Zip Codes'!$S$4,'State Zip Codes'!$S$3,IF(G1313&lt;='State Zip Codes'!$T$4,'State Zip Codes'!$T$3,"OUT OF TERRITORY"))))),$U$3)</f>
        <v>Zone 5</v>
      </c>
    </row>
    <row r="1314" spans="1:8" x14ac:dyDescent="0.25">
      <c r="A1314" t="s">
        <v>367</v>
      </c>
      <c r="B1314">
        <v>33615</v>
      </c>
      <c r="C1314" t="str">
        <f t="shared" si="20"/>
        <v>33615</v>
      </c>
      <c r="D1314" t="s">
        <v>348</v>
      </c>
      <c r="E1314" t="s">
        <v>843</v>
      </c>
      <c r="F1314" t="s">
        <v>867</v>
      </c>
      <c r="G1314" s="144">
        <v>82.524307743899996</v>
      </c>
      <c r="H1314" t="str">
        <f>IF(VLOOKUP(A1314,$J$4:$K$19,2)="Y",IF(G1314&lt;='State Zip Codes'!$P$4,'State Zip Codes'!$P$3,IF(G1314&lt;='State Zip Codes'!$Q$4,'State Zip Codes'!$Q$3,IF(G1314&lt;='State Zip Codes'!$R$4,'State Zip Codes'!$R$3,IF(G1314&lt;='State Zip Codes'!$S$4,'State Zip Codes'!$S$3,IF(G1314&lt;='State Zip Codes'!$T$4,'State Zip Codes'!$T$3,"OUT OF TERRITORY"))))),$U$3)</f>
        <v>Zone 5</v>
      </c>
    </row>
    <row r="1315" spans="1:8" x14ac:dyDescent="0.25">
      <c r="A1315" t="s">
        <v>367</v>
      </c>
      <c r="B1315">
        <v>34428</v>
      </c>
      <c r="C1315" t="str">
        <f t="shared" si="20"/>
        <v>34428</v>
      </c>
      <c r="D1315" t="s">
        <v>348</v>
      </c>
      <c r="E1315" t="s">
        <v>846</v>
      </c>
      <c r="F1315" t="s">
        <v>900</v>
      </c>
      <c r="G1315" s="144">
        <v>82.54294887959999</v>
      </c>
      <c r="H1315" t="str">
        <f>IF(VLOOKUP(A1315,$J$4:$K$19,2)="Y",IF(G1315&lt;='State Zip Codes'!$P$4,'State Zip Codes'!$P$3,IF(G1315&lt;='State Zip Codes'!$Q$4,'State Zip Codes'!$Q$3,IF(G1315&lt;='State Zip Codes'!$R$4,'State Zip Codes'!$R$3,IF(G1315&lt;='State Zip Codes'!$S$4,'State Zip Codes'!$S$3,IF(G1315&lt;='State Zip Codes'!$T$4,'State Zip Codes'!$T$3,"OUT OF TERRITORY"))))),$U$3)</f>
        <v>Zone 5</v>
      </c>
    </row>
    <row r="1316" spans="1:8" x14ac:dyDescent="0.25">
      <c r="A1316" t="s">
        <v>367</v>
      </c>
      <c r="B1316">
        <v>32963</v>
      </c>
      <c r="C1316" t="str">
        <f t="shared" si="20"/>
        <v>32963</v>
      </c>
      <c r="D1316" t="s">
        <v>348</v>
      </c>
      <c r="E1316" t="s">
        <v>889</v>
      </c>
      <c r="F1316" t="s">
        <v>895</v>
      </c>
      <c r="G1316" s="144">
        <v>82.822565915099986</v>
      </c>
      <c r="H1316" t="str">
        <f>IF(VLOOKUP(A1316,$J$4:$K$19,2)="Y",IF(G1316&lt;='State Zip Codes'!$P$4,'State Zip Codes'!$P$3,IF(G1316&lt;='State Zip Codes'!$Q$4,'State Zip Codes'!$Q$3,IF(G1316&lt;='State Zip Codes'!$R$4,'State Zip Codes'!$R$3,IF(G1316&lt;='State Zip Codes'!$S$4,'State Zip Codes'!$S$3,IF(G1316&lt;='State Zip Codes'!$T$4,'State Zip Codes'!$T$3,"OUT OF TERRITORY"))))),$U$3)</f>
        <v>Zone 5</v>
      </c>
    </row>
    <row r="1317" spans="1:8" x14ac:dyDescent="0.25">
      <c r="A1317" t="s">
        <v>367</v>
      </c>
      <c r="B1317">
        <v>33635</v>
      </c>
      <c r="C1317" t="str">
        <f t="shared" si="20"/>
        <v>33635</v>
      </c>
      <c r="D1317" t="s">
        <v>348</v>
      </c>
      <c r="E1317" t="s">
        <v>843</v>
      </c>
      <c r="F1317" t="s">
        <v>867</v>
      </c>
      <c r="G1317" s="144">
        <v>83.350731426599992</v>
      </c>
      <c r="H1317" t="str">
        <f>IF(VLOOKUP(A1317,$J$4:$K$19,2)="Y",IF(G1317&lt;='State Zip Codes'!$P$4,'State Zip Codes'!$P$3,IF(G1317&lt;='State Zip Codes'!$Q$4,'State Zip Codes'!$Q$3,IF(G1317&lt;='State Zip Codes'!$R$4,'State Zip Codes'!$R$3,IF(G1317&lt;='State Zip Codes'!$S$4,'State Zip Codes'!$S$3,IF(G1317&lt;='State Zip Codes'!$T$4,'State Zip Codes'!$T$3,"OUT OF TERRITORY"))))),$U$3)</f>
        <v>Zone 5</v>
      </c>
    </row>
    <row r="1318" spans="1:8" x14ac:dyDescent="0.25">
      <c r="A1318" t="s">
        <v>367</v>
      </c>
      <c r="B1318">
        <v>33621</v>
      </c>
      <c r="C1318" t="str">
        <f t="shared" si="20"/>
        <v>33621</v>
      </c>
      <c r="D1318" t="s">
        <v>348</v>
      </c>
      <c r="E1318" t="s">
        <v>843</v>
      </c>
      <c r="F1318" t="s">
        <v>867</v>
      </c>
      <c r="G1318" s="144">
        <v>83.69869929299999</v>
      </c>
      <c r="H1318" t="str">
        <f>IF(VLOOKUP(A1318,$J$4:$K$19,2)="Y",IF(G1318&lt;='State Zip Codes'!$P$4,'State Zip Codes'!$P$3,IF(G1318&lt;='State Zip Codes'!$Q$4,'State Zip Codes'!$Q$3,IF(G1318&lt;='State Zip Codes'!$R$4,'State Zip Codes'!$R$3,IF(G1318&lt;='State Zip Codes'!$S$4,'State Zip Codes'!$S$3,IF(G1318&lt;='State Zip Codes'!$T$4,'State Zip Codes'!$T$3,"OUT OF TERRITORY"))))),$U$3)</f>
        <v>Zone 5</v>
      </c>
    </row>
    <row r="1319" spans="1:8" x14ac:dyDescent="0.25">
      <c r="A1319" t="s">
        <v>367</v>
      </c>
      <c r="B1319">
        <v>32640</v>
      </c>
      <c r="C1319" t="str">
        <f t="shared" si="20"/>
        <v>32640</v>
      </c>
      <c r="D1319" t="s">
        <v>348</v>
      </c>
      <c r="E1319" t="s">
        <v>914</v>
      </c>
      <c r="F1319" t="s">
        <v>915</v>
      </c>
      <c r="G1319" s="144">
        <v>84.046667159399988</v>
      </c>
      <c r="H1319" t="str">
        <f>IF(VLOOKUP(A1319,$J$4:$K$19,2)="Y",IF(G1319&lt;='State Zip Codes'!$P$4,'State Zip Codes'!$P$3,IF(G1319&lt;='State Zip Codes'!$Q$4,'State Zip Codes'!$Q$3,IF(G1319&lt;='State Zip Codes'!$R$4,'State Zip Codes'!$R$3,IF(G1319&lt;='State Zip Codes'!$S$4,'State Zip Codes'!$S$3,IF(G1319&lt;='State Zip Codes'!$T$4,'State Zip Codes'!$T$3,"OUT OF TERRITORY"))))),$U$3)</f>
        <v>Zone 5</v>
      </c>
    </row>
    <row r="1320" spans="1:8" x14ac:dyDescent="0.25">
      <c r="A1320" t="s">
        <v>367</v>
      </c>
      <c r="B1320">
        <v>33616</v>
      </c>
      <c r="C1320" t="str">
        <f t="shared" si="20"/>
        <v>33616</v>
      </c>
      <c r="D1320" t="s">
        <v>348</v>
      </c>
      <c r="E1320" t="s">
        <v>843</v>
      </c>
      <c r="F1320" t="s">
        <v>867</v>
      </c>
      <c r="G1320" s="144">
        <v>84.3324979068</v>
      </c>
      <c r="H1320" t="str">
        <f>IF(VLOOKUP(A1320,$J$4:$K$19,2)="Y",IF(G1320&lt;='State Zip Codes'!$P$4,'State Zip Codes'!$P$3,IF(G1320&lt;='State Zip Codes'!$Q$4,'State Zip Codes'!$Q$3,IF(G1320&lt;='State Zip Codes'!$R$4,'State Zip Codes'!$R$3,IF(G1320&lt;='State Zip Codes'!$S$4,'State Zip Codes'!$S$3,IF(G1320&lt;='State Zip Codes'!$T$4,'State Zip Codes'!$T$3,"OUT OF TERRITORY"))))),$U$3)</f>
        <v>Zone 5</v>
      </c>
    </row>
    <row r="1321" spans="1:8" x14ac:dyDescent="0.25">
      <c r="A1321" t="s">
        <v>367</v>
      </c>
      <c r="B1321">
        <v>34688</v>
      </c>
      <c r="C1321" t="str">
        <f t="shared" si="20"/>
        <v>34688</v>
      </c>
      <c r="D1321" t="s">
        <v>348</v>
      </c>
      <c r="E1321" t="s">
        <v>916</v>
      </c>
      <c r="F1321" t="s">
        <v>917</v>
      </c>
      <c r="G1321" s="144">
        <v>84.375993890099991</v>
      </c>
      <c r="H1321" t="str">
        <f>IF(VLOOKUP(A1321,$J$4:$K$19,2)="Y",IF(G1321&lt;='State Zip Codes'!$P$4,'State Zip Codes'!$P$3,IF(G1321&lt;='State Zip Codes'!$Q$4,'State Zip Codes'!$Q$3,IF(G1321&lt;='State Zip Codes'!$R$4,'State Zip Codes'!$R$3,IF(G1321&lt;='State Zip Codes'!$S$4,'State Zip Codes'!$S$3,IF(G1321&lt;='State Zip Codes'!$T$4,'State Zip Codes'!$T$3,"OUT OF TERRITORY"))))),$U$3)</f>
        <v>Zone 5</v>
      </c>
    </row>
    <row r="1322" spans="1:8" x14ac:dyDescent="0.25">
      <c r="A1322" t="s">
        <v>367</v>
      </c>
      <c r="B1322">
        <v>32086</v>
      </c>
      <c r="C1322" t="str">
        <f t="shared" si="20"/>
        <v>32086</v>
      </c>
      <c r="D1322" t="s">
        <v>348</v>
      </c>
      <c r="E1322" t="s">
        <v>903</v>
      </c>
      <c r="F1322" t="s">
        <v>918</v>
      </c>
      <c r="G1322" s="144">
        <v>84.394635025799985</v>
      </c>
      <c r="H1322" t="str">
        <f>IF(VLOOKUP(A1322,$J$4:$K$19,2)="Y",IF(G1322&lt;='State Zip Codes'!$P$4,'State Zip Codes'!$P$3,IF(G1322&lt;='State Zip Codes'!$Q$4,'State Zip Codes'!$Q$3,IF(G1322&lt;='State Zip Codes'!$R$4,'State Zip Codes'!$R$3,IF(G1322&lt;='State Zip Codes'!$S$4,'State Zip Codes'!$S$3,IF(G1322&lt;='State Zip Codes'!$T$4,'State Zip Codes'!$T$3,"OUT OF TERRITORY"))))),$U$3)</f>
        <v>Zone 5</v>
      </c>
    </row>
    <row r="1323" spans="1:8" x14ac:dyDescent="0.25">
      <c r="A1323" t="s">
        <v>367</v>
      </c>
      <c r="B1323">
        <v>32968</v>
      </c>
      <c r="C1323" t="str">
        <f t="shared" si="20"/>
        <v>32968</v>
      </c>
      <c r="D1323" t="s">
        <v>348</v>
      </c>
      <c r="E1323" t="s">
        <v>889</v>
      </c>
      <c r="F1323" t="s">
        <v>895</v>
      </c>
      <c r="G1323" s="144">
        <v>84.43813100909999</v>
      </c>
      <c r="H1323" t="str">
        <f>IF(VLOOKUP(A1323,$J$4:$K$19,2)="Y",IF(G1323&lt;='State Zip Codes'!$P$4,'State Zip Codes'!$P$3,IF(G1323&lt;='State Zip Codes'!$Q$4,'State Zip Codes'!$Q$3,IF(G1323&lt;='State Zip Codes'!$R$4,'State Zip Codes'!$R$3,IF(G1323&lt;='State Zip Codes'!$S$4,'State Zip Codes'!$S$3,IF(G1323&lt;='State Zip Codes'!$T$4,'State Zip Codes'!$T$3,"OUT OF TERRITORY"))))),$U$3)</f>
        <v>Zone 5</v>
      </c>
    </row>
    <row r="1324" spans="1:8" x14ac:dyDescent="0.25">
      <c r="A1324" t="s">
        <v>367</v>
      </c>
      <c r="B1324">
        <v>32668</v>
      </c>
      <c r="C1324" t="str">
        <f t="shared" si="20"/>
        <v>32668</v>
      </c>
      <c r="D1324" t="s">
        <v>348</v>
      </c>
      <c r="E1324" t="s">
        <v>919</v>
      </c>
      <c r="F1324" t="s">
        <v>920</v>
      </c>
      <c r="G1324" s="144">
        <v>85.152707877599994</v>
      </c>
      <c r="H1324" t="str">
        <f>IF(VLOOKUP(A1324,$J$4:$K$19,2)="Y",IF(G1324&lt;='State Zip Codes'!$P$4,'State Zip Codes'!$P$3,IF(G1324&lt;='State Zip Codes'!$Q$4,'State Zip Codes'!$Q$3,IF(G1324&lt;='State Zip Codes'!$R$4,'State Zip Codes'!$R$3,IF(G1324&lt;='State Zip Codes'!$S$4,'State Zip Codes'!$S$3,IF(G1324&lt;='State Zip Codes'!$T$4,'State Zip Codes'!$T$3,"OUT OF TERRITORY"))))),$U$3)</f>
        <v>Zone 5</v>
      </c>
    </row>
    <row r="1325" spans="1:8" x14ac:dyDescent="0.25">
      <c r="A1325" t="s">
        <v>367</v>
      </c>
      <c r="B1325">
        <v>34690</v>
      </c>
      <c r="C1325" t="str">
        <f t="shared" si="20"/>
        <v>34690</v>
      </c>
      <c r="D1325" t="s">
        <v>348</v>
      </c>
      <c r="E1325" t="s">
        <v>829</v>
      </c>
      <c r="F1325" t="s">
        <v>921</v>
      </c>
      <c r="G1325" s="144">
        <v>85.289409539399983</v>
      </c>
      <c r="H1325" t="str">
        <f>IF(VLOOKUP(A1325,$J$4:$K$19,2)="Y",IF(G1325&lt;='State Zip Codes'!$P$4,'State Zip Codes'!$P$3,IF(G1325&lt;='State Zip Codes'!$Q$4,'State Zip Codes'!$Q$3,IF(G1325&lt;='State Zip Codes'!$R$4,'State Zip Codes'!$R$3,IF(G1325&lt;='State Zip Codes'!$S$4,'State Zip Codes'!$S$3,IF(G1325&lt;='State Zip Codes'!$T$4,'State Zip Codes'!$T$3,"OUT OF TERRITORY"))))),$U$3)</f>
        <v>Zone 5</v>
      </c>
    </row>
    <row r="1326" spans="1:8" x14ac:dyDescent="0.25">
      <c r="A1326" t="s">
        <v>367</v>
      </c>
      <c r="B1326">
        <v>34652</v>
      </c>
      <c r="C1326" t="str">
        <f t="shared" si="20"/>
        <v>34652</v>
      </c>
      <c r="D1326" t="s">
        <v>348</v>
      </c>
      <c r="E1326" t="s">
        <v>829</v>
      </c>
      <c r="F1326" t="s">
        <v>896</v>
      </c>
      <c r="G1326" s="144">
        <v>85.314264387000009</v>
      </c>
      <c r="H1326" t="str">
        <f>IF(VLOOKUP(A1326,$J$4:$K$19,2)="Y",IF(G1326&lt;='State Zip Codes'!$P$4,'State Zip Codes'!$P$3,IF(G1326&lt;='State Zip Codes'!$Q$4,'State Zip Codes'!$Q$3,IF(G1326&lt;='State Zip Codes'!$R$4,'State Zip Codes'!$R$3,IF(G1326&lt;='State Zip Codes'!$S$4,'State Zip Codes'!$S$3,IF(G1326&lt;='State Zip Codes'!$T$4,'State Zip Codes'!$T$3,"OUT OF TERRITORY"))))),$U$3)</f>
        <v>Zone 5</v>
      </c>
    </row>
    <row r="1327" spans="1:8" x14ac:dyDescent="0.25">
      <c r="A1327" t="s">
        <v>367</v>
      </c>
      <c r="B1327">
        <v>34685</v>
      </c>
      <c r="C1327" t="str">
        <f t="shared" si="20"/>
        <v>34685</v>
      </c>
      <c r="D1327" t="s">
        <v>348</v>
      </c>
      <c r="E1327" t="s">
        <v>916</v>
      </c>
      <c r="F1327" t="s">
        <v>922</v>
      </c>
      <c r="G1327" s="144">
        <v>85.320478098899997</v>
      </c>
      <c r="H1327" t="str">
        <f>IF(VLOOKUP(A1327,$J$4:$K$19,2)="Y",IF(G1327&lt;='State Zip Codes'!$P$4,'State Zip Codes'!$P$3,IF(G1327&lt;='State Zip Codes'!$Q$4,'State Zip Codes'!$Q$3,IF(G1327&lt;='State Zip Codes'!$R$4,'State Zip Codes'!$R$3,IF(G1327&lt;='State Zip Codes'!$S$4,'State Zip Codes'!$S$3,IF(G1327&lt;='State Zip Codes'!$T$4,'State Zip Codes'!$T$3,"OUT OF TERRITORY"))))),$U$3)</f>
        <v>Zone 5</v>
      </c>
    </row>
    <row r="1328" spans="1:8" x14ac:dyDescent="0.25">
      <c r="A1328" t="s">
        <v>367</v>
      </c>
      <c r="B1328">
        <v>32080</v>
      </c>
      <c r="C1328" t="str">
        <f t="shared" si="20"/>
        <v>32080</v>
      </c>
      <c r="D1328" t="s">
        <v>348</v>
      </c>
      <c r="E1328" t="s">
        <v>903</v>
      </c>
      <c r="F1328" t="s">
        <v>918</v>
      </c>
      <c r="G1328" s="144">
        <v>86.072337238800003</v>
      </c>
      <c r="H1328" t="str">
        <f>IF(VLOOKUP(A1328,$J$4:$K$19,2)="Y",IF(G1328&lt;='State Zip Codes'!$P$4,'State Zip Codes'!$P$3,IF(G1328&lt;='State Zip Codes'!$Q$4,'State Zip Codes'!$Q$3,IF(G1328&lt;='State Zip Codes'!$R$4,'State Zip Codes'!$R$3,IF(G1328&lt;='State Zip Codes'!$S$4,'State Zip Codes'!$S$3,IF(G1328&lt;='State Zip Codes'!$T$4,'State Zip Codes'!$T$3,"OUT OF TERRITORY"))))),$U$3)</f>
        <v>Zone 5</v>
      </c>
    </row>
    <row r="1329" spans="1:8" x14ac:dyDescent="0.25">
      <c r="A1329" t="s">
        <v>367</v>
      </c>
      <c r="B1329">
        <v>32960</v>
      </c>
      <c r="C1329" t="str">
        <f t="shared" si="20"/>
        <v>32960</v>
      </c>
      <c r="D1329" t="s">
        <v>348</v>
      </c>
      <c r="E1329" t="s">
        <v>889</v>
      </c>
      <c r="F1329" t="s">
        <v>895</v>
      </c>
      <c r="G1329" s="144">
        <v>86.122046933999997</v>
      </c>
      <c r="H1329" t="str">
        <f>IF(VLOOKUP(A1329,$J$4:$K$19,2)="Y",IF(G1329&lt;='State Zip Codes'!$P$4,'State Zip Codes'!$P$3,IF(G1329&lt;='State Zip Codes'!$Q$4,'State Zip Codes'!$Q$3,IF(G1329&lt;='State Zip Codes'!$R$4,'State Zip Codes'!$R$3,IF(G1329&lt;='State Zip Codes'!$S$4,'State Zip Codes'!$S$3,IF(G1329&lt;='State Zip Codes'!$T$4,'State Zip Codes'!$T$3,"OUT OF TERRITORY"))))),$U$3)</f>
        <v>Zone 5</v>
      </c>
    </row>
    <row r="1330" spans="1:8" x14ac:dyDescent="0.25">
      <c r="A1330" t="s">
        <v>367</v>
      </c>
      <c r="B1330">
        <v>32033</v>
      </c>
      <c r="C1330" t="str">
        <f t="shared" si="20"/>
        <v>32033</v>
      </c>
      <c r="D1330" t="s">
        <v>348</v>
      </c>
      <c r="E1330" t="s">
        <v>903</v>
      </c>
      <c r="F1330" t="s">
        <v>923</v>
      </c>
      <c r="G1330" s="144">
        <v>86.283603443399997</v>
      </c>
      <c r="H1330" t="str">
        <f>IF(VLOOKUP(A1330,$J$4:$K$19,2)="Y",IF(G1330&lt;='State Zip Codes'!$P$4,'State Zip Codes'!$P$3,IF(G1330&lt;='State Zip Codes'!$Q$4,'State Zip Codes'!$Q$3,IF(G1330&lt;='State Zip Codes'!$R$4,'State Zip Codes'!$R$3,IF(G1330&lt;='State Zip Codes'!$S$4,'State Zip Codes'!$S$3,IF(G1330&lt;='State Zip Codes'!$T$4,'State Zip Codes'!$T$3,"OUT OF TERRITORY"))))),$U$3)</f>
        <v>Zone 5</v>
      </c>
    </row>
    <row r="1331" spans="1:8" x14ac:dyDescent="0.25">
      <c r="A1331" t="s">
        <v>367</v>
      </c>
      <c r="B1331">
        <v>34677</v>
      </c>
      <c r="C1331" t="str">
        <f t="shared" si="20"/>
        <v>34677</v>
      </c>
      <c r="D1331" t="s">
        <v>348</v>
      </c>
      <c r="E1331" t="s">
        <v>916</v>
      </c>
      <c r="F1331" t="s">
        <v>924</v>
      </c>
      <c r="G1331" s="144">
        <v>86.314672002899997</v>
      </c>
      <c r="H1331" t="str">
        <f>IF(VLOOKUP(A1331,$J$4:$K$19,2)="Y",IF(G1331&lt;='State Zip Codes'!$P$4,'State Zip Codes'!$P$3,IF(G1331&lt;='State Zip Codes'!$Q$4,'State Zip Codes'!$Q$3,IF(G1331&lt;='State Zip Codes'!$R$4,'State Zip Codes'!$R$3,IF(G1331&lt;='State Zip Codes'!$S$4,'State Zip Codes'!$S$3,IF(G1331&lt;='State Zip Codes'!$T$4,'State Zip Codes'!$T$3,"OUT OF TERRITORY"))))),$U$3)</f>
        <v>Zone 5</v>
      </c>
    </row>
    <row r="1332" spans="1:8" x14ac:dyDescent="0.25">
      <c r="A1332" t="s">
        <v>367</v>
      </c>
      <c r="B1332">
        <v>33570</v>
      </c>
      <c r="C1332" t="str">
        <f t="shared" si="20"/>
        <v>33570</v>
      </c>
      <c r="D1332" t="s">
        <v>348</v>
      </c>
      <c r="E1332" t="s">
        <v>843</v>
      </c>
      <c r="F1332" t="s">
        <v>925</v>
      </c>
      <c r="G1332" s="144">
        <v>87.321293330700001</v>
      </c>
      <c r="H1332" t="str">
        <f>IF(VLOOKUP(A1332,$J$4:$K$19,2)="Y",IF(G1332&lt;='State Zip Codes'!$P$4,'State Zip Codes'!$P$3,IF(G1332&lt;='State Zip Codes'!$Q$4,'State Zip Codes'!$Q$3,IF(G1332&lt;='State Zip Codes'!$R$4,'State Zip Codes'!$R$3,IF(G1332&lt;='State Zip Codes'!$S$4,'State Zip Codes'!$S$3,IF(G1332&lt;='State Zip Codes'!$T$4,'State Zip Codes'!$T$3,"OUT OF TERRITORY"))))),$U$3)</f>
        <v>Zone 5</v>
      </c>
    </row>
    <row r="1333" spans="1:8" x14ac:dyDescent="0.25">
      <c r="A1333" t="s">
        <v>367</v>
      </c>
      <c r="B1333">
        <v>34684</v>
      </c>
      <c r="C1333" t="str">
        <f t="shared" si="20"/>
        <v>34684</v>
      </c>
      <c r="D1333" t="s">
        <v>348</v>
      </c>
      <c r="E1333" t="s">
        <v>916</v>
      </c>
      <c r="F1333" t="s">
        <v>922</v>
      </c>
      <c r="G1333" s="144">
        <v>87.644406349500002</v>
      </c>
      <c r="H1333" t="str">
        <f>IF(VLOOKUP(A1333,$J$4:$K$19,2)="Y",IF(G1333&lt;='State Zip Codes'!$P$4,'State Zip Codes'!$P$3,IF(G1333&lt;='State Zip Codes'!$Q$4,'State Zip Codes'!$Q$3,IF(G1333&lt;='State Zip Codes'!$R$4,'State Zip Codes'!$R$3,IF(G1333&lt;='State Zip Codes'!$S$4,'State Zip Codes'!$S$3,IF(G1333&lt;='State Zip Codes'!$T$4,'State Zip Codes'!$T$3,"OUT OF TERRITORY"))))),$U$3)</f>
        <v>Zone 5</v>
      </c>
    </row>
    <row r="1334" spans="1:8" x14ac:dyDescent="0.25">
      <c r="A1334" t="s">
        <v>367</v>
      </c>
      <c r="B1334">
        <v>34691</v>
      </c>
      <c r="C1334" t="str">
        <f t="shared" si="20"/>
        <v>34691</v>
      </c>
      <c r="D1334" t="s">
        <v>348</v>
      </c>
      <c r="E1334" t="s">
        <v>829</v>
      </c>
      <c r="F1334" t="s">
        <v>921</v>
      </c>
      <c r="G1334" s="144">
        <v>87.750039451799992</v>
      </c>
      <c r="H1334" t="str">
        <f>IF(VLOOKUP(A1334,$J$4:$K$19,2)="Y",IF(G1334&lt;='State Zip Codes'!$P$4,'State Zip Codes'!$P$3,IF(G1334&lt;='State Zip Codes'!$Q$4,'State Zip Codes'!$Q$3,IF(G1334&lt;='State Zip Codes'!$R$4,'State Zip Codes'!$R$3,IF(G1334&lt;='State Zip Codes'!$S$4,'State Zip Codes'!$S$3,IF(G1334&lt;='State Zip Codes'!$T$4,'State Zip Codes'!$T$3,"OUT OF TERRITORY"))))),$U$3)</f>
        <v>Zone 5</v>
      </c>
    </row>
    <row r="1335" spans="1:8" x14ac:dyDescent="0.25">
      <c r="A1335" t="s">
        <v>367</v>
      </c>
      <c r="B1335">
        <v>34695</v>
      </c>
      <c r="C1335" t="str">
        <f t="shared" si="20"/>
        <v>34695</v>
      </c>
      <c r="D1335" t="s">
        <v>348</v>
      </c>
      <c r="E1335" t="s">
        <v>916</v>
      </c>
      <c r="F1335" t="s">
        <v>926</v>
      </c>
      <c r="G1335" s="144">
        <v>87.855672554099982</v>
      </c>
      <c r="H1335" t="str">
        <f>IF(VLOOKUP(A1335,$J$4:$K$19,2)="Y",IF(G1335&lt;='State Zip Codes'!$P$4,'State Zip Codes'!$P$3,IF(G1335&lt;='State Zip Codes'!$Q$4,'State Zip Codes'!$Q$3,IF(G1335&lt;='State Zip Codes'!$R$4,'State Zip Codes'!$R$3,IF(G1335&lt;='State Zip Codes'!$S$4,'State Zip Codes'!$S$3,IF(G1335&lt;='State Zip Codes'!$T$4,'State Zip Codes'!$T$3,"OUT OF TERRITORY"))))),$U$3)</f>
        <v>Zone 5</v>
      </c>
    </row>
    <row r="1336" spans="1:8" x14ac:dyDescent="0.25">
      <c r="A1336" t="s">
        <v>367</v>
      </c>
      <c r="B1336">
        <v>33852</v>
      </c>
      <c r="C1336" t="str">
        <f t="shared" si="20"/>
        <v>33852</v>
      </c>
      <c r="D1336" t="s">
        <v>348</v>
      </c>
      <c r="E1336" t="s">
        <v>869</v>
      </c>
      <c r="F1336" t="s">
        <v>927</v>
      </c>
      <c r="G1336" s="144">
        <v>87.899168537400001</v>
      </c>
      <c r="H1336" t="str">
        <f>IF(VLOOKUP(A1336,$J$4:$K$19,2)="Y",IF(G1336&lt;='State Zip Codes'!$P$4,'State Zip Codes'!$P$3,IF(G1336&lt;='State Zip Codes'!$Q$4,'State Zip Codes'!$Q$3,IF(G1336&lt;='State Zip Codes'!$R$4,'State Zip Codes'!$R$3,IF(G1336&lt;='State Zip Codes'!$S$4,'State Zip Codes'!$S$3,IF(G1336&lt;='State Zip Codes'!$T$4,'State Zip Codes'!$T$3,"OUT OF TERRITORY"))))),$U$3)</f>
        <v>Zone 5</v>
      </c>
    </row>
    <row r="1337" spans="1:8" x14ac:dyDescent="0.25">
      <c r="A1337" t="s">
        <v>367</v>
      </c>
      <c r="B1337">
        <v>34498</v>
      </c>
      <c r="C1337" t="str">
        <f t="shared" si="20"/>
        <v>34498</v>
      </c>
      <c r="D1337" t="s">
        <v>348</v>
      </c>
      <c r="E1337" t="s">
        <v>919</v>
      </c>
      <c r="F1337" t="s">
        <v>928</v>
      </c>
      <c r="G1337" s="144">
        <v>88.209854132399997</v>
      </c>
      <c r="H1337" t="str">
        <f>IF(VLOOKUP(A1337,$J$4:$K$19,2)="Y",IF(G1337&lt;='State Zip Codes'!$P$4,'State Zip Codes'!$P$3,IF(G1337&lt;='State Zip Codes'!$Q$4,'State Zip Codes'!$Q$3,IF(G1337&lt;='State Zip Codes'!$R$4,'State Zip Codes'!$R$3,IF(G1337&lt;='State Zip Codes'!$S$4,'State Zip Codes'!$S$3,IF(G1337&lt;='State Zip Codes'!$T$4,'State Zip Codes'!$T$3,"OUT OF TERRITORY"))))),$U$3)</f>
        <v>Zone 5</v>
      </c>
    </row>
    <row r="1338" spans="1:8" x14ac:dyDescent="0.25">
      <c r="A1338" t="s">
        <v>367</v>
      </c>
      <c r="B1338">
        <v>32696</v>
      </c>
      <c r="C1338" t="str">
        <f t="shared" si="20"/>
        <v>32696</v>
      </c>
      <c r="D1338" t="s">
        <v>348</v>
      </c>
      <c r="E1338" t="s">
        <v>919</v>
      </c>
      <c r="F1338" t="s">
        <v>929</v>
      </c>
      <c r="G1338" s="144">
        <v>88.408692913199999</v>
      </c>
      <c r="H1338" t="str">
        <f>IF(VLOOKUP(A1338,$J$4:$K$19,2)="Y",IF(G1338&lt;='State Zip Codes'!$P$4,'State Zip Codes'!$P$3,IF(G1338&lt;='State Zip Codes'!$Q$4,'State Zip Codes'!$Q$3,IF(G1338&lt;='State Zip Codes'!$R$4,'State Zip Codes'!$R$3,IF(G1338&lt;='State Zip Codes'!$S$4,'State Zip Codes'!$S$3,IF(G1338&lt;='State Zip Codes'!$T$4,'State Zip Codes'!$T$3,"OUT OF TERRITORY"))))),$U$3)</f>
        <v>Zone 5</v>
      </c>
    </row>
    <row r="1339" spans="1:8" x14ac:dyDescent="0.25">
      <c r="A1339" t="s">
        <v>367</v>
      </c>
      <c r="B1339">
        <v>34689</v>
      </c>
      <c r="C1339" t="str">
        <f t="shared" si="20"/>
        <v>34689</v>
      </c>
      <c r="D1339" t="s">
        <v>348</v>
      </c>
      <c r="E1339" t="s">
        <v>916</v>
      </c>
      <c r="F1339" t="s">
        <v>917</v>
      </c>
      <c r="G1339" s="144">
        <v>88.408692913199999</v>
      </c>
      <c r="H1339" t="str">
        <f>IF(VLOOKUP(A1339,$J$4:$K$19,2)="Y",IF(G1339&lt;='State Zip Codes'!$P$4,'State Zip Codes'!$P$3,IF(G1339&lt;='State Zip Codes'!$Q$4,'State Zip Codes'!$Q$3,IF(G1339&lt;='State Zip Codes'!$R$4,'State Zip Codes'!$R$3,IF(G1339&lt;='State Zip Codes'!$S$4,'State Zip Codes'!$S$3,IF(G1339&lt;='State Zip Codes'!$T$4,'State Zip Codes'!$T$3,"OUT OF TERRITORY"))))),$U$3)</f>
        <v>Zone 5</v>
      </c>
    </row>
    <row r="1340" spans="1:8" x14ac:dyDescent="0.25">
      <c r="A1340" t="s">
        <v>367</v>
      </c>
      <c r="B1340">
        <v>33759</v>
      </c>
      <c r="C1340" t="str">
        <f t="shared" si="20"/>
        <v>33759</v>
      </c>
      <c r="D1340" t="s">
        <v>348</v>
      </c>
      <c r="E1340" t="s">
        <v>916</v>
      </c>
      <c r="F1340" t="s">
        <v>930</v>
      </c>
      <c r="G1340" s="144">
        <v>88.626172829699996</v>
      </c>
      <c r="H1340" t="str">
        <f>IF(VLOOKUP(A1340,$J$4:$K$19,2)="Y",IF(G1340&lt;='State Zip Codes'!$P$4,'State Zip Codes'!$P$3,IF(G1340&lt;='State Zip Codes'!$Q$4,'State Zip Codes'!$Q$3,IF(G1340&lt;='State Zip Codes'!$R$4,'State Zip Codes'!$R$3,IF(G1340&lt;='State Zip Codes'!$S$4,'State Zip Codes'!$S$3,IF(G1340&lt;='State Zip Codes'!$T$4,'State Zip Codes'!$T$3,"OUT OF TERRITORY"))))),$U$3)</f>
        <v>Zone 5</v>
      </c>
    </row>
    <row r="1341" spans="1:8" x14ac:dyDescent="0.25">
      <c r="A1341" t="s">
        <v>367</v>
      </c>
      <c r="B1341">
        <v>32140</v>
      </c>
      <c r="C1341" t="str">
        <f t="shared" si="20"/>
        <v>32140</v>
      </c>
      <c r="D1341" t="s">
        <v>348</v>
      </c>
      <c r="E1341" t="s">
        <v>853</v>
      </c>
      <c r="F1341" t="s">
        <v>931</v>
      </c>
      <c r="G1341" s="144">
        <v>88.874721305699993</v>
      </c>
      <c r="H1341" t="str">
        <f>IF(VLOOKUP(A1341,$J$4:$K$19,2)="Y",IF(G1341&lt;='State Zip Codes'!$P$4,'State Zip Codes'!$P$3,IF(G1341&lt;='State Zip Codes'!$Q$4,'State Zip Codes'!$Q$3,IF(G1341&lt;='State Zip Codes'!$R$4,'State Zip Codes'!$R$3,IF(G1341&lt;='State Zip Codes'!$S$4,'State Zip Codes'!$S$3,IF(G1341&lt;='State Zip Codes'!$T$4,'State Zip Codes'!$T$3,"OUT OF TERRITORY"))))),$U$3)</f>
        <v>Zone 5</v>
      </c>
    </row>
    <row r="1342" spans="1:8" x14ac:dyDescent="0.25">
      <c r="A1342" t="s">
        <v>367</v>
      </c>
      <c r="B1342">
        <v>33716</v>
      </c>
      <c r="C1342" t="str">
        <f t="shared" si="20"/>
        <v>33716</v>
      </c>
      <c r="D1342" t="s">
        <v>348</v>
      </c>
      <c r="E1342" t="s">
        <v>916</v>
      </c>
      <c r="F1342" t="s">
        <v>932</v>
      </c>
      <c r="G1342" s="144">
        <v>88.893362441400001</v>
      </c>
      <c r="H1342" t="str">
        <f>IF(VLOOKUP(A1342,$J$4:$K$19,2)="Y",IF(G1342&lt;='State Zip Codes'!$P$4,'State Zip Codes'!$P$3,IF(G1342&lt;='State Zip Codes'!$Q$4,'State Zip Codes'!$Q$3,IF(G1342&lt;='State Zip Codes'!$R$4,'State Zip Codes'!$R$3,IF(G1342&lt;='State Zip Codes'!$S$4,'State Zip Codes'!$S$3,IF(G1342&lt;='State Zip Codes'!$T$4,'State Zip Codes'!$T$3,"OUT OF TERRITORY"))))),$U$3)</f>
        <v>Zone 5</v>
      </c>
    </row>
    <row r="1343" spans="1:8" x14ac:dyDescent="0.25">
      <c r="A1343" t="s">
        <v>367</v>
      </c>
      <c r="B1343">
        <v>33761</v>
      </c>
      <c r="C1343" t="str">
        <f t="shared" si="20"/>
        <v>33761</v>
      </c>
      <c r="D1343" t="s">
        <v>348</v>
      </c>
      <c r="E1343" t="s">
        <v>916</v>
      </c>
      <c r="F1343" t="s">
        <v>930</v>
      </c>
      <c r="G1343" s="144">
        <v>89.135697205499994</v>
      </c>
      <c r="H1343" t="str">
        <f>IF(VLOOKUP(A1343,$J$4:$K$19,2)="Y",IF(G1343&lt;='State Zip Codes'!$P$4,'State Zip Codes'!$P$3,IF(G1343&lt;='State Zip Codes'!$Q$4,'State Zip Codes'!$Q$3,IF(G1343&lt;='State Zip Codes'!$R$4,'State Zip Codes'!$R$3,IF(G1343&lt;='State Zip Codes'!$S$4,'State Zip Codes'!$S$3,IF(G1343&lt;='State Zip Codes'!$T$4,'State Zip Codes'!$T$3,"OUT OF TERRITORY"))))),$U$3)</f>
        <v>Zone 5</v>
      </c>
    </row>
    <row r="1344" spans="1:8" x14ac:dyDescent="0.25">
      <c r="A1344" t="s">
        <v>367</v>
      </c>
      <c r="B1344">
        <v>34219</v>
      </c>
      <c r="C1344" t="str">
        <f t="shared" si="20"/>
        <v>34219</v>
      </c>
      <c r="D1344" t="s">
        <v>348</v>
      </c>
      <c r="E1344" t="s">
        <v>933</v>
      </c>
      <c r="F1344" t="s">
        <v>934</v>
      </c>
      <c r="G1344" s="144">
        <v>89.204048036399996</v>
      </c>
      <c r="H1344" t="str">
        <f>IF(VLOOKUP(A1344,$J$4:$K$19,2)="Y",IF(G1344&lt;='State Zip Codes'!$P$4,'State Zip Codes'!$P$3,IF(G1344&lt;='State Zip Codes'!$Q$4,'State Zip Codes'!$Q$3,IF(G1344&lt;='State Zip Codes'!$R$4,'State Zip Codes'!$R$3,IF(G1344&lt;='State Zip Codes'!$S$4,'State Zip Codes'!$S$3,IF(G1344&lt;='State Zip Codes'!$T$4,'State Zip Codes'!$T$3,"OUT OF TERRITORY"))))),$U$3)</f>
        <v>Zone 5</v>
      </c>
    </row>
    <row r="1345" spans="1:8" x14ac:dyDescent="0.25">
      <c r="A1345" t="s">
        <v>367</v>
      </c>
      <c r="B1345">
        <v>32962</v>
      </c>
      <c r="C1345" t="str">
        <f t="shared" si="20"/>
        <v>32962</v>
      </c>
      <c r="D1345" t="s">
        <v>348</v>
      </c>
      <c r="E1345" t="s">
        <v>889</v>
      </c>
      <c r="F1345" t="s">
        <v>895</v>
      </c>
      <c r="G1345" s="144">
        <v>89.601725597999987</v>
      </c>
      <c r="H1345" t="str">
        <f>IF(VLOOKUP(A1345,$J$4:$K$19,2)="Y",IF(G1345&lt;='State Zip Codes'!$P$4,'State Zip Codes'!$P$3,IF(G1345&lt;='State Zip Codes'!$Q$4,'State Zip Codes'!$Q$3,IF(G1345&lt;='State Zip Codes'!$R$4,'State Zip Codes'!$R$3,IF(G1345&lt;='State Zip Codes'!$S$4,'State Zip Codes'!$S$3,IF(G1345&lt;='State Zip Codes'!$T$4,'State Zip Codes'!$T$3,"OUT OF TERRITORY"))))),$U$3)</f>
        <v>Zone 5</v>
      </c>
    </row>
    <row r="1346" spans="1:8" x14ac:dyDescent="0.25">
      <c r="A1346" t="s">
        <v>367</v>
      </c>
      <c r="B1346">
        <v>32667</v>
      </c>
      <c r="C1346" t="str">
        <f t="shared" si="20"/>
        <v>32667</v>
      </c>
      <c r="D1346" t="s">
        <v>348</v>
      </c>
      <c r="E1346" t="s">
        <v>914</v>
      </c>
      <c r="F1346" t="s">
        <v>935</v>
      </c>
      <c r="G1346" s="144">
        <v>89.781923243099996</v>
      </c>
      <c r="H1346" t="str">
        <f>IF(VLOOKUP(A1346,$J$4:$K$19,2)="Y",IF(G1346&lt;='State Zip Codes'!$P$4,'State Zip Codes'!$P$3,IF(G1346&lt;='State Zip Codes'!$Q$4,'State Zip Codes'!$Q$3,IF(G1346&lt;='State Zip Codes'!$R$4,'State Zip Codes'!$R$3,IF(G1346&lt;='State Zip Codes'!$S$4,'State Zip Codes'!$S$3,IF(G1346&lt;='State Zip Codes'!$T$4,'State Zip Codes'!$T$3,"OUT OF TERRITORY"))))),$U$3)</f>
        <v>Zone 5</v>
      </c>
    </row>
    <row r="1347" spans="1:8" x14ac:dyDescent="0.25">
      <c r="A1347" t="s">
        <v>367</v>
      </c>
      <c r="B1347">
        <v>34683</v>
      </c>
      <c r="C1347" t="str">
        <f t="shared" si="20"/>
        <v>34683</v>
      </c>
      <c r="D1347" t="s">
        <v>348</v>
      </c>
      <c r="E1347" t="s">
        <v>916</v>
      </c>
      <c r="F1347" t="s">
        <v>922</v>
      </c>
      <c r="G1347" s="144">
        <v>89.850274073999998</v>
      </c>
      <c r="H1347" t="str">
        <f>IF(VLOOKUP(A1347,$J$4:$K$19,2)="Y",IF(G1347&lt;='State Zip Codes'!$P$4,'State Zip Codes'!$P$3,IF(G1347&lt;='State Zip Codes'!$Q$4,'State Zip Codes'!$Q$3,IF(G1347&lt;='State Zip Codes'!$R$4,'State Zip Codes'!$R$3,IF(G1347&lt;='State Zip Codes'!$S$4,'State Zip Codes'!$S$3,IF(G1347&lt;='State Zip Codes'!$T$4,'State Zip Codes'!$T$3,"OUT OF TERRITORY"))))),$U$3)</f>
        <v>Zone 5</v>
      </c>
    </row>
    <row r="1348" spans="1:8" x14ac:dyDescent="0.25">
      <c r="A1348" t="s">
        <v>367</v>
      </c>
      <c r="B1348">
        <v>33702</v>
      </c>
      <c r="C1348" t="str">
        <f t="shared" si="20"/>
        <v>33702</v>
      </c>
      <c r="D1348" t="s">
        <v>348</v>
      </c>
      <c r="E1348" t="s">
        <v>916</v>
      </c>
      <c r="F1348" t="s">
        <v>932</v>
      </c>
      <c r="G1348" s="144">
        <v>89.924838616799988</v>
      </c>
      <c r="H1348" t="str">
        <f>IF(VLOOKUP(A1348,$J$4:$K$19,2)="Y",IF(G1348&lt;='State Zip Codes'!$P$4,'State Zip Codes'!$P$3,IF(G1348&lt;='State Zip Codes'!$Q$4,'State Zip Codes'!$Q$3,IF(G1348&lt;='State Zip Codes'!$R$4,'State Zip Codes'!$R$3,IF(G1348&lt;='State Zip Codes'!$S$4,'State Zip Codes'!$S$3,IF(G1348&lt;='State Zip Codes'!$T$4,'State Zip Codes'!$T$3,"OUT OF TERRITORY"))))),$U$3)</f>
        <v>Zone 5</v>
      </c>
    </row>
    <row r="1349" spans="1:8" x14ac:dyDescent="0.25">
      <c r="A1349" t="s">
        <v>367</v>
      </c>
      <c r="B1349">
        <v>32666</v>
      </c>
      <c r="C1349" t="str">
        <f t="shared" ref="C1349:C1412" si="21">TRIM(CLEAN(B1349))</f>
        <v>32666</v>
      </c>
      <c r="D1349" t="s">
        <v>348</v>
      </c>
      <c r="E1349" t="s">
        <v>853</v>
      </c>
      <c r="F1349" t="s">
        <v>936</v>
      </c>
      <c r="G1349" s="144">
        <v>89.943479752499996</v>
      </c>
      <c r="H1349" t="str">
        <f>IF(VLOOKUP(A1349,$J$4:$K$19,2)="Y",IF(G1349&lt;='State Zip Codes'!$P$4,'State Zip Codes'!$P$3,IF(G1349&lt;='State Zip Codes'!$Q$4,'State Zip Codes'!$Q$3,IF(G1349&lt;='State Zip Codes'!$R$4,'State Zip Codes'!$R$3,IF(G1349&lt;='State Zip Codes'!$S$4,'State Zip Codes'!$S$3,IF(G1349&lt;='State Zip Codes'!$T$4,'State Zip Codes'!$T$3,"OUT OF TERRITORY"))))),$U$3)</f>
        <v>Zone 5</v>
      </c>
    </row>
    <row r="1350" spans="1:8" x14ac:dyDescent="0.25">
      <c r="A1350" t="s">
        <v>367</v>
      </c>
      <c r="B1350">
        <v>33762</v>
      </c>
      <c r="C1350" t="str">
        <f t="shared" si="21"/>
        <v>33762</v>
      </c>
      <c r="D1350" t="s">
        <v>348</v>
      </c>
      <c r="E1350" t="s">
        <v>916</v>
      </c>
      <c r="F1350" t="s">
        <v>930</v>
      </c>
      <c r="G1350" s="144">
        <v>90.37843958549999</v>
      </c>
      <c r="H1350" t="str">
        <f>IF(VLOOKUP(A1350,$J$4:$K$19,2)="Y",IF(G1350&lt;='State Zip Codes'!$P$4,'State Zip Codes'!$P$3,IF(G1350&lt;='State Zip Codes'!$Q$4,'State Zip Codes'!$Q$3,IF(G1350&lt;='State Zip Codes'!$R$4,'State Zip Codes'!$R$3,IF(G1350&lt;='State Zip Codes'!$S$4,'State Zip Codes'!$S$3,IF(G1350&lt;='State Zip Codes'!$T$4,'State Zip Codes'!$T$3,"OUT OF TERRITORY"))))),$U$3)</f>
        <v>Zone 5</v>
      </c>
    </row>
    <row r="1351" spans="1:8" x14ac:dyDescent="0.25">
      <c r="A1351" t="s">
        <v>367</v>
      </c>
      <c r="B1351">
        <v>33729</v>
      </c>
      <c r="C1351" t="str">
        <f t="shared" si="21"/>
        <v>33729</v>
      </c>
      <c r="D1351" t="s">
        <v>348</v>
      </c>
      <c r="E1351" t="s">
        <v>916</v>
      </c>
      <c r="F1351" t="s">
        <v>932</v>
      </c>
      <c r="G1351" s="144">
        <v>90.689125180499985</v>
      </c>
      <c r="H1351" t="str">
        <f>IF(VLOOKUP(A1351,$J$4:$K$19,2)="Y",IF(G1351&lt;='State Zip Codes'!$P$4,'State Zip Codes'!$P$3,IF(G1351&lt;='State Zip Codes'!$Q$4,'State Zip Codes'!$Q$3,IF(G1351&lt;='State Zip Codes'!$R$4,'State Zip Codes'!$R$3,IF(G1351&lt;='State Zip Codes'!$S$4,'State Zip Codes'!$S$3,IF(G1351&lt;='State Zip Codes'!$T$4,'State Zip Codes'!$T$3,"OUT OF TERRITORY"))))),$U$3)</f>
        <v>Zone 5</v>
      </c>
    </row>
    <row r="1352" spans="1:8" x14ac:dyDescent="0.25">
      <c r="A1352" t="s">
        <v>367</v>
      </c>
      <c r="B1352">
        <v>33763</v>
      </c>
      <c r="C1352" t="str">
        <f t="shared" si="21"/>
        <v>33763</v>
      </c>
      <c r="D1352" t="s">
        <v>348</v>
      </c>
      <c r="E1352" t="s">
        <v>916</v>
      </c>
      <c r="F1352" t="s">
        <v>930</v>
      </c>
      <c r="G1352" s="144">
        <v>90.894177673199991</v>
      </c>
      <c r="H1352" t="str">
        <f>IF(VLOOKUP(A1352,$J$4:$K$19,2)="Y",IF(G1352&lt;='State Zip Codes'!$P$4,'State Zip Codes'!$P$3,IF(G1352&lt;='State Zip Codes'!$Q$4,'State Zip Codes'!$Q$3,IF(G1352&lt;='State Zip Codes'!$R$4,'State Zip Codes'!$R$3,IF(G1352&lt;='State Zip Codes'!$S$4,'State Zip Codes'!$S$3,IF(G1352&lt;='State Zip Codes'!$T$4,'State Zip Codes'!$T$3,"OUT OF TERRITORY"))))),$U$3)</f>
        <v>Zone 5</v>
      </c>
    </row>
    <row r="1353" spans="1:8" x14ac:dyDescent="0.25">
      <c r="A1353" t="s">
        <v>367</v>
      </c>
      <c r="B1353">
        <v>33703</v>
      </c>
      <c r="C1353" t="str">
        <f t="shared" si="21"/>
        <v>33703</v>
      </c>
      <c r="D1353" t="s">
        <v>348</v>
      </c>
      <c r="E1353" t="s">
        <v>916</v>
      </c>
      <c r="F1353" t="s">
        <v>932</v>
      </c>
      <c r="G1353" s="144">
        <v>90.900391385099994</v>
      </c>
      <c r="H1353" t="str">
        <f>IF(VLOOKUP(A1353,$J$4:$K$19,2)="Y",IF(G1353&lt;='State Zip Codes'!$P$4,'State Zip Codes'!$P$3,IF(G1353&lt;='State Zip Codes'!$Q$4,'State Zip Codes'!$Q$3,IF(G1353&lt;='State Zip Codes'!$R$4,'State Zip Codes'!$R$3,IF(G1353&lt;='State Zip Codes'!$S$4,'State Zip Codes'!$S$3,IF(G1353&lt;='State Zip Codes'!$T$4,'State Zip Codes'!$T$3,"OUT OF TERRITORY"))))),$U$3)</f>
        <v>Zone 5</v>
      </c>
    </row>
    <row r="1354" spans="1:8" x14ac:dyDescent="0.25">
      <c r="A1354" t="s">
        <v>367</v>
      </c>
      <c r="B1354">
        <v>34951</v>
      </c>
      <c r="C1354" t="str">
        <f t="shared" si="21"/>
        <v>34951</v>
      </c>
      <c r="D1354" t="s">
        <v>348</v>
      </c>
      <c r="E1354" t="s">
        <v>937</v>
      </c>
      <c r="F1354" t="s">
        <v>938</v>
      </c>
      <c r="G1354" s="144">
        <v>91.602540829799992</v>
      </c>
      <c r="H1354" t="str">
        <f>IF(VLOOKUP(A1354,$J$4:$K$19,2)="Y",IF(G1354&lt;='State Zip Codes'!$P$4,'State Zip Codes'!$P$3,IF(G1354&lt;='State Zip Codes'!$Q$4,'State Zip Codes'!$Q$3,IF(G1354&lt;='State Zip Codes'!$R$4,'State Zip Codes'!$R$3,IF(G1354&lt;='State Zip Codes'!$S$4,'State Zip Codes'!$S$3,IF(G1354&lt;='State Zip Codes'!$T$4,'State Zip Codes'!$T$3,"OUT OF TERRITORY"))))),$U$3)</f>
        <v>Zone 5</v>
      </c>
    </row>
    <row r="1355" spans="1:8" x14ac:dyDescent="0.25">
      <c r="A1355" t="s">
        <v>367</v>
      </c>
      <c r="B1355">
        <v>34449</v>
      </c>
      <c r="C1355" t="str">
        <f t="shared" si="21"/>
        <v>34449</v>
      </c>
      <c r="D1355" t="s">
        <v>348</v>
      </c>
      <c r="E1355" t="s">
        <v>919</v>
      </c>
      <c r="F1355" t="s">
        <v>939</v>
      </c>
      <c r="G1355" s="144">
        <v>91.801379610599994</v>
      </c>
      <c r="H1355" t="str">
        <f>IF(VLOOKUP(A1355,$J$4:$K$19,2)="Y",IF(G1355&lt;='State Zip Codes'!$P$4,'State Zip Codes'!$P$3,IF(G1355&lt;='State Zip Codes'!$Q$4,'State Zip Codes'!$Q$3,IF(G1355&lt;='State Zip Codes'!$R$4,'State Zip Codes'!$R$3,IF(G1355&lt;='State Zip Codes'!$S$4,'State Zip Codes'!$S$3,IF(G1355&lt;='State Zip Codes'!$T$4,'State Zip Codes'!$T$3,"OUT OF TERRITORY"))))),$U$3)</f>
        <v>Zone 5</v>
      </c>
    </row>
    <row r="1356" spans="1:8" x14ac:dyDescent="0.25">
      <c r="A1356" t="s">
        <v>367</v>
      </c>
      <c r="B1356">
        <v>33765</v>
      </c>
      <c r="C1356" t="str">
        <f t="shared" si="21"/>
        <v>33765</v>
      </c>
      <c r="D1356" t="s">
        <v>348</v>
      </c>
      <c r="E1356" t="s">
        <v>916</v>
      </c>
      <c r="F1356" t="s">
        <v>930</v>
      </c>
      <c r="G1356" s="144">
        <v>91.956722408100006</v>
      </c>
      <c r="H1356" t="str">
        <f>IF(VLOOKUP(A1356,$J$4:$K$19,2)="Y",IF(G1356&lt;='State Zip Codes'!$P$4,'State Zip Codes'!$P$3,IF(G1356&lt;='State Zip Codes'!$Q$4,'State Zip Codes'!$Q$3,IF(G1356&lt;='State Zip Codes'!$R$4,'State Zip Codes'!$R$3,IF(G1356&lt;='State Zip Codes'!$S$4,'State Zip Codes'!$S$3,IF(G1356&lt;='State Zip Codes'!$T$4,'State Zip Codes'!$T$3,"OUT OF TERRITORY"))))),$U$3)</f>
        <v>Zone 5</v>
      </c>
    </row>
    <row r="1357" spans="1:8" x14ac:dyDescent="0.25">
      <c r="A1357" t="s">
        <v>367</v>
      </c>
      <c r="B1357">
        <v>33704</v>
      </c>
      <c r="C1357" t="str">
        <f t="shared" si="21"/>
        <v>33704</v>
      </c>
      <c r="D1357" t="s">
        <v>348</v>
      </c>
      <c r="E1357" t="s">
        <v>916</v>
      </c>
      <c r="F1357" t="s">
        <v>932</v>
      </c>
      <c r="G1357" s="144">
        <v>91.987790967599992</v>
      </c>
      <c r="H1357" t="str">
        <f>IF(VLOOKUP(A1357,$J$4:$K$19,2)="Y",IF(G1357&lt;='State Zip Codes'!$P$4,'State Zip Codes'!$P$3,IF(G1357&lt;='State Zip Codes'!$Q$4,'State Zip Codes'!$Q$3,IF(G1357&lt;='State Zip Codes'!$R$4,'State Zip Codes'!$R$3,IF(G1357&lt;='State Zip Codes'!$S$4,'State Zip Codes'!$S$3,IF(G1357&lt;='State Zip Codes'!$T$4,'State Zip Codes'!$T$3,"OUT OF TERRITORY"))))),$U$3)</f>
        <v>Zone 5</v>
      </c>
    </row>
    <row r="1358" spans="1:8" x14ac:dyDescent="0.25">
      <c r="A1358" t="s">
        <v>367</v>
      </c>
      <c r="B1358">
        <v>32641</v>
      </c>
      <c r="C1358" t="str">
        <f t="shared" si="21"/>
        <v>32641</v>
      </c>
      <c r="D1358" t="s">
        <v>348</v>
      </c>
      <c r="E1358" t="s">
        <v>914</v>
      </c>
      <c r="F1358" t="s">
        <v>940</v>
      </c>
      <c r="G1358" s="144">
        <v>92.242553155499991</v>
      </c>
      <c r="H1358" t="str">
        <f>IF(VLOOKUP(A1358,$J$4:$K$19,2)="Y",IF(G1358&lt;='State Zip Codes'!$P$4,'State Zip Codes'!$P$3,IF(G1358&lt;='State Zip Codes'!$Q$4,'State Zip Codes'!$Q$3,IF(G1358&lt;='State Zip Codes'!$R$4,'State Zip Codes'!$R$3,IF(G1358&lt;='State Zip Codes'!$S$4,'State Zip Codes'!$S$3,IF(G1358&lt;='State Zip Codes'!$T$4,'State Zip Codes'!$T$3,"OUT OF TERRITORY"))))),$U$3)</f>
        <v>Zone 5</v>
      </c>
    </row>
    <row r="1359" spans="1:8" x14ac:dyDescent="0.25">
      <c r="A1359" t="s">
        <v>367</v>
      </c>
      <c r="B1359">
        <v>34945</v>
      </c>
      <c r="C1359" t="str">
        <f t="shared" si="21"/>
        <v>34945</v>
      </c>
      <c r="D1359" t="s">
        <v>348</v>
      </c>
      <c r="E1359" t="s">
        <v>937</v>
      </c>
      <c r="F1359" t="s">
        <v>938</v>
      </c>
      <c r="G1359" s="144">
        <v>92.286049138799996</v>
      </c>
      <c r="H1359" t="str">
        <f>IF(VLOOKUP(A1359,$J$4:$K$19,2)="Y",IF(G1359&lt;='State Zip Codes'!$P$4,'State Zip Codes'!$P$3,IF(G1359&lt;='State Zip Codes'!$Q$4,'State Zip Codes'!$Q$3,IF(G1359&lt;='State Zip Codes'!$R$4,'State Zip Codes'!$R$3,IF(G1359&lt;='State Zip Codes'!$S$4,'State Zip Codes'!$S$3,IF(G1359&lt;='State Zip Codes'!$T$4,'State Zip Codes'!$T$3,"OUT OF TERRITORY"))))),$U$3)</f>
        <v>Zone 5</v>
      </c>
    </row>
    <row r="1360" spans="1:8" x14ac:dyDescent="0.25">
      <c r="A1360" t="s">
        <v>367</v>
      </c>
      <c r="B1360">
        <v>34698</v>
      </c>
      <c r="C1360" t="str">
        <f t="shared" si="21"/>
        <v>34698</v>
      </c>
      <c r="D1360" t="s">
        <v>348</v>
      </c>
      <c r="E1360" t="s">
        <v>916</v>
      </c>
      <c r="F1360" t="s">
        <v>941</v>
      </c>
      <c r="G1360" s="144">
        <v>92.373041105399992</v>
      </c>
      <c r="H1360" t="str">
        <f>IF(VLOOKUP(A1360,$J$4:$K$19,2)="Y",IF(G1360&lt;='State Zip Codes'!$P$4,'State Zip Codes'!$P$3,IF(G1360&lt;='State Zip Codes'!$Q$4,'State Zip Codes'!$Q$3,IF(G1360&lt;='State Zip Codes'!$R$4,'State Zip Codes'!$R$3,IF(G1360&lt;='State Zip Codes'!$S$4,'State Zip Codes'!$S$3,IF(G1360&lt;='State Zip Codes'!$T$4,'State Zip Codes'!$T$3,"OUT OF TERRITORY"))))),$U$3)</f>
        <v>Zone 5</v>
      </c>
    </row>
    <row r="1361" spans="1:8" x14ac:dyDescent="0.25">
      <c r="A1361" t="s">
        <v>367</v>
      </c>
      <c r="B1361">
        <v>32631</v>
      </c>
      <c r="C1361" t="str">
        <f t="shared" si="21"/>
        <v>32631</v>
      </c>
      <c r="D1361" t="s">
        <v>348</v>
      </c>
      <c r="E1361" t="s">
        <v>914</v>
      </c>
      <c r="F1361" t="s">
        <v>942</v>
      </c>
      <c r="G1361" s="144">
        <v>92.522170191000001</v>
      </c>
      <c r="H1361" t="str">
        <f>IF(VLOOKUP(A1361,$J$4:$K$19,2)="Y",IF(G1361&lt;='State Zip Codes'!$P$4,'State Zip Codes'!$P$3,IF(G1361&lt;='State Zip Codes'!$Q$4,'State Zip Codes'!$Q$3,IF(G1361&lt;='State Zip Codes'!$R$4,'State Zip Codes'!$R$3,IF(G1361&lt;='State Zip Codes'!$S$4,'State Zip Codes'!$S$3,IF(G1361&lt;='State Zip Codes'!$T$4,'State Zip Codes'!$T$3,"OUT OF TERRITORY"))))),$U$3)</f>
        <v>Zone 5</v>
      </c>
    </row>
    <row r="1362" spans="1:8" x14ac:dyDescent="0.25">
      <c r="A1362" t="s">
        <v>367</v>
      </c>
      <c r="B1362">
        <v>33760</v>
      </c>
      <c r="C1362" t="str">
        <f t="shared" si="21"/>
        <v>33760</v>
      </c>
      <c r="D1362" t="s">
        <v>348</v>
      </c>
      <c r="E1362" t="s">
        <v>916</v>
      </c>
      <c r="F1362" t="s">
        <v>930</v>
      </c>
      <c r="G1362" s="144">
        <v>92.58430731</v>
      </c>
      <c r="H1362" t="str">
        <f>IF(VLOOKUP(A1362,$J$4:$K$19,2)="Y",IF(G1362&lt;='State Zip Codes'!$P$4,'State Zip Codes'!$P$3,IF(G1362&lt;='State Zip Codes'!$Q$4,'State Zip Codes'!$Q$3,IF(G1362&lt;='State Zip Codes'!$R$4,'State Zip Codes'!$R$3,IF(G1362&lt;='State Zip Codes'!$S$4,'State Zip Codes'!$S$3,IF(G1362&lt;='State Zip Codes'!$T$4,'State Zip Codes'!$T$3,"OUT OF TERRITORY"))))),$U$3)</f>
        <v>Zone 5</v>
      </c>
    </row>
    <row r="1363" spans="1:8" x14ac:dyDescent="0.25">
      <c r="A1363" t="s">
        <v>367</v>
      </c>
      <c r="B1363">
        <v>33764</v>
      </c>
      <c r="C1363" t="str">
        <f t="shared" si="21"/>
        <v>33764</v>
      </c>
      <c r="D1363" t="s">
        <v>348</v>
      </c>
      <c r="E1363" t="s">
        <v>916</v>
      </c>
      <c r="F1363" t="s">
        <v>930</v>
      </c>
      <c r="G1363" s="144">
        <v>93.187037364299997</v>
      </c>
      <c r="H1363" t="str">
        <f>IF(VLOOKUP(A1363,$J$4:$K$19,2)="Y",IF(G1363&lt;='State Zip Codes'!$P$4,'State Zip Codes'!$P$3,IF(G1363&lt;='State Zip Codes'!$Q$4,'State Zip Codes'!$Q$3,IF(G1363&lt;='State Zip Codes'!$R$4,'State Zip Codes'!$R$3,IF(G1363&lt;='State Zip Codes'!$S$4,'State Zip Codes'!$S$3,IF(G1363&lt;='State Zip Codes'!$T$4,'State Zip Codes'!$T$3,"OUT OF TERRITORY"))))),$U$3)</f>
        <v>Zone 5</v>
      </c>
    </row>
    <row r="1364" spans="1:8" x14ac:dyDescent="0.25">
      <c r="A1364" t="s">
        <v>367</v>
      </c>
      <c r="B1364">
        <v>33701</v>
      </c>
      <c r="C1364" t="str">
        <f t="shared" si="21"/>
        <v>33701</v>
      </c>
      <c r="D1364" t="s">
        <v>348</v>
      </c>
      <c r="E1364" t="s">
        <v>916</v>
      </c>
      <c r="F1364" t="s">
        <v>932</v>
      </c>
      <c r="G1364" s="144">
        <v>93.305097890399992</v>
      </c>
      <c r="H1364" t="str">
        <f>IF(VLOOKUP(A1364,$J$4:$K$19,2)="Y",IF(G1364&lt;='State Zip Codes'!$P$4,'State Zip Codes'!$P$3,IF(G1364&lt;='State Zip Codes'!$Q$4,'State Zip Codes'!$Q$3,IF(G1364&lt;='State Zip Codes'!$R$4,'State Zip Codes'!$R$3,IF(G1364&lt;='State Zip Codes'!$S$4,'State Zip Codes'!$S$3,IF(G1364&lt;='State Zip Codes'!$T$4,'State Zip Codes'!$T$3,"OUT OF TERRITORY"))))),$U$3)</f>
        <v>Zone 5</v>
      </c>
    </row>
    <row r="1365" spans="1:8" x14ac:dyDescent="0.25">
      <c r="A1365" t="s">
        <v>367</v>
      </c>
      <c r="B1365">
        <v>33714</v>
      </c>
      <c r="C1365" t="str">
        <f t="shared" si="21"/>
        <v>33714</v>
      </c>
      <c r="D1365" t="s">
        <v>348</v>
      </c>
      <c r="E1365" t="s">
        <v>916</v>
      </c>
      <c r="F1365" t="s">
        <v>932</v>
      </c>
      <c r="G1365" s="144">
        <v>93.597142349699993</v>
      </c>
      <c r="H1365" t="str">
        <f>IF(VLOOKUP(A1365,$J$4:$K$19,2)="Y",IF(G1365&lt;='State Zip Codes'!$P$4,'State Zip Codes'!$P$3,IF(G1365&lt;='State Zip Codes'!$Q$4,'State Zip Codes'!$Q$3,IF(G1365&lt;='State Zip Codes'!$R$4,'State Zip Codes'!$R$3,IF(G1365&lt;='State Zip Codes'!$S$4,'State Zip Codes'!$S$3,IF(G1365&lt;='State Zip Codes'!$T$4,'State Zip Codes'!$T$3,"OUT OF TERRITORY"))))),$U$3)</f>
        <v>Zone 5</v>
      </c>
    </row>
    <row r="1366" spans="1:8" x14ac:dyDescent="0.25">
      <c r="A1366" t="s">
        <v>367</v>
      </c>
      <c r="B1366">
        <v>33782</v>
      </c>
      <c r="C1366" t="str">
        <f t="shared" si="21"/>
        <v>33782</v>
      </c>
      <c r="D1366" t="s">
        <v>348</v>
      </c>
      <c r="E1366" t="s">
        <v>916</v>
      </c>
      <c r="F1366" t="s">
        <v>943</v>
      </c>
      <c r="G1366" s="144">
        <v>93.62199719729999</v>
      </c>
      <c r="H1366" t="str">
        <f>IF(VLOOKUP(A1366,$J$4:$K$19,2)="Y",IF(G1366&lt;='State Zip Codes'!$P$4,'State Zip Codes'!$P$3,IF(G1366&lt;='State Zip Codes'!$Q$4,'State Zip Codes'!$Q$3,IF(G1366&lt;='State Zip Codes'!$R$4,'State Zip Codes'!$R$3,IF(G1366&lt;='State Zip Codes'!$S$4,'State Zip Codes'!$S$3,IF(G1366&lt;='State Zip Codes'!$T$4,'State Zip Codes'!$T$3,"OUT OF TERRITORY"))))),$U$3)</f>
        <v>Zone 5</v>
      </c>
    </row>
    <row r="1367" spans="1:8" x14ac:dyDescent="0.25">
      <c r="A1367" t="s">
        <v>367</v>
      </c>
      <c r="B1367">
        <v>32084</v>
      </c>
      <c r="C1367" t="str">
        <f t="shared" si="21"/>
        <v>32084</v>
      </c>
      <c r="D1367" t="s">
        <v>348</v>
      </c>
      <c r="E1367" t="s">
        <v>903</v>
      </c>
      <c r="F1367" t="s">
        <v>918</v>
      </c>
      <c r="G1367" s="144">
        <v>93.864331961399998</v>
      </c>
      <c r="H1367" t="str">
        <f>IF(VLOOKUP(A1367,$J$4:$K$19,2)="Y",IF(G1367&lt;='State Zip Codes'!$P$4,'State Zip Codes'!$P$3,IF(G1367&lt;='State Zip Codes'!$Q$4,'State Zip Codes'!$Q$3,IF(G1367&lt;='State Zip Codes'!$R$4,'State Zip Codes'!$R$3,IF(G1367&lt;='State Zip Codes'!$S$4,'State Zip Codes'!$S$3,IF(G1367&lt;='State Zip Codes'!$T$4,'State Zip Codes'!$T$3,"OUT OF TERRITORY"))))),$U$3)</f>
        <v>Zone 5</v>
      </c>
    </row>
    <row r="1368" spans="1:8" x14ac:dyDescent="0.25">
      <c r="A1368" t="s">
        <v>367</v>
      </c>
      <c r="B1368">
        <v>33755</v>
      </c>
      <c r="C1368" t="str">
        <f t="shared" si="21"/>
        <v>33755</v>
      </c>
      <c r="D1368" t="s">
        <v>348</v>
      </c>
      <c r="E1368" t="s">
        <v>916</v>
      </c>
      <c r="F1368" t="s">
        <v>930</v>
      </c>
      <c r="G1368" s="144">
        <v>93.876759385200003</v>
      </c>
      <c r="H1368" t="str">
        <f>IF(VLOOKUP(A1368,$J$4:$K$19,2)="Y",IF(G1368&lt;='State Zip Codes'!$P$4,'State Zip Codes'!$P$3,IF(G1368&lt;='State Zip Codes'!$Q$4,'State Zip Codes'!$Q$3,IF(G1368&lt;='State Zip Codes'!$R$4,'State Zip Codes'!$R$3,IF(G1368&lt;='State Zip Codes'!$S$4,'State Zip Codes'!$S$3,IF(G1368&lt;='State Zip Codes'!$T$4,'State Zip Codes'!$T$3,"OUT OF TERRITORY"))))),$U$3)</f>
        <v>Zone 5</v>
      </c>
    </row>
    <row r="1369" spans="1:8" x14ac:dyDescent="0.25">
      <c r="A1369" t="s">
        <v>367</v>
      </c>
      <c r="B1369">
        <v>34946</v>
      </c>
      <c r="C1369" t="str">
        <f t="shared" si="21"/>
        <v>34946</v>
      </c>
      <c r="D1369" t="s">
        <v>348</v>
      </c>
      <c r="E1369" t="s">
        <v>937</v>
      </c>
      <c r="F1369" t="s">
        <v>938</v>
      </c>
      <c r="G1369" s="144">
        <v>94.429779744299992</v>
      </c>
      <c r="H1369" t="str">
        <f>IF(VLOOKUP(A1369,$J$4:$K$19,2)="Y",IF(G1369&lt;='State Zip Codes'!$P$4,'State Zip Codes'!$P$3,IF(G1369&lt;='State Zip Codes'!$Q$4,'State Zip Codes'!$Q$3,IF(G1369&lt;='State Zip Codes'!$R$4,'State Zip Codes'!$R$3,IF(G1369&lt;='State Zip Codes'!$S$4,'State Zip Codes'!$S$3,IF(G1369&lt;='State Zip Codes'!$T$4,'State Zip Codes'!$T$3,"OUT OF TERRITORY"))))),$U$3)</f>
        <v>Zone 5</v>
      </c>
    </row>
    <row r="1370" spans="1:8" x14ac:dyDescent="0.25">
      <c r="A1370" t="s">
        <v>367</v>
      </c>
      <c r="B1370">
        <v>33730</v>
      </c>
      <c r="C1370" t="str">
        <f t="shared" si="21"/>
        <v>33730</v>
      </c>
      <c r="D1370" t="s">
        <v>348</v>
      </c>
      <c r="E1370" t="s">
        <v>916</v>
      </c>
      <c r="F1370" t="s">
        <v>932</v>
      </c>
      <c r="G1370" s="144">
        <v>94.510557998999985</v>
      </c>
      <c r="H1370" t="str">
        <f>IF(VLOOKUP(A1370,$J$4:$K$19,2)="Y",IF(G1370&lt;='State Zip Codes'!$P$4,'State Zip Codes'!$P$3,IF(G1370&lt;='State Zip Codes'!$Q$4,'State Zip Codes'!$Q$3,IF(G1370&lt;='State Zip Codes'!$R$4,'State Zip Codes'!$R$3,IF(G1370&lt;='State Zip Codes'!$S$4,'State Zip Codes'!$S$3,IF(G1370&lt;='State Zip Codes'!$T$4,'State Zip Codes'!$T$3,"OUT OF TERRITORY"))))),$U$3)</f>
        <v>Zone 5</v>
      </c>
    </row>
    <row r="1371" spans="1:8" x14ac:dyDescent="0.25">
      <c r="A1371" t="s">
        <v>367</v>
      </c>
      <c r="B1371">
        <v>33771</v>
      </c>
      <c r="C1371" t="str">
        <f t="shared" si="21"/>
        <v>33771</v>
      </c>
      <c r="D1371" t="s">
        <v>348</v>
      </c>
      <c r="E1371" t="s">
        <v>916</v>
      </c>
      <c r="F1371" t="s">
        <v>944</v>
      </c>
      <c r="G1371" s="144">
        <v>94.541626558499999</v>
      </c>
      <c r="H1371" t="str">
        <f>IF(VLOOKUP(A1371,$J$4:$K$19,2)="Y",IF(G1371&lt;='State Zip Codes'!$P$4,'State Zip Codes'!$P$3,IF(G1371&lt;='State Zip Codes'!$Q$4,'State Zip Codes'!$Q$3,IF(G1371&lt;='State Zip Codes'!$R$4,'State Zip Codes'!$R$3,IF(G1371&lt;='State Zip Codes'!$S$4,'State Zip Codes'!$S$3,IF(G1371&lt;='State Zip Codes'!$T$4,'State Zip Codes'!$T$3,"OUT OF TERRITORY"))))),$U$3)</f>
        <v>Zone 5</v>
      </c>
    </row>
    <row r="1372" spans="1:8" x14ac:dyDescent="0.25">
      <c r="A1372" t="s">
        <v>367</v>
      </c>
      <c r="B1372">
        <v>33713</v>
      </c>
      <c r="C1372" t="str">
        <f t="shared" si="21"/>
        <v>33713</v>
      </c>
      <c r="D1372" t="s">
        <v>348</v>
      </c>
      <c r="E1372" t="s">
        <v>916</v>
      </c>
      <c r="F1372" t="s">
        <v>932</v>
      </c>
      <c r="G1372" s="144">
        <v>94.678328220300003</v>
      </c>
      <c r="H1372" t="str">
        <f>IF(VLOOKUP(A1372,$J$4:$K$19,2)="Y",IF(G1372&lt;='State Zip Codes'!$P$4,'State Zip Codes'!$P$3,IF(G1372&lt;='State Zip Codes'!$Q$4,'State Zip Codes'!$Q$3,IF(G1372&lt;='State Zip Codes'!$R$4,'State Zip Codes'!$R$3,IF(G1372&lt;='State Zip Codes'!$S$4,'State Zip Codes'!$S$3,IF(G1372&lt;='State Zip Codes'!$T$4,'State Zip Codes'!$T$3,"OUT OF TERRITORY"))))),$U$3)</f>
        <v>Zone 5</v>
      </c>
    </row>
    <row r="1373" spans="1:8" x14ac:dyDescent="0.25">
      <c r="A1373" t="s">
        <v>367</v>
      </c>
      <c r="B1373">
        <v>33781</v>
      </c>
      <c r="C1373" t="str">
        <f t="shared" si="21"/>
        <v>33781</v>
      </c>
      <c r="D1373" t="s">
        <v>348</v>
      </c>
      <c r="E1373" t="s">
        <v>916</v>
      </c>
      <c r="F1373" t="s">
        <v>943</v>
      </c>
      <c r="G1373" s="144">
        <v>94.752892763099993</v>
      </c>
      <c r="H1373" t="str">
        <f>IF(VLOOKUP(A1373,$J$4:$K$19,2)="Y",IF(G1373&lt;='State Zip Codes'!$P$4,'State Zip Codes'!$P$3,IF(G1373&lt;='State Zip Codes'!$Q$4,'State Zip Codes'!$Q$3,IF(G1373&lt;='State Zip Codes'!$R$4,'State Zip Codes'!$R$3,IF(G1373&lt;='State Zip Codes'!$S$4,'State Zip Codes'!$S$3,IF(G1373&lt;='State Zip Codes'!$T$4,'State Zip Codes'!$T$3,"OUT OF TERRITORY"))))),$U$3)</f>
        <v>Zone 5</v>
      </c>
    </row>
    <row r="1374" spans="1:8" x14ac:dyDescent="0.25">
      <c r="A1374" t="s">
        <v>367</v>
      </c>
      <c r="B1374">
        <v>33705</v>
      </c>
      <c r="C1374" t="str">
        <f t="shared" si="21"/>
        <v>33705</v>
      </c>
      <c r="D1374" t="s">
        <v>348</v>
      </c>
      <c r="E1374" t="s">
        <v>916</v>
      </c>
      <c r="F1374" t="s">
        <v>932</v>
      </c>
      <c r="G1374" s="144">
        <v>94.771533898800001</v>
      </c>
      <c r="H1374" t="str">
        <f>IF(VLOOKUP(A1374,$J$4:$K$19,2)="Y",IF(G1374&lt;='State Zip Codes'!$P$4,'State Zip Codes'!$P$3,IF(G1374&lt;='State Zip Codes'!$Q$4,'State Zip Codes'!$Q$3,IF(G1374&lt;='State Zip Codes'!$R$4,'State Zip Codes'!$R$3,IF(G1374&lt;='State Zip Codes'!$S$4,'State Zip Codes'!$S$3,IF(G1374&lt;='State Zip Codes'!$T$4,'State Zip Codes'!$T$3,"OUT OF TERRITORY"))))),$U$3)</f>
        <v>Zone 5</v>
      </c>
    </row>
    <row r="1375" spans="1:8" x14ac:dyDescent="0.25">
      <c r="A1375" t="s">
        <v>367</v>
      </c>
      <c r="B1375">
        <v>32601</v>
      </c>
      <c r="C1375" t="str">
        <f t="shared" si="21"/>
        <v>32601</v>
      </c>
      <c r="D1375" t="s">
        <v>348</v>
      </c>
      <c r="E1375" t="s">
        <v>914</v>
      </c>
      <c r="F1375" t="s">
        <v>940</v>
      </c>
      <c r="G1375" s="144">
        <v>94.802602458299987</v>
      </c>
      <c r="H1375" t="str">
        <f>IF(VLOOKUP(A1375,$J$4:$K$19,2)="Y",IF(G1375&lt;='State Zip Codes'!$P$4,'State Zip Codes'!$P$3,IF(G1375&lt;='State Zip Codes'!$Q$4,'State Zip Codes'!$Q$3,IF(G1375&lt;='State Zip Codes'!$R$4,'State Zip Codes'!$R$3,IF(G1375&lt;='State Zip Codes'!$S$4,'State Zip Codes'!$S$3,IF(G1375&lt;='State Zip Codes'!$T$4,'State Zip Codes'!$T$3,"OUT OF TERRITORY"))))),$U$3)</f>
        <v>Zone 5</v>
      </c>
    </row>
    <row r="1376" spans="1:8" x14ac:dyDescent="0.25">
      <c r="A1376" t="s">
        <v>367</v>
      </c>
      <c r="B1376">
        <v>34251</v>
      </c>
      <c r="C1376" t="str">
        <f t="shared" si="21"/>
        <v>34251</v>
      </c>
      <c r="D1376" t="s">
        <v>348</v>
      </c>
      <c r="E1376" t="s">
        <v>933</v>
      </c>
      <c r="F1376" t="s">
        <v>945</v>
      </c>
      <c r="G1376" s="144">
        <v>94.802602458299987</v>
      </c>
      <c r="H1376" t="str">
        <f>IF(VLOOKUP(A1376,$J$4:$K$19,2)="Y",IF(G1376&lt;='State Zip Codes'!$P$4,'State Zip Codes'!$P$3,IF(G1376&lt;='State Zip Codes'!$Q$4,'State Zip Codes'!$Q$3,IF(G1376&lt;='State Zip Codes'!$R$4,'State Zip Codes'!$R$3,IF(G1376&lt;='State Zip Codes'!$S$4,'State Zip Codes'!$S$3,IF(G1376&lt;='State Zip Codes'!$T$4,'State Zip Codes'!$T$3,"OUT OF TERRITORY"))))),$U$3)</f>
        <v>Zone 5</v>
      </c>
    </row>
    <row r="1377" spans="1:8" x14ac:dyDescent="0.25">
      <c r="A1377" t="s">
        <v>367</v>
      </c>
      <c r="B1377">
        <v>32608</v>
      </c>
      <c r="C1377" t="str">
        <f t="shared" si="21"/>
        <v>32608</v>
      </c>
      <c r="D1377" t="s">
        <v>348</v>
      </c>
      <c r="E1377" t="s">
        <v>914</v>
      </c>
      <c r="F1377" t="s">
        <v>940</v>
      </c>
      <c r="G1377" s="144">
        <v>95.007654950999992</v>
      </c>
      <c r="H1377" t="str">
        <f>IF(VLOOKUP(A1377,$J$4:$K$19,2)="Y",IF(G1377&lt;='State Zip Codes'!$P$4,'State Zip Codes'!$P$3,IF(G1377&lt;='State Zip Codes'!$Q$4,'State Zip Codes'!$Q$3,IF(G1377&lt;='State Zip Codes'!$R$4,'State Zip Codes'!$R$3,IF(G1377&lt;='State Zip Codes'!$S$4,'State Zip Codes'!$S$3,IF(G1377&lt;='State Zip Codes'!$T$4,'State Zip Codes'!$T$3,"OUT OF TERRITORY"))))),$U$3)</f>
        <v>Zone 5</v>
      </c>
    </row>
    <row r="1378" spans="1:8" x14ac:dyDescent="0.25">
      <c r="A1378" t="s">
        <v>367</v>
      </c>
      <c r="B1378">
        <v>32092</v>
      </c>
      <c r="C1378" t="str">
        <f t="shared" si="21"/>
        <v>32092</v>
      </c>
      <c r="D1378" t="s">
        <v>348</v>
      </c>
      <c r="E1378" t="s">
        <v>903</v>
      </c>
      <c r="F1378" t="s">
        <v>918</v>
      </c>
      <c r="G1378" s="144">
        <v>95.181638884199998</v>
      </c>
      <c r="H1378" t="str">
        <f>IF(VLOOKUP(A1378,$J$4:$K$19,2)="Y",IF(G1378&lt;='State Zip Codes'!$P$4,'State Zip Codes'!$P$3,IF(G1378&lt;='State Zip Codes'!$Q$4,'State Zip Codes'!$Q$3,IF(G1378&lt;='State Zip Codes'!$R$4,'State Zip Codes'!$R$3,IF(G1378&lt;='State Zip Codes'!$S$4,'State Zip Codes'!$S$3,IF(G1378&lt;='State Zip Codes'!$T$4,'State Zip Codes'!$T$3,"OUT OF TERRITORY"))))),$U$3)</f>
        <v>Zone 5</v>
      </c>
    </row>
    <row r="1379" spans="1:8" x14ac:dyDescent="0.25">
      <c r="A1379" t="s">
        <v>367</v>
      </c>
      <c r="B1379">
        <v>33773</v>
      </c>
      <c r="C1379" t="str">
        <f t="shared" si="21"/>
        <v>33773</v>
      </c>
      <c r="D1379" t="s">
        <v>348</v>
      </c>
      <c r="E1379" t="s">
        <v>916</v>
      </c>
      <c r="F1379" t="s">
        <v>944</v>
      </c>
      <c r="G1379" s="144">
        <v>95.237562291299994</v>
      </c>
      <c r="H1379" t="str">
        <f>IF(VLOOKUP(A1379,$J$4:$K$19,2)="Y",IF(G1379&lt;='State Zip Codes'!$P$4,'State Zip Codes'!$P$3,IF(G1379&lt;='State Zip Codes'!$Q$4,'State Zip Codes'!$Q$3,IF(G1379&lt;='State Zip Codes'!$R$4,'State Zip Codes'!$R$3,IF(G1379&lt;='State Zip Codes'!$S$4,'State Zip Codes'!$S$3,IF(G1379&lt;='State Zip Codes'!$T$4,'State Zip Codes'!$T$3,"OUT OF TERRITORY"))))),$U$3)</f>
        <v>Zone 5</v>
      </c>
    </row>
    <row r="1380" spans="1:8" x14ac:dyDescent="0.25">
      <c r="A1380" t="s">
        <v>367</v>
      </c>
      <c r="B1380">
        <v>33756</v>
      </c>
      <c r="C1380" t="str">
        <f t="shared" si="21"/>
        <v>33756</v>
      </c>
      <c r="D1380" t="s">
        <v>348</v>
      </c>
      <c r="E1380" t="s">
        <v>916</v>
      </c>
      <c r="F1380" t="s">
        <v>930</v>
      </c>
      <c r="G1380" s="144">
        <v>95.504751902999985</v>
      </c>
      <c r="H1380" t="str">
        <f>IF(VLOOKUP(A1380,$J$4:$K$19,2)="Y",IF(G1380&lt;='State Zip Codes'!$P$4,'State Zip Codes'!$P$3,IF(G1380&lt;='State Zip Codes'!$Q$4,'State Zip Codes'!$Q$3,IF(G1380&lt;='State Zip Codes'!$R$4,'State Zip Codes'!$R$3,IF(G1380&lt;='State Zip Codes'!$S$4,'State Zip Codes'!$S$3,IF(G1380&lt;='State Zip Codes'!$T$4,'State Zip Codes'!$T$3,"OUT OF TERRITORY"))))),$U$3)</f>
        <v>Zone 5</v>
      </c>
    </row>
    <row r="1381" spans="1:8" x14ac:dyDescent="0.25">
      <c r="A1381" t="s">
        <v>367</v>
      </c>
      <c r="B1381">
        <v>32656</v>
      </c>
      <c r="C1381" t="str">
        <f t="shared" si="21"/>
        <v>32656</v>
      </c>
      <c r="D1381" t="s">
        <v>348</v>
      </c>
      <c r="E1381" t="s">
        <v>946</v>
      </c>
      <c r="F1381" t="s">
        <v>947</v>
      </c>
      <c r="G1381" s="144">
        <v>95.554461598199993</v>
      </c>
      <c r="H1381" t="str">
        <f>IF(VLOOKUP(A1381,$J$4:$K$19,2)="Y",IF(G1381&lt;='State Zip Codes'!$P$4,'State Zip Codes'!$P$3,IF(G1381&lt;='State Zip Codes'!$Q$4,'State Zip Codes'!$Q$3,IF(G1381&lt;='State Zip Codes'!$R$4,'State Zip Codes'!$R$3,IF(G1381&lt;='State Zip Codes'!$S$4,'State Zip Codes'!$S$3,IF(G1381&lt;='State Zip Codes'!$T$4,'State Zip Codes'!$T$3,"OUT OF TERRITORY"))))),$U$3)</f>
        <v>Zone 5</v>
      </c>
    </row>
    <row r="1382" spans="1:8" x14ac:dyDescent="0.25">
      <c r="A1382" t="s">
        <v>367</v>
      </c>
      <c r="B1382">
        <v>32610</v>
      </c>
      <c r="C1382" t="str">
        <f t="shared" si="21"/>
        <v>32610</v>
      </c>
      <c r="D1382" t="s">
        <v>348</v>
      </c>
      <c r="E1382" t="s">
        <v>914</v>
      </c>
      <c r="F1382" t="s">
        <v>940</v>
      </c>
      <c r="G1382" s="144">
        <v>95.585530157700006</v>
      </c>
      <c r="H1382" t="str">
        <f>IF(VLOOKUP(A1382,$J$4:$K$19,2)="Y",IF(G1382&lt;='State Zip Codes'!$P$4,'State Zip Codes'!$P$3,IF(G1382&lt;='State Zip Codes'!$Q$4,'State Zip Codes'!$Q$3,IF(G1382&lt;='State Zip Codes'!$R$4,'State Zip Codes'!$R$3,IF(G1382&lt;='State Zip Codes'!$S$4,'State Zip Codes'!$S$3,IF(G1382&lt;='State Zip Codes'!$T$4,'State Zip Codes'!$T$3,"OUT OF TERRITORY"))))),$U$3)</f>
        <v>Zone 5</v>
      </c>
    </row>
    <row r="1383" spans="1:8" x14ac:dyDescent="0.25">
      <c r="A1383" t="s">
        <v>367</v>
      </c>
      <c r="B1383">
        <v>34212</v>
      </c>
      <c r="C1383" t="str">
        <f t="shared" si="21"/>
        <v>34212</v>
      </c>
      <c r="D1383" t="s">
        <v>348</v>
      </c>
      <c r="E1383" t="s">
        <v>933</v>
      </c>
      <c r="F1383" t="s">
        <v>948</v>
      </c>
      <c r="G1383" s="144">
        <v>95.591743869599995</v>
      </c>
      <c r="H1383" t="str">
        <f>IF(VLOOKUP(A1383,$J$4:$K$19,2)="Y",IF(G1383&lt;='State Zip Codes'!$P$4,'State Zip Codes'!$P$3,IF(G1383&lt;='State Zip Codes'!$Q$4,'State Zip Codes'!$Q$3,IF(G1383&lt;='State Zip Codes'!$R$4,'State Zip Codes'!$R$3,IF(G1383&lt;='State Zip Codes'!$S$4,'State Zip Codes'!$S$3,IF(G1383&lt;='State Zip Codes'!$T$4,'State Zip Codes'!$T$3,"OUT OF TERRITORY"))))),$U$3)</f>
        <v>Zone 5</v>
      </c>
    </row>
    <row r="1384" spans="1:8" x14ac:dyDescent="0.25">
      <c r="A1384" t="s">
        <v>367</v>
      </c>
      <c r="B1384">
        <v>32612</v>
      </c>
      <c r="C1384" t="str">
        <f t="shared" si="21"/>
        <v>32612</v>
      </c>
      <c r="D1384" t="s">
        <v>348</v>
      </c>
      <c r="E1384" t="s">
        <v>914</v>
      </c>
      <c r="F1384" t="s">
        <v>940</v>
      </c>
      <c r="G1384" s="144">
        <v>95.908643176499993</v>
      </c>
      <c r="H1384" t="str">
        <f>IF(VLOOKUP(A1384,$J$4:$K$19,2)="Y",IF(G1384&lt;='State Zip Codes'!$P$4,'State Zip Codes'!$P$3,IF(G1384&lt;='State Zip Codes'!$Q$4,'State Zip Codes'!$Q$3,IF(G1384&lt;='State Zip Codes'!$R$4,'State Zip Codes'!$R$3,IF(G1384&lt;='State Zip Codes'!$S$4,'State Zip Codes'!$S$3,IF(G1384&lt;='State Zip Codes'!$T$4,'State Zip Codes'!$T$3,"OUT OF TERRITORY"))))),$U$3)</f>
        <v>Zone 5</v>
      </c>
    </row>
    <row r="1385" spans="1:8" x14ac:dyDescent="0.25">
      <c r="A1385" t="s">
        <v>367</v>
      </c>
      <c r="B1385">
        <v>33769</v>
      </c>
      <c r="C1385" t="str">
        <f t="shared" si="21"/>
        <v>33769</v>
      </c>
      <c r="D1385" t="s">
        <v>348</v>
      </c>
      <c r="E1385" t="s">
        <v>916</v>
      </c>
      <c r="F1385" t="s">
        <v>930</v>
      </c>
      <c r="G1385" s="144">
        <v>96.039131126399994</v>
      </c>
      <c r="H1385" t="str">
        <f>IF(VLOOKUP(A1385,$J$4:$K$19,2)="Y",IF(G1385&lt;='State Zip Codes'!$P$4,'State Zip Codes'!$P$3,IF(G1385&lt;='State Zip Codes'!$Q$4,'State Zip Codes'!$Q$3,IF(G1385&lt;='State Zip Codes'!$R$4,'State Zip Codes'!$R$3,IF(G1385&lt;='State Zip Codes'!$S$4,'State Zip Codes'!$S$3,IF(G1385&lt;='State Zip Codes'!$T$4,'State Zip Codes'!$T$3,"OUT OF TERRITORY"))))),$U$3)</f>
        <v>Zone 5</v>
      </c>
    </row>
    <row r="1386" spans="1:8" x14ac:dyDescent="0.25">
      <c r="A1386" t="s">
        <v>367</v>
      </c>
      <c r="B1386">
        <v>33712</v>
      </c>
      <c r="C1386" t="str">
        <f t="shared" si="21"/>
        <v>33712</v>
      </c>
      <c r="D1386" t="s">
        <v>348</v>
      </c>
      <c r="E1386" t="s">
        <v>916</v>
      </c>
      <c r="F1386" t="s">
        <v>932</v>
      </c>
      <c r="G1386" s="144">
        <v>96.150977940600001</v>
      </c>
      <c r="H1386" t="str">
        <f>IF(VLOOKUP(A1386,$J$4:$K$19,2)="Y",IF(G1386&lt;='State Zip Codes'!$P$4,'State Zip Codes'!$P$3,IF(G1386&lt;='State Zip Codes'!$Q$4,'State Zip Codes'!$Q$3,IF(G1386&lt;='State Zip Codes'!$R$4,'State Zip Codes'!$R$3,IF(G1386&lt;='State Zip Codes'!$S$4,'State Zip Codes'!$S$3,IF(G1386&lt;='State Zip Codes'!$T$4,'State Zip Codes'!$T$3,"OUT OF TERRITORY"))))),$U$3)</f>
        <v>Zone 5</v>
      </c>
    </row>
    <row r="1387" spans="1:8" x14ac:dyDescent="0.25">
      <c r="A1387" t="s">
        <v>367</v>
      </c>
      <c r="B1387">
        <v>33767</v>
      </c>
      <c r="C1387" t="str">
        <f t="shared" si="21"/>
        <v>33767</v>
      </c>
      <c r="D1387" t="s">
        <v>348</v>
      </c>
      <c r="E1387" t="s">
        <v>916</v>
      </c>
      <c r="F1387" t="s">
        <v>949</v>
      </c>
      <c r="G1387" s="144">
        <v>96.287679602400004</v>
      </c>
      <c r="H1387" t="str">
        <f>IF(VLOOKUP(A1387,$J$4:$K$19,2)="Y",IF(G1387&lt;='State Zip Codes'!$P$4,'State Zip Codes'!$P$3,IF(G1387&lt;='State Zip Codes'!$Q$4,'State Zip Codes'!$Q$3,IF(G1387&lt;='State Zip Codes'!$R$4,'State Zip Codes'!$R$3,IF(G1387&lt;='State Zip Codes'!$S$4,'State Zip Codes'!$S$3,IF(G1387&lt;='State Zip Codes'!$T$4,'State Zip Codes'!$T$3,"OUT OF TERRITORY"))))),$U$3)</f>
        <v>Zone 5</v>
      </c>
    </row>
    <row r="1388" spans="1:8" x14ac:dyDescent="0.25">
      <c r="A1388" t="s">
        <v>367</v>
      </c>
      <c r="B1388">
        <v>33709</v>
      </c>
      <c r="C1388" t="str">
        <f t="shared" si="21"/>
        <v>33709</v>
      </c>
      <c r="D1388" t="s">
        <v>348</v>
      </c>
      <c r="E1388" t="s">
        <v>916</v>
      </c>
      <c r="F1388" t="s">
        <v>932</v>
      </c>
      <c r="G1388" s="144">
        <v>96.287679602400004</v>
      </c>
      <c r="H1388" t="str">
        <f>IF(VLOOKUP(A1388,$J$4:$K$19,2)="Y",IF(G1388&lt;='State Zip Codes'!$P$4,'State Zip Codes'!$P$3,IF(G1388&lt;='State Zip Codes'!$Q$4,'State Zip Codes'!$Q$3,IF(G1388&lt;='State Zip Codes'!$R$4,'State Zip Codes'!$R$3,IF(G1388&lt;='State Zip Codes'!$S$4,'State Zip Codes'!$S$3,IF(G1388&lt;='State Zip Codes'!$T$4,'State Zip Codes'!$T$3,"OUT OF TERRITORY"))))),$U$3)</f>
        <v>Zone 5</v>
      </c>
    </row>
    <row r="1389" spans="1:8" x14ac:dyDescent="0.25">
      <c r="A1389" t="s">
        <v>367</v>
      </c>
      <c r="B1389">
        <v>32611</v>
      </c>
      <c r="C1389" t="str">
        <f t="shared" si="21"/>
        <v>32611</v>
      </c>
      <c r="D1389" t="s">
        <v>348</v>
      </c>
      <c r="E1389" t="s">
        <v>914</v>
      </c>
      <c r="F1389" t="s">
        <v>940</v>
      </c>
      <c r="G1389" s="144">
        <v>96.293893314299993</v>
      </c>
      <c r="H1389" t="str">
        <f>IF(VLOOKUP(A1389,$J$4:$K$19,2)="Y",IF(G1389&lt;='State Zip Codes'!$P$4,'State Zip Codes'!$P$3,IF(G1389&lt;='State Zip Codes'!$Q$4,'State Zip Codes'!$Q$3,IF(G1389&lt;='State Zip Codes'!$R$4,'State Zip Codes'!$R$3,IF(G1389&lt;='State Zip Codes'!$S$4,'State Zip Codes'!$S$3,IF(G1389&lt;='State Zip Codes'!$T$4,'State Zip Codes'!$T$3,"OUT OF TERRITORY"))))),$U$3)</f>
        <v>Zone 5</v>
      </c>
    </row>
    <row r="1390" spans="1:8" x14ac:dyDescent="0.25">
      <c r="A1390" t="s">
        <v>367</v>
      </c>
      <c r="B1390">
        <v>33777</v>
      </c>
      <c r="C1390" t="str">
        <f t="shared" si="21"/>
        <v>33777</v>
      </c>
      <c r="D1390" t="s">
        <v>348</v>
      </c>
      <c r="E1390" t="s">
        <v>916</v>
      </c>
      <c r="F1390" t="s">
        <v>742</v>
      </c>
      <c r="G1390" s="144">
        <v>96.573510349799989</v>
      </c>
      <c r="H1390" t="str">
        <f>IF(VLOOKUP(A1390,$J$4:$K$19,2)="Y",IF(G1390&lt;='State Zip Codes'!$P$4,'State Zip Codes'!$P$3,IF(G1390&lt;='State Zip Codes'!$Q$4,'State Zip Codes'!$Q$3,IF(G1390&lt;='State Zip Codes'!$R$4,'State Zip Codes'!$R$3,IF(G1390&lt;='State Zip Codes'!$S$4,'State Zip Codes'!$S$3,IF(G1390&lt;='State Zip Codes'!$T$4,'State Zip Codes'!$T$3,"OUT OF TERRITORY"))))),$U$3)</f>
        <v>Zone 5</v>
      </c>
    </row>
    <row r="1391" spans="1:8" x14ac:dyDescent="0.25">
      <c r="A1391" t="s">
        <v>367</v>
      </c>
      <c r="B1391">
        <v>32603</v>
      </c>
      <c r="C1391" t="str">
        <f t="shared" si="21"/>
        <v>32603</v>
      </c>
      <c r="D1391" t="s">
        <v>348</v>
      </c>
      <c r="E1391" t="s">
        <v>914</v>
      </c>
      <c r="F1391" t="s">
        <v>940</v>
      </c>
      <c r="G1391" s="144">
        <v>96.672929740200004</v>
      </c>
      <c r="H1391" t="str">
        <f>IF(VLOOKUP(A1391,$J$4:$K$19,2)="Y",IF(G1391&lt;='State Zip Codes'!$P$4,'State Zip Codes'!$P$3,IF(G1391&lt;='State Zip Codes'!$Q$4,'State Zip Codes'!$Q$3,IF(G1391&lt;='State Zip Codes'!$R$4,'State Zip Codes'!$R$3,IF(G1391&lt;='State Zip Codes'!$S$4,'State Zip Codes'!$S$3,IF(G1391&lt;='State Zip Codes'!$T$4,'State Zip Codes'!$T$3,"OUT OF TERRITORY"))))),$U$3)</f>
        <v>Zone 5</v>
      </c>
    </row>
    <row r="1392" spans="1:8" x14ac:dyDescent="0.25">
      <c r="A1392" t="s">
        <v>367</v>
      </c>
      <c r="B1392">
        <v>33770</v>
      </c>
      <c r="C1392" t="str">
        <f t="shared" si="21"/>
        <v>33770</v>
      </c>
      <c r="D1392" t="s">
        <v>348</v>
      </c>
      <c r="E1392" t="s">
        <v>916</v>
      </c>
      <c r="F1392" t="s">
        <v>944</v>
      </c>
      <c r="G1392" s="144">
        <v>96.859341097199987</v>
      </c>
      <c r="H1392" t="str">
        <f>IF(VLOOKUP(A1392,$J$4:$K$19,2)="Y",IF(G1392&lt;='State Zip Codes'!$P$4,'State Zip Codes'!$P$3,IF(G1392&lt;='State Zip Codes'!$Q$4,'State Zip Codes'!$Q$3,IF(G1392&lt;='State Zip Codes'!$R$4,'State Zip Codes'!$R$3,IF(G1392&lt;='State Zip Codes'!$S$4,'State Zip Codes'!$S$3,IF(G1392&lt;='State Zip Codes'!$T$4,'State Zip Codes'!$T$3,"OUT OF TERRITORY"))))),$U$3)</f>
        <v>Zone 5</v>
      </c>
    </row>
    <row r="1393" spans="1:8" x14ac:dyDescent="0.25">
      <c r="A1393" t="s">
        <v>367</v>
      </c>
      <c r="B1393">
        <v>34947</v>
      </c>
      <c r="C1393" t="str">
        <f t="shared" si="21"/>
        <v>34947</v>
      </c>
      <c r="D1393" t="s">
        <v>348</v>
      </c>
      <c r="E1393" t="s">
        <v>937</v>
      </c>
      <c r="F1393" t="s">
        <v>938</v>
      </c>
      <c r="G1393" s="144">
        <v>97.033325030399993</v>
      </c>
      <c r="H1393" t="str">
        <f>IF(VLOOKUP(A1393,$J$4:$K$19,2)="Y",IF(G1393&lt;='State Zip Codes'!$P$4,'State Zip Codes'!$P$3,IF(G1393&lt;='State Zip Codes'!$Q$4,'State Zip Codes'!$Q$3,IF(G1393&lt;='State Zip Codes'!$R$4,'State Zip Codes'!$R$3,IF(G1393&lt;='State Zip Codes'!$S$4,'State Zip Codes'!$S$3,IF(G1393&lt;='State Zip Codes'!$T$4,'State Zip Codes'!$T$3,"OUT OF TERRITORY"))))),$U$3)</f>
        <v>Zone 5</v>
      </c>
    </row>
    <row r="1394" spans="1:8" x14ac:dyDescent="0.25">
      <c r="A1394" t="s">
        <v>367</v>
      </c>
      <c r="B1394">
        <v>32621</v>
      </c>
      <c r="C1394" t="str">
        <f t="shared" si="21"/>
        <v>32621</v>
      </c>
      <c r="D1394" t="s">
        <v>348</v>
      </c>
      <c r="E1394" t="s">
        <v>919</v>
      </c>
      <c r="F1394" t="s">
        <v>950</v>
      </c>
      <c r="G1394" s="144">
        <v>97.188667827899991</v>
      </c>
      <c r="H1394" t="str">
        <f>IF(VLOOKUP(A1394,$J$4:$K$19,2)="Y",IF(G1394&lt;='State Zip Codes'!$P$4,'State Zip Codes'!$P$3,IF(G1394&lt;='State Zip Codes'!$Q$4,'State Zip Codes'!$Q$3,IF(G1394&lt;='State Zip Codes'!$R$4,'State Zip Codes'!$R$3,IF(G1394&lt;='State Zip Codes'!$S$4,'State Zip Codes'!$S$3,IF(G1394&lt;='State Zip Codes'!$T$4,'State Zip Codes'!$T$3,"OUT OF TERRITORY"))))),$U$3)</f>
        <v>Zone 5</v>
      </c>
    </row>
    <row r="1395" spans="1:8" x14ac:dyDescent="0.25">
      <c r="A1395" t="s">
        <v>367</v>
      </c>
      <c r="B1395">
        <v>33710</v>
      </c>
      <c r="C1395" t="str">
        <f t="shared" si="21"/>
        <v>33710</v>
      </c>
      <c r="D1395" t="s">
        <v>348</v>
      </c>
      <c r="E1395" t="s">
        <v>916</v>
      </c>
      <c r="F1395" t="s">
        <v>932</v>
      </c>
      <c r="G1395" s="144">
        <v>97.275659794500001</v>
      </c>
      <c r="H1395" t="str">
        <f>IF(VLOOKUP(A1395,$J$4:$K$19,2)="Y",IF(G1395&lt;='State Zip Codes'!$P$4,'State Zip Codes'!$P$3,IF(G1395&lt;='State Zip Codes'!$Q$4,'State Zip Codes'!$Q$3,IF(G1395&lt;='State Zip Codes'!$R$4,'State Zip Codes'!$R$3,IF(G1395&lt;='State Zip Codes'!$S$4,'State Zip Codes'!$S$3,IF(G1395&lt;='State Zip Codes'!$T$4,'State Zip Codes'!$T$3,"OUT OF TERRITORY"))))),$U$3)</f>
        <v>Zone 5</v>
      </c>
    </row>
    <row r="1396" spans="1:8" x14ac:dyDescent="0.25">
      <c r="A1396" t="s">
        <v>367</v>
      </c>
      <c r="B1396">
        <v>32618</v>
      </c>
      <c r="C1396" t="str">
        <f t="shared" si="21"/>
        <v>32618</v>
      </c>
      <c r="D1396" t="s">
        <v>348</v>
      </c>
      <c r="E1396" t="s">
        <v>914</v>
      </c>
      <c r="F1396" t="s">
        <v>951</v>
      </c>
      <c r="G1396" s="144">
        <v>97.542849406199991</v>
      </c>
      <c r="H1396" t="str">
        <f>IF(VLOOKUP(A1396,$J$4:$K$19,2)="Y",IF(G1396&lt;='State Zip Codes'!$P$4,'State Zip Codes'!$P$3,IF(G1396&lt;='State Zip Codes'!$Q$4,'State Zip Codes'!$Q$3,IF(G1396&lt;='State Zip Codes'!$R$4,'State Zip Codes'!$R$3,IF(G1396&lt;='State Zip Codes'!$S$4,'State Zip Codes'!$S$3,IF(G1396&lt;='State Zip Codes'!$T$4,'State Zip Codes'!$T$3,"OUT OF TERRITORY"))))),$U$3)</f>
        <v>Zone 5</v>
      </c>
    </row>
    <row r="1397" spans="1:8" x14ac:dyDescent="0.25">
      <c r="A1397" t="s">
        <v>367</v>
      </c>
      <c r="B1397">
        <v>34266</v>
      </c>
      <c r="C1397" t="str">
        <f t="shared" si="21"/>
        <v>34266</v>
      </c>
      <c r="D1397" t="s">
        <v>348</v>
      </c>
      <c r="E1397" t="s">
        <v>952</v>
      </c>
      <c r="F1397" t="s">
        <v>953</v>
      </c>
      <c r="G1397" s="144">
        <v>97.567704253800002</v>
      </c>
      <c r="H1397" t="str">
        <f>IF(VLOOKUP(A1397,$J$4:$K$19,2)="Y",IF(G1397&lt;='State Zip Codes'!$P$4,'State Zip Codes'!$P$3,IF(G1397&lt;='State Zip Codes'!$Q$4,'State Zip Codes'!$Q$3,IF(G1397&lt;='State Zip Codes'!$R$4,'State Zip Codes'!$R$3,IF(G1397&lt;='State Zip Codes'!$S$4,'State Zip Codes'!$S$3,IF(G1397&lt;='State Zip Codes'!$T$4,'State Zip Codes'!$T$3,"OUT OF TERRITORY"))))),$U$3)</f>
        <v>Zone 5</v>
      </c>
    </row>
    <row r="1398" spans="1:8" x14ac:dyDescent="0.25">
      <c r="A1398" t="s">
        <v>367</v>
      </c>
      <c r="B1398">
        <v>34211</v>
      </c>
      <c r="C1398" t="str">
        <f t="shared" si="21"/>
        <v>34211</v>
      </c>
      <c r="D1398" t="s">
        <v>348</v>
      </c>
      <c r="E1398" t="s">
        <v>933</v>
      </c>
      <c r="F1398" t="s">
        <v>948</v>
      </c>
      <c r="G1398" s="144">
        <v>97.592559101399999</v>
      </c>
      <c r="H1398" t="str">
        <f>IF(VLOOKUP(A1398,$J$4:$K$19,2)="Y",IF(G1398&lt;='State Zip Codes'!$P$4,'State Zip Codes'!$P$3,IF(G1398&lt;='State Zip Codes'!$Q$4,'State Zip Codes'!$Q$3,IF(G1398&lt;='State Zip Codes'!$R$4,'State Zip Codes'!$R$3,IF(G1398&lt;='State Zip Codes'!$S$4,'State Zip Codes'!$S$3,IF(G1398&lt;='State Zip Codes'!$T$4,'State Zip Codes'!$T$3,"OUT OF TERRITORY"))))),$U$3)</f>
        <v>Zone 5</v>
      </c>
    </row>
    <row r="1399" spans="1:8" x14ac:dyDescent="0.25">
      <c r="A1399" t="s">
        <v>367</v>
      </c>
      <c r="B1399">
        <v>34221</v>
      </c>
      <c r="C1399" t="str">
        <f t="shared" si="21"/>
        <v>34221</v>
      </c>
      <c r="D1399" t="s">
        <v>348</v>
      </c>
      <c r="E1399" t="s">
        <v>933</v>
      </c>
      <c r="F1399" t="s">
        <v>954</v>
      </c>
      <c r="G1399" s="144">
        <v>97.785184170299999</v>
      </c>
      <c r="H1399" t="str">
        <f>IF(VLOOKUP(A1399,$J$4:$K$19,2)="Y",IF(G1399&lt;='State Zip Codes'!$P$4,'State Zip Codes'!$P$3,IF(G1399&lt;='State Zip Codes'!$Q$4,'State Zip Codes'!$Q$3,IF(G1399&lt;='State Zip Codes'!$R$4,'State Zip Codes'!$R$3,IF(G1399&lt;='State Zip Codes'!$S$4,'State Zip Codes'!$S$3,IF(G1399&lt;='State Zip Codes'!$T$4,'State Zip Codes'!$T$3,"OUT OF TERRITORY"))))),$U$3)</f>
        <v>Zone 5</v>
      </c>
    </row>
    <row r="1400" spans="1:8" x14ac:dyDescent="0.25">
      <c r="A1400" t="s">
        <v>367</v>
      </c>
      <c r="B1400">
        <v>32694</v>
      </c>
      <c r="C1400" t="str">
        <f t="shared" si="21"/>
        <v>32694</v>
      </c>
      <c r="D1400" t="s">
        <v>348</v>
      </c>
      <c r="E1400" t="s">
        <v>914</v>
      </c>
      <c r="F1400" t="s">
        <v>955</v>
      </c>
      <c r="G1400" s="144">
        <v>97.791397882199988</v>
      </c>
      <c r="H1400" t="str">
        <f>IF(VLOOKUP(A1400,$J$4:$K$19,2)="Y",IF(G1400&lt;='State Zip Codes'!$P$4,'State Zip Codes'!$P$3,IF(G1400&lt;='State Zip Codes'!$Q$4,'State Zip Codes'!$Q$3,IF(G1400&lt;='State Zip Codes'!$R$4,'State Zip Codes'!$R$3,IF(G1400&lt;='State Zip Codes'!$S$4,'State Zip Codes'!$S$3,IF(G1400&lt;='State Zip Codes'!$T$4,'State Zip Codes'!$T$3,"OUT OF TERRITORY"))))),$U$3)</f>
        <v>Zone 5</v>
      </c>
    </row>
    <row r="1401" spans="1:8" x14ac:dyDescent="0.25">
      <c r="A1401" t="s">
        <v>367</v>
      </c>
      <c r="B1401">
        <v>33778</v>
      </c>
      <c r="C1401" t="str">
        <f t="shared" si="21"/>
        <v>33778</v>
      </c>
      <c r="D1401" t="s">
        <v>348</v>
      </c>
      <c r="E1401" t="s">
        <v>916</v>
      </c>
      <c r="F1401" t="s">
        <v>944</v>
      </c>
      <c r="G1401" s="144">
        <v>97.816252729799984</v>
      </c>
      <c r="H1401" t="str">
        <f>IF(VLOOKUP(A1401,$J$4:$K$19,2)="Y",IF(G1401&lt;='State Zip Codes'!$P$4,'State Zip Codes'!$P$3,IF(G1401&lt;='State Zip Codes'!$Q$4,'State Zip Codes'!$Q$3,IF(G1401&lt;='State Zip Codes'!$R$4,'State Zip Codes'!$R$3,IF(G1401&lt;='State Zip Codes'!$S$4,'State Zip Codes'!$S$3,IF(G1401&lt;='State Zip Codes'!$T$4,'State Zip Codes'!$T$3,"OUT OF TERRITORY"))))),$U$3)</f>
        <v>Zone 5</v>
      </c>
    </row>
    <row r="1402" spans="1:8" x14ac:dyDescent="0.25">
      <c r="A1402" t="s">
        <v>367</v>
      </c>
      <c r="B1402">
        <v>33711</v>
      </c>
      <c r="C1402" t="str">
        <f t="shared" si="21"/>
        <v>33711</v>
      </c>
      <c r="D1402" t="s">
        <v>348</v>
      </c>
      <c r="E1402" t="s">
        <v>916</v>
      </c>
      <c r="F1402" t="s">
        <v>932</v>
      </c>
      <c r="G1402" s="144">
        <v>98.350631953199994</v>
      </c>
      <c r="H1402" t="str">
        <f>IF(VLOOKUP(A1402,$J$4:$K$19,2)="Y",IF(G1402&lt;='State Zip Codes'!$P$4,'State Zip Codes'!$P$3,IF(G1402&lt;='State Zip Codes'!$Q$4,'State Zip Codes'!$Q$3,IF(G1402&lt;='State Zip Codes'!$R$4,'State Zip Codes'!$R$3,IF(G1402&lt;='State Zip Codes'!$S$4,'State Zip Codes'!$S$3,IF(G1402&lt;='State Zip Codes'!$T$4,'State Zip Codes'!$T$3,"OUT OF TERRITORY"))))),$U$3)</f>
        <v>Zone 5</v>
      </c>
    </row>
    <row r="1403" spans="1:8" x14ac:dyDescent="0.25">
      <c r="A1403" t="s">
        <v>367</v>
      </c>
      <c r="B1403">
        <v>34222</v>
      </c>
      <c r="C1403" t="str">
        <f t="shared" si="21"/>
        <v>34222</v>
      </c>
      <c r="D1403" t="s">
        <v>348</v>
      </c>
      <c r="E1403" t="s">
        <v>933</v>
      </c>
      <c r="F1403" t="s">
        <v>956</v>
      </c>
      <c r="G1403" s="144">
        <v>98.394127936499984</v>
      </c>
      <c r="H1403" t="str">
        <f>IF(VLOOKUP(A1403,$J$4:$K$19,2)="Y",IF(G1403&lt;='State Zip Codes'!$P$4,'State Zip Codes'!$P$3,IF(G1403&lt;='State Zip Codes'!$Q$4,'State Zip Codes'!$Q$3,IF(G1403&lt;='State Zip Codes'!$R$4,'State Zip Codes'!$R$3,IF(G1403&lt;='State Zip Codes'!$S$4,'State Zip Codes'!$S$3,IF(G1403&lt;='State Zip Codes'!$T$4,'State Zip Codes'!$T$3,"OUT OF TERRITORY"))))),$U$3)</f>
        <v>Zone 5</v>
      </c>
    </row>
    <row r="1404" spans="1:8" x14ac:dyDescent="0.25">
      <c r="A1404" t="s">
        <v>367</v>
      </c>
      <c r="B1404">
        <v>32607</v>
      </c>
      <c r="C1404" t="str">
        <f t="shared" si="21"/>
        <v>32607</v>
      </c>
      <c r="D1404" t="s">
        <v>348</v>
      </c>
      <c r="E1404" t="s">
        <v>914</v>
      </c>
      <c r="F1404" t="s">
        <v>940</v>
      </c>
      <c r="G1404" s="144">
        <v>98.518402174499997</v>
      </c>
      <c r="H1404" t="str">
        <f>IF(VLOOKUP(A1404,$J$4:$K$19,2)="Y",IF(G1404&lt;='State Zip Codes'!$P$4,'State Zip Codes'!$P$3,IF(G1404&lt;='State Zip Codes'!$Q$4,'State Zip Codes'!$Q$3,IF(G1404&lt;='State Zip Codes'!$R$4,'State Zip Codes'!$R$3,IF(G1404&lt;='State Zip Codes'!$S$4,'State Zip Codes'!$S$3,IF(G1404&lt;='State Zip Codes'!$T$4,'State Zip Codes'!$T$3,"OUT OF TERRITORY"))))),$U$3)</f>
        <v>Zone 5</v>
      </c>
    </row>
    <row r="1405" spans="1:8" x14ac:dyDescent="0.25">
      <c r="A1405" t="s">
        <v>367</v>
      </c>
      <c r="B1405">
        <v>33707</v>
      </c>
      <c r="C1405" t="str">
        <f t="shared" si="21"/>
        <v>33707</v>
      </c>
      <c r="D1405" t="s">
        <v>348</v>
      </c>
      <c r="E1405" t="s">
        <v>916</v>
      </c>
      <c r="F1405" t="s">
        <v>932</v>
      </c>
      <c r="G1405" s="144">
        <v>98.599180429200004</v>
      </c>
      <c r="H1405" t="str">
        <f>IF(VLOOKUP(A1405,$J$4:$K$19,2)="Y",IF(G1405&lt;='State Zip Codes'!$P$4,'State Zip Codes'!$P$3,IF(G1405&lt;='State Zip Codes'!$Q$4,'State Zip Codes'!$Q$3,IF(G1405&lt;='State Zip Codes'!$R$4,'State Zip Codes'!$R$3,IF(G1405&lt;='State Zip Codes'!$S$4,'State Zip Codes'!$S$3,IF(G1405&lt;='State Zip Codes'!$T$4,'State Zip Codes'!$T$3,"OUT OF TERRITORY"))))),$U$3)</f>
        <v>Zone 5</v>
      </c>
    </row>
    <row r="1406" spans="1:8" x14ac:dyDescent="0.25">
      <c r="A1406" t="s">
        <v>367</v>
      </c>
      <c r="B1406">
        <v>33786</v>
      </c>
      <c r="C1406" t="str">
        <f t="shared" si="21"/>
        <v>33786</v>
      </c>
      <c r="D1406" t="s">
        <v>348</v>
      </c>
      <c r="E1406" t="s">
        <v>916</v>
      </c>
      <c r="F1406" t="s">
        <v>957</v>
      </c>
      <c r="G1406" s="144">
        <v>98.642676412499995</v>
      </c>
      <c r="H1406" t="str">
        <f>IF(VLOOKUP(A1406,$J$4:$K$19,2)="Y",IF(G1406&lt;='State Zip Codes'!$P$4,'State Zip Codes'!$P$3,IF(G1406&lt;='State Zip Codes'!$Q$4,'State Zip Codes'!$Q$3,IF(G1406&lt;='State Zip Codes'!$R$4,'State Zip Codes'!$R$3,IF(G1406&lt;='State Zip Codes'!$S$4,'State Zip Codes'!$S$3,IF(G1406&lt;='State Zip Codes'!$T$4,'State Zip Codes'!$T$3,"OUT OF TERRITORY"))))),$U$3)</f>
        <v>Zone 5</v>
      </c>
    </row>
    <row r="1407" spans="1:8" x14ac:dyDescent="0.25">
      <c r="A1407" t="s">
        <v>367</v>
      </c>
      <c r="B1407">
        <v>33772</v>
      </c>
      <c r="C1407" t="str">
        <f t="shared" si="21"/>
        <v>33772</v>
      </c>
      <c r="D1407" t="s">
        <v>348</v>
      </c>
      <c r="E1407" t="s">
        <v>916</v>
      </c>
      <c r="F1407" t="s">
        <v>742</v>
      </c>
      <c r="G1407" s="144">
        <v>98.891224888499991</v>
      </c>
      <c r="H1407" t="str">
        <f>IF(VLOOKUP(A1407,$J$4:$K$19,2)="Y",IF(G1407&lt;='State Zip Codes'!$P$4,'State Zip Codes'!$P$3,IF(G1407&lt;='State Zip Codes'!$Q$4,'State Zip Codes'!$Q$3,IF(G1407&lt;='State Zip Codes'!$R$4,'State Zip Codes'!$R$3,IF(G1407&lt;='State Zip Codes'!$S$4,'State Zip Codes'!$S$3,IF(G1407&lt;='State Zip Codes'!$T$4,'State Zip Codes'!$T$3,"OUT OF TERRITORY"))))),$U$3)</f>
        <v>Zone 5</v>
      </c>
    </row>
    <row r="1408" spans="1:8" x14ac:dyDescent="0.25">
      <c r="A1408" t="s">
        <v>367</v>
      </c>
      <c r="B1408">
        <v>34202</v>
      </c>
      <c r="C1408" t="str">
        <f t="shared" si="21"/>
        <v>34202</v>
      </c>
      <c r="D1408" t="s">
        <v>348</v>
      </c>
      <c r="E1408" t="s">
        <v>933</v>
      </c>
      <c r="F1408" t="s">
        <v>948</v>
      </c>
      <c r="G1408" s="144">
        <v>98.984430567000004</v>
      </c>
      <c r="H1408" t="str">
        <f>IF(VLOOKUP(A1408,$J$4:$K$19,2)="Y",IF(G1408&lt;='State Zip Codes'!$P$4,'State Zip Codes'!$P$3,IF(G1408&lt;='State Zip Codes'!$Q$4,'State Zip Codes'!$Q$3,IF(G1408&lt;='State Zip Codes'!$R$4,'State Zip Codes'!$R$3,IF(G1408&lt;='State Zip Codes'!$S$4,'State Zip Codes'!$S$3,IF(G1408&lt;='State Zip Codes'!$T$4,'State Zip Codes'!$T$3,"OUT OF TERRITORY"))))),$U$3)</f>
        <v>Zone 5</v>
      </c>
    </row>
    <row r="1409" spans="1:8" x14ac:dyDescent="0.25">
      <c r="A1409" t="s">
        <v>367</v>
      </c>
      <c r="B1409">
        <v>32043</v>
      </c>
      <c r="C1409" t="str">
        <f t="shared" si="21"/>
        <v>32043</v>
      </c>
      <c r="D1409" t="s">
        <v>348</v>
      </c>
      <c r="E1409" t="s">
        <v>946</v>
      </c>
      <c r="F1409" t="s">
        <v>958</v>
      </c>
      <c r="G1409" s="144">
        <v>99.183269347799992</v>
      </c>
      <c r="H1409" t="str">
        <f>IF(VLOOKUP(A1409,$J$4:$K$19,2)="Y",IF(G1409&lt;='State Zip Codes'!$P$4,'State Zip Codes'!$P$3,IF(G1409&lt;='State Zip Codes'!$Q$4,'State Zip Codes'!$Q$3,IF(G1409&lt;='State Zip Codes'!$R$4,'State Zip Codes'!$R$3,IF(G1409&lt;='State Zip Codes'!$S$4,'State Zip Codes'!$S$3,IF(G1409&lt;='State Zip Codes'!$T$4,'State Zip Codes'!$T$3,"OUT OF TERRITORY"))))),$U$3)</f>
        <v>Zone 5</v>
      </c>
    </row>
    <row r="1410" spans="1:8" x14ac:dyDescent="0.25">
      <c r="A1410" t="s">
        <v>367</v>
      </c>
      <c r="B1410">
        <v>33774</v>
      </c>
      <c r="C1410" t="str">
        <f t="shared" si="21"/>
        <v>33774</v>
      </c>
      <c r="D1410" t="s">
        <v>348</v>
      </c>
      <c r="E1410" t="s">
        <v>916</v>
      </c>
      <c r="F1410" t="s">
        <v>944</v>
      </c>
      <c r="G1410" s="144">
        <v>99.239192754900003</v>
      </c>
      <c r="H1410" t="str">
        <f>IF(VLOOKUP(A1410,$J$4:$K$19,2)="Y",IF(G1410&lt;='State Zip Codes'!$P$4,'State Zip Codes'!$P$3,IF(G1410&lt;='State Zip Codes'!$Q$4,'State Zip Codes'!$Q$3,IF(G1410&lt;='State Zip Codes'!$R$4,'State Zip Codes'!$R$3,IF(G1410&lt;='State Zip Codes'!$S$4,'State Zip Codes'!$S$3,IF(G1410&lt;='State Zip Codes'!$T$4,'State Zip Codes'!$T$3,"OUT OF TERRITORY"))))),$U$3)</f>
        <v>Zone 5</v>
      </c>
    </row>
    <row r="1411" spans="1:8" x14ac:dyDescent="0.25">
      <c r="A1411" t="s">
        <v>367</v>
      </c>
      <c r="B1411">
        <v>34950</v>
      </c>
      <c r="C1411" t="str">
        <f t="shared" si="21"/>
        <v>34950</v>
      </c>
      <c r="D1411" t="s">
        <v>348</v>
      </c>
      <c r="E1411" t="s">
        <v>937</v>
      </c>
      <c r="F1411" t="s">
        <v>938</v>
      </c>
      <c r="G1411" s="144">
        <v>99.307543585799991</v>
      </c>
      <c r="H1411" t="str">
        <f>IF(VLOOKUP(A1411,$J$4:$K$19,2)="Y",IF(G1411&lt;='State Zip Codes'!$P$4,'State Zip Codes'!$P$3,IF(G1411&lt;='State Zip Codes'!$Q$4,'State Zip Codes'!$Q$3,IF(G1411&lt;='State Zip Codes'!$R$4,'State Zip Codes'!$R$3,IF(G1411&lt;='State Zip Codes'!$S$4,'State Zip Codes'!$S$3,IF(G1411&lt;='State Zip Codes'!$T$4,'State Zip Codes'!$T$3,"OUT OF TERRITORY"))))),$U$3)</f>
        <v>Zone 5</v>
      </c>
    </row>
    <row r="1412" spans="1:8" x14ac:dyDescent="0.25">
      <c r="A1412" t="s">
        <v>367</v>
      </c>
      <c r="B1412">
        <v>34949</v>
      </c>
      <c r="C1412" t="str">
        <f t="shared" si="21"/>
        <v>34949</v>
      </c>
      <c r="D1412" t="s">
        <v>348</v>
      </c>
      <c r="E1412" t="s">
        <v>937</v>
      </c>
      <c r="F1412" t="s">
        <v>938</v>
      </c>
      <c r="G1412" s="144">
        <v>99.425604111899986</v>
      </c>
      <c r="H1412" t="str">
        <f>IF(VLOOKUP(A1412,$J$4:$K$19,2)="Y",IF(G1412&lt;='State Zip Codes'!$P$4,'State Zip Codes'!$P$3,IF(G1412&lt;='State Zip Codes'!$Q$4,'State Zip Codes'!$Q$3,IF(G1412&lt;='State Zip Codes'!$R$4,'State Zip Codes'!$R$3,IF(G1412&lt;='State Zip Codes'!$S$4,'State Zip Codes'!$S$3,IF(G1412&lt;='State Zip Codes'!$T$4,'State Zip Codes'!$T$3,"OUT OF TERRITORY"))))),$U$3)</f>
        <v>Zone 5</v>
      </c>
    </row>
    <row r="1413" spans="1:8" x14ac:dyDescent="0.25">
      <c r="A1413" t="s">
        <v>367</v>
      </c>
      <c r="B1413">
        <v>32605</v>
      </c>
      <c r="C1413" t="str">
        <f t="shared" ref="C1413:C1476" si="22">TRIM(CLEAN(B1413))</f>
        <v>32605</v>
      </c>
      <c r="D1413" t="s">
        <v>348</v>
      </c>
      <c r="E1413" t="s">
        <v>914</v>
      </c>
      <c r="F1413" t="s">
        <v>940</v>
      </c>
      <c r="G1413" s="144">
        <v>99.431817823800003</v>
      </c>
      <c r="H1413" t="str">
        <f>IF(VLOOKUP(A1413,$J$4:$K$19,2)="Y",IF(G1413&lt;='State Zip Codes'!$P$4,'State Zip Codes'!$P$3,IF(G1413&lt;='State Zip Codes'!$Q$4,'State Zip Codes'!$Q$3,IF(G1413&lt;='State Zip Codes'!$R$4,'State Zip Codes'!$R$3,IF(G1413&lt;='State Zip Codes'!$S$4,'State Zip Codes'!$S$3,IF(G1413&lt;='State Zip Codes'!$T$4,'State Zip Codes'!$T$3,"OUT OF TERRITORY"))))),$U$3)</f>
        <v>Zone 5</v>
      </c>
    </row>
    <row r="1414" spans="1:8" x14ac:dyDescent="0.25">
      <c r="A1414" t="s">
        <v>367</v>
      </c>
      <c r="B1414">
        <v>32609</v>
      </c>
      <c r="C1414" t="str">
        <f t="shared" si="22"/>
        <v>32609</v>
      </c>
      <c r="D1414" t="s">
        <v>348</v>
      </c>
      <c r="E1414" t="s">
        <v>914</v>
      </c>
      <c r="F1414" t="s">
        <v>940</v>
      </c>
      <c r="G1414" s="144">
        <v>99.916487352000004</v>
      </c>
      <c r="H1414" t="str">
        <f>IF(VLOOKUP(A1414,$J$4:$K$19,2)="Y",IF(G1414&lt;='State Zip Codes'!$P$4,'State Zip Codes'!$P$3,IF(G1414&lt;='State Zip Codes'!$Q$4,'State Zip Codes'!$Q$3,IF(G1414&lt;='State Zip Codes'!$R$4,'State Zip Codes'!$R$3,IF(G1414&lt;='State Zip Codes'!$S$4,'State Zip Codes'!$S$3,IF(G1414&lt;='State Zip Codes'!$T$4,'State Zip Codes'!$T$3,"OUT OF TERRITORY"))))),$U$3)</f>
        <v>Zone 5</v>
      </c>
    </row>
    <row r="1415" spans="1:8" x14ac:dyDescent="0.25">
      <c r="A1415" t="s">
        <v>367</v>
      </c>
      <c r="B1415">
        <v>34208</v>
      </c>
      <c r="C1415" t="str">
        <f t="shared" si="22"/>
        <v>34208</v>
      </c>
      <c r="D1415" t="s">
        <v>348</v>
      </c>
      <c r="E1415" t="s">
        <v>933</v>
      </c>
      <c r="F1415" t="s">
        <v>948</v>
      </c>
      <c r="G1415" s="144">
        <v>100.1961043875</v>
      </c>
      <c r="H1415" t="str">
        <f>IF(VLOOKUP(A1415,$J$4:$K$19,2)="Y",IF(G1415&lt;='State Zip Codes'!$P$4,'State Zip Codes'!$P$3,IF(G1415&lt;='State Zip Codes'!$Q$4,'State Zip Codes'!$Q$3,IF(G1415&lt;='State Zip Codes'!$R$4,'State Zip Codes'!$R$3,IF(G1415&lt;='State Zip Codes'!$S$4,'State Zip Codes'!$S$3,IF(G1415&lt;='State Zip Codes'!$T$4,'State Zip Codes'!$T$3,"OUT OF TERRITORY"))))),$U$3)</f>
        <v>Zone 5</v>
      </c>
    </row>
    <row r="1416" spans="1:8" x14ac:dyDescent="0.25">
      <c r="A1416" t="s">
        <v>367</v>
      </c>
      <c r="B1416">
        <v>34981</v>
      </c>
      <c r="C1416" t="str">
        <f t="shared" si="22"/>
        <v>34981</v>
      </c>
      <c r="D1416" t="s">
        <v>348</v>
      </c>
      <c r="E1416" t="s">
        <v>937</v>
      </c>
      <c r="F1416" t="s">
        <v>938</v>
      </c>
      <c r="G1416" s="144">
        <v>100.30795120169999</v>
      </c>
      <c r="H1416" t="str">
        <f>IF(VLOOKUP(A1416,$J$4:$K$19,2)="Y",IF(G1416&lt;='State Zip Codes'!$P$4,'State Zip Codes'!$P$3,IF(G1416&lt;='State Zip Codes'!$Q$4,'State Zip Codes'!$Q$3,IF(G1416&lt;='State Zip Codes'!$R$4,'State Zip Codes'!$R$3,IF(G1416&lt;='State Zip Codes'!$S$4,'State Zip Codes'!$S$3,IF(G1416&lt;='State Zip Codes'!$T$4,'State Zip Codes'!$T$3,"OUT OF TERRITORY"))))),$U$3)</f>
        <v>Zone 5</v>
      </c>
    </row>
    <row r="1417" spans="1:8" x14ac:dyDescent="0.25">
      <c r="A1417" t="s">
        <v>367</v>
      </c>
      <c r="B1417">
        <v>33708</v>
      </c>
      <c r="C1417" t="str">
        <f t="shared" si="22"/>
        <v>33708</v>
      </c>
      <c r="D1417" t="s">
        <v>348</v>
      </c>
      <c r="E1417" t="s">
        <v>916</v>
      </c>
      <c r="F1417" t="s">
        <v>932</v>
      </c>
      <c r="G1417" s="144">
        <v>100.33280604929999</v>
      </c>
      <c r="H1417" t="str">
        <f>IF(VLOOKUP(A1417,$J$4:$K$19,2)="Y",IF(G1417&lt;='State Zip Codes'!$P$4,'State Zip Codes'!$P$3,IF(G1417&lt;='State Zip Codes'!$Q$4,'State Zip Codes'!$Q$3,IF(G1417&lt;='State Zip Codes'!$R$4,'State Zip Codes'!$R$3,IF(G1417&lt;='State Zip Codes'!$S$4,'State Zip Codes'!$S$3,IF(G1417&lt;='State Zip Codes'!$T$4,'State Zip Codes'!$T$3,"OUT OF TERRITORY"))))),$U$3)</f>
        <v>Zone 5</v>
      </c>
    </row>
    <row r="1418" spans="1:8" x14ac:dyDescent="0.25">
      <c r="A1418" t="s">
        <v>367</v>
      </c>
      <c r="B1418">
        <v>33776</v>
      </c>
      <c r="C1418" t="str">
        <f t="shared" si="22"/>
        <v>33776</v>
      </c>
      <c r="D1418" t="s">
        <v>348</v>
      </c>
      <c r="E1418" t="s">
        <v>916</v>
      </c>
      <c r="F1418" t="s">
        <v>742</v>
      </c>
      <c r="G1418" s="144">
        <v>100.39494316829999</v>
      </c>
      <c r="H1418" t="str">
        <f>IF(VLOOKUP(A1418,$J$4:$K$19,2)="Y",IF(G1418&lt;='State Zip Codes'!$P$4,'State Zip Codes'!$P$3,IF(G1418&lt;='State Zip Codes'!$Q$4,'State Zip Codes'!$Q$3,IF(G1418&lt;='State Zip Codes'!$R$4,'State Zip Codes'!$R$3,IF(G1418&lt;='State Zip Codes'!$S$4,'State Zip Codes'!$S$3,IF(G1418&lt;='State Zip Codes'!$T$4,'State Zip Codes'!$T$3,"OUT OF TERRITORY"))))),$U$3)</f>
        <v>Zone 5</v>
      </c>
    </row>
    <row r="1419" spans="1:8" x14ac:dyDescent="0.25">
      <c r="A1419" t="s">
        <v>367</v>
      </c>
      <c r="B1419">
        <v>33785</v>
      </c>
      <c r="C1419" t="str">
        <f t="shared" si="22"/>
        <v>33785</v>
      </c>
      <c r="D1419" t="s">
        <v>348</v>
      </c>
      <c r="E1419" t="s">
        <v>916</v>
      </c>
      <c r="F1419" t="s">
        <v>959</v>
      </c>
      <c r="G1419" s="144">
        <v>100.4197980159</v>
      </c>
      <c r="H1419" t="str">
        <f>IF(VLOOKUP(A1419,$J$4:$K$19,2)="Y",IF(G1419&lt;='State Zip Codes'!$P$4,'State Zip Codes'!$P$3,IF(G1419&lt;='State Zip Codes'!$Q$4,'State Zip Codes'!$Q$3,IF(G1419&lt;='State Zip Codes'!$R$4,'State Zip Codes'!$R$3,IF(G1419&lt;='State Zip Codes'!$S$4,'State Zip Codes'!$S$3,IF(G1419&lt;='State Zip Codes'!$T$4,'State Zip Codes'!$T$3,"OUT OF TERRITORY"))))),$U$3)</f>
        <v>Zone 5</v>
      </c>
    </row>
    <row r="1420" spans="1:8" x14ac:dyDescent="0.25">
      <c r="A1420" t="s">
        <v>367</v>
      </c>
      <c r="B1420">
        <v>33960</v>
      </c>
      <c r="C1420" t="str">
        <f t="shared" si="22"/>
        <v>33960</v>
      </c>
      <c r="D1420" t="s">
        <v>348</v>
      </c>
      <c r="E1420" t="s">
        <v>869</v>
      </c>
      <c r="F1420" t="s">
        <v>960</v>
      </c>
      <c r="G1420" s="144">
        <v>100.4197980159</v>
      </c>
      <c r="H1420" t="str">
        <f>IF(VLOOKUP(A1420,$J$4:$K$19,2)="Y",IF(G1420&lt;='State Zip Codes'!$P$4,'State Zip Codes'!$P$3,IF(G1420&lt;='State Zip Codes'!$Q$4,'State Zip Codes'!$Q$3,IF(G1420&lt;='State Zip Codes'!$R$4,'State Zip Codes'!$R$3,IF(G1420&lt;='State Zip Codes'!$S$4,'State Zip Codes'!$S$3,IF(G1420&lt;='State Zip Codes'!$T$4,'State Zip Codes'!$T$3,"OUT OF TERRITORY"))))),$U$3)</f>
        <v>Zone 5</v>
      </c>
    </row>
    <row r="1421" spans="1:8" x14ac:dyDescent="0.25">
      <c r="A1421" t="s">
        <v>367</v>
      </c>
      <c r="B1421">
        <v>33706</v>
      </c>
      <c r="C1421" t="str">
        <f t="shared" si="22"/>
        <v>33706</v>
      </c>
      <c r="D1421" t="s">
        <v>348</v>
      </c>
      <c r="E1421" t="s">
        <v>916</v>
      </c>
      <c r="F1421" t="s">
        <v>932</v>
      </c>
      <c r="G1421" s="144">
        <v>100.66213277999999</v>
      </c>
      <c r="H1421" t="str">
        <f>IF(VLOOKUP(A1421,$J$4:$K$19,2)="Y",IF(G1421&lt;='State Zip Codes'!$P$4,'State Zip Codes'!$P$3,IF(G1421&lt;='State Zip Codes'!$Q$4,'State Zip Codes'!$Q$3,IF(G1421&lt;='State Zip Codes'!$R$4,'State Zip Codes'!$R$3,IF(G1421&lt;='State Zip Codes'!$S$4,'State Zip Codes'!$S$3,IF(G1421&lt;='State Zip Codes'!$T$4,'State Zip Codes'!$T$3,"OUT OF TERRITORY"))))),$U$3)</f>
        <v>Zone 5</v>
      </c>
    </row>
    <row r="1422" spans="1:8" x14ac:dyDescent="0.25">
      <c r="A1422" t="s">
        <v>367</v>
      </c>
      <c r="B1422">
        <v>32044</v>
      </c>
      <c r="C1422" t="str">
        <f t="shared" si="22"/>
        <v>32044</v>
      </c>
      <c r="D1422" t="s">
        <v>348</v>
      </c>
      <c r="E1422" t="s">
        <v>961</v>
      </c>
      <c r="F1422" t="s">
        <v>962</v>
      </c>
      <c r="G1422" s="144">
        <v>101.52583873409999</v>
      </c>
      <c r="H1422" t="str">
        <f>IF(VLOOKUP(A1422,$J$4:$K$19,2)="Y",IF(G1422&lt;='State Zip Codes'!$P$4,'State Zip Codes'!$P$3,IF(G1422&lt;='State Zip Codes'!$Q$4,'State Zip Codes'!$Q$3,IF(G1422&lt;='State Zip Codes'!$R$4,'State Zip Codes'!$R$3,IF(G1422&lt;='State Zip Codes'!$S$4,'State Zip Codes'!$S$3,IF(G1422&lt;='State Zip Codes'!$T$4,'State Zip Codes'!$T$3,"OUT OF TERRITORY"))))),$U$3)</f>
        <v>Zone 5</v>
      </c>
    </row>
    <row r="1423" spans="1:8" x14ac:dyDescent="0.25">
      <c r="A1423" t="s">
        <v>367</v>
      </c>
      <c r="B1423">
        <v>32606</v>
      </c>
      <c r="C1423" t="str">
        <f t="shared" si="22"/>
        <v>32606</v>
      </c>
      <c r="D1423" t="s">
        <v>348</v>
      </c>
      <c r="E1423" t="s">
        <v>914</v>
      </c>
      <c r="F1423" t="s">
        <v>940</v>
      </c>
      <c r="G1423" s="144">
        <v>101.71225009109999</v>
      </c>
      <c r="H1423" t="str">
        <f>IF(VLOOKUP(A1423,$J$4:$K$19,2)="Y",IF(G1423&lt;='State Zip Codes'!$P$4,'State Zip Codes'!$P$3,IF(G1423&lt;='State Zip Codes'!$Q$4,'State Zip Codes'!$Q$3,IF(G1423&lt;='State Zip Codes'!$R$4,'State Zip Codes'!$R$3,IF(G1423&lt;='State Zip Codes'!$S$4,'State Zip Codes'!$S$3,IF(G1423&lt;='State Zip Codes'!$T$4,'State Zip Codes'!$T$3,"OUT OF TERRITORY"))))),$U$3)</f>
        <v>Zone 5</v>
      </c>
    </row>
    <row r="1424" spans="1:8" x14ac:dyDescent="0.25">
      <c r="A1424" t="s">
        <v>367</v>
      </c>
      <c r="B1424">
        <v>34987</v>
      </c>
      <c r="C1424" t="str">
        <f t="shared" si="22"/>
        <v>34987</v>
      </c>
      <c r="D1424" t="s">
        <v>348</v>
      </c>
      <c r="E1424" t="s">
        <v>937</v>
      </c>
      <c r="F1424" t="s">
        <v>963</v>
      </c>
      <c r="G1424" s="144">
        <v>101.84895175289999</v>
      </c>
      <c r="H1424" t="str">
        <f>IF(VLOOKUP(A1424,$J$4:$K$19,2)="Y",IF(G1424&lt;='State Zip Codes'!$P$4,'State Zip Codes'!$P$3,IF(G1424&lt;='State Zip Codes'!$Q$4,'State Zip Codes'!$Q$3,IF(G1424&lt;='State Zip Codes'!$R$4,'State Zip Codes'!$R$3,IF(G1424&lt;='State Zip Codes'!$S$4,'State Zip Codes'!$S$3,IF(G1424&lt;='State Zip Codes'!$T$4,'State Zip Codes'!$T$3,"OUT OF TERRITORY"))))),$U$3)</f>
        <v>Zone 5</v>
      </c>
    </row>
    <row r="1425" spans="1:8" x14ac:dyDescent="0.25">
      <c r="A1425" t="s">
        <v>367</v>
      </c>
      <c r="B1425">
        <v>34240</v>
      </c>
      <c r="C1425" t="str">
        <f t="shared" si="22"/>
        <v>34240</v>
      </c>
      <c r="D1425" t="s">
        <v>348</v>
      </c>
      <c r="E1425" t="s">
        <v>964</v>
      </c>
      <c r="F1425" t="s">
        <v>964</v>
      </c>
      <c r="G1425" s="144">
        <v>102.2279881788</v>
      </c>
      <c r="H1425" t="str">
        <f>IF(VLOOKUP(A1425,$J$4:$K$19,2)="Y",IF(G1425&lt;='State Zip Codes'!$P$4,'State Zip Codes'!$P$3,IF(G1425&lt;='State Zip Codes'!$Q$4,'State Zip Codes'!$Q$3,IF(G1425&lt;='State Zip Codes'!$R$4,'State Zip Codes'!$R$3,IF(G1425&lt;='State Zip Codes'!$S$4,'State Zip Codes'!$S$3,IF(G1425&lt;='State Zip Codes'!$T$4,'State Zip Codes'!$T$3,"OUT OF TERRITORY"))))),$U$3)</f>
        <v>Zone 5</v>
      </c>
    </row>
    <row r="1426" spans="1:8" x14ac:dyDescent="0.25">
      <c r="A1426" t="s">
        <v>367</v>
      </c>
      <c r="B1426">
        <v>34986</v>
      </c>
      <c r="C1426" t="str">
        <f t="shared" si="22"/>
        <v>34986</v>
      </c>
      <c r="D1426" t="s">
        <v>348</v>
      </c>
      <c r="E1426" t="s">
        <v>937</v>
      </c>
      <c r="F1426" t="s">
        <v>963</v>
      </c>
      <c r="G1426" s="144">
        <v>102.2404156026</v>
      </c>
      <c r="H1426" t="str">
        <f>IF(VLOOKUP(A1426,$J$4:$K$19,2)="Y",IF(G1426&lt;='State Zip Codes'!$P$4,'State Zip Codes'!$P$3,IF(G1426&lt;='State Zip Codes'!$Q$4,'State Zip Codes'!$Q$3,IF(G1426&lt;='State Zip Codes'!$R$4,'State Zip Codes'!$R$3,IF(G1426&lt;='State Zip Codes'!$S$4,'State Zip Codes'!$S$3,IF(G1426&lt;='State Zip Codes'!$T$4,'State Zip Codes'!$T$3,"OUT OF TERRITORY"))))),$U$3)</f>
        <v>Zone 5</v>
      </c>
    </row>
    <row r="1427" spans="1:8" x14ac:dyDescent="0.25">
      <c r="A1427" t="s">
        <v>367</v>
      </c>
      <c r="B1427">
        <v>34203</v>
      </c>
      <c r="C1427" t="str">
        <f t="shared" si="22"/>
        <v>34203</v>
      </c>
      <c r="D1427" t="s">
        <v>348</v>
      </c>
      <c r="E1427" t="s">
        <v>933</v>
      </c>
      <c r="F1427" t="s">
        <v>948</v>
      </c>
      <c r="G1427" s="144">
        <v>102.68158914749999</v>
      </c>
      <c r="H1427" t="str">
        <f>IF(VLOOKUP(A1427,$J$4:$K$19,2)="Y",IF(G1427&lt;='State Zip Codes'!$P$4,'State Zip Codes'!$P$3,IF(G1427&lt;='State Zip Codes'!$Q$4,'State Zip Codes'!$Q$3,IF(G1427&lt;='State Zip Codes'!$R$4,'State Zip Codes'!$R$3,IF(G1427&lt;='State Zip Codes'!$S$4,'State Zip Codes'!$S$3,IF(G1427&lt;='State Zip Codes'!$T$4,'State Zip Codes'!$T$3,"OUT OF TERRITORY"))))),$U$3)</f>
        <v>Zone 5</v>
      </c>
    </row>
    <row r="1428" spans="1:8" x14ac:dyDescent="0.25">
      <c r="A1428" t="s">
        <v>367</v>
      </c>
      <c r="B1428">
        <v>34201</v>
      </c>
      <c r="C1428" t="str">
        <f t="shared" si="22"/>
        <v>34201</v>
      </c>
      <c r="D1428" t="s">
        <v>348</v>
      </c>
      <c r="E1428" t="s">
        <v>933</v>
      </c>
      <c r="F1428" t="s">
        <v>948</v>
      </c>
      <c r="G1428" s="144">
        <v>102.7250851308</v>
      </c>
      <c r="H1428" t="str">
        <f>IF(VLOOKUP(A1428,$J$4:$K$19,2)="Y",IF(G1428&lt;='State Zip Codes'!$P$4,'State Zip Codes'!$P$3,IF(G1428&lt;='State Zip Codes'!$Q$4,'State Zip Codes'!$Q$3,IF(G1428&lt;='State Zip Codes'!$R$4,'State Zip Codes'!$R$3,IF(G1428&lt;='State Zip Codes'!$S$4,'State Zip Codes'!$S$3,IF(G1428&lt;='State Zip Codes'!$T$4,'State Zip Codes'!$T$3,"OUT OF TERRITORY"))))),$U$3)</f>
        <v>Zone 5</v>
      </c>
    </row>
    <row r="1429" spans="1:8" x14ac:dyDescent="0.25">
      <c r="A1429" t="s">
        <v>367</v>
      </c>
      <c r="B1429">
        <v>33715</v>
      </c>
      <c r="C1429" t="str">
        <f t="shared" si="22"/>
        <v>33715</v>
      </c>
      <c r="D1429" t="s">
        <v>348</v>
      </c>
      <c r="E1429" t="s">
        <v>916</v>
      </c>
      <c r="F1429" t="s">
        <v>932</v>
      </c>
      <c r="G1429" s="144">
        <v>102.7561536903</v>
      </c>
      <c r="H1429" t="str">
        <f>IF(VLOOKUP(A1429,$J$4:$K$19,2)="Y",IF(G1429&lt;='State Zip Codes'!$P$4,'State Zip Codes'!$P$3,IF(G1429&lt;='State Zip Codes'!$Q$4,'State Zip Codes'!$Q$3,IF(G1429&lt;='State Zip Codes'!$R$4,'State Zip Codes'!$R$3,IF(G1429&lt;='State Zip Codes'!$S$4,'State Zip Codes'!$S$3,IF(G1429&lt;='State Zip Codes'!$T$4,'State Zip Codes'!$T$3,"OUT OF TERRITORY"))))),$U$3)</f>
        <v>Zone 5</v>
      </c>
    </row>
    <row r="1430" spans="1:8" x14ac:dyDescent="0.25">
      <c r="A1430" t="s">
        <v>367</v>
      </c>
      <c r="B1430">
        <v>32095</v>
      </c>
      <c r="C1430" t="str">
        <f t="shared" si="22"/>
        <v>32095</v>
      </c>
      <c r="D1430" t="s">
        <v>348</v>
      </c>
      <c r="E1430" t="s">
        <v>903</v>
      </c>
      <c r="F1430" t="s">
        <v>918</v>
      </c>
      <c r="G1430" s="144">
        <v>102.8866416402</v>
      </c>
      <c r="H1430" t="str">
        <f>IF(VLOOKUP(A1430,$J$4:$K$19,2)="Y",IF(G1430&lt;='State Zip Codes'!$P$4,'State Zip Codes'!$P$3,IF(G1430&lt;='State Zip Codes'!$Q$4,'State Zip Codes'!$Q$3,IF(G1430&lt;='State Zip Codes'!$R$4,'State Zip Codes'!$R$3,IF(G1430&lt;='State Zip Codes'!$S$4,'State Zip Codes'!$S$3,IF(G1430&lt;='State Zip Codes'!$T$4,'State Zip Codes'!$T$3,"OUT OF TERRITORY"))))),$U$3)</f>
        <v>Zone 5</v>
      </c>
    </row>
    <row r="1431" spans="1:8" x14ac:dyDescent="0.25">
      <c r="A1431" t="s">
        <v>367</v>
      </c>
      <c r="B1431">
        <v>34974</v>
      </c>
      <c r="C1431" t="str">
        <f t="shared" si="22"/>
        <v>34974</v>
      </c>
      <c r="D1431" t="s">
        <v>348</v>
      </c>
      <c r="E1431" t="s">
        <v>913</v>
      </c>
      <c r="F1431" t="s">
        <v>913</v>
      </c>
      <c r="G1431" s="144">
        <v>103.1600449638</v>
      </c>
      <c r="H1431" t="str">
        <f>IF(VLOOKUP(A1431,$J$4:$K$19,2)="Y",IF(G1431&lt;='State Zip Codes'!$P$4,'State Zip Codes'!$P$3,IF(G1431&lt;='State Zip Codes'!$Q$4,'State Zip Codes'!$Q$3,IF(G1431&lt;='State Zip Codes'!$R$4,'State Zip Codes'!$R$3,IF(G1431&lt;='State Zip Codes'!$S$4,'State Zip Codes'!$S$3,IF(G1431&lt;='State Zip Codes'!$T$4,'State Zip Codes'!$T$3,"OUT OF TERRITORY"))))),$U$3)</f>
        <v>Zone 5</v>
      </c>
    </row>
    <row r="1432" spans="1:8" x14ac:dyDescent="0.25">
      <c r="A1432" t="s">
        <v>367</v>
      </c>
      <c r="B1432">
        <v>34205</v>
      </c>
      <c r="C1432" t="str">
        <f t="shared" si="22"/>
        <v>34205</v>
      </c>
      <c r="D1432" t="s">
        <v>348</v>
      </c>
      <c r="E1432" t="s">
        <v>933</v>
      </c>
      <c r="F1432" t="s">
        <v>948</v>
      </c>
      <c r="G1432" s="144">
        <v>103.5701499492</v>
      </c>
      <c r="H1432" t="str">
        <f>IF(VLOOKUP(A1432,$J$4:$K$19,2)="Y",IF(G1432&lt;='State Zip Codes'!$P$4,'State Zip Codes'!$P$3,IF(G1432&lt;='State Zip Codes'!$Q$4,'State Zip Codes'!$Q$3,IF(G1432&lt;='State Zip Codes'!$R$4,'State Zip Codes'!$R$3,IF(G1432&lt;='State Zip Codes'!$S$4,'State Zip Codes'!$S$3,IF(G1432&lt;='State Zip Codes'!$T$4,'State Zip Codes'!$T$3,"OUT OF TERRITORY"))))),$U$3)</f>
        <v>Zone 5</v>
      </c>
    </row>
    <row r="1433" spans="1:8" x14ac:dyDescent="0.25">
      <c r="A1433" t="s">
        <v>367</v>
      </c>
      <c r="B1433">
        <v>32669</v>
      </c>
      <c r="C1433" t="str">
        <f t="shared" si="22"/>
        <v>32669</v>
      </c>
      <c r="D1433" t="s">
        <v>348</v>
      </c>
      <c r="E1433" t="s">
        <v>914</v>
      </c>
      <c r="F1433" t="s">
        <v>965</v>
      </c>
      <c r="G1433" s="144">
        <v>104.5581301413</v>
      </c>
      <c r="H1433" t="str">
        <f>IF(VLOOKUP(A1433,$J$4:$K$19,2)="Y",IF(G1433&lt;='State Zip Codes'!$P$4,'State Zip Codes'!$P$3,IF(G1433&lt;='State Zip Codes'!$Q$4,'State Zip Codes'!$Q$3,IF(G1433&lt;='State Zip Codes'!$R$4,'State Zip Codes'!$R$3,IF(G1433&lt;='State Zip Codes'!$S$4,'State Zip Codes'!$S$3,IF(G1433&lt;='State Zip Codes'!$T$4,'State Zip Codes'!$T$3,"OUT OF TERRITORY"))))),$U$3)</f>
        <v>Zone 5</v>
      </c>
    </row>
    <row r="1434" spans="1:8" x14ac:dyDescent="0.25">
      <c r="A1434" t="s">
        <v>367</v>
      </c>
      <c r="B1434">
        <v>34982</v>
      </c>
      <c r="C1434" t="str">
        <f t="shared" si="22"/>
        <v>34982</v>
      </c>
      <c r="D1434" t="s">
        <v>348</v>
      </c>
      <c r="E1434" t="s">
        <v>937</v>
      </c>
      <c r="F1434" t="s">
        <v>938</v>
      </c>
      <c r="G1434" s="144">
        <v>104.70104551499999</v>
      </c>
      <c r="H1434" t="str">
        <f>IF(VLOOKUP(A1434,$J$4:$K$19,2)="Y",IF(G1434&lt;='State Zip Codes'!$P$4,'State Zip Codes'!$P$3,IF(G1434&lt;='State Zip Codes'!$Q$4,'State Zip Codes'!$Q$3,IF(G1434&lt;='State Zip Codes'!$R$4,'State Zip Codes'!$R$3,IF(G1434&lt;='State Zip Codes'!$S$4,'State Zip Codes'!$S$3,IF(G1434&lt;='State Zip Codes'!$T$4,'State Zip Codes'!$T$3,"OUT OF TERRITORY"))))),$U$3)</f>
        <v>Zone 5</v>
      </c>
    </row>
    <row r="1435" spans="1:8" x14ac:dyDescent="0.25">
      <c r="A1435" t="s">
        <v>367</v>
      </c>
      <c r="B1435">
        <v>32091</v>
      </c>
      <c r="C1435" t="str">
        <f t="shared" si="22"/>
        <v>32091</v>
      </c>
      <c r="D1435" t="s">
        <v>348</v>
      </c>
      <c r="E1435" t="s">
        <v>961</v>
      </c>
      <c r="F1435" t="s">
        <v>966</v>
      </c>
      <c r="G1435" s="144">
        <v>104.74454149829999</v>
      </c>
      <c r="H1435" t="str">
        <f>IF(VLOOKUP(A1435,$J$4:$K$19,2)="Y",IF(G1435&lt;='State Zip Codes'!$P$4,'State Zip Codes'!$P$3,IF(G1435&lt;='State Zip Codes'!$Q$4,'State Zip Codes'!$Q$3,IF(G1435&lt;='State Zip Codes'!$R$4,'State Zip Codes'!$R$3,IF(G1435&lt;='State Zip Codes'!$S$4,'State Zip Codes'!$S$3,IF(G1435&lt;='State Zip Codes'!$T$4,'State Zip Codes'!$T$3,"OUT OF TERRITORY"))))),$U$3)</f>
        <v>Zone 5</v>
      </c>
    </row>
    <row r="1436" spans="1:8" x14ac:dyDescent="0.25">
      <c r="A1436" t="s">
        <v>367</v>
      </c>
      <c r="B1436">
        <v>34243</v>
      </c>
      <c r="C1436" t="str">
        <f t="shared" si="22"/>
        <v>34243</v>
      </c>
      <c r="D1436" t="s">
        <v>348</v>
      </c>
      <c r="E1436" t="s">
        <v>933</v>
      </c>
      <c r="F1436" t="s">
        <v>964</v>
      </c>
      <c r="G1436" s="144">
        <v>104.94338027909998</v>
      </c>
      <c r="H1436" t="str">
        <f>IF(VLOOKUP(A1436,$J$4:$K$19,2)="Y",IF(G1436&lt;='State Zip Codes'!$P$4,'State Zip Codes'!$P$3,IF(G1436&lt;='State Zip Codes'!$Q$4,'State Zip Codes'!$Q$3,IF(G1436&lt;='State Zip Codes'!$R$4,'State Zip Codes'!$R$3,IF(G1436&lt;='State Zip Codes'!$S$4,'State Zip Codes'!$S$3,IF(G1436&lt;='State Zip Codes'!$T$4,'State Zip Codes'!$T$3,"OUT OF TERRITORY"))))),$U$3)</f>
        <v>Zone 5</v>
      </c>
    </row>
    <row r="1437" spans="1:8" x14ac:dyDescent="0.25">
      <c r="A1437" t="s">
        <v>367</v>
      </c>
      <c r="B1437">
        <v>34983</v>
      </c>
      <c r="C1437" t="str">
        <f t="shared" si="22"/>
        <v>34983</v>
      </c>
      <c r="D1437" t="s">
        <v>348</v>
      </c>
      <c r="E1437" t="s">
        <v>937</v>
      </c>
      <c r="F1437" t="s">
        <v>963</v>
      </c>
      <c r="G1437" s="144">
        <v>105.08629565279999</v>
      </c>
      <c r="H1437" t="str">
        <f>IF(VLOOKUP(A1437,$J$4:$K$19,2)="Y",IF(G1437&lt;='State Zip Codes'!$P$4,'State Zip Codes'!$P$3,IF(G1437&lt;='State Zip Codes'!$Q$4,'State Zip Codes'!$Q$3,IF(G1437&lt;='State Zip Codes'!$R$4,'State Zip Codes'!$R$3,IF(G1437&lt;='State Zip Codes'!$S$4,'State Zip Codes'!$S$3,IF(G1437&lt;='State Zip Codes'!$T$4,'State Zip Codes'!$T$3,"OUT OF TERRITORY"))))),$U$3)</f>
        <v>Zone 5</v>
      </c>
    </row>
    <row r="1438" spans="1:8" x14ac:dyDescent="0.25">
      <c r="A1438" t="s">
        <v>367</v>
      </c>
      <c r="B1438">
        <v>32653</v>
      </c>
      <c r="C1438" t="str">
        <f t="shared" si="22"/>
        <v>32653</v>
      </c>
      <c r="D1438" t="s">
        <v>348</v>
      </c>
      <c r="E1438" t="s">
        <v>914</v>
      </c>
      <c r="F1438" t="s">
        <v>940</v>
      </c>
      <c r="G1438" s="144">
        <v>105.09250936469999</v>
      </c>
      <c r="H1438" t="str">
        <f>IF(VLOOKUP(A1438,$J$4:$K$19,2)="Y",IF(G1438&lt;='State Zip Codes'!$P$4,'State Zip Codes'!$P$3,IF(G1438&lt;='State Zip Codes'!$Q$4,'State Zip Codes'!$Q$3,IF(G1438&lt;='State Zip Codes'!$R$4,'State Zip Codes'!$R$3,IF(G1438&lt;='State Zip Codes'!$S$4,'State Zip Codes'!$S$3,IF(G1438&lt;='State Zip Codes'!$T$4,'State Zip Codes'!$T$3,"OUT OF TERRITORY"))))),$U$3)</f>
        <v>Zone 5</v>
      </c>
    </row>
    <row r="1439" spans="1:8" x14ac:dyDescent="0.25">
      <c r="A1439" t="s">
        <v>367</v>
      </c>
      <c r="B1439">
        <v>34235</v>
      </c>
      <c r="C1439" t="str">
        <f t="shared" si="22"/>
        <v>34235</v>
      </c>
      <c r="D1439" t="s">
        <v>348</v>
      </c>
      <c r="E1439" t="s">
        <v>964</v>
      </c>
      <c r="F1439" t="s">
        <v>964</v>
      </c>
      <c r="G1439" s="144">
        <v>105.2664932979</v>
      </c>
      <c r="H1439" t="str">
        <f>IF(VLOOKUP(A1439,$J$4:$K$19,2)="Y",IF(G1439&lt;='State Zip Codes'!$P$4,'State Zip Codes'!$P$3,IF(G1439&lt;='State Zip Codes'!$Q$4,'State Zip Codes'!$Q$3,IF(G1439&lt;='State Zip Codes'!$R$4,'State Zip Codes'!$R$3,IF(G1439&lt;='State Zip Codes'!$S$4,'State Zip Codes'!$S$3,IF(G1439&lt;='State Zip Codes'!$T$4,'State Zip Codes'!$T$3,"OUT OF TERRITORY"))))),$U$3)</f>
        <v>Zone 5</v>
      </c>
    </row>
    <row r="1440" spans="1:8" x14ac:dyDescent="0.25">
      <c r="A1440" t="s">
        <v>367</v>
      </c>
      <c r="B1440">
        <v>34269</v>
      </c>
      <c r="C1440" t="str">
        <f t="shared" si="22"/>
        <v>34269</v>
      </c>
      <c r="D1440" t="s">
        <v>348</v>
      </c>
      <c r="E1440" t="s">
        <v>952</v>
      </c>
      <c r="F1440" t="s">
        <v>953</v>
      </c>
      <c r="G1440" s="144">
        <v>105.4591183668</v>
      </c>
      <c r="H1440" t="str">
        <f>IF(VLOOKUP(A1440,$J$4:$K$19,2)="Y",IF(G1440&lt;='State Zip Codes'!$P$4,'State Zip Codes'!$P$3,IF(G1440&lt;='State Zip Codes'!$Q$4,'State Zip Codes'!$Q$3,IF(G1440&lt;='State Zip Codes'!$R$4,'State Zip Codes'!$R$3,IF(G1440&lt;='State Zip Codes'!$S$4,'State Zip Codes'!$S$3,IF(G1440&lt;='State Zip Codes'!$T$4,'State Zip Codes'!$T$3,"OUT OF TERRITORY"))))),$U$3)</f>
        <v>Zone 5</v>
      </c>
    </row>
    <row r="1441" spans="1:8" x14ac:dyDescent="0.25">
      <c r="A1441" t="s">
        <v>367</v>
      </c>
      <c r="B1441">
        <v>34241</v>
      </c>
      <c r="C1441" t="str">
        <f t="shared" si="22"/>
        <v>34241</v>
      </c>
      <c r="D1441" t="s">
        <v>348</v>
      </c>
      <c r="E1441" t="s">
        <v>964</v>
      </c>
      <c r="F1441" t="s">
        <v>964</v>
      </c>
      <c r="G1441" s="144">
        <v>105.5523240453</v>
      </c>
      <c r="H1441" t="str">
        <f>IF(VLOOKUP(A1441,$J$4:$K$19,2)="Y",IF(G1441&lt;='State Zip Codes'!$P$4,'State Zip Codes'!$P$3,IF(G1441&lt;='State Zip Codes'!$Q$4,'State Zip Codes'!$Q$3,IF(G1441&lt;='State Zip Codes'!$R$4,'State Zip Codes'!$R$3,IF(G1441&lt;='State Zip Codes'!$S$4,'State Zip Codes'!$S$3,IF(G1441&lt;='State Zip Codes'!$T$4,'State Zip Codes'!$T$3,"OUT OF TERRITORY"))))),$U$3)</f>
        <v>Zone 5</v>
      </c>
    </row>
    <row r="1442" spans="1:8" x14ac:dyDescent="0.25">
      <c r="A1442" t="s">
        <v>367</v>
      </c>
      <c r="B1442">
        <v>34207</v>
      </c>
      <c r="C1442" t="str">
        <f t="shared" si="22"/>
        <v>34207</v>
      </c>
      <c r="D1442" t="s">
        <v>348</v>
      </c>
      <c r="E1442" t="s">
        <v>933</v>
      </c>
      <c r="F1442" t="s">
        <v>948</v>
      </c>
      <c r="G1442" s="144">
        <v>105.69523941899999</v>
      </c>
      <c r="H1442" t="str">
        <f>IF(VLOOKUP(A1442,$J$4:$K$19,2)="Y",IF(G1442&lt;='State Zip Codes'!$P$4,'State Zip Codes'!$P$3,IF(G1442&lt;='State Zip Codes'!$Q$4,'State Zip Codes'!$Q$3,IF(G1442&lt;='State Zip Codes'!$R$4,'State Zip Codes'!$R$3,IF(G1442&lt;='State Zip Codes'!$S$4,'State Zip Codes'!$S$3,IF(G1442&lt;='State Zip Codes'!$T$4,'State Zip Codes'!$T$3,"OUT OF TERRITORY"))))),$U$3)</f>
        <v>Zone 5</v>
      </c>
    </row>
    <row r="1443" spans="1:8" x14ac:dyDescent="0.25">
      <c r="A1443" t="s">
        <v>367</v>
      </c>
      <c r="B1443">
        <v>34209</v>
      </c>
      <c r="C1443" t="str">
        <f t="shared" si="22"/>
        <v>34209</v>
      </c>
      <c r="D1443" t="s">
        <v>348</v>
      </c>
      <c r="E1443" t="s">
        <v>933</v>
      </c>
      <c r="F1443" t="s">
        <v>948</v>
      </c>
      <c r="G1443" s="144">
        <v>105.8443685046</v>
      </c>
      <c r="H1443" t="str">
        <f>IF(VLOOKUP(A1443,$J$4:$K$19,2)="Y",IF(G1443&lt;='State Zip Codes'!$P$4,'State Zip Codes'!$P$3,IF(G1443&lt;='State Zip Codes'!$Q$4,'State Zip Codes'!$Q$3,IF(G1443&lt;='State Zip Codes'!$R$4,'State Zip Codes'!$R$3,IF(G1443&lt;='State Zip Codes'!$S$4,'State Zip Codes'!$S$3,IF(G1443&lt;='State Zip Codes'!$T$4,'State Zip Codes'!$T$3,"OUT OF TERRITORY"))))),$U$3)</f>
        <v>Zone 5</v>
      </c>
    </row>
    <row r="1444" spans="1:8" x14ac:dyDescent="0.25">
      <c r="A1444" t="s">
        <v>367</v>
      </c>
      <c r="B1444">
        <v>32259</v>
      </c>
      <c r="C1444" t="str">
        <f t="shared" si="22"/>
        <v>32259</v>
      </c>
      <c r="D1444" t="s">
        <v>348</v>
      </c>
      <c r="E1444" t="s">
        <v>903</v>
      </c>
      <c r="F1444" t="s">
        <v>903</v>
      </c>
      <c r="G1444" s="144">
        <v>106.27311462569999</v>
      </c>
      <c r="H1444" t="str">
        <f>IF(VLOOKUP(A1444,$J$4:$K$19,2)="Y",IF(G1444&lt;='State Zip Codes'!$P$4,'State Zip Codes'!$P$3,IF(G1444&lt;='State Zip Codes'!$Q$4,'State Zip Codes'!$Q$3,IF(G1444&lt;='State Zip Codes'!$R$4,'State Zip Codes'!$R$3,IF(G1444&lt;='State Zip Codes'!$S$4,'State Zip Codes'!$S$3,IF(G1444&lt;='State Zip Codes'!$T$4,'State Zip Codes'!$T$3,"OUT OF TERRITORY"))))),$U$3)</f>
        <v>Zone 5</v>
      </c>
    </row>
    <row r="1445" spans="1:8" x14ac:dyDescent="0.25">
      <c r="A1445" t="s">
        <v>367</v>
      </c>
      <c r="B1445">
        <v>32625</v>
      </c>
      <c r="C1445" t="str">
        <f t="shared" si="22"/>
        <v>32625</v>
      </c>
      <c r="D1445" t="s">
        <v>348</v>
      </c>
      <c r="E1445" t="s">
        <v>919</v>
      </c>
      <c r="F1445" t="s">
        <v>967</v>
      </c>
      <c r="G1445" s="144">
        <v>106.93798179899999</v>
      </c>
      <c r="H1445" t="str">
        <f>IF(VLOOKUP(A1445,$J$4:$K$19,2)="Y",IF(G1445&lt;='State Zip Codes'!$P$4,'State Zip Codes'!$P$3,IF(G1445&lt;='State Zip Codes'!$Q$4,'State Zip Codes'!$Q$3,IF(G1445&lt;='State Zip Codes'!$R$4,'State Zip Codes'!$R$3,IF(G1445&lt;='State Zip Codes'!$S$4,'State Zip Codes'!$S$3,IF(G1445&lt;='State Zip Codes'!$T$4,'State Zip Codes'!$T$3,"OUT OF TERRITORY"))))),$U$3)</f>
        <v>Zone 5</v>
      </c>
    </row>
    <row r="1446" spans="1:8" x14ac:dyDescent="0.25">
      <c r="A1446" t="s">
        <v>367</v>
      </c>
      <c r="B1446">
        <v>34232</v>
      </c>
      <c r="C1446" t="str">
        <f t="shared" si="22"/>
        <v>34232</v>
      </c>
      <c r="D1446" t="s">
        <v>348</v>
      </c>
      <c r="E1446" t="s">
        <v>964</v>
      </c>
      <c r="F1446" t="s">
        <v>964</v>
      </c>
      <c r="G1446" s="144">
        <v>107.27973595349999</v>
      </c>
      <c r="H1446" t="str">
        <f>IF(VLOOKUP(A1446,$J$4:$K$19,2)="Y",IF(G1446&lt;='State Zip Codes'!$P$4,'State Zip Codes'!$P$3,IF(G1446&lt;='State Zip Codes'!$Q$4,'State Zip Codes'!$Q$3,IF(G1446&lt;='State Zip Codes'!$R$4,'State Zip Codes'!$R$3,IF(G1446&lt;='State Zip Codes'!$S$4,'State Zip Codes'!$S$3,IF(G1446&lt;='State Zip Codes'!$T$4,'State Zip Codes'!$T$3,"OUT OF TERRITORY"))))),$U$3)</f>
        <v>Zone 5</v>
      </c>
    </row>
    <row r="1447" spans="1:8" x14ac:dyDescent="0.25">
      <c r="A1447" t="s">
        <v>367</v>
      </c>
      <c r="B1447">
        <v>34234</v>
      </c>
      <c r="C1447" t="str">
        <f t="shared" si="22"/>
        <v>34234</v>
      </c>
      <c r="D1447" t="s">
        <v>348</v>
      </c>
      <c r="E1447" t="s">
        <v>964</v>
      </c>
      <c r="F1447" t="s">
        <v>964</v>
      </c>
      <c r="G1447" s="144">
        <v>107.42265132719999</v>
      </c>
      <c r="H1447" t="str">
        <f>IF(VLOOKUP(A1447,$J$4:$K$19,2)="Y",IF(G1447&lt;='State Zip Codes'!$P$4,'State Zip Codes'!$P$3,IF(G1447&lt;='State Zip Codes'!$Q$4,'State Zip Codes'!$Q$3,IF(G1447&lt;='State Zip Codes'!$R$4,'State Zip Codes'!$R$3,IF(G1447&lt;='State Zip Codes'!$S$4,'State Zip Codes'!$S$3,IF(G1447&lt;='State Zip Codes'!$T$4,'State Zip Codes'!$T$3,"OUT OF TERRITORY"))))),$U$3)</f>
        <v>Zone 5</v>
      </c>
    </row>
    <row r="1448" spans="1:8" x14ac:dyDescent="0.25">
      <c r="A1448" t="s">
        <v>367</v>
      </c>
      <c r="B1448">
        <v>32082</v>
      </c>
      <c r="C1448" t="str">
        <f t="shared" si="22"/>
        <v>32082</v>
      </c>
      <c r="D1448" t="s">
        <v>348</v>
      </c>
      <c r="E1448" t="s">
        <v>903</v>
      </c>
      <c r="F1448" t="s">
        <v>968</v>
      </c>
      <c r="G1448" s="144">
        <v>107.88867971969999</v>
      </c>
      <c r="H1448" t="str">
        <f>IF(VLOOKUP(A1448,$J$4:$K$19,2)="Y",IF(G1448&lt;='State Zip Codes'!$P$4,'State Zip Codes'!$P$3,IF(G1448&lt;='State Zip Codes'!$Q$4,'State Zip Codes'!$Q$3,IF(G1448&lt;='State Zip Codes'!$R$4,'State Zip Codes'!$R$3,IF(G1448&lt;='State Zip Codes'!$S$4,'State Zip Codes'!$S$3,IF(G1448&lt;='State Zip Codes'!$T$4,'State Zip Codes'!$T$3,"OUT OF TERRITORY"))))),$U$3)</f>
        <v>Zone 5</v>
      </c>
    </row>
    <row r="1449" spans="1:8" x14ac:dyDescent="0.25">
      <c r="A1449" t="s">
        <v>367</v>
      </c>
      <c r="B1449">
        <v>34210</v>
      </c>
      <c r="C1449" t="str">
        <f t="shared" si="22"/>
        <v>34210</v>
      </c>
      <c r="D1449" t="s">
        <v>348</v>
      </c>
      <c r="E1449" t="s">
        <v>933</v>
      </c>
      <c r="F1449" t="s">
        <v>948</v>
      </c>
      <c r="G1449" s="144">
        <v>107.90732085539999</v>
      </c>
      <c r="H1449" t="str">
        <f>IF(VLOOKUP(A1449,$J$4:$K$19,2)="Y",IF(G1449&lt;='State Zip Codes'!$P$4,'State Zip Codes'!$P$3,IF(G1449&lt;='State Zip Codes'!$Q$4,'State Zip Codes'!$Q$3,IF(G1449&lt;='State Zip Codes'!$R$4,'State Zip Codes'!$R$3,IF(G1449&lt;='State Zip Codes'!$S$4,'State Zip Codes'!$S$3,IF(G1449&lt;='State Zip Codes'!$T$4,'State Zip Codes'!$T$3,"OUT OF TERRITORY"))))),$U$3)</f>
        <v>Zone 5</v>
      </c>
    </row>
    <row r="1450" spans="1:8" x14ac:dyDescent="0.25">
      <c r="A1450" t="s">
        <v>367</v>
      </c>
      <c r="B1450">
        <v>34953</v>
      </c>
      <c r="C1450" t="str">
        <f t="shared" si="22"/>
        <v>34953</v>
      </c>
      <c r="D1450" t="s">
        <v>348</v>
      </c>
      <c r="E1450" t="s">
        <v>937</v>
      </c>
      <c r="F1450" t="s">
        <v>963</v>
      </c>
      <c r="G1450" s="144">
        <v>108.00674024579999</v>
      </c>
      <c r="H1450" t="str">
        <f>IF(VLOOKUP(A1450,$J$4:$K$19,2)="Y",IF(G1450&lt;='State Zip Codes'!$P$4,'State Zip Codes'!$P$3,IF(G1450&lt;='State Zip Codes'!$Q$4,'State Zip Codes'!$Q$3,IF(G1450&lt;='State Zip Codes'!$R$4,'State Zip Codes'!$R$3,IF(G1450&lt;='State Zip Codes'!$S$4,'State Zip Codes'!$S$3,IF(G1450&lt;='State Zip Codes'!$T$4,'State Zip Codes'!$T$3,"OUT OF TERRITORY"))))),$U$3)</f>
        <v>Zone 5</v>
      </c>
    </row>
    <row r="1451" spans="1:8" x14ac:dyDescent="0.25">
      <c r="A1451" t="s">
        <v>367</v>
      </c>
      <c r="B1451">
        <v>34237</v>
      </c>
      <c r="C1451" t="str">
        <f t="shared" si="22"/>
        <v>34237</v>
      </c>
      <c r="D1451" t="s">
        <v>348</v>
      </c>
      <c r="E1451" t="s">
        <v>964</v>
      </c>
      <c r="F1451" t="s">
        <v>964</v>
      </c>
      <c r="G1451" s="144">
        <v>108.28014356939998</v>
      </c>
      <c r="H1451" t="str">
        <f>IF(VLOOKUP(A1451,$J$4:$K$19,2)="Y",IF(G1451&lt;='State Zip Codes'!$P$4,'State Zip Codes'!$P$3,IF(G1451&lt;='State Zip Codes'!$Q$4,'State Zip Codes'!$Q$3,IF(G1451&lt;='State Zip Codes'!$R$4,'State Zip Codes'!$R$3,IF(G1451&lt;='State Zip Codes'!$S$4,'State Zip Codes'!$S$3,IF(G1451&lt;='State Zip Codes'!$T$4,'State Zip Codes'!$T$3,"OUT OF TERRITORY"))))),$U$3)</f>
        <v>Zone 5</v>
      </c>
    </row>
    <row r="1452" spans="1:8" x14ac:dyDescent="0.25">
      <c r="A1452" t="s">
        <v>367</v>
      </c>
      <c r="B1452">
        <v>34217</v>
      </c>
      <c r="C1452" t="str">
        <f t="shared" si="22"/>
        <v>34217</v>
      </c>
      <c r="D1452" t="s">
        <v>348</v>
      </c>
      <c r="E1452" t="s">
        <v>933</v>
      </c>
      <c r="F1452" t="s">
        <v>969</v>
      </c>
      <c r="G1452" s="144">
        <v>108.52247833349999</v>
      </c>
      <c r="H1452" t="str">
        <f>IF(VLOOKUP(A1452,$J$4:$K$19,2)="Y",IF(G1452&lt;='State Zip Codes'!$P$4,'State Zip Codes'!$P$3,IF(G1452&lt;='State Zip Codes'!$Q$4,'State Zip Codes'!$Q$3,IF(G1452&lt;='State Zip Codes'!$R$4,'State Zip Codes'!$R$3,IF(G1452&lt;='State Zip Codes'!$S$4,'State Zip Codes'!$S$3,IF(G1452&lt;='State Zip Codes'!$T$4,'State Zip Codes'!$T$3,"OUT OF TERRITORY"))))),$U$3)</f>
        <v>Zone 5</v>
      </c>
    </row>
    <row r="1453" spans="1:8" x14ac:dyDescent="0.25">
      <c r="A1453" t="s">
        <v>367</v>
      </c>
      <c r="B1453">
        <v>34215</v>
      </c>
      <c r="C1453" t="str">
        <f t="shared" si="22"/>
        <v>34215</v>
      </c>
      <c r="D1453" t="s">
        <v>348</v>
      </c>
      <c r="E1453" t="s">
        <v>933</v>
      </c>
      <c r="F1453" t="s">
        <v>737</v>
      </c>
      <c r="G1453" s="144">
        <v>108.60947030009999</v>
      </c>
      <c r="H1453" t="str">
        <f>IF(VLOOKUP(A1453,$J$4:$K$19,2)="Y",IF(G1453&lt;='State Zip Codes'!$P$4,'State Zip Codes'!$P$3,IF(G1453&lt;='State Zip Codes'!$Q$4,'State Zip Codes'!$Q$3,IF(G1453&lt;='State Zip Codes'!$R$4,'State Zip Codes'!$R$3,IF(G1453&lt;='State Zip Codes'!$S$4,'State Zip Codes'!$S$3,IF(G1453&lt;='State Zip Codes'!$T$4,'State Zip Codes'!$T$3,"OUT OF TERRITORY"))))),$U$3)</f>
        <v>Zone 5</v>
      </c>
    </row>
    <row r="1454" spans="1:8" x14ac:dyDescent="0.25">
      <c r="A1454" t="s">
        <v>367</v>
      </c>
      <c r="B1454">
        <v>34952</v>
      </c>
      <c r="C1454" t="str">
        <f t="shared" si="22"/>
        <v>34952</v>
      </c>
      <c r="D1454" t="s">
        <v>348</v>
      </c>
      <c r="E1454" t="s">
        <v>937</v>
      </c>
      <c r="F1454" t="s">
        <v>963</v>
      </c>
      <c r="G1454" s="144">
        <v>108.67160741909998</v>
      </c>
      <c r="H1454" t="str">
        <f>IF(VLOOKUP(A1454,$J$4:$K$19,2)="Y",IF(G1454&lt;='State Zip Codes'!$P$4,'State Zip Codes'!$P$3,IF(G1454&lt;='State Zip Codes'!$Q$4,'State Zip Codes'!$Q$3,IF(G1454&lt;='State Zip Codes'!$R$4,'State Zip Codes'!$R$3,IF(G1454&lt;='State Zip Codes'!$S$4,'State Zip Codes'!$S$3,IF(G1454&lt;='State Zip Codes'!$T$4,'State Zip Codes'!$T$3,"OUT OF TERRITORY"))))),$U$3)</f>
        <v>Zone 5</v>
      </c>
    </row>
    <row r="1455" spans="1:8" x14ac:dyDescent="0.25">
      <c r="A1455" t="s">
        <v>367</v>
      </c>
      <c r="B1455">
        <v>32003</v>
      </c>
      <c r="C1455" t="str">
        <f t="shared" si="22"/>
        <v>32003</v>
      </c>
      <c r="D1455" t="s">
        <v>348</v>
      </c>
      <c r="E1455" t="s">
        <v>946</v>
      </c>
      <c r="F1455" t="s">
        <v>970</v>
      </c>
      <c r="G1455" s="144">
        <v>109.33026088049999</v>
      </c>
      <c r="H1455" t="str">
        <f>IF(VLOOKUP(A1455,$J$4:$K$19,2)="Y",IF(G1455&lt;='State Zip Codes'!$P$4,'State Zip Codes'!$P$3,IF(G1455&lt;='State Zip Codes'!$Q$4,'State Zip Codes'!$Q$3,IF(G1455&lt;='State Zip Codes'!$R$4,'State Zip Codes'!$R$3,IF(G1455&lt;='State Zip Codes'!$S$4,'State Zip Codes'!$S$3,IF(G1455&lt;='State Zip Codes'!$T$4,'State Zip Codes'!$T$3,"OUT OF TERRITORY"))))),$U$3)</f>
        <v>Zone 5</v>
      </c>
    </row>
    <row r="1456" spans="1:8" x14ac:dyDescent="0.25">
      <c r="A1456" t="s">
        <v>367</v>
      </c>
      <c r="B1456">
        <v>32081</v>
      </c>
      <c r="C1456" t="str">
        <f t="shared" si="22"/>
        <v>32081</v>
      </c>
      <c r="D1456" t="s">
        <v>348</v>
      </c>
      <c r="E1456" t="s">
        <v>903</v>
      </c>
      <c r="F1456" t="s">
        <v>971</v>
      </c>
      <c r="G1456" s="144">
        <v>109.52909966129999</v>
      </c>
      <c r="H1456" t="str">
        <f>IF(VLOOKUP(A1456,$J$4:$K$19,2)="Y",IF(G1456&lt;='State Zip Codes'!$P$4,'State Zip Codes'!$P$3,IF(G1456&lt;='State Zip Codes'!$Q$4,'State Zip Codes'!$Q$3,IF(G1456&lt;='State Zip Codes'!$R$4,'State Zip Codes'!$R$3,IF(G1456&lt;='State Zip Codes'!$S$4,'State Zip Codes'!$S$3,IF(G1456&lt;='State Zip Codes'!$T$4,'State Zip Codes'!$T$3,"OUT OF TERRITORY"))))),$U$3)</f>
        <v>Zone 5</v>
      </c>
    </row>
    <row r="1457" spans="1:8" x14ac:dyDescent="0.25">
      <c r="A1457" t="s">
        <v>367</v>
      </c>
      <c r="B1457">
        <v>34984</v>
      </c>
      <c r="C1457" t="str">
        <f t="shared" si="22"/>
        <v>34984</v>
      </c>
      <c r="D1457" t="s">
        <v>348</v>
      </c>
      <c r="E1457" t="s">
        <v>937</v>
      </c>
      <c r="F1457" t="s">
        <v>963</v>
      </c>
      <c r="G1457" s="144">
        <v>109.61609162789999</v>
      </c>
      <c r="H1457" t="str">
        <f>IF(VLOOKUP(A1457,$J$4:$K$19,2)="Y",IF(G1457&lt;='State Zip Codes'!$P$4,'State Zip Codes'!$P$3,IF(G1457&lt;='State Zip Codes'!$Q$4,'State Zip Codes'!$Q$3,IF(G1457&lt;='State Zip Codes'!$R$4,'State Zip Codes'!$R$3,IF(G1457&lt;='State Zip Codes'!$S$4,'State Zip Codes'!$S$3,IF(G1457&lt;='State Zip Codes'!$T$4,'State Zip Codes'!$T$3,"OUT OF TERRITORY"))))),$U$3)</f>
        <v>Zone 5</v>
      </c>
    </row>
    <row r="1458" spans="1:8" x14ac:dyDescent="0.25">
      <c r="A1458" t="s">
        <v>367</v>
      </c>
      <c r="B1458">
        <v>34233</v>
      </c>
      <c r="C1458" t="str">
        <f t="shared" si="22"/>
        <v>34233</v>
      </c>
      <c r="D1458" t="s">
        <v>348</v>
      </c>
      <c r="E1458" t="s">
        <v>964</v>
      </c>
      <c r="F1458" t="s">
        <v>964</v>
      </c>
      <c r="G1458" s="144">
        <v>109.61609162789999</v>
      </c>
      <c r="H1458" t="str">
        <f>IF(VLOOKUP(A1458,$J$4:$K$19,2)="Y",IF(G1458&lt;='State Zip Codes'!$P$4,'State Zip Codes'!$P$3,IF(G1458&lt;='State Zip Codes'!$Q$4,'State Zip Codes'!$Q$3,IF(G1458&lt;='State Zip Codes'!$R$4,'State Zip Codes'!$R$3,IF(G1458&lt;='State Zip Codes'!$S$4,'State Zip Codes'!$S$3,IF(G1458&lt;='State Zip Codes'!$T$4,'State Zip Codes'!$T$3,"OUT OF TERRITORY"))))),$U$3)</f>
        <v>Zone 5</v>
      </c>
    </row>
    <row r="1459" spans="1:8" x14ac:dyDescent="0.25">
      <c r="A1459" t="s">
        <v>367</v>
      </c>
      <c r="B1459">
        <v>34286</v>
      </c>
      <c r="C1459" t="str">
        <f t="shared" si="22"/>
        <v>34286</v>
      </c>
      <c r="D1459" t="s">
        <v>348</v>
      </c>
      <c r="E1459" t="s">
        <v>964</v>
      </c>
      <c r="F1459" t="s">
        <v>972</v>
      </c>
      <c r="G1459" s="144">
        <v>109.97027320619999</v>
      </c>
      <c r="H1459" t="str">
        <f>IF(VLOOKUP(A1459,$J$4:$K$19,2)="Y",IF(G1459&lt;='State Zip Codes'!$P$4,'State Zip Codes'!$P$3,IF(G1459&lt;='State Zip Codes'!$Q$4,'State Zip Codes'!$Q$3,IF(G1459&lt;='State Zip Codes'!$R$4,'State Zip Codes'!$R$3,IF(G1459&lt;='State Zip Codes'!$S$4,'State Zip Codes'!$S$3,IF(G1459&lt;='State Zip Codes'!$T$4,'State Zip Codes'!$T$3,"OUT OF TERRITORY"))))),$U$3)</f>
        <v>Zone 5</v>
      </c>
    </row>
    <row r="1460" spans="1:8" x14ac:dyDescent="0.25">
      <c r="A1460" t="s">
        <v>367</v>
      </c>
      <c r="B1460">
        <v>34239</v>
      </c>
      <c r="C1460" t="str">
        <f t="shared" si="22"/>
        <v>34239</v>
      </c>
      <c r="D1460" t="s">
        <v>348</v>
      </c>
      <c r="E1460" t="s">
        <v>964</v>
      </c>
      <c r="F1460" t="s">
        <v>964</v>
      </c>
      <c r="G1460" s="144">
        <v>109.97648691809999</v>
      </c>
      <c r="H1460" t="str">
        <f>IF(VLOOKUP(A1460,$J$4:$K$19,2)="Y",IF(G1460&lt;='State Zip Codes'!$P$4,'State Zip Codes'!$P$3,IF(G1460&lt;='State Zip Codes'!$Q$4,'State Zip Codes'!$Q$3,IF(G1460&lt;='State Zip Codes'!$R$4,'State Zip Codes'!$R$3,IF(G1460&lt;='State Zip Codes'!$S$4,'State Zip Codes'!$S$3,IF(G1460&lt;='State Zip Codes'!$T$4,'State Zip Codes'!$T$3,"OUT OF TERRITORY"))))),$U$3)</f>
        <v>Zone 5</v>
      </c>
    </row>
    <row r="1461" spans="1:8" x14ac:dyDescent="0.25">
      <c r="A1461" t="s">
        <v>367</v>
      </c>
      <c r="B1461">
        <v>32626</v>
      </c>
      <c r="C1461" t="str">
        <f t="shared" si="22"/>
        <v>32626</v>
      </c>
      <c r="D1461" t="s">
        <v>348</v>
      </c>
      <c r="E1461" t="s">
        <v>919</v>
      </c>
      <c r="F1461" t="s">
        <v>973</v>
      </c>
      <c r="G1461" s="144">
        <v>110.03862403709999</v>
      </c>
      <c r="H1461" t="str">
        <f>IF(VLOOKUP(A1461,$J$4:$K$19,2)="Y",IF(G1461&lt;='State Zip Codes'!$P$4,'State Zip Codes'!$P$3,IF(G1461&lt;='State Zip Codes'!$Q$4,'State Zip Codes'!$Q$3,IF(G1461&lt;='State Zip Codes'!$R$4,'State Zip Codes'!$R$3,IF(G1461&lt;='State Zip Codes'!$S$4,'State Zip Codes'!$S$3,IF(G1461&lt;='State Zip Codes'!$T$4,'State Zip Codes'!$T$3,"OUT OF TERRITORY"))))),$U$3)</f>
        <v>Zone 5</v>
      </c>
    </row>
    <row r="1462" spans="1:8" x14ac:dyDescent="0.25">
      <c r="A1462" t="s">
        <v>367</v>
      </c>
      <c r="B1462">
        <v>32068</v>
      </c>
      <c r="C1462" t="str">
        <f t="shared" si="22"/>
        <v>32068</v>
      </c>
      <c r="D1462" t="s">
        <v>348</v>
      </c>
      <c r="E1462" t="s">
        <v>946</v>
      </c>
      <c r="F1462" t="s">
        <v>974</v>
      </c>
      <c r="G1462" s="144">
        <v>110.45494273439999</v>
      </c>
      <c r="H1462" t="str">
        <f>IF(VLOOKUP(A1462,$J$4:$K$19,2)="Y",IF(G1462&lt;='State Zip Codes'!$P$4,'State Zip Codes'!$P$3,IF(G1462&lt;='State Zip Codes'!$Q$4,'State Zip Codes'!$Q$3,IF(G1462&lt;='State Zip Codes'!$R$4,'State Zip Codes'!$R$3,IF(G1462&lt;='State Zip Codes'!$S$4,'State Zip Codes'!$S$3,IF(G1462&lt;='State Zip Codes'!$T$4,'State Zip Codes'!$T$3,"OUT OF TERRITORY"))))),$U$3)</f>
        <v>Zone 5</v>
      </c>
    </row>
    <row r="1463" spans="1:8" x14ac:dyDescent="0.25">
      <c r="A1463" t="s">
        <v>367</v>
      </c>
      <c r="B1463">
        <v>32622</v>
      </c>
      <c r="C1463" t="str">
        <f t="shared" si="22"/>
        <v>32622</v>
      </c>
      <c r="D1463" t="s">
        <v>348</v>
      </c>
      <c r="E1463" t="s">
        <v>961</v>
      </c>
      <c r="F1463" t="s">
        <v>975</v>
      </c>
      <c r="G1463" s="144">
        <v>110.5792169724</v>
      </c>
      <c r="H1463" t="str">
        <f>IF(VLOOKUP(A1463,$J$4:$K$19,2)="Y",IF(G1463&lt;='State Zip Codes'!$P$4,'State Zip Codes'!$P$3,IF(G1463&lt;='State Zip Codes'!$Q$4,'State Zip Codes'!$Q$3,IF(G1463&lt;='State Zip Codes'!$R$4,'State Zip Codes'!$R$3,IF(G1463&lt;='State Zip Codes'!$S$4,'State Zip Codes'!$S$3,IF(G1463&lt;='State Zip Codes'!$T$4,'State Zip Codes'!$T$3,"OUT OF TERRITORY"))))),$U$3)</f>
        <v>Zone 5</v>
      </c>
    </row>
    <row r="1464" spans="1:8" x14ac:dyDescent="0.25">
      <c r="A1464" t="s">
        <v>367</v>
      </c>
      <c r="B1464">
        <v>34956</v>
      </c>
      <c r="C1464" t="str">
        <f t="shared" si="22"/>
        <v>34956</v>
      </c>
      <c r="D1464" t="s">
        <v>348</v>
      </c>
      <c r="E1464" t="s">
        <v>976</v>
      </c>
      <c r="F1464" t="s">
        <v>977</v>
      </c>
      <c r="G1464" s="144">
        <v>110.64135409139999</v>
      </c>
      <c r="H1464" t="str">
        <f>IF(VLOOKUP(A1464,$J$4:$K$19,2)="Y",IF(G1464&lt;='State Zip Codes'!$P$4,'State Zip Codes'!$P$3,IF(G1464&lt;='State Zip Codes'!$Q$4,'State Zip Codes'!$Q$3,IF(G1464&lt;='State Zip Codes'!$R$4,'State Zip Codes'!$R$3,IF(G1464&lt;='State Zip Codes'!$S$4,'State Zip Codes'!$S$3,IF(G1464&lt;='State Zip Codes'!$T$4,'State Zip Codes'!$T$3,"OUT OF TERRITORY"))))),$U$3)</f>
        <v>Zone 5</v>
      </c>
    </row>
    <row r="1465" spans="1:8" x14ac:dyDescent="0.25">
      <c r="A1465" t="s">
        <v>367</v>
      </c>
      <c r="B1465">
        <v>34236</v>
      </c>
      <c r="C1465" t="str">
        <f t="shared" si="22"/>
        <v>34236</v>
      </c>
      <c r="D1465" t="s">
        <v>348</v>
      </c>
      <c r="E1465" t="s">
        <v>964</v>
      </c>
      <c r="F1465" t="s">
        <v>964</v>
      </c>
      <c r="G1465" s="144">
        <v>110.6537815152</v>
      </c>
      <c r="H1465" t="str">
        <f>IF(VLOOKUP(A1465,$J$4:$K$19,2)="Y",IF(G1465&lt;='State Zip Codes'!$P$4,'State Zip Codes'!$P$3,IF(G1465&lt;='State Zip Codes'!$Q$4,'State Zip Codes'!$Q$3,IF(G1465&lt;='State Zip Codes'!$R$4,'State Zip Codes'!$R$3,IF(G1465&lt;='State Zip Codes'!$S$4,'State Zip Codes'!$S$3,IF(G1465&lt;='State Zip Codes'!$T$4,'State Zip Codes'!$T$3,"OUT OF TERRITORY"))))),$U$3)</f>
        <v>Zone 5</v>
      </c>
    </row>
    <row r="1466" spans="1:8" x14ac:dyDescent="0.25">
      <c r="A1466" t="s">
        <v>367</v>
      </c>
      <c r="B1466">
        <v>34957</v>
      </c>
      <c r="C1466" t="str">
        <f t="shared" si="22"/>
        <v>34957</v>
      </c>
      <c r="D1466" t="s">
        <v>348</v>
      </c>
      <c r="E1466" t="s">
        <v>976</v>
      </c>
      <c r="F1466" t="s">
        <v>978</v>
      </c>
      <c r="G1466" s="144">
        <v>110.6599952271</v>
      </c>
      <c r="H1466" t="str">
        <f>IF(VLOOKUP(A1466,$J$4:$K$19,2)="Y",IF(G1466&lt;='State Zip Codes'!$P$4,'State Zip Codes'!$P$3,IF(G1466&lt;='State Zip Codes'!$Q$4,'State Zip Codes'!$Q$3,IF(G1466&lt;='State Zip Codes'!$R$4,'State Zip Codes'!$R$3,IF(G1466&lt;='State Zip Codes'!$S$4,'State Zip Codes'!$S$3,IF(G1466&lt;='State Zip Codes'!$T$4,'State Zip Codes'!$T$3,"OUT OF TERRITORY"))))),$U$3)</f>
        <v>Zone 5</v>
      </c>
    </row>
    <row r="1467" spans="1:8" x14ac:dyDescent="0.25">
      <c r="A1467" t="s">
        <v>367</v>
      </c>
      <c r="B1467">
        <v>34289</v>
      </c>
      <c r="C1467" t="str">
        <f t="shared" si="22"/>
        <v>34289</v>
      </c>
      <c r="D1467" t="s">
        <v>348</v>
      </c>
      <c r="E1467" t="s">
        <v>964</v>
      </c>
      <c r="F1467" t="s">
        <v>972</v>
      </c>
      <c r="G1467" s="144">
        <v>110.67863636279999</v>
      </c>
      <c r="H1467" t="str">
        <f>IF(VLOOKUP(A1467,$J$4:$K$19,2)="Y",IF(G1467&lt;='State Zip Codes'!$P$4,'State Zip Codes'!$P$3,IF(G1467&lt;='State Zip Codes'!$Q$4,'State Zip Codes'!$Q$3,IF(G1467&lt;='State Zip Codes'!$R$4,'State Zip Codes'!$R$3,IF(G1467&lt;='State Zip Codes'!$S$4,'State Zip Codes'!$S$3,IF(G1467&lt;='State Zip Codes'!$T$4,'State Zip Codes'!$T$3,"OUT OF TERRITORY"))))),$U$3)</f>
        <v>Zone 5</v>
      </c>
    </row>
    <row r="1468" spans="1:8" x14ac:dyDescent="0.25">
      <c r="A1468" t="s">
        <v>367</v>
      </c>
      <c r="B1468">
        <v>34228</v>
      </c>
      <c r="C1468" t="str">
        <f t="shared" si="22"/>
        <v>34228</v>
      </c>
      <c r="D1468" t="s">
        <v>348</v>
      </c>
      <c r="E1468" t="s">
        <v>933</v>
      </c>
      <c r="F1468" t="s">
        <v>979</v>
      </c>
      <c r="G1468" s="144">
        <v>110.7966968889</v>
      </c>
      <c r="H1468" t="str">
        <f>IF(VLOOKUP(A1468,$J$4:$K$19,2)="Y",IF(G1468&lt;='State Zip Codes'!$P$4,'State Zip Codes'!$P$3,IF(G1468&lt;='State Zip Codes'!$Q$4,'State Zip Codes'!$Q$3,IF(G1468&lt;='State Zip Codes'!$R$4,'State Zip Codes'!$R$3,IF(G1468&lt;='State Zip Codes'!$S$4,'State Zip Codes'!$S$3,IF(G1468&lt;='State Zip Codes'!$T$4,'State Zip Codes'!$T$3,"OUT OF TERRITORY"))))),$U$3)</f>
        <v>Zone 5</v>
      </c>
    </row>
    <row r="1469" spans="1:8" x14ac:dyDescent="0.25">
      <c r="A1469" t="s">
        <v>367</v>
      </c>
      <c r="B1469">
        <v>34291</v>
      </c>
      <c r="C1469" t="str">
        <f t="shared" si="22"/>
        <v>34291</v>
      </c>
      <c r="D1469" t="s">
        <v>348</v>
      </c>
      <c r="E1469" t="s">
        <v>964</v>
      </c>
      <c r="F1469" t="s">
        <v>972</v>
      </c>
      <c r="G1469" s="144">
        <v>110.89611627929999</v>
      </c>
      <c r="H1469" t="str">
        <f>IF(VLOOKUP(A1469,$J$4:$K$19,2)="Y",IF(G1469&lt;='State Zip Codes'!$P$4,'State Zip Codes'!$P$3,IF(G1469&lt;='State Zip Codes'!$Q$4,'State Zip Codes'!$Q$3,IF(G1469&lt;='State Zip Codes'!$R$4,'State Zip Codes'!$R$3,IF(G1469&lt;='State Zip Codes'!$S$4,'State Zip Codes'!$S$3,IF(G1469&lt;='State Zip Codes'!$T$4,'State Zip Codes'!$T$3,"OUT OF TERRITORY"))))),$U$3)</f>
        <v>Zone 5</v>
      </c>
    </row>
    <row r="1470" spans="1:8" x14ac:dyDescent="0.25">
      <c r="A1470" t="s">
        <v>367</v>
      </c>
      <c r="B1470">
        <v>32615</v>
      </c>
      <c r="C1470" t="str">
        <f t="shared" si="22"/>
        <v>32615</v>
      </c>
      <c r="D1470" t="s">
        <v>348</v>
      </c>
      <c r="E1470" t="s">
        <v>914</v>
      </c>
      <c r="F1470" t="s">
        <v>914</v>
      </c>
      <c r="G1470" s="144">
        <v>110.9520396864</v>
      </c>
      <c r="H1470" t="str">
        <f>IF(VLOOKUP(A1470,$J$4:$K$19,2)="Y",IF(G1470&lt;='State Zip Codes'!$P$4,'State Zip Codes'!$P$3,IF(G1470&lt;='State Zip Codes'!$Q$4,'State Zip Codes'!$Q$3,IF(G1470&lt;='State Zip Codes'!$R$4,'State Zip Codes'!$R$3,IF(G1470&lt;='State Zip Codes'!$S$4,'State Zip Codes'!$S$3,IF(G1470&lt;='State Zip Codes'!$T$4,'State Zip Codes'!$T$3,"OUT OF TERRITORY"))))),$U$3)</f>
        <v>Zone 5</v>
      </c>
    </row>
    <row r="1471" spans="1:8" x14ac:dyDescent="0.25">
      <c r="A1471" t="s">
        <v>367</v>
      </c>
      <c r="B1471">
        <v>34249</v>
      </c>
      <c r="C1471" t="str">
        <f t="shared" si="22"/>
        <v>34249</v>
      </c>
      <c r="D1471" t="s">
        <v>348</v>
      </c>
      <c r="E1471" t="s">
        <v>964</v>
      </c>
      <c r="F1471" t="s">
        <v>964</v>
      </c>
      <c r="G1471" s="144">
        <v>110.95825339829999</v>
      </c>
      <c r="H1471" t="str">
        <f>IF(VLOOKUP(A1471,$J$4:$K$19,2)="Y",IF(G1471&lt;='State Zip Codes'!$P$4,'State Zip Codes'!$P$3,IF(G1471&lt;='State Zip Codes'!$Q$4,'State Zip Codes'!$Q$3,IF(G1471&lt;='State Zip Codes'!$R$4,'State Zip Codes'!$R$3,IF(G1471&lt;='State Zip Codes'!$S$4,'State Zip Codes'!$S$3,IF(G1471&lt;='State Zip Codes'!$T$4,'State Zip Codes'!$T$3,"OUT OF TERRITORY"))))),$U$3)</f>
        <v>Zone 5</v>
      </c>
    </row>
    <row r="1472" spans="1:8" x14ac:dyDescent="0.25">
      <c r="A1472" t="s">
        <v>367</v>
      </c>
      <c r="B1472">
        <v>32258</v>
      </c>
      <c r="C1472" t="str">
        <f t="shared" si="22"/>
        <v>32258</v>
      </c>
      <c r="D1472" t="s">
        <v>348</v>
      </c>
      <c r="E1472" t="s">
        <v>980</v>
      </c>
      <c r="F1472" t="s">
        <v>981</v>
      </c>
      <c r="G1472" s="144">
        <v>111.15709217909999</v>
      </c>
      <c r="H1472" t="str">
        <f>IF(VLOOKUP(A1472,$J$4:$K$19,2)="Y",IF(G1472&lt;='State Zip Codes'!$P$4,'State Zip Codes'!$P$3,IF(G1472&lt;='State Zip Codes'!$Q$4,'State Zip Codes'!$Q$3,IF(G1472&lt;='State Zip Codes'!$R$4,'State Zip Codes'!$R$3,IF(G1472&lt;='State Zip Codes'!$S$4,'State Zip Codes'!$S$3,IF(G1472&lt;='State Zip Codes'!$T$4,'State Zip Codes'!$T$3,"OUT OF TERRITORY"))))),$U$3)</f>
        <v>Zone 5</v>
      </c>
    </row>
    <row r="1473" spans="1:8" x14ac:dyDescent="0.25">
      <c r="A1473" t="s">
        <v>367</v>
      </c>
      <c r="B1473">
        <v>34288</v>
      </c>
      <c r="C1473" t="str">
        <f t="shared" si="22"/>
        <v>34288</v>
      </c>
      <c r="D1473" t="s">
        <v>348</v>
      </c>
      <c r="E1473" t="s">
        <v>964</v>
      </c>
      <c r="F1473" t="s">
        <v>972</v>
      </c>
      <c r="G1473" s="144">
        <v>112.28798774489999</v>
      </c>
      <c r="H1473" t="str">
        <f>IF(VLOOKUP(A1473,$J$4:$K$19,2)="Y",IF(G1473&lt;='State Zip Codes'!$P$4,'State Zip Codes'!$P$3,IF(G1473&lt;='State Zip Codes'!$Q$4,'State Zip Codes'!$Q$3,IF(G1473&lt;='State Zip Codes'!$R$4,'State Zip Codes'!$R$3,IF(G1473&lt;='State Zip Codes'!$S$4,'State Zip Codes'!$S$3,IF(G1473&lt;='State Zip Codes'!$T$4,'State Zip Codes'!$T$3,"OUT OF TERRITORY"))))),$U$3)</f>
        <v>Zone 5</v>
      </c>
    </row>
    <row r="1474" spans="1:8" x14ac:dyDescent="0.25">
      <c r="A1474" t="s">
        <v>367</v>
      </c>
      <c r="B1474">
        <v>33471</v>
      </c>
      <c r="C1474" t="str">
        <f t="shared" si="22"/>
        <v>33471</v>
      </c>
      <c r="D1474" t="s">
        <v>348</v>
      </c>
      <c r="E1474" t="s">
        <v>982</v>
      </c>
      <c r="F1474" t="s">
        <v>983</v>
      </c>
      <c r="G1474" s="144">
        <v>112.6235281875</v>
      </c>
      <c r="H1474" t="str">
        <f>IF(VLOOKUP(A1474,$J$4:$K$19,2)="Y",IF(G1474&lt;='State Zip Codes'!$P$4,'State Zip Codes'!$P$3,IF(G1474&lt;='State Zip Codes'!$Q$4,'State Zip Codes'!$Q$3,IF(G1474&lt;='State Zip Codes'!$R$4,'State Zip Codes'!$R$3,IF(G1474&lt;='State Zip Codes'!$S$4,'State Zip Codes'!$S$3,IF(G1474&lt;='State Zip Codes'!$T$4,'State Zip Codes'!$T$3,"OUT OF TERRITORY"))))),$U$3)</f>
        <v>Zone 5</v>
      </c>
    </row>
    <row r="1475" spans="1:8" x14ac:dyDescent="0.25">
      <c r="A1475" t="s">
        <v>367</v>
      </c>
      <c r="B1475">
        <v>32223</v>
      </c>
      <c r="C1475" t="str">
        <f t="shared" si="22"/>
        <v>32223</v>
      </c>
      <c r="D1475" t="s">
        <v>348</v>
      </c>
      <c r="E1475" t="s">
        <v>980</v>
      </c>
      <c r="F1475" t="s">
        <v>981</v>
      </c>
      <c r="G1475" s="144">
        <v>112.63595561130001</v>
      </c>
      <c r="H1475" t="str">
        <f>IF(VLOOKUP(A1475,$J$4:$K$19,2)="Y",IF(G1475&lt;='State Zip Codes'!$P$4,'State Zip Codes'!$P$3,IF(G1475&lt;='State Zip Codes'!$Q$4,'State Zip Codes'!$Q$3,IF(G1475&lt;='State Zip Codes'!$R$4,'State Zip Codes'!$R$3,IF(G1475&lt;='State Zip Codes'!$S$4,'State Zip Codes'!$S$3,IF(G1475&lt;='State Zip Codes'!$T$4,'State Zip Codes'!$T$3,"OUT OF TERRITORY"))))),$U$3)</f>
        <v>Zone 5</v>
      </c>
    </row>
    <row r="1476" spans="1:8" x14ac:dyDescent="0.25">
      <c r="A1476" t="s">
        <v>367</v>
      </c>
      <c r="B1476">
        <v>34231</v>
      </c>
      <c r="C1476" t="str">
        <f t="shared" si="22"/>
        <v>34231</v>
      </c>
      <c r="D1476" t="s">
        <v>348</v>
      </c>
      <c r="E1476" t="s">
        <v>964</v>
      </c>
      <c r="F1476" t="s">
        <v>964</v>
      </c>
      <c r="G1476" s="144">
        <v>112.82236696829999</v>
      </c>
      <c r="H1476" t="str">
        <f>IF(VLOOKUP(A1476,$J$4:$K$19,2)="Y",IF(G1476&lt;='State Zip Codes'!$P$4,'State Zip Codes'!$P$3,IF(G1476&lt;='State Zip Codes'!$Q$4,'State Zip Codes'!$Q$3,IF(G1476&lt;='State Zip Codes'!$R$4,'State Zip Codes'!$R$3,IF(G1476&lt;='State Zip Codes'!$S$4,'State Zip Codes'!$S$3,IF(G1476&lt;='State Zip Codes'!$T$4,'State Zip Codes'!$T$3,"OUT OF TERRITORY"))))),$U$3)</f>
        <v>Zone 5</v>
      </c>
    </row>
    <row r="1477" spans="1:8" x14ac:dyDescent="0.25">
      <c r="A1477" t="s">
        <v>367</v>
      </c>
      <c r="B1477">
        <v>34238</v>
      </c>
      <c r="C1477" t="str">
        <f t="shared" ref="C1477:C1540" si="23">TRIM(CLEAN(B1477))</f>
        <v>34238</v>
      </c>
      <c r="D1477" t="s">
        <v>348</v>
      </c>
      <c r="E1477" t="s">
        <v>964</v>
      </c>
      <c r="F1477" t="s">
        <v>964</v>
      </c>
      <c r="G1477" s="144">
        <v>113.07712915619999</v>
      </c>
      <c r="H1477" t="str">
        <f>IF(VLOOKUP(A1477,$J$4:$K$19,2)="Y",IF(G1477&lt;='State Zip Codes'!$P$4,'State Zip Codes'!$P$3,IF(G1477&lt;='State Zip Codes'!$Q$4,'State Zip Codes'!$Q$3,IF(G1477&lt;='State Zip Codes'!$R$4,'State Zip Codes'!$R$3,IF(G1477&lt;='State Zip Codes'!$S$4,'State Zip Codes'!$S$3,IF(G1477&lt;='State Zip Codes'!$T$4,'State Zip Codes'!$T$3,"OUT OF TERRITORY"))))),$U$3)</f>
        <v>Zone 5</v>
      </c>
    </row>
    <row r="1478" spans="1:8" x14ac:dyDescent="0.25">
      <c r="A1478" t="s">
        <v>367</v>
      </c>
      <c r="B1478">
        <v>33983</v>
      </c>
      <c r="C1478" t="str">
        <f t="shared" si="23"/>
        <v>33983</v>
      </c>
      <c r="D1478" t="s">
        <v>348</v>
      </c>
      <c r="E1478" t="s">
        <v>984</v>
      </c>
      <c r="F1478" t="s">
        <v>985</v>
      </c>
      <c r="G1478" s="144">
        <v>113.5120889892</v>
      </c>
      <c r="H1478" t="str">
        <f>IF(VLOOKUP(A1478,$J$4:$K$19,2)="Y",IF(G1478&lt;='State Zip Codes'!$P$4,'State Zip Codes'!$P$3,IF(G1478&lt;='State Zip Codes'!$Q$4,'State Zip Codes'!$Q$3,IF(G1478&lt;='State Zip Codes'!$R$4,'State Zip Codes'!$R$3,IF(G1478&lt;='State Zip Codes'!$S$4,'State Zip Codes'!$S$3,IF(G1478&lt;='State Zip Codes'!$T$4,'State Zip Codes'!$T$3,"OUT OF TERRITORY"))))),$U$3)</f>
        <v>Zone 5</v>
      </c>
    </row>
    <row r="1479" spans="1:8" x14ac:dyDescent="0.25">
      <c r="A1479" t="s">
        <v>367</v>
      </c>
      <c r="B1479">
        <v>32256</v>
      </c>
      <c r="C1479" t="str">
        <f t="shared" si="23"/>
        <v>32256</v>
      </c>
      <c r="D1479" t="s">
        <v>348</v>
      </c>
      <c r="E1479" t="s">
        <v>980</v>
      </c>
      <c r="F1479" t="s">
        <v>981</v>
      </c>
      <c r="G1479" s="144">
        <v>113.54315754869998</v>
      </c>
      <c r="H1479" t="str">
        <f>IF(VLOOKUP(A1479,$J$4:$K$19,2)="Y",IF(G1479&lt;='State Zip Codes'!$P$4,'State Zip Codes'!$P$3,IF(G1479&lt;='State Zip Codes'!$Q$4,'State Zip Codes'!$Q$3,IF(G1479&lt;='State Zip Codes'!$R$4,'State Zip Codes'!$R$3,IF(G1479&lt;='State Zip Codes'!$S$4,'State Zip Codes'!$S$3,IF(G1479&lt;='State Zip Codes'!$T$4,'State Zip Codes'!$T$3,"OUT OF TERRITORY"))))),$U$3)</f>
        <v>Zone 5</v>
      </c>
    </row>
    <row r="1480" spans="1:8" x14ac:dyDescent="0.25">
      <c r="A1480" t="s">
        <v>367</v>
      </c>
      <c r="B1480">
        <v>34242</v>
      </c>
      <c r="C1480" t="str">
        <f t="shared" si="23"/>
        <v>34242</v>
      </c>
      <c r="D1480" t="s">
        <v>348</v>
      </c>
      <c r="E1480" t="s">
        <v>964</v>
      </c>
      <c r="F1480" t="s">
        <v>964</v>
      </c>
      <c r="G1480" s="144">
        <v>113.60529466770001</v>
      </c>
      <c r="H1480" t="str">
        <f>IF(VLOOKUP(A1480,$J$4:$K$19,2)="Y",IF(G1480&lt;='State Zip Codes'!$P$4,'State Zip Codes'!$P$3,IF(G1480&lt;='State Zip Codes'!$Q$4,'State Zip Codes'!$Q$3,IF(G1480&lt;='State Zip Codes'!$R$4,'State Zip Codes'!$R$3,IF(G1480&lt;='State Zip Codes'!$S$4,'State Zip Codes'!$S$3,IF(G1480&lt;='State Zip Codes'!$T$4,'State Zip Codes'!$T$3,"OUT OF TERRITORY"))))),$U$3)</f>
        <v>Zone 5</v>
      </c>
    </row>
    <row r="1481" spans="1:8" x14ac:dyDescent="0.25">
      <c r="A1481" t="s">
        <v>367</v>
      </c>
      <c r="B1481">
        <v>32065</v>
      </c>
      <c r="C1481" t="str">
        <f t="shared" si="23"/>
        <v>32065</v>
      </c>
      <c r="D1481" t="s">
        <v>348</v>
      </c>
      <c r="E1481" t="s">
        <v>946</v>
      </c>
      <c r="F1481" t="s">
        <v>986</v>
      </c>
      <c r="G1481" s="144">
        <v>113.72956890569999</v>
      </c>
      <c r="H1481" t="str">
        <f>IF(VLOOKUP(A1481,$J$4:$K$19,2)="Y",IF(G1481&lt;='State Zip Codes'!$P$4,'State Zip Codes'!$P$3,IF(G1481&lt;='State Zip Codes'!$Q$4,'State Zip Codes'!$Q$3,IF(G1481&lt;='State Zip Codes'!$R$4,'State Zip Codes'!$R$3,IF(G1481&lt;='State Zip Codes'!$S$4,'State Zip Codes'!$S$3,IF(G1481&lt;='State Zip Codes'!$T$4,'State Zip Codes'!$T$3,"OUT OF TERRITORY"))))),$U$3)</f>
        <v>Zone 5</v>
      </c>
    </row>
    <row r="1482" spans="1:8" x14ac:dyDescent="0.25">
      <c r="A1482" t="s">
        <v>367</v>
      </c>
      <c r="B1482">
        <v>32058</v>
      </c>
      <c r="C1482" t="str">
        <f t="shared" si="23"/>
        <v>32058</v>
      </c>
      <c r="D1482" t="s">
        <v>348</v>
      </c>
      <c r="E1482" t="s">
        <v>961</v>
      </c>
      <c r="F1482" t="s">
        <v>987</v>
      </c>
      <c r="G1482" s="144">
        <v>114.15210131489999</v>
      </c>
      <c r="H1482" t="str">
        <f>IF(VLOOKUP(A1482,$J$4:$K$19,2)="Y",IF(G1482&lt;='State Zip Codes'!$P$4,'State Zip Codes'!$P$3,IF(G1482&lt;='State Zip Codes'!$Q$4,'State Zip Codes'!$Q$3,IF(G1482&lt;='State Zip Codes'!$R$4,'State Zip Codes'!$R$3,IF(G1482&lt;='State Zip Codes'!$S$4,'State Zip Codes'!$S$3,IF(G1482&lt;='State Zip Codes'!$T$4,'State Zip Codes'!$T$3,"OUT OF TERRITORY"))))),$U$3)</f>
        <v>Zone 5</v>
      </c>
    </row>
    <row r="1483" spans="1:8" x14ac:dyDescent="0.25">
      <c r="A1483" t="s">
        <v>367</v>
      </c>
      <c r="B1483">
        <v>32073</v>
      </c>
      <c r="C1483" t="str">
        <f t="shared" si="23"/>
        <v>32073</v>
      </c>
      <c r="D1483" t="s">
        <v>348</v>
      </c>
      <c r="E1483" t="s">
        <v>946</v>
      </c>
      <c r="F1483" t="s">
        <v>986</v>
      </c>
      <c r="G1483" s="144">
        <v>114.37579494329999</v>
      </c>
      <c r="H1483" t="str">
        <f>IF(VLOOKUP(A1483,$J$4:$K$19,2)="Y",IF(G1483&lt;='State Zip Codes'!$P$4,'State Zip Codes'!$P$3,IF(G1483&lt;='State Zip Codes'!$Q$4,'State Zip Codes'!$Q$3,IF(G1483&lt;='State Zip Codes'!$R$4,'State Zip Codes'!$R$3,IF(G1483&lt;='State Zip Codes'!$S$4,'State Zip Codes'!$S$3,IF(G1483&lt;='State Zip Codes'!$T$4,'State Zip Codes'!$T$3,"OUT OF TERRITORY"))))),$U$3)</f>
        <v>Zone 5</v>
      </c>
    </row>
    <row r="1484" spans="1:8" x14ac:dyDescent="0.25">
      <c r="A1484" t="s">
        <v>367</v>
      </c>
      <c r="B1484">
        <v>33954</v>
      </c>
      <c r="C1484" t="str">
        <f t="shared" si="23"/>
        <v>33954</v>
      </c>
      <c r="D1484" t="s">
        <v>348</v>
      </c>
      <c r="E1484" t="s">
        <v>984</v>
      </c>
      <c r="F1484" t="s">
        <v>988</v>
      </c>
      <c r="G1484" s="144">
        <v>114.43171835039999</v>
      </c>
      <c r="H1484" t="str">
        <f>IF(VLOOKUP(A1484,$J$4:$K$19,2)="Y",IF(G1484&lt;='State Zip Codes'!$P$4,'State Zip Codes'!$P$3,IF(G1484&lt;='State Zip Codes'!$Q$4,'State Zip Codes'!$Q$3,IF(G1484&lt;='State Zip Codes'!$R$4,'State Zip Codes'!$R$3,IF(G1484&lt;='State Zip Codes'!$S$4,'State Zip Codes'!$S$3,IF(G1484&lt;='State Zip Codes'!$T$4,'State Zip Codes'!$T$3,"OUT OF TERRITORY"))))),$U$3)</f>
        <v>Zone 5</v>
      </c>
    </row>
    <row r="1485" spans="1:8" x14ac:dyDescent="0.25">
      <c r="A1485" t="s">
        <v>367</v>
      </c>
      <c r="B1485">
        <v>32257</v>
      </c>
      <c r="C1485" t="str">
        <f t="shared" si="23"/>
        <v>32257</v>
      </c>
      <c r="D1485" t="s">
        <v>348</v>
      </c>
      <c r="E1485" t="s">
        <v>980</v>
      </c>
      <c r="F1485" t="s">
        <v>981</v>
      </c>
      <c r="G1485" s="144">
        <v>115.13386779509999</v>
      </c>
      <c r="H1485" t="str">
        <f>IF(VLOOKUP(A1485,$J$4:$K$19,2)="Y",IF(G1485&lt;='State Zip Codes'!$P$4,'State Zip Codes'!$P$3,IF(G1485&lt;='State Zip Codes'!$Q$4,'State Zip Codes'!$Q$3,IF(G1485&lt;='State Zip Codes'!$R$4,'State Zip Codes'!$R$3,IF(G1485&lt;='State Zip Codes'!$S$4,'State Zip Codes'!$S$3,IF(G1485&lt;='State Zip Codes'!$T$4,'State Zip Codes'!$T$3,"OUT OF TERRITORY"))))),$U$3)</f>
        <v>Zone 5</v>
      </c>
    </row>
    <row r="1486" spans="1:8" x14ac:dyDescent="0.25">
      <c r="A1486" t="s">
        <v>367</v>
      </c>
      <c r="B1486">
        <v>34994</v>
      </c>
      <c r="C1486" t="str">
        <f t="shared" si="23"/>
        <v>34994</v>
      </c>
      <c r="D1486" t="s">
        <v>348</v>
      </c>
      <c r="E1486" t="s">
        <v>976</v>
      </c>
      <c r="F1486" t="s">
        <v>989</v>
      </c>
      <c r="G1486" s="144">
        <v>115.140081507</v>
      </c>
      <c r="H1486" t="str">
        <f>IF(VLOOKUP(A1486,$J$4:$K$19,2)="Y",IF(G1486&lt;='State Zip Codes'!$P$4,'State Zip Codes'!$P$3,IF(G1486&lt;='State Zip Codes'!$Q$4,'State Zip Codes'!$Q$3,IF(G1486&lt;='State Zip Codes'!$R$4,'State Zip Codes'!$R$3,IF(G1486&lt;='State Zip Codes'!$S$4,'State Zip Codes'!$S$3,IF(G1486&lt;='State Zip Codes'!$T$4,'State Zip Codes'!$T$3,"OUT OF TERRITORY"))))),$U$3)</f>
        <v>Zone 5</v>
      </c>
    </row>
    <row r="1487" spans="1:8" x14ac:dyDescent="0.25">
      <c r="A1487" t="s">
        <v>367</v>
      </c>
      <c r="B1487">
        <v>34229</v>
      </c>
      <c r="C1487" t="str">
        <f t="shared" si="23"/>
        <v>34229</v>
      </c>
      <c r="D1487" t="s">
        <v>348</v>
      </c>
      <c r="E1487" t="s">
        <v>964</v>
      </c>
      <c r="F1487" t="s">
        <v>990</v>
      </c>
      <c r="G1487" s="144">
        <v>115.30163801639999</v>
      </c>
      <c r="H1487" t="str">
        <f>IF(VLOOKUP(A1487,$J$4:$K$19,2)="Y",IF(G1487&lt;='State Zip Codes'!$P$4,'State Zip Codes'!$P$3,IF(G1487&lt;='State Zip Codes'!$Q$4,'State Zip Codes'!$Q$3,IF(G1487&lt;='State Zip Codes'!$R$4,'State Zip Codes'!$R$3,IF(G1487&lt;='State Zip Codes'!$S$4,'State Zip Codes'!$S$3,IF(G1487&lt;='State Zip Codes'!$T$4,'State Zip Codes'!$T$3,"OUT OF TERRITORY"))))),$U$3)</f>
        <v>Zone 5</v>
      </c>
    </row>
    <row r="1488" spans="1:8" x14ac:dyDescent="0.25">
      <c r="A1488" t="s">
        <v>367</v>
      </c>
      <c r="B1488">
        <v>33980</v>
      </c>
      <c r="C1488" t="str">
        <f t="shared" si="23"/>
        <v>33980</v>
      </c>
      <c r="D1488" t="s">
        <v>348</v>
      </c>
      <c r="E1488" t="s">
        <v>984</v>
      </c>
      <c r="F1488" t="s">
        <v>985</v>
      </c>
      <c r="G1488" s="144">
        <v>115.50047679719999</v>
      </c>
      <c r="H1488" t="str">
        <f>IF(VLOOKUP(A1488,$J$4:$K$19,2)="Y",IF(G1488&lt;='State Zip Codes'!$P$4,'State Zip Codes'!$P$3,IF(G1488&lt;='State Zip Codes'!$Q$4,'State Zip Codes'!$Q$3,IF(G1488&lt;='State Zip Codes'!$R$4,'State Zip Codes'!$R$3,IF(G1488&lt;='State Zip Codes'!$S$4,'State Zip Codes'!$S$3,IF(G1488&lt;='State Zip Codes'!$T$4,'State Zip Codes'!$T$3,"OUT OF TERRITORY"))))),$U$3)</f>
        <v>Zone 5</v>
      </c>
    </row>
    <row r="1489" spans="1:8" x14ac:dyDescent="0.25">
      <c r="A1489" t="s">
        <v>367</v>
      </c>
      <c r="B1489">
        <v>34275</v>
      </c>
      <c r="C1489" t="str">
        <f t="shared" si="23"/>
        <v>34275</v>
      </c>
      <c r="D1489" t="s">
        <v>348</v>
      </c>
      <c r="E1489" t="s">
        <v>964</v>
      </c>
      <c r="F1489" t="s">
        <v>991</v>
      </c>
      <c r="G1489" s="144">
        <v>115.6123236114</v>
      </c>
      <c r="H1489" t="str">
        <f>IF(VLOOKUP(A1489,$J$4:$K$19,2)="Y",IF(G1489&lt;='State Zip Codes'!$P$4,'State Zip Codes'!$P$3,IF(G1489&lt;='State Zip Codes'!$Q$4,'State Zip Codes'!$Q$3,IF(G1489&lt;='State Zip Codes'!$R$4,'State Zip Codes'!$R$3,IF(G1489&lt;='State Zip Codes'!$S$4,'State Zip Codes'!$S$3,IF(G1489&lt;='State Zip Codes'!$T$4,'State Zip Codes'!$T$3,"OUT OF TERRITORY"))))),$U$3)</f>
        <v>Zone 5</v>
      </c>
    </row>
    <row r="1490" spans="1:8" x14ac:dyDescent="0.25">
      <c r="A1490" t="s">
        <v>367</v>
      </c>
      <c r="B1490">
        <v>34287</v>
      </c>
      <c r="C1490" t="str">
        <f t="shared" si="23"/>
        <v>34287</v>
      </c>
      <c r="D1490" t="s">
        <v>348</v>
      </c>
      <c r="E1490" t="s">
        <v>964</v>
      </c>
      <c r="F1490" t="s">
        <v>972</v>
      </c>
      <c r="G1490" s="144">
        <v>115.65581959469999</v>
      </c>
      <c r="H1490" t="str">
        <f>IF(VLOOKUP(A1490,$J$4:$K$19,2)="Y",IF(G1490&lt;='State Zip Codes'!$P$4,'State Zip Codes'!$P$3,IF(G1490&lt;='State Zip Codes'!$Q$4,'State Zip Codes'!$Q$3,IF(G1490&lt;='State Zip Codes'!$R$4,'State Zip Codes'!$R$3,IF(G1490&lt;='State Zip Codes'!$S$4,'State Zip Codes'!$S$3,IF(G1490&lt;='State Zip Codes'!$T$4,'State Zip Codes'!$T$3,"OUT OF TERRITORY"))))),$U$3)</f>
        <v>Zone 5</v>
      </c>
    </row>
    <row r="1491" spans="1:8" x14ac:dyDescent="0.25">
      <c r="A1491" t="s">
        <v>367</v>
      </c>
      <c r="B1491">
        <v>34292</v>
      </c>
      <c r="C1491" t="str">
        <f t="shared" si="23"/>
        <v>34292</v>
      </c>
      <c r="D1491" t="s">
        <v>348</v>
      </c>
      <c r="E1491" t="s">
        <v>964</v>
      </c>
      <c r="F1491" t="s">
        <v>992</v>
      </c>
      <c r="G1491" s="144">
        <v>115.8298035279</v>
      </c>
      <c r="H1491" t="str">
        <f>IF(VLOOKUP(A1491,$J$4:$K$19,2)="Y",IF(G1491&lt;='State Zip Codes'!$P$4,'State Zip Codes'!$P$3,IF(G1491&lt;='State Zip Codes'!$Q$4,'State Zip Codes'!$Q$3,IF(G1491&lt;='State Zip Codes'!$R$4,'State Zip Codes'!$R$3,IF(G1491&lt;='State Zip Codes'!$S$4,'State Zip Codes'!$S$3,IF(G1491&lt;='State Zip Codes'!$T$4,'State Zip Codes'!$T$3,"OUT OF TERRITORY"))))),$U$3)</f>
        <v>Zone 5</v>
      </c>
    </row>
    <row r="1492" spans="1:8" x14ac:dyDescent="0.25">
      <c r="A1492" t="s">
        <v>367</v>
      </c>
      <c r="B1492">
        <v>33982</v>
      </c>
      <c r="C1492" t="str">
        <f t="shared" si="23"/>
        <v>33982</v>
      </c>
      <c r="D1492" t="s">
        <v>348</v>
      </c>
      <c r="E1492" t="s">
        <v>984</v>
      </c>
      <c r="F1492" t="s">
        <v>985</v>
      </c>
      <c r="G1492" s="144">
        <v>116.0907794277</v>
      </c>
      <c r="H1492" t="str">
        <f>IF(VLOOKUP(A1492,$J$4:$K$19,2)="Y",IF(G1492&lt;='State Zip Codes'!$P$4,'State Zip Codes'!$P$3,IF(G1492&lt;='State Zip Codes'!$Q$4,'State Zip Codes'!$Q$3,IF(G1492&lt;='State Zip Codes'!$R$4,'State Zip Codes'!$R$3,IF(G1492&lt;='State Zip Codes'!$S$4,'State Zip Codes'!$S$3,IF(G1492&lt;='State Zip Codes'!$T$4,'State Zip Codes'!$T$3,"OUT OF TERRITORY"))))),$U$3)</f>
        <v>Zone 5</v>
      </c>
    </row>
    <row r="1493" spans="1:8" x14ac:dyDescent="0.25">
      <c r="A1493" t="s">
        <v>367</v>
      </c>
      <c r="B1493">
        <v>33952</v>
      </c>
      <c r="C1493" t="str">
        <f t="shared" si="23"/>
        <v>33952</v>
      </c>
      <c r="D1493" t="s">
        <v>348</v>
      </c>
      <c r="E1493" t="s">
        <v>984</v>
      </c>
      <c r="F1493" t="s">
        <v>988</v>
      </c>
      <c r="G1493" s="144">
        <v>116.18398510619998</v>
      </c>
      <c r="H1493" t="str">
        <f>IF(VLOOKUP(A1493,$J$4:$K$19,2)="Y",IF(G1493&lt;='State Zip Codes'!$P$4,'State Zip Codes'!$P$3,IF(G1493&lt;='State Zip Codes'!$Q$4,'State Zip Codes'!$Q$3,IF(G1493&lt;='State Zip Codes'!$R$4,'State Zip Codes'!$R$3,IF(G1493&lt;='State Zip Codes'!$S$4,'State Zip Codes'!$S$3,IF(G1493&lt;='State Zip Codes'!$T$4,'State Zip Codes'!$T$3,"OUT OF TERRITORY"))))),$U$3)</f>
        <v>Zone 5</v>
      </c>
    </row>
    <row r="1494" spans="1:8" x14ac:dyDescent="0.25">
      <c r="A1494" t="s">
        <v>367</v>
      </c>
      <c r="B1494">
        <v>32693</v>
      </c>
      <c r="C1494" t="str">
        <f t="shared" si="23"/>
        <v>32693</v>
      </c>
      <c r="D1494" t="s">
        <v>348</v>
      </c>
      <c r="E1494" t="s">
        <v>993</v>
      </c>
      <c r="F1494" t="s">
        <v>994</v>
      </c>
      <c r="G1494" s="144">
        <v>116.68108205819999</v>
      </c>
      <c r="H1494" t="str">
        <f>IF(VLOOKUP(A1494,$J$4:$K$19,2)="Y",IF(G1494&lt;='State Zip Codes'!$P$4,'State Zip Codes'!$P$3,IF(G1494&lt;='State Zip Codes'!$Q$4,'State Zip Codes'!$Q$3,IF(G1494&lt;='State Zip Codes'!$R$4,'State Zip Codes'!$R$3,IF(G1494&lt;='State Zip Codes'!$S$4,'State Zip Codes'!$S$3,IF(G1494&lt;='State Zip Codes'!$T$4,'State Zip Codes'!$T$3,"OUT OF TERRITORY"))))),$U$3)</f>
        <v>Zone 5</v>
      </c>
    </row>
    <row r="1495" spans="1:8" x14ac:dyDescent="0.25">
      <c r="A1495" t="s">
        <v>367</v>
      </c>
      <c r="B1495">
        <v>32643</v>
      </c>
      <c r="C1495" t="str">
        <f t="shared" si="23"/>
        <v>32643</v>
      </c>
      <c r="D1495" t="s">
        <v>348</v>
      </c>
      <c r="E1495" t="s">
        <v>914</v>
      </c>
      <c r="F1495" t="s">
        <v>995</v>
      </c>
      <c r="G1495" s="144">
        <v>116.71836432959999</v>
      </c>
      <c r="H1495" t="str">
        <f>IF(VLOOKUP(A1495,$J$4:$K$19,2)="Y",IF(G1495&lt;='State Zip Codes'!$P$4,'State Zip Codes'!$P$3,IF(G1495&lt;='State Zip Codes'!$Q$4,'State Zip Codes'!$Q$3,IF(G1495&lt;='State Zip Codes'!$R$4,'State Zip Codes'!$R$3,IF(G1495&lt;='State Zip Codes'!$S$4,'State Zip Codes'!$S$3,IF(G1495&lt;='State Zip Codes'!$T$4,'State Zip Codes'!$T$3,"OUT OF TERRITORY"))))),$U$3)</f>
        <v>Zone 5</v>
      </c>
    </row>
    <row r="1496" spans="1:8" x14ac:dyDescent="0.25">
      <c r="A1496" t="s">
        <v>367</v>
      </c>
      <c r="B1496">
        <v>34996</v>
      </c>
      <c r="C1496" t="str">
        <f t="shared" si="23"/>
        <v>34996</v>
      </c>
      <c r="D1496" t="s">
        <v>348</v>
      </c>
      <c r="E1496" t="s">
        <v>976</v>
      </c>
      <c r="F1496" t="s">
        <v>989</v>
      </c>
      <c r="G1496" s="144">
        <v>117.1595378745</v>
      </c>
      <c r="H1496" t="str">
        <f>IF(VLOOKUP(A1496,$J$4:$K$19,2)="Y",IF(G1496&lt;='State Zip Codes'!$P$4,'State Zip Codes'!$P$3,IF(G1496&lt;='State Zip Codes'!$Q$4,'State Zip Codes'!$Q$3,IF(G1496&lt;='State Zip Codes'!$R$4,'State Zip Codes'!$R$3,IF(G1496&lt;='State Zip Codes'!$S$4,'State Zip Codes'!$S$3,IF(G1496&lt;='State Zip Codes'!$T$4,'State Zip Codes'!$T$3,"OUT OF TERRITORY"))))),$U$3)</f>
        <v>Zone 5</v>
      </c>
    </row>
    <row r="1497" spans="1:8" x14ac:dyDescent="0.25">
      <c r="A1497" t="s">
        <v>367</v>
      </c>
      <c r="B1497">
        <v>32214</v>
      </c>
      <c r="C1497" t="str">
        <f t="shared" si="23"/>
        <v>32214</v>
      </c>
      <c r="D1497" t="s">
        <v>348</v>
      </c>
      <c r="E1497" t="s">
        <v>980</v>
      </c>
      <c r="F1497" t="s">
        <v>981</v>
      </c>
      <c r="G1497" s="144">
        <v>117.24652984109998</v>
      </c>
      <c r="H1497" t="str">
        <f>IF(VLOOKUP(A1497,$J$4:$K$19,2)="Y",IF(G1497&lt;='State Zip Codes'!$P$4,'State Zip Codes'!$P$3,IF(G1497&lt;='State Zip Codes'!$Q$4,'State Zip Codes'!$Q$3,IF(G1497&lt;='State Zip Codes'!$R$4,'State Zip Codes'!$R$3,IF(G1497&lt;='State Zip Codes'!$S$4,'State Zip Codes'!$S$3,IF(G1497&lt;='State Zip Codes'!$T$4,'State Zip Codes'!$T$3,"OUT OF TERRITORY"))))),$U$3)</f>
        <v>Zone 5</v>
      </c>
    </row>
    <row r="1498" spans="1:8" x14ac:dyDescent="0.25">
      <c r="A1498" t="s">
        <v>367</v>
      </c>
      <c r="B1498">
        <v>32212</v>
      </c>
      <c r="C1498" t="str">
        <f t="shared" si="23"/>
        <v>32212</v>
      </c>
      <c r="D1498" t="s">
        <v>348</v>
      </c>
      <c r="E1498" t="s">
        <v>980</v>
      </c>
      <c r="F1498" t="s">
        <v>981</v>
      </c>
      <c r="G1498" s="144">
        <v>117.314880672</v>
      </c>
      <c r="H1498" t="str">
        <f>IF(VLOOKUP(A1498,$J$4:$K$19,2)="Y",IF(G1498&lt;='State Zip Codes'!$P$4,'State Zip Codes'!$P$3,IF(G1498&lt;='State Zip Codes'!$Q$4,'State Zip Codes'!$Q$3,IF(G1498&lt;='State Zip Codes'!$R$4,'State Zip Codes'!$R$3,IF(G1498&lt;='State Zip Codes'!$S$4,'State Zip Codes'!$S$3,IF(G1498&lt;='State Zip Codes'!$T$4,'State Zip Codes'!$T$3,"OUT OF TERRITORY"))))),$U$3)</f>
        <v>Zone 5</v>
      </c>
    </row>
    <row r="1499" spans="1:8" x14ac:dyDescent="0.25">
      <c r="A1499" t="s">
        <v>367</v>
      </c>
      <c r="B1499">
        <v>32083</v>
      </c>
      <c r="C1499" t="str">
        <f t="shared" si="23"/>
        <v>32083</v>
      </c>
      <c r="D1499" t="s">
        <v>348</v>
      </c>
      <c r="E1499" t="s">
        <v>996</v>
      </c>
      <c r="F1499" t="s">
        <v>997</v>
      </c>
      <c r="G1499" s="144">
        <v>117.55721543609999</v>
      </c>
      <c r="H1499" t="str">
        <f>IF(VLOOKUP(A1499,$J$4:$K$19,2)="Y",IF(G1499&lt;='State Zip Codes'!$P$4,'State Zip Codes'!$P$3,IF(G1499&lt;='State Zip Codes'!$Q$4,'State Zip Codes'!$Q$3,IF(G1499&lt;='State Zip Codes'!$R$4,'State Zip Codes'!$R$3,IF(G1499&lt;='State Zip Codes'!$S$4,'State Zip Codes'!$S$3,IF(G1499&lt;='State Zip Codes'!$T$4,'State Zip Codes'!$T$3,"OUT OF TERRITORY"))))),$U$3)</f>
        <v>Zone 5</v>
      </c>
    </row>
    <row r="1500" spans="1:8" x14ac:dyDescent="0.25">
      <c r="A1500" t="s">
        <v>367</v>
      </c>
      <c r="B1500">
        <v>32244</v>
      </c>
      <c r="C1500" t="str">
        <f t="shared" si="23"/>
        <v>32244</v>
      </c>
      <c r="D1500" t="s">
        <v>348</v>
      </c>
      <c r="E1500" t="s">
        <v>980</v>
      </c>
      <c r="F1500" t="s">
        <v>981</v>
      </c>
      <c r="G1500" s="144">
        <v>118.00460269289999</v>
      </c>
      <c r="H1500" t="str">
        <f>IF(VLOOKUP(A1500,$J$4:$K$19,2)="Y",IF(G1500&lt;='State Zip Codes'!$P$4,'State Zip Codes'!$P$3,IF(G1500&lt;='State Zip Codes'!$Q$4,'State Zip Codes'!$Q$3,IF(G1500&lt;='State Zip Codes'!$R$4,'State Zip Codes'!$R$3,IF(G1500&lt;='State Zip Codes'!$S$4,'State Zip Codes'!$S$3,IF(G1500&lt;='State Zip Codes'!$T$4,'State Zip Codes'!$T$3,"OUT OF TERRITORY"))))),$U$3)</f>
        <v>Zone 5</v>
      </c>
    </row>
    <row r="1501" spans="1:8" x14ac:dyDescent="0.25">
      <c r="A1501" t="s">
        <v>367</v>
      </c>
      <c r="B1501">
        <v>33953</v>
      </c>
      <c r="C1501" t="str">
        <f t="shared" si="23"/>
        <v>33953</v>
      </c>
      <c r="D1501" t="s">
        <v>348</v>
      </c>
      <c r="E1501" t="s">
        <v>984</v>
      </c>
      <c r="F1501" t="s">
        <v>988</v>
      </c>
      <c r="G1501" s="144">
        <v>118.06673981189999</v>
      </c>
      <c r="H1501" t="str">
        <f>IF(VLOOKUP(A1501,$J$4:$K$19,2)="Y",IF(G1501&lt;='State Zip Codes'!$P$4,'State Zip Codes'!$P$3,IF(G1501&lt;='State Zip Codes'!$Q$4,'State Zip Codes'!$Q$3,IF(G1501&lt;='State Zip Codes'!$R$4,'State Zip Codes'!$R$3,IF(G1501&lt;='State Zip Codes'!$S$4,'State Zip Codes'!$S$3,IF(G1501&lt;='State Zip Codes'!$T$4,'State Zip Codes'!$T$3,"OUT OF TERRITORY"))))),$U$3)</f>
        <v>Zone 5</v>
      </c>
    </row>
    <row r="1502" spans="1:8" x14ac:dyDescent="0.25">
      <c r="A1502" t="s">
        <v>367</v>
      </c>
      <c r="B1502">
        <v>32217</v>
      </c>
      <c r="C1502" t="str">
        <f t="shared" si="23"/>
        <v>32217</v>
      </c>
      <c r="D1502" t="s">
        <v>348</v>
      </c>
      <c r="E1502" t="s">
        <v>980</v>
      </c>
      <c r="F1502" t="s">
        <v>981</v>
      </c>
      <c r="G1502" s="144">
        <v>118.29043344029999</v>
      </c>
      <c r="H1502" t="str">
        <f>IF(VLOOKUP(A1502,$J$4:$K$19,2)="Y",IF(G1502&lt;='State Zip Codes'!$P$4,'State Zip Codes'!$P$3,IF(G1502&lt;='State Zip Codes'!$Q$4,'State Zip Codes'!$Q$3,IF(G1502&lt;='State Zip Codes'!$R$4,'State Zip Codes'!$R$3,IF(G1502&lt;='State Zip Codes'!$S$4,'State Zip Codes'!$S$3,IF(G1502&lt;='State Zip Codes'!$T$4,'State Zip Codes'!$T$3,"OUT OF TERRITORY"))))),$U$3)</f>
        <v>Zone 5</v>
      </c>
    </row>
    <row r="1503" spans="1:8" x14ac:dyDescent="0.25">
      <c r="A1503" t="s">
        <v>367</v>
      </c>
      <c r="B1503">
        <v>33948</v>
      </c>
      <c r="C1503" t="str">
        <f t="shared" si="23"/>
        <v>33948</v>
      </c>
      <c r="D1503" t="s">
        <v>348</v>
      </c>
      <c r="E1503" t="s">
        <v>984</v>
      </c>
      <c r="F1503" t="s">
        <v>988</v>
      </c>
      <c r="G1503" s="144">
        <v>118.42092139020001</v>
      </c>
      <c r="H1503" t="str">
        <f>IF(VLOOKUP(A1503,$J$4:$K$19,2)="Y",IF(G1503&lt;='State Zip Codes'!$P$4,'State Zip Codes'!$P$3,IF(G1503&lt;='State Zip Codes'!$Q$4,'State Zip Codes'!$Q$3,IF(G1503&lt;='State Zip Codes'!$R$4,'State Zip Codes'!$R$3,IF(G1503&lt;='State Zip Codes'!$S$4,'State Zip Codes'!$S$3,IF(G1503&lt;='State Zip Codes'!$T$4,'State Zip Codes'!$T$3,"OUT OF TERRITORY"))))),$U$3)</f>
        <v>Zone 5</v>
      </c>
    </row>
    <row r="1504" spans="1:8" x14ac:dyDescent="0.25">
      <c r="A1504" t="s">
        <v>367</v>
      </c>
      <c r="B1504">
        <v>34990</v>
      </c>
      <c r="C1504" t="str">
        <f t="shared" si="23"/>
        <v>34990</v>
      </c>
      <c r="D1504" t="s">
        <v>348</v>
      </c>
      <c r="E1504" t="s">
        <v>976</v>
      </c>
      <c r="F1504" t="s">
        <v>998</v>
      </c>
      <c r="G1504" s="144">
        <v>118.94287318979998</v>
      </c>
      <c r="H1504" t="str">
        <f>IF(VLOOKUP(A1504,$J$4:$K$19,2)="Y",IF(G1504&lt;='State Zip Codes'!$P$4,'State Zip Codes'!$P$3,IF(G1504&lt;='State Zip Codes'!$Q$4,'State Zip Codes'!$Q$3,IF(G1504&lt;='State Zip Codes'!$R$4,'State Zip Codes'!$R$3,IF(G1504&lt;='State Zip Codes'!$S$4,'State Zip Codes'!$S$3,IF(G1504&lt;='State Zip Codes'!$T$4,'State Zip Codes'!$T$3,"OUT OF TERRITORY"))))),$U$3)</f>
        <v>Zone 5</v>
      </c>
    </row>
    <row r="1505" spans="1:8" x14ac:dyDescent="0.25">
      <c r="A1505" t="s">
        <v>367</v>
      </c>
      <c r="B1505">
        <v>32222</v>
      </c>
      <c r="C1505" t="str">
        <f t="shared" si="23"/>
        <v>32222</v>
      </c>
      <c r="D1505" t="s">
        <v>348</v>
      </c>
      <c r="E1505" t="s">
        <v>980</v>
      </c>
      <c r="F1505" t="s">
        <v>981</v>
      </c>
      <c r="G1505" s="144">
        <v>118.96151432549999</v>
      </c>
      <c r="H1505" t="str">
        <f>IF(VLOOKUP(A1505,$J$4:$K$19,2)="Y",IF(G1505&lt;='State Zip Codes'!$P$4,'State Zip Codes'!$P$3,IF(G1505&lt;='State Zip Codes'!$Q$4,'State Zip Codes'!$Q$3,IF(G1505&lt;='State Zip Codes'!$R$4,'State Zip Codes'!$R$3,IF(G1505&lt;='State Zip Codes'!$S$4,'State Zip Codes'!$S$3,IF(G1505&lt;='State Zip Codes'!$T$4,'State Zip Codes'!$T$3,"OUT OF TERRITORY"))))),$U$3)</f>
        <v>Zone 5</v>
      </c>
    </row>
    <row r="1506" spans="1:8" x14ac:dyDescent="0.25">
      <c r="A1506" t="s">
        <v>367</v>
      </c>
      <c r="B1506">
        <v>34285</v>
      </c>
      <c r="C1506" t="str">
        <f t="shared" si="23"/>
        <v>34285</v>
      </c>
      <c r="D1506" t="s">
        <v>348</v>
      </c>
      <c r="E1506" t="s">
        <v>964</v>
      </c>
      <c r="F1506" t="s">
        <v>992</v>
      </c>
      <c r="G1506" s="144">
        <v>119.05472000399999</v>
      </c>
      <c r="H1506" t="str">
        <f>IF(VLOOKUP(A1506,$J$4:$K$19,2)="Y",IF(G1506&lt;='State Zip Codes'!$P$4,'State Zip Codes'!$P$3,IF(G1506&lt;='State Zip Codes'!$Q$4,'State Zip Codes'!$Q$3,IF(G1506&lt;='State Zip Codes'!$R$4,'State Zip Codes'!$R$3,IF(G1506&lt;='State Zip Codes'!$S$4,'State Zip Codes'!$S$3,IF(G1506&lt;='State Zip Codes'!$T$4,'State Zip Codes'!$T$3,"OUT OF TERRITORY"))))),$U$3)</f>
        <v>Zone 5</v>
      </c>
    </row>
    <row r="1507" spans="1:8" x14ac:dyDescent="0.25">
      <c r="A1507" t="s">
        <v>367</v>
      </c>
      <c r="B1507">
        <v>32054</v>
      </c>
      <c r="C1507" t="str">
        <f t="shared" si="23"/>
        <v>32054</v>
      </c>
      <c r="D1507" t="s">
        <v>348</v>
      </c>
      <c r="E1507" t="s">
        <v>996</v>
      </c>
      <c r="F1507" t="s">
        <v>999</v>
      </c>
      <c r="G1507" s="144">
        <v>119.30948219189999</v>
      </c>
      <c r="H1507" t="str">
        <f>IF(VLOOKUP(A1507,$J$4:$K$19,2)="Y",IF(G1507&lt;='State Zip Codes'!$P$4,'State Zip Codes'!$P$3,IF(G1507&lt;='State Zip Codes'!$Q$4,'State Zip Codes'!$Q$3,IF(G1507&lt;='State Zip Codes'!$R$4,'State Zip Codes'!$R$3,IF(G1507&lt;='State Zip Codes'!$S$4,'State Zip Codes'!$S$3,IF(G1507&lt;='State Zip Codes'!$T$4,'State Zip Codes'!$T$3,"OUT OF TERRITORY"))))),$U$3)</f>
        <v>Zone 5</v>
      </c>
    </row>
    <row r="1508" spans="1:8" x14ac:dyDescent="0.25">
      <c r="A1508" t="s">
        <v>367</v>
      </c>
      <c r="B1508">
        <v>34293</v>
      </c>
      <c r="C1508" t="str">
        <f t="shared" si="23"/>
        <v>34293</v>
      </c>
      <c r="D1508" t="s">
        <v>348</v>
      </c>
      <c r="E1508" t="s">
        <v>964</v>
      </c>
      <c r="F1508" t="s">
        <v>992</v>
      </c>
      <c r="G1508" s="144">
        <v>119.44618385369999</v>
      </c>
      <c r="H1508" t="str">
        <f>IF(VLOOKUP(A1508,$J$4:$K$19,2)="Y",IF(G1508&lt;='State Zip Codes'!$P$4,'State Zip Codes'!$P$3,IF(G1508&lt;='State Zip Codes'!$Q$4,'State Zip Codes'!$Q$3,IF(G1508&lt;='State Zip Codes'!$R$4,'State Zip Codes'!$R$3,IF(G1508&lt;='State Zip Codes'!$S$4,'State Zip Codes'!$S$3,IF(G1508&lt;='State Zip Codes'!$T$4,'State Zip Codes'!$T$3,"OUT OF TERRITORY"))))),$U$3)</f>
        <v>Zone 5</v>
      </c>
    </row>
    <row r="1509" spans="1:8" x14ac:dyDescent="0.25">
      <c r="A1509" t="s">
        <v>367</v>
      </c>
      <c r="B1509">
        <v>33950</v>
      </c>
      <c r="C1509" t="str">
        <f t="shared" si="23"/>
        <v>33950</v>
      </c>
      <c r="D1509" t="s">
        <v>348</v>
      </c>
      <c r="E1509" t="s">
        <v>984</v>
      </c>
      <c r="F1509" t="s">
        <v>985</v>
      </c>
      <c r="G1509" s="144">
        <v>119.50210726079999</v>
      </c>
      <c r="H1509" t="str">
        <f>IF(VLOOKUP(A1509,$J$4:$K$19,2)="Y",IF(G1509&lt;='State Zip Codes'!$P$4,'State Zip Codes'!$P$3,IF(G1509&lt;='State Zip Codes'!$Q$4,'State Zip Codes'!$Q$3,IF(G1509&lt;='State Zip Codes'!$R$4,'State Zip Codes'!$R$3,IF(G1509&lt;='State Zip Codes'!$S$4,'State Zip Codes'!$S$3,IF(G1509&lt;='State Zip Codes'!$T$4,'State Zip Codes'!$T$3,"OUT OF TERRITORY"))))),$U$3)</f>
        <v>Zone 5</v>
      </c>
    </row>
    <row r="1510" spans="1:8" x14ac:dyDescent="0.25">
      <c r="A1510" t="s">
        <v>367</v>
      </c>
      <c r="B1510">
        <v>32250</v>
      </c>
      <c r="C1510" t="str">
        <f t="shared" si="23"/>
        <v>32250</v>
      </c>
      <c r="D1510" t="s">
        <v>348</v>
      </c>
      <c r="E1510" t="s">
        <v>980</v>
      </c>
      <c r="F1510" t="s">
        <v>1000</v>
      </c>
      <c r="G1510" s="144">
        <v>120.08619617939999</v>
      </c>
      <c r="H1510" t="str">
        <f>IF(VLOOKUP(A1510,$J$4:$K$19,2)="Y",IF(G1510&lt;='State Zip Codes'!$P$4,'State Zip Codes'!$P$3,IF(G1510&lt;='State Zip Codes'!$Q$4,'State Zip Codes'!$Q$3,IF(G1510&lt;='State Zip Codes'!$R$4,'State Zip Codes'!$R$3,IF(G1510&lt;='State Zip Codes'!$S$4,'State Zip Codes'!$S$3,IF(G1510&lt;='State Zip Codes'!$T$4,'State Zip Codes'!$T$3,"OUT OF TERRITORY"))))),$U$3)</f>
        <v>Zone 5</v>
      </c>
    </row>
    <row r="1511" spans="1:8" x14ac:dyDescent="0.25">
      <c r="A1511" t="s">
        <v>367</v>
      </c>
      <c r="B1511">
        <v>33438</v>
      </c>
      <c r="C1511" t="str">
        <f t="shared" si="23"/>
        <v>33438</v>
      </c>
      <c r="D1511" t="s">
        <v>348</v>
      </c>
      <c r="E1511" t="s">
        <v>1001</v>
      </c>
      <c r="F1511" t="s">
        <v>1002</v>
      </c>
      <c r="G1511" s="144">
        <v>120.53979714809999</v>
      </c>
      <c r="H1511" t="str">
        <f>IF(VLOOKUP(A1511,$J$4:$K$19,2)="Y",IF(G1511&lt;='State Zip Codes'!$P$4,'State Zip Codes'!$P$3,IF(G1511&lt;='State Zip Codes'!$Q$4,'State Zip Codes'!$Q$3,IF(G1511&lt;='State Zip Codes'!$R$4,'State Zip Codes'!$R$3,IF(G1511&lt;='State Zip Codes'!$S$4,'State Zip Codes'!$S$3,IF(G1511&lt;='State Zip Codes'!$T$4,'State Zip Codes'!$T$3,"OUT OF TERRITORY"))))),$U$3)</f>
        <v>Zone 5</v>
      </c>
    </row>
    <row r="1512" spans="1:8" x14ac:dyDescent="0.25">
      <c r="A1512" t="s">
        <v>367</v>
      </c>
      <c r="B1512">
        <v>32216</v>
      </c>
      <c r="C1512" t="str">
        <f t="shared" si="23"/>
        <v>32216</v>
      </c>
      <c r="D1512" t="s">
        <v>348</v>
      </c>
      <c r="E1512" t="s">
        <v>980</v>
      </c>
      <c r="F1512" t="s">
        <v>981</v>
      </c>
      <c r="G1512" s="144">
        <v>120.65164396229999</v>
      </c>
      <c r="H1512" t="str">
        <f>IF(VLOOKUP(A1512,$J$4:$K$19,2)="Y",IF(G1512&lt;='State Zip Codes'!$P$4,'State Zip Codes'!$P$3,IF(G1512&lt;='State Zip Codes'!$Q$4,'State Zip Codes'!$Q$3,IF(G1512&lt;='State Zip Codes'!$R$4,'State Zip Codes'!$R$3,IF(G1512&lt;='State Zip Codes'!$S$4,'State Zip Codes'!$S$3,IF(G1512&lt;='State Zip Codes'!$T$4,'State Zip Codes'!$T$3,"OUT OF TERRITORY"))))),$U$3)</f>
        <v>Zone 5</v>
      </c>
    </row>
    <row r="1513" spans="1:8" x14ac:dyDescent="0.25">
      <c r="A1513" t="s">
        <v>367</v>
      </c>
      <c r="B1513">
        <v>32224</v>
      </c>
      <c r="C1513" t="str">
        <f t="shared" si="23"/>
        <v>32224</v>
      </c>
      <c r="D1513" t="s">
        <v>348</v>
      </c>
      <c r="E1513" t="s">
        <v>980</v>
      </c>
      <c r="F1513" t="s">
        <v>981</v>
      </c>
      <c r="G1513" s="144">
        <v>120.70756736939998</v>
      </c>
      <c r="H1513" t="str">
        <f>IF(VLOOKUP(A1513,$J$4:$K$19,2)="Y",IF(G1513&lt;='State Zip Codes'!$P$4,'State Zip Codes'!$P$3,IF(G1513&lt;='State Zip Codes'!$Q$4,'State Zip Codes'!$Q$3,IF(G1513&lt;='State Zip Codes'!$R$4,'State Zip Codes'!$R$3,IF(G1513&lt;='State Zip Codes'!$S$4,'State Zip Codes'!$S$3,IF(G1513&lt;='State Zip Codes'!$T$4,'State Zip Codes'!$T$3,"OUT OF TERRITORY"))))),$U$3)</f>
        <v>Zone 5</v>
      </c>
    </row>
    <row r="1514" spans="1:8" x14ac:dyDescent="0.25">
      <c r="A1514" t="s">
        <v>367</v>
      </c>
      <c r="B1514">
        <v>32246</v>
      </c>
      <c r="C1514" t="str">
        <f t="shared" si="23"/>
        <v>32246</v>
      </c>
      <c r="D1514" t="s">
        <v>348</v>
      </c>
      <c r="E1514" t="s">
        <v>980</v>
      </c>
      <c r="F1514" t="s">
        <v>981</v>
      </c>
      <c r="G1514" s="144">
        <v>120.82562789549999</v>
      </c>
      <c r="H1514" t="str">
        <f>IF(VLOOKUP(A1514,$J$4:$K$19,2)="Y",IF(G1514&lt;='State Zip Codes'!$P$4,'State Zip Codes'!$P$3,IF(G1514&lt;='State Zip Codes'!$Q$4,'State Zip Codes'!$Q$3,IF(G1514&lt;='State Zip Codes'!$R$4,'State Zip Codes'!$R$3,IF(G1514&lt;='State Zip Codes'!$S$4,'State Zip Codes'!$S$3,IF(G1514&lt;='State Zip Codes'!$T$4,'State Zip Codes'!$T$3,"OUT OF TERRITORY"))))),$U$3)</f>
        <v>Zone 5</v>
      </c>
    </row>
    <row r="1515" spans="1:8" x14ac:dyDescent="0.25">
      <c r="A1515" t="s">
        <v>367</v>
      </c>
      <c r="B1515">
        <v>32234</v>
      </c>
      <c r="C1515" t="str">
        <f t="shared" si="23"/>
        <v>32234</v>
      </c>
      <c r="D1515" t="s">
        <v>348</v>
      </c>
      <c r="E1515" t="s">
        <v>980</v>
      </c>
      <c r="F1515" t="s">
        <v>981</v>
      </c>
      <c r="G1515" s="144">
        <v>121.105244931</v>
      </c>
      <c r="H1515" t="str">
        <f>IF(VLOOKUP(A1515,$J$4:$K$19,2)="Y",IF(G1515&lt;='State Zip Codes'!$P$4,'State Zip Codes'!$P$3,IF(G1515&lt;='State Zip Codes'!$Q$4,'State Zip Codes'!$Q$3,IF(G1515&lt;='State Zip Codes'!$R$4,'State Zip Codes'!$R$3,IF(G1515&lt;='State Zip Codes'!$S$4,'State Zip Codes'!$S$3,IF(G1515&lt;='State Zip Codes'!$T$4,'State Zip Codes'!$T$3,"OUT OF TERRITORY"))))),$U$3)</f>
        <v>Zone 5</v>
      </c>
    </row>
    <row r="1516" spans="1:8" x14ac:dyDescent="0.25">
      <c r="A1516" t="s">
        <v>367</v>
      </c>
      <c r="B1516">
        <v>34997</v>
      </c>
      <c r="C1516" t="str">
        <f t="shared" si="23"/>
        <v>34997</v>
      </c>
      <c r="D1516" t="s">
        <v>348</v>
      </c>
      <c r="E1516" t="s">
        <v>976</v>
      </c>
      <c r="F1516" t="s">
        <v>989</v>
      </c>
      <c r="G1516" s="144">
        <v>121.2854425761</v>
      </c>
      <c r="H1516" t="str">
        <f>IF(VLOOKUP(A1516,$J$4:$K$19,2)="Y",IF(G1516&lt;='State Zip Codes'!$P$4,'State Zip Codes'!$P$3,IF(G1516&lt;='State Zip Codes'!$Q$4,'State Zip Codes'!$Q$3,IF(G1516&lt;='State Zip Codes'!$R$4,'State Zip Codes'!$R$3,IF(G1516&lt;='State Zip Codes'!$S$4,'State Zip Codes'!$S$3,IF(G1516&lt;='State Zip Codes'!$T$4,'State Zip Codes'!$T$3,"OUT OF TERRITORY"))))),$U$3)</f>
        <v>Zone 5</v>
      </c>
    </row>
    <row r="1517" spans="1:8" x14ac:dyDescent="0.25">
      <c r="A1517" t="s">
        <v>367</v>
      </c>
      <c r="B1517">
        <v>32221</v>
      </c>
      <c r="C1517" t="str">
        <f t="shared" si="23"/>
        <v>32221</v>
      </c>
      <c r="D1517" t="s">
        <v>348</v>
      </c>
      <c r="E1517" t="s">
        <v>980</v>
      </c>
      <c r="F1517" t="s">
        <v>981</v>
      </c>
      <c r="G1517" s="144">
        <v>121.46564022119999</v>
      </c>
      <c r="H1517" t="str">
        <f>IF(VLOOKUP(A1517,$J$4:$K$19,2)="Y",IF(G1517&lt;='State Zip Codes'!$P$4,'State Zip Codes'!$P$3,IF(G1517&lt;='State Zip Codes'!$Q$4,'State Zip Codes'!$Q$3,IF(G1517&lt;='State Zip Codes'!$R$4,'State Zip Codes'!$R$3,IF(G1517&lt;='State Zip Codes'!$S$4,'State Zip Codes'!$S$3,IF(G1517&lt;='State Zip Codes'!$T$4,'State Zip Codes'!$T$3,"OUT OF TERRITORY"))))),$U$3)</f>
        <v>Zone 5</v>
      </c>
    </row>
    <row r="1518" spans="1:8" x14ac:dyDescent="0.25">
      <c r="A1518" t="s">
        <v>367</v>
      </c>
      <c r="B1518">
        <v>32619</v>
      </c>
      <c r="C1518" t="str">
        <f t="shared" si="23"/>
        <v>32619</v>
      </c>
      <c r="D1518" t="s">
        <v>348</v>
      </c>
      <c r="E1518" t="s">
        <v>993</v>
      </c>
      <c r="F1518" t="s">
        <v>1003</v>
      </c>
      <c r="G1518" s="144">
        <v>121.5899144592</v>
      </c>
      <c r="H1518" t="str">
        <f>IF(VLOOKUP(A1518,$J$4:$K$19,2)="Y",IF(G1518&lt;='State Zip Codes'!$P$4,'State Zip Codes'!$P$3,IF(G1518&lt;='State Zip Codes'!$Q$4,'State Zip Codes'!$Q$3,IF(G1518&lt;='State Zip Codes'!$R$4,'State Zip Codes'!$R$3,IF(G1518&lt;='State Zip Codes'!$S$4,'State Zip Codes'!$S$3,IF(G1518&lt;='State Zip Codes'!$T$4,'State Zip Codes'!$T$3,"OUT OF TERRITORY"))))),$U$3)</f>
        <v>Zone 5</v>
      </c>
    </row>
    <row r="1519" spans="1:8" x14ac:dyDescent="0.25">
      <c r="A1519" t="s">
        <v>367</v>
      </c>
      <c r="B1519">
        <v>32207</v>
      </c>
      <c r="C1519" t="str">
        <f t="shared" si="23"/>
        <v>32207</v>
      </c>
      <c r="D1519" t="s">
        <v>348</v>
      </c>
      <c r="E1519" t="s">
        <v>980</v>
      </c>
      <c r="F1519" t="s">
        <v>981</v>
      </c>
      <c r="G1519" s="144">
        <v>121.75768468049999</v>
      </c>
      <c r="H1519" t="str">
        <f>IF(VLOOKUP(A1519,$J$4:$K$19,2)="Y",IF(G1519&lt;='State Zip Codes'!$P$4,'State Zip Codes'!$P$3,IF(G1519&lt;='State Zip Codes'!$Q$4,'State Zip Codes'!$Q$3,IF(G1519&lt;='State Zip Codes'!$R$4,'State Zip Codes'!$R$3,IF(G1519&lt;='State Zip Codes'!$S$4,'State Zip Codes'!$S$3,IF(G1519&lt;='State Zip Codes'!$T$4,'State Zip Codes'!$T$3,"OUT OF TERRITORY"))))),$U$3)</f>
        <v>Zone 5</v>
      </c>
    </row>
    <row r="1520" spans="1:8" x14ac:dyDescent="0.25">
      <c r="A1520" t="s">
        <v>367</v>
      </c>
      <c r="B1520">
        <v>32210</v>
      </c>
      <c r="C1520" t="str">
        <f t="shared" si="23"/>
        <v>32210</v>
      </c>
      <c r="D1520" t="s">
        <v>348</v>
      </c>
      <c r="E1520" t="s">
        <v>980</v>
      </c>
      <c r="F1520" t="s">
        <v>981</v>
      </c>
      <c r="G1520" s="144">
        <v>121.78875323999999</v>
      </c>
      <c r="H1520" t="str">
        <f>IF(VLOOKUP(A1520,$J$4:$K$19,2)="Y",IF(G1520&lt;='State Zip Codes'!$P$4,'State Zip Codes'!$P$3,IF(G1520&lt;='State Zip Codes'!$Q$4,'State Zip Codes'!$Q$3,IF(G1520&lt;='State Zip Codes'!$R$4,'State Zip Codes'!$R$3,IF(G1520&lt;='State Zip Codes'!$S$4,'State Zip Codes'!$S$3,IF(G1520&lt;='State Zip Codes'!$T$4,'State Zip Codes'!$T$3,"OUT OF TERRITORY"))))),$U$3)</f>
        <v>Zone 5</v>
      </c>
    </row>
    <row r="1521" spans="1:8" x14ac:dyDescent="0.25">
      <c r="A1521" t="s">
        <v>367</v>
      </c>
      <c r="B1521">
        <v>33981</v>
      </c>
      <c r="C1521" t="str">
        <f t="shared" si="23"/>
        <v>33981</v>
      </c>
      <c r="D1521" t="s">
        <v>348</v>
      </c>
      <c r="E1521" t="s">
        <v>984</v>
      </c>
      <c r="F1521" t="s">
        <v>988</v>
      </c>
      <c r="G1521" s="144">
        <v>122.55303980369999</v>
      </c>
      <c r="H1521" t="str">
        <f>IF(VLOOKUP(A1521,$J$4:$K$19,2)="Y",IF(G1521&lt;='State Zip Codes'!$P$4,'State Zip Codes'!$P$3,IF(G1521&lt;='State Zip Codes'!$Q$4,'State Zip Codes'!$Q$3,IF(G1521&lt;='State Zip Codes'!$R$4,'State Zip Codes'!$R$3,IF(G1521&lt;='State Zip Codes'!$S$4,'State Zip Codes'!$S$3,IF(G1521&lt;='State Zip Codes'!$T$4,'State Zip Codes'!$T$3,"OUT OF TERRITORY"))))),$U$3)</f>
        <v>Zone 5</v>
      </c>
    </row>
    <row r="1522" spans="1:8" x14ac:dyDescent="0.25">
      <c r="A1522" t="s">
        <v>367</v>
      </c>
      <c r="B1522">
        <v>32266</v>
      </c>
      <c r="C1522" t="str">
        <f t="shared" si="23"/>
        <v>32266</v>
      </c>
      <c r="D1522" t="s">
        <v>348</v>
      </c>
      <c r="E1522" t="s">
        <v>980</v>
      </c>
      <c r="F1522" t="s">
        <v>1004</v>
      </c>
      <c r="G1522" s="144">
        <v>122.56546722749999</v>
      </c>
      <c r="H1522" t="str">
        <f>IF(VLOOKUP(A1522,$J$4:$K$19,2)="Y",IF(G1522&lt;='State Zip Codes'!$P$4,'State Zip Codes'!$P$3,IF(G1522&lt;='State Zip Codes'!$Q$4,'State Zip Codes'!$Q$3,IF(G1522&lt;='State Zip Codes'!$R$4,'State Zip Codes'!$R$3,IF(G1522&lt;='State Zip Codes'!$S$4,'State Zip Codes'!$S$3,IF(G1522&lt;='State Zip Codes'!$T$4,'State Zip Codes'!$T$3,"OUT OF TERRITORY"))))),$U$3)</f>
        <v>Zone 5</v>
      </c>
    </row>
    <row r="1523" spans="1:8" x14ac:dyDescent="0.25">
      <c r="A1523" t="s">
        <v>367</v>
      </c>
      <c r="B1523">
        <v>32205</v>
      </c>
      <c r="C1523" t="str">
        <f t="shared" si="23"/>
        <v>32205</v>
      </c>
      <c r="D1523" t="s">
        <v>348</v>
      </c>
      <c r="E1523" t="s">
        <v>980</v>
      </c>
      <c r="F1523" t="s">
        <v>981</v>
      </c>
      <c r="G1523" s="144">
        <v>123.4167457578</v>
      </c>
      <c r="H1523" t="str">
        <f>IF(VLOOKUP(A1523,$J$4:$K$19,2)="Y",IF(G1523&lt;='State Zip Codes'!$P$4,'State Zip Codes'!$P$3,IF(G1523&lt;='State Zip Codes'!$Q$4,'State Zip Codes'!$Q$3,IF(G1523&lt;='State Zip Codes'!$R$4,'State Zip Codes'!$R$3,IF(G1523&lt;='State Zip Codes'!$S$4,'State Zip Codes'!$S$3,IF(G1523&lt;='State Zip Codes'!$T$4,'State Zip Codes'!$T$3,"OUT OF TERRITORY"))))),$U$3)</f>
        <v>Zone 5</v>
      </c>
    </row>
    <row r="1524" spans="1:8" x14ac:dyDescent="0.25">
      <c r="A1524" t="s">
        <v>367</v>
      </c>
      <c r="B1524">
        <v>34223</v>
      </c>
      <c r="C1524" t="str">
        <f t="shared" si="23"/>
        <v>34223</v>
      </c>
      <c r="D1524" t="s">
        <v>348</v>
      </c>
      <c r="E1524" t="s">
        <v>964</v>
      </c>
      <c r="F1524" t="s">
        <v>393</v>
      </c>
      <c r="G1524" s="144">
        <v>123.73985877659999</v>
      </c>
      <c r="H1524" t="str">
        <f>IF(VLOOKUP(A1524,$J$4:$K$19,2)="Y",IF(G1524&lt;='State Zip Codes'!$P$4,'State Zip Codes'!$P$3,IF(G1524&lt;='State Zip Codes'!$Q$4,'State Zip Codes'!$Q$3,IF(G1524&lt;='State Zip Codes'!$R$4,'State Zip Codes'!$R$3,IF(G1524&lt;='State Zip Codes'!$S$4,'State Zip Codes'!$S$3,IF(G1524&lt;='State Zip Codes'!$T$4,'State Zip Codes'!$T$3,"OUT OF TERRITORY"))))),$U$3)</f>
        <v>Zone 5</v>
      </c>
    </row>
    <row r="1525" spans="1:8" x14ac:dyDescent="0.25">
      <c r="A1525" t="s">
        <v>367</v>
      </c>
      <c r="B1525">
        <v>32204</v>
      </c>
      <c r="C1525" t="str">
        <f t="shared" si="23"/>
        <v>32204</v>
      </c>
      <c r="D1525" t="s">
        <v>348</v>
      </c>
      <c r="E1525" t="s">
        <v>980</v>
      </c>
      <c r="F1525" t="s">
        <v>981</v>
      </c>
      <c r="G1525" s="144">
        <v>123.80820960749999</v>
      </c>
      <c r="H1525" t="str">
        <f>IF(VLOOKUP(A1525,$J$4:$K$19,2)="Y",IF(G1525&lt;='State Zip Codes'!$P$4,'State Zip Codes'!$P$3,IF(G1525&lt;='State Zip Codes'!$Q$4,'State Zip Codes'!$Q$3,IF(G1525&lt;='State Zip Codes'!$R$4,'State Zip Codes'!$R$3,IF(G1525&lt;='State Zip Codes'!$S$4,'State Zip Codes'!$S$3,IF(G1525&lt;='State Zip Codes'!$T$4,'State Zip Codes'!$T$3,"OUT OF TERRITORY"))))),$U$3)</f>
        <v>Zone 5</v>
      </c>
    </row>
    <row r="1526" spans="1:8" x14ac:dyDescent="0.25">
      <c r="A1526" t="s">
        <v>367</v>
      </c>
      <c r="B1526">
        <v>34224</v>
      </c>
      <c r="C1526" t="str">
        <f t="shared" si="23"/>
        <v>34224</v>
      </c>
      <c r="D1526" t="s">
        <v>348</v>
      </c>
      <c r="E1526" t="s">
        <v>984</v>
      </c>
      <c r="F1526" t="s">
        <v>393</v>
      </c>
      <c r="G1526" s="144">
        <v>123.95112498119998</v>
      </c>
      <c r="H1526" t="str">
        <f>IF(VLOOKUP(A1526,$J$4:$K$19,2)="Y",IF(G1526&lt;='State Zip Codes'!$P$4,'State Zip Codes'!$P$3,IF(G1526&lt;='State Zip Codes'!$Q$4,'State Zip Codes'!$Q$3,IF(G1526&lt;='State Zip Codes'!$R$4,'State Zip Codes'!$R$3,IF(G1526&lt;='State Zip Codes'!$S$4,'State Zip Codes'!$S$3,IF(G1526&lt;='State Zip Codes'!$T$4,'State Zip Codes'!$T$3,"OUT OF TERRITORY"))))),$U$3)</f>
        <v>Zone 5</v>
      </c>
    </row>
    <row r="1527" spans="1:8" x14ac:dyDescent="0.25">
      <c r="A1527" t="s">
        <v>367</v>
      </c>
      <c r="B1527">
        <v>33955</v>
      </c>
      <c r="C1527" t="str">
        <f t="shared" si="23"/>
        <v>33955</v>
      </c>
      <c r="D1527" t="s">
        <v>348</v>
      </c>
      <c r="E1527" t="s">
        <v>984</v>
      </c>
      <c r="F1527" t="s">
        <v>985</v>
      </c>
      <c r="G1527" s="144">
        <v>124.0567580835</v>
      </c>
      <c r="H1527" t="str">
        <f>IF(VLOOKUP(A1527,$J$4:$K$19,2)="Y",IF(G1527&lt;='State Zip Codes'!$P$4,'State Zip Codes'!$P$3,IF(G1527&lt;='State Zip Codes'!$Q$4,'State Zip Codes'!$Q$3,IF(G1527&lt;='State Zip Codes'!$R$4,'State Zip Codes'!$R$3,IF(G1527&lt;='State Zip Codes'!$S$4,'State Zip Codes'!$S$3,IF(G1527&lt;='State Zip Codes'!$T$4,'State Zip Codes'!$T$3,"OUT OF TERRITORY"))))),$U$3)</f>
        <v>Zone 5</v>
      </c>
    </row>
    <row r="1528" spans="1:8" x14ac:dyDescent="0.25">
      <c r="A1528" t="s">
        <v>367</v>
      </c>
      <c r="B1528">
        <v>32211</v>
      </c>
      <c r="C1528" t="str">
        <f t="shared" si="23"/>
        <v>32211</v>
      </c>
      <c r="D1528" t="s">
        <v>348</v>
      </c>
      <c r="E1528" t="s">
        <v>980</v>
      </c>
      <c r="F1528" t="s">
        <v>981</v>
      </c>
      <c r="G1528" s="144">
        <v>124.4047259499</v>
      </c>
      <c r="H1528" t="str">
        <f>IF(VLOOKUP(A1528,$J$4:$K$19,2)="Y",IF(G1528&lt;='State Zip Codes'!$P$4,'State Zip Codes'!$P$3,IF(G1528&lt;='State Zip Codes'!$Q$4,'State Zip Codes'!$Q$3,IF(G1528&lt;='State Zip Codes'!$R$4,'State Zip Codes'!$R$3,IF(G1528&lt;='State Zip Codes'!$S$4,'State Zip Codes'!$S$3,IF(G1528&lt;='State Zip Codes'!$T$4,'State Zip Codes'!$T$3,"OUT OF TERRITORY"))))),$U$3)</f>
        <v>Zone 5</v>
      </c>
    </row>
    <row r="1529" spans="1:8" x14ac:dyDescent="0.25">
      <c r="A1529" t="s">
        <v>367</v>
      </c>
      <c r="B1529">
        <v>32202</v>
      </c>
      <c r="C1529" t="str">
        <f t="shared" si="23"/>
        <v>32202</v>
      </c>
      <c r="D1529" t="s">
        <v>348</v>
      </c>
      <c r="E1529" t="s">
        <v>980</v>
      </c>
      <c r="F1529" t="s">
        <v>981</v>
      </c>
      <c r="G1529" s="144">
        <v>124.43579450939998</v>
      </c>
      <c r="H1529" t="str">
        <f>IF(VLOOKUP(A1529,$J$4:$K$19,2)="Y",IF(G1529&lt;='State Zip Codes'!$P$4,'State Zip Codes'!$P$3,IF(G1529&lt;='State Zip Codes'!$Q$4,'State Zip Codes'!$Q$3,IF(G1529&lt;='State Zip Codes'!$R$4,'State Zip Codes'!$R$3,IF(G1529&lt;='State Zip Codes'!$S$4,'State Zip Codes'!$S$3,IF(G1529&lt;='State Zip Codes'!$T$4,'State Zip Codes'!$T$3,"OUT OF TERRITORY"))))),$U$3)</f>
        <v>Zone 5</v>
      </c>
    </row>
    <row r="1530" spans="1:8" x14ac:dyDescent="0.25">
      <c r="A1530" t="s">
        <v>367</v>
      </c>
      <c r="B1530">
        <v>32038</v>
      </c>
      <c r="C1530" t="str">
        <f t="shared" si="23"/>
        <v>32038</v>
      </c>
      <c r="D1530" t="s">
        <v>348</v>
      </c>
      <c r="E1530" t="s">
        <v>1005</v>
      </c>
      <c r="F1530" t="s">
        <v>1006</v>
      </c>
      <c r="G1530" s="144">
        <v>124.58492359499999</v>
      </c>
      <c r="H1530" t="str">
        <f>IF(VLOOKUP(A1530,$J$4:$K$19,2)="Y",IF(G1530&lt;='State Zip Codes'!$P$4,'State Zip Codes'!$P$3,IF(G1530&lt;='State Zip Codes'!$Q$4,'State Zip Codes'!$Q$3,IF(G1530&lt;='State Zip Codes'!$R$4,'State Zip Codes'!$R$3,IF(G1530&lt;='State Zip Codes'!$S$4,'State Zip Codes'!$S$3,IF(G1530&lt;='State Zip Codes'!$T$4,'State Zip Codes'!$T$3,"OUT OF TERRITORY"))))),$U$3)</f>
        <v>Zone 5</v>
      </c>
    </row>
    <row r="1531" spans="1:8" x14ac:dyDescent="0.25">
      <c r="A1531" t="s">
        <v>367</v>
      </c>
      <c r="B1531">
        <v>32225</v>
      </c>
      <c r="C1531" t="str">
        <f t="shared" si="23"/>
        <v>32225</v>
      </c>
      <c r="D1531" t="s">
        <v>348</v>
      </c>
      <c r="E1531" t="s">
        <v>980</v>
      </c>
      <c r="F1531" t="s">
        <v>981</v>
      </c>
      <c r="G1531" s="144">
        <v>125.38649243009999</v>
      </c>
      <c r="H1531" t="str">
        <f>IF(VLOOKUP(A1531,$J$4:$K$19,2)="Y",IF(G1531&lt;='State Zip Codes'!$P$4,'State Zip Codes'!$P$3,IF(G1531&lt;='State Zip Codes'!$Q$4,'State Zip Codes'!$Q$3,IF(G1531&lt;='State Zip Codes'!$R$4,'State Zip Codes'!$R$3,IF(G1531&lt;='State Zip Codes'!$S$4,'State Zip Codes'!$S$3,IF(G1531&lt;='State Zip Codes'!$T$4,'State Zip Codes'!$T$3,"OUT OF TERRITORY"))))),$U$3)</f>
        <v>Zone 5</v>
      </c>
    </row>
    <row r="1532" spans="1:8" x14ac:dyDescent="0.25">
      <c r="A1532" t="s">
        <v>367</v>
      </c>
      <c r="B1532">
        <v>32061</v>
      </c>
      <c r="C1532" t="str">
        <f t="shared" si="23"/>
        <v>32061</v>
      </c>
      <c r="D1532" t="s">
        <v>348</v>
      </c>
      <c r="E1532" t="s">
        <v>1005</v>
      </c>
      <c r="F1532" t="s">
        <v>1007</v>
      </c>
      <c r="G1532" s="144">
        <v>125.65989575369998</v>
      </c>
      <c r="H1532" t="str">
        <f>IF(VLOOKUP(A1532,$J$4:$K$19,2)="Y",IF(G1532&lt;='State Zip Codes'!$P$4,'State Zip Codes'!$P$3,IF(G1532&lt;='State Zip Codes'!$Q$4,'State Zip Codes'!$Q$3,IF(G1532&lt;='State Zip Codes'!$R$4,'State Zip Codes'!$R$3,IF(G1532&lt;='State Zip Codes'!$S$4,'State Zip Codes'!$S$3,IF(G1532&lt;='State Zip Codes'!$T$4,'State Zip Codes'!$T$3,"OUT OF TERRITORY"))))),$U$3)</f>
        <v>Zone 5</v>
      </c>
    </row>
    <row r="1533" spans="1:8" x14ac:dyDescent="0.25">
      <c r="A1533" t="s">
        <v>367</v>
      </c>
      <c r="B1533">
        <v>32233</v>
      </c>
      <c r="C1533" t="str">
        <f t="shared" si="23"/>
        <v>32233</v>
      </c>
      <c r="D1533" t="s">
        <v>348</v>
      </c>
      <c r="E1533" t="s">
        <v>980</v>
      </c>
      <c r="F1533" t="s">
        <v>1008</v>
      </c>
      <c r="G1533" s="144">
        <v>125.7282465846</v>
      </c>
      <c r="H1533" t="str">
        <f>IF(VLOOKUP(A1533,$J$4:$K$19,2)="Y",IF(G1533&lt;='State Zip Codes'!$P$4,'State Zip Codes'!$P$3,IF(G1533&lt;='State Zip Codes'!$Q$4,'State Zip Codes'!$Q$3,IF(G1533&lt;='State Zip Codes'!$R$4,'State Zip Codes'!$R$3,IF(G1533&lt;='State Zip Codes'!$S$4,'State Zip Codes'!$S$3,IF(G1533&lt;='State Zip Codes'!$T$4,'State Zip Codes'!$T$3,"OUT OF TERRITORY"))))),$U$3)</f>
        <v>Zone 5</v>
      </c>
    </row>
    <row r="1534" spans="1:8" x14ac:dyDescent="0.25">
      <c r="A1534" t="s">
        <v>367</v>
      </c>
      <c r="B1534">
        <v>33455</v>
      </c>
      <c r="C1534" t="str">
        <f t="shared" si="23"/>
        <v>33455</v>
      </c>
      <c r="D1534" t="s">
        <v>348</v>
      </c>
      <c r="E1534" t="s">
        <v>976</v>
      </c>
      <c r="F1534" t="s">
        <v>1009</v>
      </c>
      <c r="G1534" s="144">
        <v>125.9581539249</v>
      </c>
      <c r="H1534" t="str">
        <f>IF(VLOOKUP(A1534,$J$4:$K$19,2)="Y",IF(G1534&lt;='State Zip Codes'!$P$4,'State Zip Codes'!$P$3,IF(G1534&lt;='State Zip Codes'!$Q$4,'State Zip Codes'!$Q$3,IF(G1534&lt;='State Zip Codes'!$R$4,'State Zip Codes'!$R$3,IF(G1534&lt;='State Zip Codes'!$S$4,'State Zip Codes'!$S$3,IF(G1534&lt;='State Zip Codes'!$T$4,'State Zip Codes'!$T$3,"OUT OF TERRITORY"))))),$U$3)</f>
        <v>Zone 5</v>
      </c>
    </row>
    <row r="1535" spans="1:8" x14ac:dyDescent="0.25">
      <c r="A1535" t="s">
        <v>367</v>
      </c>
      <c r="B1535">
        <v>32206</v>
      </c>
      <c r="C1535" t="str">
        <f t="shared" si="23"/>
        <v>32206</v>
      </c>
      <c r="D1535" t="s">
        <v>348</v>
      </c>
      <c r="E1535" t="s">
        <v>980</v>
      </c>
      <c r="F1535" t="s">
        <v>981</v>
      </c>
      <c r="G1535" s="144">
        <v>126.02650475579999</v>
      </c>
      <c r="H1535" t="str">
        <f>IF(VLOOKUP(A1535,$J$4:$K$19,2)="Y",IF(G1535&lt;='State Zip Codes'!$P$4,'State Zip Codes'!$P$3,IF(G1535&lt;='State Zip Codes'!$Q$4,'State Zip Codes'!$Q$3,IF(G1535&lt;='State Zip Codes'!$R$4,'State Zip Codes'!$R$3,IF(G1535&lt;='State Zip Codes'!$S$4,'State Zip Codes'!$S$3,IF(G1535&lt;='State Zip Codes'!$T$4,'State Zip Codes'!$T$3,"OUT OF TERRITORY"))))),$U$3)</f>
        <v>Zone 5</v>
      </c>
    </row>
    <row r="1536" spans="1:8" x14ac:dyDescent="0.25">
      <c r="A1536" t="s">
        <v>367</v>
      </c>
      <c r="B1536">
        <v>32099</v>
      </c>
      <c r="C1536" t="str">
        <f t="shared" si="23"/>
        <v>32099</v>
      </c>
      <c r="D1536" t="s">
        <v>348</v>
      </c>
      <c r="E1536" t="s">
        <v>980</v>
      </c>
      <c r="F1536" t="s">
        <v>981</v>
      </c>
      <c r="G1536" s="144">
        <v>126.31233550319999</v>
      </c>
      <c r="H1536" t="str">
        <f>IF(VLOOKUP(A1536,$J$4:$K$19,2)="Y",IF(G1536&lt;='State Zip Codes'!$P$4,'State Zip Codes'!$P$3,IF(G1536&lt;='State Zip Codes'!$Q$4,'State Zip Codes'!$Q$3,IF(G1536&lt;='State Zip Codes'!$R$4,'State Zip Codes'!$R$3,IF(G1536&lt;='State Zip Codes'!$S$4,'State Zip Codes'!$S$3,IF(G1536&lt;='State Zip Codes'!$T$4,'State Zip Codes'!$T$3,"OUT OF TERRITORY"))))),$U$3)</f>
        <v>Zone 5</v>
      </c>
    </row>
    <row r="1537" spans="1:8" x14ac:dyDescent="0.25">
      <c r="A1537" t="s">
        <v>367</v>
      </c>
      <c r="B1537">
        <v>32254</v>
      </c>
      <c r="C1537" t="str">
        <f t="shared" si="23"/>
        <v>32254</v>
      </c>
      <c r="D1537" t="s">
        <v>348</v>
      </c>
      <c r="E1537" t="s">
        <v>980</v>
      </c>
      <c r="F1537" t="s">
        <v>981</v>
      </c>
      <c r="G1537" s="144">
        <v>126.3620451984</v>
      </c>
      <c r="H1537" t="str">
        <f>IF(VLOOKUP(A1537,$J$4:$K$19,2)="Y",IF(G1537&lt;='State Zip Codes'!$P$4,'State Zip Codes'!$P$3,IF(G1537&lt;='State Zip Codes'!$Q$4,'State Zip Codes'!$Q$3,IF(G1537&lt;='State Zip Codes'!$R$4,'State Zip Codes'!$R$3,IF(G1537&lt;='State Zip Codes'!$S$4,'State Zip Codes'!$S$3,IF(G1537&lt;='State Zip Codes'!$T$4,'State Zip Codes'!$T$3,"OUT OF TERRITORY"))))),$U$3)</f>
        <v>Zone 5</v>
      </c>
    </row>
    <row r="1538" spans="1:8" x14ac:dyDescent="0.25">
      <c r="A1538" t="s">
        <v>367</v>
      </c>
      <c r="B1538">
        <v>32680</v>
      </c>
      <c r="C1538" t="str">
        <f t="shared" si="23"/>
        <v>32680</v>
      </c>
      <c r="D1538" t="s">
        <v>348</v>
      </c>
      <c r="E1538" t="s">
        <v>1010</v>
      </c>
      <c r="F1538" t="s">
        <v>1011</v>
      </c>
      <c r="G1538" s="144">
        <v>126.99584381219999</v>
      </c>
      <c r="H1538" t="str">
        <f>IF(VLOOKUP(A1538,$J$4:$K$19,2)="Y",IF(G1538&lt;='State Zip Codes'!$P$4,'State Zip Codes'!$P$3,IF(G1538&lt;='State Zip Codes'!$Q$4,'State Zip Codes'!$Q$3,IF(G1538&lt;='State Zip Codes'!$R$4,'State Zip Codes'!$R$3,IF(G1538&lt;='State Zip Codes'!$S$4,'State Zip Codes'!$S$3,IF(G1538&lt;='State Zip Codes'!$T$4,'State Zip Codes'!$T$3,"OUT OF TERRITORY"))))),$U$3)</f>
        <v>Zone 5</v>
      </c>
    </row>
    <row r="1539" spans="1:8" x14ac:dyDescent="0.25">
      <c r="A1539" t="s">
        <v>367</v>
      </c>
      <c r="B1539">
        <v>33920</v>
      </c>
      <c r="C1539" t="str">
        <f t="shared" si="23"/>
        <v>33920</v>
      </c>
      <c r="D1539" t="s">
        <v>348</v>
      </c>
      <c r="E1539" t="s">
        <v>1012</v>
      </c>
      <c r="F1539" t="s">
        <v>1013</v>
      </c>
      <c r="G1539" s="144">
        <v>127.008271236</v>
      </c>
      <c r="H1539" t="str">
        <f>IF(VLOOKUP(A1539,$J$4:$K$19,2)="Y",IF(G1539&lt;='State Zip Codes'!$P$4,'State Zip Codes'!$P$3,IF(G1539&lt;='State Zip Codes'!$Q$4,'State Zip Codes'!$Q$3,IF(G1539&lt;='State Zip Codes'!$R$4,'State Zip Codes'!$R$3,IF(G1539&lt;='State Zip Codes'!$S$4,'State Zip Codes'!$S$3,IF(G1539&lt;='State Zip Codes'!$T$4,'State Zip Codes'!$T$3,"OUT OF TERRITORY"))))),$U$3)</f>
        <v>Zone 5</v>
      </c>
    </row>
    <row r="1540" spans="1:8" x14ac:dyDescent="0.25">
      <c r="A1540" t="s">
        <v>367</v>
      </c>
      <c r="B1540">
        <v>33947</v>
      </c>
      <c r="C1540" t="str">
        <f t="shared" si="23"/>
        <v>33947</v>
      </c>
      <c r="D1540" t="s">
        <v>348</v>
      </c>
      <c r="E1540" t="s">
        <v>984</v>
      </c>
      <c r="F1540" t="s">
        <v>1014</v>
      </c>
      <c r="G1540" s="144">
        <v>127.05176721929999</v>
      </c>
      <c r="H1540" t="str">
        <f>IF(VLOOKUP(A1540,$J$4:$K$19,2)="Y",IF(G1540&lt;='State Zip Codes'!$P$4,'State Zip Codes'!$P$3,IF(G1540&lt;='State Zip Codes'!$Q$4,'State Zip Codes'!$Q$3,IF(G1540&lt;='State Zip Codes'!$R$4,'State Zip Codes'!$R$3,IF(G1540&lt;='State Zip Codes'!$S$4,'State Zip Codes'!$S$3,IF(G1540&lt;='State Zip Codes'!$T$4,'State Zip Codes'!$T$3,"OUT OF TERRITORY"))))),$U$3)</f>
        <v>Zone 5</v>
      </c>
    </row>
    <row r="1541" spans="1:8" x14ac:dyDescent="0.25">
      <c r="A1541" t="s">
        <v>367</v>
      </c>
      <c r="B1541">
        <v>32209</v>
      </c>
      <c r="C1541" t="str">
        <f t="shared" ref="C1541:C1604" si="24">TRIM(CLEAN(B1541))</f>
        <v>32209</v>
      </c>
      <c r="D1541" t="s">
        <v>348</v>
      </c>
      <c r="E1541" t="s">
        <v>980</v>
      </c>
      <c r="F1541" t="s">
        <v>981</v>
      </c>
      <c r="G1541" s="144">
        <v>127.21953744059999</v>
      </c>
      <c r="H1541" t="str">
        <f>IF(VLOOKUP(A1541,$J$4:$K$19,2)="Y",IF(G1541&lt;='State Zip Codes'!$P$4,'State Zip Codes'!$P$3,IF(G1541&lt;='State Zip Codes'!$Q$4,'State Zip Codes'!$Q$3,IF(G1541&lt;='State Zip Codes'!$R$4,'State Zip Codes'!$R$3,IF(G1541&lt;='State Zip Codes'!$S$4,'State Zip Codes'!$S$3,IF(G1541&lt;='State Zip Codes'!$T$4,'State Zip Codes'!$T$3,"OUT OF TERRITORY"))))),$U$3)</f>
        <v>Zone 5</v>
      </c>
    </row>
    <row r="1542" spans="1:8" x14ac:dyDescent="0.25">
      <c r="A1542" t="s">
        <v>367</v>
      </c>
      <c r="B1542">
        <v>32277</v>
      </c>
      <c r="C1542" t="str">
        <f t="shared" si="24"/>
        <v>32277</v>
      </c>
      <c r="D1542" t="s">
        <v>348</v>
      </c>
      <c r="E1542" t="s">
        <v>980</v>
      </c>
      <c r="F1542" t="s">
        <v>981</v>
      </c>
      <c r="G1542" s="144">
        <v>127.23196486439998</v>
      </c>
      <c r="H1542" t="str">
        <f>IF(VLOOKUP(A1542,$J$4:$K$19,2)="Y",IF(G1542&lt;='State Zip Codes'!$P$4,'State Zip Codes'!$P$3,IF(G1542&lt;='State Zip Codes'!$Q$4,'State Zip Codes'!$Q$3,IF(G1542&lt;='State Zip Codes'!$R$4,'State Zip Codes'!$R$3,IF(G1542&lt;='State Zip Codes'!$S$4,'State Zip Codes'!$S$3,IF(G1542&lt;='State Zip Codes'!$T$4,'State Zip Codes'!$T$3,"OUT OF TERRITORY"))))),$U$3)</f>
        <v>Zone 5</v>
      </c>
    </row>
    <row r="1543" spans="1:8" x14ac:dyDescent="0.25">
      <c r="A1543" t="s">
        <v>367</v>
      </c>
      <c r="B1543">
        <v>32025</v>
      </c>
      <c r="C1543" t="str">
        <f t="shared" si="24"/>
        <v>32025</v>
      </c>
      <c r="D1543" t="s">
        <v>348</v>
      </c>
      <c r="E1543" t="s">
        <v>1005</v>
      </c>
      <c r="F1543" t="s">
        <v>687</v>
      </c>
      <c r="G1543" s="144">
        <v>127.2381785763</v>
      </c>
      <c r="H1543" t="str">
        <f>IF(VLOOKUP(A1543,$J$4:$K$19,2)="Y",IF(G1543&lt;='State Zip Codes'!$P$4,'State Zip Codes'!$P$3,IF(G1543&lt;='State Zip Codes'!$Q$4,'State Zip Codes'!$Q$3,IF(G1543&lt;='State Zip Codes'!$R$4,'State Zip Codes'!$R$3,IF(G1543&lt;='State Zip Codes'!$S$4,'State Zip Codes'!$S$3,IF(G1543&lt;='State Zip Codes'!$T$4,'State Zip Codes'!$T$3,"OUT OF TERRITORY"))))),$U$3)</f>
        <v>Zone 5</v>
      </c>
    </row>
    <row r="1544" spans="1:8" x14ac:dyDescent="0.25">
      <c r="A1544" t="s">
        <v>367</v>
      </c>
      <c r="B1544">
        <v>32227</v>
      </c>
      <c r="C1544" t="str">
        <f t="shared" si="24"/>
        <v>32227</v>
      </c>
      <c r="D1544" t="s">
        <v>348</v>
      </c>
      <c r="E1544" t="s">
        <v>980</v>
      </c>
      <c r="F1544" t="s">
        <v>981</v>
      </c>
      <c r="G1544" s="144">
        <v>127.57371901889999</v>
      </c>
      <c r="H1544" t="str">
        <f>IF(VLOOKUP(A1544,$J$4:$K$19,2)="Y",IF(G1544&lt;='State Zip Codes'!$P$4,'State Zip Codes'!$P$3,IF(G1544&lt;='State Zip Codes'!$Q$4,'State Zip Codes'!$Q$3,IF(G1544&lt;='State Zip Codes'!$R$4,'State Zip Codes'!$R$3,IF(G1544&lt;='State Zip Codes'!$S$4,'State Zip Codes'!$S$3,IF(G1544&lt;='State Zip Codes'!$T$4,'State Zip Codes'!$T$3,"OUT OF TERRITORY"))))),$U$3)</f>
        <v>Zone 5</v>
      </c>
    </row>
    <row r="1545" spans="1:8" x14ac:dyDescent="0.25">
      <c r="A1545" t="s">
        <v>367</v>
      </c>
      <c r="B1545">
        <v>32063</v>
      </c>
      <c r="C1545" t="str">
        <f t="shared" si="24"/>
        <v>32063</v>
      </c>
      <c r="D1545" t="s">
        <v>348</v>
      </c>
      <c r="E1545" t="s">
        <v>1015</v>
      </c>
      <c r="F1545" t="s">
        <v>1016</v>
      </c>
      <c r="G1545" s="144">
        <v>127.7601303759</v>
      </c>
      <c r="H1545" t="str">
        <f>IF(VLOOKUP(A1545,$J$4:$K$19,2)="Y",IF(G1545&lt;='State Zip Codes'!$P$4,'State Zip Codes'!$P$3,IF(G1545&lt;='State Zip Codes'!$Q$4,'State Zip Codes'!$Q$3,IF(G1545&lt;='State Zip Codes'!$R$4,'State Zip Codes'!$R$3,IF(G1545&lt;='State Zip Codes'!$S$4,'State Zip Codes'!$S$3,IF(G1545&lt;='State Zip Codes'!$T$4,'State Zip Codes'!$T$3,"OUT OF TERRITORY"))))),$U$3)</f>
        <v>Zone 5</v>
      </c>
    </row>
    <row r="1546" spans="1:8" x14ac:dyDescent="0.25">
      <c r="A1546" t="s">
        <v>367</v>
      </c>
      <c r="B1546">
        <v>33476</v>
      </c>
      <c r="C1546" t="str">
        <f t="shared" si="24"/>
        <v>33476</v>
      </c>
      <c r="D1546" t="s">
        <v>348</v>
      </c>
      <c r="E1546" t="s">
        <v>1001</v>
      </c>
      <c r="F1546" t="s">
        <v>1017</v>
      </c>
      <c r="G1546" s="144">
        <v>127.79741264729998</v>
      </c>
      <c r="H1546" t="str">
        <f>IF(VLOOKUP(A1546,$J$4:$K$19,2)="Y",IF(G1546&lt;='State Zip Codes'!$P$4,'State Zip Codes'!$P$3,IF(G1546&lt;='State Zip Codes'!$Q$4,'State Zip Codes'!$Q$3,IF(G1546&lt;='State Zip Codes'!$R$4,'State Zip Codes'!$R$3,IF(G1546&lt;='State Zip Codes'!$S$4,'State Zip Codes'!$S$3,IF(G1546&lt;='State Zip Codes'!$T$4,'State Zip Codes'!$T$3,"OUT OF TERRITORY"))))),$U$3)</f>
        <v>Zone 5</v>
      </c>
    </row>
    <row r="1547" spans="1:8" x14ac:dyDescent="0.25">
      <c r="A1547" t="s">
        <v>367</v>
      </c>
      <c r="B1547">
        <v>32220</v>
      </c>
      <c r="C1547" t="str">
        <f t="shared" si="24"/>
        <v>32220</v>
      </c>
      <c r="D1547" t="s">
        <v>348</v>
      </c>
      <c r="E1547" t="s">
        <v>980</v>
      </c>
      <c r="F1547" t="s">
        <v>981</v>
      </c>
      <c r="G1547" s="144">
        <v>127.98382400429999</v>
      </c>
      <c r="H1547" t="str">
        <f>IF(VLOOKUP(A1547,$J$4:$K$19,2)="Y",IF(G1547&lt;='State Zip Codes'!$P$4,'State Zip Codes'!$P$3,IF(G1547&lt;='State Zip Codes'!$Q$4,'State Zip Codes'!$Q$3,IF(G1547&lt;='State Zip Codes'!$R$4,'State Zip Codes'!$R$3,IF(G1547&lt;='State Zip Codes'!$S$4,'State Zip Codes'!$S$3,IF(G1547&lt;='State Zip Codes'!$T$4,'State Zip Codes'!$T$3,"OUT OF TERRITORY"))))),$U$3)</f>
        <v>Zone 5</v>
      </c>
    </row>
    <row r="1548" spans="1:8" x14ac:dyDescent="0.25">
      <c r="A1548" t="s">
        <v>367</v>
      </c>
      <c r="B1548">
        <v>33917</v>
      </c>
      <c r="C1548" t="str">
        <f t="shared" si="24"/>
        <v>33917</v>
      </c>
      <c r="D1548" t="s">
        <v>348</v>
      </c>
      <c r="E1548" t="s">
        <v>1012</v>
      </c>
      <c r="F1548" t="s">
        <v>1018</v>
      </c>
      <c r="G1548" s="144">
        <v>128.38150156590001</v>
      </c>
      <c r="H1548" t="str">
        <f>IF(VLOOKUP(A1548,$J$4:$K$19,2)="Y",IF(G1548&lt;='State Zip Codes'!$P$4,'State Zip Codes'!$P$3,IF(G1548&lt;='State Zip Codes'!$Q$4,'State Zip Codes'!$Q$3,IF(G1548&lt;='State Zip Codes'!$R$4,'State Zip Codes'!$R$3,IF(G1548&lt;='State Zip Codes'!$S$4,'State Zip Codes'!$S$3,IF(G1548&lt;='State Zip Codes'!$T$4,'State Zip Codes'!$T$3,"OUT OF TERRITORY"))))),$U$3)</f>
        <v>Zone 5</v>
      </c>
    </row>
    <row r="1549" spans="1:8" x14ac:dyDescent="0.25">
      <c r="A1549" t="s">
        <v>367</v>
      </c>
      <c r="B1549">
        <v>32628</v>
      </c>
      <c r="C1549" t="str">
        <f t="shared" si="24"/>
        <v>32628</v>
      </c>
      <c r="D1549" t="s">
        <v>348</v>
      </c>
      <c r="E1549" t="s">
        <v>1010</v>
      </c>
      <c r="F1549" t="s">
        <v>1019</v>
      </c>
      <c r="G1549" s="144">
        <v>128.87238480599999</v>
      </c>
      <c r="H1549" t="str">
        <f>IF(VLOOKUP(A1549,$J$4:$K$19,2)="Y",IF(G1549&lt;='State Zip Codes'!$P$4,'State Zip Codes'!$P$3,IF(G1549&lt;='State Zip Codes'!$Q$4,'State Zip Codes'!$Q$3,IF(G1549&lt;='State Zip Codes'!$R$4,'State Zip Codes'!$R$3,IF(G1549&lt;='State Zip Codes'!$S$4,'State Zip Codes'!$S$3,IF(G1549&lt;='State Zip Codes'!$T$4,'State Zip Codes'!$T$3,"OUT OF TERRITORY"))))),$U$3)</f>
        <v>Zone 5</v>
      </c>
    </row>
    <row r="1550" spans="1:8" x14ac:dyDescent="0.25">
      <c r="A1550" t="s">
        <v>367</v>
      </c>
      <c r="B1550">
        <v>32208</v>
      </c>
      <c r="C1550" t="str">
        <f t="shared" si="24"/>
        <v>32208</v>
      </c>
      <c r="D1550" t="s">
        <v>348</v>
      </c>
      <c r="E1550" t="s">
        <v>980</v>
      </c>
      <c r="F1550" t="s">
        <v>981</v>
      </c>
      <c r="G1550" s="144">
        <v>129.24520751999998</v>
      </c>
      <c r="H1550" t="str">
        <f>IF(VLOOKUP(A1550,$J$4:$K$19,2)="Y",IF(G1550&lt;='State Zip Codes'!$P$4,'State Zip Codes'!$P$3,IF(G1550&lt;='State Zip Codes'!$Q$4,'State Zip Codes'!$Q$3,IF(G1550&lt;='State Zip Codes'!$R$4,'State Zip Codes'!$R$3,IF(G1550&lt;='State Zip Codes'!$S$4,'State Zip Codes'!$S$3,IF(G1550&lt;='State Zip Codes'!$T$4,'State Zip Codes'!$T$3,"OUT OF TERRITORY"))))),$U$3)</f>
        <v>Zone 5</v>
      </c>
    </row>
    <row r="1551" spans="1:8" x14ac:dyDescent="0.25">
      <c r="A1551" t="s">
        <v>367</v>
      </c>
      <c r="B1551">
        <v>33946</v>
      </c>
      <c r="C1551" t="str">
        <f t="shared" si="24"/>
        <v>33946</v>
      </c>
      <c r="D1551" t="s">
        <v>348</v>
      </c>
      <c r="E1551" t="s">
        <v>984</v>
      </c>
      <c r="F1551" t="s">
        <v>1020</v>
      </c>
      <c r="G1551" s="144">
        <v>129.41297774130001</v>
      </c>
      <c r="H1551" t="str">
        <f>IF(VLOOKUP(A1551,$J$4:$K$19,2)="Y",IF(G1551&lt;='State Zip Codes'!$P$4,'State Zip Codes'!$P$3,IF(G1551&lt;='State Zip Codes'!$Q$4,'State Zip Codes'!$Q$3,IF(G1551&lt;='State Zip Codes'!$R$4,'State Zip Codes'!$R$3,IF(G1551&lt;='State Zip Codes'!$S$4,'State Zip Codes'!$S$3,IF(G1551&lt;='State Zip Codes'!$T$4,'State Zip Codes'!$T$3,"OUT OF TERRITORY"))))),$U$3)</f>
        <v>Zone 5</v>
      </c>
    </row>
    <row r="1552" spans="1:8" x14ac:dyDescent="0.25">
      <c r="A1552" t="s">
        <v>367</v>
      </c>
      <c r="B1552">
        <v>32040</v>
      </c>
      <c r="C1552" t="str">
        <f t="shared" si="24"/>
        <v>32040</v>
      </c>
      <c r="D1552" t="s">
        <v>348</v>
      </c>
      <c r="E1552" t="s">
        <v>1015</v>
      </c>
      <c r="F1552" t="s">
        <v>1021</v>
      </c>
      <c r="G1552" s="144">
        <v>130.4382402048</v>
      </c>
      <c r="H1552" t="str">
        <f>IF(VLOOKUP(A1552,$J$4:$K$19,2)="Y",IF(G1552&lt;='State Zip Codes'!$P$4,'State Zip Codes'!$P$3,IF(G1552&lt;='State Zip Codes'!$Q$4,'State Zip Codes'!$Q$3,IF(G1552&lt;='State Zip Codes'!$R$4,'State Zip Codes'!$R$3,IF(G1552&lt;='State Zip Codes'!$S$4,'State Zip Codes'!$S$3,IF(G1552&lt;='State Zip Codes'!$T$4,'State Zip Codes'!$T$3,"OUT OF TERRITORY"))))),$U$3)</f>
        <v>Zone 5</v>
      </c>
    </row>
    <row r="1553" spans="1:8" x14ac:dyDescent="0.25">
      <c r="A1553" t="s">
        <v>367</v>
      </c>
      <c r="B1553">
        <v>32008</v>
      </c>
      <c r="C1553" t="str">
        <f t="shared" si="24"/>
        <v>32008</v>
      </c>
      <c r="D1553" t="s">
        <v>348</v>
      </c>
      <c r="E1553" t="s">
        <v>1022</v>
      </c>
      <c r="F1553" t="s">
        <v>1023</v>
      </c>
      <c r="G1553" s="144">
        <v>130.58115557849999</v>
      </c>
      <c r="H1553" t="str">
        <f>IF(VLOOKUP(A1553,$J$4:$K$19,2)="Y",IF(G1553&lt;='State Zip Codes'!$P$4,'State Zip Codes'!$P$3,IF(G1553&lt;='State Zip Codes'!$Q$4,'State Zip Codes'!$Q$3,IF(G1553&lt;='State Zip Codes'!$R$4,'State Zip Codes'!$R$3,IF(G1553&lt;='State Zip Codes'!$S$4,'State Zip Codes'!$S$3,IF(G1553&lt;='State Zip Codes'!$T$4,'State Zip Codes'!$T$3,"OUT OF TERRITORY"))))),$U$3)</f>
        <v>Zone 5</v>
      </c>
    </row>
    <row r="1554" spans="1:8" x14ac:dyDescent="0.25">
      <c r="A1554" t="s">
        <v>367</v>
      </c>
      <c r="B1554">
        <v>33478</v>
      </c>
      <c r="C1554" t="str">
        <f t="shared" si="24"/>
        <v>33478</v>
      </c>
      <c r="D1554" t="s">
        <v>348</v>
      </c>
      <c r="E1554" t="s">
        <v>1001</v>
      </c>
      <c r="F1554" t="s">
        <v>1024</v>
      </c>
      <c r="G1554" s="144">
        <v>130.6184378499</v>
      </c>
      <c r="H1554" t="str">
        <f>IF(VLOOKUP(A1554,$J$4:$K$19,2)="Y",IF(G1554&lt;='State Zip Codes'!$P$4,'State Zip Codes'!$P$3,IF(G1554&lt;='State Zip Codes'!$Q$4,'State Zip Codes'!$Q$3,IF(G1554&lt;='State Zip Codes'!$R$4,'State Zip Codes'!$R$3,IF(G1554&lt;='State Zip Codes'!$S$4,'State Zip Codes'!$S$3,IF(G1554&lt;='State Zip Codes'!$T$4,'State Zip Codes'!$T$3,"OUT OF TERRITORY"))))),$U$3)</f>
        <v>Zone 5</v>
      </c>
    </row>
    <row r="1555" spans="1:8" x14ac:dyDescent="0.25">
      <c r="A1555" t="s">
        <v>367</v>
      </c>
      <c r="B1555">
        <v>33935</v>
      </c>
      <c r="C1555" t="str">
        <f t="shared" si="24"/>
        <v>33935</v>
      </c>
      <c r="D1555" t="s">
        <v>348</v>
      </c>
      <c r="E1555" t="s">
        <v>1025</v>
      </c>
      <c r="F1555" t="s">
        <v>1026</v>
      </c>
      <c r="G1555" s="144">
        <v>131.28951873509999</v>
      </c>
      <c r="H1555" t="str">
        <f>IF(VLOOKUP(A1555,$J$4:$K$19,2)="Y",IF(G1555&lt;='State Zip Codes'!$P$4,'State Zip Codes'!$P$3,IF(G1555&lt;='State Zip Codes'!$Q$4,'State Zip Codes'!$Q$3,IF(G1555&lt;='State Zip Codes'!$R$4,'State Zip Codes'!$R$3,IF(G1555&lt;='State Zip Codes'!$S$4,'State Zip Codes'!$S$3,IF(G1555&lt;='State Zip Codes'!$T$4,'State Zip Codes'!$T$3,"OUT OF TERRITORY"))))),$U$3)</f>
        <v>Zone 5</v>
      </c>
    </row>
    <row r="1556" spans="1:8" x14ac:dyDescent="0.25">
      <c r="A1556" t="s">
        <v>367</v>
      </c>
      <c r="B1556">
        <v>33905</v>
      </c>
      <c r="C1556" t="str">
        <f t="shared" si="24"/>
        <v>33905</v>
      </c>
      <c r="D1556" t="s">
        <v>348</v>
      </c>
      <c r="E1556" t="s">
        <v>1012</v>
      </c>
      <c r="F1556" t="s">
        <v>1027</v>
      </c>
      <c r="G1556" s="144">
        <v>131.44486153259999</v>
      </c>
      <c r="H1556" t="str">
        <f>IF(VLOOKUP(A1556,$J$4:$K$19,2)="Y",IF(G1556&lt;='State Zip Codes'!$P$4,'State Zip Codes'!$P$3,IF(G1556&lt;='State Zip Codes'!$Q$4,'State Zip Codes'!$Q$3,IF(G1556&lt;='State Zip Codes'!$R$4,'State Zip Codes'!$R$3,IF(G1556&lt;='State Zip Codes'!$S$4,'State Zip Codes'!$S$3,IF(G1556&lt;='State Zip Codes'!$T$4,'State Zip Codes'!$T$3,"OUT OF TERRITORY"))))),$U$3)</f>
        <v>Zone 5</v>
      </c>
    </row>
    <row r="1557" spans="1:8" x14ac:dyDescent="0.25">
      <c r="A1557" t="s">
        <v>367</v>
      </c>
      <c r="B1557">
        <v>33972</v>
      </c>
      <c r="C1557" t="str">
        <f t="shared" si="24"/>
        <v>33972</v>
      </c>
      <c r="D1557" t="s">
        <v>348</v>
      </c>
      <c r="E1557" t="s">
        <v>1012</v>
      </c>
      <c r="F1557" t="s">
        <v>1028</v>
      </c>
      <c r="G1557" s="144">
        <v>131.5007849397</v>
      </c>
      <c r="H1557" t="str">
        <f>IF(VLOOKUP(A1557,$J$4:$K$19,2)="Y",IF(G1557&lt;='State Zip Codes'!$P$4,'State Zip Codes'!$P$3,IF(G1557&lt;='State Zip Codes'!$Q$4,'State Zip Codes'!$Q$3,IF(G1557&lt;='State Zip Codes'!$R$4,'State Zip Codes'!$R$3,IF(G1557&lt;='State Zip Codes'!$S$4,'State Zip Codes'!$S$3,IF(G1557&lt;='State Zip Codes'!$T$4,'State Zip Codes'!$T$3,"OUT OF TERRITORY"))))),$U$3)</f>
        <v>Zone 5</v>
      </c>
    </row>
    <row r="1558" spans="1:8" x14ac:dyDescent="0.25">
      <c r="A1558" t="s">
        <v>367</v>
      </c>
      <c r="B1558">
        <v>33903</v>
      </c>
      <c r="C1558" t="str">
        <f t="shared" si="24"/>
        <v>33903</v>
      </c>
      <c r="D1558" t="s">
        <v>348</v>
      </c>
      <c r="E1558" t="s">
        <v>1012</v>
      </c>
      <c r="F1558" t="s">
        <v>1018</v>
      </c>
      <c r="G1558" s="144">
        <v>131.90467621319999</v>
      </c>
      <c r="H1558" t="str">
        <f>IF(VLOOKUP(A1558,$J$4:$K$19,2)="Y",IF(G1558&lt;='State Zip Codes'!$P$4,'State Zip Codes'!$P$3,IF(G1558&lt;='State Zip Codes'!$Q$4,'State Zip Codes'!$Q$3,IF(G1558&lt;='State Zip Codes'!$R$4,'State Zip Codes'!$R$3,IF(G1558&lt;='State Zip Codes'!$S$4,'State Zip Codes'!$S$3,IF(G1558&lt;='State Zip Codes'!$T$4,'State Zip Codes'!$T$3,"OUT OF TERRITORY"))))),$U$3)</f>
        <v>Zone 5</v>
      </c>
    </row>
    <row r="1559" spans="1:8" x14ac:dyDescent="0.25">
      <c r="A1559" t="s">
        <v>367</v>
      </c>
      <c r="B1559">
        <v>33909</v>
      </c>
      <c r="C1559" t="str">
        <f t="shared" si="24"/>
        <v>33909</v>
      </c>
      <c r="D1559" t="s">
        <v>348</v>
      </c>
      <c r="E1559" t="s">
        <v>1012</v>
      </c>
      <c r="F1559" t="s">
        <v>1029</v>
      </c>
      <c r="G1559" s="144">
        <v>132.0538052988</v>
      </c>
      <c r="H1559" t="str">
        <f>IF(VLOOKUP(A1559,$J$4:$K$19,2)="Y",IF(G1559&lt;='State Zip Codes'!$P$4,'State Zip Codes'!$P$3,IF(G1559&lt;='State Zip Codes'!$Q$4,'State Zip Codes'!$Q$3,IF(G1559&lt;='State Zip Codes'!$R$4,'State Zip Codes'!$R$3,IF(G1559&lt;='State Zip Codes'!$S$4,'State Zip Codes'!$S$3,IF(G1559&lt;='State Zip Codes'!$T$4,'State Zip Codes'!$T$3,"OUT OF TERRITORY"))))),$U$3)</f>
        <v>Zone 5</v>
      </c>
    </row>
    <row r="1560" spans="1:8" x14ac:dyDescent="0.25">
      <c r="A1560" t="s">
        <v>367</v>
      </c>
      <c r="B1560">
        <v>33971</v>
      </c>
      <c r="C1560" t="str">
        <f t="shared" si="24"/>
        <v>33971</v>
      </c>
      <c r="D1560" t="s">
        <v>348</v>
      </c>
      <c r="E1560" t="s">
        <v>1012</v>
      </c>
      <c r="F1560" t="s">
        <v>1028</v>
      </c>
      <c r="G1560" s="144">
        <v>132.47633770799999</v>
      </c>
      <c r="H1560" t="str">
        <f>IF(VLOOKUP(A1560,$J$4:$K$19,2)="Y",IF(G1560&lt;='State Zip Codes'!$P$4,'State Zip Codes'!$P$3,IF(G1560&lt;='State Zip Codes'!$Q$4,'State Zip Codes'!$Q$3,IF(G1560&lt;='State Zip Codes'!$R$4,'State Zip Codes'!$R$3,IF(G1560&lt;='State Zip Codes'!$S$4,'State Zip Codes'!$S$3,IF(G1560&lt;='State Zip Codes'!$T$4,'State Zip Codes'!$T$3,"OUT OF TERRITORY"))))),$U$3)</f>
        <v>Zone 5</v>
      </c>
    </row>
    <row r="1561" spans="1:8" x14ac:dyDescent="0.25">
      <c r="A1561" t="s">
        <v>367</v>
      </c>
      <c r="B1561">
        <v>32024</v>
      </c>
      <c r="C1561" t="str">
        <f t="shared" si="24"/>
        <v>32024</v>
      </c>
      <c r="D1561" t="s">
        <v>348</v>
      </c>
      <c r="E1561" t="s">
        <v>1005</v>
      </c>
      <c r="F1561" t="s">
        <v>687</v>
      </c>
      <c r="G1561" s="144">
        <v>132.5011925556</v>
      </c>
      <c r="H1561" t="str">
        <f>IF(VLOOKUP(A1561,$J$4:$K$19,2)="Y",IF(G1561&lt;='State Zip Codes'!$P$4,'State Zip Codes'!$P$3,IF(G1561&lt;='State Zip Codes'!$Q$4,'State Zip Codes'!$Q$3,IF(G1561&lt;='State Zip Codes'!$R$4,'State Zip Codes'!$R$3,IF(G1561&lt;='State Zip Codes'!$S$4,'State Zip Codes'!$S$3,IF(G1561&lt;='State Zip Codes'!$T$4,'State Zip Codes'!$T$3,"OUT OF TERRITORY"))))),$U$3)</f>
        <v>Zone 5</v>
      </c>
    </row>
    <row r="1562" spans="1:8" x14ac:dyDescent="0.25">
      <c r="A1562" t="s">
        <v>367</v>
      </c>
      <c r="B1562">
        <v>33469</v>
      </c>
      <c r="C1562" t="str">
        <f t="shared" si="24"/>
        <v>33469</v>
      </c>
      <c r="D1562" t="s">
        <v>348</v>
      </c>
      <c r="E1562" t="s">
        <v>1001</v>
      </c>
      <c r="F1562" t="s">
        <v>1024</v>
      </c>
      <c r="G1562" s="144">
        <v>132.81187815059999</v>
      </c>
      <c r="H1562" t="str">
        <f>IF(VLOOKUP(A1562,$J$4:$K$19,2)="Y",IF(G1562&lt;='State Zip Codes'!$P$4,'State Zip Codes'!$P$3,IF(G1562&lt;='State Zip Codes'!$Q$4,'State Zip Codes'!$Q$3,IF(G1562&lt;='State Zip Codes'!$R$4,'State Zip Codes'!$R$3,IF(G1562&lt;='State Zip Codes'!$S$4,'State Zip Codes'!$S$3,IF(G1562&lt;='State Zip Codes'!$T$4,'State Zip Codes'!$T$3,"OUT OF TERRITORY"))))),$U$3)</f>
        <v>Zone 5</v>
      </c>
    </row>
    <row r="1563" spans="1:8" x14ac:dyDescent="0.25">
      <c r="A1563" t="s">
        <v>367</v>
      </c>
      <c r="B1563">
        <v>32219</v>
      </c>
      <c r="C1563" t="str">
        <f t="shared" si="24"/>
        <v>32219</v>
      </c>
      <c r="D1563" t="s">
        <v>348</v>
      </c>
      <c r="E1563" t="s">
        <v>980</v>
      </c>
      <c r="F1563" t="s">
        <v>981</v>
      </c>
      <c r="G1563" s="144">
        <v>133.07906776229999</v>
      </c>
      <c r="H1563" t="str">
        <f>IF(VLOOKUP(A1563,$J$4:$K$19,2)="Y",IF(G1563&lt;='State Zip Codes'!$P$4,'State Zip Codes'!$P$3,IF(G1563&lt;='State Zip Codes'!$Q$4,'State Zip Codes'!$Q$3,IF(G1563&lt;='State Zip Codes'!$R$4,'State Zip Codes'!$R$3,IF(G1563&lt;='State Zip Codes'!$S$4,'State Zip Codes'!$S$3,IF(G1563&lt;='State Zip Codes'!$T$4,'State Zip Codes'!$T$3,"OUT OF TERRITORY"))))),$U$3)</f>
        <v>Zone 5</v>
      </c>
    </row>
    <row r="1564" spans="1:8" x14ac:dyDescent="0.25">
      <c r="A1564" t="s">
        <v>367</v>
      </c>
      <c r="B1564">
        <v>32648</v>
      </c>
      <c r="C1564" t="str">
        <f t="shared" si="24"/>
        <v>32648</v>
      </c>
      <c r="D1564" t="s">
        <v>348</v>
      </c>
      <c r="E1564" t="s">
        <v>1010</v>
      </c>
      <c r="F1564" t="s">
        <v>1030</v>
      </c>
      <c r="G1564" s="144">
        <v>133.29654767880001</v>
      </c>
      <c r="H1564" t="str">
        <f>IF(VLOOKUP(A1564,$J$4:$K$19,2)="Y",IF(G1564&lt;='State Zip Codes'!$P$4,'State Zip Codes'!$P$3,IF(G1564&lt;='State Zip Codes'!$Q$4,'State Zip Codes'!$Q$3,IF(G1564&lt;='State Zip Codes'!$R$4,'State Zip Codes'!$R$3,IF(G1564&lt;='State Zip Codes'!$S$4,'State Zip Codes'!$S$3,IF(G1564&lt;='State Zip Codes'!$T$4,'State Zip Codes'!$T$3,"OUT OF TERRITORY"))))),$U$3)</f>
        <v>Zone 5</v>
      </c>
    </row>
    <row r="1565" spans="1:8" x14ac:dyDescent="0.25">
      <c r="A1565" t="s">
        <v>367</v>
      </c>
      <c r="B1565">
        <v>32226</v>
      </c>
      <c r="C1565" t="str">
        <f t="shared" si="24"/>
        <v>32226</v>
      </c>
      <c r="D1565" t="s">
        <v>348</v>
      </c>
      <c r="E1565" t="s">
        <v>980</v>
      </c>
      <c r="F1565" t="s">
        <v>981</v>
      </c>
      <c r="G1565" s="144">
        <v>134.1664673448</v>
      </c>
      <c r="H1565" t="str">
        <f>IF(VLOOKUP(A1565,$J$4:$K$19,2)="Y",IF(G1565&lt;='State Zip Codes'!$P$4,'State Zip Codes'!$P$3,IF(G1565&lt;='State Zip Codes'!$Q$4,'State Zip Codes'!$Q$3,IF(G1565&lt;='State Zip Codes'!$R$4,'State Zip Codes'!$R$3,IF(G1565&lt;='State Zip Codes'!$S$4,'State Zip Codes'!$S$3,IF(G1565&lt;='State Zip Codes'!$T$4,'State Zip Codes'!$T$3,"OUT OF TERRITORY"))))),$U$3)</f>
        <v>Zone 5</v>
      </c>
    </row>
    <row r="1566" spans="1:8" x14ac:dyDescent="0.25">
      <c r="A1566" t="s">
        <v>367</v>
      </c>
      <c r="B1566">
        <v>32009</v>
      </c>
      <c r="C1566" t="str">
        <f t="shared" si="24"/>
        <v>32009</v>
      </c>
      <c r="D1566" t="s">
        <v>348</v>
      </c>
      <c r="E1566" t="s">
        <v>1031</v>
      </c>
      <c r="F1566" t="s">
        <v>1032</v>
      </c>
      <c r="G1566" s="144">
        <v>134.3218101423</v>
      </c>
      <c r="H1566" t="str">
        <f>IF(VLOOKUP(A1566,$J$4:$K$19,2)="Y",IF(G1566&lt;='State Zip Codes'!$P$4,'State Zip Codes'!$P$3,IF(G1566&lt;='State Zip Codes'!$Q$4,'State Zip Codes'!$Q$3,IF(G1566&lt;='State Zip Codes'!$R$4,'State Zip Codes'!$R$3,IF(G1566&lt;='State Zip Codes'!$S$4,'State Zip Codes'!$S$3,IF(G1566&lt;='State Zip Codes'!$T$4,'State Zip Codes'!$T$3,"OUT OF TERRITORY"))))),$U$3)</f>
        <v>Zone 5</v>
      </c>
    </row>
    <row r="1567" spans="1:8" x14ac:dyDescent="0.25">
      <c r="A1567" t="s">
        <v>367</v>
      </c>
      <c r="B1567">
        <v>33458</v>
      </c>
      <c r="C1567" t="str">
        <f t="shared" si="24"/>
        <v>33458</v>
      </c>
      <c r="D1567" t="s">
        <v>348</v>
      </c>
      <c r="E1567" t="s">
        <v>1001</v>
      </c>
      <c r="F1567" t="s">
        <v>1024</v>
      </c>
      <c r="G1567" s="144">
        <v>134.46472551599999</v>
      </c>
      <c r="H1567" t="str">
        <f>IF(VLOOKUP(A1567,$J$4:$K$19,2)="Y",IF(G1567&lt;='State Zip Codes'!$P$4,'State Zip Codes'!$P$3,IF(G1567&lt;='State Zip Codes'!$Q$4,'State Zip Codes'!$Q$3,IF(G1567&lt;='State Zip Codes'!$R$4,'State Zip Codes'!$R$3,IF(G1567&lt;='State Zip Codes'!$S$4,'State Zip Codes'!$S$3,IF(G1567&lt;='State Zip Codes'!$T$4,'State Zip Codes'!$T$3,"OUT OF TERRITORY"))))),$U$3)</f>
        <v>Zone 5</v>
      </c>
    </row>
    <row r="1568" spans="1:8" x14ac:dyDescent="0.25">
      <c r="A1568" t="s">
        <v>367</v>
      </c>
      <c r="B1568">
        <v>33936</v>
      </c>
      <c r="C1568" t="str">
        <f t="shared" si="24"/>
        <v>33936</v>
      </c>
      <c r="D1568" t="s">
        <v>348</v>
      </c>
      <c r="E1568" t="s">
        <v>1012</v>
      </c>
      <c r="F1568" t="s">
        <v>1028</v>
      </c>
      <c r="G1568" s="144">
        <v>134.49579407549999</v>
      </c>
      <c r="H1568" t="str">
        <f>IF(VLOOKUP(A1568,$J$4:$K$19,2)="Y",IF(G1568&lt;='State Zip Codes'!$P$4,'State Zip Codes'!$P$3,IF(G1568&lt;='State Zip Codes'!$Q$4,'State Zip Codes'!$Q$3,IF(G1568&lt;='State Zip Codes'!$R$4,'State Zip Codes'!$R$3,IF(G1568&lt;='State Zip Codes'!$S$4,'State Zip Codes'!$S$3,IF(G1568&lt;='State Zip Codes'!$T$4,'State Zip Codes'!$T$3,"OUT OF TERRITORY"))))),$U$3)</f>
        <v>Zone 5</v>
      </c>
    </row>
    <row r="1569" spans="1:8" x14ac:dyDescent="0.25">
      <c r="A1569" t="s">
        <v>367</v>
      </c>
      <c r="B1569">
        <v>33916</v>
      </c>
      <c r="C1569" t="str">
        <f t="shared" si="24"/>
        <v>33916</v>
      </c>
      <c r="D1569" t="s">
        <v>348</v>
      </c>
      <c r="E1569" t="s">
        <v>1012</v>
      </c>
      <c r="F1569" t="s">
        <v>1027</v>
      </c>
      <c r="G1569" s="144">
        <v>134.5206489231</v>
      </c>
      <c r="H1569" t="str">
        <f>IF(VLOOKUP(A1569,$J$4:$K$19,2)="Y",IF(G1569&lt;='State Zip Codes'!$P$4,'State Zip Codes'!$P$3,IF(G1569&lt;='State Zip Codes'!$Q$4,'State Zip Codes'!$Q$3,IF(G1569&lt;='State Zip Codes'!$R$4,'State Zip Codes'!$R$3,IF(G1569&lt;='State Zip Codes'!$S$4,'State Zip Codes'!$S$3,IF(G1569&lt;='State Zip Codes'!$T$4,'State Zip Codes'!$T$3,"OUT OF TERRITORY"))))),$U$3)</f>
        <v>Zone 5</v>
      </c>
    </row>
    <row r="1570" spans="1:8" x14ac:dyDescent="0.25">
      <c r="A1570" t="s">
        <v>367</v>
      </c>
      <c r="B1570">
        <v>33470</v>
      </c>
      <c r="C1570" t="str">
        <f t="shared" si="24"/>
        <v>33470</v>
      </c>
      <c r="D1570" t="s">
        <v>348</v>
      </c>
      <c r="E1570" t="s">
        <v>1001</v>
      </c>
      <c r="F1570" t="s">
        <v>1033</v>
      </c>
      <c r="G1570" s="144">
        <v>134.9680361799</v>
      </c>
      <c r="H1570" t="str">
        <f>IF(VLOOKUP(A1570,$J$4:$K$19,2)="Y",IF(G1570&lt;='State Zip Codes'!$P$4,'State Zip Codes'!$P$3,IF(G1570&lt;='State Zip Codes'!$Q$4,'State Zip Codes'!$Q$3,IF(G1570&lt;='State Zip Codes'!$R$4,'State Zip Codes'!$R$3,IF(G1570&lt;='State Zip Codes'!$S$4,'State Zip Codes'!$S$3,IF(G1570&lt;='State Zip Codes'!$T$4,'State Zip Codes'!$T$3,"OUT OF TERRITORY"))))),$U$3)</f>
        <v>Zone 5</v>
      </c>
    </row>
    <row r="1571" spans="1:8" x14ac:dyDescent="0.25">
      <c r="A1571" t="s">
        <v>367</v>
      </c>
      <c r="B1571">
        <v>33993</v>
      </c>
      <c r="C1571" t="str">
        <f t="shared" si="24"/>
        <v>33993</v>
      </c>
      <c r="D1571" t="s">
        <v>348</v>
      </c>
      <c r="E1571" t="s">
        <v>1012</v>
      </c>
      <c r="F1571" t="s">
        <v>1029</v>
      </c>
      <c r="G1571" s="144">
        <v>135.24765321539999</v>
      </c>
      <c r="H1571" t="str">
        <f>IF(VLOOKUP(A1571,$J$4:$K$19,2)="Y",IF(G1571&lt;='State Zip Codes'!$P$4,'State Zip Codes'!$P$3,IF(G1571&lt;='State Zip Codes'!$Q$4,'State Zip Codes'!$Q$3,IF(G1571&lt;='State Zip Codes'!$R$4,'State Zip Codes'!$R$3,IF(G1571&lt;='State Zip Codes'!$S$4,'State Zip Codes'!$S$3,IF(G1571&lt;='State Zip Codes'!$T$4,'State Zip Codes'!$T$3,"OUT OF TERRITORY"))))),$U$3)</f>
        <v>Zone 5</v>
      </c>
    </row>
    <row r="1572" spans="1:8" x14ac:dyDescent="0.25">
      <c r="A1572" t="s">
        <v>367</v>
      </c>
      <c r="B1572">
        <v>32218</v>
      </c>
      <c r="C1572" t="str">
        <f t="shared" si="24"/>
        <v>32218</v>
      </c>
      <c r="D1572" t="s">
        <v>348</v>
      </c>
      <c r="E1572" t="s">
        <v>980</v>
      </c>
      <c r="F1572" t="s">
        <v>981</v>
      </c>
      <c r="G1572" s="144">
        <v>135.58319365799997</v>
      </c>
      <c r="H1572" t="str">
        <f>IF(VLOOKUP(A1572,$J$4:$K$19,2)="Y",IF(G1572&lt;='State Zip Codes'!$P$4,'State Zip Codes'!$P$3,IF(G1572&lt;='State Zip Codes'!$Q$4,'State Zip Codes'!$Q$3,IF(G1572&lt;='State Zip Codes'!$R$4,'State Zip Codes'!$R$3,IF(G1572&lt;='State Zip Codes'!$S$4,'State Zip Codes'!$S$3,IF(G1572&lt;='State Zip Codes'!$T$4,'State Zip Codes'!$T$3,"OUT OF TERRITORY"))))),$U$3)</f>
        <v>Zone 5</v>
      </c>
    </row>
    <row r="1573" spans="1:8" x14ac:dyDescent="0.25">
      <c r="A1573" t="s">
        <v>367</v>
      </c>
      <c r="B1573">
        <v>33440</v>
      </c>
      <c r="C1573" t="str">
        <f t="shared" si="24"/>
        <v>33440</v>
      </c>
      <c r="D1573" t="s">
        <v>348</v>
      </c>
      <c r="E1573" t="s">
        <v>1025</v>
      </c>
      <c r="F1573" t="s">
        <v>1034</v>
      </c>
      <c r="G1573" s="144">
        <v>135.77581872689998</v>
      </c>
      <c r="H1573" t="str">
        <f>IF(VLOOKUP(A1573,$J$4:$K$19,2)="Y",IF(G1573&lt;='State Zip Codes'!$P$4,'State Zip Codes'!$P$3,IF(G1573&lt;='State Zip Codes'!$Q$4,'State Zip Codes'!$Q$3,IF(G1573&lt;='State Zip Codes'!$R$4,'State Zip Codes'!$R$3,IF(G1573&lt;='State Zip Codes'!$S$4,'State Zip Codes'!$S$3,IF(G1573&lt;='State Zip Codes'!$T$4,'State Zip Codes'!$T$3,"OUT OF TERRITORY"))))),$U$3)</f>
        <v>Zone 5</v>
      </c>
    </row>
    <row r="1574" spans="1:8" x14ac:dyDescent="0.25">
      <c r="A1574" t="s">
        <v>367</v>
      </c>
      <c r="B1574">
        <v>33901</v>
      </c>
      <c r="C1574" t="str">
        <f t="shared" si="24"/>
        <v>33901</v>
      </c>
      <c r="D1574" t="s">
        <v>348</v>
      </c>
      <c r="E1574" t="s">
        <v>1012</v>
      </c>
      <c r="F1574" t="s">
        <v>1027</v>
      </c>
      <c r="G1574" s="144">
        <v>135.9995123553</v>
      </c>
      <c r="H1574" t="str">
        <f>IF(VLOOKUP(A1574,$J$4:$K$19,2)="Y",IF(G1574&lt;='State Zip Codes'!$P$4,'State Zip Codes'!$P$3,IF(G1574&lt;='State Zip Codes'!$Q$4,'State Zip Codes'!$Q$3,IF(G1574&lt;='State Zip Codes'!$R$4,'State Zip Codes'!$R$3,IF(G1574&lt;='State Zip Codes'!$S$4,'State Zip Codes'!$S$3,IF(G1574&lt;='State Zip Codes'!$T$4,'State Zip Codes'!$T$3,"OUT OF TERRITORY"))))),$U$3)</f>
        <v>Zone 5</v>
      </c>
    </row>
    <row r="1575" spans="1:8" x14ac:dyDescent="0.25">
      <c r="A1575" t="s">
        <v>367</v>
      </c>
      <c r="B1575">
        <v>33973</v>
      </c>
      <c r="C1575" t="str">
        <f t="shared" si="24"/>
        <v>33973</v>
      </c>
      <c r="D1575" t="s">
        <v>348</v>
      </c>
      <c r="E1575" t="s">
        <v>1012</v>
      </c>
      <c r="F1575" t="s">
        <v>1028</v>
      </c>
      <c r="G1575" s="144">
        <v>136.10514545759997</v>
      </c>
      <c r="H1575" t="str">
        <f>IF(VLOOKUP(A1575,$J$4:$K$19,2)="Y",IF(G1575&lt;='State Zip Codes'!$P$4,'State Zip Codes'!$P$3,IF(G1575&lt;='State Zip Codes'!$Q$4,'State Zip Codes'!$Q$3,IF(G1575&lt;='State Zip Codes'!$R$4,'State Zip Codes'!$R$3,IF(G1575&lt;='State Zip Codes'!$S$4,'State Zip Codes'!$S$3,IF(G1575&lt;='State Zip Codes'!$T$4,'State Zip Codes'!$T$3,"OUT OF TERRITORY"))))),$U$3)</f>
        <v>Zone 5</v>
      </c>
    </row>
    <row r="1576" spans="1:8" x14ac:dyDescent="0.25">
      <c r="A1576" t="s">
        <v>367</v>
      </c>
      <c r="B1576">
        <v>33493</v>
      </c>
      <c r="C1576" t="str">
        <f t="shared" si="24"/>
        <v>33493</v>
      </c>
      <c r="D1576" t="s">
        <v>348</v>
      </c>
      <c r="E1576" t="s">
        <v>1001</v>
      </c>
      <c r="F1576" t="s">
        <v>1035</v>
      </c>
      <c r="G1576" s="144">
        <v>136.21077855990001</v>
      </c>
      <c r="H1576" t="str">
        <f>IF(VLOOKUP(A1576,$J$4:$K$19,2)="Y",IF(G1576&lt;='State Zip Codes'!$P$4,'State Zip Codes'!$P$3,IF(G1576&lt;='State Zip Codes'!$Q$4,'State Zip Codes'!$Q$3,IF(G1576&lt;='State Zip Codes'!$R$4,'State Zip Codes'!$R$3,IF(G1576&lt;='State Zip Codes'!$S$4,'State Zip Codes'!$S$3,IF(G1576&lt;='State Zip Codes'!$T$4,'State Zip Codes'!$T$3,"OUT OF TERRITORY"))))),$U$3)</f>
        <v>Zone 5</v>
      </c>
    </row>
    <row r="1577" spans="1:8" x14ac:dyDescent="0.25">
      <c r="A1577" t="s">
        <v>367</v>
      </c>
      <c r="B1577">
        <v>33976</v>
      </c>
      <c r="C1577" t="str">
        <f t="shared" si="24"/>
        <v>33976</v>
      </c>
      <c r="D1577" t="s">
        <v>348</v>
      </c>
      <c r="E1577" t="s">
        <v>1012</v>
      </c>
      <c r="F1577" t="s">
        <v>1028</v>
      </c>
      <c r="G1577" s="144">
        <v>136.43447218829999</v>
      </c>
      <c r="H1577" t="str">
        <f>IF(VLOOKUP(A1577,$J$4:$K$19,2)="Y",IF(G1577&lt;='State Zip Codes'!$P$4,'State Zip Codes'!$P$3,IF(G1577&lt;='State Zip Codes'!$Q$4,'State Zip Codes'!$Q$3,IF(G1577&lt;='State Zip Codes'!$R$4,'State Zip Codes'!$R$3,IF(G1577&lt;='State Zip Codes'!$S$4,'State Zip Codes'!$S$3,IF(G1577&lt;='State Zip Codes'!$T$4,'State Zip Codes'!$T$3,"OUT OF TERRITORY"))))),$U$3)</f>
        <v>Zone 5</v>
      </c>
    </row>
    <row r="1578" spans="1:8" x14ac:dyDescent="0.25">
      <c r="A1578" t="s">
        <v>367</v>
      </c>
      <c r="B1578">
        <v>33990</v>
      </c>
      <c r="C1578" t="str">
        <f t="shared" si="24"/>
        <v>33990</v>
      </c>
      <c r="D1578" t="s">
        <v>348</v>
      </c>
      <c r="E1578" t="s">
        <v>1012</v>
      </c>
      <c r="F1578" t="s">
        <v>1029</v>
      </c>
      <c r="G1578" s="144">
        <v>136.60845612149998</v>
      </c>
      <c r="H1578" t="str">
        <f>IF(VLOOKUP(A1578,$J$4:$K$19,2)="Y",IF(G1578&lt;='State Zip Codes'!$P$4,'State Zip Codes'!$P$3,IF(G1578&lt;='State Zip Codes'!$Q$4,'State Zip Codes'!$Q$3,IF(G1578&lt;='State Zip Codes'!$R$4,'State Zip Codes'!$R$3,IF(G1578&lt;='State Zip Codes'!$S$4,'State Zip Codes'!$S$3,IF(G1578&lt;='State Zip Codes'!$T$4,'State Zip Codes'!$T$3,"OUT OF TERRITORY"))))),$U$3)</f>
        <v>Zone 5</v>
      </c>
    </row>
    <row r="1579" spans="1:8" x14ac:dyDescent="0.25">
      <c r="A1579" t="s">
        <v>367</v>
      </c>
      <c r="B1579">
        <v>33430</v>
      </c>
      <c r="C1579" t="str">
        <f t="shared" si="24"/>
        <v>33430</v>
      </c>
      <c r="D1579" t="s">
        <v>348</v>
      </c>
      <c r="E1579" t="s">
        <v>1001</v>
      </c>
      <c r="F1579" t="s">
        <v>1036</v>
      </c>
      <c r="G1579" s="144">
        <v>136.79486747850001</v>
      </c>
      <c r="H1579" t="str">
        <f>IF(VLOOKUP(A1579,$J$4:$K$19,2)="Y",IF(G1579&lt;='State Zip Codes'!$P$4,'State Zip Codes'!$P$3,IF(G1579&lt;='State Zip Codes'!$Q$4,'State Zip Codes'!$Q$3,IF(G1579&lt;='State Zip Codes'!$R$4,'State Zip Codes'!$R$3,IF(G1579&lt;='State Zip Codes'!$S$4,'State Zip Codes'!$S$3,IF(G1579&lt;='State Zip Codes'!$T$4,'State Zip Codes'!$T$3,"OUT OF TERRITORY"))))),$U$3)</f>
        <v>Zone 5</v>
      </c>
    </row>
    <row r="1580" spans="1:8" x14ac:dyDescent="0.25">
      <c r="A1580" t="s">
        <v>367</v>
      </c>
      <c r="B1580">
        <v>33418</v>
      </c>
      <c r="C1580" t="str">
        <f t="shared" si="24"/>
        <v>33418</v>
      </c>
      <c r="D1580" t="s">
        <v>348</v>
      </c>
      <c r="E1580" t="s">
        <v>1001</v>
      </c>
      <c r="F1580" t="s">
        <v>1037</v>
      </c>
      <c r="G1580" s="144">
        <v>137.43487980419999</v>
      </c>
      <c r="H1580" t="str">
        <f>IF(VLOOKUP(A1580,$J$4:$K$19,2)="Y",IF(G1580&lt;='State Zip Codes'!$P$4,'State Zip Codes'!$P$3,IF(G1580&lt;='State Zip Codes'!$Q$4,'State Zip Codes'!$Q$3,IF(G1580&lt;='State Zip Codes'!$R$4,'State Zip Codes'!$R$3,IF(G1580&lt;='State Zip Codes'!$S$4,'State Zip Codes'!$S$3,IF(G1580&lt;='State Zip Codes'!$T$4,'State Zip Codes'!$T$3,"OUT OF TERRITORY"))))),$U$3)</f>
        <v>Zone 5</v>
      </c>
    </row>
    <row r="1581" spans="1:8" x14ac:dyDescent="0.25">
      <c r="A1581" t="s">
        <v>367</v>
      </c>
      <c r="B1581">
        <v>33991</v>
      </c>
      <c r="C1581" t="str">
        <f t="shared" si="24"/>
        <v>33991</v>
      </c>
      <c r="D1581" t="s">
        <v>348</v>
      </c>
      <c r="E1581" t="s">
        <v>1012</v>
      </c>
      <c r="F1581" t="s">
        <v>1029</v>
      </c>
      <c r="G1581" s="144">
        <v>137.59643631359998</v>
      </c>
      <c r="H1581" t="str">
        <f>IF(VLOOKUP(A1581,$J$4:$K$19,2)="Y",IF(G1581&lt;='State Zip Codes'!$P$4,'State Zip Codes'!$P$3,IF(G1581&lt;='State Zip Codes'!$Q$4,'State Zip Codes'!$Q$3,IF(G1581&lt;='State Zip Codes'!$R$4,'State Zip Codes'!$R$3,IF(G1581&lt;='State Zip Codes'!$S$4,'State Zip Codes'!$S$3,IF(G1581&lt;='State Zip Codes'!$T$4,'State Zip Codes'!$T$3,"OUT OF TERRITORY"))))),$U$3)</f>
        <v>Zone 5</v>
      </c>
    </row>
    <row r="1582" spans="1:8" x14ac:dyDescent="0.25">
      <c r="A1582" t="s">
        <v>367</v>
      </c>
      <c r="B1582">
        <v>33965</v>
      </c>
      <c r="C1582" t="str">
        <f t="shared" si="24"/>
        <v>33965</v>
      </c>
      <c r="D1582" t="s">
        <v>348</v>
      </c>
      <c r="E1582" t="s">
        <v>1012</v>
      </c>
      <c r="F1582" t="s">
        <v>1027</v>
      </c>
      <c r="G1582" s="144">
        <v>137.67721456829997</v>
      </c>
      <c r="H1582" t="str">
        <f>IF(VLOOKUP(A1582,$J$4:$K$19,2)="Y",IF(G1582&lt;='State Zip Codes'!$P$4,'State Zip Codes'!$P$3,IF(G1582&lt;='State Zip Codes'!$Q$4,'State Zip Codes'!$Q$3,IF(G1582&lt;='State Zip Codes'!$R$4,'State Zip Codes'!$R$3,IF(G1582&lt;='State Zip Codes'!$S$4,'State Zip Codes'!$S$3,IF(G1582&lt;='State Zip Codes'!$T$4,'State Zip Codes'!$T$3,"OUT OF TERRITORY"))))),$U$3)</f>
        <v>Zone 5</v>
      </c>
    </row>
    <row r="1583" spans="1:8" x14ac:dyDescent="0.25">
      <c r="A1583" t="s">
        <v>367</v>
      </c>
      <c r="B1583">
        <v>33974</v>
      </c>
      <c r="C1583" t="str">
        <f t="shared" si="24"/>
        <v>33974</v>
      </c>
      <c r="D1583" t="s">
        <v>348</v>
      </c>
      <c r="E1583" t="s">
        <v>1012</v>
      </c>
      <c r="F1583" t="s">
        <v>1028</v>
      </c>
      <c r="G1583" s="144">
        <v>137.72071055159998</v>
      </c>
      <c r="H1583" t="str">
        <f>IF(VLOOKUP(A1583,$J$4:$K$19,2)="Y",IF(G1583&lt;='State Zip Codes'!$P$4,'State Zip Codes'!$P$3,IF(G1583&lt;='State Zip Codes'!$Q$4,'State Zip Codes'!$Q$3,IF(G1583&lt;='State Zip Codes'!$R$4,'State Zip Codes'!$R$3,IF(G1583&lt;='State Zip Codes'!$S$4,'State Zip Codes'!$S$3,IF(G1583&lt;='State Zip Codes'!$T$4,'State Zip Codes'!$T$3,"OUT OF TERRITORY"))))),$U$3)</f>
        <v>Zone 5</v>
      </c>
    </row>
    <row r="1584" spans="1:8" x14ac:dyDescent="0.25">
      <c r="A1584" t="s">
        <v>367</v>
      </c>
      <c r="B1584">
        <v>33477</v>
      </c>
      <c r="C1584" t="str">
        <f t="shared" si="24"/>
        <v>33477</v>
      </c>
      <c r="D1584" t="s">
        <v>348</v>
      </c>
      <c r="E1584" t="s">
        <v>1001</v>
      </c>
      <c r="F1584" t="s">
        <v>1024</v>
      </c>
      <c r="G1584" s="144">
        <v>137.79527509439998</v>
      </c>
      <c r="H1584" t="str">
        <f>IF(VLOOKUP(A1584,$J$4:$K$19,2)="Y",IF(G1584&lt;='State Zip Codes'!$P$4,'State Zip Codes'!$P$3,IF(G1584&lt;='State Zip Codes'!$Q$4,'State Zip Codes'!$Q$3,IF(G1584&lt;='State Zip Codes'!$R$4,'State Zip Codes'!$R$3,IF(G1584&lt;='State Zip Codes'!$S$4,'State Zip Codes'!$S$3,IF(G1584&lt;='State Zip Codes'!$T$4,'State Zip Codes'!$T$3,"OUT OF TERRITORY"))))),$U$3)</f>
        <v>Zone 5</v>
      </c>
    </row>
    <row r="1585" spans="1:8" x14ac:dyDescent="0.25">
      <c r="A1585" t="s">
        <v>367</v>
      </c>
      <c r="B1585">
        <v>32087</v>
      </c>
      <c r="C1585" t="str">
        <f t="shared" si="24"/>
        <v>32087</v>
      </c>
      <c r="D1585" t="s">
        <v>348</v>
      </c>
      <c r="E1585" t="s">
        <v>1015</v>
      </c>
      <c r="F1585" t="s">
        <v>1038</v>
      </c>
      <c r="G1585" s="144">
        <v>138.04382357039998</v>
      </c>
      <c r="H1585" t="str">
        <f>IF(VLOOKUP(A1585,$J$4:$K$19,2)="Y",IF(G1585&lt;='State Zip Codes'!$P$4,'State Zip Codes'!$P$3,IF(G1585&lt;='State Zip Codes'!$Q$4,'State Zip Codes'!$Q$3,IF(G1585&lt;='State Zip Codes'!$R$4,'State Zip Codes'!$R$3,IF(G1585&lt;='State Zip Codes'!$S$4,'State Zip Codes'!$S$3,IF(G1585&lt;='State Zip Codes'!$T$4,'State Zip Codes'!$T$3,"OUT OF TERRITORY"))))),$U$3)</f>
        <v>Zone 5</v>
      </c>
    </row>
    <row r="1586" spans="1:8" x14ac:dyDescent="0.25">
      <c r="A1586" t="s">
        <v>367</v>
      </c>
      <c r="B1586">
        <v>33412</v>
      </c>
      <c r="C1586" t="str">
        <f t="shared" si="24"/>
        <v>33412</v>
      </c>
      <c r="D1586" t="s">
        <v>348</v>
      </c>
      <c r="E1586" t="s">
        <v>1001</v>
      </c>
      <c r="F1586" t="s">
        <v>1039</v>
      </c>
      <c r="G1586" s="144">
        <v>138.13702924890001</v>
      </c>
      <c r="H1586" t="str">
        <f>IF(VLOOKUP(A1586,$J$4:$K$19,2)="Y",IF(G1586&lt;='State Zip Codes'!$P$4,'State Zip Codes'!$P$3,IF(G1586&lt;='State Zip Codes'!$Q$4,'State Zip Codes'!$Q$3,IF(G1586&lt;='State Zip Codes'!$R$4,'State Zip Codes'!$R$3,IF(G1586&lt;='State Zip Codes'!$S$4,'State Zip Codes'!$S$3,IF(G1586&lt;='State Zip Codes'!$T$4,'State Zip Codes'!$T$3,"OUT OF TERRITORY"))))),$U$3)</f>
        <v>Zone 5</v>
      </c>
    </row>
    <row r="1587" spans="1:8" x14ac:dyDescent="0.25">
      <c r="A1587" t="s">
        <v>367</v>
      </c>
      <c r="B1587">
        <v>33966</v>
      </c>
      <c r="C1587" t="str">
        <f t="shared" si="24"/>
        <v>33966</v>
      </c>
      <c r="D1587" t="s">
        <v>348</v>
      </c>
      <c r="E1587" t="s">
        <v>1012</v>
      </c>
      <c r="F1587" t="s">
        <v>1027</v>
      </c>
      <c r="G1587" s="144">
        <v>138.36072287729999</v>
      </c>
      <c r="H1587" t="str">
        <f>IF(VLOOKUP(A1587,$J$4:$K$19,2)="Y",IF(G1587&lt;='State Zip Codes'!$P$4,'State Zip Codes'!$P$3,IF(G1587&lt;='State Zip Codes'!$Q$4,'State Zip Codes'!$Q$3,IF(G1587&lt;='State Zip Codes'!$R$4,'State Zip Codes'!$R$3,IF(G1587&lt;='State Zip Codes'!$S$4,'State Zip Codes'!$S$3,IF(G1587&lt;='State Zip Codes'!$T$4,'State Zip Codes'!$T$3,"OUT OF TERRITORY"))))),$U$3)</f>
        <v>Zone 5</v>
      </c>
    </row>
    <row r="1588" spans="1:8" x14ac:dyDescent="0.25">
      <c r="A1588" t="s">
        <v>367</v>
      </c>
      <c r="B1588">
        <v>33922</v>
      </c>
      <c r="C1588" t="str">
        <f t="shared" si="24"/>
        <v>33922</v>
      </c>
      <c r="D1588" t="s">
        <v>348</v>
      </c>
      <c r="E1588" t="s">
        <v>1012</v>
      </c>
      <c r="F1588" t="s">
        <v>1040</v>
      </c>
      <c r="G1588" s="144">
        <v>138.9261706602</v>
      </c>
      <c r="H1588" t="str">
        <f>IF(VLOOKUP(A1588,$J$4:$K$19,2)="Y",IF(G1588&lt;='State Zip Codes'!$P$4,'State Zip Codes'!$P$3,IF(G1588&lt;='State Zip Codes'!$Q$4,'State Zip Codes'!$Q$3,IF(G1588&lt;='State Zip Codes'!$R$4,'State Zip Codes'!$R$3,IF(G1588&lt;='State Zip Codes'!$S$4,'State Zip Codes'!$S$3,IF(G1588&lt;='State Zip Codes'!$T$4,'State Zip Codes'!$T$3,"OUT OF TERRITORY"))))),$U$3)</f>
        <v>Zone 5</v>
      </c>
    </row>
    <row r="1589" spans="1:8" x14ac:dyDescent="0.25">
      <c r="A1589" t="s">
        <v>367</v>
      </c>
      <c r="B1589">
        <v>33913</v>
      </c>
      <c r="C1589" t="str">
        <f t="shared" si="24"/>
        <v>33913</v>
      </c>
      <c r="D1589" t="s">
        <v>348</v>
      </c>
      <c r="E1589" t="s">
        <v>1012</v>
      </c>
      <c r="F1589" t="s">
        <v>1027</v>
      </c>
      <c r="G1589" s="144">
        <v>139.76502176669999</v>
      </c>
      <c r="H1589" t="str">
        <f>IF(VLOOKUP(A1589,$J$4:$K$19,2)="Y",IF(G1589&lt;='State Zip Codes'!$P$4,'State Zip Codes'!$P$3,IF(G1589&lt;='State Zip Codes'!$Q$4,'State Zip Codes'!$Q$3,IF(G1589&lt;='State Zip Codes'!$R$4,'State Zip Codes'!$R$3,IF(G1589&lt;='State Zip Codes'!$S$4,'State Zip Codes'!$S$3,IF(G1589&lt;='State Zip Codes'!$T$4,'State Zip Codes'!$T$3,"OUT OF TERRITORY"))))),$U$3)</f>
        <v>Zone 5</v>
      </c>
    </row>
    <row r="1590" spans="1:8" x14ac:dyDescent="0.25">
      <c r="A1590" t="s">
        <v>367</v>
      </c>
      <c r="B1590">
        <v>32071</v>
      </c>
      <c r="C1590" t="str">
        <f t="shared" si="24"/>
        <v>32071</v>
      </c>
      <c r="D1590" t="s">
        <v>348</v>
      </c>
      <c r="E1590" t="s">
        <v>1022</v>
      </c>
      <c r="F1590" t="s">
        <v>1041</v>
      </c>
      <c r="G1590" s="144">
        <v>139.81473146189998</v>
      </c>
      <c r="H1590" t="str">
        <f>IF(VLOOKUP(A1590,$J$4:$K$19,2)="Y",IF(G1590&lt;='State Zip Codes'!$P$4,'State Zip Codes'!$P$3,IF(G1590&lt;='State Zip Codes'!$Q$4,'State Zip Codes'!$Q$3,IF(G1590&lt;='State Zip Codes'!$R$4,'State Zip Codes'!$R$3,IF(G1590&lt;='State Zip Codes'!$S$4,'State Zip Codes'!$S$3,IF(G1590&lt;='State Zip Codes'!$T$4,'State Zip Codes'!$T$3,"OUT OF TERRITORY"))))),$U$3)</f>
        <v>Zone 5</v>
      </c>
    </row>
    <row r="1591" spans="1:8" x14ac:dyDescent="0.25">
      <c r="A1591" t="s">
        <v>367</v>
      </c>
      <c r="B1591">
        <v>32359</v>
      </c>
      <c r="C1591" t="str">
        <f t="shared" si="24"/>
        <v>32359</v>
      </c>
      <c r="D1591" t="s">
        <v>348</v>
      </c>
      <c r="E1591" t="s">
        <v>1042</v>
      </c>
      <c r="F1591" t="s">
        <v>1043</v>
      </c>
      <c r="G1591" s="144">
        <v>139.92036456419999</v>
      </c>
      <c r="H1591" t="str">
        <f>IF(VLOOKUP(A1591,$J$4:$K$19,2)="Y",IF(G1591&lt;='State Zip Codes'!$P$4,'State Zip Codes'!$P$3,IF(G1591&lt;='State Zip Codes'!$Q$4,'State Zip Codes'!$Q$3,IF(G1591&lt;='State Zip Codes'!$R$4,'State Zip Codes'!$R$3,IF(G1591&lt;='State Zip Codes'!$S$4,'State Zip Codes'!$S$3,IF(G1591&lt;='State Zip Codes'!$T$4,'State Zip Codes'!$T$3,"OUT OF TERRITORY"))))),$U$3)</f>
        <v>Zone 5</v>
      </c>
    </row>
    <row r="1592" spans="1:8" x14ac:dyDescent="0.25">
      <c r="A1592" t="s">
        <v>367</v>
      </c>
      <c r="B1592">
        <v>33904</v>
      </c>
      <c r="C1592" t="str">
        <f t="shared" si="24"/>
        <v>33904</v>
      </c>
      <c r="D1592" t="s">
        <v>348</v>
      </c>
      <c r="E1592" t="s">
        <v>1012</v>
      </c>
      <c r="F1592" t="s">
        <v>1029</v>
      </c>
      <c r="G1592" s="144">
        <v>140.29318727819998</v>
      </c>
      <c r="H1592" t="str">
        <f>IF(VLOOKUP(A1592,$J$4:$K$19,2)="Y",IF(G1592&lt;='State Zip Codes'!$P$4,'State Zip Codes'!$P$3,IF(G1592&lt;='State Zip Codes'!$Q$4,'State Zip Codes'!$Q$3,IF(G1592&lt;='State Zip Codes'!$R$4,'State Zip Codes'!$R$3,IF(G1592&lt;='State Zip Codes'!$S$4,'State Zip Codes'!$S$3,IF(G1592&lt;='State Zip Codes'!$T$4,'State Zip Codes'!$T$3,"OUT OF TERRITORY"))))),$U$3)</f>
        <v>Zone 5</v>
      </c>
    </row>
    <row r="1593" spans="1:8" x14ac:dyDescent="0.25">
      <c r="A1593" t="s">
        <v>367</v>
      </c>
      <c r="B1593">
        <v>33907</v>
      </c>
      <c r="C1593" t="str">
        <f t="shared" si="24"/>
        <v>33907</v>
      </c>
      <c r="D1593" t="s">
        <v>348</v>
      </c>
      <c r="E1593" t="s">
        <v>1012</v>
      </c>
      <c r="F1593" t="s">
        <v>1027</v>
      </c>
      <c r="G1593" s="144">
        <v>140.3118284139</v>
      </c>
      <c r="H1593" t="str">
        <f>IF(VLOOKUP(A1593,$J$4:$K$19,2)="Y",IF(G1593&lt;='State Zip Codes'!$P$4,'State Zip Codes'!$P$3,IF(G1593&lt;='State Zip Codes'!$Q$4,'State Zip Codes'!$Q$3,IF(G1593&lt;='State Zip Codes'!$R$4,'State Zip Codes'!$R$3,IF(G1593&lt;='State Zip Codes'!$S$4,'State Zip Codes'!$S$3,IF(G1593&lt;='State Zip Codes'!$T$4,'State Zip Codes'!$T$3,"OUT OF TERRITORY"))))),$U$3)</f>
        <v>Zone 5</v>
      </c>
    </row>
    <row r="1594" spans="1:8" x14ac:dyDescent="0.25">
      <c r="A1594" t="s">
        <v>367</v>
      </c>
      <c r="B1594">
        <v>33912</v>
      </c>
      <c r="C1594" t="str">
        <f t="shared" si="24"/>
        <v>33912</v>
      </c>
      <c r="D1594" t="s">
        <v>348</v>
      </c>
      <c r="E1594" t="s">
        <v>1012</v>
      </c>
      <c r="F1594" t="s">
        <v>1027</v>
      </c>
      <c r="G1594" s="144">
        <v>140.3926066686</v>
      </c>
      <c r="H1594" t="str">
        <f>IF(VLOOKUP(A1594,$J$4:$K$19,2)="Y",IF(G1594&lt;='State Zip Codes'!$P$4,'State Zip Codes'!$P$3,IF(G1594&lt;='State Zip Codes'!$Q$4,'State Zip Codes'!$Q$3,IF(G1594&lt;='State Zip Codes'!$R$4,'State Zip Codes'!$R$3,IF(G1594&lt;='State Zip Codes'!$S$4,'State Zip Codes'!$S$3,IF(G1594&lt;='State Zip Codes'!$T$4,'State Zip Codes'!$T$3,"OUT OF TERRITORY"))))),$U$3)</f>
        <v>Zone 5</v>
      </c>
    </row>
    <row r="1595" spans="1:8" x14ac:dyDescent="0.25">
      <c r="A1595" t="s">
        <v>367</v>
      </c>
      <c r="B1595">
        <v>33919</v>
      </c>
      <c r="C1595" t="str">
        <f t="shared" si="24"/>
        <v>33919</v>
      </c>
      <c r="D1595" t="s">
        <v>348</v>
      </c>
      <c r="E1595" t="s">
        <v>1012</v>
      </c>
      <c r="F1595" t="s">
        <v>1027</v>
      </c>
      <c r="G1595" s="144">
        <v>140.7592156707</v>
      </c>
      <c r="H1595" t="str">
        <f>IF(VLOOKUP(A1595,$J$4:$K$19,2)="Y",IF(G1595&lt;='State Zip Codes'!$P$4,'State Zip Codes'!$P$3,IF(G1595&lt;='State Zip Codes'!$Q$4,'State Zip Codes'!$Q$3,IF(G1595&lt;='State Zip Codes'!$R$4,'State Zip Codes'!$R$3,IF(G1595&lt;='State Zip Codes'!$S$4,'State Zip Codes'!$S$3,IF(G1595&lt;='State Zip Codes'!$T$4,'State Zip Codes'!$T$3,"OUT OF TERRITORY"))))),$U$3)</f>
        <v>Zone 5</v>
      </c>
    </row>
    <row r="1596" spans="1:8" x14ac:dyDescent="0.25">
      <c r="A1596" t="s">
        <v>367</v>
      </c>
      <c r="B1596">
        <v>33410</v>
      </c>
      <c r="C1596" t="str">
        <f t="shared" si="24"/>
        <v>33410</v>
      </c>
      <c r="D1596" t="s">
        <v>348</v>
      </c>
      <c r="E1596" t="s">
        <v>1001</v>
      </c>
      <c r="F1596" t="s">
        <v>1037</v>
      </c>
      <c r="G1596" s="144">
        <v>141.39922799639999</v>
      </c>
      <c r="H1596" t="str">
        <f>IF(VLOOKUP(A1596,$J$4:$K$19,2)="Y",IF(G1596&lt;='State Zip Codes'!$P$4,'State Zip Codes'!$P$3,IF(G1596&lt;='State Zip Codes'!$Q$4,'State Zip Codes'!$Q$3,IF(G1596&lt;='State Zip Codes'!$R$4,'State Zip Codes'!$R$3,IF(G1596&lt;='State Zip Codes'!$S$4,'State Zip Codes'!$S$3,IF(G1596&lt;='State Zip Codes'!$T$4,'State Zip Codes'!$T$3,"OUT OF TERRITORY"))))),$U$3)</f>
        <v>Zone 5</v>
      </c>
    </row>
    <row r="1597" spans="1:8" x14ac:dyDescent="0.25">
      <c r="A1597" t="s">
        <v>367</v>
      </c>
      <c r="B1597">
        <v>33914</v>
      </c>
      <c r="C1597" t="str">
        <f t="shared" si="24"/>
        <v>33914</v>
      </c>
      <c r="D1597" t="s">
        <v>348</v>
      </c>
      <c r="E1597" t="s">
        <v>1012</v>
      </c>
      <c r="F1597" t="s">
        <v>1029</v>
      </c>
      <c r="G1597" s="144">
        <v>141.93982093169998</v>
      </c>
      <c r="H1597" t="str">
        <f>IF(VLOOKUP(A1597,$J$4:$K$19,2)="Y",IF(G1597&lt;='State Zip Codes'!$P$4,'State Zip Codes'!$P$3,IF(G1597&lt;='State Zip Codes'!$Q$4,'State Zip Codes'!$Q$3,IF(G1597&lt;='State Zip Codes'!$R$4,'State Zip Codes'!$R$3,IF(G1597&lt;='State Zip Codes'!$S$4,'State Zip Codes'!$S$3,IF(G1597&lt;='State Zip Codes'!$T$4,'State Zip Codes'!$T$3,"OUT OF TERRITORY"))))),$U$3)</f>
        <v>Zone 5</v>
      </c>
    </row>
    <row r="1598" spans="1:8" x14ac:dyDescent="0.25">
      <c r="A1598" t="s">
        <v>367</v>
      </c>
      <c r="B1598">
        <v>33408</v>
      </c>
      <c r="C1598" t="str">
        <f t="shared" si="24"/>
        <v>33408</v>
      </c>
      <c r="D1598" t="s">
        <v>348</v>
      </c>
      <c r="E1598" t="s">
        <v>1001</v>
      </c>
      <c r="F1598" t="s">
        <v>1044</v>
      </c>
      <c r="G1598" s="144">
        <v>142.1635145601</v>
      </c>
      <c r="H1598" t="str">
        <f>IF(VLOOKUP(A1598,$J$4:$K$19,2)="Y",IF(G1598&lt;='State Zip Codes'!$P$4,'State Zip Codes'!$P$3,IF(G1598&lt;='State Zip Codes'!$Q$4,'State Zip Codes'!$Q$3,IF(G1598&lt;='State Zip Codes'!$R$4,'State Zip Codes'!$R$3,IF(G1598&lt;='State Zip Codes'!$S$4,'State Zip Codes'!$S$3,IF(G1598&lt;='State Zip Codes'!$T$4,'State Zip Codes'!$T$3,"OUT OF TERRITORY"))))),$U$3)</f>
        <v>Zone 5</v>
      </c>
    </row>
    <row r="1599" spans="1:8" x14ac:dyDescent="0.25">
      <c r="A1599" t="s">
        <v>367</v>
      </c>
      <c r="B1599">
        <v>32011</v>
      </c>
      <c r="C1599" t="str">
        <f t="shared" si="24"/>
        <v>32011</v>
      </c>
      <c r="D1599" t="s">
        <v>348</v>
      </c>
      <c r="E1599" t="s">
        <v>1031</v>
      </c>
      <c r="F1599" t="s">
        <v>1045</v>
      </c>
      <c r="G1599" s="144">
        <v>143.31305126159998</v>
      </c>
      <c r="H1599" t="str">
        <f>IF(VLOOKUP(A1599,$J$4:$K$19,2)="Y",IF(G1599&lt;='State Zip Codes'!$P$4,'State Zip Codes'!$P$3,IF(G1599&lt;='State Zip Codes'!$Q$4,'State Zip Codes'!$Q$3,IF(G1599&lt;='State Zip Codes'!$R$4,'State Zip Codes'!$R$3,IF(G1599&lt;='State Zip Codes'!$S$4,'State Zip Codes'!$S$3,IF(G1599&lt;='State Zip Codes'!$T$4,'State Zip Codes'!$T$3,"OUT OF TERRITORY"))))),$U$3)</f>
        <v>Zone 5</v>
      </c>
    </row>
    <row r="1600" spans="1:8" x14ac:dyDescent="0.25">
      <c r="A1600" t="s">
        <v>367</v>
      </c>
      <c r="B1600">
        <v>32034</v>
      </c>
      <c r="C1600" t="str">
        <f t="shared" si="24"/>
        <v>32034</v>
      </c>
      <c r="D1600" t="s">
        <v>348</v>
      </c>
      <c r="E1600" t="s">
        <v>1031</v>
      </c>
      <c r="F1600" t="s">
        <v>1046</v>
      </c>
      <c r="G1600" s="144">
        <v>143.77286594219999</v>
      </c>
      <c r="H1600" t="str">
        <f>IF(VLOOKUP(A1600,$J$4:$K$19,2)="Y",IF(G1600&lt;='State Zip Codes'!$P$4,'State Zip Codes'!$P$3,IF(G1600&lt;='State Zip Codes'!$Q$4,'State Zip Codes'!$Q$3,IF(G1600&lt;='State Zip Codes'!$R$4,'State Zip Codes'!$R$3,IF(G1600&lt;='State Zip Codes'!$S$4,'State Zip Codes'!$S$3,IF(G1600&lt;='State Zip Codes'!$T$4,'State Zip Codes'!$T$3,"OUT OF TERRITORY"))))),$U$3)</f>
        <v>Zone 5</v>
      </c>
    </row>
    <row r="1601" spans="1:8" x14ac:dyDescent="0.25">
      <c r="A1601" t="s">
        <v>367</v>
      </c>
      <c r="B1601">
        <v>33403</v>
      </c>
      <c r="C1601" t="str">
        <f t="shared" si="24"/>
        <v>33403</v>
      </c>
      <c r="D1601" t="s">
        <v>348</v>
      </c>
      <c r="E1601" t="s">
        <v>1001</v>
      </c>
      <c r="F1601" t="s">
        <v>1039</v>
      </c>
      <c r="G1601" s="144">
        <v>144.15811607999999</v>
      </c>
      <c r="H1601" t="str">
        <f>IF(VLOOKUP(A1601,$J$4:$K$19,2)="Y",IF(G1601&lt;='State Zip Codes'!$P$4,'State Zip Codes'!$P$3,IF(G1601&lt;='State Zip Codes'!$Q$4,'State Zip Codes'!$Q$3,IF(G1601&lt;='State Zip Codes'!$R$4,'State Zip Codes'!$R$3,IF(G1601&lt;='State Zip Codes'!$S$4,'State Zip Codes'!$S$3,IF(G1601&lt;='State Zip Codes'!$T$4,'State Zip Codes'!$T$3,"OUT OF TERRITORY"))))),$U$3)</f>
        <v>Zone 5</v>
      </c>
    </row>
    <row r="1602" spans="1:8" x14ac:dyDescent="0.25">
      <c r="A1602" t="s">
        <v>367</v>
      </c>
      <c r="B1602">
        <v>33956</v>
      </c>
      <c r="C1602" t="str">
        <f t="shared" si="24"/>
        <v>33956</v>
      </c>
      <c r="D1602" t="s">
        <v>348</v>
      </c>
      <c r="E1602" t="s">
        <v>1012</v>
      </c>
      <c r="F1602" t="s">
        <v>1047</v>
      </c>
      <c r="G1602" s="144">
        <v>144.25132175849998</v>
      </c>
      <c r="H1602" t="str">
        <f>IF(VLOOKUP(A1602,$J$4:$K$19,2)="Y",IF(G1602&lt;='State Zip Codes'!$P$4,'State Zip Codes'!$P$3,IF(G1602&lt;='State Zip Codes'!$Q$4,'State Zip Codes'!$Q$3,IF(G1602&lt;='State Zip Codes'!$R$4,'State Zip Codes'!$R$3,IF(G1602&lt;='State Zip Codes'!$S$4,'State Zip Codes'!$S$3,IF(G1602&lt;='State Zip Codes'!$T$4,'State Zip Codes'!$T$3,"OUT OF TERRITORY"))))),$U$3)</f>
        <v>Zone 5</v>
      </c>
    </row>
    <row r="1603" spans="1:8" x14ac:dyDescent="0.25">
      <c r="A1603" t="s">
        <v>367</v>
      </c>
      <c r="B1603">
        <v>32094</v>
      </c>
      <c r="C1603" t="str">
        <f t="shared" si="24"/>
        <v>32094</v>
      </c>
      <c r="D1603" t="s">
        <v>348</v>
      </c>
      <c r="E1603" t="s">
        <v>1022</v>
      </c>
      <c r="F1603" t="s">
        <v>1048</v>
      </c>
      <c r="G1603" s="144">
        <v>144.5682210654</v>
      </c>
      <c r="H1603" t="str">
        <f>IF(VLOOKUP(A1603,$J$4:$K$19,2)="Y",IF(G1603&lt;='State Zip Codes'!$P$4,'State Zip Codes'!$P$3,IF(G1603&lt;='State Zip Codes'!$Q$4,'State Zip Codes'!$Q$3,IF(G1603&lt;='State Zip Codes'!$R$4,'State Zip Codes'!$R$3,IF(G1603&lt;='State Zip Codes'!$S$4,'State Zip Codes'!$S$3,IF(G1603&lt;='State Zip Codes'!$T$4,'State Zip Codes'!$T$3,"OUT OF TERRITORY"))))),$U$3)</f>
        <v>Zone 5</v>
      </c>
    </row>
    <row r="1604" spans="1:8" x14ac:dyDescent="0.25">
      <c r="A1604" t="s">
        <v>367</v>
      </c>
      <c r="B1604">
        <v>33404</v>
      </c>
      <c r="C1604" t="str">
        <f t="shared" si="24"/>
        <v>33404</v>
      </c>
      <c r="D1604" t="s">
        <v>348</v>
      </c>
      <c r="E1604" t="s">
        <v>1001</v>
      </c>
      <c r="F1604" t="s">
        <v>1039</v>
      </c>
      <c r="G1604" s="144">
        <v>145.15852369589999</v>
      </c>
      <c r="H1604" t="str">
        <f>IF(VLOOKUP(A1604,$J$4:$K$19,2)="Y",IF(G1604&lt;='State Zip Codes'!$P$4,'State Zip Codes'!$P$3,IF(G1604&lt;='State Zip Codes'!$Q$4,'State Zip Codes'!$Q$3,IF(G1604&lt;='State Zip Codes'!$R$4,'State Zip Codes'!$R$3,IF(G1604&lt;='State Zip Codes'!$S$4,'State Zip Codes'!$S$3,IF(G1604&lt;='State Zip Codes'!$T$4,'State Zip Codes'!$T$3,"OUT OF TERRITORY"))))),$U$3)</f>
        <v>Zone 5</v>
      </c>
    </row>
    <row r="1605" spans="1:8" x14ac:dyDescent="0.25">
      <c r="A1605" t="s">
        <v>367</v>
      </c>
      <c r="B1605">
        <v>32066</v>
      </c>
      <c r="C1605" t="str">
        <f t="shared" ref="C1605:C1668" si="25">TRIM(CLEAN(B1605))</f>
        <v>32066</v>
      </c>
      <c r="D1605" t="s">
        <v>348</v>
      </c>
      <c r="E1605" t="s">
        <v>408</v>
      </c>
      <c r="F1605" t="s">
        <v>1049</v>
      </c>
      <c r="G1605" s="144">
        <v>145.63697951219999</v>
      </c>
      <c r="H1605" t="str">
        <f>IF(VLOOKUP(A1605,$J$4:$K$19,2)="Y",IF(G1605&lt;='State Zip Codes'!$P$4,'State Zip Codes'!$P$3,IF(G1605&lt;='State Zip Codes'!$Q$4,'State Zip Codes'!$Q$3,IF(G1605&lt;='State Zip Codes'!$R$4,'State Zip Codes'!$R$3,IF(G1605&lt;='State Zip Codes'!$S$4,'State Zip Codes'!$S$3,IF(G1605&lt;='State Zip Codes'!$T$4,'State Zip Codes'!$T$3,"OUT OF TERRITORY"))))),$U$3)</f>
        <v>Zone 5</v>
      </c>
    </row>
    <row r="1606" spans="1:8" x14ac:dyDescent="0.25">
      <c r="A1606" t="s">
        <v>367</v>
      </c>
      <c r="B1606">
        <v>33411</v>
      </c>
      <c r="C1606" t="str">
        <f t="shared" si="25"/>
        <v>33411</v>
      </c>
      <c r="D1606" t="s">
        <v>348</v>
      </c>
      <c r="E1606" t="s">
        <v>1001</v>
      </c>
      <c r="F1606" t="s">
        <v>1039</v>
      </c>
      <c r="G1606" s="144">
        <v>145.64940693599999</v>
      </c>
      <c r="H1606" t="str">
        <f>IF(VLOOKUP(A1606,$J$4:$K$19,2)="Y",IF(G1606&lt;='State Zip Codes'!$P$4,'State Zip Codes'!$P$3,IF(G1606&lt;='State Zip Codes'!$Q$4,'State Zip Codes'!$Q$3,IF(G1606&lt;='State Zip Codes'!$R$4,'State Zip Codes'!$R$3,IF(G1606&lt;='State Zip Codes'!$S$4,'State Zip Codes'!$S$3,IF(G1606&lt;='State Zip Codes'!$T$4,'State Zip Codes'!$T$3,"OUT OF TERRITORY"))))),$U$3)</f>
        <v>Zone 5</v>
      </c>
    </row>
    <row r="1607" spans="1:8" x14ac:dyDescent="0.25">
      <c r="A1607" t="s">
        <v>367</v>
      </c>
      <c r="B1607">
        <v>33967</v>
      </c>
      <c r="C1607" t="str">
        <f t="shared" si="25"/>
        <v>33967</v>
      </c>
      <c r="D1607" t="s">
        <v>348</v>
      </c>
      <c r="E1607" t="s">
        <v>1012</v>
      </c>
      <c r="F1607" t="s">
        <v>1027</v>
      </c>
      <c r="G1607" s="144">
        <v>145.7239714788</v>
      </c>
      <c r="H1607" t="str">
        <f>IF(VLOOKUP(A1607,$J$4:$K$19,2)="Y",IF(G1607&lt;='State Zip Codes'!$P$4,'State Zip Codes'!$P$3,IF(G1607&lt;='State Zip Codes'!$Q$4,'State Zip Codes'!$Q$3,IF(G1607&lt;='State Zip Codes'!$R$4,'State Zip Codes'!$R$3,IF(G1607&lt;='State Zip Codes'!$S$4,'State Zip Codes'!$S$3,IF(G1607&lt;='State Zip Codes'!$T$4,'State Zip Codes'!$T$3,"OUT OF TERRITORY"))))),$U$3)</f>
        <v>Zone 5</v>
      </c>
    </row>
    <row r="1608" spans="1:8" x14ac:dyDescent="0.25">
      <c r="A1608" t="s">
        <v>367</v>
      </c>
      <c r="B1608">
        <v>33908</v>
      </c>
      <c r="C1608" t="str">
        <f t="shared" si="25"/>
        <v>33908</v>
      </c>
      <c r="D1608" t="s">
        <v>348</v>
      </c>
      <c r="E1608" t="s">
        <v>1012</v>
      </c>
      <c r="F1608" t="s">
        <v>1027</v>
      </c>
      <c r="G1608" s="144">
        <v>145.83581829299999</v>
      </c>
      <c r="H1608" t="str">
        <f>IF(VLOOKUP(A1608,$J$4:$K$19,2)="Y",IF(G1608&lt;='State Zip Codes'!$P$4,'State Zip Codes'!$P$3,IF(G1608&lt;='State Zip Codes'!$Q$4,'State Zip Codes'!$Q$3,IF(G1608&lt;='State Zip Codes'!$R$4,'State Zip Codes'!$R$3,IF(G1608&lt;='State Zip Codes'!$S$4,'State Zip Codes'!$S$3,IF(G1608&lt;='State Zip Codes'!$T$4,'State Zip Codes'!$T$3,"OUT OF TERRITORY"))))),$U$3)</f>
        <v>Zone 5</v>
      </c>
    </row>
    <row r="1609" spans="1:8" x14ac:dyDescent="0.25">
      <c r="A1609" t="s">
        <v>367</v>
      </c>
      <c r="B1609">
        <v>32097</v>
      </c>
      <c r="C1609" t="str">
        <f t="shared" si="25"/>
        <v>32097</v>
      </c>
      <c r="D1609" t="s">
        <v>348</v>
      </c>
      <c r="E1609" t="s">
        <v>1031</v>
      </c>
      <c r="F1609" t="s">
        <v>1050</v>
      </c>
      <c r="G1609" s="144">
        <v>146.12786275229999</v>
      </c>
      <c r="H1609" t="str">
        <f>IF(VLOOKUP(A1609,$J$4:$K$19,2)="Y",IF(G1609&lt;='State Zip Codes'!$P$4,'State Zip Codes'!$P$3,IF(G1609&lt;='State Zip Codes'!$Q$4,'State Zip Codes'!$Q$3,IF(G1609&lt;='State Zip Codes'!$R$4,'State Zip Codes'!$R$3,IF(G1609&lt;='State Zip Codes'!$S$4,'State Zip Codes'!$S$3,IF(G1609&lt;='State Zip Codes'!$T$4,'State Zip Codes'!$T$3,"OUT OF TERRITORY"))))),$U$3)</f>
        <v>Zone 5</v>
      </c>
    </row>
    <row r="1610" spans="1:8" x14ac:dyDescent="0.25">
      <c r="A1610" t="s">
        <v>367</v>
      </c>
      <c r="B1610">
        <v>32062</v>
      </c>
      <c r="C1610" t="str">
        <f t="shared" si="25"/>
        <v>32062</v>
      </c>
      <c r="D1610" t="s">
        <v>348</v>
      </c>
      <c r="E1610" t="s">
        <v>1022</v>
      </c>
      <c r="F1610" t="s">
        <v>1051</v>
      </c>
      <c r="G1610" s="144">
        <v>146.2148547189</v>
      </c>
      <c r="H1610" t="str">
        <f>IF(VLOOKUP(A1610,$J$4:$K$19,2)="Y",IF(G1610&lt;='State Zip Codes'!$P$4,'State Zip Codes'!$P$3,IF(G1610&lt;='State Zip Codes'!$Q$4,'State Zip Codes'!$Q$3,IF(G1610&lt;='State Zip Codes'!$R$4,'State Zip Codes'!$R$3,IF(G1610&lt;='State Zip Codes'!$S$4,'State Zip Codes'!$S$3,IF(G1610&lt;='State Zip Codes'!$T$4,'State Zip Codes'!$T$3,"OUT OF TERRITORY"))))),$U$3)</f>
        <v>Zone 5</v>
      </c>
    </row>
    <row r="1611" spans="1:8" x14ac:dyDescent="0.25">
      <c r="A1611" t="s">
        <v>367</v>
      </c>
      <c r="B1611">
        <v>33407</v>
      </c>
      <c r="C1611" t="str">
        <f t="shared" si="25"/>
        <v>33407</v>
      </c>
      <c r="D1611" t="s">
        <v>348</v>
      </c>
      <c r="E1611" t="s">
        <v>1001</v>
      </c>
      <c r="F1611" t="s">
        <v>1039</v>
      </c>
      <c r="G1611" s="144">
        <v>146.36398380450001</v>
      </c>
      <c r="H1611" t="str">
        <f>IF(VLOOKUP(A1611,$J$4:$K$19,2)="Y",IF(G1611&lt;='State Zip Codes'!$P$4,'State Zip Codes'!$P$3,IF(G1611&lt;='State Zip Codes'!$Q$4,'State Zip Codes'!$Q$3,IF(G1611&lt;='State Zip Codes'!$R$4,'State Zip Codes'!$R$3,IF(G1611&lt;='State Zip Codes'!$S$4,'State Zip Codes'!$S$3,IF(G1611&lt;='State Zip Codes'!$T$4,'State Zip Codes'!$T$3,"OUT OF TERRITORY"))))),$U$3)</f>
        <v>Zone 5</v>
      </c>
    </row>
    <row r="1612" spans="1:8" x14ac:dyDescent="0.25">
      <c r="A1612" t="s">
        <v>367</v>
      </c>
      <c r="B1612">
        <v>33417</v>
      </c>
      <c r="C1612" t="str">
        <f t="shared" si="25"/>
        <v>33417</v>
      </c>
      <c r="D1612" t="s">
        <v>348</v>
      </c>
      <c r="E1612" t="s">
        <v>1001</v>
      </c>
      <c r="F1612" t="s">
        <v>1039</v>
      </c>
      <c r="G1612" s="144">
        <v>146.84243962079998</v>
      </c>
      <c r="H1612" t="str">
        <f>IF(VLOOKUP(A1612,$J$4:$K$19,2)="Y",IF(G1612&lt;='State Zip Codes'!$P$4,'State Zip Codes'!$P$3,IF(G1612&lt;='State Zip Codes'!$Q$4,'State Zip Codes'!$Q$3,IF(G1612&lt;='State Zip Codes'!$R$4,'State Zip Codes'!$R$3,IF(G1612&lt;='State Zip Codes'!$S$4,'State Zip Codes'!$S$3,IF(G1612&lt;='State Zip Codes'!$T$4,'State Zip Codes'!$T$3,"OUT OF TERRITORY"))))),$U$3)</f>
        <v>Zone 5</v>
      </c>
    </row>
    <row r="1613" spans="1:8" x14ac:dyDescent="0.25">
      <c r="A1613" t="s">
        <v>367</v>
      </c>
      <c r="B1613">
        <v>32055</v>
      </c>
      <c r="C1613" t="str">
        <f t="shared" si="25"/>
        <v>32055</v>
      </c>
      <c r="D1613" t="s">
        <v>348</v>
      </c>
      <c r="E1613" t="s">
        <v>1005</v>
      </c>
      <c r="F1613" t="s">
        <v>687</v>
      </c>
      <c r="G1613" s="144">
        <v>147.90498435569998</v>
      </c>
      <c r="H1613" t="str">
        <f>IF(VLOOKUP(A1613,$J$4:$K$19,2)="Y",IF(G1613&lt;='State Zip Codes'!$P$4,'State Zip Codes'!$P$3,IF(G1613&lt;='State Zip Codes'!$Q$4,'State Zip Codes'!$Q$3,IF(G1613&lt;='State Zip Codes'!$R$4,'State Zip Codes'!$R$3,IF(G1613&lt;='State Zip Codes'!$S$4,'State Zip Codes'!$S$3,IF(G1613&lt;='State Zip Codes'!$T$4,'State Zip Codes'!$T$3,"OUT OF TERRITORY"))))),$U$3)</f>
        <v>Zone 5</v>
      </c>
    </row>
    <row r="1614" spans="1:8" x14ac:dyDescent="0.25">
      <c r="A1614" t="s">
        <v>367</v>
      </c>
      <c r="B1614">
        <v>33409</v>
      </c>
      <c r="C1614" t="str">
        <f t="shared" si="25"/>
        <v>33409</v>
      </c>
      <c r="D1614" t="s">
        <v>348</v>
      </c>
      <c r="E1614" t="s">
        <v>1001</v>
      </c>
      <c r="F1614" t="s">
        <v>1039</v>
      </c>
      <c r="G1614" s="144">
        <v>148.50771440999998</v>
      </c>
      <c r="H1614" t="str">
        <f>IF(VLOOKUP(A1614,$J$4:$K$19,2)="Y",IF(G1614&lt;='State Zip Codes'!$P$4,'State Zip Codes'!$P$3,IF(G1614&lt;='State Zip Codes'!$Q$4,'State Zip Codes'!$Q$3,IF(G1614&lt;='State Zip Codes'!$R$4,'State Zip Codes'!$R$3,IF(G1614&lt;='State Zip Codes'!$S$4,'State Zip Codes'!$S$3,IF(G1614&lt;='State Zip Codes'!$T$4,'State Zip Codes'!$T$3,"OUT OF TERRITORY"))))),$U$3)</f>
        <v>Zone 5</v>
      </c>
    </row>
    <row r="1615" spans="1:8" x14ac:dyDescent="0.25">
      <c r="A1615" t="s">
        <v>367</v>
      </c>
      <c r="B1615">
        <v>33931</v>
      </c>
      <c r="C1615" t="str">
        <f t="shared" si="25"/>
        <v>33931</v>
      </c>
      <c r="D1615" t="s">
        <v>348</v>
      </c>
      <c r="E1615" t="s">
        <v>1012</v>
      </c>
      <c r="F1615" t="s">
        <v>1052</v>
      </c>
      <c r="G1615" s="144">
        <v>148.51392812189999</v>
      </c>
      <c r="H1615" t="str">
        <f>IF(VLOOKUP(A1615,$J$4:$K$19,2)="Y",IF(G1615&lt;='State Zip Codes'!$P$4,'State Zip Codes'!$P$3,IF(G1615&lt;='State Zip Codes'!$Q$4,'State Zip Codes'!$Q$3,IF(G1615&lt;='State Zip Codes'!$R$4,'State Zip Codes'!$R$3,IF(G1615&lt;='State Zip Codes'!$S$4,'State Zip Codes'!$S$3,IF(G1615&lt;='State Zip Codes'!$T$4,'State Zip Codes'!$T$3,"OUT OF TERRITORY"))))),$U$3)</f>
        <v>Zone 5</v>
      </c>
    </row>
    <row r="1616" spans="1:8" x14ac:dyDescent="0.25">
      <c r="A1616" t="s">
        <v>367</v>
      </c>
      <c r="B1616">
        <v>33414</v>
      </c>
      <c r="C1616" t="str">
        <f t="shared" si="25"/>
        <v>33414</v>
      </c>
      <c r="D1616" t="s">
        <v>348</v>
      </c>
      <c r="E1616" t="s">
        <v>1001</v>
      </c>
      <c r="F1616" t="s">
        <v>504</v>
      </c>
      <c r="G1616" s="144">
        <v>148.96131537869999</v>
      </c>
      <c r="H1616" t="str">
        <f>IF(VLOOKUP(A1616,$J$4:$K$19,2)="Y",IF(G1616&lt;='State Zip Codes'!$P$4,'State Zip Codes'!$P$3,IF(G1616&lt;='State Zip Codes'!$Q$4,'State Zip Codes'!$Q$3,IF(G1616&lt;='State Zip Codes'!$R$4,'State Zip Codes'!$R$3,IF(G1616&lt;='State Zip Codes'!$S$4,'State Zip Codes'!$S$3,IF(G1616&lt;='State Zip Codes'!$T$4,'State Zip Codes'!$T$3,"OUT OF TERRITORY"))))),$U$3)</f>
        <v>Zone 5</v>
      </c>
    </row>
    <row r="1617" spans="1:8" x14ac:dyDescent="0.25">
      <c r="A1617" t="s">
        <v>367</v>
      </c>
      <c r="B1617">
        <v>33928</v>
      </c>
      <c r="C1617" t="str">
        <f t="shared" si="25"/>
        <v>33928</v>
      </c>
      <c r="D1617" t="s">
        <v>348</v>
      </c>
      <c r="E1617" t="s">
        <v>1012</v>
      </c>
      <c r="F1617" t="s">
        <v>1053</v>
      </c>
      <c r="G1617" s="144">
        <v>149.01102507389999</v>
      </c>
      <c r="H1617" t="str">
        <f>IF(VLOOKUP(A1617,$J$4:$K$19,2)="Y",IF(G1617&lt;='State Zip Codes'!$P$4,'State Zip Codes'!$P$3,IF(G1617&lt;='State Zip Codes'!$Q$4,'State Zip Codes'!$Q$3,IF(G1617&lt;='State Zip Codes'!$R$4,'State Zip Codes'!$R$3,IF(G1617&lt;='State Zip Codes'!$S$4,'State Zip Codes'!$S$3,IF(G1617&lt;='State Zip Codes'!$T$4,'State Zip Codes'!$T$3,"OUT OF TERRITORY"))))),$U$3)</f>
        <v>Zone 5</v>
      </c>
    </row>
    <row r="1618" spans="1:8" x14ac:dyDescent="0.25">
      <c r="A1618" t="s">
        <v>367</v>
      </c>
      <c r="B1618">
        <v>33401</v>
      </c>
      <c r="C1618" t="str">
        <f t="shared" si="25"/>
        <v>33401</v>
      </c>
      <c r="D1618" t="s">
        <v>348</v>
      </c>
      <c r="E1618" t="s">
        <v>1001</v>
      </c>
      <c r="F1618" t="s">
        <v>1039</v>
      </c>
      <c r="G1618" s="144">
        <v>149.25957354989998</v>
      </c>
      <c r="H1618" t="str">
        <f>IF(VLOOKUP(A1618,$J$4:$K$19,2)="Y",IF(G1618&lt;='State Zip Codes'!$P$4,'State Zip Codes'!$P$3,IF(G1618&lt;='State Zip Codes'!$Q$4,'State Zip Codes'!$Q$3,IF(G1618&lt;='State Zip Codes'!$R$4,'State Zip Codes'!$R$3,IF(G1618&lt;='State Zip Codes'!$S$4,'State Zip Codes'!$S$3,IF(G1618&lt;='State Zip Codes'!$T$4,'State Zip Codes'!$T$3,"OUT OF TERRITORY"))))),$U$3)</f>
        <v>Zone 5</v>
      </c>
    </row>
    <row r="1619" spans="1:8" x14ac:dyDescent="0.25">
      <c r="A1619" t="s">
        <v>367</v>
      </c>
      <c r="B1619">
        <v>33957</v>
      </c>
      <c r="C1619" t="str">
        <f t="shared" si="25"/>
        <v>33957</v>
      </c>
      <c r="D1619" t="s">
        <v>348</v>
      </c>
      <c r="E1619" t="s">
        <v>1012</v>
      </c>
      <c r="F1619" t="s">
        <v>1054</v>
      </c>
      <c r="G1619" s="144">
        <v>149.87473102799999</v>
      </c>
      <c r="H1619" t="str">
        <f>IF(VLOOKUP(A1619,$J$4:$K$19,2)="Y",IF(G1619&lt;='State Zip Codes'!$P$4,'State Zip Codes'!$P$3,IF(G1619&lt;='State Zip Codes'!$Q$4,'State Zip Codes'!$Q$3,IF(G1619&lt;='State Zip Codes'!$R$4,'State Zip Codes'!$R$3,IF(G1619&lt;='State Zip Codes'!$S$4,'State Zip Codes'!$S$3,IF(G1619&lt;='State Zip Codes'!$T$4,'State Zip Codes'!$T$3,"OUT OF TERRITORY"))))),$U$3)</f>
        <v>Zone 5</v>
      </c>
    </row>
    <row r="1620" spans="1:8" x14ac:dyDescent="0.25">
      <c r="A1620" t="s">
        <v>367</v>
      </c>
      <c r="B1620">
        <v>33413</v>
      </c>
      <c r="C1620" t="str">
        <f t="shared" si="25"/>
        <v>33413</v>
      </c>
      <c r="D1620" t="s">
        <v>348</v>
      </c>
      <c r="E1620" t="s">
        <v>1001</v>
      </c>
      <c r="F1620" t="s">
        <v>1039</v>
      </c>
      <c r="G1620" s="144">
        <v>150.0362875374</v>
      </c>
      <c r="H1620" t="str">
        <f>IF(VLOOKUP(A1620,$J$4:$K$19,2)="Y",IF(G1620&lt;='State Zip Codes'!$P$4,'State Zip Codes'!$P$3,IF(G1620&lt;='State Zip Codes'!$Q$4,'State Zip Codes'!$Q$3,IF(G1620&lt;='State Zip Codes'!$R$4,'State Zip Codes'!$R$3,IF(G1620&lt;='State Zip Codes'!$S$4,'State Zip Codes'!$S$3,IF(G1620&lt;='State Zip Codes'!$T$4,'State Zip Codes'!$T$3,"OUT OF TERRITORY"))))),$U$3)</f>
        <v>Zone 5</v>
      </c>
    </row>
    <row r="1621" spans="1:8" x14ac:dyDescent="0.25">
      <c r="A1621" t="s">
        <v>367</v>
      </c>
      <c r="B1621">
        <v>32046</v>
      </c>
      <c r="C1621" t="str">
        <f t="shared" si="25"/>
        <v>32046</v>
      </c>
      <c r="D1621" t="s">
        <v>348</v>
      </c>
      <c r="E1621" t="s">
        <v>1031</v>
      </c>
      <c r="F1621" t="s">
        <v>1055</v>
      </c>
      <c r="G1621" s="144">
        <v>150.44017881089999</v>
      </c>
      <c r="H1621" t="str">
        <f>IF(VLOOKUP(A1621,$J$4:$K$19,2)="Y",IF(G1621&lt;='State Zip Codes'!$P$4,'State Zip Codes'!$P$3,IF(G1621&lt;='State Zip Codes'!$Q$4,'State Zip Codes'!$Q$3,IF(G1621&lt;='State Zip Codes'!$R$4,'State Zip Codes'!$R$3,IF(G1621&lt;='State Zip Codes'!$S$4,'State Zip Codes'!$S$3,IF(G1621&lt;='State Zip Codes'!$T$4,'State Zip Codes'!$T$3,"OUT OF TERRITORY"))))),$U$3)</f>
        <v>Zone 5</v>
      </c>
    </row>
    <row r="1622" spans="1:8" x14ac:dyDescent="0.25">
      <c r="A1622" t="s">
        <v>367</v>
      </c>
      <c r="B1622">
        <v>33415</v>
      </c>
      <c r="C1622" t="str">
        <f t="shared" si="25"/>
        <v>33415</v>
      </c>
      <c r="D1622" t="s">
        <v>348</v>
      </c>
      <c r="E1622" t="s">
        <v>1001</v>
      </c>
      <c r="F1622" t="s">
        <v>1039</v>
      </c>
      <c r="G1622" s="144">
        <v>150.72600955829998</v>
      </c>
      <c r="H1622" t="str">
        <f>IF(VLOOKUP(A1622,$J$4:$K$19,2)="Y",IF(G1622&lt;='State Zip Codes'!$P$4,'State Zip Codes'!$P$3,IF(G1622&lt;='State Zip Codes'!$Q$4,'State Zip Codes'!$Q$3,IF(G1622&lt;='State Zip Codes'!$R$4,'State Zip Codes'!$R$3,IF(G1622&lt;='State Zip Codes'!$S$4,'State Zip Codes'!$S$3,IF(G1622&lt;='State Zip Codes'!$T$4,'State Zip Codes'!$T$3,"OUT OF TERRITORY"))))),$U$3)</f>
        <v>Zone 5</v>
      </c>
    </row>
    <row r="1623" spans="1:8" x14ac:dyDescent="0.25">
      <c r="A1623" t="s">
        <v>367</v>
      </c>
      <c r="B1623">
        <v>32096</v>
      </c>
      <c r="C1623" t="str">
        <f t="shared" si="25"/>
        <v>32096</v>
      </c>
      <c r="D1623" t="s">
        <v>348</v>
      </c>
      <c r="E1623" t="s">
        <v>626</v>
      </c>
      <c r="F1623" t="s">
        <v>1056</v>
      </c>
      <c r="G1623" s="144">
        <v>151.37223559590001</v>
      </c>
      <c r="H1623" t="str">
        <f>IF(VLOOKUP(A1623,$J$4:$K$19,2)="Y",IF(G1623&lt;='State Zip Codes'!$P$4,'State Zip Codes'!$P$3,IF(G1623&lt;='State Zip Codes'!$Q$4,'State Zip Codes'!$Q$3,IF(G1623&lt;='State Zip Codes'!$R$4,'State Zip Codes'!$R$3,IF(G1623&lt;='State Zip Codes'!$S$4,'State Zip Codes'!$S$3,IF(G1623&lt;='State Zip Codes'!$T$4,'State Zip Codes'!$T$3,"OUT OF TERRITORY"))))),$U$3)</f>
        <v>Zone 5</v>
      </c>
    </row>
    <row r="1624" spans="1:8" x14ac:dyDescent="0.25">
      <c r="A1624" t="s">
        <v>367</v>
      </c>
      <c r="B1624">
        <v>33449</v>
      </c>
      <c r="C1624" t="str">
        <f t="shared" si="25"/>
        <v>33449</v>
      </c>
      <c r="D1624" t="s">
        <v>348</v>
      </c>
      <c r="E1624" t="s">
        <v>1001</v>
      </c>
      <c r="F1624" t="s">
        <v>1057</v>
      </c>
      <c r="G1624" s="144">
        <v>151.4219452911</v>
      </c>
      <c r="H1624" t="str">
        <f>IF(VLOOKUP(A1624,$J$4:$K$19,2)="Y",IF(G1624&lt;='State Zip Codes'!$P$4,'State Zip Codes'!$P$3,IF(G1624&lt;='State Zip Codes'!$Q$4,'State Zip Codes'!$Q$3,IF(G1624&lt;='State Zip Codes'!$R$4,'State Zip Codes'!$R$3,IF(G1624&lt;='State Zip Codes'!$S$4,'State Zip Codes'!$S$3,IF(G1624&lt;='State Zip Codes'!$T$4,'State Zip Codes'!$T$3,"OUT OF TERRITORY"))))),$U$3)</f>
        <v>Zone 5</v>
      </c>
    </row>
    <row r="1625" spans="1:8" x14ac:dyDescent="0.25">
      <c r="A1625" t="s">
        <v>367</v>
      </c>
      <c r="B1625">
        <v>34135</v>
      </c>
      <c r="C1625" t="str">
        <f t="shared" si="25"/>
        <v>34135</v>
      </c>
      <c r="D1625" t="s">
        <v>348</v>
      </c>
      <c r="E1625" t="s">
        <v>1012</v>
      </c>
      <c r="F1625" t="s">
        <v>1058</v>
      </c>
      <c r="G1625" s="144">
        <v>151.7450583099</v>
      </c>
      <c r="H1625" t="str">
        <f>IF(VLOOKUP(A1625,$J$4:$K$19,2)="Y",IF(G1625&lt;='State Zip Codes'!$P$4,'State Zip Codes'!$P$3,IF(G1625&lt;='State Zip Codes'!$Q$4,'State Zip Codes'!$Q$3,IF(G1625&lt;='State Zip Codes'!$R$4,'State Zip Codes'!$R$3,IF(G1625&lt;='State Zip Codes'!$S$4,'State Zip Codes'!$S$3,IF(G1625&lt;='State Zip Codes'!$T$4,'State Zip Codes'!$T$3,"OUT OF TERRITORY"))))),$U$3)</f>
        <v>Zone 5</v>
      </c>
    </row>
    <row r="1626" spans="1:8" x14ac:dyDescent="0.25">
      <c r="A1626" t="s">
        <v>367</v>
      </c>
      <c r="B1626">
        <v>33406</v>
      </c>
      <c r="C1626" t="str">
        <f t="shared" si="25"/>
        <v>33406</v>
      </c>
      <c r="D1626" t="s">
        <v>348</v>
      </c>
      <c r="E1626" t="s">
        <v>1001</v>
      </c>
      <c r="F1626" t="s">
        <v>1039</v>
      </c>
      <c r="G1626" s="144">
        <v>151.91904224309999</v>
      </c>
      <c r="H1626" t="str">
        <f>IF(VLOOKUP(A1626,$J$4:$K$19,2)="Y",IF(G1626&lt;='State Zip Codes'!$P$4,'State Zip Codes'!$P$3,IF(G1626&lt;='State Zip Codes'!$Q$4,'State Zip Codes'!$Q$3,IF(G1626&lt;='State Zip Codes'!$R$4,'State Zip Codes'!$R$3,IF(G1626&lt;='State Zip Codes'!$S$4,'State Zip Codes'!$S$3,IF(G1626&lt;='State Zip Codes'!$T$4,'State Zip Codes'!$T$3,"OUT OF TERRITORY"))))),$U$3)</f>
        <v>Zone 5</v>
      </c>
    </row>
    <row r="1627" spans="1:8" x14ac:dyDescent="0.25">
      <c r="A1627" t="s">
        <v>367</v>
      </c>
      <c r="B1627">
        <v>33480</v>
      </c>
      <c r="C1627" t="str">
        <f t="shared" si="25"/>
        <v>33480</v>
      </c>
      <c r="D1627" t="s">
        <v>348</v>
      </c>
      <c r="E1627" t="s">
        <v>1001</v>
      </c>
      <c r="F1627" t="s">
        <v>1001</v>
      </c>
      <c r="G1627" s="144">
        <v>152.6398328235</v>
      </c>
      <c r="H1627" t="str">
        <f>IF(VLOOKUP(A1627,$J$4:$K$19,2)="Y",IF(G1627&lt;='State Zip Codes'!$P$4,'State Zip Codes'!$P$3,IF(G1627&lt;='State Zip Codes'!$Q$4,'State Zip Codes'!$Q$3,IF(G1627&lt;='State Zip Codes'!$R$4,'State Zip Codes'!$R$3,IF(G1627&lt;='State Zip Codes'!$S$4,'State Zip Codes'!$S$3,IF(G1627&lt;='State Zip Codes'!$T$4,'State Zip Codes'!$T$3,"OUT OF TERRITORY"))))),$U$3)</f>
        <v>Zone 5</v>
      </c>
    </row>
    <row r="1628" spans="1:8" x14ac:dyDescent="0.25">
      <c r="A1628" t="s">
        <v>367</v>
      </c>
      <c r="B1628">
        <v>33405</v>
      </c>
      <c r="C1628" t="str">
        <f t="shared" si="25"/>
        <v>33405</v>
      </c>
      <c r="D1628" t="s">
        <v>348</v>
      </c>
      <c r="E1628" t="s">
        <v>1001</v>
      </c>
      <c r="F1628" t="s">
        <v>1039</v>
      </c>
      <c r="G1628" s="144">
        <v>152.65847395919999</v>
      </c>
      <c r="H1628" t="str">
        <f>IF(VLOOKUP(A1628,$J$4:$K$19,2)="Y",IF(G1628&lt;='State Zip Codes'!$P$4,'State Zip Codes'!$P$3,IF(G1628&lt;='State Zip Codes'!$Q$4,'State Zip Codes'!$Q$3,IF(G1628&lt;='State Zip Codes'!$R$4,'State Zip Codes'!$R$3,IF(G1628&lt;='State Zip Codes'!$S$4,'State Zip Codes'!$S$3,IF(G1628&lt;='State Zip Codes'!$T$4,'State Zip Codes'!$T$3,"OUT OF TERRITORY"))))),$U$3)</f>
        <v>Zone 5</v>
      </c>
    </row>
    <row r="1629" spans="1:8" x14ac:dyDescent="0.25">
      <c r="A1629" t="s">
        <v>367</v>
      </c>
      <c r="B1629">
        <v>34142</v>
      </c>
      <c r="C1629" t="str">
        <f t="shared" si="25"/>
        <v>34142</v>
      </c>
      <c r="D1629" t="s">
        <v>348</v>
      </c>
      <c r="E1629" t="s">
        <v>1059</v>
      </c>
      <c r="F1629" t="s">
        <v>1060</v>
      </c>
      <c r="G1629" s="144">
        <v>152.7019699425</v>
      </c>
      <c r="H1629" t="str">
        <f>IF(VLOOKUP(A1629,$J$4:$K$19,2)="Y",IF(G1629&lt;='State Zip Codes'!$P$4,'State Zip Codes'!$P$3,IF(G1629&lt;='State Zip Codes'!$Q$4,'State Zip Codes'!$Q$3,IF(G1629&lt;='State Zip Codes'!$R$4,'State Zip Codes'!$R$3,IF(G1629&lt;='State Zip Codes'!$S$4,'State Zip Codes'!$S$3,IF(G1629&lt;='State Zip Codes'!$T$4,'State Zip Codes'!$T$3,"OUT OF TERRITORY"))))),$U$3)</f>
        <v>Zone 5</v>
      </c>
    </row>
    <row r="1630" spans="1:8" x14ac:dyDescent="0.25">
      <c r="A1630" t="s">
        <v>367</v>
      </c>
      <c r="B1630">
        <v>33467</v>
      </c>
      <c r="C1630" t="str">
        <f t="shared" si="25"/>
        <v>33467</v>
      </c>
      <c r="D1630" t="s">
        <v>348</v>
      </c>
      <c r="E1630" t="s">
        <v>1001</v>
      </c>
      <c r="F1630" t="s">
        <v>1057</v>
      </c>
      <c r="G1630" s="144">
        <v>153.3792645396</v>
      </c>
      <c r="H1630" t="str">
        <f>IF(VLOOKUP(A1630,$J$4:$K$19,2)="Y",IF(G1630&lt;='State Zip Codes'!$P$4,'State Zip Codes'!$P$3,IF(G1630&lt;='State Zip Codes'!$Q$4,'State Zip Codes'!$Q$3,IF(G1630&lt;='State Zip Codes'!$R$4,'State Zip Codes'!$R$3,IF(G1630&lt;='State Zip Codes'!$S$4,'State Zip Codes'!$S$3,IF(G1630&lt;='State Zip Codes'!$T$4,'State Zip Codes'!$T$3,"OUT OF TERRITORY"))))),$U$3)</f>
        <v>Zone 5</v>
      </c>
    </row>
    <row r="1631" spans="1:8" x14ac:dyDescent="0.25">
      <c r="A1631" t="s">
        <v>367</v>
      </c>
      <c r="B1631">
        <v>34120</v>
      </c>
      <c r="C1631" t="str">
        <f t="shared" si="25"/>
        <v>34120</v>
      </c>
      <c r="D1631" t="s">
        <v>348</v>
      </c>
      <c r="E1631" t="s">
        <v>1059</v>
      </c>
      <c r="F1631" t="s">
        <v>1061</v>
      </c>
      <c r="G1631" s="144">
        <v>153.7334461179</v>
      </c>
      <c r="H1631" t="str">
        <f>IF(VLOOKUP(A1631,$J$4:$K$19,2)="Y",IF(G1631&lt;='State Zip Codes'!$P$4,'State Zip Codes'!$P$3,IF(G1631&lt;='State Zip Codes'!$Q$4,'State Zip Codes'!$Q$3,IF(G1631&lt;='State Zip Codes'!$R$4,'State Zip Codes'!$R$3,IF(G1631&lt;='State Zip Codes'!$S$4,'State Zip Codes'!$S$3,IF(G1631&lt;='State Zip Codes'!$T$4,'State Zip Codes'!$T$3,"OUT OF TERRITORY"))))),$U$3)</f>
        <v>Zone 5</v>
      </c>
    </row>
    <row r="1632" spans="1:8" x14ac:dyDescent="0.25">
      <c r="A1632" t="s">
        <v>367</v>
      </c>
      <c r="B1632">
        <v>34134</v>
      </c>
      <c r="C1632" t="str">
        <f t="shared" si="25"/>
        <v>34134</v>
      </c>
      <c r="D1632" t="s">
        <v>348</v>
      </c>
      <c r="E1632" t="s">
        <v>1012</v>
      </c>
      <c r="F1632" t="s">
        <v>1058</v>
      </c>
      <c r="G1632" s="144">
        <v>154.286466477</v>
      </c>
      <c r="H1632" t="str">
        <f>IF(VLOOKUP(A1632,$J$4:$K$19,2)="Y",IF(G1632&lt;='State Zip Codes'!$P$4,'State Zip Codes'!$P$3,IF(G1632&lt;='State Zip Codes'!$Q$4,'State Zip Codes'!$Q$3,IF(G1632&lt;='State Zip Codes'!$R$4,'State Zip Codes'!$R$3,IF(G1632&lt;='State Zip Codes'!$S$4,'State Zip Codes'!$S$3,IF(G1632&lt;='State Zip Codes'!$T$4,'State Zip Codes'!$T$3,"OUT OF TERRITORY"))))),$U$3)</f>
        <v>Zone 5</v>
      </c>
    </row>
    <row r="1633" spans="1:8" x14ac:dyDescent="0.25">
      <c r="A1633" t="s">
        <v>367</v>
      </c>
      <c r="B1633">
        <v>33461</v>
      </c>
      <c r="C1633" t="str">
        <f t="shared" si="25"/>
        <v>33461</v>
      </c>
      <c r="D1633" t="s">
        <v>348</v>
      </c>
      <c r="E1633" t="s">
        <v>1001</v>
      </c>
      <c r="F1633" t="s">
        <v>1057</v>
      </c>
      <c r="G1633" s="144">
        <v>154.60957949579998</v>
      </c>
      <c r="H1633" t="str">
        <f>IF(VLOOKUP(A1633,$J$4:$K$19,2)="Y",IF(G1633&lt;='State Zip Codes'!$P$4,'State Zip Codes'!$P$3,IF(G1633&lt;='State Zip Codes'!$Q$4,'State Zip Codes'!$Q$3,IF(G1633&lt;='State Zip Codes'!$R$4,'State Zip Codes'!$R$3,IF(G1633&lt;='State Zip Codes'!$S$4,'State Zip Codes'!$S$3,IF(G1633&lt;='State Zip Codes'!$T$4,'State Zip Codes'!$T$3,"OUT OF TERRITORY"))))),$U$3)</f>
        <v>Zone 5</v>
      </c>
    </row>
    <row r="1634" spans="1:8" x14ac:dyDescent="0.25">
      <c r="A1634" t="s">
        <v>367</v>
      </c>
      <c r="B1634">
        <v>33463</v>
      </c>
      <c r="C1634" t="str">
        <f t="shared" si="25"/>
        <v>33463</v>
      </c>
      <c r="D1634" t="s">
        <v>348</v>
      </c>
      <c r="E1634" t="s">
        <v>1001</v>
      </c>
      <c r="F1634" t="s">
        <v>1057</v>
      </c>
      <c r="G1634" s="144">
        <v>154.74628115759998</v>
      </c>
      <c r="H1634" t="str">
        <f>IF(VLOOKUP(A1634,$J$4:$K$19,2)="Y",IF(G1634&lt;='State Zip Codes'!$P$4,'State Zip Codes'!$P$3,IF(G1634&lt;='State Zip Codes'!$Q$4,'State Zip Codes'!$Q$3,IF(G1634&lt;='State Zip Codes'!$R$4,'State Zip Codes'!$R$3,IF(G1634&lt;='State Zip Codes'!$S$4,'State Zip Codes'!$S$3,IF(G1634&lt;='State Zip Codes'!$T$4,'State Zip Codes'!$T$3,"OUT OF TERRITORY"))))),$U$3)</f>
        <v>Zone 5</v>
      </c>
    </row>
    <row r="1635" spans="1:8" x14ac:dyDescent="0.25">
      <c r="A1635" t="s">
        <v>367</v>
      </c>
      <c r="B1635">
        <v>32064</v>
      </c>
      <c r="C1635" t="str">
        <f t="shared" si="25"/>
        <v>32064</v>
      </c>
      <c r="D1635" t="s">
        <v>348</v>
      </c>
      <c r="E1635" t="s">
        <v>1022</v>
      </c>
      <c r="F1635" t="s">
        <v>1062</v>
      </c>
      <c r="G1635" s="144">
        <v>154.99482963359998</v>
      </c>
      <c r="H1635" t="str">
        <f>IF(VLOOKUP(A1635,$J$4:$K$19,2)="Y",IF(G1635&lt;='State Zip Codes'!$P$4,'State Zip Codes'!$P$3,IF(G1635&lt;='State Zip Codes'!$Q$4,'State Zip Codes'!$Q$3,IF(G1635&lt;='State Zip Codes'!$R$4,'State Zip Codes'!$R$3,IF(G1635&lt;='State Zip Codes'!$S$4,'State Zip Codes'!$S$3,IF(G1635&lt;='State Zip Codes'!$T$4,'State Zip Codes'!$T$3,"OUT OF TERRITORY"))))),$U$3)</f>
        <v>Zone 5</v>
      </c>
    </row>
    <row r="1636" spans="1:8" x14ac:dyDescent="0.25">
      <c r="A1636" t="s">
        <v>367</v>
      </c>
      <c r="B1636">
        <v>32060</v>
      </c>
      <c r="C1636" t="str">
        <f t="shared" si="25"/>
        <v>32060</v>
      </c>
      <c r="D1636" t="s">
        <v>348</v>
      </c>
      <c r="E1636" t="s">
        <v>1022</v>
      </c>
      <c r="F1636" t="s">
        <v>1062</v>
      </c>
      <c r="G1636" s="144">
        <v>155.2930878048</v>
      </c>
      <c r="H1636" t="str">
        <f>IF(VLOOKUP(A1636,$J$4:$K$19,2)="Y",IF(G1636&lt;='State Zip Codes'!$P$4,'State Zip Codes'!$P$3,IF(G1636&lt;='State Zip Codes'!$Q$4,'State Zip Codes'!$Q$3,IF(G1636&lt;='State Zip Codes'!$R$4,'State Zip Codes'!$R$3,IF(G1636&lt;='State Zip Codes'!$S$4,'State Zip Codes'!$S$3,IF(G1636&lt;='State Zip Codes'!$T$4,'State Zip Codes'!$T$3,"OUT OF TERRITORY"))))),$U$3)</f>
        <v>Zone 5</v>
      </c>
    </row>
    <row r="1637" spans="1:8" x14ac:dyDescent="0.25">
      <c r="A1637" t="s">
        <v>367</v>
      </c>
      <c r="B1637">
        <v>33460</v>
      </c>
      <c r="C1637" t="str">
        <f t="shared" si="25"/>
        <v>33460</v>
      </c>
      <c r="D1637" t="s">
        <v>348</v>
      </c>
      <c r="E1637" t="s">
        <v>1001</v>
      </c>
      <c r="F1637" t="s">
        <v>1063</v>
      </c>
      <c r="G1637" s="144">
        <v>155.4732854499</v>
      </c>
      <c r="H1637" t="str">
        <f>IF(VLOOKUP(A1637,$J$4:$K$19,2)="Y",IF(G1637&lt;='State Zip Codes'!$P$4,'State Zip Codes'!$P$3,IF(G1637&lt;='State Zip Codes'!$Q$4,'State Zip Codes'!$Q$3,IF(G1637&lt;='State Zip Codes'!$R$4,'State Zip Codes'!$R$3,IF(G1637&lt;='State Zip Codes'!$S$4,'State Zip Codes'!$S$3,IF(G1637&lt;='State Zip Codes'!$T$4,'State Zip Codes'!$T$3,"OUT OF TERRITORY"))))),$U$3)</f>
        <v>Zone 5</v>
      </c>
    </row>
    <row r="1638" spans="1:8" x14ac:dyDescent="0.25">
      <c r="A1638" t="s">
        <v>367</v>
      </c>
      <c r="B1638">
        <v>33464</v>
      </c>
      <c r="C1638" t="str">
        <f t="shared" si="25"/>
        <v>33464</v>
      </c>
      <c r="D1638" t="s">
        <v>348</v>
      </c>
      <c r="E1638" t="s">
        <v>1001</v>
      </c>
      <c r="F1638" t="s">
        <v>1064</v>
      </c>
      <c r="G1638" s="144">
        <v>155.77775733299998</v>
      </c>
      <c r="H1638" t="str">
        <f>IF(VLOOKUP(A1638,$J$4:$K$19,2)="Y",IF(G1638&lt;='State Zip Codes'!$P$4,'State Zip Codes'!$P$3,IF(G1638&lt;='State Zip Codes'!$Q$4,'State Zip Codes'!$Q$3,IF(G1638&lt;='State Zip Codes'!$R$4,'State Zip Codes'!$R$3,IF(G1638&lt;='State Zip Codes'!$S$4,'State Zip Codes'!$S$3,IF(G1638&lt;='State Zip Codes'!$T$4,'State Zip Codes'!$T$3,"OUT OF TERRITORY"))))),$U$3)</f>
        <v>Zone 5</v>
      </c>
    </row>
    <row r="1639" spans="1:8" x14ac:dyDescent="0.25">
      <c r="A1639" t="s">
        <v>367</v>
      </c>
      <c r="B1639">
        <v>34110</v>
      </c>
      <c r="C1639" t="str">
        <f t="shared" si="25"/>
        <v>34110</v>
      </c>
      <c r="D1639" t="s">
        <v>348</v>
      </c>
      <c r="E1639" t="s">
        <v>1059</v>
      </c>
      <c r="F1639" t="s">
        <v>1061</v>
      </c>
      <c r="G1639" s="144">
        <v>157.00185857729997</v>
      </c>
      <c r="H1639" t="str">
        <f>IF(VLOOKUP(A1639,$J$4:$K$19,2)="Y",IF(G1639&lt;='State Zip Codes'!$P$4,'State Zip Codes'!$P$3,IF(G1639&lt;='State Zip Codes'!$Q$4,'State Zip Codes'!$Q$3,IF(G1639&lt;='State Zip Codes'!$R$4,'State Zip Codes'!$R$3,IF(G1639&lt;='State Zip Codes'!$S$4,'State Zip Codes'!$S$3,IF(G1639&lt;='State Zip Codes'!$T$4,'State Zip Codes'!$T$3,"OUT OF TERRITORY"))))),$U$3)</f>
        <v>Zone 5</v>
      </c>
    </row>
    <row r="1640" spans="1:8" x14ac:dyDescent="0.25">
      <c r="A1640" t="s">
        <v>367</v>
      </c>
      <c r="B1640">
        <v>33472</v>
      </c>
      <c r="C1640" t="str">
        <f t="shared" si="25"/>
        <v>33472</v>
      </c>
      <c r="D1640" t="s">
        <v>348</v>
      </c>
      <c r="E1640" t="s">
        <v>1001</v>
      </c>
      <c r="F1640" t="s">
        <v>1065</v>
      </c>
      <c r="G1640" s="144">
        <v>157.19448364619998</v>
      </c>
      <c r="H1640" t="str">
        <f>IF(VLOOKUP(A1640,$J$4:$K$19,2)="Y",IF(G1640&lt;='State Zip Codes'!$P$4,'State Zip Codes'!$P$3,IF(G1640&lt;='State Zip Codes'!$Q$4,'State Zip Codes'!$Q$3,IF(G1640&lt;='State Zip Codes'!$R$4,'State Zip Codes'!$R$3,IF(G1640&lt;='State Zip Codes'!$S$4,'State Zip Codes'!$S$3,IF(G1640&lt;='State Zip Codes'!$T$4,'State Zip Codes'!$T$3,"OUT OF TERRITORY"))))),$U$3)</f>
        <v>Zone 5</v>
      </c>
    </row>
    <row r="1641" spans="1:8" x14ac:dyDescent="0.25">
      <c r="A1641" t="s">
        <v>367</v>
      </c>
      <c r="B1641">
        <v>33462</v>
      </c>
      <c r="C1641" t="str">
        <f t="shared" si="25"/>
        <v>33462</v>
      </c>
      <c r="D1641" t="s">
        <v>348</v>
      </c>
      <c r="E1641" t="s">
        <v>1001</v>
      </c>
      <c r="F1641" t="s">
        <v>1057</v>
      </c>
      <c r="G1641" s="144">
        <v>157.63565719109999</v>
      </c>
      <c r="H1641" t="str">
        <f>IF(VLOOKUP(A1641,$J$4:$K$19,2)="Y",IF(G1641&lt;='State Zip Codes'!$P$4,'State Zip Codes'!$P$3,IF(G1641&lt;='State Zip Codes'!$Q$4,'State Zip Codes'!$Q$3,IF(G1641&lt;='State Zip Codes'!$R$4,'State Zip Codes'!$R$3,IF(G1641&lt;='State Zip Codes'!$S$4,'State Zip Codes'!$S$3,IF(G1641&lt;='State Zip Codes'!$T$4,'State Zip Codes'!$T$3,"OUT OF TERRITORY"))))),$U$3)</f>
        <v>Zone 5</v>
      </c>
    </row>
    <row r="1642" spans="1:8" x14ac:dyDescent="0.25">
      <c r="A1642" t="s">
        <v>367</v>
      </c>
      <c r="B1642">
        <v>33473</v>
      </c>
      <c r="C1642" t="str">
        <f t="shared" si="25"/>
        <v>33473</v>
      </c>
      <c r="D1642" t="s">
        <v>348</v>
      </c>
      <c r="E1642" t="s">
        <v>1001</v>
      </c>
      <c r="F1642" t="s">
        <v>1065</v>
      </c>
      <c r="G1642" s="144">
        <v>157.88420566709999</v>
      </c>
      <c r="H1642" t="str">
        <f>IF(VLOOKUP(A1642,$J$4:$K$19,2)="Y",IF(G1642&lt;='State Zip Codes'!$P$4,'State Zip Codes'!$P$3,IF(G1642&lt;='State Zip Codes'!$Q$4,'State Zip Codes'!$Q$3,IF(G1642&lt;='State Zip Codes'!$R$4,'State Zip Codes'!$R$3,IF(G1642&lt;='State Zip Codes'!$S$4,'State Zip Codes'!$S$3,IF(G1642&lt;='State Zip Codes'!$T$4,'State Zip Codes'!$T$3,"OUT OF TERRITORY"))))),$U$3)</f>
        <v>Zone 5</v>
      </c>
    </row>
    <row r="1643" spans="1:8" x14ac:dyDescent="0.25">
      <c r="A1643" t="s">
        <v>367</v>
      </c>
      <c r="B1643">
        <v>34119</v>
      </c>
      <c r="C1643" t="str">
        <f t="shared" si="25"/>
        <v>34119</v>
      </c>
      <c r="D1643" t="s">
        <v>348</v>
      </c>
      <c r="E1643" t="s">
        <v>1059</v>
      </c>
      <c r="F1643" t="s">
        <v>1061</v>
      </c>
      <c r="G1643" s="144">
        <v>158.45586716189999</v>
      </c>
      <c r="H1643" t="str">
        <f>IF(VLOOKUP(A1643,$J$4:$K$19,2)="Y",IF(G1643&lt;='State Zip Codes'!$P$4,'State Zip Codes'!$P$3,IF(G1643&lt;='State Zip Codes'!$Q$4,'State Zip Codes'!$Q$3,IF(G1643&lt;='State Zip Codes'!$R$4,'State Zip Codes'!$R$3,IF(G1643&lt;='State Zip Codes'!$S$4,'State Zip Codes'!$S$3,IF(G1643&lt;='State Zip Codes'!$T$4,'State Zip Codes'!$T$3,"OUT OF TERRITORY"))))),$U$3)</f>
        <v>Zone 5</v>
      </c>
    </row>
    <row r="1644" spans="1:8" x14ac:dyDescent="0.25">
      <c r="A1644" t="s">
        <v>367</v>
      </c>
      <c r="B1644">
        <v>33437</v>
      </c>
      <c r="C1644" t="str">
        <f t="shared" si="25"/>
        <v>33437</v>
      </c>
      <c r="D1644" t="s">
        <v>348</v>
      </c>
      <c r="E1644" t="s">
        <v>1001</v>
      </c>
      <c r="F1644" t="s">
        <v>1065</v>
      </c>
      <c r="G1644" s="144">
        <v>159.38792394689997</v>
      </c>
      <c r="H1644" t="str">
        <f>IF(VLOOKUP(A1644,$J$4:$K$19,2)="Y",IF(G1644&lt;='State Zip Codes'!$P$4,'State Zip Codes'!$P$3,IF(G1644&lt;='State Zip Codes'!$Q$4,'State Zip Codes'!$Q$3,IF(G1644&lt;='State Zip Codes'!$R$4,'State Zip Codes'!$R$3,IF(G1644&lt;='State Zip Codes'!$S$4,'State Zip Codes'!$S$3,IF(G1644&lt;='State Zip Codes'!$T$4,'State Zip Codes'!$T$3,"OUT OF TERRITORY"))))),$U$3)</f>
        <v>Zone 5</v>
      </c>
    </row>
    <row r="1645" spans="1:8" x14ac:dyDescent="0.25">
      <c r="A1645" t="s">
        <v>367</v>
      </c>
      <c r="B1645">
        <v>33436</v>
      </c>
      <c r="C1645" t="str">
        <f t="shared" si="25"/>
        <v>33436</v>
      </c>
      <c r="D1645" t="s">
        <v>348</v>
      </c>
      <c r="E1645" t="s">
        <v>1001</v>
      </c>
      <c r="F1645" t="s">
        <v>1065</v>
      </c>
      <c r="G1645" s="144">
        <v>159.40035137069998</v>
      </c>
      <c r="H1645" t="str">
        <f>IF(VLOOKUP(A1645,$J$4:$K$19,2)="Y",IF(G1645&lt;='State Zip Codes'!$P$4,'State Zip Codes'!$P$3,IF(G1645&lt;='State Zip Codes'!$Q$4,'State Zip Codes'!$Q$3,IF(G1645&lt;='State Zip Codes'!$R$4,'State Zip Codes'!$R$3,IF(G1645&lt;='State Zip Codes'!$S$4,'State Zip Codes'!$S$3,IF(G1645&lt;='State Zip Codes'!$T$4,'State Zip Codes'!$T$3,"OUT OF TERRITORY"))))),$U$3)</f>
        <v>Zone 5</v>
      </c>
    </row>
    <row r="1646" spans="1:8" x14ac:dyDescent="0.25">
      <c r="A1646" t="s">
        <v>367</v>
      </c>
      <c r="B1646">
        <v>33426</v>
      </c>
      <c r="C1646" t="str">
        <f t="shared" si="25"/>
        <v>33426</v>
      </c>
      <c r="D1646" t="s">
        <v>348</v>
      </c>
      <c r="E1646" t="s">
        <v>1001</v>
      </c>
      <c r="F1646" t="s">
        <v>1065</v>
      </c>
      <c r="G1646" s="144">
        <v>160.30133959619999</v>
      </c>
      <c r="H1646" t="str">
        <f>IF(VLOOKUP(A1646,$J$4:$K$19,2)="Y",IF(G1646&lt;='State Zip Codes'!$P$4,'State Zip Codes'!$P$3,IF(G1646&lt;='State Zip Codes'!$Q$4,'State Zip Codes'!$Q$3,IF(G1646&lt;='State Zip Codes'!$R$4,'State Zip Codes'!$R$3,IF(G1646&lt;='State Zip Codes'!$S$4,'State Zip Codes'!$S$3,IF(G1646&lt;='State Zip Codes'!$T$4,'State Zip Codes'!$T$3,"OUT OF TERRITORY"))))),$U$3)</f>
        <v>Zone 5</v>
      </c>
    </row>
    <row r="1647" spans="1:8" x14ac:dyDescent="0.25">
      <c r="A1647" t="s">
        <v>367</v>
      </c>
      <c r="B1647">
        <v>34109</v>
      </c>
      <c r="C1647" t="str">
        <f t="shared" si="25"/>
        <v>34109</v>
      </c>
      <c r="D1647" t="s">
        <v>348</v>
      </c>
      <c r="E1647" t="s">
        <v>1059</v>
      </c>
      <c r="F1647" t="s">
        <v>1061</v>
      </c>
      <c r="G1647" s="144">
        <v>160.64309375069996</v>
      </c>
      <c r="H1647" t="str">
        <f>IF(VLOOKUP(A1647,$J$4:$K$19,2)="Y",IF(G1647&lt;='State Zip Codes'!$P$4,'State Zip Codes'!$P$3,IF(G1647&lt;='State Zip Codes'!$Q$4,'State Zip Codes'!$Q$3,IF(G1647&lt;='State Zip Codes'!$R$4,'State Zip Codes'!$R$3,IF(G1647&lt;='State Zip Codes'!$S$4,'State Zip Codes'!$S$3,IF(G1647&lt;='State Zip Codes'!$T$4,'State Zip Codes'!$T$3,"OUT OF TERRITORY"))))),$U$3)</f>
        <v>Zone 5</v>
      </c>
    </row>
    <row r="1648" spans="1:8" x14ac:dyDescent="0.25">
      <c r="A1648" t="s">
        <v>367</v>
      </c>
      <c r="B1648">
        <v>34108</v>
      </c>
      <c r="C1648" t="str">
        <f t="shared" si="25"/>
        <v>34108</v>
      </c>
      <c r="D1648" t="s">
        <v>348</v>
      </c>
      <c r="E1648" t="s">
        <v>1059</v>
      </c>
      <c r="F1648" t="s">
        <v>1061</v>
      </c>
      <c r="G1648" s="144">
        <v>160.91028336239998</v>
      </c>
      <c r="H1648" t="str">
        <f>IF(VLOOKUP(A1648,$J$4:$K$19,2)="Y",IF(G1648&lt;='State Zip Codes'!$P$4,'State Zip Codes'!$P$3,IF(G1648&lt;='State Zip Codes'!$Q$4,'State Zip Codes'!$Q$3,IF(G1648&lt;='State Zip Codes'!$R$4,'State Zip Codes'!$R$3,IF(G1648&lt;='State Zip Codes'!$S$4,'State Zip Codes'!$S$3,IF(G1648&lt;='State Zip Codes'!$T$4,'State Zip Codes'!$T$3,"OUT OF TERRITORY"))))),$U$3)</f>
        <v>Zone 5</v>
      </c>
    </row>
    <row r="1649" spans="1:8" x14ac:dyDescent="0.25">
      <c r="A1649" t="s">
        <v>367</v>
      </c>
      <c r="B1649">
        <v>33435</v>
      </c>
      <c r="C1649" t="str">
        <f t="shared" si="25"/>
        <v>33435</v>
      </c>
      <c r="D1649" t="s">
        <v>348</v>
      </c>
      <c r="E1649" t="s">
        <v>1001</v>
      </c>
      <c r="F1649" t="s">
        <v>1065</v>
      </c>
      <c r="G1649" s="144">
        <v>161.02213017659997</v>
      </c>
      <c r="H1649" t="str">
        <f>IF(VLOOKUP(A1649,$J$4:$K$19,2)="Y",IF(G1649&lt;='State Zip Codes'!$P$4,'State Zip Codes'!$P$3,IF(G1649&lt;='State Zip Codes'!$Q$4,'State Zip Codes'!$Q$3,IF(G1649&lt;='State Zip Codes'!$R$4,'State Zip Codes'!$R$3,IF(G1649&lt;='State Zip Codes'!$S$4,'State Zip Codes'!$S$3,IF(G1649&lt;='State Zip Codes'!$T$4,'State Zip Codes'!$T$3,"OUT OF TERRITORY"))))),$U$3)</f>
        <v>Zone 5</v>
      </c>
    </row>
    <row r="1650" spans="1:8" x14ac:dyDescent="0.25">
      <c r="A1650" t="s">
        <v>367</v>
      </c>
      <c r="B1650">
        <v>32348</v>
      </c>
      <c r="C1650" t="str">
        <f t="shared" si="25"/>
        <v>32348</v>
      </c>
      <c r="D1650" t="s">
        <v>348</v>
      </c>
      <c r="E1650" t="s">
        <v>1042</v>
      </c>
      <c r="F1650" t="s">
        <v>1066</v>
      </c>
      <c r="G1650" s="144">
        <v>161.17747297409997</v>
      </c>
      <c r="H1650" t="str">
        <f>IF(VLOOKUP(A1650,$J$4:$K$19,2)="Y",IF(G1650&lt;='State Zip Codes'!$P$4,'State Zip Codes'!$P$3,IF(G1650&lt;='State Zip Codes'!$Q$4,'State Zip Codes'!$Q$3,IF(G1650&lt;='State Zip Codes'!$R$4,'State Zip Codes'!$R$3,IF(G1650&lt;='State Zip Codes'!$S$4,'State Zip Codes'!$S$3,IF(G1650&lt;='State Zip Codes'!$T$4,'State Zip Codes'!$T$3,"OUT OF TERRITORY"))))),$U$3)</f>
        <v>Zone 5</v>
      </c>
    </row>
    <row r="1651" spans="1:8" x14ac:dyDescent="0.25">
      <c r="A1651" t="s">
        <v>367</v>
      </c>
      <c r="B1651">
        <v>33446</v>
      </c>
      <c r="C1651" t="str">
        <f t="shared" si="25"/>
        <v>33446</v>
      </c>
      <c r="D1651" t="s">
        <v>348</v>
      </c>
      <c r="E1651" t="s">
        <v>1001</v>
      </c>
      <c r="F1651" t="s">
        <v>1067</v>
      </c>
      <c r="G1651" s="144">
        <v>161.63107394279999</v>
      </c>
      <c r="H1651" t="str">
        <f>IF(VLOOKUP(A1651,$J$4:$K$19,2)="Y",IF(G1651&lt;='State Zip Codes'!$P$4,'State Zip Codes'!$P$3,IF(G1651&lt;='State Zip Codes'!$Q$4,'State Zip Codes'!$Q$3,IF(G1651&lt;='State Zip Codes'!$R$4,'State Zip Codes'!$R$3,IF(G1651&lt;='State Zip Codes'!$S$4,'State Zip Codes'!$S$3,IF(G1651&lt;='State Zip Codes'!$T$4,'State Zip Codes'!$T$3,"OUT OF TERRITORY"))))),$U$3)</f>
        <v>Zone 5</v>
      </c>
    </row>
    <row r="1652" spans="1:8" x14ac:dyDescent="0.25">
      <c r="A1652" t="s">
        <v>367</v>
      </c>
      <c r="B1652">
        <v>33484</v>
      </c>
      <c r="C1652" t="str">
        <f t="shared" si="25"/>
        <v>33484</v>
      </c>
      <c r="D1652" t="s">
        <v>348</v>
      </c>
      <c r="E1652" t="s">
        <v>1001</v>
      </c>
      <c r="F1652" t="s">
        <v>1067</v>
      </c>
      <c r="G1652" s="144">
        <v>163.20314305349999</v>
      </c>
      <c r="H1652" t="str">
        <f>IF(VLOOKUP(A1652,$J$4:$K$19,2)="Y",IF(G1652&lt;='State Zip Codes'!$P$4,'State Zip Codes'!$P$3,IF(G1652&lt;='State Zip Codes'!$Q$4,'State Zip Codes'!$Q$3,IF(G1652&lt;='State Zip Codes'!$R$4,'State Zip Codes'!$R$3,IF(G1652&lt;='State Zip Codes'!$S$4,'State Zip Codes'!$S$3,IF(G1652&lt;='State Zip Codes'!$T$4,'State Zip Codes'!$T$3,"OUT OF TERRITORY"))))),$U$3)</f>
        <v>Zone 5</v>
      </c>
    </row>
    <row r="1653" spans="1:8" x14ac:dyDescent="0.25">
      <c r="A1653" t="s">
        <v>367</v>
      </c>
      <c r="B1653">
        <v>34116</v>
      </c>
      <c r="C1653" t="str">
        <f t="shared" si="25"/>
        <v>34116</v>
      </c>
      <c r="D1653" t="s">
        <v>348</v>
      </c>
      <c r="E1653" t="s">
        <v>1059</v>
      </c>
      <c r="F1653" t="s">
        <v>1061</v>
      </c>
      <c r="G1653" s="144">
        <v>164.03578044809998</v>
      </c>
      <c r="H1653" t="str">
        <f>IF(VLOOKUP(A1653,$J$4:$K$19,2)="Y",IF(G1653&lt;='State Zip Codes'!$P$4,'State Zip Codes'!$P$3,IF(G1653&lt;='State Zip Codes'!$Q$4,'State Zip Codes'!$Q$3,IF(G1653&lt;='State Zip Codes'!$R$4,'State Zip Codes'!$R$3,IF(G1653&lt;='State Zip Codes'!$S$4,'State Zip Codes'!$S$3,IF(G1653&lt;='State Zip Codes'!$T$4,'State Zip Codes'!$T$3,"OUT OF TERRITORY"))))),$U$3)</f>
        <v>Zone 5</v>
      </c>
    </row>
    <row r="1654" spans="1:8" x14ac:dyDescent="0.25">
      <c r="A1654" t="s">
        <v>367</v>
      </c>
      <c r="B1654">
        <v>33445</v>
      </c>
      <c r="C1654" t="str">
        <f t="shared" si="25"/>
        <v>33445</v>
      </c>
      <c r="D1654" t="s">
        <v>348</v>
      </c>
      <c r="E1654" t="s">
        <v>1001</v>
      </c>
      <c r="F1654" t="s">
        <v>1067</v>
      </c>
      <c r="G1654" s="144">
        <v>164.06063529569997</v>
      </c>
      <c r="H1654" t="str">
        <f>IF(VLOOKUP(A1654,$J$4:$K$19,2)="Y",IF(G1654&lt;='State Zip Codes'!$P$4,'State Zip Codes'!$P$3,IF(G1654&lt;='State Zip Codes'!$Q$4,'State Zip Codes'!$Q$3,IF(G1654&lt;='State Zip Codes'!$R$4,'State Zip Codes'!$R$3,IF(G1654&lt;='State Zip Codes'!$S$4,'State Zip Codes'!$S$3,IF(G1654&lt;='State Zip Codes'!$T$4,'State Zip Codes'!$T$3,"OUT OF TERRITORY"))))),$U$3)</f>
        <v>Zone 5</v>
      </c>
    </row>
    <row r="1655" spans="1:8" x14ac:dyDescent="0.25">
      <c r="A1655" t="s">
        <v>367</v>
      </c>
      <c r="B1655">
        <v>33498</v>
      </c>
      <c r="C1655" t="str">
        <f t="shared" si="25"/>
        <v>33498</v>
      </c>
      <c r="D1655" t="s">
        <v>348</v>
      </c>
      <c r="E1655" t="s">
        <v>1001</v>
      </c>
      <c r="F1655" t="s">
        <v>1064</v>
      </c>
      <c r="G1655" s="144">
        <v>164.12898612659998</v>
      </c>
      <c r="H1655" t="str">
        <f>IF(VLOOKUP(A1655,$J$4:$K$19,2)="Y",IF(G1655&lt;='State Zip Codes'!$P$4,'State Zip Codes'!$P$3,IF(G1655&lt;='State Zip Codes'!$Q$4,'State Zip Codes'!$Q$3,IF(G1655&lt;='State Zip Codes'!$R$4,'State Zip Codes'!$R$3,IF(G1655&lt;='State Zip Codes'!$S$4,'State Zip Codes'!$S$3,IF(G1655&lt;='State Zip Codes'!$T$4,'State Zip Codes'!$T$3,"OUT OF TERRITORY"))))),$U$3)</f>
        <v>Zone 5</v>
      </c>
    </row>
    <row r="1656" spans="1:8" x14ac:dyDescent="0.25">
      <c r="A1656" t="s">
        <v>367</v>
      </c>
      <c r="B1656">
        <v>34105</v>
      </c>
      <c r="C1656" t="str">
        <f t="shared" si="25"/>
        <v>34105</v>
      </c>
      <c r="D1656" t="s">
        <v>348</v>
      </c>
      <c r="E1656" t="s">
        <v>1059</v>
      </c>
      <c r="F1656" t="s">
        <v>1061</v>
      </c>
      <c r="G1656" s="144">
        <v>164.4583128573</v>
      </c>
      <c r="H1656" t="str">
        <f>IF(VLOOKUP(A1656,$J$4:$K$19,2)="Y",IF(G1656&lt;='State Zip Codes'!$P$4,'State Zip Codes'!$P$3,IF(G1656&lt;='State Zip Codes'!$Q$4,'State Zip Codes'!$Q$3,IF(G1656&lt;='State Zip Codes'!$R$4,'State Zip Codes'!$R$3,IF(G1656&lt;='State Zip Codes'!$S$4,'State Zip Codes'!$S$3,IF(G1656&lt;='State Zip Codes'!$T$4,'State Zip Codes'!$T$3,"OUT OF TERRITORY"))))),$U$3)</f>
        <v>Zone 5</v>
      </c>
    </row>
    <row r="1657" spans="1:8" x14ac:dyDescent="0.25">
      <c r="A1657" t="s">
        <v>367</v>
      </c>
      <c r="B1657">
        <v>34103</v>
      </c>
      <c r="C1657" t="str">
        <f t="shared" si="25"/>
        <v>34103</v>
      </c>
      <c r="D1657" t="s">
        <v>348</v>
      </c>
      <c r="E1657" t="s">
        <v>1059</v>
      </c>
      <c r="F1657" t="s">
        <v>1061</v>
      </c>
      <c r="G1657" s="144">
        <v>164.48316770489998</v>
      </c>
      <c r="H1657" t="str">
        <f>IF(VLOOKUP(A1657,$J$4:$K$19,2)="Y",IF(G1657&lt;='State Zip Codes'!$P$4,'State Zip Codes'!$P$3,IF(G1657&lt;='State Zip Codes'!$Q$4,'State Zip Codes'!$Q$3,IF(G1657&lt;='State Zip Codes'!$R$4,'State Zip Codes'!$R$3,IF(G1657&lt;='State Zip Codes'!$S$4,'State Zip Codes'!$S$3,IF(G1657&lt;='State Zip Codes'!$T$4,'State Zip Codes'!$T$3,"OUT OF TERRITORY"))))),$U$3)</f>
        <v>Zone 5</v>
      </c>
    </row>
    <row r="1658" spans="1:8" x14ac:dyDescent="0.25">
      <c r="A1658" t="s">
        <v>367</v>
      </c>
      <c r="B1658">
        <v>33444</v>
      </c>
      <c r="C1658" t="str">
        <f t="shared" si="25"/>
        <v>33444</v>
      </c>
      <c r="D1658" t="s">
        <v>348</v>
      </c>
      <c r="E1658" t="s">
        <v>1001</v>
      </c>
      <c r="F1658" t="s">
        <v>1067</v>
      </c>
      <c r="G1658" s="144">
        <v>164.60122823099996</v>
      </c>
      <c r="H1658" t="str">
        <f>IF(VLOOKUP(A1658,$J$4:$K$19,2)="Y",IF(G1658&lt;='State Zip Codes'!$P$4,'State Zip Codes'!$P$3,IF(G1658&lt;='State Zip Codes'!$Q$4,'State Zip Codes'!$Q$3,IF(G1658&lt;='State Zip Codes'!$R$4,'State Zip Codes'!$R$3,IF(G1658&lt;='State Zip Codes'!$S$4,'State Zip Codes'!$S$3,IF(G1658&lt;='State Zip Codes'!$T$4,'State Zip Codes'!$T$3,"OUT OF TERRITORY"))))),$U$3)</f>
        <v>Zone 5</v>
      </c>
    </row>
    <row r="1659" spans="1:8" x14ac:dyDescent="0.25">
      <c r="A1659" t="s">
        <v>367</v>
      </c>
      <c r="B1659">
        <v>32052</v>
      </c>
      <c r="C1659" t="str">
        <f t="shared" si="25"/>
        <v>32052</v>
      </c>
      <c r="D1659" t="s">
        <v>348</v>
      </c>
      <c r="E1659" t="s">
        <v>626</v>
      </c>
      <c r="F1659" t="s">
        <v>1068</v>
      </c>
      <c r="G1659" s="144">
        <v>164.65093792620002</v>
      </c>
      <c r="H1659" t="str">
        <f>IF(VLOOKUP(A1659,$J$4:$K$19,2)="Y",IF(G1659&lt;='State Zip Codes'!$P$4,'State Zip Codes'!$P$3,IF(G1659&lt;='State Zip Codes'!$Q$4,'State Zip Codes'!$Q$3,IF(G1659&lt;='State Zip Codes'!$R$4,'State Zip Codes'!$R$3,IF(G1659&lt;='State Zip Codes'!$S$4,'State Zip Codes'!$S$3,IF(G1659&lt;='State Zip Codes'!$T$4,'State Zip Codes'!$T$3,"OUT OF TERRITORY"))))),$U$3)</f>
        <v>Zone 5</v>
      </c>
    </row>
    <row r="1660" spans="1:8" x14ac:dyDescent="0.25">
      <c r="A1660" t="s">
        <v>367</v>
      </c>
      <c r="B1660">
        <v>33483</v>
      </c>
      <c r="C1660" t="str">
        <f t="shared" si="25"/>
        <v>33483</v>
      </c>
      <c r="D1660" t="s">
        <v>348</v>
      </c>
      <c r="E1660" t="s">
        <v>1001</v>
      </c>
      <c r="F1660" t="s">
        <v>1067</v>
      </c>
      <c r="G1660" s="144">
        <v>164.71928875709997</v>
      </c>
      <c r="H1660" t="str">
        <f>IF(VLOOKUP(A1660,$J$4:$K$19,2)="Y",IF(G1660&lt;='State Zip Codes'!$P$4,'State Zip Codes'!$P$3,IF(G1660&lt;='State Zip Codes'!$Q$4,'State Zip Codes'!$Q$3,IF(G1660&lt;='State Zip Codes'!$R$4,'State Zip Codes'!$R$3,IF(G1660&lt;='State Zip Codes'!$S$4,'State Zip Codes'!$S$3,IF(G1660&lt;='State Zip Codes'!$T$4,'State Zip Codes'!$T$3,"OUT OF TERRITORY"))))),$U$3)</f>
        <v>Zone 5</v>
      </c>
    </row>
    <row r="1661" spans="1:8" x14ac:dyDescent="0.25">
      <c r="A1661" t="s">
        <v>367</v>
      </c>
      <c r="B1661">
        <v>33496</v>
      </c>
      <c r="C1661" t="str">
        <f t="shared" si="25"/>
        <v>33496</v>
      </c>
      <c r="D1661" t="s">
        <v>348</v>
      </c>
      <c r="E1661" t="s">
        <v>1001</v>
      </c>
      <c r="F1661" t="s">
        <v>1064</v>
      </c>
      <c r="G1661" s="144">
        <v>165.1542485901</v>
      </c>
      <c r="H1661" t="str">
        <f>IF(VLOOKUP(A1661,$J$4:$K$19,2)="Y",IF(G1661&lt;='State Zip Codes'!$P$4,'State Zip Codes'!$P$3,IF(G1661&lt;='State Zip Codes'!$Q$4,'State Zip Codes'!$Q$3,IF(G1661&lt;='State Zip Codes'!$R$4,'State Zip Codes'!$R$3,IF(G1661&lt;='State Zip Codes'!$S$4,'State Zip Codes'!$S$3,IF(G1661&lt;='State Zip Codes'!$T$4,'State Zip Codes'!$T$3,"OUT OF TERRITORY"))))),$U$3)</f>
        <v>Zone 5</v>
      </c>
    </row>
    <row r="1662" spans="1:8" x14ac:dyDescent="0.25">
      <c r="A1662" t="s">
        <v>367</v>
      </c>
      <c r="B1662">
        <v>34104</v>
      </c>
      <c r="C1662" t="str">
        <f t="shared" si="25"/>
        <v>34104</v>
      </c>
      <c r="D1662" t="s">
        <v>348</v>
      </c>
      <c r="E1662" t="s">
        <v>1059</v>
      </c>
      <c r="F1662" t="s">
        <v>1061</v>
      </c>
      <c r="G1662" s="144">
        <v>166.5088377843</v>
      </c>
      <c r="H1662" t="str">
        <f>IF(VLOOKUP(A1662,$J$4:$K$19,2)="Y",IF(G1662&lt;='State Zip Codes'!$P$4,'State Zip Codes'!$P$3,IF(G1662&lt;='State Zip Codes'!$Q$4,'State Zip Codes'!$Q$3,IF(G1662&lt;='State Zip Codes'!$R$4,'State Zip Codes'!$R$3,IF(G1662&lt;='State Zip Codes'!$S$4,'State Zip Codes'!$S$3,IF(G1662&lt;='State Zip Codes'!$T$4,'State Zip Codes'!$T$3,"OUT OF TERRITORY"))))),$U$3)</f>
        <v>Zone 5</v>
      </c>
    </row>
    <row r="1663" spans="1:8" x14ac:dyDescent="0.25">
      <c r="A1663" t="s">
        <v>367</v>
      </c>
      <c r="B1663">
        <v>33434</v>
      </c>
      <c r="C1663" t="str">
        <f t="shared" si="25"/>
        <v>33434</v>
      </c>
      <c r="D1663" t="s">
        <v>348</v>
      </c>
      <c r="E1663" t="s">
        <v>1001</v>
      </c>
      <c r="F1663" t="s">
        <v>1064</v>
      </c>
      <c r="G1663" s="144">
        <v>166.6641805818</v>
      </c>
      <c r="H1663" t="str">
        <f>IF(VLOOKUP(A1663,$J$4:$K$19,2)="Y",IF(G1663&lt;='State Zip Codes'!$P$4,'State Zip Codes'!$P$3,IF(G1663&lt;='State Zip Codes'!$Q$4,'State Zip Codes'!$Q$3,IF(G1663&lt;='State Zip Codes'!$R$4,'State Zip Codes'!$R$3,IF(G1663&lt;='State Zip Codes'!$S$4,'State Zip Codes'!$S$3,IF(G1663&lt;='State Zip Codes'!$T$4,'State Zip Codes'!$T$3,"OUT OF TERRITORY"))))),$U$3)</f>
        <v>Zone 5</v>
      </c>
    </row>
    <row r="1664" spans="1:8" x14ac:dyDescent="0.25">
      <c r="A1664" t="s">
        <v>367</v>
      </c>
      <c r="B1664">
        <v>33487</v>
      </c>
      <c r="C1664" t="str">
        <f t="shared" si="25"/>
        <v>33487</v>
      </c>
      <c r="D1664" t="s">
        <v>348</v>
      </c>
      <c r="E1664" t="s">
        <v>1001</v>
      </c>
      <c r="F1664" t="s">
        <v>1064</v>
      </c>
      <c r="G1664" s="144">
        <v>167.17370495759999</v>
      </c>
      <c r="H1664" t="str">
        <f>IF(VLOOKUP(A1664,$J$4:$K$19,2)="Y",IF(G1664&lt;='State Zip Codes'!$P$4,'State Zip Codes'!$P$3,IF(G1664&lt;='State Zip Codes'!$Q$4,'State Zip Codes'!$Q$3,IF(G1664&lt;='State Zip Codes'!$R$4,'State Zip Codes'!$R$3,IF(G1664&lt;='State Zip Codes'!$S$4,'State Zip Codes'!$S$3,IF(G1664&lt;='State Zip Codes'!$T$4,'State Zip Codes'!$T$3,"OUT OF TERRITORY"))))),$U$3)</f>
        <v>Zone 5</v>
      </c>
    </row>
    <row r="1665" spans="1:8" x14ac:dyDescent="0.25">
      <c r="A1665" t="s">
        <v>367</v>
      </c>
      <c r="B1665">
        <v>33428</v>
      </c>
      <c r="C1665" t="str">
        <f t="shared" si="25"/>
        <v>33428</v>
      </c>
      <c r="D1665" t="s">
        <v>348</v>
      </c>
      <c r="E1665" t="s">
        <v>1001</v>
      </c>
      <c r="F1665" t="s">
        <v>1064</v>
      </c>
      <c r="G1665" s="144">
        <v>167.4036122979</v>
      </c>
      <c r="H1665" t="str">
        <f>IF(VLOOKUP(A1665,$J$4:$K$19,2)="Y",IF(G1665&lt;='State Zip Codes'!$P$4,'State Zip Codes'!$P$3,IF(G1665&lt;='State Zip Codes'!$Q$4,'State Zip Codes'!$Q$3,IF(G1665&lt;='State Zip Codes'!$R$4,'State Zip Codes'!$R$3,IF(G1665&lt;='State Zip Codes'!$S$4,'State Zip Codes'!$S$3,IF(G1665&lt;='State Zip Codes'!$T$4,'State Zip Codes'!$T$3,"OUT OF TERRITORY"))))),$U$3)</f>
        <v>Zone 5</v>
      </c>
    </row>
    <row r="1666" spans="1:8" x14ac:dyDescent="0.25">
      <c r="A1666" t="s">
        <v>367</v>
      </c>
      <c r="B1666">
        <v>33076</v>
      </c>
      <c r="C1666" t="str">
        <f t="shared" si="25"/>
        <v>33076</v>
      </c>
      <c r="D1666" t="s">
        <v>348</v>
      </c>
      <c r="E1666" t="s">
        <v>1069</v>
      </c>
      <c r="F1666" t="s">
        <v>1070</v>
      </c>
      <c r="G1666" s="144">
        <v>168.41023362569996</v>
      </c>
      <c r="H1666" t="str">
        <f>IF(VLOOKUP(A1666,$J$4:$K$19,2)="Y",IF(G1666&lt;='State Zip Codes'!$P$4,'State Zip Codes'!$P$3,IF(G1666&lt;='State Zip Codes'!$Q$4,'State Zip Codes'!$Q$3,IF(G1666&lt;='State Zip Codes'!$R$4,'State Zip Codes'!$R$3,IF(G1666&lt;='State Zip Codes'!$S$4,'State Zip Codes'!$S$3,IF(G1666&lt;='State Zip Codes'!$T$4,'State Zip Codes'!$T$3,"OUT OF TERRITORY"))))),$U$3)</f>
        <v>Zone 5</v>
      </c>
    </row>
    <row r="1667" spans="1:8" x14ac:dyDescent="0.25">
      <c r="A1667" t="s">
        <v>367</v>
      </c>
      <c r="B1667">
        <v>34102</v>
      </c>
      <c r="C1667" t="str">
        <f t="shared" si="25"/>
        <v>34102</v>
      </c>
      <c r="D1667" t="s">
        <v>348</v>
      </c>
      <c r="E1667" t="s">
        <v>1059</v>
      </c>
      <c r="F1667" t="s">
        <v>1061</v>
      </c>
      <c r="G1667" s="144">
        <v>168.47237074469999</v>
      </c>
      <c r="H1667" t="str">
        <f>IF(VLOOKUP(A1667,$J$4:$K$19,2)="Y",IF(G1667&lt;='State Zip Codes'!$P$4,'State Zip Codes'!$P$3,IF(G1667&lt;='State Zip Codes'!$Q$4,'State Zip Codes'!$Q$3,IF(G1667&lt;='State Zip Codes'!$R$4,'State Zip Codes'!$R$3,IF(G1667&lt;='State Zip Codes'!$S$4,'State Zip Codes'!$S$3,IF(G1667&lt;='State Zip Codes'!$T$4,'State Zip Codes'!$T$3,"OUT OF TERRITORY"))))),$U$3)</f>
        <v>Zone 5</v>
      </c>
    </row>
    <row r="1668" spans="1:8" x14ac:dyDescent="0.25">
      <c r="A1668" t="s">
        <v>367</v>
      </c>
      <c r="B1668">
        <v>33431</v>
      </c>
      <c r="C1668" t="str">
        <f t="shared" si="25"/>
        <v>33431</v>
      </c>
      <c r="D1668" t="s">
        <v>348</v>
      </c>
      <c r="E1668" t="s">
        <v>1001</v>
      </c>
      <c r="F1668" t="s">
        <v>1064</v>
      </c>
      <c r="G1668" s="144">
        <v>168.75820149209997</v>
      </c>
      <c r="H1668" t="str">
        <f>IF(VLOOKUP(A1668,$J$4:$K$19,2)="Y",IF(G1668&lt;='State Zip Codes'!$P$4,'State Zip Codes'!$P$3,IF(G1668&lt;='State Zip Codes'!$Q$4,'State Zip Codes'!$Q$3,IF(G1668&lt;='State Zip Codes'!$R$4,'State Zip Codes'!$R$3,IF(G1668&lt;='State Zip Codes'!$S$4,'State Zip Codes'!$S$3,IF(G1668&lt;='State Zip Codes'!$T$4,'State Zip Codes'!$T$3,"OUT OF TERRITORY"))))),$U$3)</f>
        <v>Zone 5</v>
      </c>
    </row>
    <row r="1669" spans="1:8" x14ac:dyDescent="0.25">
      <c r="A1669" t="s">
        <v>367</v>
      </c>
      <c r="B1669">
        <v>33433</v>
      </c>
      <c r="C1669" t="str">
        <f t="shared" ref="C1669:C1732" si="26">TRIM(CLEAN(B1669))</f>
        <v>33433</v>
      </c>
      <c r="D1669" t="s">
        <v>348</v>
      </c>
      <c r="E1669" t="s">
        <v>1001</v>
      </c>
      <c r="F1669" t="s">
        <v>1064</v>
      </c>
      <c r="G1669" s="144">
        <v>169.0378185276</v>
      </c>
      <c r="H1669" t="str">
        <f>IF(VLOOKUP(A1669,$J$4:$K$19,2)="Y",IF(G1669&lt;='State Zip Codes'!$P$4,'State Zip Codes'!$P$3,IF(G1669&lt;='State Zip Codes'!$Q$4,'State Zip Codes'!$Q$3,IF(G1669&lt;='State Zip Codes'!$R$4,'State Zip Codes'!$R$3,IF(G1669&lt;='State Zip Codes'!$S$4,'State Zip Codes'!$S$3,IF(G1669&lt;='State Zip Codes'!$T$4,'State Zip Codes'!$T$3,"OUT OF TERRITORY"))))),$U$3)</f>
        <v>Zone 5</v>
      </c>
    </row>
    <row r="1670" spans="1:8" x14ac:dyDescent="0.25">
      <c r="A1670" t="s">
        <v>367</v>
      </c>
      <c r="B1670">
        <v>34112</v>
      </c>
      <c r="C1670" t="str">
        <f t="shared" si="26"/>
        <v>34112</v>
      </c>
      <c r="D1670" t="s">
        <v>348</v>
      </c>
      <c r="E1670" t="s">
        <v>1059</v>
      </c>
      <c r="F1670" t="s">
        <v>1061</v>
      </c>
      <c r="G1670" s="144">
        <v>169.2055887489</v>
      </c>
      <c r="H1670" t="str">
        <f>IF(VLOOKUP(A1670,$J$4:$K$19,2)="Y",IF(G1670&lt;='State Zip Codes'!$P$4,'State Zip Codes'!$P$3,IF(G1670&lt;='State Zip Codes'!$Q$4,'State Zip Codes'!$Q$3,IF(G1670&lt;='State Zip Codes'!$R$4,'State Zip Codes'!$R$3,IF(G1670&lt;='State Zip Codes'!$S$4,'State Zip Codes'!$S$3,IF(G1670&lt;='State Zip Codes'!$T$4,'State Zip Codes'!$T$3,"OUT OF TERRITORY"))))),$U$3)</f>
        <v>Zone 5</v>
      </c>
    </row>
    <row r="1671" spans="1:8" x14ac:dyDescent="0.25">
      <c r="A1671" t="s">
        <v>367</v>
      </c>
      <c r="B1671">
        <v>32059</v>
      </c>
      <c r="C1671" t="str">
        <f t="shared" si="26"/>
        <v>32059</v>
      </c>
      <c r="D1671" t="s">
        <v>348</v>
      </c>
      <c r="E1671" t="s">
        <v>1071</v>
      </c>
      <c r="F1671" t="s">
        <v>1012</v>
      </c>
      <c r="G1671" s="144">
        <v>169.3112218512</v>
      </c>
      <c r="H1671" t="str">
        <f>IF(VLOOKUP(A1671,$J$4:$K$19,2)="Y",IF(G1671&lt;='State Zip Codes'!$P$4,'State Zip Codes'!$P$3,IF(G1671&lt;='State Zip Codes'!$Q$4,'State Zip Codes'!$Q$3,IF(G1671&lt;='State Zip Codes'!$R$4,'State Zip Codes'!$R$3,IF(G1671&lt;='State Zip Codes'!$S$4,'State Zip Codes'!$S$3,IF(G1671&lt;='State Zip Codes'!$T$4,'State Zip Codes'!$T$3,"OUT OF TERRITORY"))))),$U$3)</f>
        <v>Zone 5</v>
      </c>
    </row>
    <row r="1672" spans="1:8" x14ac:dyDescent="0.25">
      <c r="A1672" t="s">
        <v>367</v>
      </c>
      <c r="B1672">
        <v>34117</v>
      </c>
      <c r="C1672" t="str">
        <f t="shared" si="26"/>
        <v>34117</v>
      </c>
      <c r="D1672" t="s">
        <v>348</v>
      </c>
      <c r="E1672" t="s">
        <v>1059</v>
      </c>
      <c r="F1672" t="s">
        <v>1061</v>
      </c>
      <c r="G1672" s="144">
        <v>169.56598403909999</v>
      </c>
      <c r="H1672" t="str">
        <f>IF(VLOOKUP(A1672,$J$4:$K$19,2)="Y",IF(G1672&lt;='State Zip Codes'!$P$4,'State Zip Codes'!$P$3,IF(G1672&lt;='State Zip Codes'!$Q$4,'State Zip Codes'!$Q$3,IF(G1672&lt;='State Zip Codes'!$R$4,'State Zip Codes'!$R$3,IF(G1672&lt;='State Zip Codes'!$S$4,'State Zip Codes'!$S$3,IF(G1672&lt;='State Zip Codes'!$T$4,'State Zip Codes'!$T$3,"OUT OF TERRITORY"))))),$U$3)</f>
        <v>Zone 5</v>
      </c>
    </row>
    <row r="1673" spans="1:8" x14ac:dyDescent="0.25">
      <c r="A1673" t="s">
        <v>367</v>
      </c>
      <c r="B1673">
        <v>33067</v>
      </c>
      <c r="C1673" t="str">
        <f t="shared" si="26"/>
        <v>33067</v>
      </c>
      <c r="D1673" t="s">
        <v>348</v>
      </c>
      <c r="E1673" t="s">
        <v>1069</v>
      </c>
      <c r="F1673" t="s">
        <v>1070</v>
      </c>
      <c r="G1673" s="144">
        <v>170.02579871969999</v>
      </c>
      <c r="H1673" t="str">
        <f>IF(VLOOKUP(A1673,$J$4:$K$19,2)="Y",IF(G1673&lt;='State Zip Codes'!$P$4,'State Zip Codes'!$P$3,IF(G1673&lt;='State Zip Codes'!$Q$4,'State Zip Codes'!$Q$3,IF(G1673&lt;='State Zip Codes'!$R$4,'State Zip Codes'!$R$3,IF(G1673&lt;='State Zip Codes'!$S$4,'State Zip Codes'!$S$3,IF(G1673&lt;='State Zip Codes'!$T$4,'State Zip Codes'!$T$3,"OUT OF TERRITORY"))))),$U$3)</f>
        <v>Zone 5</v>
      </c>
    </row>
    <row r="1674" spans="1:8" x14ac:dyDescent="0.25">
      <c r="A1674" t="s">
        <v>367</v>
      </c>
      <c r="B1674">
        <v>33486</v>
      </c>
      <c r="C1674" t="str">
        <f t="shared" si="26"/>
        <v>33486</v>
      </c>
      <c r="D1674" t="s">
        <v>348</v>
      </c>
      <c r="E1674" t="s">
        <v>1001</v>
      </c>
      <c r="F1674" t="s">
        <v>1064</v>
      </c>
      <c r="G1674" s="144">
        <v>170.2992020433</v>
      </c>
      <c r="H1674" t="str">
        <f>IF(VLOOKUP(A1674,$J$4:$K$19,2)="Y",IF(G1674&lt;='State Zip Codes'!$P$4,'State Zip Codes'!$P$3,IF(G1674&lt;='State Zip Codes'!$Q$4,'State Zip Codes'!$Q$3,IF(G1674&lt;='State Zip Codes'!$R$4,'State Zip Codes'!$R$3,IF(G1674&lt;='State Zip Codes'!$S$4,'State Zip Codes'!$S$3,IF(G1674&lt;='State Zip Codes'!$T$4,'State Zip Codes'!$T$3,"OUT OF TERRITORY"))))),$U$3)</f>
        <v>Zone 5</v>
      </c>
    </row>
    <row r="1675" spans="1:8" x14ac:dyDescent="0.25">
      <c r="A1675" t="s">
        <v>367</v>
      </c>
      <c r="B1675">
        <v>33499</v>
      </c>
      <c r="C1675" t="str">
        <f t="shared" si="26"/>
        <v>33499</v>
      </c>
      <c r="D1675" t="s">
        <v>348</v>
      </c>
      <c r="E1675" t="s">
        <v>1001</v>
      </c>
      <c r="F1675" t="s">
        <v>1064</v>
      </c>
      <c r="G1675" s="144">
        <v>170.50425453599996</v>
      </c>
      <c r="H1675" t="str">
        <f>IF(VLOOKUP(A1675,$J$4:$K$19,2)="Y",IF(G1675&lt;='State Zip Codes'!$P$4,'State Zip Codes'!$P$3,IF(G1675&lt;='State Zip Codes'!$Q$4,'State Zip Codes'!$Q$3,IF(G1675&lt;='State Zip Codes'!$R$4,'State Zip Codes'!$R$3,IF(G1675&lt;='State Zip Codes'!$S$4,'State Zip Codes'!$S$3,IF(G1675&lt;='State Zip Codes'!$T$4,'State Zip Codes'!$T$3,"OUT OF TERRITORY"))))),$U$3)</f>
        <v>Zone 5</v>
      </c>
    </row>
    <row r="1676" spans="1:8" x14ac:dyDescent="0.25">
      <c r="A1676" t="s">
        <v>367</v>
      </c>
      <c r="B1676">
        <v>33432</v>
      </c>
      <c r="C1676" t="str">
        <f t="shared" si="26"/>
        <v>33432</v>
      </c>
      <c r="D1676" t="s">
        <v>348</v>
      </c>
      <c r="E1676" t="s">
        <v>1001</v>
      </c>
      <c r="F1676" t="s">
        <v>1064</v>
      </c>
      <c r="G1676" s="144">
        <v>171.23125882829999</v>
      </c>
      <c r="H1676" t="str">
        <f>IF(VLOOKUP(A1676,$J$4:$K$19,2)="Y",IF(G1676&lt;='State Zip Codes'!$P$4,'State Zip Codes'!$P$3,IF(G1676&lt;='State Zip Codes'!$Q$4,'State Zip Codes'!$Q$3,IF(G1676&lt;='State Zip Codes'!$R$4,'State Zip Codes'!$R$3,IF(G1676&lt;='State Zip Codes'!$S$4,'State Zip Codes'!$S$3,IF(G1676&lt;='State Zip Codes'!$T$4,'State Zip Codes'!$T$3,"OUT OF TERRITORY"))))),$U$3)</f>
        <v>Zone 5</v>
      </c>
    </row>
    <row r="1677" spans="1:8" x14ac:dyDescent="0.25">
      <c r="A1677" t="s">
        <v>367</v>
      </c>
      <c r="B1677">
        <v>33065</v>
      </c>
      <c r="C1677" t="str">
        <f t="shared" si="26"/>
        <v>33065</v>
      </c>
      <c r="D1677" t="s">
        <v>348</v>
      </c>
      <c r="E1677" t="s">
        <v>1069</v>
      </c>
      <c r="F1677" t="s">
        <v>1072</v>
      </c>
      <c r="G1677" s="144">
        <v>171.23125882829999</v>
      </c>
      <c r="H1677" t="str">
        <f>IF(VLOOKUP(A1677,$J$4:$K$19,2)="Y",IF(G1677&lt;='State Zip Codes'!$P$4,'State Zip Codes'!$P$3,IF(G1677&lt;='State Zip Codes'!$Q$4,'State Zip Codes'!$Q$3,IF(G1677&lt;='State Zip Codes'!$R$4,'State Zip Codes'!$R$3,IF(G1677&lt;='State Zip Codes'!$S$4,'State Zip Codes'!$S$3,IF(G1677&lt;='State Zip Codes'!$T$4,'State Zip Codes'!$T$3,"OUT OF TERRITORY"))))),$U$3)</f>
        <v>Zone 5</v>
      </c>
    </row>
    <row r="1678" spans="1:8" x14ac:dyDescent="0.25">
      <c r="A1678" t="s">
        <v>367</v>
      </c>
      <c r="B1678">
        <v>33073</v>
      </c>
      <c r="C1678" t="str">
        <f t="shared" si="26"/>
        <v>33073</v>
      </c>
      <c r="D1678" t="s">
        <v>348</v>
      </c>
      <c r="E1678" t="s">
        <v>1069</v>
      </c>
      <c r="F1678" t="s">
        <v>1070</v>
      </c>
      <c r="G1678" s="144">
        <v>171.49844843999998</v>
      </c>
      <c r="H1678" t="str">
        <f>IF(VLOOKUP(A1678,$J$4:$K$19,2)="Y",IF(G1678&lt;='State Zip Codes'!$P$4,'State Zip Codes'!$P$3,IF(G1678&lt;='State Zip Codes'!$Q$4,'State Zip Codes'!$Q$3,IF(G1678&lt;='State Zip Codes'!$R$4,'State Zip Codes'!$R$3,IF(G1678&lt;='State Zip Codes'!$S$4,'State Zip Codes'!$S$3,IF(G1678&lt;='State Zip Codes'!$T$4,'State Zip Codes'!$T$3,"OUT OF TERRITORY"))))),$U$3)</f>
        <v>Zone 5</v>
      </c>
    </row>
    <row r="1679" spans="1:8" x14ac:dyDescent="0.25">
      <c r="A1679" t="s">
        <v>367</v>
      </c>
      <c r="B1679">
        <v>33442</v>
      </c>
      <c r="C1679" t="str">
        <f t="shared" si="26"/>
        <v>33442</v>
      </c>
      <c r="D1679" t="s">
        <v>348</v>
      </c>
      <c r="E1679" t="s">
        <v>1069</v>
      </c>
      <c r="F1679" t="s">
        <v>1073</v>
      </c>
      <c r="G1679" s="144">
        <v>171.92098084919999</v>
      </c>
      <c r="H1679" t="str">
        <f>IF(VLOOKUP(A1679,$J$4:$K$19,2)="Y",IF(G1679&lt;='State Zip Codes'!$P$4,'State Zip Codes'!$P$3,IF(G1679&lt;='State Zip Codes'!$Q$4,'State Zip Codes'!$Q$3,IF(G1679&lt;='State Zip Codes'!$R$4,'State Zip Codes'!$R$3,IF(G1679&lt;='State Zip Codes'!$S$4,'State Zip Codes'!$S$3,IF(G1679&lt;='State Zip Codes'!$T$4,'State Zip Codes'!$T$3,"OUT OF TERRITORY"))))),$U$3)</f>
        <v>Zone 5</v>
      </c>
    </row>
    <row r="1680" spans="1:8" x14ac:dyDescent="0.25">
      <c r="A1680" t="s">
        <v>367</v>
      </c>
      <c r="B1680">
        <v>33071</v>
      </c>
      <c r="C1680" t="str">
        <f t="shared" si="26"/>
        <v>33071</v>
      </c>
      <c r="D1680" t="s">
        <v>348</v>
      </c>
      <c r="E1680" t="s">
        <v>1069</v>
      </c>
      <c r="F1680" t="s">
        <v>1072</v>
      </c>
      <c r="G1680" s="144">
        <v>172.86546505799998</v>
      </c>
      <c r="H1680" t="str">
        <f>IF(VLOOKUP(A1680,$J$4:$K$19,2)="Y",IF(G1680&lt;='State Zip Codes'!$P$4,'State Zip Codes'!$P$3,IF(G1680&lt;='State Zip Codes'!$Q$4,'State Zip Codes'!$Q$3,IF(G1680&lt;='State Zip Codes'!$R$4,'State Zip Codes'!$R$3,IF(G1680&lt;='State Zip Codes'!$S$4,'State Zip Codes'!$S$3,IF(G1680&lt;='State Zip Codes'!$T$4,'State Zip Codes'!$T$3,"OUT OF TERRITORY"))))),$U$3)</f>
        <v>Zone 5</v>
      </c>
    </row>
    <row r="1681" spans="1:8" x14ac:dyDescent="0.25">
      <c r="A1681" t="s">
        <v>367</v>
      </c>
      <c r="B1681">
        <v>33441</v>
      </c>
      <c r="C1681" t="str">
        <f t="shared" si="26"/>
        <v>33441</v>
      </c>
      <c r="D1681" t="s">
        <v>348</v>
      </c>
      <c r="E1681" t="s">
        <v>1069</v>
      </c>
      <c r="F1681" t="s">
        <v>1073</v>
      </c>
      <c r="G1681" s="144">
        <v>173.00216671979999</v>
      </c>
      <c r="H1681" t="str">
        <f>IF(VLOOKUP(A1681,$J$4:$K$19,2)="Y",IF(G1681&lt;='State Zip Codes'!$P$4,'State Zip Codes'!$P$3,IF(G1681&lt;='State Zip Codes'!$Q$4,'State Zip Codes'!$Q$3,IF(G1681&lt;='State Zip Codes'!$R$4,'State Zip Codes'!$R$3,IF(G1681&lt;='State Zip Codes'!$S$4,'State Zip Codes'!$S$3,IF(G1681&lt;='State Zip Codes'!$T$4,'State Zip Codes'!$T$3,"OUT OF TERRITORY"))))),$U$3)</f>
        <v>Zone 5</v>
      </c>
    </row>
    <row r="1682" spans="1:8" x14ac:dyDescent="0.25">
      <c r="A1682" t="s">
        <v>367</v>
      </c>
      <c r="B1682">
        <v>33063</v>
      </c>
      <c r="C1682" t="str">
        <f t="shared" si="26"/>
        <v>33063</v>
      </c>
      <c r="D1682" t="s">
        <v>348</v>
      </c>
      <c r="E1682" t="s">
        <v>1069</v>
      </c>
      <c r="F1682" t="s">
        <v>1070</v>
      </c>
      <c r="G1682" s="144">
        <v>173.7043161645</v>
      </c>
      <c r="H1682" t="str">
        <f>IF(VLOOKUP(A1682,$J$4:$K$19,2)="Y",IF(G1682&lt;='State Zip Codes'!$P$4,'State Zip Codes'!$P$3,IF(G1682&lt;='State Zip Codes'!$Q$4,'State Zip Codes'!$Q$3,IF(G1682&lt;='State Zip Codes'!$R$4,'State Zip Codes'!$R$3,IF(G1682&lt;='State Zip Codes'!$S$4,'State Zip Codes'!$S$3,IF(G1682&lt;='State Zip Codes'!$T$4,'State Zip Codes'!$T$3,"OUT OF TERRITORY"))))),$U$3)</f>
        <v>Zone 5</v>
      </c>
    </row>
    <row r="1683" spans="1:8" x14ac:dyDescent="0.25">
      <c r="A1683" t="s">
        <v>367</v>
      </c>
      <c r="B1683">
        <v>34113</v>
      </c>
      <c r="C1683" t="str">
        <f t="shared" si="26"/>
        <v>34113</v>
      </c>
      <c r="D1683" t="s">
        <v>348</v>
      </c>
      <c r="E1683" t="s">
        <v>1059</v>
      </c>
      <c r="F1683" t="s">
        <v>1061</v>
      </c>
      <c r="G1683" s="144">
        <v>174.4748164401</v>
      </c>
      <c r="H1683" t="str">
        <f>IF(VLOOKUP(A1683,$J$4:$K$19,2)="Y",IF(G1683&lt;='State Zip Codes'!$P$4,'State Zip Codes'!$P$3,IF(G1683&lt;='State Zip Codes'!$Q$4,'State Zip Codes'!$Q$3,IF(G1683&lt;='State Zip Codes'!$R$4,'State Zip Codes'!$R$3,IF(G1683&lt;='State Zip Codes'!$S$4,'State Zip Codes'!$S$3,IF(G1683&lt;='State Zip Codes'!$T$4,'State Zip Codes'!$T$3,"OUT OF TERRITORY"))))),$U$3)</f>
        <v>Zone 5</v>
      </c>
    </row>
    <row r="1684" spans="1:8" x14ac:dyDescent="0.25">
      <c r="A1684" t="s">
        <v>367</v>
      </c>
      <c r="B1684">
        <v>33066</v>
      </c>
      <c r="C1684" t="str">
        <f t="shared" si="26"/>
        <v>33066</v>
      </c>
      <c r="D1684" t="s">
        <v>348</v>
      </c>
      <c r="E1684" t="s">
        <v>1069</v>
      </c>
      <c r="F1684" t="s">
        <v>1070</v>
      </c>
      <c r="G1684" s="144">
        <v>174.49967128769998</v>
      </c>
      <c r="H1684" t="str">
        <f>IF(VLOOKUP(A1684,$J$4:$K$19,2)="Y",IF(G1684&lt;='State Zip Codes'!$P$4,'State Zip Codes'!$P$3,IF(G1684&lt;='State Zip Codes'!$Q$4,'State Zip Codes'!$Q$3,IF(G1684&lt;='State Zip Codes'!$R$4,'State Zip Codes'!$R$3,IF(G1684&lt;='State Zip Codes'!$S$4,'State Zip Codes'!$S$3,IF(G1684&lt;='State Zip Codes'!$T$4,'State Zip Codes'!$T$3,"OUT OF TERRITORY"))))),$U$3)</f>
        <v>Zone 5</v>
      </c>
    </row>
    <row r="1685" spans="1:8" x14ac:dyDescent="0.25">
      <c r="A1685" t="s">
        <v>367</v>
      </c>
      <c r="B1685">
        <v>33064</v>
      </c>
      <c r="C1685" t="str">
        <f t="shared" si="26"/>
        <v>33064</v>
      </c>
      <c r="D1685" t="s">
        <v>348</v>
      </c>
      <c r="E1685" t="s">
        <v>1069</v>
      </c>
      <c r="F1685" t="s">
        <v>1070</v>
      </c>
      <c r="G1685" s="144">
        <v>174.52452613529999</v>
      </c>
      <c r="H1685" t="str">
        <f>IF(VLOOKUP(A1685,$J$4:$K$19,2)="Y",IF(G1685&lt;='State Zip Codes'!$P$4,'State Zip Codes'!$P$3,IF(G1685&lt;='State Zip Codes'!$Q$4,'State Zip Codes'!$Q$3,IF(G1685&lt;='State Zip Codes'!$R$4,'State Zip Codes'!$R$3,IF(G1685&lt;='State Zip Codes'!$S$4,'State Zip Codes'!$S$3,IF(G1685&lt;='State Zip Codes'!$T$4,'State Zip Codes'!$T$3,"OUT OF TERRITORY"))))),$U$3)</f>
        <v>Zone 5</v>
      </c>
    </row>
    <row r="1686" spans="1:8" x14ac:dyDescent="0.25">
      <c r="A1686" t="s">
        <v>367</v>
      </c>
      <c r="B1686">
        <v>32347</v>
      </c>
      <c r="C1686" t="str">
        <f t="shared" si="26"/>
        <v>32347</v>
      </c>
      <c r="D1686" t="s">
        <v>348</v>
      </c>
      <c r="E1686" t="s">
        <v>1042</v>
      </c>
      <c r="F1686" t="s">
        <v>1066</v>
      </c>
      <c r="G1686" s="144">
        <v>174.69851006849998</v>
      </c>
      <c r="H1686" t="str">
        <f>IF(VLOOKUP(A1686,$J$4:$K$19,2)="Y",IF(G1686&lt;='State Zip Codes'!$P$4,'State Zip Codes'!$P$3,IF(G1686&lt;='State Zip Codes'!$Q$4,'State Zip Codes'!$Q$3,IF(G1686&lt;='State Zip Codes'!$R$4,'State Zip Codes'!$R$3,IF(G1686&lt;='State Zip Codes'!$S$4,'State Zip Codes'!$S$3,IF(G1686&lt;='State Zip Codes'!$T$4,'State Zip Codes'!$T$3,"OUT OF TERRITORY"))))),$U$3)</f>
        <v>Zone 5</v>
      </c>
    </row>
    <row r="1687" spans="1:8" x14ac:dyDescent="0.25">
      <c r="A1687" t="s">
        <v>367</v>
      </c>
      <c r="B1687">
        <v>33321</v>
      </c>
      <c r="C1687" t="str">
        <f t="shared" si="26"/>
        <v>33321</v>
      </c>
      <c r="D1687" t="s">
        <v>348</v>
      </c>
      <c r="E1687" t="s">
        <v>1069</v>
      </c>
      <c r="F1687" t="s">
        <v>1074</v>
      </c>
      <c r="G1687" s="144">
        <v>174.86628028979999</v>
      </c>
      <c r="H1687" t="str">
        <f>IF(VLOOKUP(A1687,$J$4:$K$19,2)="Y",IF(G1687&lt;='State Zip Codes'!$P$4,'State Zip Codes'!$P$3,IF(G1687&lt;='State Zip Codes'!$Q$4,'State Zip Codes'!$Q$3,IF(G1687&lt;='State Zip Codes'!$R$4,'State Zip Codes'!$R$3,IF(G1687&lt;='State Zip Codes'!$S$4,'State Zip Codes'!$S$3,IF(G1687&lt;='State Zip Codes'!$T$4,'State Zip Codes'!$T$3,"OUT OF TERRITORY"))))),$U$3)</f>
        <v>Zone 5</v>
      </c>
    </row>
    <row r="1688" spans="1:8" x14ac:dyDescent="0.25">
      <c r="A1688" t="s">
        <v>367</v>
      </c>
      <c r="B1688">
        <v>32053</v>
      </c>
      <c r="C1688" t="str">
        <f t="shared" si="26"/>
        <v>32053</v>
      </c>
      <c r="D1688" t="s">
        <v>348</v>
      </c>
      <c r="E1688" t="s">
        <v>626</v>
      </c>
      <c r="F1688" t="s">
        <v>1075</v>
      </c>
      <c r="G1688" s="144">
        <v>175.15211103719997</v>
      </c>
      <c r="H1688" t="str">
        <f>IF(VLOOKUP(A1688,$J$4:$K$19,2)="Y",IF(G1688&lt;='State Zip Codes'!$P$4,'State Zip Codes'!$P$3,IF(G1688&lt;='State Zip Codes'!$Q$4,'State Zip Codes'!$Q$3,IF(G1688&lt;='State Zip Codes'!$R$4,'State Zip Codes'!$R$3,IF(G1688&lt;='State Zip Codes'!$S$4,'State Zip Codes'!$S$3,IF(G1688&lt;='State Zip Codes'!$T$4,'State Zip Codes'!$T$3,"OUT OF TERRITORY"))))),$U$3)</f>
        <v>Zone 5</v>
      </c>
    </row>
    <row r="1689" spans="1:8" x14ac:dyDescent="0.25">
      <c r="A1689" t="s">
        <v>367</v>
      </c>
      <c r="B1689">
        <v>34114</v>
      </c>
      <c r="C1689" t="str">
        <f t="shared" si="26"/>
        <v>34114</v>
      </c>
      <c r="D1689" t="s">
        <v>348</v>
      </c>
      <c r="E1689" t="s">
        <v>1059</v>
      </c>
      <c r="F1689" t="s">
        <v>1061</v>
      </c>
      <c r="G1689" s="144">
        <v>175.50629261549997</v>
      </c>
      <c r="H1689" t="str">
        <f>IF(VLOOKUP(A1689,$J$4:$K$19,2)="Y",IF(G1689&lt;='State Zip Codes'!$P$4,'State Zip Codes'!$P$3,IF(G1689&lt;='State Zip Codes'!$Q$4,'State Zip Codes'!$Q$3,IF(G1689&lt;='State Zip Codes'!$R$4,'State Zip Codes'!$R$3,IF(G1689&lt;='State Zip Codes'!$S$4,'State Zip Codes'!$S$3,IF(G1689&lt;='State Zip Codes'!$T$4,'State Zip Codes'!$T$3,"OUT OF TERRITORY"))))),$U$3)</f>
        <v>Zone 5</v>
      </c>
    </row>
    <row r="1690" spans="1:8" x14ac:dyDescent="0.25">
      <c r="A1690" t="s">
        <v>367</v>
      </c>
      <c r="B1690">
        <v>33069</v>
      </c>
      <c r="C1690" t="str">
        <f t="shared" si="26"/>
        <v>33069</v>
      </c>
      <c r="D1690" t="s">
        <v>348</v>
      </c>
      <c r="E1690" t="s">
        <v>1069</v>
      </c>
      <c r="F1690" t="s">
        <v>1070</v>
      </c>
      <c r="G1690" s="144">
        <v>175.51872003930001</v>
      </c>
      <c r="H1690" t="str">
        <f>IF(VLOOKUP(A1690,$J$4:$K$19,2)="Y",IF(G1690&lt;='State Zip Codes'!$P$4,'State Zip Codes'!$P$3,IF(G1690&lt;='State Zip Codes'!$Q$4,'State Zip Codes'!$Q$3,IF(G1690&lt;='State Zip Codes'!$R$4,'State Zip Codes'!$R$3,IF(G1690&lt;='State Zip Codes'!$S$4,'State Zip Codes'!$S$3,IF(G1690&lt;='State Zip Codes'!$T$4,'State Zip Codes'!$T$3,"OUT OF TERRITORY"))))),$U$3)</f>
        <v>Zone 5</v>
      </c>
    </row>
    <row r="1691" spans="1:8" x14ac:dyDescent="0.25">
      <c r="A1691" t="s">
        <v>367</v>
      </c>
      <c r="B1691">
        <v>33068</v>
      </c>
      <c r="C1691" t="str">
        <f t="shared" si="26"/>
        <v>33068</v>
      </c>
      <c r="D1691" t="s">
        <v>348</v>
      </c>
      <c r="E1691" t="s">
        <v>1069</v>
      </c>
      <c r="F1691" t="s">
        <v>1070</v>
      </c>
      <c r="G1691" s="144">
        <v>176.07174039840001</v>
      </c>
      <c r="H1691" t="str">
        <f>IF(VLOOKUP(A1691,$J$4:$K$19,2)="Y",IF(G1691&lt;='State Zip Codes'!$P$4,'State Zip Codes'!$P$3,IF(G1691&lt;='State Zip Codes'!$Q$4,'State Zip Codes'!$Q$3,IF(G1691&lt;='State Zip Codes'!$R$4,'State Zip Codes'!$R$3,IF(G1691&lt;='State Zip Codes'!$S$4,'State Zip Codes'!$S$3,IF(G1691&lt;='State Zip Codes'!$T$4,'State Zip Codes'!$T$3,"OUT OF TERRITORY"))))),$U$3)</f>
        <v>Zone 5</v>
      </c>
    </row>
    <row r="1692" spans="1:8" x14ac:dyDescent="0.25">
      <c r="A1692" t="s">
        <v>367</v>
      </c>
      <c r="B1692">
        <v>33351</v>
      </c>
      <c r="C1692" t="str">
        <f t="shared" si="26"/>
        <v>33351</v>
      </c>
      <c r="D1692" t="s">
        <v>348</v>
      </c>
      <c r="E1692" t="s">
        <v>1069</v>
      </c>
      <c r="F1692" t="s">
        <v>1074</v>
      </c>
      <c r="G1692" s="144">
        <v>176.2643654673</v>
      </c>
      <c r="H1692" t="str">
        <f>IF(VLOOKUP(A1692,$J$4:$K$19,2)="Y",IF(G1692&lt;='State Zip Codes'!$P$4,'State Zip Codes'!$P$3,IF(G1692&lt;='State Zip Codes'!$Q$4,'State Zip Codes'!$Q$3,IF(G1692&lt;='State Zip Codes'!$R$4,'State Zip Codes'!$R$3,IF(G1692&lt;='State Zip Codes'!$S$4,'State Zip Codes'!$S$3,IF(G1692&lt;='State Zip Codes'!$T$4,'State Zip Codes'!$T$3,"OUT OF TERRITORY"))))),$U$3)</f>
        <v>Zone 5</v>
      </c>
    </row>
    <row r="1693" spans="1:8" x14ac:dyDescent="0.25">
      <c r="A1693" t="s">
        <v>367</v>
      </c>
      <c r="B1693">
        <v>33062</v>
      </c>
      <c r="C1693" t="str">
        <f t="shared" si="26"/>
        <v>33062</v>
      </c>
      <c r="D1693" t="s">
        <v>348</v>
      </c>
      <c r="E1693" t="s">
        <v>1069</v>
      </c>
      <c r="F1693" t="s">
        <v>1070</v>
      </c>
      <c r="G1693" s="144">
        <v>176.63718818129999</v>
      </c>
      <c r="H1693" t="str">
        <f>IF(VLOOKUP(A1693,$J$4:$K$19,2)="Y",IF(G1693&lt;='State Zip Codes'!$P$4,'State Zip Codes'!$P$3,IF(G1693&lt;='State Zip Codes'!$Q$4,'State Zip Codes'!$Q$3,IF(G1693&lt;='State Zip Codes'!$R$4,'State Zip Codes'!$R$3,IF(G1693&lt;='State Zip Codes'!$S$4,'State Zip Codes'!$S$3,IF(G1693&lt;='State Zip Codes'!$T$4,'State Zip Codes'!$T$3,"OUT OF TERRITORY"))))),$U$3)</f>
        <v>Zone 5</v>
      </c>
    </row>
    <row r="1694" spans="1:8" x14ac:dyDescent="0.25">
      <c r="A1694" t="s">
        <v>367</v>
      </c>
      <c r="B1694">
        <v>33323</v>
      </c>
      <c r="C1694" t="str">
        <f t="shared" si="26"/>
        <v>33323</v>
      </c>
      <c r="D1694" t="s">
        <v>348</v>
      </c>
      <c r="E1694" t="s">
        <v>1069</v>
      </c>
      <c r="F1694" t="s">
        <v>1074</v>
      </c>
      <c r="G1694" s="144">
        <v>176.87330923349998</v>
      </c>
      <c r="H1694" t="str">
        <f>IF(VLOOKUP(A1694,$J$4:$K$19,2)="Y",IF(G1694&lt;='State Zip Codes'!$P$4,'State Zip Codes'!$P$3,IF(G1694&lt;='State Zip Codes'!$Q$4,'State Zip Codes'!$Q$3,IF(G1694&lt;='State Zip Codes'!$R$4,'State Zip Codes'!$R$3,IF(G1694&lt;='State Zip Codes'!$S$4,'State Zip Codes'!$S$3,IF(G1694&lt;='State Zip Codes'!$T$4,'State Zip Codes'!$T$3,"OUT OF TERRITORY"))))),$U$3)</f>
        <v>Zone 5</v>
      </c>
    </row>
    <row r="1695" spans="1:8" x14ac:dyDescent="0.25">
      <c r="A1695" t="s">
        <v>367</v>
      </c>
      <c r="B1695">
        <v>34141</v>
      </c>
      <c r="C1695" t="str">
        <f t="shared" si="26"/>
        <v>34141</v>
      </c>
      <c r="D1695" t="s">
        <v>348</v>
      </c>
      <c r="E1695" t="s">
        <v>1059</v>
      </c>
      <c r="F1695" t="s">
        <v>1076</v>
      </c>
      <c r="G1695" s="144">
        <v>177.10321657379998</v>
      </c>
      <c r="H1695" t="str">
        <f>IF(VLOOKUP(A1695,$J$4:$K$19,2)="Y",IF(G1695&lt;='State Zip Codes'!$P$4,'State Zip Codes'!$P$3,IF(G1695&lt;='State Zip Codes'!$Q$4,'State Zip Codes'!$Q$3,IF(G1695&lt;='State Zip Codes'!$R$4,'State Zip Codes'!$R$3,IF(G1695&lt;='State Zip Codes'!$S$4,'State Zip Codes'!$S$3,IF(G1695&lt;='State Zip Codes'!$T$4,'State Zip Codes'!$T$3,"OUT OF TERRITORY"))))),$U$3)</f>
        <v>Zone 5</v>
      </c>
    </row>
    <row r="1696" spans="1:8" x14ac:dyDescent="0.25">
      <c r="A1696" t="s">
        <v>367</v>
      </c>
      <c r="B1696">
        <v>33060</v>
      </c>
      <c r="C1696" t="str">
        <f t="shared" si="26"/>
        <v>33060</v>
      </c>
      <c r="D1696" t="s">
        <v>348</v>
      </c>
      <c r="E1696" t="s">
        <v>1069</v>
      </c>
      <c r="F1696" t="s">
        <v>1070</v>
      </c>
      <c r="G1696" s="144">
        <v>177.2337045237</v>
      </c>
      <c r="H1696" t="str">
        <f>IF(VLOOKUP(A1696,$J$4:$K$19,2)="Y",IF(G1696&lt;='State Zip Codes'!$P$4,'State Zip Codes'!$P$3,IF(G1696&lt;='State Zip Codes'!$Q$4,'State Zip Codes'!$Q$3,IF(G1696&lt;='State Zip Codes'!$R$4,'State Zip Codes'!$R$3,IF(G1696&lt;='State Zip Codes'!$S$4,'State Zip Codes'!$S$3,IF(G1696&lt;='State Zip Codes'!$T$4,'State Zip Codes'!$T$3,"OUT OF TERRITORY"))))),$U$3)</f>
        <v>Zone 5</v>
      </c>
    </row>
    <row r="1697" spans="1:8" x14ac:dyDescent="0.25">
      <c r="A1697" t="s">
        <v>367</v>
      </c>
      <c r="B1697">
        <v>33327</v>
      </c>
      <c r="C1697" t="str">
        <f t="shared" si="26"/>
        <v>33327</v>
      </c>
      <c r="D1697" t="s">
        <v>348</v>
      </c>
      <c r="E1697" t="s">
        <v>1069</v>
      </c>
      <c r="F1697" t="s">
        <v>1074</v>
      </c>
      <c r="G1697" s="144">
        <v>177.55060383059998</v>
      </c>
      <c r="H1697" t="str">
        <f>IF(VLOOKUP(A1697,$J$4:$K$19,2)="Y",IF(G1697&lt;='State Zip Codes'!$P$4,'State Zip Codes'!$P$3,IF(G1697&lt;='State Zip Codes'!$Q$4,'State Zip Codes'!$Q$3,IF(G1697&lt;='State Zip Codes'!$R$4,'State Zip Codes'!$R$3,IF(G1697&lt;='State Zip Codes'!$S$4,'State Zip Codes'!$S$3,IF(G1697&lt;='State Zip Codes'!$T$4,'State Zip Codes'!$T$3,"OUT OF TERRITORY"))))),$U$3)</f>
        <v>Zone 5</v>
      </c>
    </row>
    <row r="1698" spans="1:8" x14ac:dyDescent="0.25">
      <c r="A1698" t="s">
        <v>367</v>
      </c>
      <c r="B1698">
        <v>33319</v>
      </c>
      <c r="C1698" t="str">
        <f t="shared" si="26"/>
        <v>33319</v>
      </c>
      <c r="D1698" t="s">
        <v>348</v>
      </c>
      <c r="E1698" t="s">
        <v>1069</v>
      </c>
      <c r="F1698" t="s">
        <v>1074</v>
      </c>
      <c r="G1698" s="144">
        <v>177.60652723769999</v>
      </c>
      <c r="H1698" t="str">
        <f>IF(VLOOKUP(A1698,$J$4:$K$19,2)="Y",IF(G1698&lt;='State Zip Codes'!$P$4,'State Zip Codes'!$P$3,IF(G1698&lt;='State Zip Codes'!$Q$4,'State Zip Codes'!$Q$3,IF(G1698&lt;='State Zip Codes'!$R$4,'State Zip Codes'!$R$3,IF(G1698&lt;='State Zip Codes'!$S$4,'State Zip Codes'!$S$3,IF(G1698&lt;='State Zip Codes'!$T$4,'State Zip Codes'!$T$3,"OUT OF TERRITORY"))))),$U$3)</f>
        <v>Zone 5</v>
      </c>
    </row>
    <row r="1699" spans="1:8" x14ac:dyDescent="0.25">
      <c r="A1699" t="s">
        <v>367</v>
      </c>
      <c r="B1699">
        <v>33309</v>
      </c>
      <c r="C1699" t="str">
        <f t="shared" si="26"/>
        <v>33309</v>
      </c>
      <c r="D1699" t="s">
        <v>348</v>
      </c>
      <c r="E1699" t="s">
        <v>1069</v>
      </c>
      <c r="F1699" t="s">
        <v>1074</v>
      </c>
      <c r="G1699" s="144">
        <v>178.73120909159999</v>
      </c>
      <c r="H1699" t="str">
        <f>IF(VLOOKUP(A1699,$J$4:$K$19,2)="Y",IF(G1699&lt;='State Zip Codes'!$P$4,'State Zip Codes'!$P$3,IF(G1699&lt;='State Zip Codes'!$Q$4,'State Zip Codes'!$Q$3,IF(G1699&lt;='State Zip Codes'!$R$4,'State Zip Codes'!$R$3,IF(G1699&lt;='State Zip Codes'!$S$4,'State Zip Codes'!$S$3,IF(G1699&lt;='State Zip Codes'!$T$4,'State Zip Codes'!$T$3,"OUT OF TERRITORY"))))),$U$3)</f>
        <v>Zone 5</v>
      </c>
    </row>
    <row r="1700" spans="1:8" x14ac:dyDescent="0.25">
      <c r="A1700" t="s">
        <v>367</v>
      </c>
      <c r="B1700">
        <v>33322</v>
      </c>
      <c r="C1700" t="str">
        <f t="shared" si="26"/>
        <v>33322</v>
      </c>
      <c r="D1700" t="s">
        <v>348</v>
      </c>
      <c r="E1700" t="s">
        <v>1069</v>
      </c>
      <c r="F1700" t="s">
        <v>1074</v>
      </c>
      <c r="G1700" s="144">
        <v>178.83062848200001</v>
      </c>
      <c r="H1700" t="str">
        <f>IF(VLOOKUP(A1700,$J$4:$K$19,2)="Y",IF(G1700&lt;='State Zip Codes'!$P$4,'State Zip Codes'!$P$3,IF(G1700&lt;='State Zip Codes'!$Q$4,'State Zip Codes'!$Q$3,IF(G1700&lt;='State Zip Codes'!$R$4,'State Zip Codes'!$R$3,IF(G1700&lt;='State Zip Codes'!$S$4,'State Zip Codes'!$S$3,IF(G1700&lt;='State Zip Codes'!$T$4,'State Zip Codes'!$T$3,"OUT OF TERRITORY"))))),$U$3)</f>
        <v>Zone 5</v>
      </c>
    </row>
    <row r="1701" spans="1:8" x14ac:dyDescent="0.25">
      <c r="A1701" t="s">
        <v>367</v>
      </c>
      <c r="B1701">
        <v>33326</v>
      </c>
      <c r="C1701" t="str">
        <f t="shared" si="26"/>
        <v>33326</v>
      </c>
      <c r="D1701" t="s">
        <v>348</v>
      </c>
      <c r="E1701" t="s">
        <v>1069</v>
      </c>
      <c r="F1701" t="s">
        <v>1074</v>
      </c>
      <c r="G1701" s="144">
        <v>178.89276560099998</v>
      </c>
      <c r="H1701" t="str">
        <f>IF(VLOOKUP(A1701,$J$4:$K$19,2)="Y",IF(G1701&lt;='State Zip Codes'!$P$4,'State Zip Codes'!$P$3,IF(G1701&lt;='State Zip Codes'!$Q$4,'State Zip Codes'!$Q$3,IF(G1701&lt;='State Zip Codes'!$R$4,'State Zip Codes'!$R$3,IF(G1701&lt;='State Zip Codes'!$S$4,'State Zip Codes'!$S$3,IF(G1701&lt;='State Zip Codes'!$T$4,'State Zip Codes'!$T$3,"OUT OF TERRITORY"))))),$U$3)</f>
        <v>Zone 5</v>
      </c>
    </row>
    <row r="1702" spans="1:8" x14ac:dyDescent="0.25">
      <c r="A1702" t="s">
        <v>367</v>
      </c>
      <c r="B1702">
        <v>33332</v>
      </c>
      <c r="C1702" t="str">
        <f t="shared" si="26"/>
        <v>33332</v>
      </c>
      <c r="D1702" t="s">
        <v>348</v>
      </c>
      <c r="E1702" t="s">
        <v>1069</v>
      </c>
      <c r="F1702" t="s">
        <v>1074</v>
      </c>
      <c r="G1702" s="144">
        <v>179.4209311125</v>
      </c>
      <c r="H1702" t="str">
        <f>IF(VLOOKUP(A1702,$J$4:$K$19,2)="Y",IF(G1702&lt;='State Zip Codes'!$P$4,'State Zip Codes'!$P$3,IF(G1702&lt;='State Zip Codes'!$Q$4,'State Zip Codes'!$Q$3,IF(G1702&lt;='State Zip Codes'!$R$4,'State Zip Codes'!$R$3,IF(G1702&lt;='State Zip Codes'!$S$4,'State Zip Codes'!$S$3,IF(G1702&lt;='State Zip Codes'!$T$4,'State Zip Codes'!$T$3,"OUT OF TERRITORY"))))),$U$3)</f>
        <v>Zone 5</v>
      </c>
    </row>
    <row r="1703" spans="1:8" x14ac:dyDescent="0.25">
      <c r="A1703" t="s">
        <v>367</v>
      </c>
      <c r="B1703">
        <v>32340</v>
      </c>
      <c r="C1703" t="str">
        <f t="shared" si="26"/>
        <v>32340</v>
      </c>
      <c r="D1703" t="s">
        <v>348</v>
      </c>
      <c r="E1703" t="s">
        <v>1071</v>
      </c>
      <c r="F1703" t="s">
        <v>1071</v>
      </c>
      <c r="G1703" s="144">
        <v>179.66326587659998</v>
      </c>
      <c r="H1703" t="str">
        <f>IF(VLOOKUP(A1703,$J$4:$K$19,2)="Y",IF(G1703&lt;='State Zip Codes'!$P$4,'State Zip Codes'!$P$3,IF(G1703&lt;='State Zip Codes'!$Q$4,'State Zip Codes'!$Q$3,IF(G1703&lt;='State Zip Codes'!$R$4,'State Zip Codes'!$R$3,IF(G1703&lt;='State Zip Codes'!$S$4,'State Zip Codes'!$S$3,IF(G1703&lt;='State Zip Codes'!$T$4,'State Zip Codes'!$T$3,"OUT OF TERRITORY"))))),$U$3)</f>
        <v>Zone 5</v>
      </c>
    </row>
    <row r="1704" spans="1:8" x14ac:dyDescent="0.25">
      <c r="A1704" t="s">
        <v>367</v>
      </c>
      <c r="B1704">
        <v>33313</v>
      </c>
      <c r="C1704" t="str">
        <f t="shared" si="26"/>
        <v>33313</v>
      </c>
      <c r="D1704" t="s">
        <v>348</v>
      </c>
      <c r="E1704" t="s">
        <v>1069</v>
      </c>
      <c r="F1704" t="s">
        <v>1074</v>
      </c>
      <c r="G1704" s="144">
        <v>179.66947958849997</v>
      </c>
      <c r="H1704" t="str">
        <f>IF(VLOOKUP(A1704,$J$4:$K$19,2)="Y",IF(G1704&lt;='State Zip Codes'!$P$4,'State Zip Codes'!$P$3,IF(G1704&lt;='State Zip Codes'!$Q$4,'State Zip Codes'!$Q$3,IF(G1704&lt;='State Zip Codes'!$R$4,'State Zip Codes'!$R$3,IF(G1704&lt;='State Zip Codes'!$S$4,'State Zip Codes'!$S$3,IF(G1704&lt;='State Zip Codes'!$T$4,'State Zip Codes'!$T$3,"OUT OF TERRITORY"))))),$U$3)</f>
        <v>Zone 5</v>
      </c>
    </row>
    <row r="1705" spans="1:8" x14ac:dyDescent="0.25">
      <c r="A1705" t="s">
        <v>367</v>
      </c>
      <c r="B1705">
        <v>33334</v>
      </c>
      <c r="C1705" t="str">
        <f t="shared" si="26"/>
        <v>33334</v>
      </c>
      <c r="D1705" t="s">
        <v>348</v>
      </c>
      <c r="E1705" t="s">
        <v>1069</v>
      </c>
      <c r="F1705" t="s">
        <v>1074</v>
      </c>
      <c r="G1705" s="144">
        <v>179.9118143526</v>
      </c>
      <c r="H1705" t="str">
        <f>IF(VLOOKUP(A1705,$J$4:$K$19,2)="Y",IF(G1705&lt;='State Zip Codes'!$P$4,'State Zip Codes'!$P$3,IF(G1705&lt;='State Zip Codes'!$Q$4,'State Zip Codes'!$Q$3,IF(G1705&lt;='State Zip Codes'!$R$4,'State Zip Codes'!$R$3,IF(G1705&lt;='State Zip Codes'!$S$4,'State Zip Codes'!$S$3,IF(G1705&lt;='State Zip Codes'!$T$4,'State Zip Codes'!$T$3,"OUT OF TERRITORY"))))),$U$3)</f>
        <v>Zone 5</v>
      </c>
    </row>
    <row r="1706" spans="1:8" x14ac:dyDescent="0.25">
      <c r="A1706" t="s">
        <v>367</v>
      </c>
      <c r="B1706">
        <v>33325</v>
      </c>
      <c r="C1706" t="str">
        <f t="shared" si="26"/>
        <v>33325</v>
      </c>
      <c r="D1706" t="s">
        <v>348</v>
      </c>
      <c r="E1706" t="s">
        <v>1069</v>
      </c>
      <c r="F1706" t="s">
        <v>1074</v>
      </c>
      <c r="G1706" s="144">
        <v>179.92424177639998</v>
      </c>
      <c r="H1706" t="str">
        <f>IF(VLOOKUP(A1706,$J$4:$K$19,2)="Y",IF(G1706&lt;='State Zip Codes'!$P$4,'State Zip Codes'!$P$3,IF(G1706&lt;='State Zip Codes'!$Q$4,'State Zip Codes'!$Q$3,IF(G1706&lt;='State Zip Codes'!$R$4,'State Zip Codes'!$R$3,IF(G1706&lt;='State Zip Codes'!$S$4,'State Zip Codes'!$S$3,IF(G1706&lt;='State Zip Codes'!$T$4,'State Zip Codes'!$T$3,"OUT OF TERRITORY"))))),$U$3)</f>
        <v>Zone 5</v>
      </c>
    </row>
    <row r="1707" spans="1:8" x14ac:dyDescent="0.25">
      <c r="A1707" t="s">
        <v>367</v>
      </c>
      <c r="B1707">
        <v>33337</v>
      </c>
      <c r="C1707" t="str">
        <f t="shared" si="26"/>
        <v>33337</v>
      </c>
      <c r="D1707" t="s">
        <v>348</v>
      </c>
      <c r="E1707" t="s">
        <v>1069</v>
      </c>
      <c r="F1707" t="s">
        <v>1074</v>
      </c>
      <c r="G1707" s="144">
        <v>180.1168668453</v>
      </c>
      <c r="H1707" t="str">
        <f>IF(VLOOKUP(A1707,$J$4:$K$19,2)="Y",IF(G1707&lt;='State Zip Codes'!$P$4,'State Zip Codes'!$P$3,IF(G1707&lt;='State Zip Codes'!$Q$4,'State Zip Codes'!$Q$3,IF(G1707&lt;='State Zip Codes'!$R$4,'State Zip Codes'!$R$3,IF(G1707&lt;='State Zip Codes'!$S$4,'State Zip Codes'!$S$3,IF(G1707&lt;='State Zip Codes'!$T$4,'State Zip Codes'!$T$3,"OUT OF TERRITORY"))))),$U$3)</f>
        <v>Zone 5</v>
      </c>
    </row>
    <row r="1708" spans="1:8" x14ac:dyDescent="0.25">
      <c r="A1708" t="s">
        <v>367</v>
      </c>
      <c r="B1708">
        <v>33308</v>
      </c>
      <c r="C1708" t="str">
        <f t="shared" si="26"/>
        <v>33308</v>
      </c>
      <c r="D1708" t="s">
        <v>348</v>
      </c>
      <c r="E1708" t="s">
        <v>1069</v>
      </c>
      <c r="F1708" t="s">
        <v>1074</v>
      </c>
      <c r="G1708" s="144">
        <v>180.48968955930002</v>
      </c>
      <c r="H1708" t="str">
        <f>IF(VLOOKUP(A1708,$J$4:$K$19,2)="Y",IF(G1708&lt;='State Zip Codes'!$P$4,'State Zip Codes'!$P$3,IF(G1708&lt;='State Zip Codes'!$Q$4,'State Zip Codes'!$Q$3,IF(G1708&lt;='State Zip Codes'!$R$4,'State Zip Codes'!$R$3,IF(G1708&lt;='State Zip Codes'!$S$4,'State Zip Codes'!$S$3,IF(G1708&lt;='State Zip Codes'!$T$4,'State Zip Codes'!$T$3,"OUT OF TERRITORY"))))),$U$3)</f>
        <v>Zone 5</v>
      </c>
    </row>
    <row r="1709" spans="1:8" x14ac:dyDescent="0.25">
      <c r="A1709" t="s">
        <v>367</v>
      </c>
      <c r="B1709">
        <v>33388</v>
      </c>
      <c r="C1709" t="str">
        <f t="shared" si="26"/>
        <v>33388</v>
      </c>
      <c r="D1709" t="s">
        <v>348</v>
      </c>
      <c r="E1709" t="s">
        <v>1069</v>
      </c>
      <c r="F1709" t="s">
        <v>1077</v>
      </c>
      <c r="G1709" s="144">
        <v>180.98057279939999</v>
      </c>
      <c r="H1709" t="str">
        <f>IF(VLOOKUP(A1709,$J$4:$K$19,2)="Y",IF(G1709&lt;='State Zip Codes'!$P$4,'State Zip Codes'!$P$3,IF(G1709&lt;='State Zip Codes'!$Q$4,'State Zip Codes'!$Q$3,IF(G1709&lt;='State Zip Codes'!$R$4,'State Zip Codes'!$R$3,IF(G1709&lt;='State Zip Codes'!$S$4,'State Zip Codes'!$S$3,IF(G1709&lt;='State Zip Codes'!$T$4,'State Zip Codes'!$T$3,"OUT OF TERRITORY"))))),$U$3)</f>
        <v>Zone 5</v>
      </c>
    </row>
    <row r="1710" spans="1:8" x14ac:dyDescent="0.25">
      <c r="A1710" t="s">
        <v>367</v>
      </c>
      <c r="B1710">
        <v>34145</v>
      </c>
      <c r="C1710" t="str">
        <f t="shared" si="26"/>
        <v>34145</v>
      </c>
      <c r="D1710" t="s">
        <v>348</v>
      </c>
      <c r="E1710" t="s">
        <v>1059</v>
      </c>
      <c r="F1710" t="s">
        <v>1078</v>
      </c>
      <c r="G1710" s="144">
        <v>181.01164135889999</v>
      </c>
      <c r="H1710" t="str">
        <f>IF(VLOOKUP(A1710,$J$4:$K$19,2)="Y",IF(G1710&lt;='State Zip Codes'!$P$4,'State Zip Codes'!$P$3,IF(G1710&lt;='State Zip Codes'!$Q$4,'State Zip Codes'!$Q$3,IF(G1710&lt;='State Zip Codes'!$R$4,'State Zip Codes'!$R$3,IF(G1710&lt;='State Zip Codes'!$S$4,'State Zip Codes'!$S$3,IF(G1710&lt;='State Zip Codes'!$T$4,'State Zip Codes'!$T$3,"OUT OF TERRITORY"))))),$U$3)</f>
        <v>Zone 5</v>
      </c>
    </row>
    <row r="1711" spans="1:8" x14ac:dyDescent="0.25">
      <c r="A1711" t="s">
        <v>367</v>
      </c>
      <c r="B1711">
        <v>33336</v>
      </c>
      <c r="C1711" t="str">
        <f t="shared" si="26"/>
        <v>33336</v>
      </c>
      <c r="D1711" t="s">
        <v>348</v>
      </c>
      <c r="E1711" t="s">
        <v>1069</v>
      </c>
      <c r="F1711" t="s">
        <v>1074</v>
      </c>
      <c r="G1711" s="144">
        <v>181.29747210629998</v>
      </c>
      <c r="H1711" t="str">
        <f>IF(VLOOKUP(A1711,$J$4:$K$19,2)="Y",IF(G1711&lt;='State Zip Codes'!$P$4,'State Zip Codes'!$P$3,IF(G1711&lt;='State Zip Codes'!$Q$4,'State Zip Codes'!$Q$3,IF(G1711&lt;='State Zip Codes'!$R$4,'State Zip Codes'!$R$3,IF(G1711&lt;='State Zip Codes'!$S$4,'State Zip Codes'!$S$3,IF(G1711&lt;='State Zip Codes'!$T$4,'State Zip Codes'!$T$3,"OUT OF TERRITORY"))))),$U$3)</f>
        <v>Zone 5</v>
      </c>
    </row>
    <row r="1712" spans="1:8" x14ac:dyDescent="0.25">
      <c r="A1712" t="s">
        <v>367</v>
      </c>
      <c r="B1712">
        <v>33324</v>
      </c>
      <c r="C1712" t="str">
        <f t="shared" si="26"/>
        <v>33324</v>
      </c>
      <c r="D1712" t="s">
        <v>348</v>
      </c>
      <c r="E1712" t="s">
        <v>1069</v>
      </c>
      <c r="F1712" t="s">
        <v>1074</v>
      </c>
      <c r="G1712" s="144">
        <v>181.30368581819997</v>
      </c>
      <c r="H1712" t="str">
        <f>IF(VLOOKUP(A1712,$J$4:$K$19,2)="Y",IF(G1712&lt;='State Zip Codes'!$P$4,'State Zip Codes'!$P$3,IF(G1712&lt;='State Zip Codes'!$Q$4,'State Zip Codes'!$Q$3,IF(G1712&lt;='State Zip Codes'!$R$4,'State Zip Codes'!$R$3,IF(G1712&lt;='State Zip Codes'!$S$4,'State Zip Codes'!$S$3,IF(G1712&lt;='State Zip Codes'!$T$4,'State Zip Codes'!$T$3,"OUT OF TERRITORY"))))),$U$3)</f>
        <v>Zone 5</v>
      </c>
    </row>
    <row r="1713" spans="1:8" x14ac:dyDescent="0.25">
      <c r="A1713" t="s">
        <v>367</v>
      </c>
      <c r="B1713">
        <v>33311</v>
      </c>
      <c r="C1713" t="str">
        <f t="shared" si="26"/>
        <v>33311</v>
      </c>
      <c r="D1713" t="s">
        <v>348</v>
      </c>
      <c r="E1713" t="s">
        <v>1069</v>
      </c>
      <c r="F1713" t="s">
        <v>1074</v>
      </c>
      <c r="G1713" s="144">
        <v>181.46524232760001</v>
      </c>
      <c r="H1713" t="str">
        <f>IF(VLOOKUP(A1713,$J$4:$K$19,2)="Y",IF(G1713&lt;='State Zip Codes'!$P$4,'State Zip Codes'!$P$3,IF(G1713&lt;='State Zip Codes'!$Q$4,'State Zip Codes'!$Q$3,IF(G1713&lt;='State Zip Codes'!$R$4,'State Zip Codes'!$R$3,IF(G1713&lt;='State Zip Codes'!$S$4,'State Zip Codes'!$S$3,IF(G1713&lt;='State Zip Codes'!$T$4,'State Zip Codes'!$T$3,"OUT OF TERRITORY"))))),$U$3)</f>
        <v>Zone 5</v>
      </c>
    </row>
    <row r="1714" spans="1:8" x14ac:dyDescent="0.25">
      <c r="A1714" t="s">
        <v>367</v>
      </c>
      <c r="B1714">
        <v>33306</v>
      </c>
      <c r="C1714" t="str">
        <f t="shared" si="26"/>
        <v>33306</v>
      </c>
      <c r="D1714" t="s">
        <v>348</v>
      </c>
      <c r="E1714" t="s">
        <v>1069</v>
      </c>
      <c r="F1714" t="s">
        <v>1074</v>
      </c>
      <c r="G1714" s="144">
        <v>181.5770891418</v>
      </c>
      <c r="H1714" t="str">
        <f>IF(VLOOKUP(A1714,$J$4:$K$19,2)="Y",IF(G1714&lt;='State Zip Codes'!$P$4,'State Zip Codes'!$P$3,IF(G1714&lt;='State Zip Codes'!$Q$4,'State Zip Codes'!$Q$3,IF(G1714&lt;='State Zip Codes'!$R$4,'State Zip Codes'!$R$3,IF(G1714&lt;='State Zip Codes'!$S$4,'State Zip Codes'!$S$3,IF(G1714&lt;='State Zip Codes'!$T$4,'State Zip Codes'!$T$3,"OUT OF TERRITORY"))))),$U$3)</f>
        <v>Zone 5</v>
      </c>
    </row>
    <row r="1715" spans="1:8" x14ac:dyDescent="0.25">
      <c r="A1715" t="s">
        <v>367</v>
      </c>
      <c r="B1715">
        <v>33331</v>
      </c>
      <c r="C1715" t="str">
        <f t="shared" si="26"/>
        <v>33331</v>
      </c>
      <c r="D1715" t="s">
        <v>348</v>
      </c>
      <c r="E1715" t="s">
        <v>1069</v>
      </c>
      <c r="F1715" t="s">
        <v>1074</v>
      </c>
      <c r="G1715" s="144">
        <v>181.9312707201</v>
      </c>
      <c r="H1715" t="str">
        <f>IF(VLOOKUP(A1715,$J$4:$K$19,2)="Y",IF(G1715&lt;='State Zip Codes'!$P$4,'State Zip Codes'!$P$3,IF(G1715&lt;='State Zip Codes'!$Q$4,'State Zip Codes'!$Q$3,IF(G1715&lt;='State Zip Codes'!$R$4,'State Zip Codes'!$R$3,IF(G1715&lt;='State Zip Codes'!$S$4,'State Zip Codes'!$S$3,IF(G1715&lt;='State Zip Codes'!$T$4,'State Zip Codes'!$T$3,"OUT OF TERRITORY"))))),$U$3)</f>
        <v>Zone 5</v>
      </c>
    </row>
    <row r="1716" spans="1:8" x14ac:dyDescent="0.25">
      <c r="A1716" t="s">
        <v>367</v>
      </c>
      <c r="B1716">
        <v>33317</v>
      </c>
      <c r="C1716" t="str">
        <f t="shared" si="26"/>
        <v>33317</v>
      </c>
      <c r="D1716" t="s">
        <v>348</v>
      </c>
      <c r="E1716" t="s">
        <v>1069</v>
      </c>
      <c r="F1716" t="s">
        <v>1074</v>
      </c>
      <c r="G1716" s="144">
        <v>182.2419563151</v>
      </c>
      <c r="H1716" t="str">
        <f>IF(VLOOKUP(A1716,$J$4:$K$19,2)="Y",IF(G1716&lt;='State Zip Codes'!$P$4,'State Zip Codes'!$P$3,IF(G1716&lt;='State Zip Codes'!$Q$4,'State Zip Codes'!$Q$3,IF(G1716&lt;='State Zip Codes'!$R$4,'State Zip Codes'!$R$3,IF(G1716&lt;='State Zip Codes'!$S$4,'State Zip Codes'!$S$3,IF(G1716&lt;='State Zip Codes'!$T$4,'State Zip Codes'!$T$3,"OUT OF TERRITORY"))))),$U$3)</f>
        <v>Zone 5</v>
      </c>
    </row>
    <row r="1717" spans="1:8" x14ac:dyDescent="0.25">
      <c r="A1717" t="s">
        <v>367</v>
      </c>
      <c r="B1717">
        <v>33305</v>
      </c>
      <c r="C1717" t="str">
        <f t="shared" si="26"/>
        <v>33305</v>
      </c>
      <c r="D1717" t="s">
        <v>348</v>
      </c>
      <c r="E1717" t="s">
        <v>1069</v>
      </c>
      <c r="F1717" t="s">
        <v>1074</v>
      </c>
      <c r="G1717" s="144">
        <v>182.3972991126</v>
      </c>
      <c r="H1717" t="str">
        <f>IF(VLOOKUP(A1717,$J$4:$K$19,2)="Y",IF(G1717&lt;='State Zip Codes'!$P$4,'State Zip Codes'!$P$3,IF(G1717&lt;='State Zip Codes'!$Q$4,'State Zip Codes'!$Q$3,IF(G1717&lt;='State Zip Codes'!$R$4,'State Zip Codes'!$R$3,IF(G1717&lt;='State Zip Codes'!$S$4,'State Zip Codes'!$S$3,IF(G1717&lt;='State Zip Codes'!$T$4,'State Zip Codes'!$T$3,"OUT OF TERRITORY"))))),$U$3)</f>
        <v>Zone 5</v>
      </c>
    </row>
    <row r="1718" spans="1:8" x14ac:dyDescent="0.25">
      <c r="A1718" t="s">
        <v>367</v>
      </c>
      <c r="B1718">
        <v>33304</v>
      </c>
      <c r="C1718" t="str">
        <f t="shared" si="26"/>
        <v>33304</v>
      </c>
      <c r="D1718" t="s">
        <v>348</v>
      </c>
      <c r="E1718" t="s">
        <v>1069</v>
      </c>
      <c r="F1718" t="s">
        <v>1074</v>
      </c>
      <c r="G1718" s="144">
        <v>183.13051711680001</v>
      </c>
      <c r="H1718" t="str">
        <f>IF(VLOOKUP(A1718,$J$4:$K$19,2)="Y",IF(G1718&lt;='State Zip Codes'!$P$4,'State Zip Codes'!$P$3,IF(G1718&lt;='State Zip Codes'!$Q$4,'State Zip Codes'!$Q$3,IF(G1718&lt;='State Zip Codes'!$R$4,'State Zip Codes'!$R$3,IF(G1718&lt;='State Zip Codes'!$S$4,'State Zip Codes'!$S$3,IF(G1718&lt;='State Zip Codes'!$T$4,'State Zip Codes'!$T$3,"OUT OF TERRITORY"))))),$U$3)</f>
        <v>Zone 5</v>
      </c>
    </row>
    <row r="1719" spans="1:8" x14ac:dyDescent="0.25">
      <c r="A1719" t="s">
        <v>367</v>
      </c>
      <c r="B1719">
        <v>33330</v>
      </c>
      <c r="C1719" t="str">
        <f t="shared" si="26"/>
        <v>33330</v>
      </c>
      <c r="D1719" t="s">
        <v>348</v>
      </c>
      <c r="E1719" t="s">
        <v>1069</v>
      </c>
      <c r="F1719" t="s">
        <v>1074</v>
      </c>
      <c r="G1719" s="144">
        <v>183.366638169</v>
      </c>
      <c r="H1719" t="str">
        <f>IF(VLOOKUP(A1719,$J$4:$K$19,2)="Y",IF(G1719&lt;='State Zip Codes'!$P$4,'State Zip Codes'!$P$3,IF(G1719&lt;='State Zip Codes'!$Q$4,'State Zip Codes'!$Q$3,IF(G1719&lt;='State Zip Codes'!$R$4,'State Zip Codes'!$R$3,IF(G1719&lt;='State Zip Codes'!$S$4,'State Zip Codes'!$S$3,IF(G1719&lt;='State Zip Codes'!$T$4,'State Zip Codes'!$T$3,"OUT OF TERRITORY"))))),$U$3)</f>
        <v>Zone 5</v>
      </c>
    </row>
    <row r="1720" spans="1:8" x14ac:dyDescent="0.25">
      <c r="A1720" t="s">
        <v>367</v>
      </c>
      <c r="B1720">
        <v>32350</v>
      </c>
      <c r="C1720" t="str">
        <f t="shared" si="26"/>
        <v>32350</v>
      </c>
      <c r="D1720" t="s">
        <v>348</v>
      </c>
      <c r="E1720" t="s">
        <v>1071</v>
      </c>
      <c r="F1720" t="s">
        <v>1079</v>
      </c>
      <c r="G1720" s="144">
        <v>183.4598438475</v>
      </c>
      <c r="H1720" t="str">
        <f>IF(VLOOKUP(A1720,$J$4:$K$19,2)="Y",IF(G1720&lt;='State Zip Codes'!$P$4,'State Zip Codes'!$P$3,IF(G1720&lt;='State Zip Codes'!$Q$4,'State Zip Codes'!$Q$3,IF(G1720&lt;='State Zip Codes'!$R$4,'State Zip Codes'!$R$3,IF(G1720&lt;='State Zip Codes'!$S$4,'State Zip Codes'!$S$3,IF(G1720&lt;='State Zip Codes'!$T$4,'State Zip Codes'!$T$3,"OUT OF TERRITORY"))))),$U$3)</f>
        <v>Zone 5</v>
      </c>
    </row>
    <row r="1721" spans="1:8" x14ac:dyDescent="0.25">
      <c r="A1721" t="s">
        <v>367</v>
      </c>
      <c r="B1721">
        <v>33394</v>
      </c>
      <c r="C1721" t="str">
        <f t="shared" si="26"/>
        <v>33394</v>
      </c>
      <c r="D1721" t="s">
        <v>348</v>
      </c>
      <c r="E1721" t="s">
        <v>1069</v>
      </c>
      <c r="F1721" t="s">
        <v>1074</v>
      </c>
      <c r="G1721" s="144">
        <v>183.74567459489998</v>
      </c>
      <c r="H1721" t="str">
        <f>IF(VLOOKUP(A1721,$J$4:$K$19,2)="Y",IF(G1721&lt;='State Zip Codes'!$P$4,'State Zip Codes'!$P$3,IF(G1721&lt;='State Zip Codes'!$Q$4,'State Zip Codes'!$Q$3,IF(G1721&lt;='State Zip Codes'!$R$4,'State Zip Codes'!$R$3,IF(G1721&lt;='State Zip Codes'!$S$4,'State Zip Codes'!$S$3,IF(G1721&lt;='State Zip Codes'!$T$4,'State Zip Codes'!$T$3,"OUT OF TERRITORY"))))),$U$3)</f>
        <v>Zone 5</v>
      </c>
    </row>
    <row r="1722" spans="1:8" x14ac:dyDescent="0.25">
      <c r="A1722" t="s">
        <v>367</v>
      </c>
      <c r="B1722">
        <v>33328</v>
      </c>
      <c r="C1722" t="str">
        <f t="shared" si="26"/>
        <v>33328</v>
      </c>
      <c r="D1722" t="s">
        <v>348</v>
      </c>
      <c r="E1722" t="s">
        <v>1069</v>
      </c>
      <c r="F1722" t="s">
        <v>1074</v>
      </c>
      <c r="G1722" s="144">
        <v>183.8761625448</v>
      </c>
      <c r="H1722" t="str">
        <f>IF(VLOOKUP(A1722,$J$4:$K$19,2)="Y",IF(G1722&lt;='State Zip Codes'!$P$4,'State Zip Codes'!$P$3,IF(G1722&lt;='State Zip Codes'!$Q$4,'State Zip Codes'!$Q$3,IF(G1722&lt;='State Zip Codes'!$R$4,'State Zip Codes'!$R$3,IF(G1722&lt;='State Zip Codes'!$S$4,'State Zip Codes'!$S$3,IF(G1722&lt;='State Zip Codes'!$T$4,'State Zip Codes'!$T$3,"OUT OF TERRITORY"))))),$U$3)</f>
        <v>Zone 5</v>
      </c>
    </row>
    <row r="1723" spans="1:8" x14ac:dyDescent="0.25">
      <c r="A1723" t="s">
        <v>367</v>
      </c>
      <c r="B1723">
        <v>33301</v>
      </c>
      <c r="C1723" t="str">
        <f t="shared" si="26"/>
        <v>33301</v>
      </c>
      <c r="D1723" t="s">
        <v>348</v>
      </c>
      <c r="E1723" t="s">
        <v>1069</v>
      </c>
      <c r="F1723" t="s">
        <v>1074</v>
      </c>
      <c r="G1723" s="144">
        <v>184.06257390179999</v>
      </c>
      <c r="H1723" t="str">
        <f>IF(VLOOKUP(A1723,$J$4:$K$19,2)="Y",IF(G1723&lt;='State Zip Codes'!$P$4,'State Zip Codes'!$P$3,IF(G1723&lt;='State Zip Codes'!$Q$4,'State Zip Codes'!$Q$3,IF(G1723&lt;='State Zip Codes'!$R$4,'State Zip Codes'!$R$3,IF(G1723&lt;='State Zip Codes'!$S$4,'State Zip Codes'!$S$3,IF(G1723&lt;='State Zip Codes'!$T$4,'State Zip Codes'!$T$3,"OUT OF TERRITORY"))))),$U$3)</f>
        <v>Zone 5</v>
      </c>
    </row>
    <row r="1724" spans="1:8" x14ac:dyDescent="0.25">
      <c r="A1724" t="s">
        <v>367</v>
      </c>
      <c r="B1724">
        <v>33314</v>
      </c>
      <c r="C1724" t="str">
        <f t="shared" si="26"/>
        <v>33314</v>
      </c>
      <c r="D1724" t="s">
        <v>348</v>
      </c>
      <c r="E1724" t="s">
        <v>1069</v>
      </c>
      <c r="F1724" t="s">
        <v>1074</v>
      </c>
      <c r="G1724" s="144">
        <v>184.9387072797</v>
      </c>
      <c r="H1724" t="str">
        <f>IF(VLOOKUP(A1724,$J$4:$K$19,2)="Y",IF(G1724&lt;='State Zip Codes'!$P$4,'State Zip Codes'!$P$3,IF(G1724&lt;='State Zip Codes'!$Q$4,'State Zip Codes'!$Q$3,IF(G1724&lt;='State Zip Codes'!$R$4,'State Zip Codes'!$R$3,IF(G1724&lt;='State Zip Codes'!$S$4,'State Zip Codes'!$S$3,IF(G1724&lt;='State Zip Codes'!$T$4,'State Zip Codes'!$T$3,"OUT OF TERRITORY"))))),$U$3)</f>
        <v>Zone 5</v>
      </c>
    </row>
    <row r="1725" spans="1:8" x14ac:dyDescent="0.25">
      <c r="A1725" t="s">
        <v>367</v>
      </c>
      <c r="B1725">
        <v>33312</v>
      </c>
      <c r="C1725" t="str">
        <f t="shared" si="26"/>
        <v>33312</v>
      </c>
      <c r="D1725" t="s">
        <v>348</v>
      </c>
      <c r="E1725" t="s">
        <v>1069</v>
      </c>
      <c r="F1725" t="s">
        <v>1074</v>
      </c>
      <c r="G1725" s="144">
        <v>185.12511863669999</v>
      </c>
      <c r="H1725" t="str">
        <f>IF(VLOOKUP(A1725,$J$4:$K$19,2)="Y",IF(G1725&lt;='State Zip Codes'!$P$4,'State Zip Codes'!$P$3,IF(G1725&lt;='State Zip Codes'!$Q$4,'State Zip Codes'!$Q$3,IF(G1725&lt;='State Zip Codes'!$R$4,'State Zip Codes'!$R$3,IF(G1725&lt;='State Zip Codes'!$S$4,'State Zip Codes'!$S$3,IF(G1725&lt;='State Zip Codes'!$T$4,'State Zip Codes'!$T$3,"OUT OF TERRITORY"))))),$U$3)</f>
        <v>Zone 5</v>
      </c>
    </row>
    <row r="1726" spans="1:8" x14ac:dyDescent="0.25">
      <c r="A1726" t="s">
        <v>367</v>
      </c>
      <c r="B1726">
        <v>33315</v>
      </c>
      <c r="C1726" t="str">
        <f t="shared" si="26"/>
        <v>33315</v>
      </c>
      <c r="D1726" t="s">
        <v>348</v>
      </c>
      <c r="E1726" t="s">
        <v>1069</v>
      </c>
      <c r="F1726" t="s">
        <v>1074</v>
      </c>
      <c r="G1726" s="144">
        <v>185.29910256989999</v>
      </c>
      <c r="H1726" t="str">
        <f>IF(VLOOKUP(A1726,$J$4:$K$19,2)="Y",IF(G1726&lt;='State Zip Codes'!$P$4,'State Zip Codes'!$P$3,IF(G1726&lt;='State Zip Codes'!$Q$4,'State Zip Codes'!$Q$3,IF(G1726&lt;='State Zip Codes'!$R$4,'State Zip Codes'!$R$3,IF(G1726&lt;='State Zip Codes'!$S$4,'State Zip Codes'!$S$3,IF(G1726&lt;='State Zip Codes'!$T$4,'State Zip Codes'!$T$3,"OUT OF TERRITORY"))))),$U$3)</f>
        <v>Zone 5</v>
      </c>
    </row>
    <row r="1727" spans="1:8" x14ac:dyDescent="0.25">
      <c r="A1727" t="s">
        <v>367</v>
      </c>
      <c r="B1727">
        <v>33316</v>
      </c>
      <c r="C1727" t="str">
        <f t="shared" si="26"/>
        <v>33316</v>
      </c>
      <c r="D1727" t="s">
        <v>348</v>
      </c>
      <c r="E1727" t="s">
        <v>1069</v>
      </c>
      <c r="F1727" t="s">
        <v>1074</v>
      </c>
      <c r="G1727" s="144">
        <v>185.41094938409998</v>
      </c>
      <c r="H1727" t="str">
        <f>IF(VLOOKUP(A1727,$J$4:$K$19,2)="Y",IF(G1727&lt;='State Zip Codes'!$P$4,'State Zip Codes'!$P$3,IF(G1727&lt;='State Zip Codes'!$Q$4,'State Zip Codes'!$Q$3,IF(G1727&lt;='State Zip Codes'!$R$4,'State Zip Codes'!$R$3,IF(G1727&lt;='State Zip Codes'!$S$4,'State Zip Codes'!$S$3,IF(G1727&lt;='State Zip Codes'!$T$4,'State Zip Codes'!$T$3,"OUT OF TERRITORY"))))),$U$3)</f>
        <v>Zone 5</v>
      </c>
    </row>
    <row r="1728" spans="1:8" x14ac:dyDescent="0.25">
      <c r="A1728" t="s">
        <v>367</v>
      </c>
      <c r="B1728">
        <v>33028</v>
      </c>
      <c r="C1728" t="str">
        <f t="shared" si="26"/>
        <v>33028</v>
      </c>
      <c r="D1728" t="s">
        <v>348</v>
      </c>
      <c r="E1728" t="s">
        <v>1069</v>
      </c>
      <c r="F1728" t="s">
        <v>1080</v>
      </c>
      <c r="G1728" s="144">
        <v>185.50415506260001</v>
      </c>
      <c r="H1728" t="str">
        <f>IF(VLOOKUP(A1728,$J$4:$K$19,2)="Y",IF(G1728&lt;='State Zip Codes'!$P$4,'State Zip Codes'!$P$3,IF(G1728&lt;='State Zip Codes'!$Q$4,'State Zip Codes'!$Q$3,IF(G1728&lt;='State Zip Codes'!$R$4,'State Zip Codes'!$R$3,IF(G1728&lt;='State Zip Codes'!$S$4,'State Zip Codes'!$S$3,IF(G1728&lt;='State Zip Codes'!$T$4,'State Zip Codes'!$T$3,"OUT OF TERRITORY"))))),$U$3)</f>
        <v>Zone 5</v>
      </c>
    </row>
    <row r="1729" spans="1:8" x14ac:dyDescent="0.25">
      <c r="A1729" t="s">
        <v>367</v>
      </c>
      <c r="B1729">
        <v>33029</v>
      </c>
      <c r="C1729" t="str">
        <f t="shared" si="26"/>
        <v>33029</v>
      </c>
      <c r="D1729" t="s">
        <v>348</v>
      </c>
      <c r="E1729" t="s">
        <v>1069</v>
      </c>
      <c r="F1729" t="s">
        <v>1081</v>
      </c>
      <c r="G1729" s="144">
        <v>185.88940520040001</v>
      </c>
      <c r="H1729" t="str">
        <f>IF(VLOOKUP(A1729,$J$4:$K$19,2)="Y",IF(G1729&lt;='State Zip Codes'!$P$4,'State Zip Codes'!$P$3,IF(G1729&lt;='State Zip Codes'!$Q$4,'State Zip Codes'!$Q$3,IF(G1729&lt;='State Zip Codes'!$R$4,'State Zip Codes'!$R$3,IF(G1729&lt;='State Zip Codes'!$S$4,'State Zip Codes'!$S$3,IF(G1729&lt;='State Zip Codes'!$T$4,'State Zip Codes'!$T$3,"OUT OF TERRITORY"))))),$U$3)</f>
        <v>Zone 5</v>
      </c>
    </row>
    <row r="1730" spans="1:8" x14ac:dyDescent="0.25">
      <c r="A1730" t="s">
        <v>367</v>
      </c>
      <c r="B1730">
        <v>33026</v>
      </c>
      <c r="C1730" t="str">
        <f t="shared" si="26"/>
        <v>33026</v>
      </c>
      <c r="D1730" t="s">
        <v>348</v>
      </c>
      <c r="E1730" t="s">
        <v>1069</v>
      </c>
      <c r="F1730" t="s">
        <v>1081</v>
      </c>
      <c r="G1730" s="144">
        <v>186.11309882879999</v>
      </c>
      <c r="H1730" t="str">
        <f>IF(VLOOKUP(A1730,$J$4:$K$19,2)="Y",IF(G1730&lt;='State Zip Codes'!$P$4,'State Zip Codes'!$P$3,IF(G1730&lt;='State Zip Codes'!$Q$4,'State Zip Codes'!$Q$3,IF(G1730&lt;='State Zip Codes'!$R$4,'State Zip Codes'!$R$3,IF(G1730&lt;='State Zip Codes'!$S$4,'State Zip Codes'!$S$3,IF(G1730&lt;='State Zip Codes'!$T$4,'State Zip Codes'!$T$3,"OUT OF TERRITORY"))))),$U$3)</f>
        <v>Zone 5</v>
      </c>
    </row>
    <row r="1731" spans="1:8" x14ac:dyDescent="0.25">
      <c r="A1731" t="s">
        <v>367</v>
      </c>
      <c r="B1731">
        <v>33024</v>
      </c>
      <c r="C1731" t="str">
        <f t="shared" si="26"/>
        <v>33024</v>
      </c>
      <c r="D1731" t="s">
        <v>348</v>
      </c>
      <c r="E1731" t="s">
        <v>1069</v>
      </c>
      <c r="F1731" t="s">
        <v>1081</v>
      </c>
      <c r="G1731" s="144">
        <v>187.20049841129998</v>
      </c>
      <c r="H1731" t="str">
        <f>IF(VLOOKUP(A1731,$J$4:$K$19,2)="Y",IF(G1731&lt;='State Zip Codes'!$P$4,'State Zip Codes'!$P$3,IF(G1731&lt;='State Zip Codes'!$Q$4,'State Zip Codes'!$Q$3,IF(G1731&lt;='State Zip Codes'!$R$4,'State Zip Codes'!$R$3,IF(G1731&lt;='State Zip Codes'!$S$4,'State Zip Codes'!$S$3,IF(G1731&lt;='State Zip Codes'!$T$4,'State Zip Codes'!$T$3,"OUT OF TERRITORY"))))),$U$3)</f>
        <v>Zone 5</v>
      </c>
    </row>
    <row r="1732" spans="1:8" x14ac:dyDescent="0.25">
      <c r="A1732" t="s">
        <v>367</v>
      </c>
      <c r="B1732">
        <v>33004</v>
      </c>
      <c r="C1732" t="str">
        <f t="shared" si="26"/>
        <v>33004</v>
      </c>
      <c r="D1732" t="s">
        <v>348</v>
      </c>
      <c r="E1732" t="s">
        <v>1069</v>
      </c>
      <c r="F1732" t="s">
        <v>1082</v>
      </c>
      <c r="G1732" s="144">
        <v>187.46147431109998</v>
      </c>
      <c r="H1732" t="str">
        <f>IF(VLOOKUP(A1732,$J$4:$K$19,2)="Y",IF(G1732&lt;='State Zip Codes'!$P$4,'State Zip Codes'!$P$3,IF(G1732&lt;='State Zip Codes'!$Q$4,'State Zip Codes'!$Q$3,IF(G1732&lt;='State Zip Codes'!$R$4,'State Zip Codes'!$R$3,IF(G1732&lt;='State Zip Codes'!$S$4,'State Zip Codes'!$S$3,IF(G1732&lt;='State Zip Codes'!$T$4,'State Zip Codes'!$T$3,"OUT OF TERRITORY"))))),$U$3)</f>
        <v>Zone 5</v>
      </c>
    </row>
    <row r="1733" spans="1:8" x14ac:dyDescent="0.25">
      <c r="A1733" t="s">
        <v>367</v>
      </c>
      <c r="B1733">
        <v>33027</v>
      </c>
      <c r="C1733" t="str">
        <f t="shared" ref="C1733:C1796" si="27">TRIM(CLEAN(B1733))</f>
        <v>33027</v>
      </c>
      <c r="D1733" t="s">
        <v>348</v>
      </c>
      <c r="E1733" t="s">
        <v>1069</v>
      </c>
      <c r="F1733" t="s">
        <v>1081</v>
      </c>
      <c r="G1733" s="144">
        <v>187.93993012739998</v>
      </c>
      <c r="H1733" t="str">
        <f>IF(VLOOKUP(A1733,$J$4:$K$19,2)="Y",IF(G1733&lt;='State Zip Codes'!$P$4,'State Zip Codes'!$P$3,IF(G1733&lt;='State Zip Codes'!$Q$4,'State Zip Codes'!$Q$3,IF(G1733&lt;='State Zip Codes'!$R$4,'State Zip Codes'!$R$3,IF(G1733&lt;='State Zip Codes'!$S$4,'State Zip Codes'!$S$3,IF(G1733&lt;='State Zip Codes'!$T$4,'State Zip Codes'!$T$3,"OUT OF TERRITORY"))))),$U$3)</f>
        <v>Zone 5</v>
      </c>
    </row>
    <row r="1734" spans="1:8" x14ac:dyDescent="0.25">
      <c r="A1734" t="s">
        <v>367</v>
      </c>
      <c r="B1734">
        <v>33021</v>
      </c>
      <c r="C1734" t="str">
        <f t="shared" si="27"/>
        <v>33021</v>
      </c>
      <c r="D1734" t="s">
        <v>348</v>
      </c>
      <c r="E1734" t="s">
        <v>1069</v>
      </c>
      <c r="F1734" t="s">
        <v>1081</v>
      </c>
      <c r="G1734" s="144">
        <v>188.82849092909998</v>
      </c>
      <c r="H1734" t="str">
        <f>IF(VLOOKUP(A1734,$J$4:$K$19,2)="Y",IF(G1734&lt;='State Zip Codes'!$P$4,'State Zip Codes'!$P$3,IF(G1734&lt;='State Zip Codes'!$Q$4,'State Zip Codes'!$Q$3,IF(G1734&lt;='State Zip Codes'!$R$4,'State Zip Codes'!$R$3,IF(G1734&lt;='State Zip Codes'!$S$4,'State Zip Codes'!$S$3,IF(G1734&lt;='State Zip Codes'!$T$4,'State Zip Codes'!$T$3,"OUT OF TERRITORY"))))),$U$3)</f>
        <v>Zone 5</v>
      </c>
    </row>
    <row r="1735" spans="1:8" x14ac:dyDescent="0.25">
      <c r="A1735" t="s">
        <v>367</v>
      </c>
      <c r="B1735">
        <v>33025</v>
      </c>
      <c r="C1735" t="str">
        <f t="shared" si="27"/>
        <v>33025</v>
      </c>
      <c r="D1735" t="s">
        <v>348</v>
      </c>
      <c r="E1735" t="s">
        <v>1069</v>
      </c>
      <c r="F1735" t="s">
        <v>1081</v>
      </c>
      <c r="G1735" s="144">
        <v>189.26345076209998</v>
      </c>
      <c r="H1735" t="str">
        <f>IF(VLOOKUP(A1735,$J$4:$K$19,2)="Y",IF(G1735&lt;='State Zip Codes'!$P$4,'State Zip Codes'!$P$3,IF(G1735&lt;='State Zip Codes'!$Q$4,'State Zip Codes'!$Q$3,IF(G1735&lt;='State Zip Codes'!$R$4,'State Zip Codes'!$R$3,IF(G1735&lt;='State Zip Codes'!$S$4,'State Zip Codes'!$S$3,IF(G1735&lt;='State Zip Codes'!$T$4,'State Zip Codes'!$T$3,"OUT OF TERRITORY"))))),$U$3)</f>
        <v>Zone 5</v>
      </c>
    </row>
    <row r="1736" spans="1:8" x14ac:dyDescent="0.25">
      <c r="A1736" t="s">
        <v>367</v>
      </c>
      <c r="B1736">
        <v>32331</v>
      </c>
      <c r="C1736" t="str">
        <f t="shared" si="27"/>
        <v>32331</v>
      </c>
      <c r="D1736" t="s">
        <v>348</v>
      </c>
      <c r="E1736" t="s">
        <v>1071</v>
      </c>
      <c r="F1736" t="s">
        <v>1083</v>
      </c>
      <c r="G1736" s="144">
        <v>189.6549146118</v>
      </c>
      <c r="H1736" t="str">
        <f>IF(VLOOKUP(A1736,$J$4:$K$19,2)="Y",IF(G1736&lt;='State Zip Codes'!$P$4,'State Zip Codes'!$P$3,IF(G1736&lt;='State Zip Codes'!$Q$4,'State Zip Codes'!$Q$3,IF(G1736&lt;='State Zip Codes'!$R$4,'State Zip Codes'!$R$3,IF(G1736&lt;='State Zip Codes'!$S$4,'State Zip Codes'!$S$3,IF(G1736&lt;='State Zip Codes'!$T$4,'State Zip Codes'!$T$3,"OUT OF TERRITORY"))))),$U$3)</f>
        <v>Zone 5</v>
      </c>
    </row>
    <row r="1737" spans="1:8" x14ac:dyDescent="0.25">
      <c r="A1737" t="s">
        <v>367</v>
      </c>
      <c r="B1737">
        <v>33020</v>
      </c>
      <c r="C1737" t="str">
        <f t="shared" si="27"/>
        <v>33020</v>
      </c>
      <c r="D1737" t="s">
        <v>348</v>
      </c>
      <c r="E1737" t="s">
        <v>1069</v>
      </c>
      <c r="F1737" t="s">
        <v>1081</v>
      </c>
      <c r="G1737" s="144">
        <v>189.74812029029999</v>
      </c>
      <c r="H1737" t="str">
        <f>IF(VLOOKUP(A1737,$J$4:$K$19,2)="Y",IF(G1737&lt;='State Zip Codes'!$P$4,'State Zip Codes'!$P$3,IF(G1737&lt;='State Zip Codes'!$Q$4,'State Zip Codes'!$Q$3,IF(G1737&lt;='State Zip Codes'!$R$4,'State Zip Codes'!$R$3,IF(G1737&lt;='State Zip Codes'!$S$4,'State Zip Codes'!$S$3,IF(G1737&lt;='State Zip Codes'!$T$4,'State Zip Codes'!$T$3,"OUT OF TERRITORY"))))),$U$3)</f>
        <v>Zone 5</v>
      </c>
    </row>
    <row r="1738" spans="1:8" x14ac:dyDescent="0.25">
      <c r="A1738" t="s">
        <v>367</v>
      </c>
      <c r="B1738">
        <v>33023</v>
      </c>
      <c r="C1738" t="str">
        <f t="shared" si="27"/>
        <v>33023</v>
      </c>
      <c r="D1738" t="s">
        <v>348</v>
      </c>
      <c r="E1738" t="s">
        <v>1069</v>
      </c>
      <c r="F1738" t="s">
        <v>1081</v>
      </c>
      <c r="G1738" s="144">
        <v>190.2824995137</v>
      </c>
      <c r="H1738" t="str">
        <f>IF(VLOOKUP(A1738,$J$4:$K$19,2)="Y",IF(G1738&lt;='State Zip Codes'!$P$4,'State Zip Codes'!$P$3,IF(G1738&lt;='State Zip Codes'!$Q$4,'State Zip Codes'!$Q$3,IF(G1738&lt;='State Zip Codes'!$R$4,'State Zip Codes'!$R$3,IF(G1738&lt;='State Zip Codes'!$S$4,'State Zip Codes'!$S$3,IF(G1738&lt;='State Zip Codes'!$T$4,'State Zip Codes'!$T$3,"OUT OF TERRITORY"))))),$U$3)</f>
        <v>Zone 5</v>
      </c>
    </row>
    <row r="1739" spans="1:8" x14ac:dyDescent="0.25">
      <c r="A1739" t="s">
        <v>367</v>
      </c>
      <c r="B1739">
        <v>33019</v>
      </c>
      <c r="C1739" t="str">
        <f t="shared" si="27"/>
        <v>33019</v>
      </c>
      <c r="D1739" t="s">
        <v>348</v>
      </c>
      <c r="E1739" t="s">
        <v>1069</v>
      </c>
      <c r="F1739" t="s">
        <v>1081</v>
      </c>
      <c r="G1739" s="144">
        <v>190.5621165492</v>
      </c>
      <c r="H1739" t="str">
        <f>IF(VLOOKUP(A1739,$J$4:$K$19,2)="Y",IF(G1739&lt;='State Zip Codes'!$P$4,'State Zip Codes'!$P$3,IF(G1739&lt;='State Zip Codes'!$Q$4,'State Zip Codes'!$Q$3,IF(G1739&lt;='State Zip Codes'!$R$4,'State Zip Codes'!$R$3,IF(G1739&lt;='State Zip Codes'!$S$4,'State Zip Codes'!$S$3,IF(G1739&lt;='State Zip Codes'!$T$4,'State Zip Codes'!$T$3,"OUT OF TERRITORY"))))),$U$3)</f>
        <v>Zone 5</v>
      </c>
    </row>
    <row r="1740" spans="1:8" x14ac:dyDescent="0.25">
      <c r="A1740" t="s">
        <v>367</v>
      </c>
      <c r="B1740">
        <v>33018</v>
      </c>
      <c r="C1740" t="str">
        <f t="shared" si="27"/>
        <v>33018</v>
      </c>
      <c r="D1740" t="s">
        <v>348</v>
      </c>
      <c r="E1740" t="s">
        <v>1084</v>
      </c>
      <c r="F1740" t="s">
        <v>1085</v>
      </c>
      <c r="G1740" s="144">
        <v>191.1027094845</v>
      </c>
      <c r="H1740" t="str">
        <f>IF(VLOOKUP(A1740,$J$4:$K$19,2)="Y",IF(G1740&lt;='State Zip Codes'!$P$4,'State Zip Codes'!$P$3,IF(G1740&lt;='State Zip Codes'!$Q$4,'State Zip Codes'!$Q$3,IF(G1740&lt;='State Zip Codes'!$R$4,'State Zip Codes'!$R$3,IF(G1740&lt;='State Zip Codes'!$S$4,'State Zip Codes'!$S$3,IF(G1740&lt;='State Zip Codes'!$T$4,'State Zip Codes'!$T$3,"OUT OF TERRITORY"))))),$U$3)</f>
        <v>Zone 5</v>
      </c>
    </row>
    <row r="1741" spans="1:8" x14ac:dyDescent="0.25">
      <c r="A1741" t="s">
        <v>367</v>
      </c>
      <c r="B1741">
        <v>33015</v>
      </c>
      <c r="C1741" t="str">
        <f t="shared" si="27"/>
        <v>33015</v>
      </c>
      <c r="D1741" t="s">
        <v>348</v>
      </c>
      <c r="E1741" t="s">
        <v>1084</v>
      </c>
      <c r="F1741" t="s">
        <v>1085</v>
      </c>
      <c r="G1741" s="144">
        <v>191.3326168248</v>
      </c>
      <c r="H1741" t="str">
        <f>IF(VLOOKUP(A1741,$J$4:$K$19,2)="Y",IF(G1741&lt;='State Zip Codes'!$P$4,'State Zip Codes'!$P$3,IF(G1741&lt;='State Zip Codes'!$Q$4,'State Zip Codes'!$Q$3,IF(G1741&lt;='State Zip Codes'!$R$4,'State Zip Codes'!$R$3,IF(G1741&lt;='State Zip Codes'!$S$4,'State Zip Codes'!$S$3,IF(G1741&lt;='State Zip Codes'!$T$4,'State Zip Codes'!$T$3,"OUT OF TERRITORY"))))),$U$3)</f>
        <v>Zone 5</v>
      </c>
    </row>
    <row r="1742" spans="1:8" x14ac:dyDescent="0.25">
      <c r="A1742" t="s">
        <v>367</v>
      </c>
      <c r="B1742">
        <v>33055</v>
      </c>
      <c r="C1742" t="str">
        <f t="shared" si="27"/>
        <v>33055</v>
      </c>
      <c r="D1742" t="s">
        <v>348</v>
      </c>
      <c r="E1742" t="s">
        <v>1084</v>
      </c>
      <c r="F1742" t="s">
        <v>1086</v>
      </c>
      <c r="G1742" s="144">
        <v>191.54388302939998</v>
      </c>
      <c r="H1742" t="str">
        <f>IF(VLOOKUP(A1742,$J$4:$K$19,2)="Y",IF(G1742&lt;='State Zip Codes'!$P$4,'State Zip Codes'!$P$3,IF(G1742&lt;='State Zip Codes'!$Q$4,'State Zip Codes'!$Q$3,IF(G1742&lt;='State Zip Codes'!$R$4,'State Zip Codes'!$R$3,IF(G1742&lt;='State Zip Codes'!$S$4,'State Zip Codes'!$S$3,IF(G1742&lt;='State Zip Codes'!$T$4,'State Zip Codes'!$T$3,"OUT OF TERRITORY"))))),$U$3)</f>
        <v>Zone 5</v>
      </c>
    </row>
    <row r="1743" spans="1:8" x14ac:dyDescent="0.25">
      <c r="A1743" t="s">
        <v>367</v>
      </c>
      <c r="B1743">
        <v>33056</v>
      </c>
      <c r="C1743" t="str">
        <f t="shared" si="27"/>
        <v>33056</v>
      </c>
      <c r="D1743" t="s">
        <v>348</v>
      </c>
      <c r="E1743" t="s">
        <v>1084</v>
      </c>
      <c r="F1743" t="s">
        <v>1087</v>
      </c>
      <c r="G1743" s="144">
        <v>192.21496391459996</v>
      </c>
      <c r="H1743" t="str">
        <f>IF(VLOOKUP(A1743,$J$4:$K$19,2)="Y",IF(G1743&lt;='State Zip Codes'!$P$4,'State Zip Codes'!$P$3,IF(G1743&lt;='State Zip Codes'!$Q$4,'State Zip Codes'!$Q$3,IF(G1743&lt;='State Zip Codes'!$R$4,'State Zip Codes'!$R$3,IF(G1743&lt;='State Zip Codes'!$S$4,'State Zip Codes'!$S$3,IF(G1743&lt;='State Zip Codes'!$T$4,'State Zip Codes'!$T$3,"OUT OF TERRITORY"))))),$U$3)</f>
        <v>Zone 5</v>
      </c>
    </row>
    <row r="1744" spans="1:8" x14ac:dyDescent="0.25">
      <c r="A1744" t="s">
        <v>367</v>
      </c>
      <c r="B1744">
        <v>32336</v>
      </c>
      <c r="C1744" t="str">
        <f t="shared" si="27"/>
        <v>32336</v>
      </c>
      <c r="D1744" t="s">
        <v>348</v>
      </c>
      <c r="E1744" t="s">
        <v>388</v>
      </c>
      <c r="F1744" t="s">
        <v>1088</v>
      </c>
      <c r="G1744" s="144">
        <v>192.4572986787</v>
      </c>
      <c r="H1744" t="str">
        <f>IF(VLOOKUP(A1744,$J$4:$K$19,2)="Y",IF(G1744&lt;='State Zip Codes'!$P$4,'State Zip Codes'!$P$3,IF(G1744&lt;='State Zip Codes'!$Q$4,'State Zip Codes'!$Q$3,IF(G1744&lt;='State Zip Codes'!$R$4,'State Zip Codes'!$R$3,IF(G1744&lt;='State Zip Codes'!$S$4,'State Zip Codes'!$S$3,IF(G1744&lt;='State Zip Codes'!$T$4,'State Zip Codes'!$T$3,"OUT OF TERRITORY"))))),$U$3)</f>
        <v>Zone 5</v>
      </c>
    </row>
    <row r="1745" spans="1:8" x14ac:dyDescent="0.25">
      <c r="A1745" t="s">
        <v>367</v>
      </c>
      <c r="B1745">
        <v>33009</v>
      </c>
      <c r="C1745" t="str">
        <f t="shared" si="27"/>
        <v>33009</v>
      </c>
      <c r="D1745" t="s">
        <v>348</v>
      </c>
      <c r="E1745" t="s">
        <v>1069</v>
      </c>
      <c r="F1745" t="s">
        <v>1089</v>
      </c>
      <c r="G1745" s="144">
        <v>192.60021405239996</v>
      </c>
      <c r="H1745" t="str">
        <f>IF(VLOOKUP(A1745,$J$4:$K$19,2)="Y",IF(G1745&lt;='State Zip Codes'!$P$4,'State Zip Codes'!$P$3,IF(G1745&lt;='State Zip Codes'!$Q$4,'State Zip Codes'!$Q$3,IF(G1745&lt;='State Zip Codes'!$R$4,'State Zip Codes'!$R$3,IF(G1745&lt;='State Zip Codes'!$S$4,'State Zip Codes'!$S$3,IF(G1745&lt;='State Zip Codes'!$T$4,'State Zip Codes'!$T$3,"OUT OF TERRITORY"))))),$U$3)</f>
        <v>Zone 5</v>
      </c>
    </row>
    <row r="1746" spans="1:8" x14ac:dyDescent="0.25">
      <c r="A1746" t="s">
        <v>367</v>
      </c>
      <c r="B1746">
        <v>33179</v>
      </c>
      <c r="C1746" t="str">
        <f t="shared" si="27"/>
        <v>33179</v>
      </c>
      <c r="D1746" t="s">
        <v>348</v>
      </c>
      <c r="E1746" t="s">
        <v>1084</v>
      </c>
      <c r="F1746" t="s">
        <v>1090</v>
      </c>
      <c r="G1746" s="144">
        <v>193.1656618353</v>
      </c>
      <c r="H1746" t="str">
        <f>IF(VLOOKUP(A1746,$J$4:$K$19,2)="Y",IF(G1746&lt;='State Zip Codes'!$P$4,'State Zip Codes'!$P$3,IF(G1746&lt;='State Zip Codes'!$Q$4,'State Zip Codes'!$Q$3,IF(G1746&lt;='State Zip Codes'!$R$4,'State Zip Codes'!$R$3,IF(G1746&lt;='State Zip Codes'!$S$4,'State Zip Codes'!$S$3,IF(G1746&lt;='State Zip Codes'!$T$4,'State Zip Codes'!$T$3,"OUT OF TERRITORY"))))),$U$3)</f>
        <v>Zone 5</v>
      </c>
    </row>
    <row r="1747" spans="1:8" x14ac:dyDescent="0.25">
      <c r="A1747" t="s">
        <v>367</v>
      </c>
      <c r="B1747">
        <v>33169</v>
      </c>
      <c r="C1747" t="str">
        <f t="shared" si="27"/>
        <v>33169</v>
      </c>
      <c r="D1747" t="s">
        <v>348</v>
      </c>
      <c r="E1747" t="s">
        <v>1084</v>
      </c>
      <c r="F1747" t="s">
        <v>1090</v>
      </c>
      <c r="G1747" s="144">
        <v>193.29614978519999</v>
      </c>
      <c r="H1747" t="str">
        <f>IF(VLOOKUP(A1747,$J$4:$K$19,2)="Y",IF(G1747&lt;='State Zip Codes'!$P$4,'State Zip Codes'!$P$3,IF(G1747&lt;='State Zip Codes'!$Q$4,'State Zip Codes'!$Q$3,IF(G1747&lt;='State Zip Codes'!$R$4,'State Zip Codes'!$R$3,IF(G1747&lt;='State Zip Codes'!$S$4,'State Zip Codes'!$S$3,IF(G1747&lt;='State Zip Codes'!$T$4,'State Zip Codes'!$T$3,"OUT OF TERRITORY"))))),$U$3)</f>
        <v>Zone 5</v>
      </c>
    </row>
    <row r="1748" spans="1:8" x14ac:dyDescent="0.25">
      <c r="A1748" t="s">
        <v>367</v>
      </c>
      <c r="B1748">
        <v>33014</v>
      </c>
      <c r="C1748" t="str">
        <f t="shared" si="27"/>
        <v>33014</v>
      </c>
      <c r="D1748" t="s">
        <v>348</v>
      </c>
      <c r="E1748" t="s">
        <v>1084</v>
      </c>
      <c r="F1748" t="s">
        <v>1085</v>
      </c>
      <c r="G1748" s="144">
        <v>193.88023870379999</v>
      </c>
      <c r="H1748" t="str">
        <f>IF(VLOOKUP(A1748,$J$4:$K$19,2)="Y",IF(G1748&lt;='State Zip Codes'!$P$4,'State Zip Codes'!$P$3,IF(G1748&lt;='State Zip Codes'!$Q$4,'State Zip Codes'!$Q$3,IF(G1748&lt;='State Zip Codes'!$R$4,'State Zip Codes'!$R$3,IF(G1748&lt;='State Zip Codes'!$S$4,'State Zip Codes'!$S$3,IF(G1748&lt;='State Zip Codes'!$T$4,'State Zip Codes'!$T$3,"OUT OF TERRITORY"))))),$U$3)</f>
        <v>Zone 5</v>
      </c>
    </row>
    <row r="1749" spans="1:8" x14ac:dyDescent="0.25">
      <c r="A1749" t="s">
        <v>367</v>
      </c>
      <c r="B1749">
        <v>33180</v>
      </c>
      <c r="C1749" t="str">
        <f t="shared" si="27"/>
        <v>33180</v>
      </c>
      <c r="D1749" t="s">
        <v>348</v>
      </c>
      <c r="E1749" t="s">
        <v>1084</v>
      </c>
      <c r="F1749" t="s">
        <v>1090</v>
      </c>
      <c r="G1749" s="144">
        <v>193.91752097519998</v>
      </c>
      <c r="H1749" t="str">
        <f>IF(VLOOKUP(A1749,$J$4:$K$19,2)="Y",IF(G1749&lt;='State Zip Codes'!$P$4,'State Zip Codes'!$P$3,IF(G1749&lt;='State Zip Codes'!$Q$4,'State Zip Codes'!$Q$3,IF(G1749&lt;='State Zip Codes'!$R$4,'State Zip Codes'!$R$3,IF(G1749&lt;='State Zip Codes'!$S$4,'State Zip Codes'!$S$3,IF(G1749&lt;='State Zip Codes'!$T$4,'State Zip Codes'!$T$3,"OUT OF TERRITORY"))))),$U$3)</f>
        <v>Zone 5</v>
      </c>
    </row>
    <row r="1750" spans="1:8" x14ac:dyDescent="0.25">
      <c r="A1750" t="s">
        <v>367</v>
      </c>
      <c r="B1750">
        <v>33016</v>
      </c>
      <c r="C1750" t="str">
        <f t="shared" si="27"/>
        <v>33016</v>
      </c>
      <c r="D1750" t="s">
        <v>348</v>
      </c>
      <c r="E1750" t="s">
        <v>1084</v>
      </c>
      <c r="F1750" t="s">
        <v>1085</v>
      </c>
      <c r="G1750" s="144">
        <v>194.06665006079999</v>
      </c>
      <c r="H1750" t="str">
        <f>IF(VLOOKUP(A1750,$J$4:$K$19,2)="Y",IF(G1750&lt;='State Zip Codes'!$P$4,'State Zip Codes'!$P$3,IF(G1750&lt;='State Zip Codes'!$Q$4,'State Zip Codes'!$Q$3,IF(G1750&lt;='State Zip Codes'!$R$4,'State Zip Codes'!$R$3,IF(G1750&lt;='State Zip Codes'!$S$4,'State Zip Codes'!$S$3,IF(G1750&lt;='State Zip Codes'!$T$4,'State Zip Codes'!$T$3,"OUT OF TERRITORY"))))),$U$3)</f>
        <v>Zone 5</v>
      </c>
    </row>
    <row r="1751" spans="1:8" x14ac:dyDescent="0.25">
      <c r="A1751" t="s">
        <v>367</v>
      </c>
      <c r="B1751">
        <v>33054</v>
      </c>
      <c r="C1751" t="str">
        <f t="shared" si="27"/>
        <v>33054</v>
      </c>
      <c r="D1751" t="s">
        <v>348</v>
      </c>
      <c r="E1751" t="s">
        <v>1084</v>
      </c>
      <c r="F1751" t="s">
        <v>1086</v>
      </c>
      <c r="G1751" s="144">
        <v>194.88064631969999</v>
      </c>
      <c r="H1751" t="str">
        <f>IF(VLOOKUP(A1751,$J$4:$K$19,2)="Y",IF(G1751&lt;='State Zip Codes'!$P$4,'State Zip Codes'!$P$3,IF(G1751&lt;='State Zip Codes'!$Q$4,'State Zip Codes'!$Q$3,IF(G1751&lt;='State Zip Codes'!$R$4,'State Zip Codes'!$R$3,IF(G1751&lt;='State Zip Codes'!$S$4,'State Zip Codes'!$S$3,IF(G1751&lt;='State Zip Codes'!$T$4,'State Zip Codes'!$T$3,"OUT OF TERRITORY"))))),$U$3)</f>
        <v>Zone 5</v>
      </c>
    </row>
    <row r="1752" spans="1:8" x14ac:dyDescent="0.25">
      <c r="A1752" t="s">
        <v>367</v>
      </c>
      <c r="B1752">
        <v>33162</v>
      </c>
      <c r="C1752" t="str">
        <f t="shared" si="27"/>
        <v>33162</v>
      </c>
      <c r="D1752" t="s">
        <v>348</v>
      </c>
      <c r="E1752" t="s">
        <v>1084</v>
      </c>
      <c r="F1752" t="s">
        <v>1090</v>
      </c>
      <c r="G1752" s="144">
        <v>195.03598911719999</v>
      </c>
      <c r="H1752" t="str">
        <f>IF(VLOOKUP(A1752,$J$4:$K$19,2)="Y",IF(G1752&lt;='State Zip Codes'!$P$4,'State Zip Codes'!$P$3,IF(G1752&lt;='State Zip Codes'!$Q$4,'State Zip Codes'!$Q$3,IF(G1752&lt;='State Zip Codes'!$R$4,'State Zip Codes'!$R$3,IF(G1752&lt;='State Zip Codes'!$S$4,'State Zip Codes'!$S$3,IF(G1752&lt;='State Zip Codes'!$T$4,'State Zip Codes'!$T$3,"OUT OF TERRITORY"))))),$U$3)</f>
        <v>Zone 5</v>
      </c>
    </row>
    <row r="1753" spans="1:8" x14ac:dyDescent="0.25">
      <c r="A1753" t="s">
        <v>367</v>
      </c>
      <c r="B1753">
        <v>33160</v>
      </c>
      <c r="C1753" t="str">
        <f t="shared" si="27"/>
        <v>33160</v>
      </c>
      <c r="D1753" t="s">
        <v>348</v>
      </c>
      <c r="E1753" t="s">
        <v>1084</v>
      </c>
      <c r="F1753" t="s">
        <v>1091</v>
      </c>
      <c r="G1753" s="144">
        <v>195.24104160989998</v>
      </c>
      <c r="H1753" t="str">
        <f>IF(VLOOKUP(A1753,$J$4:$K$19,2)="Y",IF(G1753&lt;='State Zip Codes'!$P$4,'State Zip Codes'!$P$3,IF(G1753&lt;='State Zip Codes'!$Q$4,'State Zip Codes'!$Q$3,IF(G1753&lt;='State Zip Codes'!$R$4,'State Zip Codes'!$R$3,IF(G1753&lt;='State Zip Codes'!$S$4,'State Zip Codes'!$S$3,IF(G1753&lt;='State Zip Codes'!$T$4,'State Zip Codes'!$T$3,"OUT OF TERRITORY"))))),$U$3)</f>
        <v>Zone 5</v>
      </c>
    </row>
    <row r="1754" spans="1:8" x14ac:dyDescent="0.25">
      <c r="A1754" t="s">
        <v>367</v>
      </c>
      <c r="B1754">
        <v>33178</v>
      </c>
      <c r="C1754" t="str">
        <f t="shared" si="27"/>
        <v>33178</v>
      </c>
      <c r="D1754" t="s">
        <v>348</v>
      </c>
      <c r="E1754" t="s">
        <v>1084</v>
      </c>
      <c r="F1754" t="s">
        <v>1090</v>
      </c>
      <c r="G1754" s="144">
        <v>195.68221515479999</v>
      </c>
      <c r="H1754" t="str">
        <f>IF(VLOOKUP(A1754,$J$4:$K$19,2)="Y",IF(G1754&lt;='State Zip Codes'!$P$4,'State Zip Codes'!$P$3,IF(G1754&lt;='State Zip Codes'!$Q$4,'State Zip Codes'!$Q$3,IF(G1754&lt;='State Zip Codes'!$R$4,'State Zip Codes'!$R$3,IF(G1754&lt;='State Zip Codes'!$S$4,'State Zip Codes'!$S$3,IF(G1754&lt;='State Zip Codes'!$T$4,'State Zip Codes'!$T$3,"OUT OF TERRITORY"))))),$U$3)</f>
        <v>Zone 5</v>
      </c>
    </row>
    <row r="1755" spans="1:8" x14ac:dyDescent="0.25">
      <c r="A1755" t="s">
        <v>367</v>
      </c>
      <c r="B1755">
        <v>33167</v>
      </c>
      <c r="C1755" t="str">
        <f t="shared" si="27"/>
        <v>33167</v>
      </c>
      <c r="D1755" t="s">
        <v>348</v>
      </c>
      <c r="E1755" t="s">
        <v>1084</v>
      </c>
      <c r="F1755" t="s">
        <v>1090</v>
      </c>
      <c r="G1755" s="144">
        <v>195.98047332599998</v>
      </c>
      <c r="H1755" t="str">
        <f>IF(VLOOKUP(A1755,$J$4:$K$19,2)="Y",IF(G1755&lt;='State Zip Codes'!$P$4,'State Zip Codes'!$P$3,IF(G1755&lt;='State Zip Codes'!$Q$4,'State Zip Codes'!$Q$3,IF(G1755&lt;='State Zip Codes'!$R$4,'State Zip Codes'!$R$3,IF(G1755&lt;='State Zip Codes'!$S$4,'State Zip Codes'!$S$3,IF(G1755&lt;='State Zip Codes'!$T$4,'State Zip Codes'!$T$3,"OUT OF TERRITORY"))))),$U$3)</f>
        <v>Zone 5</v>
      </c>
    </row>
    <row r="1756" spans="1:8" x14ac:dyDescent="0.25">
      <c r="A1756" t="s">
        <v>367</v>
      </c>
      <c r="B1756">
        <v>33012</v>
      </c>
      <c r="C1756" t="str">
        <f t="shared" si="27"/>
        <v>33012</v>
      </c>
      <c r="D1756" t="s">
        <v>348</v>
      </c>
      <c r="E1756" t="s">
        <v>1084</v>
      </c>
      <c r="F1756" t="s">
        <v>1085</v>
      </c>
      <c r="G1756" s="144">
        <v>196.35950975189999</v>
      </c>
      <c r="H1756" t="str">
        <f>IF(VLOOKUP(A1756,$J$4:$K$19,2)="Y",IF(G1756&lt;='State Zip Codes'!$P$4,'State Zip Codes'!$P$3,IF(G1756&lt;='State Zip Codes'!$Q$4,'State Zip Codes'!$Q$3,IF(G1756&lt;='State Zip Codes'!$R$4,'State Zip Codes'!$R$3,IF(G1756&lt;='State Zip Codes'!$S$4,'State Zip Codes'!$S$3,IF(G1756&lt;='State Zip Codes'!$T$4,'State Zip Codes'!$T$3,"OUT OF TERRITORY"))))),$U$3)</f>
        <v>Zone 5</v>
      </c>
    </row>
    <row r="1757" spans="1:8" x14ac:dyDescent="0.25">
      <c r="A1757" t="s">
        <v>367</v>
      </c>
      <c r="B1757">
        <v>33168</v>
      </c>
      <c r="C1757" t="str">
        <f t="shared" si="27"/>
        <v>33168</v>
      </c>
      <c r="D1757" t="s">
        <v>348</v>
      </c>
      <c r="E1757" t="s">
        <v>1084</v>
      </c>
      <c r="F1757" t="s">
        <v>1090</v>
      </c>
      <c r="G1757" s="144">
        <v>196.65155421119999</v>
      </c>
      <c r="H1757" t="str">
        <f>IF(VLOOKUP(A1757,$J$4:$K$19,2)="Y",IF(G1757&lt;='State Zip Codes'!$P$4,'State Zip Codes'!$P$3,IF(G1757&lt;='State Zip Codes'!$Q$4,'State Zip Codes'!$Q$3,IF(G1757&lt;='State Zip Codes'!$R$4,'State Zip Codes'!$R$3,IF(G1757&lt;='State Zip Codes'!$S$4,'State Zip Codes'!$S$3,IF(G1757&lt;='State Zip Codes'!$T$4,'State Zip Codes'!$T$3,"OUT OF TERRITORY"))))),$U$3)</f>
        <v>Zone 5</v>
      </c>
    </row>
    <row r="1758" spans="1:8" x14ac:dyDescent="0.25">
      <c r="A1758" t="s">
        <v>367</v>
      </c>
      <c r="B1758">
        <v>33161</v>
      </c>
      <c r="C1758" t="str">
        <f t="shared" si="27"/>
        <v>33161</v>
      </c>
      <c r="D1758" t="s">
        <v>348</v>
      </c>
      <c r="E1758" t="s">
        <v>1084</v>
      </c>
      <c r="F1758" t="s">
        <v>1090</v>
      </c>
      <c r="G1758" s="144">
        <v>197.16729229889998</v>
      </c>
      <c r="H1758" t="str">
        <f>IF(VLOOKUP(A1758,$J$4:$K$19,2)="Y",IF(G1758&lt;='State Zip Codes'!$P$4,'State Zip Codes'!$P$3,IF(G1758&lt;='State Zip Codes'!$Q$4,'State Zip Codes'!$Q$3,IF(G1758&lt;='State Zip Codes'!$R$4,'State Zip Codes'!$R$3,IF(G1758&lt;='State Zip Codes'!$S$4,'State Zip Codes'!$S$3,IF(G1758&lt;='State Zip Codes'!$T$4,'State Zip Codes'!$T$3,"OUT OF TERRITORY"))))),$U$3)</f>
        <v>Zone 5</v>
      </c>
    </row>
    <row r="1759" spans="1:8" x14ac:dyDescent="0.25">
      <c r="A1759" t="s">
        <v>367</v>
      </c>
      <c r="B1759">
        <v>33013</v>
      </c>
      <c r="C1759" t="str">
        <f t="shared" si="27"/>
        <v>33013</v>
      </c>
      <c r="D1759" t="s">
        <v>348</v>
      </c>
      <c r="E1759" t="s">
        <v>1084</v>
      </c>
      <c r="F1759" t="s">
        <v>1085</v>
      </c>
      <c r="G1759" s="144">
        <v>197.4034133511</v>
      </c>
      <c r="H1759" t="str">
        <f>IF(VLOOKUP(A1759,$J$4:$K$19,2)="Y",IF(G1759&lt;='State Zip Codes'!$P$4,'State Zip Codes'!$P$3,IF(G1759&lt;='State Zip Codes'!$Q$4,'State Zip Codes'!$Q$3,IF(G1759&lt;='State Zip Codes'!$R$4,'State Zip Codes'!$R$3,IF(G1759&lt;='State Zip Codes'!$S$4,'State Zip Codes'!$S$3,IF(G1759&lt;='State Zip Codes'!$T$4,'State Zip Codes'!$T$3,"OUT OF TERRITORY"))))),$U$3)</f>
        <v>Zone 5</v>
      </c>
    </row>
    <row r="1760" spans="1:8" x14ac:dyDescent="0.25">
      <c r="A1760" t="s">
        <v>367</v>
      </c>
      <c r="B1760">
        <v>33181</v>
      </c>
      <c r="C1760" t="str">
        <f t="shared" si="27"/>
        <v>33181</v>
      </c>
      <c r="D1760" t="s">
        <v>348</v>
      </c>
      <c r="E1760" t="s">
        <v>1084</v>
      </c>
      <c r="F1760" t="s">
        <v>1090</v>
      </c>
      <c r="G1760" s="144">
        <v>197.70167152229999</v>
      </c>
      <c r="H1760" t="str">
        <f>IF(VLOOKUP(A1760,$J$4:$K$19,2)="Y",IF(G1760&lt;='State Zip Codes'!$P$4,'State Zip Codes'!$P$3,IF(G1760&lt;='State Zip Codes'!$Q$4,'State Zip Codes'!$Q$3,IF(G1760&lt;='State Zip Codes'!$R$4,'State Zip Codes'!$R$3,IF(G1760&lt;='State Zip Codes'!$S$4,'State Zip Codes'!$S$3,IF(G1760&lt;='State Zip Codes'!$T$4,'State Zip Codes'!$T$3,"OUT OF TERRITORY"))))),$U$3)</f>
        <v>Zone 5</v>
      </c>
    </row>
    <row r="1761" spans="1:8" x14ac:dyDescent="0.25">
      <c r="A1761" t="s">
        <v>367</v>
      </c>
      <c r="B1761">
        <v>33154</v>
      </c>
      <c r="C1761" t="str">
        <f t="shared" si="27"/>
        <v>33154</v>
      </c>
      <c r="D1761" t="s">
        <v>348</v>
      </c>
      <c r="E1761" t="s">
        <v>1084</v>
      </c>
      <c r="F1761" t="s">
        <v>1092</v>
      </c>
      <c r="G1761" s="144">
        <v>198.19876847430001</v>
      </c>
      <c r="H1761" t="str">
        <f>IF(VLOOKUP(A1761,$J$4:$K$19,2)="Y",IF(G1761&lt;='State Zip Codes'!$P$4,'State Zip Codes'!$P$3,IF(G1761&lt;='State Zip Codes'!$Q$4,'State Zip Codes'!$Q$3,IF(G1761&lt;='State Zip Codes'!$R$4,'State Zip Codes'!$R$3,IF(G1761&lt;='State Zip Codes'!$S$4,'State Zip Codes'!$S$3,IF(G1761&lt;='State Zip Codes'!$T$4,'State Zip Codes'!$T$3,"OUT OF TERRITORY"))))),$U$3)</f>
        <v>Zone 5</v>
      </c>
    </row>
    <row r="1762" spans="1:8" x14ac:dyDescent="0.25">
      <c r="A1762" t="s">
        <v>367</v>
      </c>
      <c r="B1762">
        <v>33166</v>
      </c>
      <c r="C1762" t="str">
        <f t="shared" si="27"/>
        <v>33166</v>
      </c>
      <c r="D1762" t="s">
        <v>348</v>
      </c>
      <c r="E1762" t="s">
        <v>1084</v>
      </c>
      <c r="F1762" t="s">
        <v>1090</v>
      </c>
      <c r="G1762" s="144">
        <v>198.35411127180001</v>
      </c>
      <c r="H1762" t="str">
        <f>IF(VLOOKUP(A1762,$J$4:$K$19,2)="Y",IF(G1762&lt;='State Zip Codes'!$P$4,'State Zip Codes'!$P$3,IF(G1762&lt;='State Zip Codes'!$Q$4,'State Zip Codes'!$Q$3,IF(G1762&lt;='State Zip Codes'!$R$4,'State Zip Codes'!$R$3,IF(G1762&lt;='State Zip Codes'!$S$4,'State Zip Codes'!$S$3,IF(G1762&lt;='State Zip Codes'!$T$4,'State Zip Codes'!$T$3,"OUT OF TERRITORY"))))),$U$3)</f>
        <v>Zone 5</v>
      </c>
    </row>
    <row r="1763" spans="1:8" x14ac:dyDescent="0.25">
      <c r="A1763" t="s">
        <v>367</v>
      </c>
      <c r="B1763">
        <v>33147</v>
      </c>
      <c r="C1763" t="str">
        <f t="shared" si="27"/>
        <v>33147</v>
      </c>
      <c r="D1763" t="s">
        <v>348</v>
      </c>
      <c r="E1763" t="s">
        <v>1084</v>
      </c>
      <c r="F1763" t="s">
        <v>1090</v>
      </c>
      <c r="G1763" s="144">
        <v>198.68965171439999</v>
      </c>
      <c r="H1763" t="str">
        <f>IF(VLOOKUP(A1763,$J$4:$K$19,2)="Y",IF(G1763&lt;='State Zip Codes'!$P$4,'State Zip Codes'!$P$3,IF(G1763&lt;='State Zip Codes'!$Q$4,'State Zip Codes'!$Q$3,IF(G1763&lt;='State Zip Codes'!$R$4,'State Zip Codes'!$R$3,IF(G1763&lt;='State Zip Codes'!$S$4,'State Zip Codes'!$S$3,IF(G1763&lt;='State Zip Codes'!$T$4,'State Zip Codes'!$T$3,"OUT OF TERRITORY"))))),$U$3)</f>
        <v>Zone 5</v>
      </c>
    </row>
    <row r="1764" spans="1:8" x14ac:dyDescent="0.25">
      <c r="A1764" t="s">
        <v>367</v>
      </c>
      <c r="B1764">
        <v>33010</v>
      </c>
      <c r="C1764" t="str">
        <f t="shared" si="27"/>
        <v>33010</v>
      </c>
      <c r="D1764" t="s">
        <v>348</v>
      </c>
      <c r="E1764" t="s">
        <v>1084</v>
      </c>
      <c r="F1764" t="s">
        <v>1085</v>
      </c>
      <c r="G1764" s="144">
        <v>199.14946639499999</v>
      </c>
      <c r="H1764" t="str">
        <f>IF(VLOOKUP(A1764,$J$4:$K$19,2)="Y",IF(G1764&lt;='State Zip Codes'!$P$4,'State Zip Codes'!$P$3,IF(G1764&lt;='State Zip Codes'!$Q$4,'State Zip Codes'!$Q$3,IF(G1764&lt;='State Zip Codes'!$R$4,'State Zip Codes'!$R$3,IF(G1764&lt;='State Zip Codes'!$S$4,'State Zip Codes'!$S$3,IF(G1764&lt;='State Zip Codes'!$T$4,'State Zip Codes'!$T$3,"OUT OF TERRITORY"))))),$U$3)</f>
        <v>Zone 5</v>
      </c>
    </row>
    <row r="1765" spans="1:8" x14ac:dyDescent="0.25">
      <c r="A1765" t="s">
        <v>367</v>
      </c>
      <c r="B1765">
        <v>33192</v>
      </c>
      <c r="C1765" t="str">
        <f t="shared" si="27"/>
        <v>33192</v>
      </c>
      <c r="D1765" t="s">
        <v>348</v>
      </c>
      <c r="E1765" t="s">
        <v>1084</v>
      </c>
      <c r="F1765" t="s">
        <v>1090</v>
      </c>
      <c r="G1765" s="144">
        <v>199.21781722590001</v>
      </c>
      <c r="H1765" t="str">
        <f>IF(VLOOKUP(A1765,$J$4:$K$19,2)="Y",IF(G1765&lt;='State Zip Codes'!$P$4,'State Zip Codes'!$P$3,IF(G1765&lt;='State Zip Codes'!$Q$4,'State Zip Codes'!$Q$3,IF(G1765&lt;='State Zip Codes'!$R$4,'State Zip Codes'!$R$3,IF(G1765&lt;='State Zip Codes'!$S$4,'State Zip Codes'!$S$3,IF(G1765&lt;='State Zip Codes'!$T$4,'State Zip Codes'!$T$3,"OUT OF TERRITORY"))))),$U$3)</f>
        <v>Zone 5</v>
      </c>
    </row>
    <row r="1766" spans="1:8" x14ac:dyDescent="0.25">
      <c r="A1766" t="s">
        <v>367</v>
      </c>
      <c r="B1766">
        <v>33150</v>
      </c>
      <c r="C1766" t="str">
        <f t="shared" si="27"/>
        <v>33150</v>
      </c>
      <c r="D1766" t="s">
        <v>348</v>
      </c>
      <c r="E1766" t="s">
        <v>1084</v>
      </c>
      <c r="F1766" t="s">
        <v>1090</v>
      </c>
      <c r="G1766" s="144">
        <v>199.23645836159997</v>
      </c>
      <c r="H1766" t="str">
        <f>IF(VLOOKUP(A1766,$J$4:$K$19,2)="Y",IF(G1766&lt;='State Zip Codes'!$P$4,'State Zip Codes'!$P$3,IF(G1766&lt;='State Zip Codes'!$Q$4,'State Zip Codes'!$Q$3,IF(G1766&lt;='State Zip Codes'!$R$4,'State Zip Codes'!$R$3,IF(G1766&lt;='State Zip Codes'!$S$4,'State Zip Codes'!$S$3,IF(G1766&lt;='State Zip Codes'!$T$4,'State Zip Codes'!$T$3,"OUT OF TERRITORY"))))),$U$3)</f>
        <v>Zone 5</v>
      </c>
    </row>
    <row r="1767" spans="1:8" x14ac:dyDescent="0.25">
      <c r="A1767" t="s">
        <v>367</v>
      </c>
      <c r="B1767">
        <v>33198</v>
      </c>
      <c r="C1767" t="str">
        <f t="shared" si="27"/>
        <v>33198</v>
      </c>
      <c r="D1767" t="s">
        <v>348</v>
      </c>
      <c r="E1767" t="s">
        <v>1084</v>
      </c>
      <c r="F1767" t="s">
        <v>1090</v>
      </c>
      <c r="G1767" s="144">
        <v>199.39180115909997</v>
      </c>
      <c r="H1767" t="str">
        <f>IF(VLOOKUP(A1767,$J$4:$K$19,2)="Y",IF(G1767&lt;='State Zip Codes'!$P$4,'State Zip Codes'!$P$3,IF(G1767&lt;='State Zip Codes'!$Q$4,'State Zip Codes'!$Q$3,IF(G1767&lt;='State Zip Codes'!$R$4,'State Zip Codes'!$R$3,IF(G1767&lt;='State Zip Codes'!$S$4,'State Zip Codes'!$S$3,IF(G1767&lt;='State Zip Codes'!$T$4,'State Zip Codes'!$T$3,"OUT OF TERRITORY"))))),$U$3)</f>
        <v>Zone 5</v>
      </c>
    </row>
    <row r="1768" spans="1:8" x14ac:dyDescent="0.25">
      <c r="A1768" t="s">
        <v>367</v>
      </c>
      <c r="B1768">
        <v>33182</v>
      </c>
      <c r="C1768" t="str">
        <f t="shared" si="27"/>
        <v>33182</v>
      </c>
      <c r="D1768" t="s">
        <v>348</v>
      </c>
      <c r="E1768" t="s">
        <v>1084</v>
      </c>
      <c r="F1768" t="s">
        <v>1090</v>
      </c>
      <c r="G1768" s="144">
        <v>199.4228697186</v>
      </c>
      <c r="H1768" t="str">
        <f>IF(VLOOKUP(A1768,$J$4:$K$19,2)="Y",IF(G1768&lt;='State Zip Codes'!$P$4,'State Zip Codes'!$P$3,IF(G1768&lt;='State Zip Codes'!$Q$4,'State Zip Codes'!$Q$3,IF(G1768&lt;='State Zip Codes'!$R$4,'State Zip Codes'!$R$3,IF(G1768&lt;='State Zip Codes'!$S$4,'State Zip Codes'!$S$3,IF(G1768&lt;='State Zip Codes'!$T$4,'State Zip Codes'!$T$3,"OUT OF TERRITORY"))))),$U$3)</f>
        <v>Zone 5</v>
      </c>
    </row>
    <row r="1769" spans="1:8" x14ac:dyDescent="0.25">
      <c r="A1769" t="s">
        <v>367</v>
      </c>
      <c r="B1769">
        <v>33138</v>
      </c>
      <c r="C1769" t="str">
        <f t="shared" si="27"/>
        <v>33138</v>
      </c>
      <c r="D1769" t="s">
        <v>348</v>
      </c>
      <c r="E1769" t="s">
        <v>1084</v>
      </c>
      <c r="F1769" t="s">
        <v>1090</v>
      </c>
      <c r="G1769" s="144">
        <v>199.78947872069998</v>
      </c>
      <c r="H1769" t="str">
        <f>IF(VLOOKUP(A1769,$J$4:$K$19,2)="Y",IF(G1769&lt;='State Zip Codes'!$P$4,'State Zip Codes'!$P$3,IF(G1769&lt;='State Zip Codes'!$Q$4,'State Zip Codes'!$Q$3,IF(G1769&lt;='State Zip Codes'!$R$4,'State Zip Codes'!$R$3,IF(G1769&lt;='State Zip Codes'!$S$4,'State Zip Codes'!$S$3,IF(G1769&lt;='State Zip Codes'!$T$4,'State Zip Codes'!$T$3,"OUT OF TERRITORY"))))),$U$3)</f>
        <v>Zone 5</v>
      </c>
    </row>
    <row r="1770" spans="1:8" x14ac:dyDescent="0.25">
      <c r="A1770" t="s">
        <v>367</v>
      </c>
      <c r="B1770">
        <v>32344</v>
      </c>
      <c r="C1770" t="str">
        <f t="shared" si="27"/>
        <v>32344</v>
      </c>
      <c r="D1770" t="s">
        <v>348</v>
      </c>
      <c r="E1770" t="s">
        <v>388</v>
      </c>
      <c r="F1770" t="s">
        <v>1093</v>
      </c>
      <c r="G1770" s="144">
        <v>199.87647068729999</v>
      </c>
      <c r="H1770" t="str">
        <f>IF(VLOOKUP(A1770,$J$4:$K$19,2)="Y",IF(G1770&lt;='State Zip Codes'!$P$4,'State Zip Codes'!$P$3,IF(G1770&lt;='State Zip Codes'!$Q$4,'State Zip Codes'!$Q$3,IF(G1770&lt;='State Zip Codes'!$R$4,'State Zip Codes'!$R$3,IF(G1770&lt;='State Zip Codes'!$S$4,'State Zip Codes'!$S$3,IF(G1770&lt;='State Zip Codes'!$T$4,'State Zip Codes'!$T$3,"OUT OF TERRITORY"))))),$U$3)</f>
        <v>Zone 5</v>
      </c>
    </row>
    <row r="1771" spans="1:8" x14ac:dyDescent="0.25">
      <c r="A1771" t="s">
        <v>367</v>
      </c>
      <c r="B1771">
        <v>33172</v>
      </c>
      <c r="C1771" t="str">
        <f t="shared" si="27"/>
        <v>33172</v>
      </c>
      <c r="D1771" t="s">
        <v>348</v>
      </c>
      <c r="E1771" t="s">
        <v>1084</v>
      </c>
      <c r="F1771" t="s">
        <v>1090</v>
      </c>
      <c r="G1771" s="144">
        <v>200.17472885849998</v>
      </c>
      <c r="H1771" t="str">
        <f>IF(VLOOKUP(A1771,$J$4:$K$19,2)="Y",IF(G1771&lt;='State Zip Codes'!$P$4,'State Zip Codes'!$P$3,IF(G1771&lt;='State Zip Codes'!$Q$4,'State Zip Codes'!$Q$3,IF(G1771&lt;='State Zip Codes'!$R$4,'State Zip Codes'!$R$3,IF(G1771&lt;='State Zip Codes'!$S$4,'State Zip Codes'!$S$3,IF(G1771&lt;='State Zip Codes'!$T$4,'State Zip Codes'!$T$3,"OUT OF TERRITORY"))))),$U$3)</f>
        <v>Zone 5</v>
      </c>
    </row>
    <row r="1772" spans="1:8" x14ac:dyDescent="0.25">
      <c r="A1772" t="s">
        <v>367</v>
      </c>
      <c r="B1772">
        <v>33141</v>
      </c>
      <c r="C1772" t="str">
        <f t="shared" si="27"/>
        <v>33141</v>
      </c>
      <c r="D1772" t="s">
        <v>348</v>
      </c>
      <c r="E1772" t="s">
        <v>1084</v>
      </c>
      <c r="F1772" t="s">
        <v>1092</v>
      </c>
      <c r="G1772" s="144">
        <v>200.52269672489999</v>
      </c>
      <c r="H1772" t="str">
        <f>IF(VLOOKUP(A1772,$J$4:$K$19,2)="Y",IF(G1772&lt;='State Zip Codes'!$P$4,'State Zip Codes'!$P$3,IF(G1772&lt;='State Zip Codes'!$Q$4,'State Zip Codes'!$Q$3,IF(G1772&lt;='State Zip Codes'!$R$4,'State Zip Codes'!$R$3,IF(G1772&lt;='State Zip Codes'!$S$4,'State Zip Codes'!$S$3,IF(G1772&lt;='State Zip Codes'!$T$4,'State Zip Codes'!$T$3,"OUT OF TERRITORY"))))),$U$3)</f>
        <v>Zone 5</v>
      </c>
    </row>
    <row r="1773" spans="1:8" x14ac:dyDescent="0.25">
      <c r="A1773" t="s">
        <v>367</v>
      </c>
      <c r="B1773">
        <v>33194</v>
      </c>
      <c r="C1773" t="str">
        <f t="shared" si="27"/>
        <v>33194</v>
      </c>
      <c r="D1773" t="s">
        <v>348</v>
      </c>
      <c r="E1773" t="s">
        <v>1084</v>
      </c>
      <c r="F1773" t="s">
        <v>1090</v>
      </c>
      <c r="G1773" s="144">
        <v>200.80231376040001</v>
      </c>
      <c r="H1773" t="str">
        <f>IF(VLOOKUP(A1773,$J$4:$K$19,2)="Y",IF(G1773&lt;='State Zip Codes'!$P$4,'State Zip Codes'!$P$3,IF(G1773&lt;='State Zip Codes'!$Q$4,'State Zip Codes'!$Q$3,IF(G1773&lt;='State Zip Codes'!$R$4,'State Zip Codes'!$R$3,IF(G1773&lt;='State Zip Codes'!$S$4,'State Zip Codes'!$S$3,IF(G1773&lt;='State Zip Codes'!$T$4,'State Zip Codes'!$T$3,"OUT OF TERRITORY"))))),$U$3)</f>
        <v>Zone 5</v>
      </c>
    </row>
    <row r="1774" spans="1:8" x14ac:dyDescent="0.25">
      <c r="A1774" t="s">
        <v>367</v>
      </c>
      <c r="B1774">
        <v>33122</v>
      </c>
      <c r="C1774" t="str">
        <f t="shared" si="27"/>
        <v>33122</v>
      </c>
      <c r="D1774" t="s">
        <v>348</v>
      </c>
      <c r="E1774" t="s">
        <v>1084</v>
      </c>
      <c r="F1774" t="s">
        <v>1090</v>
      </c>
      <c r="G1774" s="144">
        <v>200.89551943889998</v>
      </c>
      <c r="H1774" t="str">
        <f>IF(VLOOKUP(A1774,$J$4:$K$19,2)="Y",IF(G1774&lt;='State Zip Codes'!$P$4,'State Zip Codes'!$P$3,IF(G1774&lt;='State Zip Codes'!$Q$4,'State Zip Codes'!$Q$3,IF(G1774&lt;='State Zip Codes'!$R$4,'State Zip Codes'!$R$3,IF(G1774&lt;='State Zip Codes'!$S$4,'State Zip Codes'!$S$3,IF(G1774&lt;='State Zip Codes'!$T$4,'State Zip Codes'!$T$3,"OUT OF TERRITORY"))))),$U$3)</f>
        <v>Zone 5</v>
      </c>
    </row>
    <row r="1775" spans="1:8" x14ac:dyDescent="0.25">
      <c r="A1775" t="s">
        <v>367</v>
      </c>
      <c r="B1775">
        <v>33191</v>
      </c>
      <c r="C1775" t="str">
        <f t="shared" si="27"/>
        <v>33191</v>
      </c>
      <c r="D1775" t="s">
        <v>348</v>
      </c>
      <c r="E1775" t="s">
        <v>1084</v>
      </c>
      <c r="F1775" t="s">
        <v>1090</v>
      </c>
      <c r="G1775" s="144">
        <v>201.07571708399999</v>
      </c>
      <c r="H1775" t="str">
        <f>IF(VLOOKUP(A1775,$J$4:$K$19,2)="Y",IF(G1775&lt;='State Zip Codes'!$P$4,'State Zip Codes'!$P$3,IF(G1775&lt;='State Zip Codes'!$Q$4,'State Zip Codes'!$Q$3,IF(G1775&lt;='State Zip Codes'!$R$4,'State Zip Codes'!$R$3,IF(G1775&lt;='State Zip Codes'!$S$4,'State Zip Codes'!$S$3,IF(G1775&lt;='State Zip Codes'!$T$4,'State Zip Codes'!$T$3,"OUT OF TERRITORY"))))),$U$3)</f>
        <v>Zone 5</v>
      </c>
    </row>
    <row r="1776" spans="1:8" x14ac:dyDescent="0.25">
      <c r="A1776" t="s">
        <v>367</v>
      </c>
      <c r="B1776">
        <v>33142</v>
      </c>
      <c r="C1776" t="str">
        <f t="shared" si="27"/>
        <v>33142</v>
      </c>
      <c r="D1776" t="s">
        <v>348</v>
      </c>
      <c r="E1776" t="s">
        <v>1084</v>
      </c>
      <c r="F1776" t="s">
        <v>1090</v>
      </c>
      <c r="G1776" s="144">
        <v>201.15028162679999</v>
      </c>
      <c r="H1776" t="str">
        <f>IF(VLOOKUP(A1776,$J$4:$K$19,2)="Y",IF(G1776&lt;='State Zip Codes'!$P$4,'State Zip Codes'!$P$3,IF(G1776&lt;='State Zip Codes'!$Q$4,'State Zip Codes'!$Q$3,IF(G1776&lt;='State Zip Codes'!$R$4,'State Zip Codes'!$R$3,IF(G1776&lt;='State Zip Codes'!$S$4,'State Zip Codes'!$S$3,IF(G1776&lt;='State Zip Codes'!$T$4,'State Zip Codes'!$T$3,"OUT OF TERRITORY"))))),$U$3)</f>
        <v>Zone 5</v>
      </c>
    </row>
    <row r="1777" spans="1:8" x14ac:dyDescent="0.25">
      <c r="A1777" t="s">
        <v>367</v>
      </c>
      <c r="B1777">
        <v>33184</v>
      </c>
      <c r="C1777" t="str">
        <f t="shared" si="27"/>
        <v>33184</v>
      </c>
      <c r="D1777" t="s">
        <v>348</v>
      </c>
      <c r="E1777" t="s">
        <v>1084</v>
      </c>
      <c r="F1777" t="s">
        <v>1090</v>
      </c>
      <c r="G1777" s="144">
        <v>201.31183813620001</v>
      </c>
      <c r="H1777" t="str">
        <f>IF(VLOOKUP(A1777,$J$4:$K$19,2)="Y",IF(G1777&lt;='State Zip Codes'!$P$4,'State Zip Codes'!$P$3,IF(G1777&lt;='State Zip Codes'!$Q$4,'State Zip Codes'!$Q$3,IF(G1777&lt;='State Zip Codes'!$R$4,'State Zip Codes'!$R$3,IF(G1777&lt;='State Zip Codes'!$S$4,'State Zip Codes'!$S$3,IF(G1777&lt;='State Zip Codes'!$T$4,'State Zip Codes'!$T$3,"OUT OF TERRITORY"))))),$U$3)</f>
        <v>Zone 5</v>
      </c>
    </row>
    <row r="1778" spans="1:8" x14ac:dyDescent="0.25">
      <c r="A1778" t="s">
        <v>367</v>
      </c>
      <c r="B1778">
        <v>33127</v>
      </c>
      <c r="C1778" t="str">
        <f t="shared" si="27"/>
        <v>33127</v>
      </c>
      <c r="D1778" t="s">
        <v>348</v>
      </c>
      <c r="E1778" t="s">
        <v>1084</v>
      </c>
      <c r="F1778" t="s">
        <v>1090</v>
      </c>
      <c r="G1778" s="144">
        <v>201.82136251200001</v>
      </c>
      <c r="H1778" t="str">
        <f>IF(VLOOKUP(A1778,$J$4:$K$19,2)="Y",IF(G1778&lt;='State Zip Codes'!$P$4,'State Zip Codes'!$P$3,IF(G1778&lt;='State Zip Codes'!$Q$4,'State Zip Codes'!$Q$3,IF(G1778&lt;='State Zip Codes'!$R$4,'State Zip Codes'!$R$3,IF(G1778&lt;='State Zip Codes'!$S$4,'State Zip Codes'!$S$3,IF(G1778&lt;='State Zip Codes'!$T$4,'State Zip Codes'!$T$3,"OUT OF TERRITORY"))))),$U$3)</f>
        <v>Zone 5</v>
      </c>
    </row>
    <row r="1779" spans="1:8" x14ac:dyDescent="0.25">
      <c r="A1779" t="s">
        <v>367</v>
      </c>
      <c r="B1779">
        <v>33126</v>
      </c>
      <c r="C1779" t="str">
        <f t="shared" si="27"/>
        <v>33126</v>
      </c>
      <c r="D1779" t="s">
        <v>348</v>
      </c>
      <c r="E1779" t="s">
        <v>1084</v>
      </c>
      <c r="F1779" t="s">
        <v>1090</v>
      </c>
      <c r="G1779" s="144">
        <v>201.93942303809999</v>
      </c>
      <c r="H1779" t="str">
        <f>IF(VLOOKUP(A1779,$J$4:$K$19,2)="Y",IF(G1779&lt;='State Zip Codes'!$P$4,'State Zip Codes'!$P$3,IF(G1779&lt;='State Zip Codes'!$Q$4,'State Zip Codes'!$Q$3,IF(G1779&lt;='State Zip Codes'!$R$4,'State Zip Codes'!$R$3,IF(G1779&lt;='State Zip Codes'!$S$4,'State Zip Codes'!$S$3,IF(G1779&lt;='State Zip Codes'!$T$4,'State Zip Codes'!$T$3,"OUT OF TERRITORY"))))),$U$3)</f>
        <v>Zone 5</v>
      </c>
    </row>
    <row r="1780" spans="1:8" x14ac:dyDescent="0.25">
      <c r="A1780" t="s">
        <v>367</v>
      </c>
      <c r="B1780">
        <v>33206</v>
      </c>
      <c r="C1780" t="str">
        <f t="shared" si="27"/>
        <v>33206</v>
      </c>
      <c r="D1780" t="s">
        <v>348</v>
      </c>
      <c r="E1780" t="s">
        <v>1084</v>
      </c>
      <c r="F1780" t="s">
        <v>1090</v>
      </c>
      <c r="G1780" s="144">
        <v>202.007773869</v>
      </c>
      <c r="H1780" t="str">
        <f>IF(VLOOKUP(A1780,$J$4:$K$19,2)="Y",IF(G1780&lt;='State Zip Codes'!$P$4,'State Zip Codes'!$P$3,IF(G1780&lt;='State Zip Codes'!$Q$4,'State Zip Codes'!$Q$3,IF(G1780&lt;='State Zip Codes'!$R$4,'State Zip Codes'!$R$3,IF(G1780&lt;='State Zip Codes'!$S$4,'State Zip Codes'!$S$3,IF(G1780&lt;='State Zip Codes'!$T$4,'State Zip Codes'!$T$3,"OUT OF TERRITORY"))))),$U$3)</f>
        <v>Zone 5</v>
      </c>
    </row>
    <row r="1781" spans="1:8" x14ac:dyDescent="0.25">
      <c r="A1781" t="s">
        <v>367</v>
      </c>
      <c r="B1781">
        <v>33174</v>
      </c>
      <c r="C1781" t="str">
        <f t="shared" si="27"/>
        <v>33174</v>
      </c>
      <c r="D1781" t="s">
        <v>348</v>
      </c>
      <c r="E1781" t="s">
        <v>1084</v>
      </c>
      <c r="F1781" t="s">
        <v>1090</v>
      </c>
      <c r="G1781" s="144">
        <v>202.0264150047</v>
      </c>
      <c r="H1781" t="str">
        <f>IF(VLOOKUP(A1781,$J$4:$K$19,2)="Y",IF(G1781&lt;='State Zip Codes'!$P$4,'State Zip Codes'!$P$3,IF(G1781&lt;='State Zip Codes'!$Q$4,'State Zip Codes'!$Q$3,IF(G1781&lt;='State Zip Codes'!$R$4,'State Zip Codes'!$R$3,IF(G1781&lt;='State Zip Codes'!$S$4,'State Zip Codes'!$S$3,IF(G1781&lt;='State Zip Codes'!$T$4,'State Zip Codes'!$T$3,"OUT OF TERRITORY"))))),$U$3)</f>
        <v>Zone 5</v>
      </c>
    </row>
    <row r="1782" spans="1:8" x14ac:dyDescent="0.25">
      <c r="A1782" t="s">
        <v>367</v>
      </c>
      <c r="B1782">
        <v>33199</v>
      </c>
      <c r="C1782" t="str">
        <f t="shared" si="27"/>
        <v>33199</v>
      </c>
      <c r="D1782" t="s">
        <v>348</v>
      </c>
      <c r="E1782" t="s">
        <v>1084</v>
      </c>
      <c r="F1782" t="s">
        <v>1090</v>
      </c>
      <c r="G1782" s="144">
        <v>202.03884242849998</v>
      </c>
      <c r="H1782" t="str">
        <f>IF(VLOOKUP(A1782,$J$4:$K$19,2)="Y",IF(G1782&lt;='State Zip Codes'!$P$4,'State Zip Codes'!$P$3,IF(G1782&lt;='State Zip Codes'!$Q$4,'State Zip Codes'!$Q$3,IF(G1782&lt;='State Zip Codes'!$R$4,'State Zip Codes'!$R$3,IF(G1782&lt;='State Zip Codes'!$S$4,'State Zip Codes'!$S$3,IF(G1782&lt;='State Zip Codes'!$T$4,'State Zip Codes'!$T$3,"OUT OF TERRITORY"))))),$U$3)</f>
        <v>Zone 5</v>
      </c>
    </row>
    <row r="1783" spans="1:8" x14ac:dyDescent="0.25">
      <c r="A1783" t="s">
        <v>367</v>
      </c>
      <c r="B1783">
        <v>33137</v>
      </c>
      <c r="C1783" t="str">
        <f t="shared" si="27"/>
        <v>33137</v>
      </c>
      <c r="D1783" t="s">
        <v>348</v>
      </c>
      <c r="E1783" t="s">
        <v>1084</v>
      </c>
      <c r="F1783" t="s">
        <v>1090</v>
      </c>
      <c r="G1783" s="144">
        <v>202.3930240068</v>
      </c>
      <c r="H1783" t="str">
        <f>IF(VLOOKUP(A1783,$J$4:$K$19,2)="Y",IF(G1783&lt;='State Zip Codes'!$P$4,'State Zip Codes'!$P$3,IF(G1783&lt;='State Zip Codes'!$Q$4,'State Zip Codes'!$Q$3,IF(G1783&lt;='State Zip Codes'!$R$4,'State Zip Codes'!$R$3,IF(G1783&lt;='State Zip Codes'!$S$4,'State Zip Codes'!$S$3,IF(G1783&lt;='State Zip Codes'!$T$4,'State Zip Codes'!$T$3,"OUT OF TERRITORY"))))),$U$3)</f>
        <v>Zone 5</v>
      </c>
    </row>
    <row r="1784" spans="1:8" x14ac:dyDescent="0.25">
      <c r="A1784" t="s">
        <v>367</v>
      </c>
      <c r="B1784">
        <v>33140</v>
      </c>
      <c r="C1784" t="str">
        <f t="shared" si="27"/>
        <v>33140</v>
      </c>
      <c r="D1784" t="s">
        <v>348</v>
      </c>
      <c r="E1784" t="s">
        <v>1084</v>
      </c>
      <c r="F1784" t="s">
        <v>1092</v>
      </c>
      <c r="G1784" s="144">
        <v>202.73477816129997</v>
      </c>
      <c r="H1784" t="str">
        <f>IF(VLOOKUP(A1784,$J$4:$K$19,2)="Y",IF(G1784&lt;='State Zip Codes'!$P$4,'State Zip Codes'!$P$3,IF(G1784&lt;='State Zip Codes'!$Q$4,'State Zip Codes'!$Q$3,IF(G1784&lt;='State Zip Codes'!$R$4,'State Zip Codes'!$R$3,IF(G1784&lt;='State Zip Codes'!$S$4,'State Zip Codes'!$S$3,IF(G1784&lt;='State Zip Codes'!$T$4,'State Zip Codes'!$T$3,"OUT OF TERRITORY"))))),$U$3)</f>
        <v>Zone 5</v>
      </c>
    </row>
    <row r="1785" spans="1:8" x14ac:dyDescent="0.25">
      <c r="A1785" t="s">
        <v>367</v>
      </c>
      <c r="B1785">
        <v>33144</v>
      </c>
      <c r="C1785" t="str">
        <f t="shared" si="27"/>
        <v>33144</v>
      </c>
      <c r="D1785" t="s">
        <v>348</v>
      </c>
      <c r="E1785" t="s">
        <v>1084</v>
      </c>
      <c r="F1785" t="s">
        <v>1090</v>
      </c>
      <c r="G1785" s="144">
        <v>202.90876209449999</v>
      </c>
      <c r="H1785" t="str">
        <f>IF(VLOOKUP(A1785,$J$4:$K$19,2)="Y",IF(G1785&lt;='State Zip Codes'!$P$4,'State Zip Codes'!$P$3,IF(G1785&lt;='State Zip Codes'!$Q$4,'State Zip Codes'!$Q$3,IF(G1785&lt;='State Zip Codes'!$R$4,'State Zip Codes'!$R$3,IF(G1785&lt;='State Zip Codes'!$S$4,'State Zip Codes'!$S$3,IF(G1785&lt;='State Zip Codes'!$T$4,'State Zip Codes'!$T$3,"OUT OF TERRITORY"))))),$U$3)</f>
        <v>Zone 5</v>
      </c>
    </row>
    <row r="1786" spans="1:8" x14ac:dyDescent="0.25">
      <c r="A1786" t="s">
        <v>367</v>
      </c>
      <c r="B1786">
        <v>33175</v>
      </c>
      <c r="C1786" t="str">
        <f t="shared" si="27"/>
        <v>33175</v>
      </c>
      <c r="D1786" t="s">
        <v>348</v>
      </c>
      <c r="E1786" t="s">
        <v>1084</v>
      </c>
      <c r="F1786" t="s">
        <v>1090</v>
      </c>
      <c r="G1786" s="144">
        <v>202.9211895183</v>
      </c>
      <c r="H1786" t="str">
        <f>IF(VLOOKUP(A1786,$J$4:$K$19,2)="Y",IF(G1786&lt;='State Zip Codes'!$P$4,'State Zip Codes'!$P$3,IF(G1786&lt;='State Zip Codes'!$Q$4,'State Zip Codes'!$Q$3,IF(G1786&lt;='State Zip Codes'!$R$4,'State Zip Codes'!$R$3,IF(G1786&lt;='State Zip Codes'!$S$4,'State Zip Codes'!$S$3,IF(G1786&lt;='State Zip Codes'!$T$4,'State Zip Codes'!$T$3,"OUT OF TERRITORY"))))),$U$3)</f>
        <v>Zone 5</v>
      </c>
    </row>
    <row r="1787" spans="1:8" x14ac:dyDescent="0.25">
      <c r="A1787" t="s">
        <v>367</v>
      </c>
      <c r="B1787">
        <v>33185</v>
      </c>
      <c r="C1787" t="str">
        <f t="shared" si="27"/>
        <v>33185</v>
      </c>
      <c r="D1787" t="s">
        <v>348</v>
      </c>
      <c r="E1787" t="s">
        <v>1084</v>
      </c>
      <c r="F1787" t="s">
        <v>1090</v>
      </c>
      <c r="G1787" s="144">
        <v>202.9522580778</v>
      </c>
      <c r="H1787" t="str">
        <f>IF(VLOOKUP(A1787,$J$4:$K$19,2)="Y",IF(G1787&lt;='State Zip Codes'!$P$4,'State Zip Codes'!$P$3,IF(G1787&lt;='State Zip Codes'!$Q$4,'State Zip Codes'!$Q$3,IF(G1787&lt;='State Zip Codes'!$R$4,'State Zip Codes'!$R$3,IF(G1787&lt;='State Zip Codes'!$S$4,'State Zip Codes'!$S$3,IF(G1787&lt;='State Zip Codes'!$T$4,'State Zip Codes'!$T$3,"OUT OF TERRITORY"))))),$U$3)</f>
        <v>Zone 5</v>
      </c>
    </row>
    <row r="1788" spans="1:8" x14ac:dyDescent="0.25">
      <c r="A1788" t="s">
        <v>367</v>
      </c>
      <c r="B1788">
        <v>33125</v>
      </c>
      <c r="C1788" t="str">
        <f t="shared" si="27"/>
        <v>33125</v>
      </c>
      <c r="D1788" t="s">
        <v>348</v>
      </c>
      <c r="E1788" t="s">
        <v>1084</v>
      </c>
      <c r="F1788" t="s">
        <v>1090</v>
      </c>
      <c r="G1788" s="144">
        <v>203.06410489199999</v>
      </c>
      <c r="H1788" t="str">
        <f>IF(VLOOKUP(A1788,$J$4:$K$19,2)="Y",IF(G1788&lt;='State Zip Codes'!$P$4,'State Zip Codes'!$P$3,IF(G1788&lt;='State Zip Codes'!$Q$4,'State Zip Codes'!$Q$3,IF(G1788&lt;='State Zip Codes'!$R$4,'State Zip Codes'!$R$3,IF(G1788&lt;='State Zip Codes'!$S$4,'State Zip Codes'!$S$3,IF(G1788&lt;='State Zip Codes'!$T$4,'State Zip Codes'!$T$3,"OUT OF TERRITORY"))))),$U$3)</f>
        <v>Zone 5</v>
      </c>
    </row>
    <row r="1789" spans="1:8" x14ac:dyDescent="0.25">
      <c r="A1789" t="s">
        <v>367</v>
      </c>
      <c r="B1789">
        <v>33136</v>
      </c>
      <c r="C1789" t="str">
        <f t="shared" si="27"/>
        <v>33136</v>
      </c>
      <c r="D1789" t="s">
        <v>348</v>
      </c>
      <c r="E1789" t="s">
        <v>1084</v>
      </c>
      <c r="F1789" t="s">
        <v>1090</v>
      </c>
      <c r="G1789" s="144">
        <v>203.60469782729999</v>
      </c>
      <c r="H1789" t="str">
        <f>IF(VLOOKUP(A1789,$J$4:$K$19,2)="Y",IF(G1789&lt;='State Zip Codes'!$P$4,'State Zip Codes'!$P$3,IF(G1789&lt;='State Zip Codes'!$Q$4,'State Zip Codes'!$Q$3,IF(G1789&lt;='State Zip Codes'!$R$4,'State Zip Codes'!$R$3,IF(G1789&lt;='State Zip Codes'!$S$4,'State Zip Codes'!$S$3,IF(G1789&lt;='State Zip Codes'!$T$4,'State Zip Codes'!$T$3,"OUT OF TERRITORY"))))),$U$3)</f>
        <v>Zone 5</v>
      </c>
    </row>
    <row r="1790" spans="1:8" x14ac:dyDescent="0.25">
      <c r="A1790" t="s">
        <v>367</v>
      </c>
      <c r="B1790">
        <v>33165</v>
      </c>
      <c r="C1790" t="str">
        <f t="shared" si="27"/>
        <v>33165</v>
      </c>
      <c r="D1790" t="s">
        <v>348</v>
      </c>
      <c r="E1790" t="s">
        <v>1084</v>
      </c>
      <c r="F1790" t="s">
        <v>1090</v>
      </c>
      <c r="G1790" s="144">
        <v>203.82217774379998</v>
      </c>
      <c r="H1790" t="str">
        <f>IF(VLOOKUP(A1790,$J$4:$K$19,2)="Y",IF(G1790&lt;='State Zip Codes'!$P$4,'State Zip Codes'!$P$3,IF(G1790&lt;='State Zip Codes'!$Q$4,'State Zip Codes'!$Q$3,IF(G1790&lt;='State Zip Codes'!$R$4,'State Zip Codes'!$R$3,IF(G1790&lt;='State Zip Codes'!$S$4,'State Zip Codes'!$S$3,IF(G1790&lt;='State Zip Codes'!$T$4,'State Zip Codes'!$T$3,"OUT OF TERRITORY"))))),$U$3)</f>
        <v>Zone 5</v>
      </c>
    </row>
    <row r="1791" spans="1:8" x14ac:dyDescent="0.25">
      <c r="A1791" t="s">
        <v>367</v>
      </c>
      <c r="B1791">
        <v>33128</v>
      </c>
      <c r="C1791" t="str">
        <f t="shared" si="27"/>
        <v>33128</v>
      </c>
      <c r="D1791" t="s">
        <v>348</v>
      </c>
      <c r="E1791" t="s">
        <v>1084</v>
      </c>
      <c r="F1791" t="s">
        <v>1090</v>
      </c>
      <c r="G1791" s="144">
        <v>204.28199242439999</v>
      </c>
      <c r="H1791" t="str">
        <f>IF(VLOOKUP(A1791,$J$4:$K$19,2)="Y",IF(G1791&lt;='State Zip Codes'!$P$4,'State Zip Codes'!$P$3,IF(G1791&lt;='State Zip Codes'!$Q$4,'State Zip Codes'!$Q$3,IF(G1791&lt;='State Zip Codes'!$R$4,'State Zip Codes'!$R$3,IF(G1791&lt;='State Zip Codes'!$S$4,'State Zip Codes'!$S$3,IF(G1791&lt;='State Zip Codes'!$T$4,'State Zip Codes'!$T$3,"OUT OF TERRITORY"))))),$U$3)</f>
        <v>Zone 5</v>
      </c>
    </row>
    <row r="1792" spans="1:8" x14ac:dyDescent="0.25">
      <c r="A1792" t="s">
        <v>367</v>
      </c>
      <c r="B1792">
        <v>33135</v>
      </c>
      <c r="C1792" t="str">
        <f t="shared" si="27"/>
        <v>33135</v>
      </c>
      <c r="D1792" t="s">
        <v>348</v>
      </c>
      <c r="E1792" t="s">
        <v>1084</v>
      </c>
      <c r="F1792" t="s">
        <v>1090</v>
      </c>
      <c r="G1792" s="144">
        <v>204.32548840769996</v>
      </c>
      <c r="H1792" t="str">
        <f>IF(VLOOKUP(A1792,$J$4:$K$19,2)="Y",IF(G1792&lt;='State Zip Codes'!$P$4,'State Zip Codes'!$P$3,IF(G1792&lt;='State Zip Codes'!$Q$4,'State Zip Codes'!$Q$3,IF(G1792&lt;='State Zip Codes'!$R$4,'State Zip Codes'!$R$3,IF(G1792&lt;='State Zip Codes'!$S$4,'State Zip Codes'!$S$3,IF(G1792&lt;='State Zip Codes'!$T$4,'State Zip Codes'!$T$3,"OUT OF TERRITORY"))))),$U$3)</f>
        <v>Zone 5</v>
      </c>
    </row>
    <row r="1793" spans="1:8" x14ac:dyDescent="0.25">
      <c r="A1793" t="s">
        <v>367</v>
      </c>
      <c r="B1793">
        <v>33134</v>
      </c>
      <c r="C1793" t="str">
        <f t="shared" si="27"/>
        <v>33134</v>
      </c>
      <c r="D1793" t="s">
        <v>348</v>
      </c>
      <c r="E1793" t="s">
        <v>1084</v>
      </c>
      <c r="F1793" t="s">
        <v>1090</v>
      </c>
      <c r="G1793" s="144">
        <v>204.3814118148</v>
      </c>
      <c r="H1793" t="str">
        <f>IF(VLOOKUP(A1793,$J$4:$K$19,2)="Y",IF(G1793&lt;='State Zip Codes'!$P$4,'State Zip Codes'!$P$3,IF(G1793&lt;='State Zip Codes'!$Q$4,'State Zip Codes'!$Q$3,IF(G1793&lt;='State Zip Codes'!$R$4,'State Zip Codes'!$R$3,IF(G1793&lt;='State Zip Codes'!$S$4,'State Zip Codes'!$S$3,IF(G1793&lt;='State Zip Codes'!$T$4,'State Zip Codes'!$T$3,"OUT OF TERRITORY"))))),$U$3)</f>
        <v>Zone 5</v>
      </c>
    </row>
    <row r="1794" spans="1:8" x14ac:dyDescent="0.25">
      <c r="A1794" t="s">
        <v>367</v>
      </c>
      <c r="B1794">
        <v>33193</v>
      </c>
      <c r="C1794" t="str">
        <f t="shared" si="27"/>
        <v>33193</v>
      </c>
      <c r="D1794" t="s">
        <v>348</v>
      </c>
      <c r="E1794" t="s">
        <v>1084</v>
      </c>
      <c r="F1794" t="s">
        <v>1090</v>
      </c>
      <c r="G1794" s="144">
        <v>204.60510544319996</v>
      </c>
      <c r="H1794" t="str">
        <f>IF(VLOOKUP(A1794,$J$4:$K$19,2)="Y",IF(G1794&lt;='State Zip Codes'!$P$4,'State Zip Codes'!$P$3,IF(G1794&lt;='State Zip Codes'!$Q$4,'State Zip Codes'!$Q$3,IF(G1794&lt;='State Zip Codes'!$R$4,'State Zip Codes'!$R$3,IF(G1794&lt;='State Zip Codes'!$S$4,'State Zip Codes'!$S$3,IF(G1794&lt;='State Zip Codes'!$T$4,'State Zip Codes'!$T$3,"OUT OF TERRITORY"))))),$U$3)</f>
        <v>Zone 5</v>
      </c>
    </row>
    <row r="1795" spans="1:8" x14ac:dyDescent="0.25">
      <c r="A1795" t="s">
        <v>367</v>
      </c>
      <c r="B1795">
        <v>33155</v>
      </c>
      <c r="C1795" t="str">
        <f t="shared" si="27"/>
        <v>33155</v>
      </c>
      <c r="D1795" t="s">
        <v>348</v>
      </c>
      <c r="E1795" t="s">
        <v>1084</v>
      </c>
      <c r="F1795" t="s">
        <v>1090</v>
      </c>
      <c r="G1795" s="144">
        <v>204.65481513839998</v>
      </c>
      <c r="H1795" t="str">
        <f>IF(VLOOKUP(A1795,$J$4:$K$19,2)="Y",IF(G1795&lt;='State Zip Codes'!$P$4,'State Zip Codes'!$P$3,IF(G1795&lt;='State Zip Codes'!$Q$4,'State Zip Codes'!$Q$3,IF(G1795&lt;='State Zip Codes'!$R$4,'State Zip Codes'!$R$3,IF(G1795&lt;='State Zip Codes'!$S$4,'State Zip Codes'!$S$3,IF(G1795&lt;='State Zip Codes'!$T$4,'State Zip Codes'!$T$3,"OUT OF TERRITORY"))))),$U$3)</f>
        <v>Zone 5</v>
      </c>
    </row>
    <row r="1796" spans="1:8" x14ac:dyDescent="0.25">
      <c r="A1796" t="s">
        <v>367</v>
      </c>
      <c r="B1796">
        <v>33112</v>
      </c>
      <c r="C1796" t="str">
        <f t="shared" si="27"/>
        <v>33112</v>
      </c>
      <c r="D1796" t="s">
        <v>348</v>
      </c>
      <c r="E1796" t="s">
        <v>1084</v>
      </c>
      <c r="F1796" t="s">
        <v>1090</v>
      </c>
      <c r="G1796" s="144">
        <v>204.66724256219999</v>
      </c>
      <c r="H1796" t="str">
        <f>IF(VLOOKUP(A1796,$J$4:$K$19,2)="Y",IF(G1796&lt;='State Zip Codes'!$P$4,'State Zip Codes'!$P$3,IF(G1796&lt;='State Zip Codes'!$Q$4,'State Zip Codes'!$Q$3,IF(G1796&lt;='State Zip Codes'!$R$4,'State Zip Codes'!$R$3,IF(G1796&lt;='State Zip Codes'!$S$4,'State Zip Codes'!$S$3,IF(G1796&lt;='State Zip Codes'!$T$4,'State Zip Codes'!$T$3,"OUT OF TERRITORY"))))),$U$3)</f>
        <v>Zone 5</v>
      </c>
    </row>
    <row r="1797" spans="1:8" x14ac:dyDescent="0.25">
      <c r="A1797" t="s">
        <v>367</v>
      </c>
      <c r="B1797">
        <v>33188</v>
      </c>
      <c r="C1797" t="str">
        <f t="shared" ref="C1797:C1860" si="28">TRIM(CLEAN(B1797))</f>
        <v>33188</v>
      </c>
      <c r="D1797" t="s">
        <v>348</v>
      </c>
      <c r="E1797" t="s">
        <v>1084</v>
      </c>
      <c r="F1797" t="s">
        <v>1090</v>
      </c>
      <c r="G1797" s="144">
        <v>204.67966998599996</v>
      </c>
      <c r="H1797" t="str">
        <f>IF(VLOOKUP(A1797,$J$4:$K$19,2)="Y",IF(G1797&lt;='State Zip Codes'!$P$4,'State Zip Codes'!$P$3,IF(G1797&lt;='State Zip Codes'!$Q$4,'State Zip Codes'!$Q$3,IF(G1797&lt;='State Zip Codes'!$R$4,'State Zip Codes'!$R$3,IF(G1797&lt;='State Zip Codes'!$S$4,'State Zip Codes'!$S$3,IF(G1797&lt;='State Zip Codes'!$T$4,'State Zip Codes'!$T$3,"OUT OF TERRITORY"))))),$U$3)</f>
        <v>Zone 5</v>
      </c>
    </row>
    <row r="1798" spans="1:8" x14ac:dyDescent="0.25">
      <c r="A1798" t="s">
        <v>367</v>
      </c>
      <c r="B1798">
        <v>33195</v>
      </c>
      <c r="C1798" t="str">
        <f t="shared" si="28"/>
        <v>33195</v>
      </c>
      <c r="D1798" t="s">
        <v>348</v>
      </c>
      <c r="E1798" t="s">
        <v>1084</v>
      </c>
      <c r="F1798" t="s">
        <v>1090</v>
      </c>
      <c r="G1798" s="144">
        <v>204.67966998599996</v>
      </c>
      <c r="H1798" t="str">
        <f>IF(VLOOKUP(A1798,$J$4:$K$19,2)="Y",IF(G1798&lt;='State Zip Codes'!$P$4,'State Zip Codes'!$P$3,IF(G1798&lt;='State Zip Codes'!$Q$4,'State Zip Codes'!$Q$3,IF(G1798&lt;='State Zip Codes'!$R$4,'State Zip Codes'!$R$3,IF(G1798&lt;='State Zip Codes'!$S$4,'State Zip Codes'!$S$3,IF(G1798&lt;='State Zip Codes'!$T$4,'State Zip Codes'!$T$3,"OUT OF TERRITORY"))))),$U$3)</f>
        <v>Zone 5</v>
      </c>
    </row>
    <row r="1799" spans="1:8" x14ac:dyDescent="0.25">
      <c r="A1799" t="s">
        <v>367</v>
      </c>
      <c r="B1799">
        <v>33132</v>
      </c>
      <c r="C1799" t="str">
        <f t="shared" si="28"/>
        <v>33132</v>
      </c>
      <c r="D1799" t="s">
        <v>348</v>
      </c>
      <c r="E1799" t="s">
        <v>1084</v>
      </c>
      <c r="F1799" t="s">
        <v>1090</v>
      </c>
      <c r="G1799" s="144">
        <v>204.67966998599996</v>
      </c>
      <c r="H1799" t="str">
        <f>IF(VLOOKUP(A1799,$J$4:$K$19,2)="Y",IF(G1799&lt;='State Zip Codes'!$P$4,'State Zip Codes'!$P$3,IF(G1799&lt;='State Zip Codes'!$Q$4,'State Zip Codes'!$Q$3,IF(G1799&lt;='State Zip Codes'!$R$4,'State Zip Codes'!$R$3,IF(G1799&lt;='State Zip Codes'!$S$4,'State Zip Codes'!$S$3,IF(G1799&lt;='State Zip Codes'!$T$4,'State Zip Codes'!$T$3,"OUT OF TERRITORY"))))),$U$3)</f>
        <v>Zone 5</v>
      </c>
    </row>
    <row r="1800" spans="1:8" x14ac:dyDescent="0.25">
      <c r="A1800" t="s">
        <v>367</v>
      </c>
      <c r="B1800">
        <v>33106</v>
      </c>
      <c r="C1800" t="str">
        <f t="shared" si="28"/>
        <v>33106</v>
      </c>
      <c r="D1800" t="s">
        <v>348</v>
      </c>
      <c r="E1800" t="s">
        <v>1084</v>
      </c>
      <c r="F1800" t="s">
        <v>1090</v>
      </c>
      <c r="G1800" s="144">
        <v>204.8474402073</v>
      </c>
      <c r="H1800" t="str">
        <f>IF(VLOOKUP(A1800,$J$4:$K$19,2)="Y",IF(G1800&lt;='State Zip Codes'!$P$4,'State Zip Codes'!$P$3,IF(G1800&lt;='State Zip Codes'!$Q$4,'State Zip Codes'!$Q$3,IF(G1800&lt;='State Zip Codes'!$R$4,'State Zip Codes'!$R$3,IF(G1800&lt;='State Zip Codes'!$S$4,'State Zip Codes'!$S$3,IF(G1800&lt;='State Zip Codes'!$T$4,'State Zip Codes'!$T$3,"OUT OF TERRITORY"))))),$U$3)</f>
        <v>Zone 5</v>
      </c>
    </row>
    <row r="1801" spans="1:8" x14ac:dyDescent="0.25">
      <c r="A1801" t="s">
        <v>367</v>
      </c>
      <c r="B1801">
        <v>33130</v>
      </c>
      <c r="C1801" t="str">
        <f t="shared" si="28"/>
        <v>33130</v>
      </c>
      <c r="D1801" t="s">
        <v>348</v>
      </c>
      <c r="E1801" t="s">
        <v>1084</v>
      </c>
      <c r="F1801" t="s">
        <v>1090</v>
      </c>
      <c r="G1801" s="144">
        <v>204.9220047501</v>
      </c>
      <c r="H1801" t="str">
        <f>IF(VLOOKUP(A1801,$J$4:$K$19,2)="Y",IF(G1801&lt;='State Zip Codes'!$P$4,'State Zip Codes'!$P$3,IF(G1801&lt;='State Zip Codes'!$Q$4,'State Zip Codes'!$Q$3,IF(G1801&lt;='State Zip Codes'!$R$4,'State Zip Codes'!$R$3,IF(G1801&lt;='State Zip Codes'!$S$4,'State Zip Codes'!$S$3,IF(G1801&lt;='State Zip Codes'!$T$4,'State Zip Codes'!$T$3,"OUT OF TERRITORY"))))),$U$3)</f>
        <v>Zone 5</v>
      </c>
    </row>
    <row r="1802" spans="1:8" x14ac:dyDescent="0.25">
      <c r="A1802" t="s">
        <v>367</v>
      </c>
      <c r="B1802">
        <v>33139</v>
      </c>
      <c r="C1802" t="str">
        <f t="shared" si="28"/>
        <v>33139</v>
      </c>
      <c r="D1802" t="s">
        <v>348</v>
      </c>
      <c r="E1802" t="s">
        <v>1084</v>
      </c>
      <c r="F1802" t="s">
        <v>1092</v>
      </c>
      <c r="G1802" s="144">
        <v>205.11462981900002</v>
      </c>
      <c r="H1802" t="str">
        <f>IF(VLOOKUP(A1802,$J$4:$K$19,2)="Y",IF(G1802&lt;='State Zip Codes'!$P$4,'State Zip Codes'!$P$3,IF(G1802&lt;='State Zip Codes'!$Q$4,'State Zip Codes'!$Q$3,IF(G1802&lt;='State Zip Codes'!$R$4,'State Zip Codes'!$R$3,IF(G1802&lt;='State Zip Codes'!$S$4,'State Zip Codes'!$S$3,IF(G1802&lt;='State Zip Codes'!$T$4,'State Zip Codes'!$T$3,"OUT OF TERRITORY"))))),$U$3)</f>
        <v>Zone 5</v>
      </c>
    </row>
    <row r="1803" spans="1:8" x14ac:dyDescent="0.25">
      <c r="A1803" t="s">
        <v>367</v>
      </c>
      <c r="B1803">
        <v>33196</v>
      </c>
      <c r="C1803" t="str">
        <f t="shared" si="28"/>
        <v>33196</v>
      </c>
      <c r="D1803" t="s">
        <v>348</v>
      </c>
      <c r="E1803" t="s">
        <v>1084</v>
      </c>
      <c r="F1803" t="s">
        <v>1090</v>
      </c>
      <c r="G1803" s="144">
        <v>205.14569837849999</v>
      </c>
      <c r="H1803" t="str">
        <f>IF(VLOOKUP(A1803,$J$4:$K$19,2)="Y",IF(G1803&lt;='State Zip Codes'!$P$4,'State Zip Codes'!$P$3,IF(G1803&lt;='State Zip Codes'!$Q$4,'State Zip Codes'!$Q$3,IF(G1803&lt;='State Zip Codes'!$R$4,'State Zip Codes'!$R$3,IF(G1803&lt;='State Zip Codes'!$S$4,'State Zip Codes'!$S$3,IF(G1803&lt;='State Zip Codes'!$T$4,'State Zip Codes'!$T$3,"OUT OF TERRITORY"))))),$U$3)</f>
        <v>Zone 5</v>
      </c>
    </row>
    <row r="1804" spans="1:8" x14ac:dyDescent="0.25">
      <c r="A1804" t="s">
        <v>367</v>
      </c>
      <c r="B1804">
        <v>33145</v>
      </c>
      <c r="C1804" t="str">
        <f t="shared" si="28"/>
        <v>33145</v>
      </c>
      <c r="D1804" t="s">
        <v>348</v>
      </c>
      <c r="E1804" t="s">
        <v>1084</v>
      </c>
      <c r="F1804" t="s">
        <v>1090</v>
      </c>
      <c r="G1804" s="144">
        <v>205.18298064989997</v>
      </c>
      <c r="H1804" t="str">
        <f>IF(VLOOKUP(A1804,$J$4:$K$19,2)="Y",IF(G1804&lt;='State Zip Codes'!$P$4,'State Zip Codes'!$P$3,IF(G1804&lt;='State Zip Codes'!$Q$4,'State Zip Codes'!$Q$3,IF(G1804&lt;='State Zip Codes'!$R$4,'State Zip Codes'!$R$3,IF(G1804&lt;='State Zip Codes'!$S$4,'State Zip Codes'!$S$3,IF(G1804&lt;='State Zip Codes'!$T$4,'State Zip Codes'!$T$3,"OUT OF TERRITORY"))))),$U$3)</f>
        <v>Zone 5</v>
      </c>
    </row>
    <row r="1805" spans="1:8" x14ac:dyDescent="0.25">
      <c r="A1805" t="s">
        <v>367</v>
      </c>
      <c r="B1805">
        <v>33183</v>
      </c>
      <c r="C1805" t="str">
        <f t="shared" si="28"/>
        <v>33183</v>
      </c>
      <c r="D1805" t="s">
        <v>348</v>
      </c>
      <c r="E1805" t="s">
        <v>1084</v>
      </c>
      <c r="F1805" t="s">
        <v>1090</v>
      </c>
      <c r="G1805" s="144">
        <v>205.25754519269998</v>
      </c>
      <c r="H1805" t="str">
        <f>IF(VLOOKUP(A1805,$J$4:$K$19,2)="Y",IF(G1805&lt;='State Zip Codes'!$P$4,'State Zip Codes'!$P$3,IF(G1805&lt;='State Zip Codes'!$Q$4,'State Zip Codes'!$Q$3,IF(G1805&lt;='State Zip Codes'!$R$4,'State Zip Codes'!$R$3,IF(G1805&lt;='State Zip Codes'!$S$4,'State Zip Codes'!$S$3,IF(G1805&lt;='State Zip Codes'!$T$4,'State Zip Codes'!$T$3,"OUT OF TERRITORY"))))),$U$3)</f>
        <v>Zone 5</v>
      </c>
    </row>
    <row r="1806" spans="1:8" x14ac:dyDescent="0.25">
      <c r="A1806" t="s">
        <v>367</v>
      </c>
      <c r="B1806">
        <v>33131</v>
      </c>
      <c r="C1806" t="str">
        <f t="shared" si="28"/>
        <v>33131</v>
      </c>
      <c r="D1806" t="s">
        <v>348</v>
      </c>
      <c r="E1806" t="s">
        <v>1084</v>
      </c>
      <c r="F1806" t="s">
        <v>1090</v>
      </c>
      <c r="G1806" s="144">
        <v>205.31968231169998</v>
      </c>
      <c r="H1806" t="str">
        <f>IF(VLOOKUP(A1806,$J$4:$K$19,2)="Y",IF(G1806&lt;='State Zip Codes'!$P$4,'State Zip Codes'!$P$3,IF(G1806&lt;='State Zip Codes'!$Q$4,'State Zip Codes'!$Q$3,IF(G1806&lt;='State Zip Codes'!$R$4,'State Zip Codes'!$R$3,IF(G1806&lt;='State Zip Codes'!$S$4,'State Zip Codes'!$S$3,IF(G1806&lt;='State Zip Codes'!$T$4,'State Zip Codes'!$T$3,"OUT OF TERRITORY"))))),$U$3)</f>
        <v>Zone 5</v>
      </c>
    </row>
    <row r="1807" spans="1:8" x14ac:dyDescent="0.25">
      <c r="A1807" t="s">
        <v>367</v>
      </c>
      <c r="B1807">
        <v>33129</v>
      </c>
      <c r="C1807" t="str">
        <f t="shared" si="28"/>
        <v>33129</v>
      </c>
      <c r="D1807" t="s">
        <v>348</v>
      </c>
      <c r="E1807" t="s">
        <v>1084</v>
      </c>
      <c r="F1807" t="s">
        <v>1090</v>
      </c>
      <c r="G1807" s="144">
        <v>205.87270267079998</v>
      </c>
      <c r="H1807" t="str">
        <f>IF(VLOOKUP(A1807,$J$4:$K$19,2)="Y",IF(G1807&lt;='State Zip Codes'!$P$4,'State Zip Codes'!$P$3,IF(G1807&lt;='State Zip Codes'!$Q$4,'State Zip Codes'!$Q$3,IF(G1807&lt;='State Zip Codes'!$R$4,'State Zip Codes'!$R$3,IF(G1807&lt;='State Zip Codes'!$S$4,'State Zip Codes'!$S$3,IF(G1807&lt;='State Zip Codes'!$T$4,'State Zip Codes'!$T$3,"OUT OF TERRITORY"))))),$U$3)</f>
        <v>Zone 5</v>
      </c>
    </row>
    <row r="1808" spans="1:8" x14ac:dyDescent="0.25">
      <c r="A1808" t="s">
        <v>367</v>
      </c>
      <c r="B1808">
        <v>33173</v>
      </c>
      <c r="C1808" t="str">
        <f t="shared" si="28"/>
        <v>33173</v>
      </c>
      <c r="D1808" t="s">
        <v>348</v>
      </c>
      <c r="E1808" t="s">
        <v>1084</v>
      </c>
      <c r="F1808" t="s">
        <v>1090</v>
      </c>
      <c r="G1808" s="144">
        <v>206.046686604</v>
      </c>
      <c r="H1808" t="str">
        <f>IF(VLOOKUP(A1808,$J$4:$K$19,2)="Y",IF(G1808&lt;='State Zip Codes'!$P$4,'State Zip Codes'!$P$3,IF(G1808&lt;='State Zip Codes'!$Q$4,'State Zip Codes'!$Q$3,IF(G1808&lt;='State Zip Codes'!$R$4,'State Zip Codes'!$R$3,IF(G1808&lt;='State Zip Codes'!$S$4,'State Zip Codes'!$S$3,IF(G1808&lt;='State Zip Codes'!$T$4,'State Zip Codes'!$T$3,"OUT OF TERRITORY"))))),$U$3)</f>
        <v>Zone 5</v>
      </c>
    </row>
    <row r="1809" spans="1:8" x14ac:dyDescent="0.25">
      <c r="A1809" t="s">
        <v>367</v>
      </c>
      <c r="B1809">
        <v>33146</v>
      </c>
      <c r="C1809" t="str">
        <f t="shared" si="28"/>
        <v>33146</v>
      </c>
      <c r="D1809" t="s">
        <v>348</v>
      </c>
      <c r="E1809" t="s">
        <v>1084</v>
      </c>
      <c r="F1809" t="s">
        <v>1090</v>
      </c>
      <c r="G1809" s="144">
        <v>206.56863840359998</v>
      </c>
      <c r="H1809" t="str">
        <f>IF(VLOOKUP(A1809,$J$4:$K$19,2)="Y",IF(G1809&lt;='State Zip Codes'!$P$4,'State Zip Codes'!$P$3,IF(G1809&lt;='State Zip Codes'!$Q$4,'State Zip Codes'!$Q$3,IF(G1809&lt;='State Zip Codes'!$R$4,'State Zip Codes'!$R$3,IF(G1809&lt;='State Zip Codes'!$S$4,'State Zip Codes'!$S$3,IF(G1809&lt;='State Zip Codes'!$T$4,'State Zip Codes'!$T$3,"OUT OF TERRITORY"))))),$U$3)</f>
        <v>Zone 5</v>
      </c>
    </row>
    <row r="1810" spans="1:8" x14ac:dyDescent="0.25">
      <c r="A1810" t="s">
        <v>367</v>
      </c>
      <c r="B1810">
        <v>33109</v>
      </c>
      <c r="C1810" t="str">
        <f t="shared" si="28"/>
        <v>33109</v>
      </c>
      <c r="D1810" t="s">
        <v>348</v>
      </c>
      <c r="E1810" t="s">
        <v>1084</v>
      </c>
      <c r="F1810" t="s">
        <v>1092</v>
      </c>
      <c r="G1810" s="144">
        <v>206.6804852178</v>
      </c>
      <c r="H1810" t="str">
        <f>IF(VLOOKUP(A1810,$J$4:$K$19,2)="Y",IF(G1810&lt;='State Zip Codes'!$P$4,'State Zip Codes'!$P$3,IF(G1810&lt;='State Zip Codes'!$Q$4,'State Zip Codes'!$Q$3,IF(G1810&lt;='State Zip Codes'!$R$4,'State Zip Codes'!$R$3,IF(G1810&lt;='State Zip Codes'!$S$4,'State Zip Codes'!$S$3,IF(G1810&lt;='State Zip Codes'!$T$4,'State Zip Codes'!$T$3,"OUT OF TERRITORY"))))),$U$3)</f>
        <v>Zone 5</v>
      </c>
    </row>
    <row r="1811" spans="1:8" x14ac:dyDescent="0.25">
      <c r="A1811" t="s">
        <v>367</v>
      </c>
      <c r="B1811">
        <v>33133</v>
      </c>
      <c r="C1811" t="str">
        <f t="shared" si="28"/>
        <v>33133</v>
      </c>
      <c r="D1811" t="s">
        <v>348</v>
      </c>
      <c r="E1811" t="s">
        <v>1084</v>
      </c>
      <c r="F1811" t="s">
        <v>1090</v>
      </c>
      <c r="G1811" s="144">
        <v>206.82340059149999</v>
      </c>
      <c r="H1811" t="str">
        <f>IF(VLOOKUP(A1811,$J$4:$K$19,2)="Y",IF(G1811&lt;='State Zip Codes'!$P$4,'State Zip Codes'!$P$3,IF(G1811&lt;='State Zip Codes'!$Q$4,'State Zip Codes'!$Q$3,IF(G1811&lt;='State Zip Codes'!$R$4,'State Zip Codes'!$R$3,IF(G1811&lt;='State Zip Codes'!$S$4,'State Zip Codes'!$S$3,IF(G1811&lt;='State Zip Codes'!$T$4,'State Zip Codes'!$T$3,"OUT OF TERRITORY"))))),$U$3)</f>
        <v>Zone 5</v>
      </c>
    </row>
    <row r="1812" spans="1:8" x14ac:dyDescent="0.25">
      <c r="A1812" t="s">
        <v>367</v>
      </c>
      <c r="B1812">
        <v>33143</v>
      </c>
      <c r="C1812" t="str">
        <f t="shared" si="28"/>
        <v>33143</v>
      </c>
      <c r="D1812" t="s">
        <v>348</v>
      </c>
      <c r="E1812" t="s">
        <v>1084</v>
      </c>
      <c r="F1812" t="s">
        <v>1090</v>
      </c>
      <c r="G1812" s="144">
        <v>207.23350557689997</v>
      </c>
      <c r="H1812" t="str">
        <f>IF(VLOOKUP(A1812,$J$4:$K$19,2)="Y",IF(G1812&lt;='State Zip Codes'!$P$4,'State Zip Codes'!$P$3,IF(G1812&lt;='State Zip Codes'!$Q$4,'State Zip Codes'!$Q$3,IF(G1812&lt;='State Zip Codes'!$R$4,'State Zip Codes'!$R$3,IF(G1812&lt;='State Zip Codes'!$S$4,'State Zip Codes'!$S$3,IF(G1812&lt;='State Zip Codes'!$T$4,'State Zip Codes'!$T$3,"OUT OF TERRITORY"))))),$U$3)</f>
        <v>Zone 5</v>
      </c>
    </row>
    <row r="1813" spans="1:8" x14ac:dyDescent="0.25">
      <c r="A1813" t="s">
        <v>367</v>
      </c>
      <c r="B1813">
        <v>33186</v>
      </c>
      <c r="C1813" t="str">
        <f t="shared" si="28"/>
        <v>33186</v>
      </c>
      <c r="D1813" t="s">
        <v>348</v>
      </c>
      <c r="E1813" t="s">
        <v>1084</v>
      </c>
      <c r="F1813" t="s">
        <v>1090</v>
      </c>
      <c r="G1813" s="144">
        <v>208.02886070010001</v>
      </c>
      <c r="H1813" t="str">
        <f>IF(VLOOKUP(A1813,$J$4:$K$19,2)="Y",IF(G1813&lt;='State Zip Codes'!$P$4,'State Zip Codes'!$P$3,IF(G1813&lt;='State Zip Codes'!$Q$4,'State Zip Codes'!$Q$3,IF(G1813&lt;='State Zip Codes'!$R$4,'State Zip Codes'!$R$3,IF(G1813&lt;='State Zip Codes'!$S$4,'State Zip Codes'!$S$3,IF(G1813&lt;='State Zip Codes'!$T$4,'State Zip Codes'!$T$3,"OUT OF TERRITORY"))))),$U$3)</f>
        <v>Zone 5</v>
      </c>
    </row>
    <row r="1814" spans="1:8" x14ac:dyDescent="0.25">
      <c r="A1814" t="s">
        <v>367</v>
      </c>
      <c r="B1814">
        <v>32346</v>
      </c>
      <c r="C1814" t="str">
        <f t="shared" si="28"/>
        <v>32346</v>
      </c>
      <c r="D1814" t="s">
        <v>348</v>
      </c>
      <c r="E1814" t="s">
        <v>1094</v>
      </c>
      <c r="F1814" t="s">
        <v>1095</v>
      </c>
      <c r="G1814" s="144">
        <v>208.71236900909997</v>
      </c>
      <c r="H1814" t="str">
        <f>IF(VLOOKUP(A1814,$J$4:$K$19,2)="Y",IF(G1814&lt;='State Zip Codes'!$P$4,'State Zip Codes'!$P$3,IF(G1814&lt;='State Zip Codes'!$Q$4,'State Zip Codes'!$Q$3,IF(G1814&lt;='State Zip Codes'!$R$4,'State Zip Codes'!$R$3,IF(G1814&lt;='State Zip Codes'!$S$4,'State Zip Codes'!$S$3,IF(G1814&lt;='State Zip Codes'!$T$4,'State Zip Codes'!$T$3,"OUT OF TERRITORY"))))),$U$3)</f>
        <v>Zone 5</v>
      </c>
    </row>
    <row r="1815" spans="1:8" x14ac:dyDescent="0.25">
      <c r="A1815" t="s">
        <v>367</v>
      </c>
      <c r="B1815">
        <v>33176</v>
      </c>
      <c r="C1815" t="str">
        <f t="shared" si="28"/>
        <v>33176</v>
      </c>
      <c r="D1815" t="s">
        <v>348</v>
      </c>
      <c r="E1815" t="s">
        <v>1084</v>
      </c>
      <c r="F1815" t="s">
        <v>1090</v>
      </c>
      <c r="G1815" s="144">
        <v>208.92363521370001</v>
      </c>
      <c r="H1815" t="str">
        <f>IF(VLOOKUP(A1815,$J$4:$K$19,2)="Y",IF(G1815&lt;='State Zip Codes'!$P$4,'State Zip Codes'!$P$3,IF(G1815&lt;='State Zip Codes'!$Q$4,'State Zip Codes'!$Q$3,IF(G1815&lt;='State Zip Codes'!$R$4,'State Zip Codes'!$R$3,IF(G1815&lt;='State Zip Codes'!$S$4,'State Zip Codes'!$S$3,IF(G1815&lt;='State Zip Codes'!$T$4,'State Zip Codes'!$T$3,"OUT OF TERRITORY"))))),$U$3)</f>
        <v>Zone 5</v>
      </c>
    </row>
    <row r="1816" spans="1:8" x14ac:dyDescent="0.25">
      <c r="A1816" t="s">
        <v>367</v>
      </c>
      <c r="B1816">
        <v>33149</v>
      </c>
      <c r="C1816" t="str">
        <f t="shared" si="28"/>
        <v>33149</v>
      </c>
      <c r="D1816" t="s">
        <v>348</v>
      </c>
      <c r="E1816" t="s">
        <v>1084</v>
      </c>
      <c r="F1816" t="s">
        <v>1096</v>
      </c>
      <c r="G1816" s="144">
        <v>209.37723618239997</v>
      </c>
      <c r="H1816" t="str">
        <f>IF(VLOOKUP(A1816,$J$4:$K$19,2)="Y",IF(G1816&lt;='State Zip Codes'!$P$4,'State Zip Codes'!$P$3,IF(G1816&lt;='State Zip Codes'!$Q$4,'State Zip Codes'!$Q$3,IF(G1816&lt;='State Zip Codes'!$R$4,'State Zip Codes'!$R$3,IF(G1816&lt;='State Zip Codes'!$S$4,'State Zip Codes'!$S$3,IF(G1816&lt;='State Zip Codes'!$T$4,'State Zip Codes'!$T$3,"OUT OF TERRITORY"))))),$U$3)</f>
        <v>Zone 5</v>
      </c>
    </row>
    <row r="1817" spans="1:8" x14ac:dyDescent="0.25">
      <c r="A1817" t="s">
        <v>367</v>
      </c>
      <c r="B1817">
        <v>32327</v>
      </c>
      <c r="C1817" t="str">
        <f t="shared" si="28"/>
        <v>32327</v>
      </c>
      <c r="D1817" t="s">
        <v>348</v>
      </c>
      <c r="E1817" t="s">
        <v>1094</v>
      </c>
      <c r="F1817" t="s">
        <v>1097</v>
      </c>
      <c r="G1817" s="144">
        <v>209.47665557279998</v>
      </c>
      <c r="H1817" t="str">
        <f>IF(VLOOKUP(A1817,$J$4:$K$19,2)="Y",IF(G1817&lt;='State Zip Codes'!$P$4,'State Zip Codes'!$P$3,IF(G1817&lt;='State Zip Codes'!$Q$4,'State Zip Codes'!$Q$3,IF(G1817&lt;='State Zip Codes'!$R$4,'State Zip Codes'!$R$3,IF(G1817&lt;='State Zip Codes'!$S$4,'State Zip Codes'!$S$3,IF(G1817&lt;='State Zip Codes'!$T$4,'State Zip Codes'!$T$3,"OUT OF TERRITORY"))))),$U$3)</f>
        <v>Zone 5</v>
      </c>
    </row>
    <row r="1818" spans="1:8" x14ac:dyDescent="0.25">
      <c r="A1818" t="s">
        <v>367</v>
      </c>
      <c r="B1818">
        <v>32311</v>
      </c>
      <c r="C1818" t="str">
        <f t="shared" si="28"/>
        <v>32311</v>
      </c>
      <c r="D1818" t="s">
        <v>348</v>
      </c>
      <c r="E1818" t="s">
        <v>1098</v>
      </c>
      <c r="F1818" t="s">
        <v>1099</v>
      </c>
      <c r="G1818" s="144">
        <v>209.48908299659999</v>
      </c>
      <c r="H1818" t="str">
        <f>IF(VLOOKUP(A1818,$J$4:$K$19,2)="Y",IF(G1818&lt;='State Zip Codes'!$P$4,'State Zip Codes'!$P$3,IF(G1818&lt;='State Zip Codes'!$Q$4,'State Zip Codes'!$Q$3,IF(G1818&lt;='State Zip Codes'!$R$4,'State Zip Codes'!$R$3,IF(G1818&lt;='State Zip Codes'!$S$4,'State Zip Codes'!$S$3,IF(G1818&lt;='State Zip Codes'!$T$4,'State Zip Codes'!$T$3,"OUT OF TERRITORY"))))),$U$3)</f>
        <v>Zone 5</v>
      </c>
    </row>
    <row r="1819" spans="1:8" x14ac:dyDescent="0.25">
      <c r="A1819" t="s">
        <v>367</v>
      </c>
      <c r="B1819">
        <v>33156</v>
      </c>
      <c r="C1819" t="str">
        <f t="shared" si="28"/>
        <v>33156</v>
      </c>
      <c r="D1819" t="s">
        <v>348</v>
      </c>
      <c r="E1819" t="s">
        <v>1084</v>
      </c>
      <c r="F1819" t="s">
        <v>1090</v>
      </c>
      <c r="G1819" s="144">
        <v>209.99860737239999</v>
      </c>
      <c r="H1819" t="str">
        <f>IF(VLOOKUP(A1819,$J$4:$K$19,2)="Y",IF(G1819&lt;='State Zip Codes'!$P$4,'State Zip Codes'!$P$3,IF(G1819&lt;='State Zip Codes'!$Q$4,'State Zip Codes'!$Q$3,IF(G1819&lt;='State Zip Codes'!$R$4,'State Zip Codes'!$R$3,IF(G1819&lt;='State Zip Codes'!$S$4,'State Zip Codes'!$S$3,IF(G1819&lt;='State Zip Codes'!$T$4,'State Zip Codes'!$T$3,"OUT OF TERRITORY"))))),$U$3)</f>
        <v>Zone 5</v>
      </c>
    </row>
    <row r="1820" spans="1:8" x14ac:dyDescent="0.25">
      <c r="A1820" t="s">
        <v>367</v>
      </c>
      <c r="B1820">
        <v>33187</v>
      </c>
      <c r="C1820" t="str">
        <f t="shared" si="28"/>
        <v>33187</v>
      </c>
      <c r="D1820" t="s">
        <v>348</v>
      </c>
      <c r="E1820" t="s">
        <v>1084</v>
      </c>
      <c r="F1820" t="s">
        <v>1090</v>
      </c>
      <c r="G1820" s="144">
        <v>210.10424047469999</v>
      </c>
      <c r="H1820" t="str">
        <f>IF(VLOOKUP(A1820,$J$4:$K$19,2)="Y",IF(G1820&lt;='State Zip Codes'!$P$4,'State Zip Codes'!$P$3,IF(G1820&lt;='State Zip Codes'!$Q$4,'State Zip Codes'!$Q$3,IF(G1820&lt;='State Zip Codes'!$R$4,'State Zip Codes'!$R$3,IF(G1820&lt;='State Zip Codes'!$S$4,'State Zip Codes'!$S$3,IF(G1820&lt;='State Zip Codes'!$T$4,'State Zip Codes'!$T$3,"OUT OF TERRITORY"))))),$U$3)</f>
        <v>Zone 5</v>
      </c>
    </row>
    <row r="1821" spans="1:8" x14ac:dyDescent="0.25">
      <c r="A1821" t="s">
        <v>367</v>
      </c>
      <c r="B1821">
        <v>33158</v>
      </c>
      <c r="C1821" t="str">
        <f t="shared" si="28"/>
        <v>33158</v>
      </c>
      <c r="D1821" t="s">
        <v>348</v>
      </c>
      <c r="E1821" t="s">
        <v>1084</v>
      </c>
      <c r="F1821" t="s">
        <v>1090</v>
      </c>
      <c r="G1821" s="144">
        <v>211.19785376909999</v>
      </c>
      <c r="H1821" t="str">
        <f>IF(VLOOKUP(A1821,$J$4:$K$19,2)="Y",IF(G1821&lt;='State Zip Codes'!$P$4,'State Zip Codes'!$P$3,IF(G1821&lt;='State Zip Codes'!$Q$4,'State Zip Codes'!$Q$3,IF(G1821&lt;='State Zip Codes'!$R$4,'State Zip Codes'!$R$3,IF(G1821&lt;='State Zip Codes'!$S$4,'State Zip Codes'!$S$3,IF(G1821&lt;='State Zip Codes'!$T$4,'State Zip Codes'!$T$3,"OUT OF TERRITORY"))))),$U$3)</f>
        <v>Zone 5</v>
      </c>
    </row>
    <row r="1822" spans="1:8" x14ac:dyDescent="0.25">
      <c r="A1822" t="s">
        <v>367</v>
      </c>
      <c r="B1822">
        <v>33177</v>
      </c>
      <c r="C1822" t="str">
        <f t="shared" si="28"/>
        <v>33177</v>
      </c>
      <c r="D1822" t="s">
        <v>348</v>
      </c>
      <c r="E1822" t="s">
        <v>1084</v>
      </c>
      <c r="F1822" t="s">
        <v>1090</v>
      </c>
      <c r="G1822" s="144">
        <v>212.08020085889999</v>
      </c>
      <c r="H1822" t="str">
        <f>IF(VLOOKUP(A1822,$J$4:$K$19,2)="Y",IF(G1822&lt;='State Zip Codes'!$P$4,'State Zip Codes'!$P$3,IF(G1822&lt;='State Zip Codes'!$Q$4,'State Zip Codes'!$Q$3,IF(G1822&lt;='State Zip Codes'!$R$4,'State Zip Codes'!$R$3,IF(G1822&lt;='State Zip Codes'!$S$4,'State Zip Codes'!$S$3,IF(G1822&lt;='State Zip Codes'!$T$4,'State Zip Codes'!$T$3,"OUT OF TERRITORY"))))),$U$3)</f>
        <v>Zone 5</v>
      </c>
    </row>
    <row r="1823" spans="1:8" x14ac:dyDescent="0.25">
      <c r="A1823" t="s">
        <v>367</v>
      </c>
      <c r="B1823">
        <v>32317</v>
      </c>
      <c r="C1823" t="str">
        <f t="shared" si="28"/>
        <v>32317</v>
      </c>
      <c r="D1823" t="s">
        <v>348</v>
      </c>
      <c r="E1823" t="s">
        <v>1098</v>
      </c>
      <c r="F1823" t="s">
        <v>1099</v>
      </c>
      <c r="G1823" s="144">
        <v>212.11126941839998</v>
      </c>
      <c r="H1823" t="str">
        <f>IF(VLOOKUP(A1823,$J$4:$K$19,2)="Y",IF(G1823&lt;='State Zip Codes'!$P$4,'State Zip Codes'!$P$3,IF(G1823&lt;='State Zip Codes'!$Q$4,'State Zip Codes'!$Q$3,IF(G1823&lt;='State Zip Codes'!$R$4,'State Zip Codes'!$R$3,IF(G1823&lt;='State Zip Codes'!$S$4,'State Zip Codes'!$S$3,IF(G1823&lt;='State Zip Codes'!$T$4,'State Zip Codes'!$T$3,"OUT OF TERRITORY"))))),$U$3)</f>
        <v>Zone 5</v>
      </c>
    </row>
    <row r="1824" spans="1:8" x14ac:dyDescent="0.25">
      <c r="A1824" t="s">
        <v>367</v>
      </c>
      <c r="B1824">
        <v>33157</v>
      </c>
      <c r="C1824" t="str">
        <f t="shared" si="28"/>
        <v>33157</v>
      </c>
      <c r="D1824" t="s">
        <v>348</v>
      </c>
      <c r="E1824" t="s">
        <v>1084</v>
      </c>
      <c r="F1824" t="s">
        <v>1090</v>
      </c>
      <c r="G1824" s="144">
        <v>212.87555598209997</v>
      </c>
      <c r="H1824" t="str">
        <f>IF(VLOOKUP(A1824,$J$4:$K$19,2)="Y",IF(G1824&lt;='State Zip Codes'!$P$4,'State Zip Codes'!$P$3,IF(G1824&lt;='State Zip Codes'!$Q$4,'State Zip Codes'!$Q$3,IF(G1824&lt;='State Zip Codes'!$R$4,'State Zip Codes'!$R$3,IF(G1824&lt;='State Zip Codes'!$S$4,'State Zip Codes'!$S$3,IF(G1824&lt;='State Zip Codes'!$T$4,'State Zip Codes'!$T$3,"OUT OF TERRITORY"))))),$U$3)</f>
        <v>Zone 5</v>
      </c>
    </row>
    <row r="1825" spans="1:8" x14ac:dyDescent="0.25">
      <c r="A1825" t="s">
        <v>367</v>
      </c>
      <c r="B1825">
        <v>33170</v>
      </c>
      <c r="C1825" t="str">
        <f t="shared" si="28"/>
        <v>33170</v>
      </c>
      <c r="D1825" t="s">
        <v>348</v>
      </c>
      <c r="E1825" t="s">
        <v>1084</v>
      </c>
      <c r="F1825" t="s">
        <v>1090</v>
      </c>
      <c r="G1825" s="144">
        <v>213.38508035789999</v>
      </c>
      <c r="H1825" t="str">
        <f>IF(VLOOKUP(A1825,$J$4:$K$19,2)="Y",IF(G1825&lt;='State Zip Codes'!$P$4,'State Zip Codes'!$P$3,IF(G1825&lt;='State Zip Codes'!$Q$4,'State Zip Codes'!$Q$3,IF(G1825&lt;='State Zip Codes'!$R$4,'State Zip Codes'!$R$3,IF(G1825&lt;='State Zip Codes'!$S$4,'State Zip Codes'!$S$3,IF(G1825&lt;='State Zip Codes'!$T$4,'State Zip Codes'!$T$3,"OUT OF TERRITORY"))))),$U$3)</f>
        <v>Zone 5</v>
      </c>
    </row>
    <row r="1826" spans="1:8" x14ac:dyDescent="0.25">
      <c r="A1826" t="s">
        <v>367</v>
      </c>
      <c r="B1826">
        <v>33189</v>
      </c>
      <c r="C1826" t="str">
        <f t="shared" si="28"/>
        <v>33189</v>
      </c>
      <c r="D1826" t="s">
        <v>348</v>
      </c>
      <c r="E1826" t="s">
        <v>1084</v>
      </c>
      <c r="F1826" t="s">
        <v>1090</v>
      </c>
      <c r="G1826" s="144">
        <v>214.82666151870001</v>
      </c>
      <c r="H1826" t="str">
        <f>IF(VLOOKUP(A1826,$J$4:$K$19,2)="Y",IF(G1826&lt;='State Zip Codes'!$P$4,'State Zip Codes'!$P$3,IF(G1826&lt;='State Zip Codes'!$Q$4,'State Zip Codes'!$Q$3,IF(G1826&lt;='State Zip Codes'!$R$4,'State Zip Codes'!$R$3,IF(G1826&lt;='State Zip Codes'!$S$4,'State Zip Codes'!$S$3,IF(G1826&lt;='State Zip Codes'!$T$4,'State Zip Codes'!$T$3,"OUT OF TERRITORY"))))),$U$3)</f>
        <v>Zone 5</v>
      </c>
    </row>
    <row r="1827" spans="1:8" x14ac:dyDescent="0.25">
      <c r="A1827" t="s">
        <v>367</v>
      </c>
      <c r="B1827">
        <v>32305</v>
      </c>
      <c r="C1827" t="str">
        <f t="shared" si="28"/>
        <v>32305</v>
      </c>
      <c r="D1827" t="s">
        <v>348</v>
      </c>
      <c r="E1827" t="s">
        <v>1098</v>
      </c>
      <c r="F1827" t="s">
        <v>1099</v>
      </c>
      <c r="G1827" s="144">
        <v>214.93229462099998</v>
      </c>
      <c r="H1827" t="str">
        <f>IF(VLOOKUP(A1827,$J$4:$K$19,2)="Y",IF(G1827&lt;='State Zip Codes'!$P$4,'State Zip Codes'!$P$3,IF(G1827&lt;='State Zip Codes'!$Q$4,'State Zip Codes'!$Q$3,IF(G1827&lt;='State Zip Codes'!$R$4,'State Zip Codes'!$R$3,IF(G1827&lt;='State Zip Codes'!$S$4,'State Zip Codes'!$S$3,IF(G1827&lt;='State Zip Codes'!$T$4,'State Zip Codes'!$T$3,"OUT OF TERRITORY"))))),$U$3)</f>
        <v>Zone 5</v>
      </c>
    </row>
    <row r="1828" spans="1:8" x14ac:dyDescent="0.25">
      <c r="A1828" t="s">
        <v>367</v>
      </c>
      <c r="B1828">
        <v>32399</v>
      </c>
      <c r="C1828" t="str">
        <f t="shared" si="28"/>
        <v>32399</v>
      </c>
      <c r="D1828" t="s">
        <v>348</v>
      </c>
      <c r="E1828" t="s">
        <v>1098</v>
      </c>
      <c r="F1828" t="s">
        <v>1099</v>
      </c>
      <c r="G1828" s="144">
        <v>215.14977453749998</v>
      </c>
      <c r="H1828" t="str">
        <f>IF(VLOOKUP(A1828,$J$4:$K$19,2)="Y",IF(G1828&lt;='State Zip Codes'!$P$4,'State Zip Codes'!$P$3,IF(G1828&lt;='State Zip Codes'!$Q$4,'State Zip Codes'!$Q$3,IF(G1828&lt;='State Zip Codes'!$R$4,'State Zip Codes'!$R$3,IF(G1828&lt;='State Zip Codes'!$S$4,'State Zip Codes'!$S$3,IF(G1828&lt;='State Zip Codes'!$T$4,'State Zip Codes'!$T$3,"OUT OF TERRITORY"))))),$U$3)</f>
        <v>Zone 5</v>
      </c>
    </row>
    <row r="1829" spans="1:8" x14ac:dyDescent="0.25">
      <c r="A1829" t="s">
        <v>367</v>
      </c>
      <c r="B1829">
        <v>33031</v>
      </c>
      <c r="C1829" t="str">
        <f t="shared" si="28"/>
        <v>33031</v>
      </c>
      <c r="D1829" t="s">
        <v>348</v>
      </c>
      <c r="E1829" t="s">
        <v>1084</v>
      </c>
      <c r="F1829" t="s">
        <v>1100</v>
      </c>
      <c r="G1829" s="144">
        <v>215.56609323480001</v>
      </c>
      <c r="H1829" t="str">
        <f>IF(VLOOKUP(A1829,$J$4:$K$19,2)="Y",IF(G1829&lt;='State Zip Codes'!$P$4,'State Zip Codes'!$P$3,IF(G1829&lt;='State Zip Codes'!$Q$4,'State Zip Codes'!$Q$3,IF(G1829&lt;='State Zip Codes'!$R$4,'State Zip Codes'!$R$3,IF(G1829&lt;='State Zip Codes'!$S$4,'State Zip Codes'!$S$3,IF(G1829&lt;='State Zip Codes'!$T$4,'State Zip Codes'!$T$3,"OUT OF TERRITORY"))))),$U$3)</f>
        <v>Zone 5</v>
      </c>
    </row>
    <row r="1830" spans="1:8" x14ac:dyDescent="0.25">
      <c r="A1830" t="s">
        <v>367</v>
      </c>
      <c r="B1830">
        <v>32309</v>
      </c>
      <c r="C1830" t="str">
        <f t="shared" si="28"/>
        <v>32309</v>
      </c>
      <c r="D1830" t="s">
        <v>348</v>
      </c>
      <c r="E1830" t="s">
        <v>1098</v>
      </c>
      <c r="F1830" t="s">
        <v>1099</v>
      </c>
      <c r="G1830" s="144">
        <v>215.82706913459998</v>
      </c>
      <c r="H1830" t="str">
        <f>IF(VLOOKUP(A1830,$J$4:$K$19,2)="Y",IF(G1830&lt;='State Zip Codes'!$P$4,'State Zip Codes'!$P$3,IF(G1830&lt;='State Zip Codes'!$Q$4,'State Zip Codes'!$Q$3,IF(G1830&lt;='State Zip Codes'!$R$4,'State Zip Codes'!$R$3,IF(G1830&lt;='State Zip Codes'!$S$4,'State Zip Codes'!$S$3,IF(G1830&lt;='State Zip Codes'!$T$4,'State Zip Codes'!$T$3,"OUT OF TERRITORY"))))),$U$3)</f>
        <v>Zone 5</v>
      </c>
    </row>
    <row r="1831" spans="1:8" x14ac:dyDescent="0.25">
      <c r="A1831" t="s">
        <v>367</v>
      </c>
      <c r="B1831">
        <v>33190</v>
      </c>
      <c r="C1831" t="str">
        <f t="shared" si="28"/>
        <v>33190</v>
      </c>
      <c r="D1831" t="s">
        <v>348</v>
      </c>
      <c r="E1831" t="s">
        <v>1084</v>
      </c>
      <c r="F1831" t="s">
        <v>1090</v>
      </c>
      <c r="G1831" s="144">
        <v>215.96377079639998</v>
      </c>
      <c r="H1831" t="str">
        <f>IF(VLOOKUP(A1831,$J$4:$K$19,2)="Y",IF(G1831&lt;='State Zip Codes'!$P$4,'State Zip Codes'!$P$3,IF(G1831&lt;='State Zip Codes'!$Q$4,'State Zip Codes'!$Q$3,IF(G1831&lt;='State Zip Codes'!$R$4,'State Zip Codes'!$R$3,IF(G1831&lt;='State Zip Codes'!$S$4,'State Zip Codes'!$S$3,IF(G1831&lt;='State Zip Codes'!$T$4,'State Zip Codes'!$T$3,"OUT OF TERRITORY"))))),$U$3)</f>
        <v>Zone 5</v>
      </c>
    </row>
    <row r="1832" spans="1:8" x14ac:dyDescent="0.25">
      <c r="A1832" t="s">
        <v>367</v>
      </c>
      <c r="B1832">
        <v>32301</v>
      </c>
      <c r="C1832" t="str">
        <f t="shared" si="28"/>
        <v>32301</v>
      </c>
      <c r="D1832" t="s">
        <v>348</v>
      </c>
      <c r="E1832" t="s">
        <v>1098</v>
      </c>
      <c r="F1832" t="s">
        <v>1099</v>
      </c>
      <c r="G1832" s="144">
        <v>216.29931123899999</v>
      </c>
      <c r="H1832" t="str">
        <f>IF(VLOOKUP(A1832,$J$4:$K$19,2)="Y",IF(G1832&lt;='State Zip Codes'!$P$4,'State Zip Codes'!$P$3,IF(G1832&lt;='State Zip Codes'!$Q$4,'State Zip Codes'!$Q$3,IF(G1832&lt;='State Zip Codes'!$R$4,'State Zip Codes'!$R$3,IF(G1832&lt;='State Zip Codes'!$S$4,'State Zip Codes'!$S$3,IF(G1832&lt;='State Zip Codes'!$T$4,'State Zip Codes'!$T$3,"OUT OF TERRITORY"))))),$U$3)</f>
        <v>Zone 5</v>
      </c>
    </row>
    <row r="1833" spans="1:8" x14ac:dyDescent="0.25">
      <c r="A1833" t="s">
        <v>367</v>
      </c>
      <c r="B1833">
        <v>32308</v>
      </c>
      <c r="C1833" t="str">
        <f t="shared" si="28"/>
        <v>32308</v>
      </c>
      <c r="D1833" t="s">
        <v>348</v>
      </c>
      <c r="E1833" t="s">
        <v>1098</v>
      </c>
      <c r="F1833" t="s">
        <v>1099</v>
      </c>
      <c r="G1833" s="144">
        <v>216.73427107199998</v>
      </c>
      <c r="H1833" t="str">
        <f>IF(VLOOKUP(A1833,$J$4:$K$19,2)="Y",IF(G1833&lt;='State Zip Codes'!$P$4,'State Zip Codes'!$P$3,IF(G1833&lt;='State Zip Codes'!$Q$4,'State Zip Codes'!$Q$3,IF(G1833&lt;='State Zip Codes'!$R$4,'State Zip Codes'!$R$3,IF(G1833&lt;='State Zip Codes'!$S$4,'State Zip Codes'!$S$3,IF(G1833&lt;='State Zip Codes'!$T$4,'State Zip Codes'!$T$3,"OUT OF TERRITORY"))))),$U$3)</f>
        <v>Zone 5</v>
      </c>
    </row>
    <row r="1834" spans="1:8" x14ac:dyDescent="0.25">
      <c r="A1834" t="s">
        <v>367</v>
      </c>
      <c r="B1834">
        <v>33032</v>
      </c>
      <c r="C1834" t="str">
        <f t="shared" si="28"/>
        <v>33032</v>
      </c>
      <c r="D1834" t="s">
        <v>348</v>
      </c>
      <c r="E1834" t="s">
        <v>1084</v>
      </c>
      <c r="F1834" t="s">
        <v>1100</v>
      </c>
      <c r="G1834" s="144">
        <v>217.4364205167</v>
      </c>
      <c r="H1834" t="str">
        <f>IF(VLOOKUP(A1834,$J$4:$K$19,2)="Y",IF(G1834&lt;='State Zip Codes'!$P$4,'State Zip Codes'!$P$3,IF(G1834&lt;='State Zip Codes'!$Q$4,'State Zip Codes'!$Q$3,IF(G1834&lt;='State Zip Codes'!$R$4,'State Zip Codes'!$R$3,IF(G1834&lt;='State Zip Codes'!$S$4,'State Zip Codes'!$S$3,IF(G1834&lt;='State Zip Codes'!$T$4,'State Zip Codes'!$T$3,"OUT OF TERRITORY"))))),$U$3)</f>
        <v>Zone 5</v>
      </c>
    </row>
    <row r="1835" spans="1:8" x14ac:dyDescent="0.25">
      <c r="A1835" t="s">
        <v>367</v>
      </c>
      <c r="B1835">
        <v>32307</v>
      </c>
      <c r="C1835" t="str">
        <f t="shared" si="28"/>
        <v>32307</v>
      </c>
      <c r="D1835" t="s">
        <v>348</v>
      </c>
      <c r="E1835" t="s">
        <v>1098</v>
      </c>
      <c r="F1835" t="s">
        <v>1099</v>
      </c>
      <c r="G1835" s="144">
        <v>217.99565458769999</v>
      </c>
      <c r="H1835" t="str">
        <f>IF(VLOOKUP(A1835,$J$4:$K$19,2)="Y",IF(G1835&lt;='State Zip Codes'!$P$4,'State Zip Codes'!$P$3,IF(G1835&lt;='State Zip Codes'!$Q$4,'State Zip Codes'!$Q$3,IF(G1835&lt;='State Zip Codes'!$R$4,'State Zip Codes'!$R$3,IF(G1835&lt;='State Zip Codes'!$S$4,'State Zip Codes'!$S$3,IF(G1835&lt;='State Zip Codes'!$T$4,'State Zip Codes'!$T$3,"OUT OF TERRITORY"))))),$U$3)</f>
        <v>Zone 5</v>
      </c>
    </row>
    <row r="1836" spans="1:8" x14ac:dyDescent="0.25">
      <c r="A1836" t="s">
        <v>367</v>
      </c>
      <c r="B1836">
        <v>32313</v>
      </c>
      <c r="C1836" t="str">
        <f t="shared" si="28"/>
        <v>32313</v>
      </c>
      <c r="D1836" t="s">
        <v>348</v>
      </c>
      <c r="E1836" t="s">
        <v>1098</v>
      </c>
      <c r="F1836" t="s">
        <v>1099</v>
      </c>
      <c r="G1836" s="144">
        <v>218.24420306369998</v>
      </c>
      <c r="H1836" t="str">
        <f>IF(VLOOKUP(A1836,$J$4:$K$19,2)="Y",IF(G1836&lt;='State Zip Codes'!$P$4,'State Zip Codes'!$P$3,IF(G1836&lt;='State Zip Codes'!$Q$4,'State Zip Codes'!$Q$3,IF(G1836&lt;='State Zip Codes'!$R$4,'State Zip Codes'!$R$3,IF(G1836&lt;='State Zip Codes'!$S$4,'State Zip Codes'!$S$3,IF(G1836&lt;='State Zip Codes'!$T$4,'State Zip Codes'!$T$3,"OUT OF TERRITORY"))))),$U$3)</f>
        <v>Zone 5</v>
      </c>
    </row>
    <row r="1837" spans="1:8" x14ac:dyDescent="0.25">
      <c r="A1837" t="s">
        <v>367</v>
      </c>
      <c r="B1837">
        <v>32322</v>
      </c>
      <c r="C1837" t="str">
        <f t="shared" si="28"/>
        <v>32322</v>
      </c>
      <c r="D1837" t="s">
        <v>348</v>
      </c>
      <c r="E1837" t="s">
        <v>8</v>
      </c>
      <c r="F1837" t="s">
        <v>1101</v>
      </c>
      <c r="G1837" s="144">
        <v>218.97120735599998</v>
      </c>
      <c r="H1837" t="str">
        <f>IF(VLOOKUP(A1837,$J$4:$K$19,2)="Y",IF(G1837&lt;='State Zip Codes'!$P$4,'State Zip Codes'!$P$3,IF(G1837&lt;='State Zip Codes'!$Q$4,'State Zip Codes'!$Q$3,IF(G1837&lt;='State Zip Codes'!$R$4,'State Zip Codes'!$R$3,IF(G1837&lt;='State Zip Codes'!$S$4,'State Zip Codes'!$S$3,IF(G1837&lt;='State Zip Codes'!$T$4,'State Zip Codes'!$T$3,"OUT OF TERRITORY"))))),$U$3)</f>
        <v>Zone 5</v>
      </c>
    </row>
    <row r="1838" spans="1:8" x14ac:dyDescent="0.25">
      <c r="A1838" t="s">
        <v>367</v>
      </c>
      <c r="B1838">
        <v>33039</v>
      </c>
      <c r="C1838" t="str">
        <f t="shared" si="28"/>
        <v>33039</v>
      </c>
      <c r="D1838" t="s">
        <v>348</v>
      </c>
      <c r="E1838" t="s">
        <v>1084</v>
      </c>
      <c r="F1838" t="s">
        <v>1100</v>
      </c>
      <c r="G1838" s="144">
        <v>219.08926788209996</v>
      </c>
      <c r="H1838" t="str">
        <f>IF(VLOOKUP(A1838,$J$4:$K$19,2)="Y",IF(G1838&lt;='State Zip Codes'!$P$4,'State Zip Codes'!$P$3,IF(G1838&lt;='State Zip Codes'!$Q$4,'State Zip Codes'!$Q$3,IF(G1838&lt;='State Zip Codes'!$R$4,'State Zip Codes'!$R$3,IF(G1838&lt;='State Zip Codes'!$S$4,'State Zip Codes'!$S$3,IF(G1838&lt;='State Zip Codes'!$T$4,'State Zip Codes'!$T$3,"OUT OF TERRITORY"))))),$U$3)</f>
        <v>Zone 5</v>
      </c>
    </row>
    <row r="1839" spans="1:8" x14ac:dyDescent="0.25">
      <c r="A1839" t="s">
        <v>367</v>
      </c>
      <c r="B1839">
        <v>32306</v>
      </c>
      <c r="C1839" t="str">
        <f t="shared" si="28"/>
        <v>32306</v>
      </c>
      <c r="D1839" t="s">
        <v>348</v>
      </c>
      <c r="E1839" t="s">
        <v>1098</v>
      </c>
      <c r="F1839" t="s">
        <v>1099</v>
      </c>
      <c r="G1839" s="144">
        <v>219.35645749379998</v>
      </c>
      <c r="H1839" t="str">
        <f>IF(VLOOKUP(A1839,$J$4:$K$19,2)="Y",IF(G1839&lt;='State Zip Codes'!$P$4,'State Zip Codes'!$P$3,IF(G1839&lt;='State Zip Codes'!$Q$4,'State Zip Codes'!$Q$3,IF(G1839&lt;='State Zip Codes'!$R$4,'State Zip Codes'!$R$3,IF(G1839&lt;='State Zip Codes'!$S$4,'State Zip Codes'!$S$3,IF(G1839&lt;='State Zip Codes'!$T$4,'State Zip Codes'!$T$3,"OUT OF TERRITORY"))))),$U$3)</f>
        <v>Zone 5</v>
      </c>
    </row>
    <row r="1840" spans="1:8" x14ac:dyDescent="0.25">
      <c r="A1840" t="s">
        <v>367</v>
      </c>
      <c r="B1840">
        <v>33033</v>
      </c>
      <c r="C1840" t="str">
        <f t="shared" si="28"/>
        <v>33033</v>
      </c>
      <c r="D1840" t="s">
        <v>348</v>
      </c>
      <c r="E1840" t="s">
        <v>1084</v>
      </c>
      <c r="F1840" t="s">
        <v>1100</v>
      </c>
      <c r="G1840" s="144">
        <v>219.62986081739999</v>
      </c>
      <c r="H1840" t="str">
        <f>IF(VLOOKUP(A1840,$J$4:$K$19,2)="Y",IF(G1840&lt;='State Zip Codes'!$P$4,'State Zip Codes'!$P$3,IF(G1840&lt;='State Zip Codes'!$Q$4,'State Zip Codes'!$Q$3,IF(G1840&lt;='State Zip Codes'!$R$4,'State Zip Codes'!$R$3,IF(G1840&lt;='State Zip Codes'!$S$4,'State Zip Codes'!$S$3,IF(G1840&lt;='State Zip Codes'!$T$4,'State Zip Codes'!$T$3,"OUT OF TERRITORY"))))),$U$3)</f>
        <v>Zone 5</v>
      </c>
    </row>
    <row r="1841" spans="1:8" x14ac:dyDescent="0.25">
      <c r="A1841" t="s">
        <v>367</v>
      </c>
      <c r="B1841">
        <v>33030</v>
      </c>
      <c r="C1841" t="str">
        <f t="shared" si="28"/>
        <v>33030</v>
      </c>
      <c r="D1841" t="s">
        <v>348</v>
      </c>
      <c r="E1841" t="s">
        <v>1084</v>
      </c>
      <c r="F1841" t="s">
        <v>1100</v>
      </c>
      <c r="G1841" s="144">
        <v>219.80384475059998</v>
      </c>
      <c r="H1841" t="str">
        <f>IF(VLOOKUP(A1841,$J$4:$K$19,2)="Y",IF(G1841&lt;='State Zip Codes'!$P$4,'State Zip Codes'!$P$3,IF(G1841&lt;='State Zip Codes'!$Q$4,'State Zip Codes'!$Q$3,IF(G1841&lt;='State Zip Codes'!$R$4,'State Zip Codes'!$R$3,IF(G1841&lt;='State Zip Codes'!$S$4,'State Zip Codes'!$S$3,IF(G1841&lt;='State Zip Codes'!$T$4,'State Zip Codes'!$T$3,"OUT OF TERRITORY"))))),$U$3)</f>
        <v>Zone 5</v>
      </c>
    </row>
    <row r="1842" spans="1:8" x14ac:dyDescent="0.25">
      <c r="A1842" t="s">
        <v>367</v>
      </c>
      <c r="B1842">
        <v>32312</v>
      </c>
      <c r="C1842" t="str">
        <f t="shared" si="28"/>
        <v>32312</v>
      </c>
      <c r="D1842" t="s">
        <v>348</v>
      </c>
      <c r="E1842" t="s">
        <v>1098</v>
      </c>
      <c r="F1842" t="s">
        <v>1099</v>
      </c>
      <c r="G1842" s="144">
        <v>220.60541358569998</v>
      </c>
      <c r="H1842" t="str">
        <f>IF(VLOOKUP(A1842,$J$4:$K$19,2)="Y",IF(G1842&lt;='State Zip Codes'!$P$4,'State Zip Codes'!$P$3,IF(G1842&lt;='State Zip Codes'!$Q$4,'State Zip Codes'!$Q$3,IF(G1842&lt;='State Zip Codes'!$R$4,'State Zip Codes'!$R$3,IF(G1842&lt;='State Zip Codes'!$S$4,'State Zip Codes'!$S$3,IF(G1842&lt;='State Zip Codes'!$T$4,'State Zip Codes'!$T$3,"OUT OF TERRITORY"))))),$U$3)</f>
        <v>Zone 5</v>
      </c>
    </row>
    <row r="1843" spans="1:8" x14ac:dyDescent="0.25">
      <c r="A1843" t="s">
        <v>367</v>
      </c>
      <c r="B1843">
        <v>32358</v>
      </c>
      <c r="C1843" t="str">
        <f t="shared" si="28"/>
        <v>32358</v>
      </c>
      <c r="D1843" t="s">
        <v>348</v>
      </c>
      <c r="E1843" t="s">
        <v>1094</v>
      </c>
      <c r="F1843" t="s">
        <v>1102</v>
      </c>
      <c r="G1843" s="144">
        <v>221.6244623373</v>
      </c>
      <c r="H1843" t="str">
        <f>IF(VLOOKUP(A1843,$J$4:$K$19,2)="Y",IF(G1843&lt;='State Zip Codes'!$P$4,'State Zip Codes'!$P$3,IF(G1843&lt;='State Zip Codes'!$Q$4,'State Zip Codes'!$Q$3,IF(G1843&lt;='State Zip Codes'!$R$4,'State Zip Codes'!$R$3,IF(G1843&lt;='State Zip Codes'!$S$4,'State Zip Codes'!$S$3,IF(G1843&lt;='State Zip Codes'!$T$4,'State Zip Codes'!$T$3,"OUT OF TERRITORY"))))),$U$3)</f>
        <v>Zone 5</v>
      </c>
    </row>
    <row r="1844" spans="1:8" x14ac:dyDescent="0.25">
      <c r="A1844" t="s">
        <v>367</v>
      </c>
      <c r="B1844">
        <v>32304</v>
      </c>
      <c r="C1844" t="str">
        <f t="shared" si="28"/>
        <v>32304</v>
      </c>
      <c r="D1844" t="s">
        <v>348</v>
      </c>
      <c r="E1844" t="s">
        <v>1098</v>
      </c>
      <c r="F1844" t="s">
        <v>1099</v>
      </c>
      <c r="G1844" s="144">
        <v>222.46952715569998</v>
      </c>
      <c r="H1844" t="str">
        <f>IF(VLOOKUP(A1844,$J$4:$K$19,2)="Y",IF(G1844&lt;='State Zip Codes'!$P$4,'State Zip Codes'!$P$3,IF(G1844&lt;='State Zip Codes'!$Q$4,'State Zip Codes'!$Q$3,IF(G1844&lt;='State Zip Codes'!$R$4,'State Zip Codes'!$R$3,IF(G1844&lt;='State Zip Codes'!$S$4,'State Zip Codes'!$S$3,IF(G1844&lt;='State Zip Codes'!$T$4,'State Zip Codes'!$T$3,"OUT OF TERRITORY"))))),$U$3)</f>
        <v>Zone 5</v>
      </c>
    </row>
    <row r="1845" spans="1:8" x14ac:dyDescent="0.25">
      <c r="A1845" t="s">
        <v>367</v>
      </c>
      <c r="B1845">
        <v>32303</v>
      </c>
      <c r="C1845" t="str">
        <f t="shared" si="28"/>
        <v>32303</v>
      </c>
      <c r="D1845" t="s">
        <v>348</v>
      </c>
      <c r="E1845" t="s">
        <v>1098</v>
      </c>
      <c r="F1845" t="s">
        <v>1099</v>
      </c>
      <c r="G1845" s="144">
        <v>224.1534430806</v>
      </c>
      <c r="H1845" t="str">
        <f>IF(VLOOKUP(A1845,$J$4:$K$19,2)="Y",IF(G1845&lt;='State Zip Codes'!$P$4,'State Zip Codes'!$P$3,IF(G1845&lt;='State Zip Codes'!$Q$4,'State Zip Codes'!$Q$3,IF(G1845&lt;='State Zip Codes'!$R$4,'State Zip Codes'!$R$3,IF(G1845&lt;='State Zip Codes'!$S$4,'State Zip Codes'!$S$3,IF(G1845&lt;='State Zip Codes'!$T$4,'State Zip Codes'!$T$3,"OUT OF TERRITORY"))))),$U$3)</f>
        <v>Zone 5</v>
      </c>
    </row>
    <row r="1846" spans="1:8" x14ac:dyDescent="0.25">
      <c r="A1846" t="s">
        <v>367</v>
      </c>
      <c r="B1846">
        <v>32310</v>
      </c>
      <c r="C1846" t="str">
        <f t="shared" si="28"/>
        <v>32310</v>
      </c>
      <c r="D1846" t="s">
        <v>348</v>
      </c>
      <c r="E1846" t="s">
        <v>1098</v>
      </c>
      <c r="F1846" t="s">
        <v>1099</v>
      </c>
      <c r="G1846" s="144">
        <v>226.85019404519997</v>
      </c>
      <c r="H1846" t="str">
        <f>IF(VLOOKUP(A1846,$J$4:$K$19,2)="Y",IF(G1846&lt;='State Zip Codes'!$P$4,'State Zip Codes'!$P$3,IF(G1846&lt;='State Zip Codes'!$Q$4,'State Zip Codes'!$Q$3,IF(G1846&lt;='State Zip Codes'!$R$4,'State Zip Codes'!$R$3,IF(G1846&lt;='State Zip Codes'!$S$4,'State Zip Codes'!$S$3,IF(G1846&lt;='State Zip Codes'!$T$4,'State Zip Codes'!$T$3,"OUT OF TERRITORY"))))),$U$3)</f>
        <v>Zone 5</v>
      </c>
    </row>
    <row r="1847" spans="1:8" x14ac:dyDescent="0.25">
      <c r="A1847" t="s">
        <v>367</v>
      </c>
      <c r="B1847">
        <v>33034</v>
      </c>
      <c r="C1847" t="str">
        <f t="shared" si="28"/>
        <v>33034</v>
      </c>
      <c r="D1847" t="s">
        <v>348</v>
      </c>
      <c r="E1847" t="s">
        <v>1084</v>
      </c>
      <c r="F1847" t="s">
        <v>1100</v>
      </c>
      <c r="G1847" s="144">
        <v>227.69525886359997</v>
      </c>
      <c r="H1847" t="str">
        <f>IF(VLOOKUP(A1847,$J$4:$K$19,2)="Y",IF(G1847&lt;='State Zip Codes'!$P$4,'State Zip Codes'!$P$3,IF(G1847&lt;='State Zip Codes'!$Q$4,'State Zip Codes'!$Q$3,IF(G1847&lt;='State Zip Codes'!$R$4,'State Zip Codes'!$R$3,IF(G1847&lt;='State Zip Codes'!$S$4,'State Zip Codes'!$S$3,IF(G1847&lt;='State Zip Codes'!$T$4,'State Zip Codes'!$T$3,"OUT OF TERRITORY"))))),$U$3)</f>
        <v>Zone 5</v>
      </c>
    </row>
    <row r="1848" spans="1:8" x14ac:dyDescent="0.25">
      <c r="A1848" t="s">
        <v>367</v>
      </c>
      <c r="B1848">
        <v>33035</v>
      </c>
      <c r="C1848" t="str">
        <f t="shared" si="28"/>
        <v>33035</v>
      </c>
      <c r="D1848" t="s">
        <v>348</v>
      </c>
      <c r="E1848" t="s">
        <v>1084</v>
      </c>
      <c r="F1848" t="s">
        <v>1100</v>
      </c>
      <c r="G1848" s="144">
        <v>228.1612872561</v>
      </c>
      <c r="H1848" t="str">
        <f>IF(VLOOKUP(A1848,$J$4:$K$19,2)="Y",IF(G1848&lt;='State Zip Codes'!$P$4,'State Zip Codes'!$P$3,IF(G1848&lt;='State Zip Codes'!$Q$4,'State Zip Codes'!$Q$3,IF(G1848&lt;='State Zip Codes'!$R$4,'State Zip Codes'!$R$3,IF(G1848&lt;='State Zip Codes'!$S$4,'State Zip Codes'!$S$3,IF(G1848&lt;='State Zip Codes'!$T$4,'State Zip Codes'!$T$3,"OUT OF TERRITORY"))))),$U$3)</f>
        <v>Zone 5</v>
      </c>
    </row>
    <row r="1849" spans="1:8" x14ac:dyDescent="0.25">
      <c r="A1849" t="s">
        <v>367</v>
      </c>
      <c r="B1849">
        <v>32343</v>
      </c>
      <c r="C1849" t="str">
        <f t="shared" si="28"/>
        <v>32343</v>
      </c>
      <c r="D1849" t="s">
        <v>348</v>
      </c>
      <c r="E1849" t="s">
        <v>1103</v>
      </c>
      <c r="F1849" t="s">
        <v>1104</v>
      </c>
      <c r="G1849" s="144">
        <v>228.851009277</v>
      </c>
      <c r="H1849" t="str">
        <f>IF(VLOOKUP(A1849,$J$4:$K$19,2)="Y",IF(G1849&lt;='State Zip Codes'!$P$4,'State Zip Codes'!$P$3,IF(G1849&lt;='State Zip Codes'!$Q$4,'State Zip Codes'!$Q$3,IF(G1849&lt;='State Zip Codes'!$R$4,'State Zip Codes'!$R$3,IF(G1849&lt;='State Zip Codes'!$S$4,'State Zip Codes'!$S$3,IF(G1849&lt;='State Zip Codes'!$T$4,'State Zip Codes'!$T$3,"OUT OF TERRITORY"))))),$U$3)</f>
        <v>Zone 5</v>
      </c>
    </row>
    <row r="1850" spans="1:8" x14ac:dyDescent="0.25">
      <c r="A1850" t="s">
        <v>367</v>
      </c>
      <c r="B1850">
        <v>32328</v>
      </c>
      <c r="C1850" t="str">
        <f t="shared" si="28"/>
        <v>32328</v>
      </c>
      <c r="D1850" t="s">
        <v>348</v>
      </c>
      <c r="E1850" t="s">
        <v>8</v>
      </c>
      <c r="F1850" t="s">
        <v>1105</v>
      </c>
      <c r="G1850" s="144">
        <v>229.25490055049997</v>
      </c>
      <c r="H1850" t="str">
        <f>IF(VLOOKUP(A1850,$J$4:$K$19,2)="Y",IF(G1850&lt;='State Zip Codes'!$P$4,'State Zip Codes'!$P$3,IF(G1850&lt;='State Zip Codes'!$Q$4,'State Zip Codes'!$Q$3,IF(G1850&lt;='State Zip Codes'!$R$4,'State Zip Codes'!$R$3,IF(G1850&lt;='State Zip Codes'!$S$4,'State Zip Codes'!$S$3,IF(G1850&lt;='State Zip Codes'!$T$4,'State Zip Codes'!$T$3,"OUT OF TERRITORY"))))),$U$3)</f>
        <v>Zone 5</v>
      </c>
    </row>
    <row r="1851" spans="1:8" x14ac:dyDescent="0.25">
      <c r="A1851" t="s">
        <v>367</v>
      </c>
      <c r="B1851">
        <v>32333</v>
      </c>
      <c r="C1851" t="str">
        <f t="shared" si="28"/>
        <v>32333</v>
      </c>
      <c r="D1851" t="s">
        <v>348</v>
      </c>
      <c r="E1851" t="s">
        <v>1103</v>
      </c>
      <c r="F1851" t="s">
        <v>1106</v>
      </c>
      <c r="G1851" s="144">
        <v>230.3298727092</v>
      </c>
      <c r="H1851" t="str">
        <f>IF(VLOOKUP(A1851,$J$4:$K$19,2)="Y",IF(G1851&lt;='State Zip Codes'!$P$4,'State Zip Codes'!$P$3,IF(G1851&lt;='State Zip Codes'!$Q$4,'State Zip Codes'!$Q$3,IF(G1851&lt;='State Zip Codes'!$R$4,'State Zip Codes'!$R$3,IF(G1851&lt;='State Zip Codes'!$S$4,'State Zip Codes'!$S$3,IF(G1851&lt;='State Zip Codes'!$T$4,'State Zip Codes'!$T$3,"OUT OF TERRITORY"))))),$U$3)</f>
        <v>Zone 5</v>
      </c>
    </row>
    <row r="1852" spans="1:8" x14ac:dyDescent="0.25">
      <c r="A1852" t="s">
        <v>367</v>
      </c>
      <c r="B1852">
        <v>32334</v>
      </c>
      <c r="C1852" t="str">
        <f t="shared" si="28"/>
        <v>32334</v>
      </c>
      <c r="D1852" t="s">
        <v>348</v>
      </c>
      <c r="E1852" t="s">
        <v>1107</v>
      </c>
      <c r="F1852" t="s">
        <v>1108</v>
      </c>
      <c r="G1852" s="144">
        <v>236.02163280959996</v>
      </c>
      <c r="H1852" t="str">
        <f>IF(VLOOKUP(A1852,$J$4:$K$19,2)="Y",IF(G1852&lt;='State Zip Codes'!$P$4,'State Zip Codes'!$P$3,IF(G1852&lt;='State Zip Codes'!$Q$4,'State Zip Codes'!$Q$3,IF(G1852&lt;='State Zip Codes'!$R$4,'State Zip Codes'!$R$3,IF(G1852&lt;='State Zip Codes'!$S$4,'State Zip Codes'!$S$3,IF(G1852&lt;='State Zip Codes'!$T$4,'State Zip Codes'!$T$3,"OUT OF TERRITORY"))))),$U$3)</f>
        <v>Zone 5</v>
      </c>
    </row>
    <row r="1853" spans="1:8" x14ac:dyDescent="0.25">
      <c r="A1853" t="s">
        <v>367</v>
      </c>
      <c r="B1853">
        <v>32320</v>
      </c>
      <c r="C1853" t="str">
        <f t="shared" si="28"/>
        <v>32320</v>
      </c>
      <c r="D1853" t="s">
        <v>348</v>
      </c>
      <c r="E1853" t="s">
        <v>8</v>
      </c>
      <c r="F1853" t="s">
        <v>1109</v>
      </c>
      <c r="G1853" s="144">
        <v>238.357988484</v>
      </c>
      <c r="H1853" t="str">
        <f>IF(VLOOKUP(A1853,$J$4:$K$19,2)="Y",IF(G1853&lt;='State Zip Codes'!$P$4,'State Zip Codes'!$P$3,IF(G1853&lt;='State Zip Codes'!$Q$4,'State Zip Codes'!$Q$3,IF(G1853&lt;='State Zip Codes'!$R$4,'State Zip Codes'!$R$3,IF(G1853&lt;='State Zip Codes'!$S$4,'State Zip Codes'!$S$3,IF(G1853&lt;='State Zip Codes'!$T$4,'State Zip Codes'!$T$3,"OUT OF TERRITORY"))))),$U$3)</f>
        <v>Zone 5</v>
      </c>
    </row>
    <row r="1854" spans="1:8" x14ac:dyDescent="0.25">
      <c r="A1854" t="s">
        <v>367</v>
      </c>
      <c r="B1854">
        <v>33037</v>
      </c>
      <c r="C1854" t="str">
        <f t="shared" si="28"/>
        <v>33037</v>
      </c>
      <c r="D1854" t="s">
        <v>348</v>
      </c>
      <c r="E1854" t="s">
        <v>1110</v>
      </c>
      <c r="F1854" t="s">
        <v>1111</v>
      </c>
      <c r="G1854" s="144">
        <v>239.8368519162</v>
      </c>
      <c r="H1854" t="str">
        <f>IF(VLOOKUP(A1854,$J$4:$K$19,2)="Y",IF(G1854&lt;='State Zip Codes'!$P$4,'State Zip Codes'!$P$3,IF(G1854&lt;='State Zip Codes'!$Q$4,'State Zip Codes'!$Q$3,IF(G1854&lt;='State Zip Codes'!$R$4,'State Zip Codes'!$R$3,IF(G1854&lt;='State Zip Codes'!$S$4,'State Zip Codes'!$S$3,IF(G1854&lt;='State Zip Codes'!$T$4,'State Zip Codes'!$T$3,"OUT OF TERRITORY"))))),$U$3)</f>
        <v>Zone 5</v>
      </c>
    </row>
    <row r="1855" spans="1:8" x14ac:dyDescent="0.25">
      <c r="A1855" t="s">
        <v>367</v>
      </c>
      <c r="B1855">
        <v>32351</v>
      </c>
      <c r="C1855" t="str">
        <f t="shared" si="28"/>
        <v>32351</v>
      </c>
      <c r="D1855" t="s">
        <v>348</v>
      </c>
      <c r="E1855" t="s">
        <v>1103</v>
      </c>
      <c r="F1855" t="s">
        <v>1112</v>
      </c>
      <c r="G1855" s="144">
        <v>240.05433183269997</v>
      </c>
      <c r="H1855" t="str">
        <f>IF(VLOOKUP(A1855,$J$4:$K$19,2)="Y",IF(G1855&lt;='State Zip Codes'!$P$4,'State Zip Codes'!$P$3,IF(G1855&lt;='State Zip Codes'!$Q$4,'State Zip Codes'!$Q$3,IF(G1855&lt;='State Zip Codes'!$R$4,'State Zip Codes'!$R$3,IF(G1855&lt;='State Zip Codes'!$S$4,'State Zip Codes'!$S$3,IF(G1855&lt;='State Zip Codes'!$T$4,'State Zip Codes'!$T$3,"OUT OF TERRITORY"))))),$U$3)</f>
        <v>Zone 5</v>
      </c>
    </row>
    <row r="1856" spans="1:8" x14ac:dyDescent="0.25">
      <c r="A1856" t="s">
        <v>367</v>
      </c>
      <c r="B1856">
        <v>32352</v>
      </c>
      <c r="C1856" t="str">
        <f t="shared" si="28"/>
        <v>32352</v>
      </c>
      <c r="D1856" t="s">
        <v>348</v>
      </c>
      <c r="E1856" t="s">
        <v>1103</v>
      </c>
      <c r="F1856" t="s">
        <v>1112</v>
      </c>
      <c r="G1856" s="144">
        <v>241.3964936031</v>
      </c>
      <c r="H1856" t="str">
        <f>IF(VLOOKUP(A1856,$J$4:$K$19,2)="Y",IF(G1856&lt;='State Zip Codes'!$P$4,'State Zip Codes'!$P$3,IF(G1856&lt;='State Zip Codes'!$Q$4,'State Zip Codes'!$Q$3,IF(G1856&lt;='State Zip Codes'!$R$4,'State Zip Codes'!$R$3,IF(G1856&lt;='State Zip Codes'!$S$4,'State Zip Codes'!$S$3,IF(G1856&lt;='State Zip Codes'!$T$4,'State Zip Codes'!$T$3,"OUT OF TERRITORY"))))),$U$3)</f>
        <v>Zone 5</v>
      </c>
    </row>
    <row r="1857" spans="1:8" x14ac:dyDescent="0.25">
      <c r="A1857" t="s">
        <v>367</v>
      </c>
      <c r="B1857">
        <v>32332</v>
      </c>
      <c r="C1857" t="str">
        <f t="shared" si="28"/>
        <v>32332</v>
      </c>
      <c r="D1857" t="s">
        <v>348</v>
      </c>
      <c r="E1857" t="s">
        <v>1103</v>
      </c>
      <c r="F1857" t="s">
        <v>1113</v>
      </c>
      <c r="G1857" s="144">
        <v>243.99382517729998</v>
      </c>
      <c r="H1857" t="str">
        <f>IF(VLOOKUP(A1857,$J$4:$K$19,2)="Y",IF(G1857&lt;='State Zip Codes'!$P$4,'State Zip Codes'!$P$3,IF(G1857&lt;='State Zip Codes'!$Q$4,'State Zip Codes'!$Q$3,IF(G1857&lt;='State Zip Codes'!$R$4,'State Zip Codes'!$R$3,IF(G1857&lt;='State Zip Codes'!$S$4,'State Zip Codes'!$S$3,IF(G1857&lt;='State Zip Codes'!$T$4,'State Zip Codes'!$T$3,"OUT OF TERRITORY"))))),$U$3)</f>
        <v>Zone 5</v>
      </c>
    </row>
    <row r="1858" spans="1:8" x14ac:dyDescent="0.25">
      <c r="A1858" t="s">
        <v>367</v>
      </c>
      <c r="B1858">
        <v>32321</v>
      </c>
      <c r="C1858" t="str">
        <f t="shared" si="28"/>
        <v>32321</v>
      </c>
      <c r="D1858" t="s">
        <v>348</v>
      </c>
      <c r="E1858" t="s">
        <v>1107</v>
      </c>
      <c r="F1858" t="s">
        <v>1114</v>
      </c>
      <c r="G1858" s="144">
        <v>247.39893929849998</v>
      </c>
      <c r="H1858" t="str">
        <f>IF(VLOOKUP(A1858,$J$4:$K$19,2)="Y",IF(G1858&lt;='State Zip Codes'!$P$4,'State Zip Codes'!$P$3,IF(G1858&lt;='State Zip Codes'!$Q$4,'State Zip Codes'!$Q$3,IF(G1858&lt;='State Zip Codes'!$R$4,'State Zip Codes'!$R$3,IF(G1858&lt;='State Zip Codes'!$S$4,'State Zip Codes'!$S$3,IF(G1858&lt;='State Zip Codes'!$T$4,'State Zip Codes'!$T$3,"OUT OF TERRITORY"))))),$U$3)</f>
        <v>Zone 5</v>
      </c>
    </row>
    <row r="1859" spans="1:8" x14ac:dyDescent="0.25">
      <c r="A1859" t="s">
        <v>367</v>
      </c>
      <c r="B1859">
        <v>32456</v>
      </c>
      <c r="C1859" t="str">
        <f t="shared" si="28"/>
        <v>32456</v>
      </c>
      <c r="D1859" t="s">
        <v>348</v>
      </c>
      <c r="E1859" t="s">
        <v>1115</v>
      </c>
      <c r="F1859" t="s">
        <v>1116</v>
      </c>
      <c r="G1859" s="144">
        <v>249.43082308979999</v>
      </c>
      <c r="H1859" t="str">
        <f>IF(VLOOKUP(A1859,$J$4:$K$19,2)="Y",IF(G1859&lt;='State Zip Codes'!$P$4,'State Zip Codes'!$P$3,IF(G1859&lt;='State Zip Codes'!$Q$4,'State Zip Codes'!$Q$3,IF(G1859&lt;='State Zip Codes'!$R$4,'State Zip Codes'!$R$3,IF(G1859&lt;='State Zip Codes'!$S$4,'State Zip Codes'!$S$3,IF(G1859&lt;='State Zip Codes'!$T$4,'State Zip Codes'!$T$3,"OUT OF TERRITORY"))))),$U$3)</f>
        <v>Zone 5</v>
      </c>
    </row>
    <row r="1860" spans="1:8" x14ac:dyDescent="0.25">
      <c r="A1860" t="s">
        <v>367</v>
      </c>
      <c r="B1860">
        <v>33070</v>
      </c>
      <c r="C1860" t="str">
        <f t="shared" si="28"/>
        <v>33070</v>
      </c>
      <c r="D1860" t="s">
        <v>348</v>
      </c>
      <c r="E1860" t="s">
        <v>1110</v>
      </c>
      <c r="F1860" t="s">
        <v>1117</v>
      </c>
      <c r="G1860" s="144">
        <v>249.78500466809999</v>
      </c>
      <c r="H1860" t="str">
        <f>IF(VLOOKUP(A1860,$J$4:$K$19,2)="Y",IF(G1860&lt;='State Zip Codes'!$P$4,'State Zip Codes'!$P$3,IF(G1860&lt;='State Zip Codes'!$Q$4,'State Zip Codes'!$Q$3,IF(G1860&lt;='State Zip Codes'!$R$4,'State Zip Codes'!$R$3,IF(G1860&lt;='State Zip Codes'!$S$4,'State Zip Codes'!$S$3,IF(G1860&lt;='State Zip Codes'!$T$4,'State Zip Codes'!$T$3,"OUT OF TERRITORY"))))),$U$3)</f>
        <v>Zone 5</v>
      </c>
    </row>
    <row r="1861" spans="1:8" x14ac:dyDescent="0.25">
      <c r="A1861" t="s">
        <v>367</v>
      </c>
      <c r="B1861">
        <v>32324</v>
      </c>
      <c r="C1861" t="str">
        <f t="shared" ref="C1861:C1924" si="29">TRIM(CLEAN(B1861))</f>
        <v>32324</v>
      </c>
      <c r="D1861" t="s">
        <v>348</v>
      </c>
      <c r="E1861" t="s">
        <v>1103</v>
      </c>
      <c r="F1861" t="s">
        <v>1118</v>
      </c>
      <c r="G1861" s="144">
        <v>251.08367045519998</v>
      </c>
      <c r="H1861" t="str">
        <f>IF(VLOOKUP(A1861,$J$4:$K$19,2)="Y",IF(G1861&lt;='State Zip Codes'!$P$4,'State Zip Codes'!$P$3,IF(G1861&lt;='State Zip Codes'!$Q$4,'State Zip Codes'!$Q$3,IF(G1861&lt;='State Zip Codes'!$R$4,'State Zip Codes'!$R$3,IF(G1861&lt;='State Zip Codes'!$S$4,'State Zip Codes'!$S$3,IF(G1861&lt;='State Zip Codes'!$T$4,'State Zip Codes'!$T$3,"OUT OF TERRITORY"))))),$U$3)</f>
        <v>Zone 5</v>
      </c>
    </row>
    <row r="1862" spans="1:8" x14ac:dyDescent="0.25">
      <c r="A1862" t="s">
        <v>367</v>
      </c>
      <c r="B1862">
        <v>32465</v>
      </c>
      <c r="C1862" t="str">
        <f t="shared" si="29"/>
        <v>32465</v>
      </c>
      <c r="D1862" t="s">
        <v>348</v>
      </c>
      <c r="E1862" t="s">
        <v>1115</v>
      </c>
      <c r="F1862" t="s">
        <v>1119</v>
      </c>
      <c r="G1862" s="144">
        <v>251.11473901469998</v>
      </c>
      <c r="H1862" t="str">
        <f>IF(VLOOKUP(A1862,$J$4:$K$19,2)="Y",IF(G1862&lt;='State Zip Codes'!$P$4,'State Zip Codes'!$P$3,IF(G1862&lt;='State Zip Codes'!$Q$4,'State Zip Codes'!$Q$3,IF(G1862&lt;='State Zip Codes'!$R$4,'State Zip Codes'!$R$3,IF(G1862&lt;='State Zip Codes'!$S$4,'State Zip Codes'!$S$3,IF(G1862&lt;='State Zip Codes'!$T$4,'State Zip Codes'!$T$3,"OUT OF TERRITORY"))))),$U$3)</f>
        <v>Zone 5</v>
      </c>
    </row>
    <row r="1863" spans="1:8" x14ac:dyDescent="0.25">
      <c r="A1863" t="s">
        <v>367</v>
      </c>
      <c r="B1863">
        <v>33036</v>
      </c>
      <c r="C1863" t="str">
        <f t="shared" si="29"/>
        <v>33036</v>
      </c>
      <c r="D1863" t="s">
        <v>348</v>
      </c>
      <c r="E1863" t="s">
        <v>1110</v>
      </c>
      <c r="F1863" t="s">
        <v>1120</v>
      </c>
      <c r="G1863" s="144">
        <v>255.07908720689997</v>
      </c>
      <c r="H1863" t="str">
        <f>IF(VLOOKUP(A1863,$J$4:$K$19,2)="Y",IF(G1863&lt;='State Zip Codes'!$P$4,'State Zip Codes'!$P$3,IF(G1863&lt;='State Zip Codes'!$Q$4,'State Zip Codes'!$Q$3,IF(G1863&lt;='State Zip Codes'!$R$4,'State Zip Codes'!$R$3,IF(G1863&lt;='State Zip Codes'!$S$4,'State Zip Codes'!$S$3,IF(G1863&lt;='State Zip Codes'!$T$4,'State Zip Codes'!$T$3,"OUT OF TERRITORY"))))),$U$3)</f>
        <v>Zone 5</v>
      </c>
    </row>
    <row r="1864" spans="1:8" x14ac:dyDescent="0.25">
      <c r="A1864" t="s">
        <v>367</v>
      </c>
      <c r="B1864">
        <v>32424</v>
      </c>
      <c r="C1864" t="str">
        <f t="shared" si="29"/>
        <v>32424</v>
      </c>
      <c r="D1864" t="s">
        <v>348</v>
      </c>
      <c r="E1864" t="s">
        <v>1121</v>
      </c>
      <c r="F1864" t="s">
        <v>1122</v>
      </c>
      <c r="G1864" s="144">
        <v>256.15405936560001</v>
      </c>
      <c r="H1864" t="str">
        <f>IF(VLOOKUP(A1864,$J$4:$K$19,2)="Y",IF(G1864&lt;='State Zip Codes'!$P$4,'State Zip Codes'!$P$3,IF(G1864&lt;='State Zip Codes'!$Q$4,'State Zip Codes'!$Q$3,IF(G1864&lt;='State Zip Codes'!$R$4,'State Zip Codes'!$R$3,IF(G1864&lt;='State Zip Codes'!$S$4,'State Zip Codes'!$S$3,IF(G1864&lt;='State Zip Codes'!$T$4,'State Zip Codes'!$T$3,"OUT OF TERRITORY"))))),$U$3)</f>
        <v>Zone 5</v>
      </c>
    </row>
    <row r="1865" spans="1:8" x14ac:dyDescent="0.25">
      <c r="A1865" t="s">
        <v>367</v>
      </c>
      <c r="B1865">
        <v>33050</v>
      </c>
      <c r="C1865" t="str">
        <f t="shared" si="29"/>
        <v>33050</v>
      </c>
      <c r="D1865" t="s">
        <v>348</v>
      </c>
      <c r="E1865" t="s">
        <v>1110</v>
      </c>
      <c r="F1865" t="s">
        <v>1123</v>
      </c>
      <c r="G1865" s="144">
        <v>262.11300907769999</v>
      </c>
      <c r="H1865" t="str">
        <f>IF(VLOOKUP(A1865,$J$4:$K$19,2)="Y",IF(G1865&lt;='State Zip Codes'!$P$4,'State Zip Codes'!$P$3,IF(G1865&lt;='State Zip Codes'!$Q$4,'State Zip Codes'!$Q$3,IF(G1865&lt;='State Zip Codes'!$R$4,'State Zip Codes'!$R$3,IF(G1865&lt;='State Zip Codes'!$S$4,'State Zip Codes'!$S$3,IF(G1865&lt;='State Zip Codes'!$T$4,'State Zip Codes'!$T$3,"OUT OF TERRITORY"))))),$U$3)</f>
        <v>Zone 5</v>
      </c>
    </row>
    <row r="1866" spans="1:8" x14ac:dyDescent="0.25">
      <c r="A1866" t="s">
        <v>367</v>
      </c>
      <c r="B1866">
        <v>32449</v>
      </c>
      <c r="C1866" t="str">
        <f t="shared" si="29"/>
        <v>32449</v>
      </c>
      <c r="D1866" t="s">
        <v>348</v>
      </c>
      <c r="E1866" t="s">
        <v>1121</v>
      </c>
      <c r="F1866" t="s">
        <v>1119</v>
      </c>
      <c r="G1866" s="144">
        <v>262.88972306519997</v>
      </c>
      <c r="H1866" t="str">
        <f>IF(VLOOKUP(A1866,$J$4:$K$19,2)="Y",IF(G1866&lt;='State Zip Codes'!$P$4,'State Zip Codes'!$P$3,IF(G1866&lt;='State Zip Codes'!$Q$4,'State Zip Codes'!$Q$3,IF(G1866&lt;='State Zip Codes'!$R$4,'State Zip Codes'!$R$3,IF(G1866&lt;='State Zip Codes'!$S$4,'State Zip Codes'!$S$3,IF(G1866&lt;='State Zip Codes'!$T$4,'State Zip Codes'!$T$3,"OUT OF TERRITORY"))))),$U$3)</f>
        <v>Zone 5</v>
      </c>
    </row>
    <row r="1867" spans="1:8" x14ac:dyDescent="0.25">
      <c r="A1867" t="s">
        <v>367</v>
      </c>
      <c r="B1867">
        <v>32442</v>
      </c>
      <c r="C1867" t="str">
        <f t="shared" si="29"/>
        <v>32442</v>
      </c>
      <c r="D1867" t="s">
        <v>348</v>
      </c>
      <c r="E1867" t="s">
        <v>542</v>
      </c>
      <c r="F1867" t="s">
        <v>1124</v>
      </c>
      <c r="G1867" s="144">
        <v>264.13246544519995</v>
      </c>
      <c r="H1867" t="str">
        <f>IF(VLOOKUP(A1867,$J$4:$K$19,2)="Y",IF(G1867&lt;='State Zip Codes'!$P$4,'State Zip Codes'!$P$3,IF(G1867&lt;='State Zip Codes'!$Q$4,'State Zip Codes'!$Q$3,IF(G1867&lt;='State Zip Codes'!$R$4,'State Zip Codes'!$R$3,IF(G1867&lt;='State Zip Codes'!$S$4,'State Zip Codes'!$S$3,IF(G1867&lt;='State Zip Codes'!$T$4,'State Zip Codes'!$T$3,"OUT OF TERRITORY"))))),$U$3)</f>
        <v>Zone 5</v>
      </c>
    </row>
    <row r="1868" spans="1:8" x14ac:dyDescent="0.25">
      <c r="A1868" t="s">
        <v>367</v>
      </c>
      <c r="B1868">
        <v>32460</v>
      </c>
      <c r="C1868" t="str">
        <f t="shared" si="29"/>
        <v>32460</v>
      </c>
      <c r="D1868" t="s">
        <v>348</v>
      </c>
      <c r="E1868" t="s">
        <v>542</v>
      </c>
      <c r="F1868" t="s">
        <v>1125</v>
      </c>
      <c r="G1868" s="144">
        <v>264.72898178759999</v>
      </c>
      <c r="H1868" t="str">
        <f>IF(VLOOKUP(A1868,$J$4:$K$19,2)="Y",IF(G1868&lt;='State Zip Codes'!$P$4,'State Zip Codes'!$P$3,IF(G1868&lt;='State Zip Codes'!$Q$4,'State Zip Codes'!$Q$3,IF(G1868&lt;='State Zip Codes'!$R$4,'State Zip Codes'!$R$3,IF(G1868&lt;='State Zip Codes'!$S$4,'State Zip Codes'!$S$3,IF(G1868&lt;='State Zip Codes'!$T$4,'State Zip Codes'!$T$3,"OUT OF TERRITORY"))))),$U$3)</f>
        <v>Zone 5</v>
      </c>
    </row>
    <row r="1869" spans="1:8" x14ac:dyDescent="0.25">
      <c r="A1869" t="s">
        <v>367</v>
      </c>
      <c r="B1869">
        <v>33043</v>
      </c>
      <c r="C1869" t="str">
        <f t="shared" si="29"/>
        <v>33043</v>
      </c>
      <c r="D1869" t="s">
        <v>348</v>
      </c>
      <c r="E1869" t="s">
        <v>1110</v>
      </c>
      <c r="F1869" t="s">
        <v>1126</v>
      </c>
      <c r="G1869" s="144">
        <v>266.33833316969998</v>
      </c>
      <c r="H1869" t="str">
        <f>IF(VLOOKUP(A1869,$J$4:$K$19,2)="Y",IF(G1869&lt;='State Zip Codes'!$P$4,'State Zip Codes'!$P$3,IF(G1869&lt;='State Zip Codes'!$Q$4,'State Zip Codes'!$Q$3,IF(G1869&lt;='State Zip Codes'!$R$4,'State Zip Codes'!$R$3,IF(G1869&lt;='State Zip Codes'!$S$4,'State Zip Codes'!$S$3,IF(G1869&lt;='State Zip Codes'!$T$4,'State Zip Codes'!$T$3,"OUT OF TERRITORY"))))),$U$3)</f>
        <v>Zone 5</v>
      </c>
    </row>
    <row r="1870" spans="1:8" x14ac:dyDescent="0.25">
      <c r="A1870" t="s">
        <v>367</v>
      </c>
      <c r="B1870">
        <v>32430</v>
      </c>
      <c r="C1870" t="str">
        <f t="shared" si="29"/>
        <v>32430</v>
      </c>
      <c r="D1870" t="s">
        <v>348</v>
      </c>
      <c r="E1870" t="s">
        <v>1121</v>
      </c>
      <c r="F1870" t="s">
        <v>1127</v>
      </c>
      <c r="G1870" s="144">
        <v>266.77950671459996</v>
      </c>
      <c r="H1870" t="str">
        <f>IF(VLOOKUP(A1870,$J$4:$K$19,2)="Y",IF(G1870&lt;='State Zip Codes'!$P$4,'State Zip Codes'!$P$3,IF(G1870&lt;='State Zip Codes'!$Q$4,'State Zip Codes'!$Q$3,IF(G1870&lt;='State Zip Codes'!$R$4,'State Zip Codes'!$R$3,IF(G1870&lt;='State Zip Codes'!$S$4,'State Zip Codes'!$S$3,IF(G1870&lt;='State Zip Codes'!$T$4,'State Zip Codes'!$T$3,"OUT OF TERRITORY"))))),$U$3)</f>
        <v>Zone 5</v>
      </c>
    </row>
    <row r="1871" spans="1:8" x14ac:dyDescent="0.25">
      <c r="A1871" t="s">
        <v>367</v>
      </c>
      <c r="B1871">
        <v>33042</v>
      </c>
      <c r="C1871" t="str">
        <f t="shared" si="29"/>
        <v>33042</v>
      </c>
      <c r="D1871" t="s">
        <v>348</v>
      </c>
      <c r="E1871" t="s">
        <v>1110</v>
      </c>
      <c r="F1871" t="s">
        <v>1128</v>
      </c>
      <c r="G1871" s="144">
        <v>267.25796253089999</v>
      </c>
      <c r="H1871" t="str">
        <f>IF(VLOOKUP(A1871,$J$4:$K$19,2)="Y",IF(G1871&lt;='State Zip Codes'!$P$4,'State Zip Codes'!$P$3,IF(G1871&lt;='State Zip Codes'!$Q$4,'State Zip Codes'!$Q$3,IF(G1871&lt;='State Zip Codes'!$R$4,'State Zip Codes'!$R$3,IF(G1871&lt;='State Zip Codes'!$S$4,'State Zip Codes'!$S$3,IF(G1871&lt;='State Zip Codes'!$T$4,'State Zip Codes'!$T$3,"OUT OF TERRITORY"))))),$U$3)</f>
        <v>Zone 5</v>
      </c>
    </row>
    <row r="1872" spans="1:8" x14ac:dyDescent="0.25">
      <c r="A1872" t="s">
        <v>367</v>
      </c>
      <c r="B1872">
        <v>32421</v>
      </c>
      <c r="C1872" t="str">
        <f t="shared" si="29"/>
        <v>32421</v>
      </c>
      <c r="D1872" t="s">
        <v>348</v>
      </c>
      <c r="E1872" t="s">
        <v>1121</v>
      </c>
      <c r="F1872" t="s">
        <v>1129</v>
      </c>
      <c r="G1872" s="144">
        <v>267.38223676889999</v>
      </c>
      <c r="H1872" t="str">
        <f>IF(VLOOKUP(A1872,$J$4:$K$19,2)="Y",IF(G1872&lt;='State Zip Codes'!$P$4,'State Zip Codes'!$P$3,IF(G1872&lt;='State Zip Codes'!$Q$4,'State Zip Codes'!$Q$3,IF(G1872&lt;='State Zip Codes'!$R$4,'State Zip Codes'!$R$3,IF(G1872&lt;='State Zip Codes'!$S$4,'State Zip Codes'!$S$3,IF(G1872&lt;='State Zip Codes'!$T$4,'State Zip Codes'!$T$3,"OUT OF TERRITORY"))))),$U$3)</f>
        <v>Zone 5</v>
      </c>
    </row>
    <row r="1873" spans="1:8" x14ac:dyDescent="0.25">
      <c r="A1873" t="s">
        <v>367</v>
      </c>
      <c r="B1873">
        <v>32403</v>
      </c>
      <c r="C1873" t="str">
        <f t="shared" si="29"/>
        <v>32403</v>
      </c>
      <c r="D1873" t="s">
        <v>348</v>
      </c>
      <c r="E1873" t="s">
        <v>1130</v>
      </c>
      <c r="F1873" t="s">
        <v>1131</v>
      </c>
      <c r="G1873" s="144">
        <v>271.04832678989999</v>
      </c>
      <c r="H1873" t="str">
        <f>IF(VLOOKUP(A1873,$J$4:$K$19,2)="Y",IF(G1873&lt;='State Zip Codes'!$P$4,'State Zip Codes'!$P$3,IF(G1873&lt;='State Zip Codes'!$Q$4,'State Zip Codes'!$Q$3,IF(G1873&lt;='State Zip Codes'!$R$4,'State Zip Codes'!$R$3,IF(G1873&lt;='State Zip Codes'!$S$4,'State Zip Codes'!$S$3,IF(G1873&lt;='State Zip Codes'!$T$4,'State Zip Codes'!$T$3,"OUT OF TERRITORY"))))),$U$3)</f>
        <v>Zone 5</v>
      </c>
    </row>
    <row r="1874" spans="1:8" x14ac:dyDescent="0.25">
      <c r="A1874" t="s">
        <v>367</v>
      </c>
      <c r="B1874">
        <v>32448</v>
      </c>
      <c r="C1874" t="str">
        <f t="shared" si="29"/>
        <v>32448</v>
      </c>
      <c r="D1874" t="s">
        <v>348</v>
      </c>
      <c r="E1874" t="s">
        <v>542</v>
      </c>
      <c r="F1874" t="s">
        <v>1132</v>
      </c>
      <c r="G1874" s="144">
        <v>272.16058121999998</v>
      </c>
      <c r="H1874" t="str">
        <f>IF(VLOOKUP(A1874,$J$4:$K$19,2)="Y",IF(G1874&lt;='State Zip Codes'!$P$4,'State Zip Codes'!$P$3,IF(G1874&lt;='State Zip Codes'!$Q$4,'State Zip Codes'!$Q$3,IF(G1874&lt;='State Zip Codes'!$R$4,'State Zip Codes'!$R$3,IF(G1874&lt;='State Zip Codes'!$S$4,'State Zip Codes'!$S$3,IF(G1874&lt;='State Zip Codes'!$T$4,'State Zip Codes'!$T$3,"OUT OF TERRITORY"))))),$U$3)</f>
        <v>Zone 5</v>
      </c>
    </row>
    <row r="1875" spans="1:8" x14ac:dyDescent="0.25">
      <c r="A1875" t="s">
        <v>367</v>
      </c>
      <c r="B1875">
        <v>32404</v>
      </c>
      <c r="C1875" t="str">
        <f t="shared" si="29"/>
        <v>32404</v>
      </c>
      <c r="D1875" t="s">
        <v>348</v>
      </c>
      <c r="E1875" t="s">
        <v>1130</v>
      </c>
      <c r="F1875" t="s">
        <v>1131</v>
      </c>
      <c r="G1875" s="144">
        <v>273.12992027639996</v>
      </c>
      <c r="H1875" t="str">
        <f>IF(VLOOKUP(A1875,$J$4:$K$19,2)="Y",IF(G1875&lt;='State Zip Codes'!$P$4,'State Zip Codes'!$P$3,IF(G1875&lt;='State Zip Codes'!$Q$4,'State Zip Codes'!$Q$3,IF(G1875&lt;='State Zip Codes'!$R$4,'State Zip Codes'!$R$3,IF(G1875&lt;='State Zip Codes'!$S$4,'State Zip Codes'!$S$3,IF(G1875&lt;='State Zip Codes'!$T$4,'State Zip Codes'!$T$3,"OUT OF TERRITORY"))))),$U$3)</f>
        <v>Zone 5</v>
      </c>
    </row>
    <row r="1876" spans="1:8" x14ac:dyDescent="0.25">
      <c r="A1876" t="s">
        <v>367</v>
      </c>
      <c r="B1876">
        <v>33040</v>
      </c>
      <c r="C1876" t="str">
        <f t="shared" si="29"/>
        <v>33040</v>
      </c>
      <c r="D1876" t="s">
        <v>348</v>
      </c>
      <c r="E1876" t="s">
        <v>1110</v>
      </c>
      <c r="F1876" t="s">
        <v>1133</v>
      </c>
      <c r="G1876" s="144">
        <v>273.93148911150001</v>
      </c>
      <c r="H1876" t="str">
        <f>IF(VLOOKUP(A1876,$J$4:$K$19,2)="Y",IF(G1876&lt;='State Zip Codes'!$P$4,'State Zip Codes'!$P$3,IF(G1876&lt;='State Zip Codes'!$Q$4,'State Zip Codes'!$Q$3,IF(G1876&lt;='State Zip Codes'!$R$4,'State Zip Codes'!$R$3,IF(G1876&lt;='State Zip Codes'!$S$4,'State Zip Codes'!$S$3,IF(G1876&lt;='State Zip Codes'!$T$4,'State Zip Codes'!$T$3,"OUT OF TERRITORY"))))),$U$3)</f>
        <v>Zone 5</v>
      </c>
    </row>
    <row r="1877" spans="1:8" x14ac:dyDescent="0.25">
      <c r="A1877" t="s">
        <v>367</v>
      </c>
      <c r="B1877">
        <v>32423</v>
      </c>
      <c r="C1877" t="str">
        <f t="shared" si="29"/>
        <v>32423</v>
      </c>
      <c r="D1877" t="s">
        <v>348</v>
      </c>
      <c r="E1877" t="s">
        <v>542</v>
      </c>
      <c r="F1877" t="s">
        <v>1134</v>
      </c>
      <c r="G1877" s="144">
        <v>274.53421916579998</v>
      </c>
      <c r="H1877" t="str">
        <f>IF(VLOOKUP(A1877,$J$4:$K$19,2)="Y",IF(G1877&lt;='State Zip Codes'!$P$4,'State Zip Codes'!$P$3,IF(G1877&lt;='State Zip Codes'!$Q$4,'State Zip Codes'!$Q$3,IF(G1877&lt;='State Zip Codes'!$R$4,'State Zip Codes'!$R$3,IF(G1877&lt;='State Zip Codes'!$S$4,'State Zip Codes'!$S$3,IF(G1877&lt;='State Zip Codes'!$T$4,'State Zip Codes'!$T$3,"OUT OF TERRITORY"))))),$U$3)</f>
        <v>Zone 5</v>
      </c>
    </row>
    <row r="1878" spans="1:8" x14ac:dyDescent="0.25">
      <c r="A1878" t="s">
        <v>367</v>
      </c>
      <c r="B1878">
        <v>32443</v>
      </c>
      <c r="C1878" t="str">
        <f t="shared" si="29"/>
        <v>32443</v>
      </c>
      <c r="D1878" t="s">
        <v>348</v>
      </c>
      <c r="E1878" t="s">
        <v>542</v>
      </c>
      <c r="F1878" t="s">
        <v>1135</v>
      </c>
      <c r="G1878" s="144">
        <v>276.68416348319994</v>
      </c>
      <c r="H1878" t="str">
        <f>IF(VLOOKUP(A1878,$J$4:$K$19,2)="Y",IF(G1878&lt;='State Zip Codes'!$P$4,'State Zip Codes'!$P$3,IF(G1878&lt;='State Zip Codes'!$Q$4,'State Zip Codes'!$Q$3,IF(G1878&lt;='State Zip Codes'!$R$4,'State Zip Codes'!$R$3,IF(G1878&lt;='State Zip Codes'!$S$4,'State Zip Codes'!$S$3,IF(G1878&lt;='State Zip Codes'!$T$4,'State Zip Codes'!$T$3,"OUT OF TERRITORY"))))),$U$3)</f>
        <v>Zone 5</v>
      </c>
    </row>
    <row r="1879" spans="1:8" x14ac:dyDescent="0.25">
      <c r="A1879" t="s">
        <v>367</v>
      </c>
      <c r="B1879">
        <v>32438</v>
      </c>
      <c r="C1879" t="str">
        <f t="shared" si="29"/>
        <v>32438</v>
      </c>
      <c r="D1879" t="s">
        <v>348</v>
      </c>
      <c r="E1879" t="s">
        <v>1130</v>
      </c>
      <c r="F1879" t="s">
        <v>509</v>
      </c>
      <c r="G1879" s="144">
        <v>277.72806708239995</v>
      </c>
      <c r="H1879" t="str">
        <f>IF(VLOOKUP(A1879,$J$4:$K$19,2)="Y",IF(G1879&lt;='State Zip Codes'!$P$4,'State Zip Codes'!$P$3,IF(G1879&lt;='State Zip Codes'!$Q$4,'State Zip Codes'!$Q$3,IF(G1879&lt;='State Zip Codes'!$R$4,'State Zip Codes'!$R$3,IF(G1879&lt;='State Zip Codes'!$S$4,'State Zip Codes'!$S$3,IF(G1879&lt;='State Zip Codes'!$T$4,'State Zip Codes'!$T$3,"OUT OF TERRITORY"))))),$U$3)</f>
        <v>Zone 5</v>
      </c>
    </row>
    <row r="1880" spans="1:8" x14ac:dyDescent="0.25">
      <c r="A1880" t="s">
        <v>367</v>
      </c>
      <c r="B1880">
        <v>32466</v>
      </c>
      <c r="C1880" t="str">
        <f t="shared" si="29"/>
        <v>32466</v>
      </c>
      <c r="D1880" t="s">
        <v>348</v>
      </c>
      <c r="E1880" t="s">
        <v>1130</v>
      </c>
      <c r="F1880" t="s">
        <v>1136</v>
      </c>
      <c r="G1880" s="144">
        <v>279.77859200939997</v>
      </c>
      <c r="H1880" t="str">
        <f>IF(VLOOKUP(A1880,$J$4:$K$19,2)="Y",IF(G1880&lt;='State Zip Codes'!$P$4,'State Zip Codes'!$P$3,IF(G1880&lt;='State Zip Codes'!$Q$4,'State Zip Codes'!$Q$3,IF(G1880&lt;='State Zip Codes'!$R$4,'State Zip Codes'!$R$3,IF(G1880&lt;='State Zip Codes'!$S$4,'State Zip Codes'!$S$3,IF(G1880&lt;='State Zip Codes'!$T$4,'State Zip Codes'!$T$3,"OUT OF TERRITORY"))))),$U$3)</f>
        <v>Zone 5</v>
      </c>
    </row>
    <row r="1881" spans="1:8" x14ac:dyDescent="0.25">
      <c r="A1881" t="s">
        <v>367</v>
      </c>
      <c r="B1881">
        <v>32446</v>
      </c>
      <c r="C1881" t="str">
        <f t="shared" si="29"/>
        <v>32446</v>
      </c>
      <c r="D1881" t="s">
        <v>348</v>
      </c>
      <c r="E1881" t="s">
        <v>542</v>
      </c>
      <c r="F1881" t="s">
        <v>1132</v>
      </c>
      <c r="G1881" s="144">
        <v>280.61122940399997</v>
      </c>
      <c r="H1881" t="str">
        <f>IF(VLOOKUP(A1881,$J$4:$K$19,2)="Y",IF(G1881&lt;='State Zip Codes'!$P$4,'State Zip Codes'!$P$3,IF(G1881&lt;='State Zip Codes'!$Q$4,'State Zip Codes'!$Q$3,IF(G1881&lt;='State Zip Codes'!$R$4,'State Zip Codes'!$R$3,IF(G1881&lt;='State Zip Codes'!$S$4,'State Zip Codes'!$S$3,IF(G1881&lt;='State Zip Codes'!$T$4,'State Zip Codes'!$T$3,"OUT OF TERRITORY"))))),$U$3)</f>
        <v>Zone 5</v>
      </c>
    </row>
    <row r="1882" spans="1:8" x14ac:dyDescent="0.25">
      <c r="A1882" t="s">
        <v>367</v>
      </c>
      <c r="B1882">
        <v>32461</v>
      </c>
      <c r="C1882" t="str">
        <f t="shared" si="29"/>
        <v>32461</v>
      </c>
      <c r="D1882" t="s">
        <v>348</v>
      </c>
      <c r="E1882" t="s">
        <v>1137</v>
      </c>
      <c r="F1882" t="s">
        <v>1138</v>
      </c>
      <c r="G1882" s="144">
        <v>280.95298355849997</v>
      </c>
      <c r="H1882" t="str">
        <f>IF(VLOOKUP(A1882,$J$4:$K$19,2)="Y",IF(G1882&lt;='State Zip Codes'!$P$4,'State Zip Codes'!$P$3,IF(G1882&lt;='State Zip Codes'!$Q$4,'State Zip Codes'!$Q$3,IF(G1882&lt;='State Zip Codes'!$R$4,'State Zip Codes'!$R$3,IF(G1882&lt;='State Zip Codes'!$S$4,'State Zip Codes'!$S$3,IF(G1882&lt;='State Zip Codes'!$T$4,'State Zip Codes'!$T$3,"OUT OF TERRITORY"))))),$U$3)</f>
        <v>Zone 5</v>
      </c>
    </row>
    <row r="1883" spans="1:8" x14ac:dyDescent="0.25">
      <c r="A1883" t="s">
        <v>367</v>
      </c>
      <c r="B1883">
        <v>32420</v>
      </c>
      <c r="C1883" t="str">
        <f t="shared" si="29"/>
        <v>32420</v>
      </c>
      <c r="D1883" t="s">
        <v>348</v>
      </c>
      <c r="E1883" t="s">
        <v>542</v>
      </c>
      <c r="F1883" t="s">
        <v>1139</v>
      </c>
      <c r="G1883" s="144">
        <v>281.35066112009997</v>
      </c>
      <c r="H1883" t="str">
        <f>IF(VLOOKUP(A1883,$J$4:$K$19,2)="Y",IF(G1883&lt;='State Zip Codes'!$P$4,'State Zip Codes'!$P$3,IF(G1883&lt;='State Zip Codes'!$Q$4,'State Zip Codes'!$Q$3,IF(G1883&lt;='State Zip Codes'!$R$4,'State Zip Codes'!$R$3,IF(G1883&lt;='State Zip Codes'!$S$4,'State Zip Codes'!$S$3,IF(G1883&lt;='State Zip Codes'!$T$4,'State Zip Codes'!$T$3,"OUT OF TERRITORY"))))),$U$3)</f>
        <v>Zone 5</v>
      </c>
    </row>
    <row r="1884" spans="1:8" x14ac:dyDescent="0.25">
      <c r="A1884" t="s">
        <v>367</v>
      </c>
      <c r="B1884">
        <v>32401</v>
      </c>
      <c r="C1884" t="str">
        <f t="shared" si="29"/>
        <v>32401</v>
      </c>
      <c r="D1884" t="s">
        <v>348</v>
      </c>
      <c r="E1884" t="s">
        <v>1130</v>
      </c>
      <c r="F1884" t="s">
        <v>1131</v>
      </c>
      <c r="G1884" s="144">
        <v>281.4873627819</v>
      </c>
      <c r="H1884" t="str">
        <f>IF(VLOOKUP(A1884,$J$4:$K$19,2)="Y",IF(G1884&lt;='State Zip Codes'!$P$4,'State Zip Codes'!$P$3,IF(G1884&lt;='State Zip Codes'!$Q$4,'State Zip Codes'!$Q$3,IF(G1884&lt;='State Zip Codes'!$R$4,'State Zip Codes'!$R$3,IF(G1884&lt;='State Zip Codes'!$S$4,'State Zip Codes'!$S$3,IF(G1884&lt;='State Zip Codes'!$T$4,'State Zip Codes'!$T$3,"OUT OF TERRITORY"))))),$U$3)</f>
        <v>Zone 5</v>
      </c>
    </row>
    <row r="1885" spans="1:8" x14ac:dyDescent="0.25">
      <c r="A1885" t="s">
        <v>367</v>
      </c>
      <c r="B1885">
        <v>32444</v>
      </c>
      <c r="C1885" t="str">
        <f t="shared" si="29"/>
        <v>32444</v>
      </c>
      <c r="D1885" t="s">
        <v>348</v>
      </c>
      <c r="E1885" t="s">
        <v>1130</v>
      </c>
      <c r="F1885" t="s">
        <v>1140</v>
      </c>
      <c r="G1885" s="144">
        <v>281.95960488629999</v>
      </c>
      <c r="H1885" t="str">
        <f>IF(VLOOKUP(A1885,$J$4:$K$19,2)="Y",IF(G1885&lt;='State Zip Codes'!$P$4,'State Zip Codes'!$P$3,IF(G1885&lt;='State Zip Codes'!$Q$4,'State Zip Codes'!$Q$3,IF(G1885&lt;='State Zip Codes'!$R$4,'State Zip Codes'!$R$3,IF(G1885&lt;='State Zip Codes'!$S$4,'State Zip Codes'!$S$3,IF(G1885&lt;='State Zip Codes'!$T$4,'State Zip Codes'!$T$3,"OUT OF TERRITORY"))))),$U$3)</f>
        <v>Zone 5</v>
      </c>
    </row>
    <row r="1886" spans="1:8" x14ac:dyDescent="0.25">
      <c r="A1886" t="s">
        <v>367</v>
      </c>
      <c r="B1886">
        <v>32405</v>
      </c>
      <c r="C1886" t="str">
        <f t="shared" si="29"/>
        <v>32405</v>
      </c>
      <c r="D1886" t="s">
        <v>348</v>
      </c>
      <c r="E1886" t="s">
        <v>1130</v>
      </c>
      <c r="F1886" t="s">
        <v>1131</v>
      </c>
      <c r="G1886" s="144">
        <v>282.81088341659995</v>
      </c>
      <c r="H1886" t="str">
        <f>IF(VLOOKUP(A1886,$J$4:$K$19,2)="Y",IF(G1886&lt;='State Zip Codes'!$P$4,'State Zip Codes'!$P$3,IF(G1886&lt;='State Zip Codes'!$Q$4,'State Zip Codes'!$Q$3,IF(G1886&lt;='State Zip Codes'!$R$4,'State Zip Codes'!$R$3,IF(G1886&lt;='State Zip Codes'!$S$4,'State Zip Codes'!$S$3,IF(G1886&lt;='State Zip Codes'!$T$4,'State Zip Codes'!$T$3,"OUT OF TERRITORY"))))),$U$3)</f>
        <v>Zone 5</v>
      </c>
    </row>
    <row r="1887" spans="1:8" x14ac:dyDescent="0.25">
      <c r="A1887" t="s">
        <v>367</v>
      </c>
      <c r="B1887">
        <v>32445</v>
      </c>
      <c r="C1887" t="str">
        <f t="shared" si="29"/>
        <v>32445</v>
      </c>
      <c r="D1887" t="s">
        <v>348</v>
      </c>
      <c r="E1887" t="s">
        <v>542</v>
      </c>
      <c r="F1887" t="s">
        <v>1141</v>
      </c>
      <c r="G1887" s="144">
        <v>283.39497233519995</v>
      </c>
      <c r="H1887" t="str">
        <f>IF(VLOOKUP(A1887,$J$4:$K$19,2)="Y",IF(G1887&lt;='State Zip Codes'!$P$4,'State Zip Codes'!$P$3,IF(G1887&lt;='State Zip Codes'!$Q$4,'State Zip Codes'!$Q$3,IF(G1887&lt;='State Zip Codes'!$R$4,'State Zip Codes'!$R$3,IF(G1887&lt;='State Zip Codes'!$S$4,'State Zip Codes'!$S$3,IF(G1887&lt;='State Zip Codes'!$T$4,'State Zip Codes'!$T$3,"OUT OF TERRITORY"))))),$U$3)</f>
        <v>Zone 5</v>
      </c>
    </row>
    <row r="1888" spans="1:8" x14ac:dyDescent="0.25">
      <c r="A1888" t="s">
        <v>367</v>
      </c>
      <c r="B1888">
        <v>32408</v>
      </c>
      <c r="C1888" t="str">
        <f t="shared" si="29"/>
        <v>32408</v>
      </c>
      <c r="D1888" t="s">
        <v>348</v>
      </c>
      <c r="E1888" t="s">
        <v>1130</v>
      </c>
      <c r="F1888" t="s">
        <v>1131</v>
      </c>
      <c r="G1888" s="144">
        <v>286.327844352</v>
      </c>
      <c r="H1888" t="str">
        <f>IF(VLOOKUP(A1888,$J$4:$K$19,2)="Y",IF(G1888&lt;='State Zip Codes'!$P$4,'State Zip Codes'!$P$3,IF(G1888&lt;='State Zip Codes'!$Q$4,'State Zip Codes'!$Q$3,IF(G1888&lt;='State Zip Codes'!$R$4,'State Zip Codes'!$R$3,IF(G1888&lt;='State Zip Codes'!$S$4,'State Zip Codes'!$S$3,IF(G1888&lt;='State Zip Codes'!$T$4,'State Zip Codes'!$T$3,"OUT OF TERRITORY"))))),$U$3)</f>
        <v>Zone 5</v>
      </c>
    </row>
    <row r="1889" spans="1:8" x14ac:dyDescent="0.25">
      <c r="A1889" t="s">
        <v>367</v>
      </c>
      <c r="B1889">
        <v>32431</v>
      </c>
      <c r="C1889" t="str">
        <f t="shared" si="29"/>
        <v>32431</v>
      </c>
      <c r="D1889" t="s">
        <v>348</v>
      </c>
      <c r="E1889" t="s">
        <v>542</v>
      </c>
      <c r="F1889" t="s">
        <v>1142</v>
      </c>
      <c r="G1889" s="144">
        <v>288.10496595540002</v>
      </c>
      <c r="H1889" t="str">
        <f>IF(VLOOKUP(A1889,$J$4:$K$19,2)="Y",IF(G1889&lt;='State Zip Codes'!$P$4,'State Zip Codes'!$P$3,IF(G1889&lt;='State Zip Codes'!$Q$4,'State Zip Codes'!$Q$3,IF(G1889&lt;='State Zip Codes'!$R$4,'State Zip Codes'!$R$3,IF(G1889&lt;='State Zip Codes'!$S$4,'State Zip Codes'!$S$3,IF(G1889&lt;='State Zip Codes'!$T$4,'State Zip Codes'!$T$3,"OUT OF TERRITORY"))))),$U$3)</f>
        <v>Zone 5</v>
      </c>
    </row>
    <row r="1890" spans="1:8" x14ac:dyDescent="0.25">
      <c r="A1890" t="s">
        <v>367</v>
      </c>
      <c r="B1890">
        <v>32409</v>
      </c>
      <c r="C1890" t="str">
        <f t="shared" si="29"/>
        <v>32409</v>
      </c>
      <c r="D1890" t="s">
        <v>348</v>
      </c>
      <c r="E1890" t="s">
        <v>1130</v>
      </c>
      <c r="F1890" t="s">
        <v>1131</v>
      </c>
      <c r="G1890" s="144">
        <v>288.99352675709997</v>
      </c>
      <c r="H1890" t="str">
        <f>IF(VLOOKUP(A1890,$J$4:$K$19,2)="Y",IF(G1890&lt;='State Zip Codes'!$P$4,'State Zip Codes'!$P$3,IF(G1890&lt;='State Zip Codes'!$Q$4,'State Zip Codes'!$Q$3,IF(G1890&lt;='State Zip Codes'!$R$4,'State Zip Codes'!$R$3,IF(G1890&lt;='State Zip Codes'!$S$4,'State Zip Codes'!$S$3,IF(G1890&lt;='State Zip Codes'!$T$4,'State Zip Codes'!$T$3,"OUT OF TERRITORY"))))),$U$3)</f>
        <v>Zone 5</v>
      </c>
    </row>
    <row r="1891" spans="1:8" x14ac:dyDescent="0.25">
      <c r="A1891" t="s">
        <v>367</v>
      </c>
      <c r="B1891">
        <v>32407</v>
      </c>
      <c r="C1891" t="str">
        <f t="shared" si="29"/>
        <v>32407</v>
      </c>
      <c r="D1891" t="s">
        <v>348</v>
      </c>
      <c r="E1891" t="s">
        <v>1130</v>
      </c>
      <c r="F1891" t="s">
        <v>1143</v>
      </c>
      <c r="G1891" s="144">
        <v>289.77024074459996</v>
      </c>
      <c r="H1891" t="str">
        <f>IF(VLOOKUP(A1891,$J$4:$K$19,2)="Y",IF(G1891&lt;='State Zip Codes'!$P$4,'State Zip Codes'!$P$3,IF(G1891&lt;='State Zip Codes'!$Q$4,'State Zip Codes'!$Q$3,IF(G1891&lt;='State Zip Codes'!$R$4,'State Zip Codes'!$R$3,IF(G1891&lt;='State Zip Codes'!$S$4,'State Zip Codes'!$S$3,IF(G1891&lt;='State Zip Codes'!$T$4,'State Zip Codes'!$T$3,"OUT OF TERRITORY"))))),$U$3)</f>
        <v>Zone 5</v>
      </c>
    </row>
    <row r="1892" spans="1:8" x14ac:dyDescent="0.25">
      <c r="A1892" t="s">
        <v>367</v>
      </c>
      <c r="B1892">
        <v>32428</v>
      </c>
      <c r="C1892" t="str">
        <f t="shared" si="29"/>
        <v>32428</v>
      </c>
      <c r="D1892" t="s">
        <v>348</v>
      </c>
      <c r="E1892" t="s">
        <v>510</v>
      </c>
      <c r="F1892" t="s">
        <v>1144</v>
      </c>
      <c r="G1892" s="144">
        <v>290.77686207239998</v>
      </c>
      <c r="H1892" t="str">
        <f>IF(VLOOKUP(A1892,$J$4:$K$19,2)="Y",IF(G1892&lt;='State Zip Codes'!$P$4,'State Zip Codes'!$P$3,IF(G1892&lt;='State Zip Codes'!$Q$4,'State Zip Codes'!$Q$3,IF(G1892&lt;='State Zip Codes'!$R$4,'State Zip Codes'!$R$3,IF(G1892&lt;='State Zip Codes'!$S$4,'State Zip Codes'!$S$3,IF(G1892&lt;='State Zip Codes'!$T$4,'State Zip Codes'!$T$3,"OUT OF TERRITORY"))))),$U$3)</f>
        <v>Zone 5</v>
      </c>
    </row>
    <row r="1893" spans="1:8" x14ac:dyDescent="0.25">
      <c r="A1893" t="s">
        <v>367</v>
      </c>
      <c r="B1893">
        <v>32426</v>
      </c>
      <c r="C1893" t="str">
        <f t="shared" si="29"/>
        <v>32426</v>
      </c>
      <c r="D1893" t="s">
        <v>348</v>
      </c>
      <c r="E1893" t="s">
        <v>542</v>
      </c>
      <c r="F1893" t="s">
        <v>1145</v>
      </c>
      <c r="G1893" s="144">
        <v>291.26153160059999</v>
      </c>
      <c r="H1893" t="str">
        <f>IF(VLOOKUP(A1893,$J$4:$K$19,2)="Y",IF(G1893&lt;='State Zip Codes'!$P$4,'State Zip Codes'!$P$3,IF(G1893&lt;='State Zip Codes'!$Q$4,'State Zip Codes'!$Q$3,IF(G1893&lt;='State Zip Codes'!$R$4,'State Zip Codes'!$R$3,IF(G1893&lt;='State Zip Codes'!$S$4,'State Zip Codes'!$S$3,IF(G1893&lt;='State Zip Codes'!$T$4,'State Zip Codes'!$T$3,"OUT OF TERRITORY"))))),$U$3)</f>
        <v>Zone 5</v>
      </c>
    </row>
    <row r="1894" spans="1:8" x14ac:dyDescent="0.25">
      <c r="A1894" t="s">
        <v>367</v>
      </c>
      <c r="B1894">
        <v>32440</v>
      </c>
      <c r="C1894" t="str">
        <f t="shared" si="29"/>
        <v>32440</v>
      </c>
      <c r="D1894" t="s">
        <v>348</v>
      </c>
      <c r="E1894" t="s">
        <v>542</v>
      </c>
      <c r="F1894" t="s">
        <v>1146</v>
      </c>
      <c r="G1894" s="144">
        <v>296.70474322499996</v>
      </c>
      <c r="H1894" t="str">
        <f>IF(VLOOKUP(A1894,$J$4:$K$19,2)="Y",IF(G1894&lt;='State Zip Codes'!$P$4,'State Zip Codes'!$P$3,IF(G1894&lt;='State Zip Codes'!$Q$4,'State Zip Codes'!$Q$3,IF(G1894&lt;='State Zip Codes'!$R$4,'State Zip Codes'!$R$3,IF(G1894&lt;='State Zip Codes'!$S$4,'State Zip Codes'!$S$3,IF(G1894&lt;='State Zip Codes'!$T$4,'State Zip Codes'!$T$3,"OUT OF TERRITORY"))))),$U$3)</f>
        <v>Zone 5</v>
      </c>
    </row>
    <row r="1895" spans="1:8" x14ac:dyDescent="0.25">
      <c r="A1895" t="s">
        <v>367</v>
      </c>
      <c r="B1895">
        <v>32413</v>
      </c>
      <c r="C1895" t="str">
        <f t="shared" si="29"/>
        <v>32413</v>
      </c>
      <c r="D1895" t="s">
        <v>348</v>
      </c>
      <c r="E1895" t="s">
        <v>1130</v>
      </c>
      <c r="F1895" t="s">
        <v>1143</v>
      </c>
      <c r="G1895" s="144">
        <v>300.17820817709998</v>
      </c>
      <c r="H1895" t="str">
        <f>IF(VLOOKUP(A1895,$J$4:$K$19,2)="Y",IF(G1895&lt;='State Zip Codes'!$P$4,'State Zip Codes'!$P$3,IF(G1895&lt;='State Zip Codes'!$Q$4,'State Zip Codes'!$Q$3,IF(G1895&lt;='State Zip Codes'!$R$4,'State Zip Codes'!$R$3,IF(G1895&lt;='State Zip Codes'!$S$4,'State Zip Codes'!$S$3,IF(G1895&lt;='State Zip Codes'!$T$4,'State Zip Codes'!$T$3,"OUT OF TERRITORY"))))),$U$3)</f>
        <v>Zone 5</v>
      </c>
    </row>
    <row r="1896" spans="1:8" x14ac:dyDescent="0.25">
      <c r="A1896" t="s">
        <v>367</v>
      </c>
      <c r="B1896">
        <v>32437</v>
      </c>
      <c r="C1896" t="str">
        <f t="shared" si="29"/>
        <v>32437</v>
      </c>
      <c r="D1896" t="s">
        <v>348</v>
      </c>
      <c r="E1896" t="s">
        <v>510</v>
      </c>
      <c r="F1896" t="s">
        <v>1147</v>
      </c>
      <c r="G1896" s="144">
        <v>301.68814016879998</v>
      </c>
      <c r="H1896" t="str">
        <f>IF(VLOOKUP(A1896,$J$4:$K$19,2)="Y",IF(G1896&lt;='State Zip Codes'!$P$4,'State Zip Codes'!$P$3,IF(G1896&lt;='State Zip Codes'!$Q$4,'State Zip Codes'!$Q$3,IF(G1896&lt;='State Zip Codes'!$R$4,'State Zip Codes'!$R$3,IF(G1896&lt;='State Zip Codes'!$S$4,'State Zip Codes'!$S$3,IF(G1896&lt;='State Zip Codes'!$T$4,'State Zip Codes'!$T$3,"OUT OF TERRITORY"))))),$U$3)</f>
        <v>Zone 5</v>
      </c>
    </row>
    <row r="1897" spans="1:8" x14ac:dyDescent="0.25">
      <c r="A1897" t="s">
        <v>367</v>
      </c>
      <c r="B1897">
        <v>32462</v>
      </c>
      <c r="C1897" t="str">
        <f t="shared" si="29"/>
        <v>32462</v>
      </c>
      <c r="D1897" t="s">
        <v>348</v>
      </c>
      <c r="E1897" t="s">
        <v>510</v>
      </c>
      <c r="F1897" t="s">
        <v>621</v>
      </c>
      <c r="G1897" s="144">
        <v>302.25358795170001</v>
      </c>
      <c r="H1897" t="str">
        <f>IF(VLOOKUP(A1897,$J$4:$K$19,2)="Y",IF(G1897&lt;='State Zip Codes'!$P$4,'State Zip Codes'!$P$3,IF(G1897&lt;='State Zip Codes'!$Q$4,'State Zip Codes'!$Q$3,IF(G1897&lt;='State Zip Codes'!$R$4,'State Zip Codes'!$R$3,IF(G1897&lt;='State Zip Codes'!$S$4,'State Zip Codes'!$S$3,IF(G1897&lt;='State Zip Codes'!$T$4,'State Zip Codes'!$T$3,"OUT OF TERRITORY"))))),$U$3)</f>
        <v>Zone 5</v>
      </c>
    </row>
    <row r="1898" spans="1:8" x14ac:dyDescent="0.25">
      <c r="A1898" t="s">
        <v>367</v>
      </c>
      <c r="B1898">
        <v>32427</v>
      </c>
      <c r="C1898" t="str">
        <f t="shared" si="29"/>
        <v>32427</v>
      </c>
      <c r="D1898" t="s">
        <v>348</v>
      </c>
      <c r="E1898" t="s">
        <v>510</v>
      </c>
      <c r="F1898" t="s">
        <v>1148</v>
      </c>
      <c r="G1898" s="144">
        <v>304.80742354260002</v>
      </c>
      <c r="H1898" t="str">
        <f>IF(VLOOKUP(A1898,$J$4:$K$19,2)="Y",IF(G1898&lt;='State Zip Codes'!$P$4,'State Zip Codes'!$P$3,IF(G1898&lt;='State Zip Codes'!$Q$4,'State Zip Codes'!$Q$3,IF(G1898&lt;='State Zip Codes'!$R$4,'State Zip Codes'!$R$3,IF(G1898&lt;='State Zip Codes'!$S$4,'State Zip Codes'!$S$3,IF(G1898&lt;='State Zip Codes'!$T$4,'State Zip Codes'!$T$3,"OUT OF TERRITORY"))))),$U$3)</f>
        <v>Zone 5</v>
      </c>
    </row>
    <row r="1899" spans="1:8" x14ac:dyDescent="0.25">
      <c r="A1899" t="s">
        <v>367</v>
      </c>
      <c r="B1899">
        <v>32425</v>
      </c>
      <c r="C1899" t="str">
        <f t="shared" si="29"/>
        <v>32425</v>
      </c>
      <c r="D1899" t="s">
        <v>348</v>
      </c>
      <c r="E1899" t="s">
        <v>1149</v>
      </c>
      <c r="F1899" t="s">
        <v>1150</v>
      </c>
      <c r="G1899" s="144">
        <v>305.19888739229998</v>
      </c>
      <c r="H1899" t="str">
        <f>IF(VLOOKUP(A1899,$J$4:$K$19,2)="Y",IF(G1899&lt;='State Zip Codes'!$P$4,'State Zip Codes'!$P$3,IF(G1899&lt;='State Zip Codes'!$Q$4,'State Zip Codes'!$Q$3,IF(G1899&lt;='State Zip Codes'!$R$4,'State Zip Codes'!$R$3,IF(G1899&lt;='State Zip Codes'!$S$4,'State Zip Codes'!$S$3,IF(G1899&lt;='State Zip Codes'!$T$4,'State Zip Codes'!$T$3,"OUT OF TERRITORY"))))),$U$3)</f>
        <v>Zone 5</v>
      </c>
    </row>
    <row r="1900" spans="1:8" x14ac:dyDescent="0.25">
      <c r="A1900" t="s">
        <v>367</v>
      </c>
      <c r="B1900">
        <v>32455</v>
      </c>
      <c r="C1900" t="str">
        <f t="shared" si="29"/>
        <v>32455</v>
      </c>
      <c r="D1900" t="s">
        <v>348</v>
      </c>
      <c r="E1900" t="s">
        <v>1149</v>
      </c>
      <c r="F1900" t="s">
        <v>1151</v>
      </c>
      <c r="G1900" s="144">
        <v>311.71085746349996</v>
      </c>
      <c r="H1900" t="str">
        <f>IF(VLOOKUP(A1900,$J$4:$K$19,2)="Y",IF(G1900&lt;='State Zip Codes'!$P$4,'State Zip Codes'!$P$3,IF(G1900&lt;='State Zip Codes'!$Q$4,'State Zip Codes'!$Q$3,IF(G1900&lt;='State Zip Codes'!$R$4,'State Zip Codes'!$R$3,IF(G1900&lt;='State Zip Codes'!$S$4,'State Zip Codes'!$S$3,IF(G1900&lt;='State Zip Codes'!$T$4,'State Zip Codes'!$T$3,"OUT OF TERRITORY"))))),$U$3)</f>
        <v>Zone 5</v>
      </c>
    </row>
    <row r="1901" spans="1:8" x14ac:dyDescent="0.25">
      <c r="A1901" t="s">
        <v>367</v>
      </c>
      <c r="B1901">
        <v>32459</v>
      </c>
      <c r="C1901" t="str">
        <f t="shared" si="29"/>
        <v>32459</v>
      </c>
      <c r="D1901" t="s">
        <v>348</v>
      </c>
      <c r="E1901" t="s">
        <v>1137</v>
      </c>
      <c r="F1901" t="s">
        <v>1152</v>
      </c>
      <c r="G1901" s="144">
        <v>313.81109208569995</v>
      </c>
      <c r="H1901" t="str">
        <f>IF(VLOOKUP(A1901,$J$4:$K$19,2)="Y",IF(G1901&lt;='State Zip Codes'!$P$4,'State Zip Codes'!$P$3,IF(G1901&lt;='State Zip Codes'!$Q$4,'State Zip Codes'!$Q$3,IF(G1901&lt;='State Zip Codes'!$R$4,'State Zip Codes'!$R$3,IF(G1901&lt;='State Zip Codes'!$S$4,'State Zip Codes'!$S$3,IF(G1901&lt;='State Zip Codes'!$T$4,'State Zip Codes'!$T$3,"OUT OF TERRITORY"))))),$U$3)</f>
        <v>Zone 5</v>
      </c>
    </row>
    <row r="1902" spans="1:8" x14ac:dyDescent="0.25">
      <c r="A1902" t="s">
        <v>367</v>
      </c>
      <c r="B1902">
        <v>32439</v>
      </c>
      <c r="C1902" t="str">
        <f t="shared" si="29"/>
        <v>32439</v>
      </c>
      <c r="D1902" t="s">
        <v>348</v>
      </c>
      <c r="E1902" t="s">
        <v>1137</v>
      </c>
      <c r="F1902" t="s">
        <v>1153</v>
      </c>
      <c r="G1902" s="144">
        <v>317.32183930919996</v>
      </c>
      <c r="H1902" t="str">
        <f>IF(VLOOKUP(A1902,$J$4:$K$19,2)="Y",IF(G1902&lt;='State Zip Codes'!$P$4,'State Zip Codes'!$P$3,IF(G1902&lt;='State Zip Codes'!$Q$4,'State Zip Codes'!$Q$3,IF(G1902&lt;='State Zip Codes'!$R$4,'State Zip Codes'!$R$3,IF(G1902&lt;='State Zip Codes'!$S$4,'State Zip Codes'!$S$3,IF(G1902&lt;='State Zip Codes'!$T$4,'State Zip Codes'!$T$3,"OUT OF TERRITORY"))))),$U$3)</f>
        <v>Zone 5</v>
      </c>
    </row>
    <row r="1903" spans="1:8" x14ac:dyDescent="0.25">
      <c r="A1903" t="s">
        <v>367</v>
      </c>
      <c r="B1903">
        <v>32464</v>
      </c>
      <c r="C1903" t="str">
        <f t="shared" si="29"/>
        <v>32464</v>
      </c>
      <c r="D1903" t="s">
        <v>348</v>
      </c>
      <c r="E1903" t="s">
        <v>1149</v>
      </c>
      <c r="F1903" t="s">
        <v>1154</v>
      </c>
      <c r="G1903" s="144">
        <v>318.53972684159999</v>
      </c>
      <c r="H1903" t="str">
        <f>IF(VLOOKUP(A1903,$J$4:$K$19,2)="Y",IF(G1903&lt;='State Zip Codes'!$P$4,'State Zip Codes'!$P$3,IF(G1903&lt;='State Zip Codes'!$Q$4,'State Zip Codes'!$Q$3,IF(G1903&lt;='State Zip Codes'!$R$4,'State Zip Codes'!$R$3,IF(G1903&lt;='State Zip Codes'!$S$4,'State Zip Codes'!$S$3,IF(G1903&lt;='State Zip Codes'!$T$4,'State Zip Codes'!$T$3,"OUT OF TERRITORY"))))),$U$3)</f>
        <v>Zone 5</v>
      </c>
    </row>
    <row r="1904" spans="1:8" x14ac:dyDescent="0.25">
      <c r="A1904" t="s">
        <v>367</v>
      </c>
      <c r="B1904">
        <v>32435</v>
      </c>
      <c r="C1904" t="str">
        <f t="shared" si="29"/>
        <v>32435</v>
      </c>
      <c r="D1904" t="s">
        <v>348</v>
      </c>
      <c r="E1904" t="s">
        <v>1137</v>
      </c>
      <c r="F1904" t="s">
        <v>1155</v>
      </c>
      <c r="G1904" s="144">
        <v>322.64699040749997</v>
      </c>
      <c r="H1904" t="str">
        <f>IF(VLOOKUP(A1904,$J$4:$K$19,2)="Y",IF(G1904&lt;='State Zip Codes'!$P$4,'State Zip Codes'!$P$3,IF(G1904&lt;='State Zip Codes'!$Q$4,'State Zip Codes'!$Q$3,IF(G1904&lt;='State Zip Codes'!$R$4,'State Zip Codes'!$R$3,IF(G1904&lt;='State Zip Codes'!$S$4,'State Zip Codes'!$S$3,IF(G1904&lt;='State Zip Codes'!$T$4,'State Zip Codes'!$T$3,"OUT OF TERRITORY"))))),$U$3)</f>
        <v>Zone 5</v>
      </c>
    </row>
    <row r="1905" spans="1:8" x14ac:dyDescent="0.25">
      <c r="A1905" t="s">
        <v>367</v>
      </c>
      <c r="B1905">
        <v>32550</v>
      </c>
      <c r="C1905" t="str">
        <f t="shared" si="29"/>
        <v>32550</v>
      </c>
      <c r="D1905" t="s">
        <v>348</v>
      </c>
      <c r="E1905" t="s">
        <v>1137</v>
      </c>
      <c r="F1905" t="s">
        <v>1156</v>
      </c>
      <c r="G1905" s="144">
        <v>325.1883985746</v>
      </c>
      <c r="H1905" t="str">
        <f>IF(VLOOKUP(A1905,$J$4:$K$19,2)="Y",IF(G1905&lt;='State Zip Codes'!$P$4,'State Zip Codes'!$P$3,IF(G1905&lt;='State Zip Codes'!$Q$4,'State Zip Codes'!$Q$3,IF(G1905&lt;='State Zip Codes'!$R$4,'State Zip Codes'!$R$3,IF(G1905&lt;='State Zip Codes'!$S$4,'State Zip Codes'!$S$3,IF(G1905&lt;='State Zip Codes'!$T$4,'State Zip Codes'!$T$3,"OUT OF TERRITORY"))))),$U$3)</f>
        <v>Zone 5</v>
      </c>
    </row>
    <row r="1906" spans="1:8" x14ac:dyDescent="0.25">
      <c r="A1906" t="s">
        <v>367</v>
      </c>
      <c r="B1906">
        <v>32433</v>
      </c>
      <c r="C1906" t="str">
        <f t="shared" si="29"/>
        <v>32433</v>
      </c>
      <c r="D1906" t="s">
        <v>348</v>
      </c>
      <c r="E1906" t="s">
        <v>1137</v>
      </c>
      <c r="F1906" t="s">
        <v>1155</v>
      </c>
      <c r="G1906" s="144">
        <v>330.28364233259998</v>
      </c>
      <c r="H1906" t="str">
        <f>IF(VLOOKUP(A1906,$J$4:$K$19,2)="Y",IF(G1906&lt;='State Zip Codes'!$P$4,'State Zip Codes'!$P$3,IF(G1906&lt;='State Zip Codes'!$Q$4,'State Zip Codes'!$Q$3,IF(G1906&lt;='State Zip Codes'!$R$4,'State Zip Codes'!$R$3,IF(G1906&lt;='State Zip Codes'!$S$4,'State Zip Codes'!$S$3,IF(G1906&lt;='State Zip Codes'!$T$4,'State Zip Codes'!$T$3,"OUT OF TERRITORY"))))),$U$3)</f>
        <v>Zone 5</v>
      </c>
    </row>
    <row r="1907" spans="1:8" x14ac:dyDescent="0.25">
      <c r="A1907" t="s">
        <v>367</v>
      </c>
      <c r="B1907">
        <v>32578</v>
      </c>
      <c r="C1907" t="str">
        <f t="shared" si="29"/>
        <v>32578</v>
      </c>
      <c r="D1907" t="s">
        <v>348</v>
      </c>
      <c r="E1907" t="s">
        <v>1157</v>
      </c>
      <c r="F1907" t="s">
        <v>1158</v>
      </c>
      <c r="G1907" s="144">
        <v>331.02928776059997</v>
      </c>
      <c r="H1907" t="str">
        <f>IF(VLOOKUP(A1907,$J$4:$K$19,2)="Y",IF(G1907&lt;='State Zip Codes'!$P$4,'State Zip Codes'!$P$3,IF(G1907&lt;='State Zip Codes'!$Q$4,'State Zip Codes'!$Q$3,IF(G1907&lt;='State Zip Codes'!$R$4,'State Zip Codes'!$R$3,IF(G1907&lt;='State Zip Codes'!$S$4,'State Zip Codes'!$S$3,IF(G1907&lt;='State Zip Codes'!$T$4,'State Zip Codes'!$T$3,"OUT OF TERRITORY"))))),$U$3)</f>
        <v>Zone 5</v>
      </c>
    </row>
    <row r="1908" spans="1:8" x14ac:dyDescent="0.25">
      <c r="A1908" t="s">
        <v>367</v>
      </c>
      <c r="B1908">
        <v>32541</v>
      </c>
      <c r="C1908" t="str">
        <f t="shared" si="29"/>
        <v>32541</v>
      </c>
      <c r="D1908" t="s">
        <v>348</v>
      </c>
      <c r="E1908" t="s">
        <v>1157</v>
      </c>
      <c r="F1908" t="s">
        <v>1159</v>
      </c>
      <c r="G1908" s="144">
        <v>331.15977571050001</v>
      </c>
      <c r="H1908" t="str">
        <f>IF(VLOOKUP(A1908,$J$4:$K$19,2)="Y",IF(G1908&lt;='State Zip Codes'!$P$4,'State Zip Codes'!$P$3,IF(G1908&lt;='State Zip Codes'!$Q$4,'State Zip Codes'!$Q$3,IF(G1908&lt;='State Zip Codes'!$R$4,'State Zip Codes'!$R$3,IF(G1908&lt;='State Zip Codes'!$S$4,'State Zip Codes'!$S$3,IF(G1908&lt;='State Zip Codes'!$T$4,'State Zip Codes'!$T$3,"OUT OF TERRITORY"))))),$U$3)</f>
        <v>Zone 5</v>
      </c>
    </row>
    <row r="1909" spans="1:8" x14ac:dyDescent="0.25">
      <c r="A1909" t="s">
        <v>367</v>
      </c>
      <c r="B1909">
        <v>32580</v>
      </c>
      <c r="C1909" t="str">
        <f t="shared" si="29"/>
        <v>32580</v>
      </c>
      <c r="D1909" t="s">
        <v>348</v>
      </c>
      <c r="E1909" t="s">
        <v>1157</v>
      </c>
      <c r="F1909" t="s">
        <v>1160</v>
      </c>
      <c r="G1909" s="144">
        <v>336.81425353949993</v>
      </c>
      <c r="H1909" t="str">
        <f>IF(VLOOKUP(A1909,$J$4:$K$19,2)="Y",IF(G1909&lt;='State Zip Codes'!$P$4,'State Zip Codes'!$P$3,IF(G1909&lt;='State Zip Codes'!$Q$4,'State Zip Codes'!$Q$3,IF(G1909&lt;='State Zip Codes'!$R$4,'State Zip Codes'!$R$3,IF(G1909&lt;='State Zip Codes'!$S$4,'State Zip Codes'!$S$3,IF(G1909&lt;='State Zip Codes'!$T$4,'State Zip Codes'!$T$3,"OUT OF TERRITORY"))))),$U$3)</f>
        <v>Zone 5</v>
      </c>
    </row>
    <row r="1910" spans="1:8" x14ac:dyDescent="0.25">
      <c r="A1910" t="s">
        <v>367</v>
      </c>
      <c r="B1910">
        <v>32579</v>
      </c>
      <c r="C1910" t="str">
        <f t="shared" si="29"/>
        <v>32579</v>
      </c>
      <c r="D1910" t="s">
        <v>348</v>
      </c>
      <c r="E1910" t="s">
        <v>1157</v>
      </c>
      <c r="F1910" t="s">
        <v>1161</v>
      </c>
      <c r="G1910" s="144">
        <v>338.82128248319998</v>
      </c>
      <c r="H1910" t="str">
        <f>IF(VLOOKUP(A1910,$J$4:$K$19,2)="Y",IF(G1910&lt;='State Zip Codes'!$P$4,'State Zip Codes'!$P$3,IF(G1910&lt;='State Zip Codes'!$Q$4,'State Zip Codes'!$Q$3,IF(G1910&lt;='State Zip Codes'!$R$4,'State Zip Codes'!$R$3,IF(G1910&lt;='State Zip Codes'!$S$4,'State Zip Codes'!$S$3,IF(G1910&lt;='State Zip Codes'!$T$4,'State Zip Codes'!$T$3,"OUT OF TERRITORY"))))),$U$3)</f>
        <v>Zone 5</v>
      </c>
    </row>
    <row r="1911" spans="1:8" x14ac:dyDescent="0.25">
      <c r="A1911" t="s">
        <v>367</v>
      </c>
      <c r="B1911">
        <v>32539</v>
      </c>
      <c r="C1911" t="str">
        <f t="shared" si="29"/>
        <v>32539</v>
      </c>
      <c r="D1911" t="s">
        <v>348</v>
      </c>
      <c r="E1911" t="s">
        <v>1157</v>
      </c>
      <c r="F1911" t="s">
        <v>1162</v>
      </c>
      <c r="G1911" s="144">
        <v>341.69823109289996</v>
      </c>
      <c r="H1911" t="str">
        <f>IF(VLOOKUP(A1911,$J$4:$K$19,2)="Y",IF(G1911&lt;='State Zip Codes'!$P$4,'State Zip Codes'!$P$3,IF(G1911&lt;='State Zip Codes'!$Q$4,'State Zip Codes'!$Q$3,IF(G1911&lt;='State Zip Codes'!$R$4,'State Zip Codes'!$R$3,IF(G1911&lt;='State Zip Codes'!$S$4,'State Zip Codes'!$S$3,IF(G1911&lt;='State Zip Codes'!$T$4,'State Zip Codes'!$T$3,"OUT OF TERRITORY"))))),$U$3)</f>
        <v>Zone 5</v>
      </c>
    </row>
    <row r="1912" spans="1:8" x14ac:dyDescent="0.25">
      <c r="A1912" t="s">
        <v>367</v>
      </c>
      <c r="B1912">
        <v>32548</v>
      </c>
      <c r="C1912" t="str">
        <f t="shared" si="29"/>
        <v>32548</v>
      </c>
      <c r="D1912" t="s">
        <v>348</v>
      </c>
      <c r="E1912" t="s">
        <v>1157</v>
      </c>
      <c r="F1912" t="s">
        <v>1163</v>
      </c>
      <c r="G1912" s="144">
        <v>342.68621128499996</v>
      </c>
      <c r="H1912" t="str">
        <f>IF(VLOOKUP(A1912,$J$4:$K$19,2)="Y",IF(G1912&lt;='State Zip Codes'!$P$4,'State Zip Codes'!$P$3,IF(G1912&lt;='State Zip Codes'!$Q$4,'State Zip Codes'!$Q$3,IF(G1912&lt;='State Zip Codes'!$R$4,'State Zip Codes'!$R$3,IF(G1912&lt;='State Zip Codes'!$S$4,'State Zip Codes'!$S$3,IF(G1912&lt;='State Zip Codes'!$T$4,'State Zip Codes'!$T$3,"OUT OF TERRITORY"))))),$U$3)</f>
        <v>Zone 5</v>
      </c>
    </row>
    <row r="1913" spans="1:8" x14ac:dyDescent="0.25">
      <c r="A1913" t="s">
        <v>367</v>
      </c>
      <c r="B1913">
        <v>32547</v>
      </c>
      <c r="C1913" t="str">
        <f t="shared" si="29"/>
        <v>32547</v>
      </c>
      <c r="D1913" t="s">
        <v>348</v>
      </c>
      <c r="E1913" t="s">
        <v>1157</v>
      </c>
      <c r="F1913" t="s">
        <v>1163</v>
      </c>
      <c r="G1913" s="144">
        <v>343.32000989879998</v>
      </c>
      <c r="H1913" t="str">
        <f>IF(VLOOKUP(A1913,$J$4:$K$19,2)="Y",IF(G1913&lt;='State Zip Codes'!$P$4,'State Zip Codes'!$P$3,IF(G1913&lt;='State Zip Codes'!$Q$4,'State Zip Codes'!$Q$3,IF(G1913&lt;='State Zip Codes'!$R$4,'State Zip Codes'!$R$3,IF(G1913&lt;='State Zip Codes'!$S$4,'State Zip Codes'!$S$3,IF(G1913&lt;='State Zip Codes'!$T$4,'State Zip Codes'!$T$3,"OUT OF TERRITORY"))))),$U$3)</f>
        <v>Zone 5</v>
      </c>
    </row>
    <row r="1914" spans="1:8" x14ac:dyDescent="0.25">
      <c r="A1914" t="s">
        <v>367</v>
      </c>
      <c r="B1914">
        <v>32567</v>
      </c>
      <c r="C1914" t="str">
        <f t="shared" si="29"/>
        <v>32567</v>
      </c>
      <c r="D1914" t="s">
        <v>348</v>
      </c>
      <c r="E1914" t="s">
        <v>1157</v>
      </c>
      <c r="F1914" t="s">
        <v>1164</v>
      </c>
      <c r="G1914" s="144">
        <v>344.62488939779996</v>
      </c>
      <c r="H1914" t="str">
        <f>IF(VLOOKUP(A1914,$J$4:$K$19,2)="Y",IF(G1914&lt;='State Zip Codes'!$P$4,'State Zip Codes'!$P$3,IF(G1914&lt;='State Zip Codes'!$Q$4,'State Zip Codes'!$Q$3,IF(G1914&lt;='State Zip Codes'!$R$4,'State Zip Codes'!$R$3,IF(G1914&lt;='State Zip Codes'!$S$4,'State Zip Codes'!$S$3,IF(G1914&lt;='State Zip Codes'!$T$4,'State Zip Codes'!$T$3,"OUT OF TERRITORY"))))),$U$3)</f>
        <v>Zone 5</v>
      </c>
    </row>
    <row r="1915" spans="1:8" x14ac:dyDescent="0.25">
      <c r="A1915" t="s">
        <v>367</v>
      </c>
      <c r="B1915">
        <v>32544</v>
      </c>
      <c r="C1915" t="str">
        <f t="shared" si="29"/>
        <v>32544</v>
      </c>
      <c r="D1915" t="s">
        <v>348</v>
      </c>
      <c r="E1915" t="s">
        <v>1157</v>
      </c>
      <c r="F1915" t="s">
        <v>1165</v>
      </c>
      <c r="G1915" s="144">
        <v>345.39538967339996</v>
      </c>
      <c r="H1915" t="str">
        <f>IF(VLOOKUP(A1915,$J$4:$K$19,2)="Y",IF(G1915&lt;='State Zip Codes'!$P$4,'State Zip Codes'!$P$3,IF(G1915&lt;='State Zip Codes'!$Q$4,'State Zip Codes'!$Q$3,IF(G1915&lt;='State Zip Codes'!$R$4,'State Zip Codes'!$R$3,IF(G1915&lt;='State Zip Codes'!$S$4,'State Zip Codes'!$S$3,IF(G1915&lt;='State Zip Codes'!$T$4,'State Zip Codes'!$T$3,"OUT OF TERRITORY"))))),$U$3)</f>
        <v>Zone 5</v>
      </c>
    </row>
    <row r="1916" spans="1:8" x14ac:dyDescent="0.25">
      <c r="A1916" t="s">
        <v>367</v>
      </c>
      <c r="B1916">
        <v>32569</v>
      </c>
      <c r="C1916" t="str">
        <f t="shared" si="29"/>
        <v>32569</v>
      </c>
      <c r="D1916" t="s">
        <v>348</v>
      </c>
      <c r="E1916" t="s">
        <v>1157</v>
      </c>
      <c r="F1916" t="s">
        <v>1166</v>
      </c>
      <c r="G1916" s="144">
        <v>346.36472872979994</v>
      </c>
      <c r="H1916" t="str">
        <f>IF(VLOOKUP(A1916,$J$4:$K$19,2)="Y",IF(G1916&lt;='State Zip Codes'!$P$4,'State Zip Codes'!$P$3,IF(G1916&lt;='State Zip Codes'!$Q$4,'State Zip Codes'!$Q$3,IF(G1916&lt;='State Zip Codes'!$R$4,'State Zip Codes'!$R$3,IF(G1916&lt;='State Zip Codes'!$S$4,'State Zip Codes'!$S$3,IF(G1916&lt;='State Zip Codes'!$T$4,'State Zip Codes'!$T$3,"OUT OF TERRITORY"))))),$U$3)</f>
        <v>Zone 5</v>
      </c>
    </row>
    <row r="1917" spans="1:8" x14ac:dyDescent="0.25">
      <c r="A1917" t="s">
        <v>367</v>
      </c>
      <c r="B1917">
        <v>32536</v>
      </c>
      <c r="C1917" t="str">
        <f t="shared" si="29"/>
        <v>32536</v>
      </c>
      <c r="D1917" t="s">
        <v>348</v>
      </c>
      <c r="E1917" t="s">
        <v>1157</v>
      </c>
      <c r="F1917" t="s">
        <v>1162</v>
      </c>
      <c r="G1917" s="144">
        <v>348.83157235409999</v>
      </c>
      <c r="H1917" t="str">
        <f>IF(VLOOKUP(A1917,$J$4:$K$19,2)="Y",IF(G1917&lt;='State Zip Codes'!$P$4,'State Zip Codes'!$P$3,IF(G1917&lt;='State Zip Codes'!$Q$4,'State Zip Codes'!$Q$3,IF(G1917&lt;='State Zip Codes'!$R$4,'State Zip Codes'!$R$3,IF(G1917&lt;='State Zip Codes'!$S$4,'State Zip Codes'!$S$3,IF(G1917&lt;='State Zip Codes'!$T$4,'State Zip Codes'!$T$3,"OUT OF TERRITORY"))))),$U$3)</f>
        <v>Zone 5</v>
      </c>
    </row>
    <row r="1918" spans="1:8" x14ac:dyDescent="0.25">
      <c r="A1918" t="s">
        <v>367</v>
      </c>
      <c r="B1918">
        <v>32542</v>
      </c>
      <c r="C1918" t="str">
        <f t="shared" si="29"/>
        <v>32542</v>
      </c>
      <c r="D1918" t="s">
        <v>348</v>
      </c>
      <c r="E1918" t="s">
        <v>1157</v>
      </c>
      <c r="F1918" t="s">
        <v>1167</v>
      </c>
      <c r="G1918" s="144">
        <v>349.17332650859998</v>
      </c>
      <c r="H1918" t="str">
        <f>IF(VLOOKUP(A1918,$J$4:$K$19,2)="Y",IF(G1918&lt;='State Zip Codes'!$P$4,'State Zip Codes'!$P$3,IF(G1918&lt;='State Zip Codes'!$Q$4,'State Zip Codes'!$Q$3,IF(G1918&lt;='State Zip Codes'!$R$4,'State Zip Codes'!$R$3,IF(G1918&lt;='State Zip Codes'!$S$4,'State Zip Codes'!$S$3,IF(G1918&lt;='State Zip Codes'!$T$4,'State Zip Codes'!$T$3,"OUT OF TERRITORY"))))),$U$3)</f>
        <v>Zone 5</v>
      </c>
    </row>
    <row r="1919" spans="1:8" x14ac:dyDescent="0.25">
      <c r="A1919" t="s">
        <v>367</v>
      </c>
      <c r="B1919">
        <v>32531</v>
      </c>
      <c r="C1919" t="str">
        <f t="shared" si="29"/>
        <v>32531</v>
      </c>
      <c r="D1919" t="s">
        <v>348</v>
      </c>
      <c r="E1919" t="s">
        <v>1157</v>
      </c>
      <c r="F1919" t="s">
        <v>1015</v>
      </c>
      <c r="G1919" s="144">
        <v>355.46160295139993</v>
      </c>
      <c r="H1919" t="str">
        <f>IF(VLOOKUP(A1919,$J$4:$K$19,2)="Y",IF(G1919&lt;='State Zip Codes'!$P$4,'State Zip Codes'!$P$3,IF(G1919&lt;='State Zip Codes'!$Q$4,'State Zip Codes'!$Q$3,IF(G1919&lt;='State Zip Codes'!$R$4,'State Zip Codes'!$R$3,IF(G1919&lt;='State Zip Codes'!$S$4,'State Zip Codes'!$S$3,IF(G1919&lt;='State Zip Codes'!$T$4,'State Zip Codes'!$T$3,"OUT OF TERRITORY"))))),$U$3)</f>
        <v>Zone 5</v>
      </c>
    </row>
    <row r="1920" spans="1:8" x14ac:dyDescent="0.25">
      <c r="A1920" t="s">
        <v>367</v>
      </c>
      <c r="B1920">
        <v>32566</v>
      </c>
      <c r="C1920" t="str">
        <f t="shared" si="29"/>
        <v>32566</v>
      </c>
      <c r="D1920" t="s">
        <v>348</v>
      </c>
      <c r="E1920" t="s">
        <v>1168</v>
      </c>
      <c r="F1920" t="s">
        <v>1169</v>
      </c>
      <c r="G1920" s="144">
        <v>355.79714339399999</v>
      </c>
      <c r="H1920" t="str">
        <f>IF(VLOOKUP(A1920,$J$4:$K$19,2)="Y",IF(G1920&lt;='State Zip Codes'!$P$4,'State Zip Codes'!$P$3,IF(G1920&lt;='State Zip Codes'!$Q$4,'State Zip Codes'!$Q$3,IF(G1920&lt;='State Zip Codes'!$R$4,'State Zip Codes'!$R$3,IF(G1920&lt;='State Zip Codes'!$S$4,'State Zip Codes'!$S$3,IF(G1920&lt;='State Zip Codes'!$T$4,'State Zip Codes'!$T$3,"OUT OF TERRITORY"))))),$U$3)</f>
        <v>Zone 5</v>
      </c>
    </row>
    <row r="1921" spans="1:8" x14ac:dyDescent="0.25">
      <c r="A1921" t="s">
        <v>367</v>
      </c>
      <c r="B1921">
        <v>32564</v>
      </c>
      <c r="C1921" t="str">
        <f t="shared" si="29"/>
        <v>32564</v>
      </c>
      <c r="D1921" t="s">
        <v>348</v>
      </c>
      <c r="E1921" t="s">
        <v>1157</v>
      </c>
      <c r="F1921" t="s">
        <v>1170</v>
      </c>
      <c r="G1921" s="144">
        <v>358.76729768219997</v>
      </c>
      <c r="H1921" t="str">
        <f>IF(VLOOKUP(A1921,$J$4:$K$19,2)="Y",IF(G1921&lt;='State Zip Codes'!$P$4,'State Zip Codes'!$P$3,IF(G1921&lt;='State Zip Codes'!$Q$4,'State Zip Codes'!$Q$3,IF(G1921&lt;='State Zip Codes'!$R$4,'State Zip Codes'!$R$3,IF(G1921&lt;='State Zip Codes'!$S$4,'State Zip Codes'!$S$3,IF(G1921&lt;='State Zip Codes'!$T$4,'State Zip Codes'!$T$3,"OUT OF TERRITORY"))))),$U$3)</f>
        <v>Zone 5</v>
      </c>
    </row>
    <row r="1922" spans="1:8" x14ac:dyDescent="0.25">
      <c r="A1922" t="s">
        <v>367</v>
      </c>
      <c r="B1922">
        <v>32583</v>
      </c>
      <c r="C1922" t="str">
        <f t="shared" si="29"/>
        <v>32583</v>
      </c>
      <c r="D1922" t="s">
        <v>348</v>
      </c>
      <c r="E1922" t="s">
        <v>1168</v>
      </c>
      <c r="F1922" t="s">
        <v>1171</v>
      </c>
      <c r="G1922" s="144">
        <v>363.90603742349998</v>
      </c>
      <c r="H1922" t="str">
        <f>IF(VLOOKUP(A1922,$J$4:$K$19,2)="Y",IF(G1922&lt;='State Zip Codes'!$P$4,'State Zip Codes'!$P$3,IF(G1922&lt;='State Zip Codes'!$Q$4,'State Zip Codes'!$Q$3,IF(G1922&lt;='State Zip Codes'!$R$4,'State Zip Codes'!$R$3,IF(G1922&lt;='State Zip Codes'!$S$4,'State Zip Codes'!$S$3,IF(G1922&lt;='State Zip Codes'!$T$4,'State Zip Codes'!$T$3,"OUT OF TERRITORY"))))),$U$3)</f>
        <v>Zone 5</v>
      </c>
    </row>
    <row r="1923" spans="1:8" x14ac:dyDescent="0.25">
      <c r="A1923" t="s">
        <v>367</v>
      </c>
      <c r="B1923">
        <v>32563</v>
      </c>
      <c r="C1923" t="str">
        <f t="shared" si="29"/>
        <v>32563</v>
      </c>
      <c r="D1923" t="s">
        <v>348</v>
      </c>
      <c r="E1923" t="s">
        <v>1168</v>
      </c>
      <c r="F1923" t="s">
        <v>1172</v>
      </c>
      <c r="G1923" s="144">
        <v>364.55226346110004</v>
      </c>
      <c r="H1923" t="str">
        <f>IF(VLOOKUP(A1923,$J$4:$K$19,2)="Y",IF(G1923&lt;='State Zip Codes'!$P$4,'State Zip Codes'!$P$3,IF(G1923&lt;='State Zip Codes'!$Q$4,'State Zip Codes'!$Q$3,IF(G1923&lt;='State Zip Codes'!$R$4,'State Zip Codes'!$R$3,IF(G1923&lt;='State Zip Codes'!$S$4,'State Zip Codes'!$S$3,IF(G1923&lt;='State Zip Codes'!$T$4,'State Zip Codes'!$T$3,"OUT OF TERRITORY"))))),$U$3)</f>
        <v>Zone 5</v>
      </c>
    </row>
    <row r="1924" spans="1:8" x14ac:dyDescent="0.25">
      <c r="A1924" t="s">
        <v>367</v>
      </c>
      <c r="B1924">
        <v>32561</v>
      </c>
      <c r="C1924" t="str">
        <f t="shared" si="29"/>
        <v>32561</v>
      </c>
      <c r="D1924" t="s">
        <v>348</v>
      </c>
      <c r="E1924" t="s">
        <v>1168</v>
      </c>
      <c r="F1924" t="s">
        <v>1172</v>
      </c>
      <c r="G1924" s="144">
        <v>366.82648201649999</v>
      </c>
      <c r="H1924" t="str">
        <f>IF(VLOOKUP(A1924,$J$4:$K$19,2)="Y",IF(G1924&lt;='State Zip Codes'!$P$4,'State Zip Codes'!$P$3,IF(G1924&lt;='State Zip Codes'!$Q$4,'State Zip Codes'!$Q$3,IF(G1924&lt;='State Zip Codes'!$R$4,'State Zip Codes'!$R$3,IF(G1924&lt;='State Zip Codes'!$S$4,'State Zip Codes'!$S$3,IF(G1924&lt;='State Zip Codes'!$T$4,'State Zip Codes'!$T$3,"OUT OF TERRITORY"))))),$U$3)</f>
        <v>Zone 5</v>
      </c>
    </row>
    <row r="1925" spans="1:8" x14ac:dyDescent="0.25">
      <c r="A1925" t="s">
        <v>367</v>
      </c>
      <c r="B1925">
        <v>32570</v>
      </c>
      <c r="C1925" t="str">
        <f t="shared" ref="C1925:C1988" si="30">TRIM(CLEAN(B1925))</f>
        <v>32570</v>
      </c>
      <c r="D1925" t="s">
        <v>348</v>
      </c>
      <c r="E1925" t="s">
        <v>1168</v>
      </c>
      <c r="F1925" t="s">
        <v>1171</v>
      </c>
      <c r="G1925" s="144">
        <v>370.91510444669996</v>
      </c>
      <c r="H1925" t="str">
        <f>IF(VLOOKUP(A1925,$J$4:$K$19,2)="Y",IF(G1925&lt;='State Zip Codes'!$P$4,'State Zip Codes'!$P$3,IF(G1925&lt;='State Zip Codes'!$Q$4,'State Zip Codes'!$Q$3,IF(G1925&lt;='State Zip Codes'!$R$4,'State Zip Codes'!$R$3,IF(G1925&lt;='State Zip Codes'!$S$4,'State Zip Codes'!$S$3,IF(G1925&lt;='State Zip Codes'!$T$4,'State Zip Codes'!$T$3,"OUT OF TERRITORY"))))),$U$3)</f>
        <v>Zone 5</v>
      </c>
    </row>
    <row r="1926" spans="1:8" x14ac:dyDescent="0.25">
      <c r="A1926" t="s">
        <v>367</v>
      </c>
      <c r="B1926">
        <v>32502</v>
      </c>
      <c r="C1926" t="str">
        <f t="shared" si="30"/>
        <v>32502</v>
      </c>
      <c r="D1926" t="s">
        <v>348</v>
      </c>
      <c r="E1926" t="s">
        <v>1173</v>
      </c>
      <c r="F1926" t="s">
        <v>1174</v>
      </c>
      <c r="G1926" s="144">
        <v>373.61806912319997</v>
      </c>
      <c r="H1926" t="str">
        <f>IF(VLOOKUP(A1926,$J$4:$K$19,2)="Y",IF(G1926&lt;='State Zip Codes'!$P$4,'State Zip Codes'!$P$3,IF(G1926&lt;='State Zip Codes'!$Q$4,'State Zip Codes'!$Q$3,IF(G1926&lt;='State Zip Codes'!$R$4,'State Zip Codes'!$R$3,IF(G1926&lt;='State Zip Codes'!$S$4,'State Zip Codes'!$S$3,IF(G1926&lt;='State Zip Codes'!$T$4,'State Zip Codes'!$T$3,"OUT OF TERRITORY"))))),$U$3)</f>
        <v>Zone 5</v>
      </c>
    </row>
    <row r="1927" spans="1:8" x14ac:dyDescent="0.25">
      <c r="A1927" t="s">
        <v>367</v>
      </c>
      <c r="B1927">
        <v>32520</v>
      </c>
      <c r="C1927" t="str">
        <f t="shared" si="30"/>
        <v>32520</v>
      </c>
      <c r="D1927" t="s">
        <v>348</v>
      </c>
      <c r="E1927" t="s">
        <v>1173</v>
      </c>
      <c r="F1927" t="s">
        <v>1174</v>
      </c>
      <c r="G1927" s="144">
        <v>374.17108948229998</v>
      </c>
      <c r="H1927" t="str">
        <f>IF(VLOOKUP(A1927,$J$4:$K$19,2)="Y",IF(G1927&lt;='State Zip Codes'!$P$4,'State Zip Codes'!$P$3,IF(G1927&lt;='State Zip Codes'!$Q$4,'State Zip Codes'!$Q$3,IF(G1927&lt;='State Zip Codes'!$R$4,'State Zip Codes'!$R$3,IF(G1927&lt;='State Zip Codes'!$S$4,'State Zip Codes'!$S$3,IF(G1927&lt;='State Zip Codes'!$T$4,'State Zip Codes'!$T$3,"OUT OF TERRITORY"))))),$U$3)</f>
        <v>Zone 5</v>
      </c>
    </row>
    <row r="1928" spans="1:8" x14ac:dyDescent="0.25">
      <c r="A1928" t="s">
        <v>367</v>
      </c>
      <c r="B1928">
        <v>32521</v>
      </c>
      <c r="C1928" t="str">
        <f t="shared" si="30"/>
        <v>32521</v>
      </c>
      <c r="D1928" t="s">
        <v>348</v>
      </c>
      <c r="E1928" t="s">
        <v>1173</v>
      </c>
      <c r="F1928" t="s">
        <v>1174</v>
      </c>
      <c r="G1928" s="144">
        <v>374.27672258460001</v>
      </c>
      <c r="H1928" t="str">
        <f>IF(VLOOKUP(A1928,$J$4:$K$19,2)="Y",IF(G1928&lt;='State Zip Codes'!$P$4,'State Zip Codes'!$P$3,IF(G1928&lt;='State Zip Codes'!$Q$4,'State Zip Codes'!$Q$3,IF(G1928&lt;='State Zip Codes'!$R$4,'State Zip Codes'!$R$3,IF(G1928&lt;='State Zip Codes'!$S$4,'State Zip Codes'!$S$3,IF(G1928&lt;='State Zip Codes'!$T$4,'State Zip Codes'!$T$3,"OUT OF TERRITORY"))))),$U$3)</f>
        <v>Zone 5</v>
      </c>
    </row>
    <row r="1929" spans="1:8" x14ac:dyDescent="0.25">
      <c r="A1929" t="s">
        <v>367</v>
      </c>
      <c r="B1929">
        <v>32559</v>
      </c>
      <c r="C1929" t="str">
        <f t="shared" si="30"/>
        <v>32559</v>
      </c>
      <c r="D1929" t="s">
        <v>348</v>
      </c>
      <c r="E1929" t="s">
        <v>1173</v>
      </c>
      <c r="F1929" t="s">
        <v>1174</v>
      </c>
      <c r="G1929" s="144">
        <v>374.27672258460001</v>
      </c>
      <c r="H1929" t="str">
        <f>IF(VLOOKUP(A1929,$J$4:$K$19,2)="Y",IF(G1929&lt;='State Zip Codes'!$P$4,'State Zip Codes'!$P$3,IF(G1929&lt;='State Zip Codes'!$Q$4,'State Zip Codes'!$Q$3,IF(G1929&lt;='State Zip Codes'!$R$4,'State Zip Codes'!$R$3,IF(G1929&lt;='State Zip Codes'!$S$4,'State Zip Codes'!$S$3,IF(G1929&lt;='State Zip Codes'!$T$4,'State Zip Codes'!$T$3,"OUT OF TERRITORY"))))),$U$3)</f>
        <v>Zone 5</v>
      </c>
    </row>
    <row r="1930" spans="1:8" x14ac:dyDescent="0.25">
      <c r="A1930" t="s">
        <v>367</v>
      </c>
      <c r="B1930">
        <v>32504</v>
      </c>
      <c r="C1930" t="str">
        <f t="shared" si="30"/>
        <v>32504</v>
      </c>
      <c r="D1930" t="s">
        <v>348</v>
      </c>
      <c r="E1930" t="s">
        <v>1173</v>
      </c>
      <c r="F1930" t="s">
        <v>1174</v>
      </c>
      <c r="G1930" s="144">
        <v>374.35128712739998</v>
      </c>
      <c r="H1930" t="str">
        <f>IF(VLOOKUP(A1930,$J$4:$K$19,2)="Y",IF(G1930&lt;='State Zip Codes'!$P$4,'State Zip Codes'!$P$3,IF(G1930&lt;='State Zip Codes'!$Q$4,'State Zip Codes'!$Q$3,IF(G1930&lt;='State Zip Codes'!$R$4,'State Zip Codes'!$R$3,IF(G1930&lt;='State Zip Codes'!$S$4,'State Zip Codes'!$S$3,IF(G1930&lt;='State Zip Codes'!$T$4,'State Zip Codes'!$T$3,"OUT OF TERRITORY"))))),$U$3)</f>
        <v>Zone 5</v>
      </c>
    </row>
    <row r="1931" spans="1:8" x14ac:dyDescent="0.25">
      <c r="A1931" t="s">
        <v>367</v>
      </c>
      <c r="B1931">
        <v>32501</v>
      </c>
      <c r="C1931" t="str">
        <f t="shared" si="30"/>
        <v>32501</v>
      </c>
      <c r="D1931" t="s">
        <v>348</v>
      </c>
      <c r="E1931" t="s">
        <v>1173</v>
      </c>
      <c r="F1931" t="s">
        <v>1174</v>
      </c>
      <c r="G1931" s="144">
        <v>374.58119446770002</v>
      </c>
      <c r="H1931" t="str">
        <f>IF(VLOOKUP(A1931,$J$4:$K$19,2)="Y",IF(G1931&lt;='State Zip Codes'!$P$4,'State Zip Codes'!$P$3,IF(G1931&lt;='State Zip Codes'!$Q$4,'State Zip Codes'!$Q$3,IF(G1931&lt;='State Zip Codes'!$R$4,'State Zip Codes'!$R$3,IF(G1931&lt;='State Zip Codes'!$S$4,'State Zip Codes'!$S$3,IF(G1931&lt;='State Zip Codes'!$T$4,'State Zip Codes'!$T$3,"OUT OF TERRITORY"))))),$U$3)</f>
        <v>Zone 5</v>
      </c>
    </row>
    <row r="1932" spans="1:8" x14ac:dyDescent="0.25">
      <c r="A1932" t="s">
        <v>367</v>
      </c>
      <c r="B1932">
        <v>32503</v>
      </c>
      <c r="C1932" t="str">
        <f t="shared" si="30"/>
        <v>32503</v>
      </c>
      <c r="D1932" t="s">
        <v>348</v>
      </c>
      <c r="E1932" t="s">
        <v>1173</v>
      </c>
      <c r="F1932" t="s">
        <v>1174</v>
      </c>
      <c r="G1932" s="144">
        <v>375.23984792909999</v>
      </c>
      <c r="H1932" t="str">
        <f>IF(VLOOKUP(A1932,$J$4:$K$19,2)="Y",IF(G1932&lt;='State Zip Codes'!$P$4,'State Zip Codes'!$P$3,IF(G1932&lt;='State Zip Codes'!$Q$4,'State Zip Codes'!$Q$3,IF(G1932&lt;='State Zip Codes'!$R$4,'State Zip Codes'!$R$3,IF(G1932&lt;='State Zip Codes'!$S$4,'State Zip Codes'!$S$3,IF(G1932&lt;='State Zip Codes'!$T$4,'State Zip Codes'!$T$3,"OUT OF TERRITORY"))))),$U$3)</f>
        <v>Zone 5</v>
      </c>
    </row>
    <row r="1933" spans="1:8" x14ac:dyDescent="0.25">
      <c r="A1933" t="s">
        <v>367</v>
      </c>
      <c r="B1933">
        <v>32514</v>
      </c>
      <c r="C1933" t="str">
        <f t="shared" si="30"/>
        <v>32514</v>
      </c>
      <c r="D1933" t="s">
        <v>348</v>
      </c>
      <c r="E1933" t="s">
        <v>1173</v>
      </c>
      <c r="F1933" t="s">
        <v>1174</v>
      </c>
      <c r="G1933" s="144">
        <v>376.71249764939995</v>
      </c>
      <c r="H1933" t="str">
        <f>IF(VLOOKUP(A1933,$J$4:$K$19,2)="Y",IF(G1933&lt;='State Zip Codes'!$P$4,'State Zip Codes'!$P$3,IF(G1933&lt;='State Zip Codes'!$Q$4,'State Zip Codes'!$Q$3,IF(G1933&lt;='State Zip Codes'!$R$4,'State Zip Codes'!$R$3,IF(G1933&lt;='State Zip Codes'!$S$4,'State Zip Codes'!$S$3,IF(G1933&lt;='State Zip Codes'!$T$4,'State Zip Codes'!$T$3,"OUT OF TERRITORY"))))),$U$3)</f>
        <v>Zone 5</v>
      </c>
    </row>
    <row r="1934" spans="1:8" x14ac:dyDescent="0.25">
      <c r="A1934" t="s">
        <v>367</v>
      </c>
      <c r="B1934">
        <v>32505</v>
      </c>
      <c r="C1934" t="str">
        <f t="shared" si="30"/>
        <v>32505</v>
      </c>
      <c r="D1934" t="s">
        <v>348</v>
      </c>
      <c r="E1934" t="s">
        <v>1173</v>
      </c>
      <c r="F1934" t="s">
        <v>1174</v>
      </c>
      <c r="G1934" s="144">
        <v>377.36493739889994</v>
      </c>
      <c r="H1934" t="str">
        <f>IF(VLOOKUP(A1934,$J$4:$K$19,2)="Y",IF(G1934&lt;='State Zip Codes'!$P$4,'State Zip Codes'!$P$3,IF(G1934&lt;='State Zip Codes'!$Q$4,'State Zip Codes'!$Q$3,IF(G1934&lt;='State Zip Codes'!$R$4,'State Zip Codes'!$R$3,IF(G1934&lt;='State Zip Codes'!$S$4,'State Zip Codes'!$S$3,IF(G1934&lt;='State Zip Codes'!$T$4,'State Zip Codes'!$T$3,"OUT OF TERRITORY"))))),$U$3)</f>
        <v>Zone 5</v>
      </c>
    </row>
    <row r="1935" spans="1:8" x14ac:dyDescent="0.25">
      <c r="A1935" t="s">
        <v>367</v>
      </c>
      <c r="B1935">
        <v>32508</v>
      </c>
      <c r="C1935" t="str">
        <f t="shared" si="30"/>
        <v>32508</v>
      </c>
      <c r="D1935" t="s">
        <v>348</v>
      </c>
      <c r="E1935" t="s">
        <v>1173</v>
      </c>
      <c r="F1935" t="s">
        <v>1174</v>
      </c>
      <c r="G1935" s="144">
        <v>377.62591329869997</v>
      </c>
      <c r="H1935" t="str">
        <f>IF(VLOOKUP(A1935,$J$4:$K$19,2)="Y",IF(G1935&lt;='State Zip Codes'!$P$4,'State Zip Codes'!$P$3,IF(G1935&lt;='State Zip Codes'!$Q$4,'State Zip Codes'!$Q$3,IF(G1935&lt;='State Zip Codes'!$R$4,'State Zip Codes'!$R$3,IF(G1935&lt;='State Zip Codes'!$S$4,'State Zip Codes'!$S$3,IF(G1935&lt;='State Zip Codes'!$T$4,'State Zip Codes'!$T$3,"OUT OF TERRITORY"))))),$U$3)</f>
        <v>Zone 5</v>
      </c>
    </row>
    <row r="1936" spans="1:8" x14ac:dyDescent="0.25">
      <c r="A1936" t="s">
        <v>367</v>
      </c>
      <c r="B1936">
        <v>32511</v>
      </c>
      <c r="C1936" t="str">
        <f t="shared" si="30"/>
        <v>32511</v>
      </c>
      <c r="D1936" t="s">
        <v>348</v>
      </c>
      <c r="E1936" t="s">
        <v>1173</v>
      </c>
      <c r="F1936" t="s">
        <v>1174</v>
      </c>
      <c r="G1936" s="144">
        <v>378.14165138639993</v>
      </c>
      <c r="H1936" t="str">
        <f>IF(VLOOKUP(A1936,$J$4:$K$19,2)="Y",IF(G1936&lt;='State Zip Codes'!$P$4,'State Zip Codes'!$P$3,IF(G1936&lt;='State Zip Codes'!$Q$4,'State Zip Codes'!$Q$3,IF(G1936&lt;='State Zip Codes'!$R$4,'State Zip Codes'!$R$3,IF(G1936&lt;='State Zip Codes'!$S$4,'State Zip Codes'!$S$3,IF(G1936&lt;='State Zip Codes'!$T$4,'State Zip Codes'!$T$3,"OUT OF TERRITORY"))))),$U$3)</f>
        <v>Zone 5</v>
      </c>
    </row>
    <row r="1937" spans="1:8" x14ac:dyDescent="0.25">
      <c r="A1937" t="s">
        <v>367</v>
      </c>
      <c r="B1937">
        <v>32512</v>
      </c>
      <c r="C1937" t="str">
        <f t="shared" si="30"/>
        <v>32512</v>
      </c>
      <c r="D1937" t="s">
        <v>348</v>
      </c>
      <c r="E1937" t="s">
        <v>1173</v>
      </c>
      <c r="F1937" t="s">
        <v>1174</v>
      </c>
      <c r="G1937" s="144">
        <v>378.86865567870001</v>
      </c>
      <c r="H1937" t="str">
        <f>IF(VLOOKUP(A1937,$J$4:$K$19,2)="Y",IF(G1937&lt;='State Zip Codes'!$P$4,'State Zip Codes'!$P$3,IF(G1937&lt;='State Zip Codes'!$Q$4,'State Zip Codes'!$Q$3,IF(G1937&lt;='State Zip Codes'!$R$4,'State Zip Codes'!$R$3,IF(G1937&lt;='State Zip Codes'!$S$4,'State Zip Codes'!$S$3,IF(G1937&lt;='State Zip Codes'!$T$4,'State Zip Codes'!$T$3,"OUT OF TERRITORY"))))),$U$3)</f>
        <v>Zone 5</v>
      </c>
    </row>
    <row r="1938" spans="1:8" x14ac:dyDescent="0.25">
      <c r="A1938" t="s">
        <v>367</v>
      </c>
      <c r="B1938">
        <v>32571</v>
      </c>
      <c r="C1938" t="str">
        <f t="shared" si="30"/>
        <v>32571</v>
      </c>
      <c r="D1938" t="s">
        <v>348</v>
      </c>
      <c r="E1938" t="s">
        <v>1168</v>
      </c>
      <c r="F1938" t="s">
        <v>1171</v>
      </c>
      <c r="G1938" s="144">
        <v>379.06128074759994</v>
      </c>
      <c r="H1938" t="str">
        <f>IF(VLOOKUP(A1938,$J$4:$K$19,2)="Y",IF(G1938&lt;='State Zip Codes'!$P$4,'State Zip Codes'!$P$3,IF(G1938&lt;='State Zip Codes'!$Q$4,'State Zip Codes'!$Q$3,IF(G1938&lt;='State Zip Codes'!$R$4,'State Zip Codes'!$R$3,IF(G1938&lt;='State Zip Codes'!$S$4,'State Zip Codes'!$S$3,IF(G1938&lt;='State Zip Codes'!$T$4,'State Zip Codes'!$T$3,"OUT OF TERRITORY"))))),$U$3)</f>
        <v>Zone 5</v>
      </c>
    </row>
    <row r="1939" spans="1:8" x14ac:dyDescent="0.25">
      <c r="A1939" t="s">
        <v>367</v>
      </c>
      <c r="B1939">
        <v>32565</v>
      </c>
      <c r="C1939" t="str">
        <f t="shared" si="30"/>
        <v>32565</v>
      </c>
      <c r="D1939" t="s">
        <v>348</v>
      </c>
      <c r="E1939" t="s">
        <v>1168</v>
      </c>
      <c r="F1939" t="s">
        <v>1175</v>
      </c>
      <c r="G1939" s="144">
        <v>379.81935359939996</v>
      </c>
      <c r="H1939" t="str">
        <f>IF(VLOOKUP(A1939,$J$4:$K$19,2)="Y",IF(G1939&lt;='State Zip Codes'!$P$4,'State Zip Codes'!$P$3,IF(G1939&lt;='State Zip Codes'!$Q$4,'State Zip Codes'!$Q$3,IF(G1939&lt;='State Zip Codes'!$R$4,'State Zip Codes'!$R$3,IF(G1939&lt;='State Zip Codes'!$S$4,'State Zip Codes'!$S$3,IF(G1939&lt;='State Zip Codes'!$T$4,'State Zip Codes'!$T$3,"OUT OF TERRITORY"))))),$U$3)</f>
        <v>Zone 5</v>
      </c>
    </row>
    <row r="1940" spans="1:8" x14ac:dyDescent="0.25">
      <c r="A1940" t="s">
        <v>367</v>
      </c>
      <c r="B1940">
        <v>32506</v>
      </c>
      <c r="C1940" t="str">
        <f t="shared" si="30"/>
        <v>32506</v>
      </c>
      <c r="D1940" t="s">
        <v>348</v>
      </c>
      <c r="E1940" t="s">
        <v>1173</v>
      </c>
      <c r="F1940" t="s">
        <v>1174</v>
      </c>
      <c r="G1940" s="144">
        <v>381.11180567460002</v>
      </c>
      <c r="H1940" t="str">
        <f>IF(VLOOKUP(A1940,$J$4:$K$19,2)="Y",IF(G1940&lt;='State Zip Codes'!$P$4,'State Zip Codes'!$P$3,IF(G1940&lt;='State Zip Codes'!$Q$4,'State Zip Codes'!$Q$3,IF(G1940&lt;='State Zip Codes'!$R$4,'State Zip Codes'!$R$3,IF(G1940&lt;='State Zip Codes'!$S$4,'State Zip Codes'!$S$3,IF(G1940&lt;='State Zip Codes'!$T$4,'State Zip Codes'!$T$3,"OUT OF TERRITORY"))))),$U$3)</f>
        <v>Zone 5</v>
      </c>
    </row>
    <row r="1941" spans="1:8" x14ac:dyDescent="0.25">
      <c r="A1941" t="s">
        <v>367</v>
      </c>
      <c r="B1941">
        <v>32534</v>
      </c>
      <c r="C1941" t="str">
        <f t="shared" si="30"/>
        <v>32534</v>
      </c>
      <c r="D1941" t="s">
        <v>348</v>
      </c>
      <c r="E1941" t="s">
        <v>1173</v>
      </c>
      <c r="F1941" t="s">
        <v>1174</v>
      </c>
      <c r="G1941" s="144">
        <v>381.28578960779998</v>
      </c>
      <c r="H1941" t="str">
        <f>IF(VLOOKUP(A1941,$J$4:$K$19,2)="Y",IF(G1941&lt;='State Zip Codes'!$P$4,'State Zip Codes'!$P$3,IF(G1941&lt;='State Zip Codes'!$Q$4,'State Zip Codes'!$Q$3,IF(G1941&lt;='State Zip Codes'!$R$4,'State Zip Codes'!$R$3,IF(G1941&lt;='State Zip Codes'!$S$4,'State Zip Codes'!$S$3,IF(G1941&lt;='State Zip Codes'!$T$4,'State Zip Codes'!$T$3,"OUT OF TERRITORY"))))),$U$3)</f>
        <v>Zone 5</v>
      </c>
    </row>
    <row r="1942" spans="1:8" x14ac:dyDescent="0.25">
      <c r="A1942" t="s">
        <v>367</v>
      </c>
      <c r="B1942">
        <v>32507</v>
      </c>
      <c r="C1942" t="str">
        <f t="shared" si="30"/>
        <v>32507</v>
      </c>
      <c r="D1942" t="s">
        <v>348</v>
      </c>
      <c r="E1942" t="s">
        <v>1173</v>
      </c>
      <c r="F1942" t="s">
        <v>1174</v>
      </c>
      <c r="G1942" s="144">
        <v>381.84502367879998</v>
      </c>
      <c r="H1942" t="str">
        <f>IF(VLOOKUP(A1942,$J$4:$K$19,2)="Y",IF(G1942&lt;='State Zip Codes'!$P$4,'State Zip Codes'!$P$3,IF(G1942&lt;='State Zip Codes'!$Q$4,'State Zip Codes'!$Q$3,IF(G1942&lt;='State Zip Codes'!$R$4,'State Zip Codes'!$R$3,IF(G1942&lt;='State Zip Codes'!$S$4,'State Zip Codes'!$S$3,IF(G1942&lt;='State Zip Codes'!$T$4,'State Zip Codes'!$T$3,"OUT OF TERRITORY"))))),$U$3)</f>
        <v>Zone 5</v>
      </c>
    </row>
    <row r="1943" spans="1:8" x14ac:dyDescent="0.25">
      <c r="A1943" t="s">
        <v>367</v>
      </c>
      <c r="B1943">
        <v>32509</v>
      </c>
      <c r="C1943" t="str">
        <f t="shared" si="30"/>
        <v>32509</v>
      </c>
      <c r="D1943" t="s">
        <v>348</v>
      </c>
      <c r="E1943" t="s">
        <v>1173</v>
      </c>
      <c r="F1943" t="s">
        <v>1174</v>
      </c>
      <c r="G1943" s="144">
        <v>382.18056412139993</v>
      </c>
      <c r="H1943" t="str">
        <f>IF(VLOOKUP(A1943,$J$4:$K$19,2)="Y",IF(G1943&lt;='State Zip Codes'!$P$4,'State Zip Codes'!$P$3,IF(G1943&lt;='State Zip Codes'!$Q$4,'State Zip Codes'!$Q$3,IF(G1943&lt;='State Zip Codes'!$R$4,'State Zip Codes'!$R$3,IF(G1943&lt;='State Zip Codes'!$S$4,'State Zip Codes'!$S$3,IF(G1943&lt;='State Zip Codes'!$T$4,'State Zip Codes'!$T$3,"OUT OF TERRITORY"))))),$U$3)</f>
        <v>Zone 5</v>
      </c>
    </row>
    <row r="1944" spans="1:8" x14ac:dyDescent="0.25">
      <c r="A1944" t="s">
        <v>367</v>
      </c>
      <c r="B1944">
        <v>32526</v>
      </c>
      <c r="C1944" t="str">
        <f t="shared" si="30"/>
        <v>32526</v>
      </c>
      <c r="D1944" t="s">
        <v>348</v>
      </c>
      <c r="E1944" t="s">
        <v>1173</v>
      </c>
      <c r="F1944" t="s">
        <v>1174</v>
      </c>
      <c r="G1944" s="144">
        <v>384.23108904840001</v>
      </c>
      <c r="H1944" t="str">
        <f>IF(VLOOKUP(A1944,$J$4:$K$19,2)="Y",IF(G1944&lt;='State Zip Codes'!$P$4,'State Zip Codes'!$P$3,IF(G1944&lt;='State Zip Codes'!$Q$4,'State Zip Codes'!$Q$3,IF(G1944&lt;='State Zip Codes'!$R$4,'State Zip Codes'!$R$3,IF(G1944&lt;='State Zip Codes'!$S$4,'State Zip Codes'!$S$3,IF(G1944&lt;='State Zip Codes'!$T$4,'State Zip Codes'!$T$3,"OUT OF TERRITORY"))))),$U$3)</f>
        <v>Zone 5</v>
      </c>
    </row>
    <row r="1945" spans="1:8" x14ac:dyDescent="0.25">
      <c r="A1945" t="s">
        <v>367</v>
      </c>
      <c r="B1945">
        <v>32533</v>
      </c>
      <c r="C1945" t="str">
        <f t="shared" si="30"/>
        <v>32533</v>
      </c>
      <c r="D1945" t="s">
        <v>348</v>
      </c>
      <c r="E1945" t="s">
        <v>1173</v>
      </c>
      <c r="F1945" t="s">
        <v>1176</v>
      </c>
      <c r="G1945" s="144">
        <v>384.32429472689995</v>
      </c>
      <c r="H1945" t="str">
        <f>IF(VLOOKUP(A1945,$J$4:$K$19,2)="Y",IF(G1945&lt;='State Zip Codes'!$P$4,'State Zip Codes'!$P$3,IF(G1945&lt;='State Zip Codes'!$Q$4,'State Zip Codes'!$Q$3,IF(G1945&lt;='State Zip Codes'!$R$4,'State Zip Codes'!$R$3,IF(G1945&lt;='State Zip Codes'!$S$4,'State Zip Codes'!$S$3,IF(G1945&lt;='State Zip Codes'!$T$4,'State Zip Codes'!$T$3,"OUT OF TERRITORY"))))),$U$3)</f>
        <v>Zone 5</v>
      </c>
    </row>
    <row r="1946" spans="1:8" x14ac:dyDescent="0.25">
      <c r="A1946" t="s">
        <v>367</v>
      </c>
      <c r="B1946">
        <v>32577</v>
      </c>
      <c r="C1946" t="str">
        <f t="shared" si="30"/>
        <v>32577</v>
      </c>
      <c r="D1946" t="s">
        <v>348</v>
      </c>
      <c r="E1946" t="s">
        <v>1173</v>
      </c>
      <c r="F1946" t="s">
        <v>1177</v>
      </c>
      <c r="G1946" s="144">
        <v>392.16599914469998</v>
      </c>
      <c r="H1946" t="str">
        <f>IF(VLOOKUP(A1946,$J$4:$K$19,2)="Y",IF(G1946&lt;='State Zip Codes'!$P$4,'State Zip Codes'!$P$3,IF(G1946&lt;='State Zip Codes'!$Q$4,'State Zip Codes'!$Q$3,IF(G1946&lt;='State Zip Codes'!$R$4,'State Zip Codes'!$R$3,IF(G1946&lt;='State Zip Codes'!$S$4,'State Zip Codes'!$S$3,IF(G1946&lt;='State Zip Codes'!$T$4,'State Zip Codes'!$T$3,"OUT OF TERRITORY"))))),$U$3)</f>
        <v>Zone 5</v>
      </c>
    </row>
    <row r="1947" spans="1:8" x14ac:dyDescent="0.25">
      <c r="A1947" t="s">
        <v>367</v>
      </c>
      <c r="B1947">
        <v>32535</v>
      </c>
      <c r="C1947" t="str">
        <f t="shared" si="30"/>
        <v>32535</v>
      </c>
      <c r="D1947" t="s">
        <v>348</v>
      </c>
      <c r="E1947" t="s">
        <v>1173</v>
      </c>
      <c r="F1947" t="s">
        <v>1178</v>
      </c>
      <c r="G1947" s="144">
        <v>394.03632642659994</v>
      </c>
      <c r="H1947" t="str">
        <f>IF(VLOOKUP(A1947,$J$4:$K$19,2)="Y",IF(G1947&lt;='State Zip Codes'!$P$4,'State Zip Codes'!$P$3,IF(G1947&lt;='State Zip Codes'!$Q$4,'State Zip Codes'!$Q$3,IF(G1947&lt;='State Zip Codes'!$R$4,'State Zip Codes'!$R$3,IF(G1947&lt;='State Zip Codes'!$S$4,'State Zip Codes'!$S$3,IF(G1947&lt;='State Zip Codes'!$T$4,'State Zip Codes'!$T$3,"OUT OF TERRITORY"))))),$U$3)</f>
        <v>Zone 5</v>
      </c>
    </row>
    <row r="1948" spans="1:8" x14ac:dyDescent="0.25">
      <c r="A1948" t="s">
        <v>367</v>
      </c>
      <c r="B1948">
        <v>32568</v>
      </c>
      <c r="C1948" t="str">
        <f t="shared" si="30"/>
        <v>32568</v>
      </c>
      <c r="D1948" t="s">
        <v>348</v>
      </c>
      <c r="E1948" t="s">
        <v>1173</v>
      </c>
      <c r="F1948" t="s">
        <v>1179</v>
      </c>
      <c r="G1948" s="144">
        <v>398.73389262300003</v>
      </c>
      <c r="H1948" t="str">
        <f>IF(VLOOKUP(A1948,$J$4:$K$19,2)="Y",IF(G1948&lt;='State Zip Codes'!$P$4,'State Zip Codes'!$P$3,IF(G1948&lt;='State Zip Codes'!$Q$4,'State Zip Codes'!$Q$3,IF(G1948&lt;='State Zip Codes'!$R$4,'State Zip Codes'!$R$3,IF(G1948&lt;='State Zip Codes'!$S$4,'State Zip Codes'!$S$3,IF(G1948&lt;='State Zip Codes'!$T$4,'State Zip Codes'!$T$3,"OUT OF TERRITORY"))))),$U$3)</f>
        <v>Zone 5</v>
      </c>
    </row>
    <row r="1949" spans="1:8" x14ac:dyDescent="0.25">
      <c r="C1949" t="str">
        <f t="shared" si="30"/>
        <v/>
      </c>
    </row>
    <row r="1950" spans="1:8" x14ac:dyDescent="0.25">
      <c r="C1950" t="str">
        <f t="shared" si="30"/>
        <v/>
      </c>
    </row>
    <row r="1951" spans="1:8" x14ac:dyDescent="0.25">
      <c r="A1951" t="s">
        <v>368</v>
      </c>
      <c r="B1951">
        <v>83415</v>
      </c>
      <c r="C1951" t="str">
        <f t="shared" si="30"/>
        <v>83415</v>
      </c>
      <c r="D1951" t="s">
        <v>349</v>
      </c>
      <c r="E1951" t="s">
        <v>1180</v>
      </c>
      <c r="F1951" t="s">
        <v>1181</v>
      </c>
      <c r="G1951" s="144">
        <v>1.5347868392999999</v>
      </c>
      <c r="H1951" t="str">
        <f>IF(VLOOKUP(A1951,$J$4:$K$19,2)="Y",IF(G1951&lt;='State Zip Codes'!$P$4,'State Zip Codes'!$P$3,IF(G1951&lt;='State Zip Codes'!$Q$4,'State Zip Codes'!$Q$3,IF(G1951&lt;='State Zip Codes'!$R$4,'State Zip Codes'!$R$3,IF(G1951&lt;='State Zip Codes'!$S$4,'State Zip Codes'!$S$3,IF(G1951&lt;='State Zip Codes'!$T$4,'State Zip Codes'!$T$3,"OUT OF TERRITORY"))))),$U$3)</f>
        <v>Zone 0</v>
      </c>
    </row>
    <row r="1952" spans="1:8" x14ac:dyDescent="0.25">
      <c r="A1952" t="s">
        <v>368</v>
      </c>
      <c r="B1952">
        <v>83404</v>
      </c>
      <c r="C1952" t="str">
        <f t="shared" si="30"/>
        <v>83404</v>
      </c>
      <c r="D1952" t="s">
        <v>349</v>
      </c>
      <c r="E1952" t="s">
        <v>1180</v>
      </c>
      <c r="F1952" t="s">
        <v>1181</v>
      </c>
      <c r="G1952" s="144">
        <v>5.2630139793000001</v>
      </c>
      <c r="H1952" t="str">
        <f>IF(VLOOKUP(A1952,$J$4:$K$19,2)="Y",IF(G1952&lt;='State Zip Codes'!$P$4,'State Zip Codes'!$P$3,IF(G1952&lt;='State Zip Codes'!$Q$4,'State Zip Codes'!$Q$3,IF(G1952&lt;='State Zip Codes'!$R$4,'State Zip Codes'!$R$3,IF(G1952&lt;='State Zip Codes'!$S$4,'State Zip Codes'!$S$3,IF(G1952&lt;='State Zip Codes'!$T$4,'State Zip Codes'!$T$3,"OUT OF TERRITORY"))))),$U$3)</f>
        <v>Zone 0</v>
      </c>
    </row>
    <row r="1953" spans="1:8" x14ac:dyDescent="0.25">
      <c r="A1953" t="s">
        <v>368</v>
      </c>
      <c r="B1953">
        <v>83406</v>
      </c>
      <c r="C1953" t="str">
        <f t="shared" si="30"/>
        <v>83406</v>
      </c>
      <c r="D1953" t="s">
        <v>349</v>
      </c>
      <c r="E1953" t="s">
        <v>1180</v>
      </c>
      <c r="F1953" t="s">
        <v>1181</v>
      </c>
      <c r="G1953" s="144">
        <v>7.9038415367999999</v>
      </c>
      <c r="H1953" t="str">
        <f>IF(VLOOKUP(A1953,$J$4:$K$19,2)="Y",IF(G1953&lt;='State Zip Codes'!$P$4,'State Zip Codes'!$P$3,IF(G1953&lt;='State Zip Codes'!$Q$4,'State Zip Codes'!$Q$3,IF(G1953&lt;='State Zip Codes'!$R$4,'State Zip Codes'!$R$3,IF(G1953&lt;='State Zip Codes'!$S$4,'State Zip Codes'!$S$3,IF(G1953&lt;='State Zip Codes'!$T$4,'State Zip Codes'!$T$3,"OUT OF TERRITORY"))))),$U$3)</f>
        <v>Zone 0</v>
      </c>
    </row>
    <row r="1954" spans="1:8" x14ac:dyDescent="0.25">
      <c r="A1954" t="s">
        <v>368</v>
      </c>
      <c r="B1954">
        <v>83401</v>
      </c>
      <c r="C1954" t="str">
        <f t="shared" si="30"/>
        <v>83401</v>
      </c>
      <c r="D1954" t="s">
        <v>349</v>
      </c>
      <c r="E1954" t="s">
        <v>1180</v>
      </c>
      <c r="F1954" t="s">
        <v>1181</v>
      </c>
      <c r="G1954" s="144">
        <v>8.9539588478999992</v>
      </c>
      <c r="H1954" t="str">
        <f>IF(VLOOKUP(A1954,$J$4:$K$19,2)="Y",IF(G1954&lt;='State Zip Codes'!$P$4,'State Zip Codes'!$P$3,IF(G1954&lt;='State Zip Codes'!$Q$4,'State Zip Codes'!$Q$3,IF(G1954&lt;='State Zip Codes'!$R$4,'State Zip Codes'!$R$3,IF(G1954&lt;='State Zip Codes'!$S$4,'State Zip Codes'!$S$3,IF(G1954&lt;='State Zip Codes'!$T$4,'State Zip Codes'!$T$3,"OUT OF TERRITORY"))))),$U$3)</f>
        <v>Zone 0</v>
      </c>
    </row>
    <row r="1955" spans="1:8" x14ac:dyDescent="0.25">
      <c r="A1955" t="s">
        <v>368</v>
      </c>
      <c r="B1955">
        <v>83427</v>
      </c>
      <c r="C1955" t="str">
        <f t="shared" si="30"/>
        <v>83427</v>
      </c>
      <c r="D1955" t="s">
        <v>349</v>
      </c>
      <c r="E1955" t="s">
        <v>1180</v>
      </c>
      <c r="F1955" t="s">
        <v>1182</v>
      </c>
      <c r="G1955" s="144">
        <v>9.2894992904999985</v>
      </c>
      <c r="H1955" t="str">
        <f>IF(VLOOKUP(A1955,$J$4:$K$19,2)="Y",IF(G1955&lt;='State Zip Codes'!$P$4,'State Zip Codes'!$P$3,IF(G1955&lt;='State Zip Codes'!$Q$4,'State Zip Codes'!$Q$3,IF(G1955&lt;='State Zip Codes'!$R$4,'State Zip Codes'!$R$3,IF(G1955&lt;='State Zip Codes'!$S$4,'State Zip Codes'!$S$3,IF(G1955&lt;='State Zip Codes'!$T$4,'State Zip Codes'!$T$3,"OUT OF TERRITORY"))))),$U$3)</f>
        <v>Zone 0</v>
      </c>
    </row>
    <row r="1956" spans="1:8" x14ac:dyDescent="0.25">
      <c r="A1956" t="s">
        <v>368</v>
      </c>
      <c r="B1956">
        <v>83402</v>
      </c>
      <c r="C1956" t="str">
        <f t="shared" si="30"/>
        <v>83402</v>
      </c>
      <c r="D1956" t="s">
        <v>349</v>
      </c>
      <c r="E1956" t="s">
        <v>1180</v>
      </c>
      <c r="F1956" t="s">
        <v>1181</v>
      </c>
      <c r="G1956" s="144">
        <v>12.073242221699999</v>
      </c>
      <c r="H1956" t="str">
        <f>IF(VLOOKUP(A1956,$J$4:$K$19,2)="Y",IF(G1956&lt;='State Zip Codes'!$P$4,'State Zip Codes'!$P$3,IF(G1956&lt;='State Zip Codes'!$Q$4,'State Zip Codes'!$Q$3,IF(G1956&lt;='State Zip Codes'!$R$4,'State Zip Codes'!$R$3,IF(G1956&lt;='State Zip Codes'!$S$4,'State Zip Codes'!$S$3,IF(G1956&lt;='State Zip Codes'!$T$4,'State Zip Codes'!$T$3,"OUT OF TERRITORY"))))),$U$3)</f>
        <v>Zone 0</v>
      </c>
    </row>
    <row r="1957" spans="1:8" x14ac:dyDescent="0.25">
      <c r="A1957" t="s">
        <v>368</v>
      </c>
      <c r="B1957">
        <v>83431</v>
      </c>
      <c r="C1957" t="str">
        <f t="shared" si="30"/>
        <v>83431</v>
      </c>
      <c r="D1957" t="s">
        <v>349</v>
      </c>
      <c r="E1957" t="s">
        <v>388</v>
      </c>
      <c r="F1957" t="s">
        <v>1183</v>
      </c>
      <c r="G1957" s="144">
        <v>13.595601637199998</v>
      </c>
      <c r="H1957" t="str">
        <f>IF(VLOOKUP(A1957,$J$4:$K$19,2)="Y",IF(G1957&lt;='State Zip Codes'!$P$4,'State Zip Codes'!$P$3,IF(G1957&lt;='State Zip Codes'!$Q$4,'State Zip Codes'!$Q$3,IF(G1957&lt;='State Zip Codes'!$R$4,'State Zip Codes'!$R$3,IF(G1957&lt;='State Zip Codes'!$S$4,'State Zip Codes'!$S$3,IF(G1957&lt;='State Zip Codes'!$T$4,'State Zip Codes'!$T$3,"OUT OF TERRITORY"))))),$U$3)</f>
        <v>Zone 0</v>
      </c>
    </row>
    <row r="1958" spans="1:8" x14ac:dyDescent="0.25">
      <c r="A1958" t="s">
        <v>368</v>
      </c>
      <c r="B1958">
        <v>83442</v>
      </c>
      <c r="C1958" t="str">
        <f t="shared" si="30"/>
        <v>83442</v>
      </c>
      <c r="D1958" t="s">
        <v>349</v>
      </c>
      <c r="E1958" t="s">
        <v>388</v>
      </c>
      <c r="F1958" t="s">
        <v>1184</v>
      </c>
      <c r="G1958" s="144">
        <v>16.447695399299999</v>
      </c>
      <c r="H1958" t="str">
        <f>IF(VLOOKUP(A1958,$J$4:$K$19,2)="Y",IF(G1958&lt;='State Zip Codes'!$P$4,'State Zip Codes'!$P$3,IF(G1958&lt;='State Zip Codes'!$Q$4,'State Zip Codes'!$Q$3,IF(G1958&lt;='State Zip Codes'!$R$4,'State Zip Codes'!$R$3,IF(G1958&lt;='State Zip Codes'!$S$4,'State Zip Codes'!$S$3,IF(G1958&lt;='State Zip Codes'!$T$4,'State Zip Codes'!$T$3,"OUT OF TERRITORY"))))),$U$3)</f>
        <v>Zone 0</v>
      </c>
    </row>
    <row r="1959" spans="1:8" x14ac:dyDescent="0.25">
      <c r="A1959" t="s">
        <v>368</v>
      </c>
      <c r="B1959">
        <v>83434</v>
      </c>
      <c r="C1959" t="str">
        <f t="shared" si="30"/>
        <v>83434</v>
      </c>
      <c r="D1959" t="s">
        <v>349</v>
      </c>
      <c r="E1959" t="s">
        <v>388</v>
      </c>
      <c r="F1959" t="s">
        <v>1185</v>
      </c>
      <c r="G1959" s="144">
        <v>17.603445812699999</v>
      </c>
      <c r="H1959" t="str">
        <f>IF(VLOOKUP(A1959,$J$4:$K$19,2)="Y",IF(G1959&lt;='State Zip Codes'!$P$4,'State Zip Codes'!$P$3,IF(G1959&lt;='State Zip Codes'!$Q$4,'State Zip Codes'!$Q$3,IF(G1959&lt;='State Zip Codes'!$R$4,'State Zip Codes'!$R$3,IF(G1959&lt;='State Zip Codes'!$S$4,'State Zip Codes'!$S$3,IF(G1959&lt;='State Zip Codes'!$T$4,'State Zip Codes'!$T$3,"OUT OF TERRITORY"))))),$U$3)</f>
        <v>Zone 0</v>
      </c>
    </row>
    <row r="1960" spans="1:8" x14ac:dyDescent="0.25">
      <c r="A1960" t="s">
        <v>368</v>
      </c>
      <c r="B1960">
        <v>83444</v>
      </c>
      <c r="C1960" t="str">
        <f t="shared" si="30"/>
        <v>83444</v>
      </c>
      <c r="D1960" t="s">
        <v>349</v>
      </c>
      <c r="E1960" t="s">
        <v>388</v>
      </c>
      <c r="F1960" t="s">
        <v>1186</v>
      </c>
      <c r="G1960" s="144">
        <v>18.405014647799998</v>
      </c>
      <c r="H1960" t="str">
        <f>IF(VLOOKUP(A1960,$J$4:$K$19,2)="Y",IF(G1960&lt;='State Zip Codes'!$P$4,'State Zip Codes'!$P$3,IF(G1960&lt;='State Zip Codes'!$Q$4,'State Zip Codes'!$Q$3,IF(G1960&lt;='State Zip Codes'!$R$4,'State Zip Codes'!$R$3,IF(G1960&lt;='State Zip Codes'!$S$4,'State Zip Codes'!$S$3,IF(G1960&lt;='State Zip Codes'!$T$4,'State Zip Codes'!$T$3,"OUT OF TERRITORY"))))),$U$3)</f>
        <v>Zone 0</v>
      </c>
    </row>
    <row r="1961" spans="1:8" x14ac:dyDescent="0.25">
      <c r="A1961" t="s">
        <v>368</v>
      </c>
      <c r="B1961">
        <v>83443</v>
      </c>
      <c r="C1961" t="str">
        <f t="shared" si="30"/>
        <v>83443</v>
      </c>
      <c r="D1961" t="s">
        <v>349</v>
      </c>
      <c r="E1961" t="s">
        <v>388</v>
      </c>
      <c r="F1961" t="s">
        <v>1187</v>
      </c>
      <c r="G1961" s="144">
        <v>18.541716309599998</v>
      </c>
      <c r="H1961" t="str">
        <f>IF(VLOOKUP(A1961,$J$4:$K$19,2)="Y",IF(G1961&lt;='State Zip Codes'!$P$4,'State Zip Codes'!$P$3,IF(G1961&lt;='State Zip Codes'!$Q$4,'State Zip Codes'!$Q$3,IF(G1961&lt;='State Zip Codes'!$R$4,'State Zip Codes'!$R$3,IF(G1961&lt;='State Zip Codes'!$S$4,'State Zip Codes'!$S$3,IF(G1961&lt;='State Zip Codes'!$T$4,'State Zip Codes'!$T$3,"OUT OF TERRITORY"))))),$U$3)</f>
        <v>Zone 0</v>
      </c>
    </row>
    <row r="1962" spans="1:8" x14ac:dyDescent="0.25">
      <c r="A1962" t="s">
        <v>368</v>
      </c>
      <c r="B1962">
        <v>83274</v>
      </c>
      <c r="C1962" t="str">
        <f t="shared" si="30"/>
        <v>83274</v>
      </c>
      <c r="D1962" t="s">
        <v>349</v>
      </c>
      <c r="E1962" t="s">
        <v>1188</v>
      </c>
      <c r="F1962" t="s">
        <v>1189</v>
      </c>
      <c r="G1962" s="144">
        <v>20.362333896300001</v>
      </c>
      <c r="H1962" t="str">
        <f>IF(VLOOKUP(A1962,$J$4:$K$19,2)="Y",IF(G1962&lt;='State Zip Codes'!$P$4,'State Zip Codes'!$P$3,IF(G1962&lt;='State Zip Codes'!$Q$4,'State Zip Codes'!$Q$3,IF(G1962&lt;='State Zip Codes'!$R$4,'State Zip Codes'!$R$3,IF(G1962&lt;='State Zip Codes'!$S$4,'State Zip Codes'!$S$3,IF(G1962&lt;='State Zip Codes'!$T$4,'State Zip Codes'!$T$3,"OUT OF TERRITORY"))))),$U$3)</f>
        <v>Zone 0</v>
      </c>
    </row>
    <row r="1963" spans="1:8" x14ac:dyDescent="0.25">
      <c r="A1963" t="s">
        <v>368</v>
      </c>
      <c r="B1963">
        <v>83236</v>
      </c>
      <c r="C1963" t="str">
        <f t="shared" si="30"/>
        <v>83236</v>
      </c>
      <c r="D1963" t="s">
        <v>349</v>
      </c>
      <c r="E1963" t="s">
        <v>1188</v>
      </c>
      <c r="F1963" t="s">
        <v>1190</v>
      </c>
      <c r="G1963" s="144">
        <v>20.741370322200002</v>
      </c>
      <c r="H1963" t="str">
        <f>IF(VLOOKUP(A1963,$J$4:$K$19,2)="Y",IF(G1963&lt;='State Zip Codes'!$P$4,'State Zip Codes'!$P$3,IF(G1963&lt;='State Zip Codes'!$Q$4,'State Zip Codes'!$Q$3,IF(G1963&lt;='State Zip Codes'!$R$4,'State Zip Codes'!$R$3,IF(G1963&lt;='State Zip Codes'!$S$4,'State Zip Codes'!$S$3,IF(G1963&lt;='State Zip Codes'!$T$4,'State Zip Codes'!$T$3,"OUT OF TERRITORY"))))),$U$3)</f>
        <v>Zone 0</v>
      </c>
    </row>
    <row r="1964" spans="1:8" x14ac:dyDescent="0.25">
      <c r="A1964" t="s">
        <v>368</v>
      </c>
      <c r="B1964">
        <v>83460</v>
      </c>
      <c r="C1964" t="str">
        <f t="shared" si="30"/>
        <v>83460</v>
      </c>
      <c r="D1964" t="s">
        <v>349</v>
      </c>
      <c r="E1964" t="s">
        <v>1071</v>
      </c>
      <c r="F1964" t="s">
        <v>1191</v>
      </c>
      <c r="G1964" s="144">
        <v>25.836614080199997</v>
      </c>
      <c r="H1964" t="str">
        <f>IF(VLOOKUP(A1964,$J$4:$K$19,2)="Y",IF(G1964&lt;='State Zip Codes'!$P$4,'State Zip Codes'!$P$3,IF(G1964&lt;='State Zip Codes'!$Q$4,'State Zip Codes'!$Q$3,IF(G1964&lt;='State Zip Codes'!$R$4,'State Zip Codes'!$R$3,IF(G1964&lt;='State Zip Codes'!$S$4,'State Zip Codes'!$S$3,IF(G1964&lt;='State Zip Codes'!$T$4,'State Zip Codes'!$T$3,"OUT OF TERRITORY"))))),$U$3)</f>
        <v>Zone 0</v>
      </c>
    </row>
    <row r="1965" spans="1:8" x14ac:dyDescent="0.25">
      <c r="A1965" t="s">
        <v>368</v>
      </c>
      <c r="B1965">
        <v>83441</v>
      </c>
      <c r="C1965" t="str">
        <f t="shared" si="30"/>
        <v>83441</v>
      </c>
      <c r="D1965" t="s">
        <v>349</v>
      </c>
      <c r="E1965" t="s">
        <v>1071</v>
      </c>
      <c r="F1965" t="s">
        <v>1191</v>
      </c>
      <c r="G1965" s="144">
        <v>26.395848151199996</v>
      </c>
      <c r="H1965" t="str">
        <f>IF(VLOOKUP(A1965,$J$4:$K$19,2)="Y",IF(G1965&lt;='State Zip Codes'!$P$4,'State Zip Codes'!$P$3,IF(G1965&lt;='State Zip Codes'!$Q$4,'State Zip Codes'!$Q$3,IF(G1965&lt;='State Zip Codes'!$R$4,'State Zip Codes'!$R$3,IF(G1965&lt;='State Zip Codes'!$S$4,'State Zip Codes'!$S$3,IF(G1965&lt;='State Zip Codes'!$T$4,'State Zip Codes'!$T$3,"OUT OF TERRITORY"))))),$U$3)</f>
        <v>Zone 0</v>
      </c>
    </row>
    <row r="1966" spans="1:8" x14ac:dyDescent="0.25">
      <c r="A1966" t="s">
        <v>368</v>
      </c>
      <c r="B1966">
        <v>83440</v>
      </c>
      <c r="C1966" t="str">
        <f t="shared" si="30"/>
        <v>83440</v>
      </c>
      <c r="D1966" t="s">
        <v>349</v>
      </c>
      <c r="E1966" t="s">
        <v>1071</v>
      </c>
      <c r="F1966" t="s">
        <v>1191</v>
      </c>
      <c r="G1966" s="144">
        <v>26.482840117799995</v>
      </c>
      <c r="H1966" t="str">
        <f>IF(VLOOKUP(A1966,$J$4:$K$19,2)="Y",IF(G1966&lt;='State Zip Codes'!$P$4,'State Zip Codes'!$P$3,IF(G1966&lt;='State Zip Codes'!$Q$4,'State Zip Codes'!$Q$3,IF(G1966&lt;='State Zip Codes'!$R$4,'State Zip Codes'!$R$3,IF(G1966&lt;='State Zip Codes'!$S$4,'State Zip Codes'!$S$3,IF(G1966&lt;='State Zip Codes'!$T$4,'State Zip Codes'!$T$3,"OUT OF TERRITORY"))))),$U$3)</f>
        <v>Zone 0</v>
      </c>
    </row>
    <row r="1967" spans="1:8" x14ac:dyDescent="0.25">
      <c r="A1967" t="s">
        <v>368</v>
      </c>
      <c r="B1967">
        <v>83221</v>
      </c>
      <c r="C1967" t="str">
        <f t="shared" si="30"/>
        <v>83221</v>
      </c>
      <c r="D1967" t="s">
        <v>349</v>
      </c>
      <c r="E1967" t="s">
        <v>1188</v>
      </c>
      <c r="F1967" t="s">
        <v>1192</v>
      </c>
      <c r="G1967" s="144">
        <v>27.974130973800001</v>
      </c>
      <c r="H1967" t="str">
        <f>IF(VLOOKUP(A1967,$J$4:$K$19,2)="Y",IF(G1967&lt;='State Zip Codes'!$P$4,'State Zip Codes'!$P$3,IF(G1967&lt;='State Zip Codes'!$Q$4,'State Zip Codes'!$Q$3,IF(G1967&lt;='State Zip Codes'!$R$4,'State Zip Codes'!$R$3,IF(G1967&lt;='State Zip Codes'!$S$4,'State Zip Codes'!$S$3,IF(G1967&lt;='State Zip Codes'!$T$4,'State Zip Codes'!$T$3,"OUT OF TERRITORY"))))),$U$3)</f>
        <v>Zone 0</v>
      </c>
    </row>
    <row r="1968" spans="1:8" x14ac:dyDescent="0.25">
      <c r="A1968" t="s">
        <v>368</v>
      </c>
      <c r="B1968">
        <v>83448</v>
      </c>
      <c r="C1968" t="str">
        <f t="shared" si="30"/>
        <v>83448</v>
      </c>
      <c r="D1968" t="s">
        <v>349</v>
      </c>
      <c r="E1968" t="s">
        <v>1071</v>
      </c>
      <c r="F1968" t="s">
        <v>590</v>
      </c>
      <c r="G1968" s="144">
        <v>30.148930138800001</v>
      </c>
      <c r="H1968" t="str">
        <f>IF(VLOOKUP(A1968,$J$4:$K$19,2)="Y",IF(G1968&lt;='State Zip Codes'!$P$4,'State Zip Codes'!$P$3,IF(G1968&lt;='State Zip Codes'!$Q$4,'State Zip Codes'!$Q$3,IF(G1968&lt;='State Zip Codes'!$R$4,'State Zip Codes'!$R$3,IF(G1968&lt;='State Zip Codes'!$S$4,'State Zip Codes'!$S$3,IF(G1968&lt;='State Zip Codes'!$T$4,'State Zip Codes'!$T$3,"OUT OF TERRITORY"))))),$U$3)</f>
        <v>Zone 0</v>
      </c>
    </row>
    <row r="1969" spans="1:8" x14ac:dyDescent="0.25">
      <c r="A1969" t="s">
        <v>368</v>
      </c>
      <c r="B1969">
        <v>83425</v>
      </c>
      <c r="C1969" t="str">
        <f t="shared" si="30"/>
        <v>83425</v>
      </c>
      <c r="D1969" t="s">
        <v>349</v>
      </c>
      <c r="E1969" t="s">
        <v>388</v>
      </c>
      <c r="F1969" t="s">
        <v>1193</v>
      </c>
      <c r="G1969" s="144">
        <v>30.242135817299999</v>
      </c>
      <c r="H1969" t="str">
        <f>IF(VLOOKUP(A1969,$J$4:$K$19,2)="Y",IF(G1969&lt;='State Zip Codes'!$P$4,'State Zip Codes'!$P$3,IF(G1969&lt;='State Zip Codes'!$Q$4,'State Zip Codes'!$Q$3,IF(G1969&lt;='State Zip Codes'!$R$4,'State Zip Codes'!$R$3,IF(G1969&lt;='State Zip Codes'!$S$4,'State Zip Codes'!$S$3,IF(G1969&lt;='State Zip Codes'!$T$4,'State Zip Codes'!$T$3,"OUT OF TERRITORY"))))),$U$3)</f>
        <v>Zone 0</v>
      </c>
    </row>
    <row r="1970" spans="1:8" x14ac:dyDescent="0.25">
      <c r="A1970" t="s">
        <v>368</v>
      </c>
      <c r="B1970">
        <v>83450</v>
      </c>
      <c r="C1970" t="str">
        <f t="shared" si="30"/>
        <v>83450</v>
      </c>
      <c r="D1970" t="s">
        <v>349</v>
      </c>
      <c r="E1970" t="s">
        <v>388</v>
      </c>
      <c r="F1970" t="s">
        <v>1194</v>
      </c>
      <c r="G1970" s="144">
        <v>32.013043708799998</v>
      </c>
      <c r="H1970" t="str">
        <f>IF(VLOOKUP(A1970,$J$4:$K$19,2)="Y",IF(G1970&lt;='State Zip Codes'!$P$4,'State Zip Codes'!$P$3,IF(G1970&lt;='State Zip Codes'!$Q$4,'State Zip Codes'!$Q$3,IF(G1970&lt;='State Zip Codes'!$R$4,'State Zip Codes'!$R$3,IF(G1970&lt;='State Zip Codes'!$S$4,'State Zip Codes'!$S$3,IF(G1970&lt;='State Zip Codes'!$T$4,'State Zip Codes'!$T$3,"OUT OF TERRITORY"))))),$U$3)</f>
        <v>Zone 0</v>
      </c>
    </row>
    <row r="1971" spans="1:8" x14ac:dyDescent="0.25">
      <c r="A1971" t="s">
        <v>368</v>
      </c>
      <c r="B1971">
        <v>83451</v>
      </c>
      <c r="C1971" t="str">
        <f t="shared" si="30"/>
        <v>83451</v>
      </c>
      <c r="D1971" t="s">
        <v>349</v>
      </c>
      <c r="E1971" t="s">
        <v>532</v>
      </c>
      <c r="F1971" t="s">
        <v>1195</v>
      </c>
      <c r="G1971" s="144">
        <v>33.063161019900001</v>
      </c>
      <c r="H1971" t="str">
        <f>IF(VLOOKUP(A1971,$J$4:$K$19,2)="Y",IF(G1971&lt;='State Zip Codes'!$P$4,'State Zip Codes'!$P$3,IF(G1971&lt;='State Zip Codes'!$Q$4,'State Zip Codes'!$Q$3,IF(G1971&lt;='State Zip Codes'!$R$4,'State Zip Codes'!$R$3,IF(G1971&lt;='State Zip Codes'!$S$4,'State Zip Codes'!$S$3,IF(G1971&lt;='State Zip Codes'!$T$4,'State Zip Codes'!$T$3,"OUT OF TERRITORY"))))),$U$3)</f>
        <v>Zone 0</v>
      </c>
    </row>
    <row r="1972" spans="1:8" x14ac:dyDescent="0.25">
      <c r="A1972" t="s">
        <v>368</v>
      </c>
      <c r="B1972">
        <v>83449</v>
      </c>
      <c r="C1972" t="str">
        <f t="shared" si="30"/>
        <v>83449</v>
      </c>
      <c r="D1972" t="s">
        <v>349</v>
      </c>
      <c r="E1972" t="s">
        <v>1180</v>
      </c>
      <c r="F1972" t="s">
        <v>1196</v>
      </c>
      <c r="G1972" s="144">
        <v>37.350622230900001</v>
      </c>
      <c r="H1972" t="str">
        <f>IF(VLOOKUP(A1972,$J$4:$K$19,2)="Y",IF(G1972&lt;='State Zip Codes'!$P$4,'State Zip Codes'!$P$3,IF(G1972&lt;='State Zip Codes'!$Q$4,'State Zip Codes'!$Q$3,IF(G1972&lt;='State Zip Codes'!$R$4,'State Zip Codes'!$R$3,IF(G1972&lt;='State Zip Codes'!$S$4,'State Zip Codes'!$S$3,IF(G1972&lt;='State Zip Codes'!$T$4,'State Zip Codes'!$T$3,"OUT OF TERRITORY"))))),$U$3)</f>
        <v>Zone 0</v>
      </c>
    </row>
    <row r="1973" spans="1:8" x14ac:dyDescent="0.25">
      <c r="A1973" t="s">
        <v>368</v>
      </c>
      <c r="B1973">
        <v>83215</v>
      </c>
      <c r="C1973" t="str">
        <f t="shared" si="30"/>
        <v>83215</v>
      </c>
      <c r="D1973" t="s">
        <v>349</v>
      </c>
      <c r="E1973" t="s">
        <v>1188</v>
      </c>
      <c r="F1973" t="s">
        <v>1197</v>
      </c>
      <c r="G1973" s="144">
        <v>39.0656067153</v>
      </c>
      <c r="H1973" t="str">
        <f>IF(VLOOKUP(A1973,$J$4:$K$19,2)="Y",IF(G1973&lt;='State Zip Codes'!$P$4,'State Zip Codes'!$P$3,IF(G1973&lt;='State Zip Codes'!$Q$4,'State Zip Codes'!$Q$3,IF(G1973&lt;='State Zip Codes'!$R$4,'State Zip Codes'!$R$3,IF(G1973&lt;='State Zip Codes'!$S$4,'State Zip Codes'!$S$3,IF(G1973&lt;='State Zip Codes'!$T$4,'State Zip Codes'!$T$3,"OUT OF TERRITORY"))))),$U$3)</f>
        <v>Zone 0</v>
      </c>
    </row>
    <row r="1974" spans="1:8" x14ac:dyDescent="0.25">
      <c r="A1974" t="s">
        <v>368</v>
      </c>
      <c r="B1974">
        <v>83436</v>
      </c>
      <c r="C1974" t="str">
        <f t="shared" si="30"/>
        <v>83436</v>
      </c>
      <c r="D1974" t="s">
        <v>349</v>
      </c>
      <c r="E1974" t="s">
        <v>532</v>
      </c>
      <c r="F1974" t="s">
        <v>1198</v>
      </c>
      <c r="G1974" s="144">
        <v>39.183667241400002</v>
      </c>
      <c r="H1974" t="str">
        <f>IF(VLOOKUP(A1974,$J$4:$K$19,2)="Y",IF(G1974&lt;='State Zip Codes'!$P$4,'State Zip Codes'!$P$3,IF(G1974&lt;='State Zip Codes'!$Q$4,'State Zip Codes'!$Q$3,IF(G1974&lt;='State Zip Codes'!$R$4,'State Zip Codes'!$R$3,IF(G1974&lt;='State Zip Codes'!$S$4,'State Zip Codes'!$S$3,IF(G1974&lt;='State Zip Codes'!$T$4,'State Zip Codes'!$T$3,"OUT OF TERRITORY"))))),$U$3)</f>
        <v>Zone 0</v>
      </c>
    </row>
    <row r="1975" spans="1:8" x14ac:dyDescent="0.25">
      <c r="A1975" t="s">
        <v>368</v>
      </c>
      <c r="B1975">
        <v>83262</v>
      </c>
      <c r="C1975" t="str">
        <f t="shared" si="30"/>
        <v>83262</v>
      </c>
      <c r="D1975" t="s">
        <v>349</v>
      </c>
      <c r="E1975" t="s">
        <v>1188</v>
      </c>
      <c r="F1975" t="s">
        <v>1199</v>
      </c>
      <c r="G1975" s="144">
        <v>39.481925412599999</v>
      </c>
      <c r="H1975" t="str">
        <f>IF(VLOOKUP(A1975,$J$4:$K$19,2)="Y",IF(G1975&lt;='State Zip Codes'!$P$4,'State Zip Codes'!$P$3,IF(G1975&lt;='State Zip Codes'!$Q$4,'State Zip Codes'!$Q$3,IF(G1975&lt;='State Zip Codes'!$R$4,'State Zip Codes'!$R$3,IF(G1975&lt;='State Zip Codes'!$S$4,'State Zip Codes'!$S$3,IF(G1975&lt;='State Zip Codes'!$T$4,'State Zip Codes'!$T$3,"OUT OF TERRITORY"))))),$U$3)</f>
        <v>Zone 0</v>
      </c>
    </row>
    <row r="1976" spans="1:8" x14ac:dyDescent="0.25">
      <c r="A1976" t="s">
        <v>368</v>
      </c>
      <c r="B1976">
        <v>83428</v>
      </c>
      <c r="C1976" t="str">
        <f t="shared" si="30"/>
        <v>83428</v>
      </c>
      <c r="D1976" t="s">
        <v>349</v>
      </c>
      <c r="E1976" t="s">
        <v>1180</v>
      </c>
      <c r="F1976" t="s">
        <v>1200</v>
      </c>
      <c r="G1976" s="144">
        <v>39.854748126600001</v>
      </c>
      <c r="H1976" t="str">
        <f>IF(VLOOKUP(A1976,$J$4:$K$19,2)="Y",IF(G1976&lt;='State Zip Codes'!$P$4,'State Zip Codes'!$P$3,IF(G1976&lt;='State Zip Codes'!$Q$4,'State Zip Codes'!$Q$3,IF(G1976&lt;='State Zip Codes'!$R$4,'State Zip Codes'!$R$3,IF(G1976&lt;='State Zip Codes'!$S$4,'State Zip Codes'!$S$3,IF(G1976&lt;='State Zip Codes'!$T$4,'State Zip Codes'!$T$3,"OUT OF TERRITORY"))))),$U$3)</f>
        <v>Zone 0</v>
      </c>
    </row>
    <row r="1977" spans="1:8" x14ac:dyDescent="0.25">
      <c r="A1977" t="s">
        <v>368</v>
      </c>
      <c r="B1977">
        <v>83435</v>
      </c>
      <c r="C1977" t="str">
        <f t="shared" si="30"/>
        <v>83435</v>
      </c>
      <c r="D1977" t="s">
        <v>349</v>
      </c>
      <c r="E1977" t="s">
        <v>388</v>
      </c>
      <c r="F1977" t="s">
        <v>1201</v>
      </c>
      <c r="G1977" s="144">
        <v>41.370893830199996</v>
      </c>
      <c r="H1977" t="str">
        <f>IF(VLOOKUP(A1977,$J$4:$K$19,2)="Y",IF(G1977&lt;='State Zip Codes'!$P$4,'State Zip Codes'!$P$3,IF(G1977&lt;='State Zip Codes'!$Q$4,'State Zip Codes'!$Q$3,IF(G1977&lt;='State Zip Codes'!$R$4,'State Zip Codes'!$R$3,IF(G1977&lt;='State Zip Codes'!$S$4,'State Zip Codes'!$S$3,IF(G1977&lt;='State Zip Codes'!$T$4,'State Zip Codes'!$T$3,"OUT OF TERRITORY"))))),$U$3)</f>
        <v>Zone 0</v>
      </c>
    </row>
    <row r="1978" spans="1:8" x14ac:dyDescent="0.25">
      <c r="A1978" t="s">
        <v>368</v>
      </c>
      <c r="B1978">
        <v>83277</v>
      </c>
      <c r="C1978" t="str">
        <f t="shared" si="30"/>
        <v>83277</v>
      </c>
      <c r="D1978" t="s">
        <v>349</v>
      </c>
      <c r="E1978" t="s">
        <v>1188</v>
      </c>
      <c r="F1978" t="s">
        <v>714</v>
      </c>
      <c r="G1978" s="144">
        <v>43.253648535899998</v>
      </c>
      <c r="H1978" t="str">
        <f>IF(VLOOKUP(A1978,$J$4:$K$19,2)="Y",IF(G1978&lt;='State Zip Codes'!$P$4,'State Zip Codes'!$P$3,IF(G1978&lt;='State Zip Codes'!$Q$4,'State Zip Codes'!$Q$3,IF(G1978&lt;='State Zip Codes'!$R$4,'State Zip Codes'!$R$3,IF(G1978&lt;='State Zip Codes'!$S$4,'State Zip Codes'!$S$3,IF(G1978&lt;='State Zip Codes'!$T$4,'State Zip Codes'!$T$3,"OUT OF TERRITORY"))))),$U$3)</f>
        <v>Zone 0</v>
      </c>
    </row>
    <row r="1979" spans="1:8" x14ac:dyDescent="0.25">
      <c r="A1979" t="s">
        <v>368</v>
      </c>
      <c r="B1979">
        <v>83422</v>
      </c>
      <c r="C1979" t="str">
        <f t="shared" si="30"/>
        <v>83422</v>
      </c>
      <c r="D1979" t="s">
        <v>349</v>
      </c>
      <c r="E1979" t="s">
        <v>1195</v>
      </c>
      <c r="F1979" t="s">
        <v>1202</v>
      </c>
      <c r="G1979" s="144">
        <v>44.167064185199997</v>
      </c>
      <c r="H1979" t="str">
        <f>IF(VLOOKUP(A1979,$J$4:$K$19,2)="Y",IF(G1979&lt;='State Zip Codes'!$P$4,'State Zip Codes'!$P$3,IF(G1979&lt;='State Zip Codes'!$Q$4,'State Zip Codes'!$Q$3,IF(G1979&lt;='State Zip Codes'!$R$4,'State Zip Codes'!$R$3,IF(G1979&lt;='State Zip Codes'!$S$4,'State Zip Codes'!$S$3,IF(G1979&lt;='State Zip Codes'!$T$4,'State Zip Codes'!$T$3,"OUT OF TERRITORY"))))),$U$3)</f>
        <v>Zone 0</v>
      </c>
    </row>
    <row r="1980" spans="1:8" x14ac:dyDescent="0.25">
      <c r="A1980" t="s">
        <v>368</v>
      </c>
      <c r="B1980">
        <v>83455</v>
      </c>
      <c r="C1980" t="str">
        <f t="shared" si="30"/>
        <v>83455</v>
      </c>
      <c r="D1980" t="s">
        <v>349</v>
      </c>
      <c r="E1980" t="s">
        <v>1195</v>
      </c>
      <c r="F1980" t="s">
        <v>1203</v>
      </c>
      <c r="G1980" s="144">
        <v>44.440467508799998</v>
      </c>
      <c r="H1980" t="str">
        <f>IF(VLOOKUP(A1980,$J$4:$K$19,2)="Y",IF(G1980&lt;='State Zip Codes'!$P$4,'State Zip Codes'!$P$3,IF(G1980&lt;='State Zip Codes'!$Q$4,'State Zip Codes'!$Q$3,IF(G1980&lt;='State Zip Codes'!$R$4,'State Zip Codes'!$R$3,IF(G1980&lt;='State Zip Codes'!$S$4,'State Zip Codes'!$S$3,IF(G1980&lt;='State Zip Codes'!$T$4,'State Zip Codes'!$T$3,"OUT OF TERRITORY"))))),$U$3)</f>
        <v>Zone 0</v>
      </c>
    </row>
    <row r="1981" spans="1:8" x14ac:dyDescent="0.25">
      <c r="A1981" t="s">
        <v>368</v>
      </c>
      <c r="B1981">
        <v>83201</v>
      </c>
      <c r="C1981" t="str">
        <f t="shared" si="30"/>
        <v>83201</v>
      </c>
      <c r="D1981" t="s">
        <v>349</v>
      </c>
      <c r="E1981" t="s">
        <v>1204</v>
      </c>
      <c r="F1981" t="s">
        <v>1205</v>
      </c>
      <c r="G1981" s="144">
        <v>45.142616953500003</v>
      </c>
      <c r="H1981" t="str">
        <f>IF(VLOOKUP(A1981,$J$4:$K$19,2)="Y",IF(G1981&lt;='State Zip Codes'!$P$4,'State Zip Codes'!$P$3,IF(G1981&lt;='State Zip Codes'!$Q$4,'State Zip Codes'!$Q$3,IF(G1981&lt;='State Zip Codes'!$R$4,'State Zip Codes'!$R$3,IF(G1981&lt;='State Zip Codes'!$S$4,'State Zip Codes'!$S$3,IF(G1981&lt;='State Zip Codes'!$T$4,'State Zip Codes'!$T$3,"OUT OF TERRITORY"))))),$U$3)</f>
        <v>Zone 0</v>
      </c>
    </row>
    <row r="1982" spans="1:8" x14ac:dyDescent="0.25">
      <c r="A1982" t="s">
        <v>368</v>
      </c>
      <c r="B1982">
        <v>83202</v>
      </c>
      <c r="C1982" t="str">
        <f t="shared" si="30"/>
        <v>83202</v>
      </c>
      <c r="D1982" t="s">
        <v>349</v>
      </c>
      <c r="E1982" t="s">
        <v>1204</v>
      </c>
      <c r="F1982" t="s">
        <v>1205</v>
      </c>
      <c r="G1982" s="144">
        <v>45.391165429499992</v>
      </c>
      <c r="H1982" t="str">
        <f>IF(VLOOKUP(A1982,$J$4:$K$19,2)="Y",IF(G1982&lt;='State Zip Codes'!$P$4,'State Zip Codes'!$P$3,IF(G1982&lt;='State Zip Codes'!$Q$4,'State Zip Codes'!$Q$3,IF(G1982&lt;='State Zip Codes'!$R$4,'State Zip Codes'!$R$3,IF(G1982&lt;='State Zip Codes'!$S$4,'State Zip Codes'!$S$3,IF(G1982&lt;='State Zip Codes'!$T$4,'State Zip Codes'!$T$3,"OUT OF TERRITORY"))))),$U$3)</f>
        <v>Zone 0</v>
      </c>
    </row>
    <row r="1983" spans="1:8" x14ac:dyDescent="0.25">
      <c r="A1983" t="s">
        <v>368</v>
      </c>
      <c r="B1983">
        <v>83452</v>
      </c>
      <c r="C1983" t="str">
        <f t="shared" si="30"/>
        <v>83452</v>
      </c>
      <c r="D1983" t="s">
        <v>349</v>
      </c>
      <c r="E1983" t="s">
        <v>1195</v>
      </c>
      <c r="F1983" t="s">
        <v>1206</v>
      </c>
      <c r="G1983" s="144">
        <v>47.708879968199994</v>
      </c>
      <c r="H1983" t="str">
        <f>IF(VLOOKUP(A1983,$J$4:$K$19,2)="Y",IF(G1983&lt;='State Zip Codes'!$P$4,'State Zip Codes'!$P$3,IF(G1983&lt;='State Zip Codes'!$Q$4,'State Zip Codes'!$Q$3,IF(G1983&lt;='State Zip Codes'!$R$4,'State Zip Codes'!$R$3,IF(G1983&lt;='State Zip Codes'!$S$4,'State Zip Codes'!$S$3,IF(G1983&lt;='State Zip Codes'!$T$4,'State Zip Codes'!$T$3,"OUT OF TERRITORY"))))),$U$3)</f>
        <v>Zone 0</v>
      </c>
    </row>
    <row r="1984" spans="1:8" x14ac:dyDescent="0.25">
      <c r="A1984" t="s">
        <v>368</v>
      </c>
      <c r="B1984">
        <v>83209</v>
      </c>
      <c r="C1984" t="str">
        <f t="shared" si="30"/>
        <v>83209</v>
      </c>
      <c r="D1984" t="s">
        <v>349</v>
      </c>
      <c r="E1984" t="s">
        <v>1204</v>
      </c>
      <c r="F1984" t="s">
        <v>1205</v>
      </c>
      <c r="G1984" s="144">
        <v>47.739948527699994</v>
      </c>
      <c r="H1984" t="str">
        <f>IF(VLOOKUP(A1984,$J$4:$K$19,2)="Y",IF(G1984&lt;='State Zip Codes'!$P$4,'State Zip Codes'!$P$3,IF(G1984&lt;='State Zip Codes'!$Q$4,'State Zip Codes'!$Q$3,IF(G1984&lt;='State Zip Codes'!$R$4,'State Zip Codes'!$R$3,IF(G1984&lt;='State Zip Codes'!$S$4,'State Zip Codes'!$S$3,IF(G1984&lt;='State Zip Codes'!$T$4,'State Zip Codes'!$T$3,"OUT OF TERRITORY"))))),$U$3)</f>
        <v>Zone 0</v>
      </c>
    </row>
    <row r="1985" spans="1:8" x14ac:dyDescent="0.25">
      <c r="A1985" t="s">
        <v>368</v>
      </c>
      <c r="B1985">
        <v>83245</v>
      </c>
      <c r="C1985" t="str">
        <f t="shared" si="30"/>
        <v>83245</v>
      </c>
      <c r="D1985" t="s">
        <v>349</v>
      </c>
      <c r="E1985" t="s">
        <v>1204</v>
      </c>
      <c r="F1985" t="s">
        <v>1207</v>
      </c>
      <c r="G1985" s="144">
        <v>47.889077613299996</v>
      </c>
      <c r="H1985" t="str">
        <f>IF(VLOOKUP(A1985,$J$4:$K$19,2)="Y",IF(G1985&lt;='State Zip Codes'!$P$4,'State Zip Codes'!$P$3,IF(G1985&lt;='State Zip Codes'!$Q$4,'State Zip Codes'!$Q$3,IF(G1985&lt;='State Zip Codes'!$R$4,'State Zip Codes'!$R$3,IF(G1985&lt;='State Zip Codes'!$S$4,'State Zip Codes'!$S$3,IF(G1985&lt;='State Zip Codes'!$T$4,'State Zip Codes'!$T$3,"OUT OF TERRITORY"))))),$U$3)</f>
        <v>Zone 0</v>
      </c>
    </row>
    <row r="1986" spans="1:8" x14ac:dyDescent="0.25">
      <c r="A1986" t="s">
        <v>368</v>
      </c>
      <c r="B1986">
        <v>83217</v>
      </c>
      <c r="C1986" t="str">
        <f t="shared" si="30"/>
        <v>83217</v>
      </c>
      <c r="D1986" t="s">
        <v>349</v>
      </c>
      <c r="E1986" t="s">
        <v>1208</v>
      </c>
      <c r="F1986" t="s">
        <v>1209</v>
      </c>
      <c r="G1986" s="144">
        <v>48.181122072600004</v>
      </c>
      <c r="H1986" t="str">
        <f>IF(VLOOKUP(A1986,$J$4:$K$19,2)="Y",IF(G1986&lt;='State Zip Codes'!$P$4,'State Zip Codes'!$P$3,IF(G1986&lt;='State Zip Codes'!$Q$4,'State Zip Codes'!$Q$3,IF(G1986&lt;='State Zip Codes'!$R$4,'State Zip Codes'!$R$3,IF(G1986&lt;='State Zip Codes'!$S$4,'State Zip Codes'!$S$3,IF(G1986&lt;='State Zip Codes'!$T$4,'State Zip Codes'!$T$3,"OUT OF TERRITORY"))))),$U$3)</f>
        <v>Zone 0</v>
      </c>
    </row>
    <row r="1987" spans="1:8" x14ac:dyDescent="0.25">
      <c r="A1987" t="s">
        <v>368</v>
      </c>
      <c r="B1987">
        <v>83210</v>
      </c>
      <c r="C1987" t="str">
        <f t="shared" si="30"/>
        <v>83210</v>
      </c>
      <c r="D1987" t="s">
        <v>349</v>
      </c>
      <c r="E1987" t="s">
        <v>1188</v>
      </c>
      <c r="F1987" t="s">
        <v>1210</v>
      </c>
      <c r="G1987" s="144">
        <v>49.305803926499991</v>
      </c>
      <c r="H1987" t="str">
        <f>IF(VLOOKUP(A1987,$J$4:$K$19,2)="Y",IF(G1987&lt;='State Zip Codes'!$P$4,'State Zip Codes'!$P$3,IF(G1987&lt;='State Zip Codes'!$Q$4,'State Zip Codes'!$Q$3,IF(G1987&lt;='State Zip Codes'!$R$4,'State Zip Codes'!$R$3,IF(G1987&lt;='State Zip Codes'!$S$4,'State Zip Codes'!$S$3,IF(G1987&lt;='State Zip Codes'!$T$4,'State Zip Codes'!$T$3,"OUT OF TERRITORY"))))),$U$3)</f>
        <v>Zone 0</v>
      </c>
    </row>
    <row r="1988" spans="1:8" x14ac:dyDescent="0.25">
      <c r="A1988" t="s">
        <v>368</v>
      </c>
      <c r="B1988">
        <v>83424</v>
      </c>
      <c r="C1988" t="str">
        <f t="shared" si="30"/>
        <v>83424</v>
      </c>
      <c r="D1988" t="s">
        <v>349</v>
      </c>
      <c r="E1988" t="s">
        <v>1195</v>
      </c>
      <c r="F1988" t="s">
        <v>1211</v>
      </c>
      <c r="G1988" s="144">
        <v>50.150868744899995</v>
      </c>
      <c r="H1988" t="str">
        <f>IF(VLOOKUP(A1988,$J$4:$K$19,2)="Y",IF(G1988&lt;='State Zip Codes'!$P$4,'State Zip Codes'!$P$3,IF(G1988&lt;='State Zip Codes'!$Q$4,'State Zip Codes'!$Q$3,IF(G1988&lt;='State Zip Codes'!$R$4,'State Zip Codes'!$R$3,IF(G1988&lt;='State Zip Codes'!$S$4,'State Zip Codes'!$S$3,IF(G1988&lt;='State Zip Codes'!$T$4,'State Zip Codes'!$T$3,"OUT OF TERRITORY"))))),$U$3)</f>
        <v>Zone 0</v>
      </c>
    </row>
    <row r="1989" spans="1:8" x14ac:dyDescent="0.25">
      <c r="A1989" t="s">
        <v>368</v>
      </c>
      <c r="B1989">
        <v>83285</v>
      </c>
      <c r="C1989" t="str">
        <f t="shared" ref="C1989:C2052" si="31">TRIM(CLEAN(B1989))</f>
        <v>83285</v>
      </c>
      <c r="D1989" t="s">
        <v>349</v>
      </c>
      <c r="E1989" t="s">
        <v>1208</v>
      </c>
      <c r="F1989" t="s">
        <v>1212</v>
      </c>
      <c r="G1989" s="144">
        <v>50.877873037199997</v>
      </c>
      <c r="H1989" t="str">
        <f>IF(VLOOKUP(A1989,$J$4:$K$19,2)="Y",IF(G1989&lt;='State Zip Codes'!$P$4,'State Zip Codes'!$P$3,IF(G1989&lt;='State Zip Codes'!$Q$4,'State Zip Codes'!$Q$3,IF(G1989&lt;='State Zip Codes'!$R$4,'State Zip Codes'!$R$3,IF(G1989&lt;='State Zip Codes'!$S$4,'State Zip Codes'!$S$3,IF(G1989&lt;='State Zip Codes'!$T$4,'State Zip Codes'!$T$3,"OUT OF TERRITORY"))))),$U$3)</f>
        <v>Zone 0</v>
      </c>
    </row>
    <row r="1990" spans="1:8" x14ac:dyDescent="0.25">
      <c r="A1990" t="s">
        <v>368</v>
      </c>
      <c r="B1990">
        <v>83244</v>
      </c>
      <c r="C1990" t="str">
        <f t="shared" si="31"/>
        <v>83244</v>
      </c>
      <c r="D1990" t="s">
        <v>349</v>
      </c>
      <c r="E1990" t="s">
        <v>1213</v>
      </c>
      <c r="F1990" t="s">
        <v>1214</v>
      </c>
      <c r="G1990" s="144">
        <v>51.027002122799999</v>
      </c>
      <c r="H1990" t="str">
        <f>IF(VLOOKUP(A1990,$J$4:$K$19,2)="Y",IF(G1990&lt;='State Zip Codes'!$P$4,'State Zip Codes'!$P$3,IF(G1990&lt;='State Zip Codes'!$Q$4,'State Zip Codes'!$Q$3,IF(G1990&lt;='State Zip Codes'!$R$4,'State Zip Codes'!$R$3,IF(G1990&lt;='State Zip Codes'!$S$4,'State Zip Codes'!$S$3,IF(G1990&lt;='State Zip Codes'!$T$4,'State Zip Codes'!$T$3,"OUT OF TERRITORY"))))),$U$3)</f>
        <v>Zone 0</v>
      </c>
    </row>
    <row r="1991" spans="1:8" x14ac:dyDescent="0.25">
      <c r="A1991" t="s">
        <v>368</v>
      </c>
      <c r="B1991">
        <v>83420</v>
      </c>
      <c r="C1991" t="str">
        <f t="shared" si="31"/>
        <v>83420</v>
      </c>
      <c r="D1991" t="s">
        <v>349</v>
      </c>
      <c r="E1991" t="s">
        <v>532</v>
      </c>
      <c r="F1991" t="s">
        <v>1215</v>
      </c>
      <c r="G1991" s="144">
        <v>52.176538824299996</v>
      </c>
      <c r="H1991" t="str">
        <f>IF(VLOOKUP(A1991,$J$4:$K$19,2)="Y",IF(G1991&lt;='State Zip Codes'!$P$4,'State Zip Codes'!$P$3,IF(G1991&lt;='State Zip Codes'!$Q$4,'State Zip Codes'!$Q$3,IF(G1991&lt;='State Zip Codes'!$R$4,'State Zip Codes'!$R$3,IF(G1991&lt;='State Zip Codes'!$S$4,'State Zip Codes'!$S$3,IF(G1991&lt;='State Zip Codes'!$T$4,'State Zip Codes'!$T$3,"OUT OF TERRITORY"))))),$U$3)</f>
        <v>Zone 0</v>
      </c>
    </row>
    <row r="1992" spans="1:8" x14ac:dyDescent="0.25">
      <c r="A1992" t="s">
        <v>368</v>
      </c>
      <c r="B1992">
        <v>83445</v>
      </c>
      <c r="C1992" t="str">
        <f t="shared" si="31"/>
        <v>83445</v>
      </c>
      <c r="D1992" t="s">
        <v>349</v>
      </c>
      <c r="E1992" t="s">
        <v>532</v>
      </c>
      <c r="F1992" t="s">
        <v>1216</v>
      </c>
      <c r="G1992" s="144">
        <v>52.947039099899996</v>
      </c>
      <c r="H1992" t="str">
        <f>IF(VLOOKUP(A1992,$J$4:$K$19,2)="Y",IF(G1992&lt;='State Zip Codes'!$P$4,'State Zip Codes'!$P$3,IF(G1992&lt;='State Zip Codes'!$Q$4,'State Zip Codes'!$Q$3,IF(G1992&lt;='State Zip Codes'!$R$4,'State Zip Codes'!$R$3,IF(G1992&lt;='State Zip Codes'!$S$4,'State Zip Codes'!$S$3,IF(G1992&lt;='State Zip Codes'!$T$4,'State Zip Codes'!$T$3,"OUT OF TERRITORY"))))),$U$3)</f>
        <v>Zone 0</v>
      </c>
    </row>
    <row r="1993" spans="1:8" x14ac:dyDescent="0.25">
      <c r="A1993" t="s">
        <v>368</v>
      </c>
      <c r="B1993">
        <v>83204</v>
      </c>
      <c r="C1993" t="str">
        <f t="shared" si="31"/>
        <v>83204</v>
      </c>
      <c r="D1993" t="s">
        <v>349</v>
      </c>
      <c r="E1993" t="s">
        <v>1204</v>
      </c>
      <c r="F1993" t="s">
        <v>1205</v>
      </c>
      <c r="G1993" s="144">
        <v>55.991757930899993</v>
      </c>
      <c r="H1993" t="str">
        <f>IF(VLOOKUP(A1993,$J$4:$K$19,2)="Y",IF(G1993&lt;='State Zip Codes'!$P$4,'State Zip Codes'!$P$3,IF(G1993&lt;='State Zip Codes'!$Q$4,'State Zip Codes'!$Q$3,IF(G1993&lt;='State Zip Codes'!$R$4,'State Zip Codes'!$R$3,IF(G1993&lt;='State Zip Codes'!$S$4,'State Zip Codes'!$S$3,IF(G1993&lt;='State Zip Codes'!$T$4,'State Zip Codes'!$T$3,"OUT OF TERRITORY"))))),$U$3)</f>
        <v>Zone 0</v>
      </c>
    </row>
    <row r="1994" spans="1:8" x14ac:dyDescent="0.25">
      <c r="A1994" t="s">
        <v>368</v>
      </c>
      <c r="B1994">
        <v>83250</v>
      </c>
      <c r="C1994" t="str">
        <f t="shared" si="31"/>
        <v>83250</v>
      </c>
      <c r="D1994" t="s">
        <v>349</v>
      </c>
      <c r="E1994" t="s">
        <v>1204</v>
      </c>
      <c r="F1994" t="s">
        <v>1217</v>
      </c>
      <c r="G1994" s="144">
        <v>56.557205713799995</v>
      </c>
      <c r="H1994" t="str">
        <f>IF(VLOOKUP(A1994,$J$4:$K$19,2)="Y",IF(G1994&lt;='State Zip Codes'!$P$4,'State Zip Codes'!$P$3,IF(G1994&lt;='State Zip Codes'!$Q$4,'State Zip Codes'!$Q$3,IF(G1994&lt;='State Zip Codes'!$R$4,'State Zip Codes'!$R$3,IF(G1994&lt;='State Zip Codes'!$S$4,'State Zip Codes'!$S$3,IF(G1994&lt;='State Zip Codes'!$T$4,'State Zip Codes'!$T$3,"OUT OF TERRITORY"))))),$U$3)</f>
        <v>Zone 0</v>
      </c>
    </row>
    <row r="1995" spans="1:8" x14ac:dyDescent="0.25">
      <c r="A1995" t="s">
        <v>368</v>
      </c>
      <c r="B1995">
        <v>83446</v>
      </c>
      <c r="C1995" t="str">
        <f t="shared" si="31"/>
        <v>83446</v>
      </c>
      <c r="D1995" t="s">
        <v>349</v>
      </c>
      <c r="E1995" t="s">
        <v>589</v>
      </c>
      <c r="F1995" t="s">
        <v>1218</v>
      </c>
      <c r="G1995" s="144">
        <v>57.172363191899997</v>
      </c>
      <c r="H1995" t="str">
        <f>IF(VLOOKUP(A1995,$J$4:$K$19,2)="Y",IF(G1995&lt;='State Zip Codes'!$P$4,'State Zip Codes'!$P$3,IF(G1995&lt;='State Zip Codes'!$Q$4,'State Zip Codes'!$Q$3,IF(G1995&lt;='State Zip Codes'!$R$4,'State Zip Codes'!$R$3,IF(G1995&lt;='State Zip Codes'!$S$4,'State Zip Codes'!$S$3,IF(G1995&lt;='State Zip Codes'!$T$4,'State Zip Codes'!$T$3,"OUT OF TERRITORY"))))),$U$3)</f>
        <v>Zone 0</v>
      </c>
    </row>
    <row r="1996" spans="1:8" x14ac:dyDescent="0.25">
      <c r="A1996" t="s">
        <v>368</v>
      </c>
      <c r="B1996">
        <v>83255</v>
      </c>
      <c r="C1996" t="str">
        <f t="shared" si="31"/>
        <v>83255</v>
      </c>
      <c r="D1996" t="s">
        <v>349</v>
      </c>
      <c r="E1996" t="s">
        <v>1213</v>
      </c>
      <c r="F1996" t="s">
        <v>1219</v>
      </c>
      <c r="G1996" s="144">
        <v>57.464407651199998</v>
      </c>
      <c r="H1996" t="str">
        <f>IF(VLOOKUP(A1996,$J$4:$K$19,2)="Y",IF(G1996&lt;='State Zip Codes'!$P$4,'State Zip Codes'!$P$3,IF(G1996&lt;='State Zip Codes'!$Q$4,'State Zip Codes'!$Q$3,IF(G1996&lt;='State Zip Codes'!$R$4,'State Zip Codes'!$R$3,IF(G1996&lt;='State Zip Codes'!$S$4,'State Zip Codes'!$S$3,IF(G1996&lt;='State Zip Codes'!$T$4,'State Zip Codes'!$T$3,"OUT OF TERRITORY"))))),$U$3)</f>
        <v>Zone 0</v>
      </c>
    </row>
    <row r="1997" spans="1:8" x14ac:dyDescent="0.25">
      <c r="A1997" t="s">
        <v>368</v>
      </c>
      <c r="B1997">
        <v>83276</v>
      </c>
      <c r="C1997" t="str">
        <f t="shared" si="31"/>
        <v>83276</v>
      </c>
      <c r="D1997" t="s">
        <v>349</v>
      </c>
      <c r="E1997" t="s">
        <v>1208</v>
      </c>
      <c r="F1997" t="s">
        <v>1220</v>
      </c>
      <c r="G1997" s="144">
        <v>58.042282857899991</v>
      </c>
      <c r="H1997" t="str">
        <f>IF(VLOOKUP(A1997,$J$4:$K$19,2)="Y",IF(G1997&lt;='State Zip Codes'!$P$4,'State Zip Codes'!$P$3,IF(G1997&lt;='State Zip Codes'!$Q$4,'State Zip Codes'!$Q$3,IF(G1997&lt;='State Zip Codes'!$R$4,'State Zip Codes'!$R$3,IF(G1997&lt;='State Zip Codes'!$S$4,'State Zip Codes'!$S$3,IF(G1997&lt;='State Zip Codes'!$T$4,'State Zip Codes'!$T$3,"OUT OF TERRITORY"))))),$U$3)</f>
        <v>Zone 0</v>
      </c>
    </row>
    <row r="1998" spans="1:8" x14ac:dyDescent="0.25">
      <c r="A1998" t="s">
        <v>368</v>
      </c>
      <c r="B1998">
        <v>83423</v>
      </c>
      <c r="C1998" t="str">
        <f t="shared" si="31"/>
        <v>83423</v>
      </c>
      <c r="D1998" t="s">
        <v>349</v>
      </c>
      <c r="E1998" t="s">
        <v>589</v>
      </c>
      <c r="F1998" t="s">
        <v>1221</v>
      </c>
      <c r="G1998" s="144">
        <v>60.186013463399995</v>
      </c>
      <c r="H1998" t="str">
        <f>IF(VLOOKUP(A1998,$J$4:$K$19,2)="Y",IF(G1998&lt;='State Zip Codes'!$P$4,'State Zip Codes'!$P$3,IF(G1998&lt;='State Zip Codes'!$Q$4,'State Zip Codes'!$Q$3,IF(G1998&lt;='State Zip Codes'!$R$4,'State Zip Codes'!$R$3,IF(G1998&lt;='State Zip Codes'!$S$4,'State Zip Codes'!$S$3,IF(G1998&lt;='State Zip Codes'!$T$4,'State Zip Codes'!$T$3,"OUT OF TERRITORY"))))),$U$3)</f>
        <v>Zone 1</v>
      </c>
    </row>
    <row r="1999" spans="1:8" x14ac:dyDescent="0.25">
      <c r="A1999" t="s">
        <v>368</v>
      </c>
      <c r="B1999">
        <v>83246</v>
      </c>
      <c r="C1999" t="str">
        <f t="shared" si="31"/>
        <v>83246</v>
      </c>
      <c r="D1999" t="s">
        <v>349</v>
      </c>
      <c r="E1999" t="s">
        <v>1204</v>
      </c>
      <c r="F1999" t="s">
        <v>1222</v>
      </c>
      <c r="G1999" s="144">
        <v>61.198848503099995</v>
      </c>
      <c r="H1999" t="str">
        <f>IF(VLOOKUP(A1999,$J$4:$K$19,2)="Y",IF(G1999&lt;='State Zip Codes'!$P$4,'State Zip Codes'!$P$3,IF(G1999&lt;='State Zip Codes'!$Q$4,'State Zip Codes'!$Q$3,IF(G1999&lt;='State Zip Codes'!$R$4,'State Zip Codes'!$R$3,IF(G1999&lt;='State Zip Codes'!$S$4,'State Zip Codes'!$S$3,IF(G1999&lt;='State Zip Codes'!$T$4,'State Zip Codes'!$T$3,"OUT OF TERRITORY"))))),$U$3)</f>
        <v>Zone 1</v>
      </c>
    </row>
    <row r="2000" spans="1:8" x14ac:dyDescent="0.25">
      <c r="A2000" t="s">
        <v>368</v>
      </c>
      <c r="B2000">
        <v>83213</v>
      </c>
      <c r="C2000" t="str">
        <f t="shared" si="31"/>
        <v>83213</v>
      </c>
      <c r="D2000" t="s">
        <v>349</v>
      </c>
      <c r="E2000" t="s">
        <v>1213</v>
      </c>
      <c r="F2000" t="s">
        <v>1223</v>
      </c>
      <c r="G2000" s="144">
        <v>63.758897805899998</v>
      </c>
      <c r="H2000" t="str">
        <f>IF(VLOOKUP(A2000,$J$4:$K$19,2)="Y",IF(G2000&lt;='State Zip Codes'!$P$4,'State Zip Codes'!$P$3,IF(G2000&lt;='State Zip Codes'!$Q$4,'State Zip Codes'!$Q$3,IF(G2000&lt;='State Zip Codes'!$R$4,'State Zip Codes'!$R$3,IF(G2000&lt;='State Zip Codes'!$S$4,'State Zip Codes'!$S$3,IF(G2000&lt;='State Zip Codes'!$T$4,'State Zip Codes'!$T$3,"OUT OF TERRITORY"))))),$U$3)</f>
        <v>Zone 1</v>
      </c>
    </row>
    <row r="2001" spans="1:8" x14ac:dyDescent="0.25">
      <c r="A2001" t="s">
        <v>368</v>
      </c>
      <c r="B2001">
        <v>83214</v>
      </c>
      <c r="C2001" t="str">
        <f t="shared" si="31"/>
        <v>83214</v>
      </c>
      <c r="D2001" t="s">
        <v>349</v>
      </c>
      <c r="E2001" t="s">
        <v>1204</v>
      </c>
      <c r="F2001" t="s">
        <v>1224</v>
      </c>
      <c r="G2001" s="144">
        <v>64.299490741200003</v>
      </c>
      <c r="H2001" t="str">
        <f>IF(VLOOKUP(A2001,$J$4:$K$19,2)="Y",IF(G2001&lt;='State Zip Codes'!$P$4,'State Zip Codes'!$P$3,IF(G2001&lt;='State Zip Codes'!$Q$4,'State Zip Codes'!$Q$3,IF(G2001&lt;='State Zip Codes'!$R$4,'State Zip Codes'!$R$3,IF(G2001&lt;='State Zip Codes'!$S$4,'State Zip Codes'!$S$3,IF(G2001&lt;='State Zip Codes'!$T$4,'State Zip Codes'!$T$3,"OUT OF TERRITORY"))))),$U$3)</f>
        <v>Zone 1</v>
      </c>
    </row>
    <row r="2002" spans="1:8" x14ac:dyDescent="0.25">
      <c r="A2002" t="s">
        <v>368</v>
      </c>
      <c r="B2002">
        <v>83211</v>
      </c>
      <c r="C2002" t="str">
        <f t="shared" si="31"/>
        <v>83211</v>
      </c>
      <c r="D2002" t="s">
        <v>349</v>
      </c>
      <c r="E2002" t="s">
        <v>1225</v>
      </c>
      <c r="F2002" t="s">
        <v>1226</v>
      </c>
      <c r="G2002" s="144">
        <v>65.119700711999997</v>
      </c>
      <c r="H2002" t="str">
        <f>IF(VLOOKUP(A2002,$J$4:$K$19,2)="Y",IF(G2002&lt;='State Zip Codes'!$P$4,'State Zip Codes'!$P$3,IF(G2002&lt;='State Zip Codes'!$Q$4,'State Zip Codes'!$Q$3,IF(G2002&lt;='State Zip Codes'!$R$4,'State Zip Codes'!$R$3,IF(G2002&lt;='State Zip Codes'!$S$4,'State Zip Codes'!$S$3,IF(G2002&lt;='State Zip Codes'!$T$4,'State Zip Codes'!$T$3,"OUT OF TERRITORY"))))),$U$3)</f>
        <v>Zone 1</v>
      </c>
    </row>
    <row r="2003" spans="1:8" x14ac:dyDescent="0.25">
      <c r="A2003" t="s">
        <v>368</v>
      </c>
      <c r="B2003">
        <v>83241</v>
      </c>
      <c r="C2003" t="str">
        <f t="shared" si="31"/>
        <v>83241</v>
      </c>
      <c r="D2003" t="s">
        <v>349</v>
      </c>
      <c r="E2003" t="s">
        <v>1208</v>
      </c>
      <c r="F2003" t="s">
        <v>1227</v>
      </c>
      <c r="G2003" s="144">
        <v>67.847520236099996</v>
      </c>
      <c r="H2003" t="str">
        <f>IF(VLOOKUP(A2003,$J$4:$K$19,2)="Y",IF(G2003&lt;='State Zip Codes'!$P$4,'State Zip Codes'!$P$3,IF(G2003&lt;='State Zip Codes'!$Q$4,'State Zip Codes'!$Q$3,IF(G2003&lt;='State Zip Codes'!$R$4,'State Zip Codes'!$R$3,IF(G2003&lt;='State Zip Codes'!$S$4,'State Zip Codes'!$S$3,IF(G2003&lt;='State Zip Codes'!$T$4,'State Zip Codes'!$T$3,"OUT OF TERRITORY"))))),$U$3)</f>
        <v>Zone 1</v>
      </c>
    </row>
    <row r="2004" spans="1:8" x14ac:dyDescent="0.25">
      <c r="A2004" t="s">
        <v>368</v>
      </c>
      <c r="B2004">
        <v>83212</v>
      </c>
      <c r="C2004" t="str">
        <f t="shared" si="31"/>
        <v>83212</v>
      </c>
      <c r="D2004" t="s">
        <v>349</v>
      </c>
      <c r="E2004" t="s">
        <v>1225</v>
      </c>
      <c r="F2004" t="s">
        <v>1228</v>
      </c>
      <c r="G2004" s="144">
        <v>73.141602774899994</v>
      </c>
      <c r="H2004" t="str">
        <f>IF(VLOOKUP(A2004,$J$4:$K$19,2)="Y",IF(G2004&lt;='State Zip Codes'!$P$4,'State Zip Codes'!$P$3,IF(G2004&lt;='State Zip Codes'!$Q$4,'State Zip Codes'!$Q$3,IF(G2004&lt;='State Zip Codes'!$R$4,'State Zip Codes'!$R$3,IF(G2004&lt;='State Zip Codes'!$S$4,'State Zip Codes'!$S$3,IF(G2004&lt;='State Zip Codes'!$T$4,'State Zip Codes'!$T$3,"OUT OF TERRITORY"))))),$U$3)</f>
        <v>Zone 1</v>
      </c>
    </row>
    <row r="2005" spans="1:8" x14ac:dyDescent="0.25">
      <c r="A2005" t="s">
        <v>368</v>
      </c>
      <c r="B2005">
        <v>83234</v>
      </c>
      <c r="C2005" t="str">
        <f t="shared" si="31"/>
        <v>83234</v>
      </c>
      <c r="D2005" t="s">
        <v>349</v>
      </c>
      <c r="E2005" t="s">
        <v>1204</v>
      </c>
      <c r="F2005" t="s">
        <v>1229</v>
      </c>
      <c r="G2005" s="144">
        <v>74.036377288500006</v>
      </c>
      <c r="H2005" t="str">
        <f>IF(VLOOKUP(A2005,$J$4:$K$19,2)="Y",IF(G2005&lt;='State Zip Codes'!$P$4,'State Zip Codes'!$P$3,IF(G2005&lt;='State Zip Codes'!$Q$4,'State Zip Codes'!$Q$3,IF(G2005&lt;='State Zip Codes'!$R$4,'State Zip Codes'!$R$3,IF(G2005&lt;='State Zip Codes'!$S$4,'State Zip Codes'!$S$3,IF(G2005&lt;='State Zip Codes'!$T$4,'State Zip Codes'!$T$3,"OUT OF TERRITORY"))))),$U$3)</f>
        <v>Zone 1</v>
      </c>
    </row>
    <row r="2006" spans="1:8" x14ac:dyDescent="0.25">
      <c r="A2006" t="s">
        <v>368</v>
      </c>
      <c r="B2006">
        <v>83429</v>
      </c>
      <c r="C2006" t="str">
        <f t="shared" si="31"/>
        <v>83429</v>
      </c>
      <c r="D2006" t="s">
        <v>349</v>
      </c>
      <c r="E2006" t="s">
        <v>532</v>
      </c>
      <c r="F2006" t="s">
        <v>1230</v>
      </c>
      <c r="G2006" s="144">
        <v>76.85740249109999</v>
      </c>
      <c r="H2006" t="str">
        <f>IF(VLOOKUP(A2006,$J$4:$K$19,2)="Y",IF(G2006&lt;='State Zip Codes'!$P$4,'State Zip Codes'!$P$3,IF(G2006&lt;='State Zip Codes'!$Q$4,'State Zip Codes'!$Q$3,IF(G2006&lt;='State Zip Codes'!$R$4,'State Zip Codes'!$R$3,IF(G2006&lt;='State Zip Codes'!$S$4,'State Zip Codes'!$S$3,IF(G2006&lt;='State Zip Codes'!$T$4,'State Zip Codes'!$T$3,"OUT OF TERRITORY"))))),$U$3)</f>
        <v>Zone 1</v>
      </c>
    </row>
    <row r="2007" spans="1:8" x14ac:dyDescent="0.25">
      <c r="A2007" t="s">
        <v>368</v>
      </c>
      <c r="B2007">
        <v>83283</v>
      </c>
      <c r="C2007" t="str">
        <f t="shared" si="31"/>
        <v>83283</v>
      </c>
      <c r="D2007" t="s">
        <v>349</v>
      </c>
      <c r="E2007" t="s">
        <v>8</v>
      </c>
      <c r="F2007" t="s">
        <v>1231</v>
      </c>
      <c r="G2007" s="144">
        <v>80.492423952599992</v>
      </c>
      <c r="H2007" t="str">
        <f>IF(VLOOKUP(A2007,$J$4:$K$19,2)="Y",IF(G2007&lt;='State Zip Codes'!$P$4,'State Zip Codes'!$P$3,IF(G2007&lt;='State Zip Codes'!$Q$4,'State Zip Codes'!$Q$3,IF(G2007&lt;='State Zip Codes'!$R$4,'State Zip Codes'!$R$3,IF(G2007&lt;='State Zip Codes'!$S$4,'State Zip Codes'!$S$3,IF(G2007&lt;='State Zip Codes'!$T$4,'State Zip Codes'!$T$3,"OUT OF TERRITORY"))))),$U$3)</f>
        <v>Zone 1</v>
      </c>
    </row>
    <row r="2008" spans="1:8" x14ac:dyDescent="0.25">
      <c r="A2008" t="s">
        <v>368</v>
      </c>
      <c r="B2008">
        <v>83271</v>
      </c>
      <c r="C2008" t="str">
        <f t="shared" si="31"/>
        <v>83271</v>
      </c>
      <c r="D2008" t="s">
        <v>349</v>
      </c>
      <c r="E2008" t="s">
        <v>1225</v>
      </c>
      <c r="F2008" t="s">
        <v>1232</v>
      </c>
      <c r="G2008" s="144">
        <v>81.138649990200008</v>
      </c>
      <c r="H2008" t="str">
        <f>IF(VLOOKUP(A2008,$J$4:$K$19,2)="Y",IF(G2008&lt;='State Zip Codes'!$P$4,'State Zip Codes'!$P$3,IF(G2008&lt;='State Zip Codes'!$Q$4,'State Zip Codes'!$Q$3,IF(G2008&lt;='State Zip Codes'!$R$4,'State Zip Codes'!$R$3,IF(G2008&lt;='State Zip Codes'!$S$4,'State Zip Codes'!$S$3,IF(G2008&lt;='State Zip Codes'!$T$4,'State Zip Codes'!$T$3,"OUT OF TERRITORY"))))),$U$3)</f>
        <v>Zone 1</v>
      </c>
    </row>
    <row r="2009" spans="1:8" x14ac:dyDescent="0.25">
      <c r="A2009" t="s">
        <v>368</v>
      </c>
      <c r="B2009">
        <v>83320</v>
      </c>
      <c r="C2009" t="str">
        <f t="shared" si="31"/>
        <v>83320</v>
      </c>
      <c r="D2009" t="s">
        <v>349</v>
      </c>
      <c r="E2009" t="s">
        <v>1233</v>
      </c>
      <c r="F2009" t="s">
        <v>1234</v>
      </c>
      <c r="G2009" s="144">
        <v>84.115017990300004</v>
      </c>
      <c r="H2009" t="str">
        <f>IF(VLOOKUP(A2009,$J$4:$K$19,2)="Y",IF(G2009&lt;='State Zip Codes'!$P$4,'State Zip Codes'!$P$3,IF(G2009&lt;='State Zip Codes'!$Q$4,'State Zip Codes'!$Q$3,IF(G2009&lt;='State Zip Codes'!$R$4,'State Zip Codes'!$R$3,IF(G2009&lt;='State Zip Codes'!$S$4,'State Zip Codes'!$S$3,IF(G2009&lt;='State Zip Codes'!$T$4,'State Zip Codes'!$T$3,"OUT OF TERRITORY"))))),$U$3)</f>
        <v>Zone 1</v>
      </c>
    </row>
    <row r="2010" spans="1:8" x14ac:dyDescent="0.25">
      <c r="A2010" t="s">
        <v>368</v>
      </c>
      <c r="B2010">
        <v>83220</v>
      </c>
      <c r="C2010" t="str">
        <f t="shared" si="31"/>
        <v>83220</v>
      </c>
      <c r="D2010" t="s">
        <v>349</v>
      </c>
      <c r="E2010" t="s">
        <v>1235</v>
      </c>
      <c r="F2010" t="s">
        <v>1236</v>
      </c>
      <c r="G2010" s="144">
        <v>87.824603994599997</v>
      </c>
      <c r="H2010" t="str">
        <f>IF(VLOOKUP(A2010,$J$4:$K$19,2)="Y",IF(G2010&lt;='State Zip Codes'!$P$4,'State Zip Codes'!$P$3,IF(G2010&lt;='State Zip Codes'!$Q$4,'State Zip Codes'!$Q$3,IF(G2010&lt;='State Zip Codes'!$R$4,'State Zip Codes'!$R$3,IF(G2010&lt;='State Zip Codes'!$S$4,'State Zip Codes'!$S$3,IF(G2010&lt;='State Zip Codes'!$T$4,'State Zip Codes'!$T$3,"OUT OF TERRITORY"))))),$U$3)</f>
        <v>Zone 1</v>
      </c>
    </row>
    <row r="2011" spans="1:8" x14ac:dyDescent="0.25">
      <c r="A2011" t="s">
        <v>368</v>
      </c>
      <c r="B2011">
        <v>83228</v>
      </c>
      <c r="C2011" t="str">
        <f t="shared" si="31"/>
        <v>83228</v>
      </c>
      <c r="D2011" t="s">
        <v>349</v>
      </c>
      <c r="E2011" t="s">
        <v>8</v>
      </c>
      <c r="F2011" t="s">
        <v>693</v>
      </c>
      <c r="G2011" s="144">
        <v>87.9613056564</v>
      </c>
      <c r="H2011" t="str">
        <f>IF(VLOOKUP(A2011,$J$4:$K$19,2)="Y",IF(G2011&lt;='State Zip Codes'!$P$4,'State Zip Codes'!$P$3,IF(G2011&lt;='State Zip Codes'!$Q$4,'State Zip Codes'!$Q$3,IF(G2011&lt;='State Zip Codes'!$R$4,'State Zip Codes'!$R$3,IF(G2011&lt;='State Zip Codes'!$S$4,'State Zip Codes'!$S$3,IF(G2011&lt;='State Zip Codes'!$T$4,'State Zip Codes'!$T$3,"OUT OF TERRITORY"))))),$U$3)</f>
        <v>Zone 1</v>
      </c>
    </row>
    <row r="2012" spans="1:8" x14ac:dyDescent="0.25">
      <c r="A2012" t="s">
        <v>368</v>
      </c>
      <c r="B2012">
        <v>83254</v>
      </c>
      <c r="C2012" t="str">
        <f t="shared" si="31"/>
        <v>83254</v>
      </c>
      <c r="D2012" t="s">
        <v>349</v>
      </c>
      <c r="E2012" t="s">
        <v>1235</v>
      </c>
      <c r="F2012" t="s">
        <v>1237</v>
      </c>
      <c r="G2012" s="144">
        <v>89.216475460200002</v>
      </c>
      <c r="H2012" t="str">
        <f>IF(VLOOKUP(A2012,$J$4:$K$19,2)="Y",IF(G2012&lt;='State Zip Codes'!$P$4,'State Zip Codes'!$P$3,IF(G2012&lt;='State Zip Codes'!$Q$4,'State Zip Codes'!$Q$3,IF(G2012&lt;='State Zip Codes'!$R$4,'State Zip Codes'!$R$3,IF(G2012&lt;='State Zip Codes'!$S$4,'State Zip Codes'!$S$3,IF(G2012&lt;='State Zip Codes'!$T$4,'State Zip Codes'!$T$3,"OUT OF TERRITORY"))))),$U$3)</f>
        <v>Zone 1</v>
      </c>
    </row>
    <row r="2013" spans="1:8" x14ac:dyDescent="0.25">
      <c r="A2013" t="s">
        <v>368</v>
      </c>
      <c r="B2013">
        <v>83252</v>
      </c>
      <c r="C2013" t="str">
        <f t="shared" si="31"/>
        <v>83252</v>
      </c>
      <c r="D2013" t="s">
        <v>349</v>
      </c>
      <c r="E2013" t="s">
        <v>1238</v>
      </c>
      <c r="F2013" t="s">
        <v>1239</v>
      </c>
      <c r="G2013" s="144">
        <v>89.259971443499992</v>
      </c>
      <c r="H2013" t="str">
        <f>IF(VLOOKUP(A2013,$J$4:$K$19,2)="Y",IF(G2013&lt;='State Zip Codes'!$P$4,'State Zip Codes'!$P$3,IF(G2013&lt;='State Zip Codes'!$Q$4,'State Zip Codes'!$Q$3,IF(G2013&lt;='State Zip Codes'!$R$4,'State Zip Codes'!$R$3,IF(G2013&lt;='State Zip Codes'!$S$4,'State Zip Codes'!$S$3,IF(G2013&lt;='State Zip Codes'!$T$4,'State Zip Codes'!$T$3,"OUT OF TERRITORY"))))),$U$3)</f>
        <v>Zone 1</v>
      </c>
    </row>
    <row r="2014" spans="1:8" x14ac:dyDescent="0.25">
      <c r="A2014" t="s">
        <v>368</v>
      </c>
      <c r="B2014">
        <v>83263</v>
      </c>
      <c r="C2014" t="str">
        <f t="shared" si="31"/>
        <v>83263</v>
      </c>
      <c r="D2014" t="s">
        <v>349</v>
      </c>
      <c r="E2014" t="s">
        <v>8</v>
      </c>
      <c r="F2014" t="s">
        <v>1240</v>
      </c>
      <c r="G2014" s="144">
        <v>89.701144988400003</v>
      </c>
      <c r="H2014" t="str">
        <f>IF(VLOOKUP(A2014,$J$4:$K$19,2)="Y",IF(G2014&lt;='State Zip Codes'!$P$4,'State Zip Codes'!$P$3,IF(G2014&lt;='State Zip Codes'!$Q$4,'State Zip Codes'!$Q$3,IF(G2014&lt;='State Zip Codes'!$R$4,'State Zip Codes'!$R$3,IF(G2014&lt;='State Zip Codes'!$S$4,'State Zip Codes'!$S$3,IF(G2014&lt;='State Zip Codes'!$T$4,'State Zip Codes'!$T$3,"OUT OF TERRITORY"))))),$U$3)</f>
        <v>Zone 1</v>
      </c>
    </row>
    <row r="2015" spans="1:8" x14ac:dyDescent="0.25">
      <c r="A2015" t="s">
        <v>368</v>
      </c>
      <c r="B2015">
        <v>83243</v>
      </c>
      <c r="C2015" t="str">
        <f t="shared" si="31"/>
        <v>83243</v>
      </c>
      <c r="D2015" t="s">
        <v>349</v>
      </c>
      <c r="E2015" t="s">
        <v>1238</v>
      </c>
      <c r="F2015" t="s">
        <v>1241</v>
      </c>
      <c r="G2015" s="144">
        <v>92.621589581400002</v>
      </c>
      <c r="H2015" t="str">
        <f>IF(VLOOKUP(A2015,$J$4:$K$19,2)="Y",IF(G2015&lt;='State Zip Codes'!$P$4,'State Zip Codes'!$P$3,IF(G2015&lt;='State Zip Codes'!$Q$4,'State Zip Codes'!$Q$3,IF(G2015&lt;='State Zip Codes'!$R$4,'State Zip Codes'!$R$3,IF(G2015&lt;='State Zip Codes'!$S$4,'State Zip Codes'!$S$3,IF(G2015&lt;='State Zip Codes'!$T$4,'State Zip Codes'!$T$3,"OUT OF TERRITORY"))))),$U$3)</f>
        <v>Zone 1</v>
      </c>
    </row>
    <row r="2016" spans="1:8" x14ac:dyDescent="0.25">
      <c r="A2016" t="s">
        <v>368</v>
      </c>
      <c r="B2016">
        <v>83238</v>
      </c>
      <c r="C2016" t="str">
        <f t="shared" si="31"/>
        <v>83238</v>
      </c>
      <c r="D2016" t="s">
        <v>349</v>
      </c>
      <c r="E2016" t="s">
        <v>1235</v>
      </c>
      <c r="F2016" t="s">
        <v>761</v>
      </c>
      <c r="G2016" s="144">
        <v>93.466654399799992</v>
      </c>
      <c r="H2016" t="str">
        <f>IF(VLOOKUP(A2016,$J$4:$K$19,2)="Y",IF(G2016&lt;='State Zip Codes'!$P$4,'State Zip Codes'!$P$3,IF(G2016&lt;='State Zip Codes'!$Q$4,'State Zip Codes'!$Q$3,IF(G2016&lt;='State Zip Codes'!$R$4,'State Zip Codes'!$R$3,IF(G2016&lt;='State Zip Codes'!$S$4,'State Zip Codes'!$S$3,IF(G2016&lt;='State Zip Codes'!$T$4,'State Zip Codes'!$T$3,"OUT OF TERRITORY"))))),$U$3)</f>
        <v>Zone 1</v>
      </c>
    </row>
    <row r="2017" spans="1:8" x14ac:dyDescent="0.25">
      <c r="A2017" t="s">
        <v>368</v>
      </c>
      <c r="B2017">
        <v>83232</v>
      </c>
      <c r="C2017" t="str">
        <f t="shared" si="31"/>
        <v>83232</v>
      </c>
      <c r="D2017" t="s">
        <v>349</v>
      </c>
      <c r="E2017" t="s">
        <v>8</v>
      </c>
      <c r="F2017" t="s">
        <v>1242</v>
      </c>
      <c r="G2017" s="144">
        <v>94.703183067899985</v>
      </c>
      <c r="H2017" t="str">
        <f>IF(VLOOKUP(A2017,$J$4:$K$19,2)="Y",IF(G2017&lt;='State Zip Codes'!$P$4,'State Zip Codes'!$P$3,IF(G2017&lt;='State Zip Codes'!$Q$4,'State Zip Codes'!$Q$3,IF(G2017&lt;='State Zip Codes'!$R$4,'State Zip Codes'!$R$3,IF(G2017&lt;='State Zip Codes'!$S$4,'State Zip Codes'!$S$3,IF(G2017&lt;='State Zip Codes'!$T$4,'State Zip Codes'!$T$3,"OUT OF TERRITORY"))))),$U$3)</f>
        <v>Zone 1</v>
      </c>
    </row>
    <row r="2018" spans="1:8" x14ac:dyDescent="0.25">
      <c r="A2018" t="s">
        <v>368</v>
      </c>
      <c r="B2018">
        <v>83323</v>
      </c>
      <c r="C2018" t="str">
        <f t="shared" si="31"/>
        <v>83323</v>
      </c>
      <c r="D2018" t="s">
        <v>349</v>
      </c>
      <c r="E2018" t="s">
        <v>1243</v>
      </c>
      <c r="F2018" t="s">
        <v>1244</v>
      </c>
      <c r="G2018" s="144">
        <v>95.299699410299993</v>
      </c>
      <c r="H2018" t="str">
        <f>IF(VLOOKUP(A2018,$J$4:$K$19,2)="Y",IF(G2018&lt;='State Zip Codes'!$P$4,'State Zip Codes'!$P$3,IF(G2018&lt;='State Zip Codes'!$Q$4,'State Zip Codes'!$Q$3,IF(G2018&lt;='State Zip Codes'!$R$4,'State Zip Codes'!$R$3,IF(G2018&lt;='State Zip Codes'!$S$4,'State Zip Codes'!$S$3,IF(G2018&lt;='State Zip Codes'!$T$4,'State Zip Codes'!$T$3,"OUT OF TERRITORY"))))),$U$3)</f>
        <v>Zone 1</v>
      </c>
    </row>
    <row r="2019" spans="1:8" x14ac:dyDescent="0.25">
      <c r="A2019" t="s">
        <v>368</v>
      </c>
      <c r="B2019">
        <v>83251</v>
      </c>
      <c r="C2019" t="str">
        <f t="shared" si="31"/>
        <v>83251</v>
      </c>
      <c r="D2019" t="s">
        <v>349</v>
      </c>
      <c r="E2019" t="s">
        <v>579</v>
      </c>
      <c r="F2019" t="s">
        <v>1245</v>
      </c>
      <c r="G2019" s="144">
        <v>97.28187350639999</v>
      </c>
      <c r="H2019" t="str">
        <f>IF(VLOOKUP(A2019,$J$4:$K$19,2)="Y",IF(G2019&lt;='State Zip Codes'!$P$4,'State Zip Codes'!$P$3,IF(G2019&lt;='State Zip Codes'!$Q$4,'State Zip Codes'!$Q$3,IF(G2019&lt;='State Zip Codes'!$R$4,'State Zip Codes'!$R$3,IF(G2019&lt;='State Zip Codes'!$S$4,'State Zip Codes'!$S$3,IF(G2019&lt;='State Zip Codes'!$T$4,'State Zip Codes'!$T$3,"OUT OF TERRITORY"))))),$U$3)</f>
        <v>Zone 1</v>
      </c>
    </row>
    <row r="2020" spans="1:8" x14ac:dyDescent="0.25">
      <c r="A2020" t="s">
        <v>368</v>
      </c>
      <c r="B2020">
        <v>83350</v>
      </c>
      <c r="C2020" t="str">
        <f t="shared" si="31"/>
        <v>83350</v>
      </c>
      <c r="D2020" t="s">
        <v>349</v>
      </c>
      <c r="E2020" t="s">
        <v>1246</v>
      </c>
      <c r="F2020" t="s">
        <v>1247</v>
      </c>
      <c r="G2020" s="144">
        <v>97.300514642099998</v>
      </c>
      <c r="H2020" t="str">
        <f>IF(VLOOKUP(A2020,$J$4:$K$19,2)="Y",IF(G2020&lt;='State Zip Codes'!$P$4,'State Zip Codes'!$P$3,IF(G2020&lt;='State Zip Codes'!$Q$4,'State Zip Codes'!$Q$3,IF(G2020&lt;='State Zip Codes'!$R$4,'State Zip Codes'!$R$3,IF(G2020&lt;='State Zip Codes'!$S$4,'State Zip Codes'!$S$3,IF(G2020&lt;='State Zip Codes'!$T$4,'State Zip Codes'!$T$3,"OUT OF TERRITORY"))))),$U$3)</f>
        <v>Zone 1</v>
      </c>
    </row>
    <row r="2021" spans="1:8" x14ac:dyDescent="0.25">
      <c r="A2021" t="s">
        <v>368</v>
      </c>
      <c r="B2021">
        <v>83286</v>
      </c>
      <c r="C2021" t="str">
        <f t="shared" si="31"/>
        <v>83286</v>
      </c>
      <c r="D2021" t="s">
        <v>349</v>
      </c>
      <c r="E2021" t="s">
        <v>8</v>
      </c>
      <c r="F2021" t="s">
        <v>679</v>
      </c>
      <c r="G2021" s="144">
        <v>98.909866024199999</v>
      </c>
      <c r="H2021" t="str">
        <f>IF(VLOOKUP(A2021,$J$4:$K$19,2)="Y",IF(G2021&lt;='State Zip Codes'!$P$4,'State Zip Codes'!$P$3,IF(G2021&lt;='State Zip Codes'!$Q$4,'State Zip Codes'!$Q$3,IF(G2021&lt;='State Zip Codes'!$R$4,'State Zip Codes'!$R$3,IF(G2021&lt;='State Zip Codes'!$S$4,'State Zip Codes'!$S$3,IF(G2021&lt;='State Zip Codes'!$T$4,'State Zip Codes'!$T$3,"OUT OF TERRITORY"))))),$U$3)</f>
        <v>Zone 1</v>
      </c>
    </row>
    <row r="2022" spans="1:8" x14ac:dyDescent="0.25">
      <c r="A2022" t="s">
        <v>368</v>
      </c>
      <c r="B2022">
        <v>83237</v>
      </c>
      <c r="C2022" t="str">
        <f t="shared" si="31"/>
        <v>83237</v>
      </c>
      <c r="D2022" t="s">
        <v>349</v>
      </c>
      <c r="E2022" t="s">
        <v>8</v>
      </c>
      <c r="F2022" t="s">
        <v>8</v>
      </c>
      <c r="G2022" s="144">
        <v>100.8671852727</v>
      </c>
      <c r="H2022" t="str">
        <f>IF(VLOOKUP(A2022,$J$4:$K$19,2)="Y",IF(G2022&lt;='State Zip Codes'!$P$4,'State Zip Codes'!$P$3,IF(G2022&lt;='State Zip Codes'!$Q$4,'State Zip Codes'!$Q$3,IF(G2022&lt;='State Zip Codes'!$R$4,'State Zip Codes'!$R$3,IF(G2022&lt;='State Zip Codes'!$S$4,'State Zip Codes'!$S$3,IF(G2022&lt;='State Zip Codes'!$T$4,'State Zip Codes'!$T$3,"OUT OF TERRITORY"))))),$U$3)</f>
        <v>Zone 1</v>
      </c>
    </row>
    <row r="2023" spans="1:8" x14ac:dyDescent="0.25">
      <c r="A2023" t="s">
        <v>368</v>
      </c>
      <c r="B2023">
        <v>83464</v>
      </c>
      <c r="C2023" t="str">
        <f t="shared" si="31"/>
        <v>83464</v>
      </c>
      <c r="D2023" t="s">
        <v>349</v>
      </c>
      <c r="E2023" t="s">
        <v>1248</v>
      </c>
      <c r="F2023" t="s">
        <v>1249</v>
      </c>
      <c r="G2023" s="144">
        <v>102.2404156026</v>
      </c>
      <c r="H2023" t="str">
        <f>IF(VLOOKUP(A2023,$J$4:$K$19,2)="Y",IF(G2023&lt;='State Zip Codes'!$P$4,'State Zip Codes'!$P$3,IF(G2023&lt;='State Zip Codes'!$Q$4,'State Zip Codes'!$Q$3,IF(G2023&lt;='State Zip Codes'!$R$4,'State Zip Codes'!$R$3,IF(G2023&lt;='State Zip Codes'!$S$4,'State Zip Codes'!$S$3,IF(G2023&lt;='State Zip Codes'!$T$4,'State Zip Codes'!$T$3,"OUT OF TERRITORY"))))),$U$3)</f>
        <v>Zone 1</v>
      </c>
    </row>
    <row r="2024" spans="1:8" x14ac:dyDescent="0.25">
      <c r="A2024" t="s">
        <v>368</v>
      </c>
      <c r="B2024">
        <v>83272</v>
      </c>
      <c r="C2024" t="str">
        <f t="shared" si="31"/>
        <v>83272</v>
      </c>
      <c r="D2024" t="s">
        <v>349</v>
      </c>
      <c r="E2024" t="s">
        <v>1235</v>
      </c>
      <c r="F2024" t="s">
        <v>1250</v>
      </c>
      <c r="G2024" s="144">
        <v>102.3087664335</v>
      </c>
      <c r="H2024" t="str">
        <f>IF(VLOOKUP(A2024,$J$4:$K$19,2)="Y",IF(G2024&lt;='State Zip Codes'!$P$4,'State Zip Codes'!$P$3,IF(G2024&lt;='State Zip Codes'!$Q$4,'State Zip Codes'!$Q$3,IF(G2024&lt;='State Zip Codes'!$R$4,'State Zip Codes'!$R$3,IF(G2024&lt;='State Zip Codes'!$S$4,'State Zip Codes'!$S$3,IF(G2024&lt;='State Zip Codes'!$T$4,'State Zip Codes'!$T$3,"OUT OF TERRITORY"))))),$U$3)</f>
        <v>Zone 1</v>
      </c>
    </row>
    <row r="2025" spans="1:8" x14ac:dyDescent="0.25">
      <c r="A2025" t="s">
        <v>368</v>
      </c>
      <c r="B2025">
        <v>83287</v>
      </c>
      <c r="C2025" t="str">
        <f t="shared" si="31"/>
        <v>83287</v>
      </c>
      <c r="D2025" t="s">
        <v>349</v>
      </c>
      <c r="E2025" t="s">
        <v>1235</v>
      </c>
      <c r="F2025" t="s">
        <v>1251</v>
      </c>
      <c r="G2025" s="144">
        <v>103.15383125189999</v>
      </c>
      <c r="H2025" t="str">
        <f>IF(VLOOKUP(A2025,$J$4:$K$19,2)="Y",IF(G2025&lt;='State Zip Codes'!$P$4,'State Zip Codes'!$P$3,IF(G2025&lt;='State Zip Codes'!$Q$4,'State Zip Codes'!$Q$3,IF(G2025&lt;='State Zip Codes'!$R$4,'State Zip Codes'!$R$3,IF(G2025&lt;='State Zip Codes'!$S$4,'State Zip Codes'!$S$3,IF(G2025&lt;='State Zip Codes'!$T$4,'State Zip Codes'!$T$3,"OUT OF TERRITORY"))))),$U$3)</f>
        <v>Zone 1</v>
      </c>
    </row>
    <row r="2026" spans="1:8" x14ac:dyDescent="0.25">
      <c r="A2026" t="s">
        <v>368</v>
      </c>
      <c r="B2026">
        <v>83349</v>
      </c>
      <c r="C2026" t="str">
        <f t="shared" si="31"/>
        <v>83349</v>
      </c>
      <c r="D2026" t="s">
        <v>349</v>
      </c>
      <c r="E2026" t="s">
        <v>514</v>
      </c>
      <c r="F2026" t="s">
        <v>1252</v>
      </c>
      <c r="G2026" s="144">
        <v>105.18571504319999</v>
      </c>
      <c r="H2026" t="str">
        <f>IF(VLOOKUP(A2026,$J$4:$K$19,2)="Y",IF(G2026&lt;='State Zip Codes'!$P$4,'State Zip Codes'!$P$3,IF(G2026&lt;='State Zip Codes'!$Q$4,'State Zip Codes'!$Q$3,IF(G2026&lt;='State Zip Codes'!$R$4,'State Zip Codes'!$R$3,IF(G2026&lt;='State Zip Codes'!$S$4,'State Zip Codes'!$S$3,IF(G2026&lt;='State Zip Codes'!$T$4,'State Zip Codes'!$T$3,"OUT OF TERRITORY"))))),$U$3)</f>
        <v>Zone 1</v>
      </c>
    </row>
    <row r="2027" spans="1:8" x14ac:dyDescent="0.25">
      <c r="A2027" t="s">
        <v>368</v>
      </c>
      <c r="B2027">
        <v>83348</v>
      </c>
      <c r="C2027" t="str">
        <f t="shared" si="31"/>
        <v>83348</v>
      </c>
      <c r="D2027" t="s">
        <v>349</v>
      </c>
      <c r="E2027" t="s">
        <v>1233</v>
      </c>
      <c r="F2027" t="s">
        <v>1253</v>
      </c>
      <c r="G2027" s="144">
        <v>105.29134814549998</v>
      </c>
      <c r="H2027" t="str">
        <f>IF(VLOOKUP(A2027,$J$4:$K$19,2)="Y",IF(G2027&lt;='State Zip Codes'!$P$4,'State Zip Codes'!$P$3,IF(G2027&lt;='State Zip Codes'!$Q$4,'State Zip Codes'!$Q$3,IF(G2027&lt;='State Zip Codes'!$R$4,'State Zip Codes'!$R$3,IF(G2027&lt;='State Zip Codes'!$S$4,'State Zip Codes'!$S$3,IF(G2027&lt;='State Zip Codes'!$T$4,'State Zip Codes'!$T$3,"OUT OF TERRITORY"))))),$U$3)</f>
        <v>Zone 1</v>
      </c>
    </row>
    <row r="2028" spans="1:8" x14ac:dyDescent="0.25">
      <c r="A2028" t="s">
        <v>368</v>
      </c>
      <c r="B2028">
        <v>83347</v>
      </c>
      <c r="C2028" t="str">
        <f t="shared" si="31"/>
        <v>83347</v>
      </c>
      <c r="D2028" t="s">
        <v>349</v>
      </c>
      <c r="E2028" t="s">
        <v>1246</v>
      </c>
      <c r="F2028" t="s">
        <v>1254</v>
      </c>
      <c r="G2028" s="144">
        <v>107.5531392771</v>
      </c>
      <c r="H2028" t="str">
        <f>IF(VLOOKUP(A2028,$J$4:$K$19,2)="Y",IF(G2028&lt;='State Zip Codes'!$P$4,'State Zip Codes'!$P$3,IF(G2028&lt;='State Zip Codes'!$Q$4,'State Zip Codes'!$Q$3,IF(G2028&lt;='State Zip Codes'!$R$4,'State Zip Codes'!$R$3,IF(G2028&lt;='State Zip Codes'!$S$4,'State Zip Codes'!$S$3,IF(G2028&lt;='State Zip Codes'!$T$4,'State Zip Codes'!$T$3,"OUT OF TERRITORY"))))),$U$3)</f>
        <v>Zone 1</v>
      </c>
    </row>
    <row r="2029" spans="1:8" x14ac:dyDescent="0.25">
      <c r="A2029" t="s">
        <v>368</v>
      </c>
      <c r="B2029">
        <v>83342</v>
      </c>
      <c r="C2029" t="str">
        <f t="shared" si="31"/>
        <v>83342</v>
      </c>
      <c r="D2029" t="s">
        <v>349</v>
      </c>
      <c r="E2029" t="s">
        <v>1243</v>
      </c>
      <c r="F2029" t="s">
        <v>1255</v>
      </c>
      <c r="G2029" s="144">
        <v>108.10615963619999</v>
      </c>
      <c r="H2029" t="str">
        <f>IF(VLOOKUP(A2029,$J$4:$K$19,2)="Y",IF(G2029&lt;='State Zip Codes'!$P$4,'State Zip Codes'!$P$3,IF(G2029&lt;='State Zip Codes'!$Q$4,'State Zip Codes'!$Q$3,IF(G2029&lt;='State Zip Codes'!$R$4,'State Zip Codes'!$R$3,IF(G2029&lt;='State Zip Codes'!$S$4,'State Zip Codes'!$S$3,IF(G2029&lt;='State Zip Codes'!$T$4,'State Zip Codes'!$T$3,"OUT OF TERRITORY"))))),$U$3)</f>
        <v>Zone 1</v>
      </c>
    </row>
    <row r="2030" spans="1:8" x14ac:dyDescent="0.25">
      <c r="A2030" t="s">
        <v>368</v>
      </c>
      <c r="B2030">
        <v>83336</v>
      </c>
      <c r="C2030" t="str">
        <f t="shared" si="31"/>
        <v>83336</v>
      </c>
      <c r="D2030" t="s">
        <v>349</v>
      </c>
      <c r="E2030" t="s">
        <v>1246</v>
      </c>
      <c r="F2030" t="s">
        <v>1256</v>
      </c>
      <c r="G2030" s="144">
        <v>110.36173705590001</v>
      </c>
      <c r="H2030" t="str">
        <f>IF(VLOOKUP(A2030,$J$4:$K$19,2)="Y",IF(G2030&lt;='State Zip Codes'!$P$4,'State Zip Codes'!$P$3,IF(G2030&lt;='State Zip Codes'!$Q$4,'State Zip Codes'!$Q$3,IF(G2030&lt;='State Zip Codes'!$R$4,'State Zip Codes'!$R$3,IF(G2030&lt;='State Zip Codes'!$S$4,'State Zip Codes'!$S$3,IF(G2030&lt;='State Zip Codes'!$T$4,'State Zip Codes'!$T$3,"OUT OF TERRITORY"))))),$U$3)</f>
        <v>Zone 1</v>
      </c>
    </row>
    <row r="2031" spans="1:8" x14ac:dyDescent="0.25">
      <c r="A2031" t="s">
        <v>368</v>
      </c>
      <c r="B2031">
        <v>83311</v>
      </c>
      <c r="C2031" t="str">
        <f t="shared" si="31"/>
        <v>83311</v>
      </c>
      <c r="D2031" t="s">
        <v>349</v>
      </c>
      <c r="E2031" t="s">
        <v>1243</v>
      </c>
      <c r="F2031" t="s">
        <v>1257</v>
      </c>
      <c r="G2031" s="144">
        <v>110.541934701</v>
      </c>
      <c r="H2031" t="str">
        <f>IF(VLOOKUP(A2031,$J$4:$K$19,2)="Y",IF(G2031&lt;='State Zip Codes'!$P$4,'State Zip Codes'!$P$3,IF(G2031&lt;='State Zip Codes'!$Q$4,'State Zip Codes'!$Q$3,IF(G2031&lt;='State Zip Codes'!$R$4,'State Zip Codes'!$R$3,IF(G2031&lt;='State Zip Codes'!$S$4,'State Zip Codes'!$S$3,IF(G2031&lt;='State Zip Codes'!$T$4,'State Zip Codes'!$T$3,"OUT OF TERRITORY"))))),$U$3)</f>
        <v>Zone 1</v>
      </c>
    </row>
    <row r="2032" spans="1:8" x14ac:dyDescent="0.25">
      <c r="A2032" t="s">
        <v>368</v>
      </c>
      <c r="B2032">
        <v>83333</v>
      </c>
      <c r="C2032" t="str">
        <f t="shared" si="31"/>
        <v>83333</v>
      </c>
      <c r="D2032" t="s">
        <v>349</v>
      </c>
      <c r="E2032" t="s">
        <v>1233</v>
      </c>
      <c r="F2032" t="s">
        <v>1258</v>
      </c>
      <c r="G2032" s="144">
        <v>111.21301558619999</v>
      </c>
      <c r="H2032" t="str">
        <f>IF(VLOOKUP(A2032,$J$4:$K$19,2)="Y",IF(G2032&lt;='State Zip Codes'!$P$4,'State Zip Codes'!$P$3,IF(G2032&lt;='State Zip Codes'!$Q$4,'State Zip Codes'!$Q$3,IF(G2032&lt;='State Zip Codes'!$R$4,'State Zip Codes'!$R$3,IF(G2032&lt;='State Zip Codes'!$S$4,'State Zip Codes'!$S$3,IF(G2032&lt;='State Zip Codes'!$T$4,'State Zip Codes'!$T$3,"OUT OF TERRITORY"))))),$U$3)</f>
        <v>Zone 1</v>
      </c>
    </row>
    <row r="2033" spans="1:8" x14ac:dyDescent="0.25">
      <c r="A2033" t="s">
        <v>368</v>
      </c>
      <c r="B2033">
        <v>83226</v>
      </c>
      <c r="C2033" t="str">
        <f t="shared" si="31"/>
        <v>83226</v>
      </c>
      <c r="D2033" t="s">
        <v>349</v>
      </c>
      <c r="E2033" t="s">
        <v>579</v>
      </c>
      <c r="F2033" t="s">
        <v>1259</v>
      </c>
      <c r="G2033" s="144">
        <v>112.41847569479998</v>
      </c>
      <c r="H2033" t="str">
        <f>IF(VLOOKUP(A2033,$J$4:$K$19,2)="Y",IF(G2033&lt;='State Zip Codes'!$P$4,'State Zip Codes'!$P$3,IF(G2033&lt;='State Zip Codes'!$Q$4,'State Zip Codes'!$Q$3,IF(G2033&lt;='State Zip Codes'!$R$4,'State Zip Codes'!$R$3,IF(G2033&lt;='State Zip Codes'!$S$4,'State Zip Codes'!$S$3,IF(G2033&lt;='State Zip Codes'!$T$4,'State Zip Codes'!$T$3,"OUT OF TERRITORY"))))),$U$3)</f>
        <v>Zone 1</v>
      </c>
    </row>
    <row r="2034" spans="1:8" x14ac:dyDescent="0.25">
      <c r="A2034" t="s">
        <v>368</v>
      </c>
      <c r="B2034">
        <v>83313</v>
      </c>
      <c r="C2034" t="str">
        <f t="shared" si="31"/>
        <v>83313</v>
      </c>
      <c r="D2034" t="s">
        <v>349</v>
      </c>
      <c r="E2034" t="s">
        <v>1233</v>
      </c>
      <c r="F2034" t="s">
        <v>1260</v>
      </c>
      <c r="G2034" s="144">
        <v>113.7482100414</v>
      </c>
      <c r="H2034" t="str">
        <f>IF(VLOOKUP(A2034,$J$4:$K$19,2)="Y",IF(G2034&lt;='State Zip Codes'!$P$4,'State Zip Codes'!$P$3,IF(G2034&lt;='State Zip Codes'!$Q$4,'State Zip Codes'!$Q$3,IF(G2034&lt;='State Zip Codes'!$R$4,'State Zip Codes'!$R$3,IF(G2034&lt;='State Zip Codes'!$S$4,'State Zip Codes'!$S$3,IF(G2034&lt;='State Zip Codes'!$T$4,'State Zip Codes'!$T$3,"OUT OF TERRITORY"))))),$U$3)</f>
        <v>Zone 1</v>
      </c>
    </row>
    <row r="2035" spans="1:8" x14ac:dyDescent="0.25">
      <c r="A2035" t="s">
        <v>368</v>
      </c>
      <c r="B2035">
        <v>83318</v>
      </c>
      <c r="C2035" t="str">
        <f t="shared" si="31"/>
        <v>83318</v>
      </c>
      <c r="D2035" t="s">
        <v>349</v>
      </c>
      <c r="E2035" t="s">
        <v>1243</v>
      </c>
      <c r="F2035" t="s">
        <v>1261</v>
      </c>
      <c r="G2035" s="144">
        <v>114.43793206229998</v>
      </c>
      <c r="H2035" t="str">
        <f>IF(VLOOKUP(A2035,$J$4:$K$19,2)="Y",IF(G2035&lt;='State Zip Codes'!$P$4,'State Zip Codes'!$P$3,IF(G2035&lt;='State Zip Codes'!$Q$4,'State Zip Codes'!$Q$3,IF(G2035&lt;='State Zip Codes'!$R$4,'State Zip Codes'!$R$3,IF(G2035&lt;='State Zip Codes'!$S$4,'State Zip Codes'!$S$3,IF(G2035&lt;='State Zip Codes'!$T$4,'State Zip Codes'!$T$3,"OUT OF TERRITORY"))))),$U$3)</f>
        <v>Zone 1</v>
      </c>
    </row>
    <row r="2036" spans="1:8" x14ac:dyDescent="0.25">
      <c r="A2036" t="s">
        <v>368</v>
      </c>
      <c r="B2036">
        <v>83324</v>
      </c>
      <c r="C2036" t="str">
        <f t="shared" si="31"/>
        <v>83324</v>
      </c>
      <c r="D2036" t="s">
        <v>349</v>
      </c>
      <c r="E2036" t="s">
        <v>514</v>
      </c>
      <c r="F2036" t="s">
        <v>1262</v>
      </c>
      <c r="G2036" s="144">
        <v>118.80617152799998</v>
      </c>
      <c r="H2036" t="str">
        <f>IF(VLOOKUP(A2036,$J$4:$K$19,2)="Y",IF(G2036&lt;='State Zip Codes'!$P$4,'State Zip Codes'!$P$3,IF(G2036&lt;='State Zip Codes'!$Q$4,'State Zip Codes'!$Q$3,IF(G2036&lt;='State Zip Codes'!$R$4,'State Zip Codes'!$R$3,IF(G2036&lt;='State Zip Codes'!$S$4,'State Zip Codes'!$S$3,IF(G2036&lt;='State Zip Codes'!$T$4,'State Zip Codes'!$T$3,"OUT OF TERRITORY"))))),$U$3)</f>
        <v>Zone 1</v>
      </c>
    </row>
    <row r="2037" spans="1:8" x14ac:dyDescent="0.25">
      <c r="A2037" t="s">
        <v>368</v>
      </c>
      <c r="B2037">
        <v>83352</v>
      </c>
      <c r="C2037" t="str">
        <f t="shared" si="31"/>
        <v>83352</v>
      </c>
      <c r="D2037" t="s">
        <v>349</v>
      </c>
      <c r="E2037" t="s">
        <v>514</v>
      </c>
      <c r="F2037" t="s">
        <v>1263</v>
      </c>
      <c r="G2037" s="144">
        <v>118.83724008749999</v>
      </c>
      <c r="H2037" t="str">
        <f>IF(VLOOKUP(A2037,$J$4:$K$19,2)="Y",IF(G2037&lt;='State Zip Codes'!$P$4,'State Zip Codes'!$P$3,IF(G2037&lt;='State Zip Codes'!$Q$4,'State Zip Codes'!$Q$3,IF(G2037&lt;='State Zip Codes'!$R$4,'State Zip Codes'!$R$3,IF(G2037&lt;='State Zip Codes'!$S$4,'State Zip Codes'!$S$3,IF(G2037&lt;='State Zip Codes'!$T$4,'State Zip Codes'!$T$3,"OUT OF TERRITORY"))))),$U$3)</f>
        <v>Zone 1</v>
      </c>
    </row>
    <row r="2038" spans="1:8" x14ac:dyDescent="0.25">
      <c r="A2038" t="s">
        <v>368</v>
      </c>
      <c r="B2038">
        <v>83335</v>
      </c>
      <c r="C2038" t="str">
        <f t="shared" si="31"/>
        <v>83335</v>
      </c>
      <c r="D2038" t="s">
        <v>349</v>
      </c>
      <c r="E2038" t="s">
        <v>1264</v>
      </c>
      <c r="F2038" t="s">
        <v>1265</v>
      </c>
      <c r="G2038" s="144">
        <v>119.83143399149999</v>
      </c>
      <c r="H2038" t="str">
        <f>IF(VLOOKUP(A2038,$J$4:$K$19,2)="Y",IF(G2038&lt;='State Zip Codes'!$P$4,'State Zip Codes'!$P$3,IF(G2038&lt;='State Zip Codes'!$Q$4,'State Zip Codes'!$Q$3,IF(G2038&lt;='State Zip Codes'!$R$4,'State Zip Codes'!$R$3,IF(G2038&lt;='State Zip Codes'!$S$4,'State Zip Codes'!$S$3,IF(G2038&lt;='State Zip Codes'!$T$4,'State Zip Codes'!$T$3,"OUT OF TERRITORY"))))),$U$3)</f>
        <v>Zone 1</v>
      </c>
    </row>
    <row r="2039" spans="1:8" x14ac:dyDescent="0.25">
      <c r="A2039" t="s">
        <v>368</v>
      </c>
      <c r="B2039">
        <v>83253</v>
      </c>
      <c r="C2039" t="str">
        <f t="shared" si="31"/>
        <v>83253</v>
      </c>
      <c r="D2039" t="s">
        <v>349</v>
      </c>
      <c r="E2039" t="s">
        <v>1248</v>
      </c>
      <c r="F2039" t="s">
        <v>1266</v>
      </c>
      <c r="G2039" s="144">
        <v>120.6205754028</v>
      </c>
      <c r="H2039" t="str">
        <f>IF(VLOOKUP(A2039,$J$4:$K$19,2)="Y",IF(G2039&lt;='State Zip Codes'!$P$4,'State Zip Codes'!$P$3,IF(G2039&lt;='State Zip Codes'!$Q$4,'State Zip Codes'!$Q$3,IF(G2039&lt;='State Zip Codes'!$R$4,'State Zip Codes'!$R$3,IF(G2039&lt;='State Zip Codes'!$S$4,'State Zip Codes'!$S$3,IF(G2039&lt;='State Zip Codes'!$T$4,'State Zip Codes'!$T$3,"OUT OF TERRITORY"))))),$U$3)</f>
        <v>Zone 2</v>
      </c>
    </row>
    <row r="2040" spans="1:8" x14ac:dyDescent="0.25">
      <c r="A2040" t="s">
        <v>368</v>
      </c>
      <c r="B2040">
        <v>83338</v>
      </c>
      <c r="C2040" t="str">
        <f t="shared" si="31"/>
        <v>83338</v>
      </c>
      <c r="D2040" t="s">
        <v>349</v>
      </c>
      <c r="E2040" t="s">
        <v>1264</v>
      </c>
      <c r="F2040" t="s">
        <v>1264</v>
      </c>
      <c r="G2040" s="144">
        <v>126.4987468602</v>
      </c>
      <c r="H2040" t="str">
        <f>IF(VLOOKUP(A2040,$J$4:$K$19,2)="Y",IF(G2040&lt;='State Zip Codes'!$P$4,'State Zip Codes'!$P$3,IF(G2040&lt;='State Zip Codes'!$Q$4,'State Zip Codes'!$Q$3,IF(G2040&lt;='State Zip Codes'!$R$4,'State Zip Codes'!$R$3,IF(G2040&lt;='State Zip Codes'!$S$4,'State Zip Codes'!$S$3,IF(G2040&lt;='State Zip Codes'!$T$4,'State Zip Codes'!$T$3,"OUT OF TERRITORY"))))),$U$3)</f>
        <v>Zone 2</v>
      </c>
    </row>
    <row r="2041" spans="1:8" x14ac:dyDescent="0.25">
      <c r="A2041" t="s">
        <v>368</v>
      </c>
      <c r="B2041">
        <v>83325</v>
      </c>
      <c r="C2041" t="str">
        <f t="shared" si="31"/>
        <v>83325</v>
      </c>
      <c r="D2041" t="s">
        <v>349</v>
      </c>
      <c r="E2041" t="s">
        <v>1264</v>
      </c>
      <c r="F2041" t="s">
        <v>1267</v>
      </c>
      <c r="G2041" s="144">
        <v>127.64206984979998</v>
      </c>
      <c r="H2041" t="str">
        <f>IF(VLOOKUP(A2041,$J$4:$K$19,2)="Y",IF(G2041&lt;='State Zip Codes'!$P$4,'State Zip Codes'!$P$3,IF(G2041&lt;='State Zip Codes'!$Q$4,'State Zip Codes'!$Q$3,IF(G2041&lt;='State Zip Codes'!$R$4,'State Zip Codes'!$R$3,IF(G2041&lt;='State Zip Codes'!$S$4,'State Zip Codes'!$S$3,IF(G2041&lt;='State Zip Codes'!$T$4,'State Zip Codes'!$T$3,"OUT OF TERRITORY"))))),$U$3)</f>
        <v>Zone 2</v>
      </c>
    </row>
    <row r="2042" spans="1:8" x14ac:dyDescent="0.25">
      <c r="A2042" t="s">
        <v>368</v>
      </c>
      <c r="B2042">
        <v>83344</v>
      </c>
      <c r="C2042" t="str">
        <f t="shared" si="31"/>
        <v>83344</v>
      </c>
      <c r="D2042" t="s">
        <v>349</v>
      </c>
      <c r="E2042" t="s">
        <v>1268</v>
      </c>
      <c r="F2042" t="s">
        <v>1269</v>
      </c>
      <c r="G2042" s="144">
        <v>127.93411430909998</v>
      </c>
      <c r="H2042" t="str">
        <f>IF(VLOOKUP(A2042,$J$4:$K$19,2)="Y",IF(G2042&lt;='State Zip Codes'!$P$4,'State Zip Codes'!$P$3,IF(G2042&lt;='State Zip Codes'!$Q$4,'State Zip Codes'!$Q$3,IF(G2042&lt;='State Zip Codes'!$R$4,'State Zip Codes'!$R$3,IF(G2042&lt;='State Zip Codes'!$S$4,'State Zip Codes'!$S$3,IF(G2042&lt;='State Zip Codes'!$T$4,'State Zip Codes'!$T$3,"OUT OF TERRITORY"))))),$U$3)</f>
        <v>Zone 2</v>
      </c>
    </row>
    <row r="2043" spans="1:8" x14ac:dyDescent="0.25">
      <c r="A2043" t="s">
        <v>368</v>
      </c>
      <c r="B2043">
        <v>83346</v>
      </c>
      <c r="C2043" t="str">
        <f t="shared" si="31"/>
        <v>83346</v>
      </c>
      <c r="D2043" t="s">
        <v>349</v>
      </c>
      <c r="E2043" t="s">
        <v>1243</v>
      </c>
      <c r="F2043" t="s">
        <v>1270</v>
      </c>
      <c r="G2043" s="144">
        <v>131.04097025909999</v>
      </c>
      <c r="H2043" t="str">
        <f>IF(VLOOKUP(A2043,$J$4:$K$19,2)="Y",IF(G2043&lt;='State Zip Codes'!$P$4,'State Zip Codes'!$P$3,IF(G2043&lt;='State Zip Codes'!$Q$4,'State Zip Codes'!$Q$3,IF(G2043&lt;='State Zip Codes'!$R$4,'State Zip Codes'!$R$3,IF(G2043&lt;='State Zip Codes'!$S$4,'State Zip Codes'!$S$3,IF(G2043&lt;='State Zip Codes'!$T$4,'State Zip Codes'!$T$3,"OUT OF TERRITORY"))))),$U$3)</f>
        <v>Zone 2</v>
      </c>
    </row>
    <row r="2044" spans="1:8" x14ac:dyDescent="0.25">
      <c r="A2044" t="s">
        <v>368</v>
      </c>
      <c r="B2044">
        <v>83340</v>
      </c>
      <c r="C2044" t="str">
        <f t="shared" si="31"/>
        <v>83340</v>
      </c>
      <c r="D2044" t="s">
        <v>349</v>
      </c>
      <c r="E2044" t="s">
        <v>1233</v>
      </c>
      <c r="F2044" t="s">
        <v>1271</v>
      </c>
      <c r="G2044" s="144">
        <v>131.1279622257</v>
      </c>
      <c r="H2044" t="str">
        <f>IF(VLOOKUP(A2044,$J$4:$K$19,2)="Y",IF(G2044&lt;='State Zip Codes'!$P$4,'State Zip Codes'!$P$3,IF(G2044&lt;='State Zip Codes'!$Q$4,'State Zip Codes'!$Q$3,IF(G2044&lt;='State Zip Codes'!$R$4,'State Zip Codes'!$R$3,IF(G2044&lt;='State Zip Codes'!$S$4,'State Zip Codes'!$S$3,IF(G2044&lt;='State Zip Codes'!$T$4,'State Zip Codes'!$T$3,"OUT OF TERRITORY"))))),$U$3)</f>
        <v>Zone 2</v>
      </c>
    </row>
    <row r="2045" spans="1:8" x14ac:dyDescent="0.25">
      <c r="A2045" t="s">
        <v>368</v>
      </c>
      <c r="B2045">
        <v>83227</v>
      </c>
      <c r="C2045" t="str">
        <f t="shared" si="31"/>
        <v>83227</v>
      </c>
      <c r="D2045" t="s">
        <v>349</v>
      </c>
      <c r="E2045" t="s">
        <v>579</v>
      </c>
      <c r="F2045" t="s">
        <v>1272</v>
      </c>
      <c r="G2045" s="144">
        <v>131.35786956600001</v>
      </c>
      <c r="H2045" t="str">
        <f>IF(VLOOKUP(A2045,$J$4:$K$19,2)="Y",IF(G2045&lt;='State Zip Codes'!$P$4,'State Zip Codes'!$P$3,IF(G2045&lt;='State Zip Codes'!$Q$4,'State Zip Codes'!$Q$3,IF(G2045&lt;='State Zip Codes'!$R$4,'State Zip Codes'!$R$3,IF(G2045&lt;='State Zip Codes'!$S$4,'State Zip Codes'!$S$3,IF(G2045&lt;='State Zip Codes'!$T$4,'State Zip Codes'!$T$3,"OUT OF TERRITORY"))))),$U$3)</f>
        <v>Zone 2</v>
      </c>
    </row>
    <row r="2046" spans="1:8" x14ac:dyDescent="0.25">
      <c r="A2046" t="s">
        <v>368</v>
      </c>
      <c r="B2046">
        <v>83334</v>
      </c>
      <c r="C2046" t="str">
        <f t="shared" si="31"/>
        <v>83334</v>
      </c>
      <c r="D2046" t="s">
        <v>349</v>
      </c>
      <c r="E2046" t="s">
        <v>1268</v>
      </c>
      <c r="F2046" t="s">
        <v>1273</v>
      </c>
      <c r="G2046" s="144">
        <v>131.606418042</v>
      </c>
      <c r="H2046" t="str">
        <f>IF(VLOOKUP(A2046,$J$4:$K$19,2)="Y",IF(G2046&lt;='State Zip Codes'!$P$4,'State Zip Codes'!$P$3,IF(G2046&lt;='State Zip Codes'!$Q$4,'State Zip Codes'!$Q$3,IF(G2046&lt;='State Zip Codes'!$R$4,'State Zip Codes'!$R$3,IF(G2046&lt;='State Zip Codes'!$S$4,'State Zip Codes'!$S$3,IF(G2046&lt;='State Zip Codes'!$T$4,'State Zip Codes'!$T$3,"OUT OF TERRITORY"))))),$U$3)</f>
        <v>Zone 2</v>
      </c>
    </row>
    <row r="2047" spans="1:8" x14ac:dyDescent="0.25">
      <c r="A2047" t="s">
        <v>368</v>
      </c>
      <c r="B2047">
        <v>83327</v>
      </c>
      <c r="C2047" t="str">
        <f t="shared" si="31"/>
        <v>83327</v>
      </c>
      <c r="D2047" t="s">
        <v>349</v>
      </c>
      <c r="E2047" t="s">
        <v>1274</v>
      </c>
      <c r="F2047" t="s">
        <v>1275</v>
      </c>
      <c r="G2047" s="144">
        <v>135.0736692822</v>
      </c>
      <c r="H2047" t="str">
        <f>IF(VLOOKUP(A2047,$J$4:$K$19,2)="Y",IF(G2047&lt;='State Zip Codes'!$P$4,'State Zip Codes'!$P$3,IF(G2047&lt;='State Zip Codes'!$Q$4,'State Zip Codes'!$Q$3,IF(G2047&lt;='State Zip Codes'!$R$4,'State Zip Codes'!$R$3,IF(G2047&lt;='State Zip Codes'!$S$4,'State Zip Codes'!$S$3,IF(G2047&lt;='State Zip Codes'!$T$4,'State Zip Codes'!$T$3,"OUT OF TERRITORY"))))),$U$3)</f>
        <v>Zone 2</v>
      </c>
    </row>
    <row r="2048" spans="1:8" x14ac:dyDescent="0.25">
      <c r="A2048" t="s">
        <v>368</v>
      </c>
      <c r="B2048">
        <v>83341</v>
      </c>
      <c r="C2048" t="str">
        <f t="shared" si="31"/>
        <v>83341</v>
      </c>
      <c r="D2048" t="s">
        <v>349</v>
      </c>
      <c r="E2048" t="s">
        <v>1268</v>
      </c>
      <c r="F2048" t="s">
        <v>1276</v>
      </c>
      <c r="G2048" s="144">
        <v>136.88185944509999</v>
      </c>
      <c r="H2048" t="str">
        <f>IF(VLOOKUP(A2048,$J$4:$K$19,2)="Y",IF(G2048&lt;='State Zip Codes'!$P$4,'State Zip Codes'!$P$3,IF(G2048&lt;='State Zip Codes'!$Q$4,'State Zip Codes'!$Q$3,IF(G2048&lt;='State Zip Codes'!$R$4,'State Zip Codes'!$R$3,IF(G2048&lt;='State Zip Codes'!$S$4,'State Zip Codes'!$S$3,IF(G2048&lt;='State Zip Codes'!$T$4,'State Zip Codes'!$T$3,"OUT OF TERRITORY"))))),$U$3)</f>
        <v>Zone 2</v>
      </c>
    </row>
    <row r="2049" spans="1:8" x14ac:dyDescent="0.25">
      <c r="A2049" t="s">
        <v>368</v>
      </c>
      <c r="B2049">
        <v>83235</v>
      </c>
      <c r="C2049" t="str">
        <f t="shared" si="31"/>
        <v>83235</v>
      </c>
      <c r="D2049" t="s">
        <v>349</v>
      </c>
      <c r="E2049" t="s">
        <v>579</v>
      </c>
      <c r="F2049" t="s">
        <v>1277</v>
      </c>
      <c r="G2049" s="144">
        <v>138.7273318794</v>
      </c>
      <c r="H2049" t="str">
        <f>IF(VLOOKUP(A2049,$J$4:$K$19,2)="Y",IF(G2049&lt;='State Zip Codes'!$P$4,'State Zip Codes'!$P$3,IF(G2049&lt;='State Zip Codes'!$Q$4,'State Zip Codes'!$Q$3,IF(G2049&lt;='State Zip Codes'!$R$4,'State Zip Codes'!$R$3,IF(G2049&lt;='State Zip Codes'!$S$4,'State Zip Codes'!$S$3,IF(G2049&lt;='State Zip Codes'!$T$4,'State Zip Codes'!$T$3,"OUT OF TERRITORY"))))),$U$3)</f>
        <v>Zone 2</v>
      </c>
    </row>
    <row r="2050" spans="1:8" x14ac:dyDescent="0.25">
      <c r="A2050" t="s">
        <v>368</v>
      </c>
      <c r="B2050">
        <v>83330</v>
      </c>
      <c r="C2050" t="str">
        <f t="shared" si="31"/>
        <v>83330</v>
      </c>
      <c r="D2050" t="s">
        <v>349</v>
      </c>
      <c r="E2050" t="s">
        <v>1278</v>
      </c>
      <c r="F2050" t="s">
        <v>1278</v>
      </c>
      <c r="G2050" s="144">
        <v>140.05085251409997</v>
      </c>
      <c r="H2050" t="str">
        <f>IF(VLOOKUP(A2050,$J$4:$K$19,2)="Y",IF(G2050&lt;='State Zip Codes'!$P$4,'State Zip Codes'!$P$3,IF(G2050&lt;='State Zip Codes'!$Q$4,'State Zip Codes'!$Q$3,IF(G2050&lt;='State Zip Codes'!$R$4,'State Zip Codes'!$R$3,IF(G2050&lt;='State Zip Codes'!$S$4,'State Zip Codes'!$S$3,IF(G2050&lt;='State Zip Codes'!$T$4,'State Zip Codes'!$T$3,"OUT OF TERRITORY"))))),$U$3)</f>
        <v>Zone 2</v>
      </c>
    </row>
    <row r="2051" spans="1:8" x14ac:dyDescent="0.25">
      <c r="A2051" t="s">
        <v>368</v>
      </c>
      <c r="B2051">
        <v>83467</v>
      </c>
      <c r="C2051" t="str">
        <f t="shared" si="31"/>
        <v>83467</v>
      </c>
      <c r="D2051" t="s">
        <v>349</v>
      </c>
      <c r="E2051" t="s">
        <v>1248</v>
      </c>
      <c r="F2051" t="s">
        <v>1279</v>
      </c>
      <c r="G2051" s="144">
        <v>140.88970362059999</v>
      </c>
      <c r="H2051" t="str">
        <f>IF(VLOOKUP(A2051,$J$4:$K$19,2)="Y",IF(G2051&lt;='State Zip Codes'!$P$4,'State Zip Codes'!$P$3,IF(G2051&lt;='State Zip Codes'!$Q$4,'State Zip Codes'!$Q$3,IF(G2051&lt;='State Zip Codes'!$R$4,'State Zip Codes'!$R$3,IF(G2051&lt;='State Zip Codes'!$S$4,'State Zip Codes'!$S$3,IF(G2051&lt;='State Zip Codes'!$T$4,'State Zip Codes'!$T$3,"OUT OF TERRITORY"))))),$U$3)</f>
        <v>Zone 2</v>
      </c>
    </row>
    <row r="2052" spans="1:8" x14ac:dyDescent="0.25">
      <c r="A2052" t="s">
        <v>368</v>
      </c>
      <c r="B2052">
        <v>83314</v>
      </c>
      <c r="C2052" t="str">
        <f t="shared" si="31"/>
        <v>83314</v>
      </c>
      <c r="D2052" t="s">
        <v>349</v>
      </c>
      <c r="E2052" t="s">
        <v>1278</v>
      </c>
      <c r="F2052" t="s">
        <v>1280</v>
      </c>
      <c r="G2052" s="144">
        <v>144.71735015100001</v>
      </c>
      <c r="H2052" t="str">
        <f>IF(VLOOKUP(A2052,$J$4:$K$19,2)="Y",IF(G2052&lt;='State Zip Codes'!$P$4,'State Zip Codes'!$P$3,IF(G2052&lt;='State Zip Codes'!$Q$4,'State Zip Codes'!$Q$3,IF(G2052&lt;='State Zip Codes'!$R$4,'State Zip Codes'!$R$3,IF(G2052&lt;='State Zip Codes'!$S$4,'State Zip Codes'!$S$3,IF(G2052&lt;='State Zip Codes'!$T$4,'State Zip Codes'!$T$3,"OUT OF TERRITORY"))))),$U$3)</f>
        <v>Zone 2</v>
      </c>
    </row>
    <row r="2053" spans="1:8" x14ac:dyDescent="0.25">
      <c r="A2053" t="s">
        <v>368</v>
      </c>
      <c r="B2053">
        <v>83328</v>
      </c>
      <c r="C2053" t="str">
        <f t="shared" ref="C2053:C2116" si="32">TRIM(CLEAN(B2053))</f>
        <v>83328</v>
      </c>
      <c r="D2053" t="s">
        <v>349</v>
      </c>
      <c r="E2053" t="s">
        <v>1268</v>
      </c>
      <c r="F2053" t="s">
        <v>1281</v>
      </c>
      <c r="G2053" s="144">
        <v>144.7981284057</v>
      </c>
      <c r="H2053" t="str">
        <f>IF(VLOOKUP(A2053,$J$4:$K$19,2)="Y",IF(G2053&lt;='State Zip Codes'!$P$4,'State Zip Codes'!$P$3,IF(G2053&lt;='State Zip Codes'!$Q$4,'State Zip Codes'!$Q$3,IF(G2053&lt;='State Zip Codes'!$R$4,'State Zip Codes'!$R$3,IF(G2053&lt;='State Zip Codes'!$S$4,'State Zip Codes'!$S$3,IF(G2053&lt;='State Zip Codes'!$T$4,'State Zip Codes'!$T$3,"OUT OF TERRITORY"))))),$U$3)</f>
        <v>Zone 2</v>
      </c>
    </row>
    <row r="2054" spans="1:8" x14ac:dyDescent="0.25">
      <c r="A2054" t="s">
        <v>368</v>
      </c>
      <c r="B2054">
        <v>83355</v>
      </c>
      <c r="C2054" t="str">
        <f t="shared" si="32"/>
        <v>83355</v>
      </c>
      <c r="D2054" t="s">
        <v>349</v>
      </c>
      <c r="E2054" t="s">
        <v>1278</v>
      </c>
      <c r="F2054" t="s">
        <v>1282</v>
      </c>
      <c r="G2054" s="144">
        <v>145.50649156229997</v>
      </c>
      <c r="H2054" t="str">
        <f>IF(VLOOKUP(A2054,$J$4:$K$19,2)="Y",IF(G2054&lt;='State Zip Codes'!$P$4,'State Zip Codes'!$P$3,IF(G2054&lt;='State Zip Codes'!$Q$4,'State Zip Codes'!$Q$3,IF(G2054&lt;='State Zip Codes'!$R$4,'State Zip Codes'!$R$3,IF(G2054&lt;='State Zip Codes'!$S$4,'State Zip Codes'!$S$3,IF(G2054&lt;='State Zip Codes'!$T$4,'State Zip Codes'!$T$3,"OUT OF TERRITORY"))))),$U$3)</f>
        <v>Zone 2</v>
      </c>
    </row>
    <row r="2055" spans="1:8" x14ac:dyDescent="0.25">
      <c r="A2055" t="s">
        <v>368</v>
      </c>
      <c r="B2055">
        <v>83278</v>
      </c>
      <c r="C2055" t="str">
        <f t="shared" si="32"/>
        <v>83278</v>
      </c>
      <c r="D2055" t="s">
        <v>349</v>
      </c>
      <c r="E2055" t="s">
        <v>579</v>
      </c>
      <c r="F2055" t="s">
        <v>1283</v>
      </c>
      <c r="G2055" s="144">
        <v>148.84325485259998</v>
      </c>
      <c r="H2055" t="str">
        <f>IF(VLOOKUP(A2055,$J$4:$K$19,2)="Y",IF(G2055&lt;='State Zip Codes'!$P$4,'State Zip Codes'!$P$3,IF(G2055&lt;='State Zip Codes'!$Q$4,'State Zip Codes'!$Q$3,IF(G2055&lt;='State Zip Codes'!$R$4,'State Zip Codes'!$R$3,IF(G2055&lt;='State Zip Codes'!$S$4,'State Zip Codes'!$S$3,IF(G2055&lt;='State Zip Codes'!$T$4,'State Zip Codes'!$T$3,"OUT OF TERRITORY"))))),$U$3)</f>
        <v>Zone 2</v>
      </c>
    </row>
    <row r="2056" spans="1:8" x14ac:dyDescent="0.25">
      <c r="A2056" t="s">
        <v>368</v>
      </c>
      <c r="B2056">
        <v>83322</v>
      </c>
      <c r="C2056" t="str">
        <f t="shared" si="32"/>
        <v>83322</v>
      </c>
      <c r="D2056" t="s">
        <v>349</v>
      </c>
      <c r="E2056" t="s">
        <v>1274</v>
      </c>
      <c r="F2056" t="s">
        <v>1284</v>
      </c>
      <c r="G2056" s="144">
        <v>149.98657784219998</v>
      </c>
      <c r="H2056" t="str">
        <f>IF(VLOOKUP(A2056,$J$4:$K$19,2)="Y",IF(G2056&lt;='State Zip Codes'!$P$4,'State Zip Codes'!$P$3,IF(G2056&lt;='State Zip Codes'!$Q$4,'State Zip Codes'!$Q$3,IF(G2056&lt;='State Zip Codes'!$R$4,'State Zip Codes'!$R$3,IF(G2056&lt;='State Zip Codes'!$S$4,'State Zip Codes'!$S$3,IF(G2056&lt;='State Zip Codes'!$T$4,'State Zip Codes'!$T$3,"OUT OF TERRITORY"))))),$U$3)</f>
        <v>Zone 2</v>
      </c>
    </row>
    <row r="2057" spans="1:8" x14ac:dyDescent="0.25">
      <c r="A2057" t="s">
        <v>368</v>
      </c>
      <c r="B2057">
        <v>83337</v>
      </c>
      <c r="C2057" t="str">
        <f t="shared" si="32"/>
        <v>83337</v>
      </c>
      <c r="D2057" t="s">
        <v>349</v>
      </c>
      <c r="E2057" t="s">
        <v>1274</v>
      </c>
      <c r="F2057" t="s">
        <v>1285</v>
      </c>
      <c r="G2057" s="144">
        <v>151.65806634329999</v>
      </c>
      <c r="H2057" t="str">
        <f>IF(VLOOKUP(A2057,$J$4:$K$19,2)="Y",IF(G2057&lt;='State Zip Codes'!$P$4,'State Zip Codes'!$P$3,IF(G2057&lt;='State Zip Codes'!$Q$4,'State Zip Codes'!$Q$3,IF(G2057&lt;='State Zip Codes'!$R$4,'State Zip Codes'!$R$3,IF(G2057&lt;='State Zip Codes'!$S$4,'State Zip Codes'!$S$3,IF(G2057&lt;='State Zip Codes'!$T$4,'State Zip Codes'!$T$3,"OUT OF TERRITORY"))))),$U$3)</f>
        <v>Zone 3</v>
      </c>
    </row>
    <row r="2058" spans="1:8" x14ac:dyDescent="0.25">
      <c r="A2058" t="s">
        <v>368</v>
      </c>
      <c r="B2058">
        <v>83332</v>
      </c>
      <c r="C2058" t="str">
        <f t="shared" si="32"/>
        <v>83332</v>
      </c>
      <c r="D2058" t="s">
        <v>349</v>
      </c>
      <c r="E2058" t="s">
        <v>1278</v>
      </c>
      <c r="F2058" t="s">
        <v>1286</v>
      </c>
      <c r="G2058" s="144">
        <v>152.78896190909998</v>
      </c>
      <c r="H2058" t="str">
        <f>IF(VLOOKUP(A2058,$J$4:$K$19,2)="Y",IF(G2058&lt;='State Zip Codes'!$P$4,'State Zip Codes'!$P$3,IF(G2058&lt;='State Zip Codes'!$Q$4,'State Zip Codes'!$Q$3,IF(G2058&lt;='State Zip Codes'!$R$4,'State Zip Codes'!$R$3,IF(G2058&lt;='State Zip Codes'!$S$4,'State Zip Codes'!$S$3,IF(G2058&lt;='State Zip Codes'!$T$4,'State Zip Codes'!$T$3,"OUT OF TERRITORY"))))),$U$3)</f>
        <v>Zone 3</v>
      </c>
    </row>
    <row r="2059" spans="1:8" x14ac:dyDescent="0.25">
      <c r="A2059" t="s">
        <v>368</v>
      </c>
      <c r="B2059">
        <v>83462</v>
      </c>
      <c r="C2059" t="str">
        <f t="shared" si="32"/>
        <v>83462</v>
      </c>
      <c r="D2059" t="s">
        <v>349</v>
      </c>
      <c r="E2059" t="s">
        <v>1248</v>
      </c>
      <c r="F2059" t="s">
        <v>1287</v>
      </c>
      <c r="G2059" s="144">
        <v>153.7210186941</v>
      </c>
      <c r="H2059" t="str">
        <f>IF(VLOOKUP(A2059,$J$4:$K$19,2)="Y",IF(G2059&lt;='State Zip Codes'!$P$4,'State Zip Codes'!$P$3,IF(G2059&lt;='State Zip Codes'!$Q$4,'State Zip Codes'!$Q$3,IF(G2059&lt;='State Zip Codes'!$R$4,'State Zip Codes'!$R$3,IF(G2059&lt;='State Zip Codes'!$S$4,'State Zip Codes'!$S$3,IF(G2059&lt;='State Zip Codes'!$T$4,'State Zip Codes'!$T$3,"OUT OF TERRITORY"))))),$U$3)</f>
        <v>Zone 3</v>
      </c>
    </row>
    <row r="2060" spans="1:8" x14ac:dyDescent="0.25">
      <c r="A2060" t="s">
        <v>368</v>
      </c>
      <c r="B2060">
        <v>83316</v>
      </c>
      <c r="C2060" t="str">
        <f t="shared" si="32"/>
        <v>83316</v>
      </c>
      <c r="D2060" t="s">
        <v>349</v>
      </c>
      <c r="E2060" t="s">
        <v>1268</v>
      </c>
      <c r="F2060" t="s">
        <v>1288</v>
      </c>
      <c r="G2060" s="144">
        <v>154.8767691075</v>
      </c>
      <c r="H2060" t="str">
        <f>IF(VLOOKUP(A2060,$J$4:$K$19,2)="Y",IF(G2060&lt;='State Zip Codes'!$P$4,'State Zip Codes'!$P$3,IF(G2060&lt;='State Zip Codes'!$Q$4,'State Zip Codes'!$Q$3,IF(G2060&lt;='State Zip Codes'!$R$4,'State Zip Codes'!$R$3,IF(G2060&lt;='State Zip Codes'!$S$4,'State Zip Codes'!$S$3,IF(G2060&lt;='State Zip Codes'!$T$4,'State Zip Codes'!$T$3,"OUT OF TERRITORY"))))),$U$3)</f>
        <v>Zone 3</v>
      </c>
    </row>
    <row r="2061" spans="1:8" x14ac:dyDescent="0.25">
      <c r="A2061" t="s">
        <v>368</v>
      </c>
      <c r="B2061">
        <v>83229</v>
      </c>
      <c r="C2061" t="str">
        <f t="shared" si="32"/>
        <v>83229</v>
      </c>
      <c r="D2061" t="s">
        <v>349</v>
      </c>
      <c r="E2061" t="s">
        <v>1248</v>
      </c>
      <c r="F2061" t="s">
        <v>1289</v>
      </c>
      <c r="G2061" s="144">
        <v>155.28066038099999</v>
      </c>
      <c r="H2061" t="str">
        <f>IF(VLOOKUP(A2061,$J$4:$K$19,2)="Y",IF(G2061&lt;='State Zip Codes'!$P$4,'State Zip Codes'!$P$3,IF(G2061&lt;='State Zip Codes'!$Q$4,'State Zip Codes'!$Q$3,IF(G2061&lt;='State Zip Codes'!$R$4,'State Zip Codes'!$R$3,IF(G2061&lt;='State Zip Codes'!$S$4,'State Zip Codes'!$S$3,IF(G2061&lt;='State Zip Codes'!$T$4,'State Zip Codes'!$T$3,"OUT OF TERRITORY"))))),$U$3)</f>
        <v>Zone 3</v>
      </c>
    </row>
    <row r="2062" spans="1:8" x14ac:dyDescent="0.25">
      <c r="A2062" t="s">
        <v>368</v>
      </c>
      <c r="B2062">
        <v>83301</v>
      </c>
      <c r="C2062" t="str">
        <f t="shared" si="32"/>
        <v>83301</v>
      </c>
      <c r="D2062" t="s">
        <v>349</v>
      </c>
      <c r="E2062" t="s">
        <v>1268</v>
      </c>
      <c r="F2062" t="s">
        <v>1268</v>
      </c>
      <c r="G2062" s="144">
        <v>155.5975596879</v>
      </c>
      <c r="H2062" t="str">
        <f>IF(VLOOKUP(A2062,$J$4:$K$19,2)="Y",IF(G2062&lt;='State Zip Codes'!$P$4,'State Zip Codes'!$P$3,IF(G2062&lt;='State Zip Codes'!$Q$4,'State Zip Codes'!$Q$3,IF(G2062&lt;='State Zip Codes'!$R$4,'State Zip Codes'!$R$3,IF(G2062&lt;='State Zip Codes'!$S$4,'State Zip Codes'!$S$3,IF(G2062&lt;='State Zip Codes'!$T$4,'State Zip Codes'!$T$3,"OUT OF TERRITORY"))))),$U$3)</f>
        <v>Zone 3</v>
      </c>
    </row>
    <row r="2063" spans="1:8" x14ac:dyDescent="0.25">
      <c r="A2063" t="s">
        <v>368</v>
      </c>
      <c r="B2063">
        <v>83469</v>
      </c>
      <c r="C2063" t="str">
        <f t="shared" si="32"/>
        <v>83469</v>
      </c>
      <c r="D2063" t="s">
        <v>349</v>
      </c>
      <c r="E2063" t="s">
        <v>1248</v>
      </c>
      <c r="F2063" t="s">
        <v>1290</v>
      </c>
      <c r="G2063" s="144">
        <v>160.21434762959998</v>
      </c>
      <c r="H2063" t="str">
        <f>IF(VLOOKUP(A2063,$J$4:$K$19,2)="Y",IF(G2063&lt;='State Zip Codes'!$P$4,'State Zip Codes'!$P$3,IF(G2063&lt;='State Zip Codes'!$Q$4,'State Zip Codes'!$Q$3,IF(G2063&lt;='State Zip Codes'!$R$4,'State Zip Codes'!$R$3,IF(G2063&lt;='State Zip Codes'!$S$4,'State Zip Codes'!$S$3,IF(G2063&lt;='State Zip Codes'!$T$4,'State Zip Codes'!$T$3,"OUT OF TERRITORY"))))),$U$3)</f>
        <v>Zone 3</v>
      </c>
    </row>
    <row r="2064" spans="1:8" x14ac:dyDescent="0.25">
      <c r="A2064" t="s">
        <v>368</v>
      </c>
      <c r="B2064">
        <v>83466</v>
      </c>
      <c r="C2064" t="str">
        <f t="shared" si="32"/>
        <v>83466</v>
      </c>
      <c r="D2064" t="s">
        <v>349</v>
      </c>
      <c r="E2064" t="s">
        <v>1248</v>
      </c>
      <c r="F2064" t="s">
        <v>1291</v>
      </c>
      <c r="G2064" s="144">
        <v>160.94135192189998</v>
      </c>
      <c r="H2064" t="str">
        <f>IF(VLOOKUP(A2064,$J$4:$K$19,2)="Y",IF(G2064&lt;='State Zip Codes'!$P$4,'State Zip Codes'!$P$3,IF(G2064&lt;='State Zip Codes'!$Q$4,'State Zip Codes'!$Q$3,IF(G2064&lt;='State Zip Codes'!$R$4,'State Zip Codes'!$R$3,IF(G2064&lt;='State Zip Codes'!$S$4,'State Zip Codes'!$S$3,IF(G2064&lt;='State Zip Codes'!$T$4,'State Zip Codes'!$T$3,"OUT OF TERRITORY"))))),$U$3)</f>
        <v>Zone 3</v>
      </c>
    </row>
    <row r="2065" spans="1:8" x14ac:dyDescent="0.25">
      <c r="A2065" t="s">
        <v>368</v>
      </c>
      <c r="B2065">
        <v>83321</v>
      </c>
      <c r="C2065" t="str">
        <f t="shared" si="32"/>
        <v>83321</v>
      </c>
      <c r="D2065" t="s">
        <v>349</v>
      </c>
      <c r="E2065" t="s">
        <v>1268</v>
      </c>
      <c r="F2065" t="s">
        <v>1292</v>
      </c>
      <c r="G2065" s="144">
        <v>161.69321106180001</v>
      </c>
      <c r="H2065" t="str">
        <f>IF(VLOOKUP(A2065,$J$4:$K$19,2)="Y",IF(G2065&lt;='State Zip Codes'!$P$4,'State Zip Codes'!$P$3,IF(G2065&lt;='State Zip Codes'!$Q$4,'State Zip Codes'!$Q$3,IF(G2065&lt;='State Zip Codes'!$R$4,'State Zip Codes'!$R$3,IF(G2065&lt;='State Zip Codes'!$S$4,'State Zip Codes'!$S$3,IF(G2065&lt;='State Zip Codes'!$T$4,'State Zip Codes'!$T$3,"OUT OF TERRITORY"))))),$U$3)</f>
        <v>Zone 3</v>
      </c>
    </row>
    <row r="2066" spans="1:8" x14ac:dyDescent="0.25">
      <c r="A2066" t="s">
        <v>368</v>
      </c>
      <c r="B2066">
        <v>83633</v>
      </c>
      <c r="C2066" t="str">
        <f t="shared" si="32"/>
        <v>83633</v>
      </c>
      <c r="D2066" t="s">
        <v>349</v>
      </c>
      <c r="E2066" t="s">
        <v>1293</v>
      </c>
      <c r="F2066" t="s">
        <v>1294</v>
      </c>
      <c r="G2066" s="144">
        <v>166.95001132919998</v>
      </c>
      <c r="H2066" t="str">
        <f>IF(VLOOKUP(A2066,$J$4:$K$19,2)="Y",IF(G2066&lt;='State Zip Codes'!$P$4,'State Zip Codes'!$P$3,IF(G2066&lt;='State Zip Codes'!$Q$4,'State Zip Codes'!$Q$3,IF(G2066&lt;='State Zip Codes'!$R$4,'State Zip Codes'!$R$3,IF(G2066&lt;='State Zip Codes'!$S$4,'State Zip Codes'!$S$3,IF(G2066&lt;='State Zip Codes'!$T$4,'State Zip Codes'!$T$3,"OUT OF TERRITORY"))))),$U$3)</f>
        <v>Zone 3</v>
      </c>
    </row>
    <row r="2067" spans="1:8" x14ac:dyDescent="0.25">
      <c r="A2067" t="s">
        <v>368</v>
      </c>
      <c r="B2067">
        <v>83623</v>
      </c>
      <c r="C2067" t="str">
        <f t="shared" si="32"/>
        <v>83623</v>
      </c>
      <c r="D2067" t="s">
        <v>349</v>
      </c>
      <c r="E2067" t="s">
        <v>1293</v>
      </c>
      <c r="F2067" t="s">
        <v>1295</v>
      </c>
      <c r="G2067" s="144">
        <v>167.8012898595</v>
      </c>
      <c r="H2067" t="str">
        <f>IF(VLOOKUP(A2067,$J$4:$K$19,2)="Y",IF(G2067&lt;='State Zip Codes'!$P$4,'State Zip Codes'!$P$3,IF(G2067&lt;='State Zip Codes'!$Q$4,'State Zip Codes'!$Q$3,IF(G2067&lt;='State Zip Codes'!$R$4,'State Zip Codes'!$R$3,IF(G2067&lt;='State Zip Codes'!$S$4,'State Zip Codes'!$S$3,IF(G2067&lt;='State Zip Codes'!$T$4,'State Zip Codes'!$T$3,"OUT OF TERRITORY"))))),$U$3)</f>
        <v>Zone 3</v>
      </c>
    </row>
    <row r="2068" spans="1:8" x14ac:dyDescent="0.25">
      <c r="A2068" t="s">
        <v>368</v>
      </c>
      <c r="B2068">
        <v>83302</v>
      </c>
      <c r="C2068" t="str">
        <f t="shared" si="32"/>
        <v>83302</v>
      </c>
      <c r="D2068" t="s">
        <v>349</v>
      </c>
      <c r="E2068" t="s">
        <v>1268</v>
      </c>
      <c r="F2068" t="s">
        <v>1296</v>
      </c>
      <c r="G2068" s="144">
        <v>168.23003598060001</v>
      </c>
      <c r="H2068" t="str">
        <f>IF(VLOOKUP(A2068,$J$4:$K$19,2)="Y",IF(G2068&lt;='State Zip Codes'!$P$4,'State Zip Codes'!$P$3,IF(G2068&lt;='State Zip Codes'!$Q$4,'State Zip Codes'!$Q$3,IF(G2068&lt;='State Zip Codes'!$R$4,'State Zip Codes'!$R$3,IF(G2068&lt;='State Zip Codes'!$S$4,'State Zip Codes'!$S$3,IF(G2068&lt;='State Zip Codes'!$T$4,'State Zip Codes'!$T$3,"OUT OF TERRITORY"))))),$U$3)</f>
        <v>Zone 3</v>
      </c>
    </row>
    <row r="2069" spans="1:8" x14ac:dyDescent="0.25">
      <c r="A2069" t="s">
        <v>368</v>
      </c>
      <c r="B2069">
        <v>83463</v>
      </c>
      <c r="C2069" t="str">
        <f t="shared" si="32"/>
        <v>83463</v>
      </c>
      <c r="D2069" t="s">
        <v>349</v>
      </c>
      <c r="E2069" t="s">
        <v>1248</v>
      </c>
      <c r="F2069" t="s">
        <v>1297</v>
      </c>
      <c r="G2069" s="144">
        <v>171.10698459029999</v>
      </c>
      <c r="H2069" t="str">
        <f>IF(VLOOKUP(A2069,$J$4:$K$19,2)="Y",IF(G2069&lt;='State Zip Codes'!$P$4,'State Zip Codes'!$P$3,IF(G2069&lt;='State Zip Codes'!$Q$4,'State Zip Codes'!$Q$3,IF(G2069&lt;='State Zip Codes'!$R$4,'State Zip Codes'!$R$3,IF(G2069&lt;='State Zip Codes'!$S$4,'State Zip Codes'!$S$3,IF(G2069&lt;='State Zip Codes'!$T$4,'State Zip Codes'!$T$3,"OUT OF TERRITORY"))))),$U$3)</f>
        <v>Zone 3</v>
      </c>
    </row>
    <row r="2070" spans="1:8" x14ac:dyDescent="0.25">
      <c r="A2070" t="s">
        <v>368</v>
      </c>
      <c r="B2070">
        <v>83637</v>
      </c>
      <c r="C2070" t="str">
        <f t="shared" si="32"/>
        <v>83637</v>
      </c>
      <c r="D2070" t="s">
        <v>349</v>
      </c>
      <c r="E2070" t="s">
        <v>1298</v>
      </c>
      <c r="F2070" t="s">
        <v>1299</v>
      </c>
      <c r="G2070" s="144">
        <v>176.69932530029999</v>
      </c>
      <c r="H2070" t="str">
        <f>IF(VLOOKUP(A2070,$J$4:$K$19,2)="Y",IF(G2070&lt;='State Zip Codes'!$P$4,'State Zip Codes'!$P$3,IF(G2070&lt;='State Zip Codes'!$Q$4,'State Zip Codes'!$Q$3,IF(G2070&lt;='State Zip Codes'!$R$4,'State Zip Codes'!$R$3,IF(G2070&lt;='State Zip Codes'!$S$4,'State Zip Codes'!$S$3,IF(G2070&lt;='State Zip Codes'!$T$4,'State Zip Codes'!$T$3,"OUT OF TERRITORY"))))),$U$3)</f>
        <v>Zone 3</v>
      </c>
    </row>
    <row r="2071" spans="1:8" x14ac:dyDescent="0.25">
      <c r="A2071" t="s">
        <v>368</v>
      </c>
      <c r="B2071">
        <v>83622</v>
      </c>
      <c r="C2071" t="str">
        <f t="shared" si="32"/>
        <v>83622</v>
      </c>
      <c r="D2071" t="s">
        <v>349</v>
      </c>
      <c r="E2071" t="s">
        <v>1298</v>
      </c>
      <c r="F2071" t="s">
        <v>1300</v>
      </c>
      <c r="G2071" s="144">
        <v>178.38324122519998</v>
      </c>
      <c r="H2071" t="str">
        <f>IF(VLOOKUP(A2071,$J$4:$K$19,2)="Y",IF(G2071&lt;='State Zip Codes'!$P$4,'State Zip Codes'!$P$3,IF(G2071&lt;='State Zip Codes'!$Q$4,'State Zip Codes'!$Q$3,IF(G2071&lt;='State Zip Codes'!$R$4,'State Zip Codes'!$R$3,IF(G2071&lt;='State Zip Codes'!$S$4,'State Zip Codes'!$S$3,IF(G2071&lt;='State Zip Codes'!$T$4,'State Zip Codes'!$T$3,"OUT OF TERRITORY"))))),$U$3)</f>
        <v>Zone 3</v>
      </c>
    </row>
    <row r="2072" spans="1:8" x14ac:dyDescent="0.25">
      <c r="A2072" t="s">
        <v>368</v>
      </c>
      <c r="B2072">
        <v>83627</v>
      </c>
      <c r="C2072" t="str">
        <f t="shared" si="32"/>
        <v>83627</v>
      </c>
      <c r="D2072" t="s">
        <v>349</v>
      </c>
      <c r="E2072" t="s">
        <v>1293</v>
      </c>
      <c r="F2072" t="s">
        <v>1301</v>
      </c>
      <c r="G2072" s="144">
        <v>180.06094343819998</v>
      </c>
      <c r="H2072" t="str">
        <f>IF(VLOOKUP(A2072,$J$4:$K$19,2)="Y",IF(G2072&lt;='State Zip Codes'!$P$4,'State Zip Codes'!$P$3,IF(G2072&lt;='State Zip Codes'!$Q$4,'State Zip Codes'!$Q$3,IF(G2072&lt;='State Zip Codes'!$R$4,'State Zip Codes'!$R$3,IF(G2072&lt;='State Zip Codes'!$S$4,'State Zip Codes'!$S$3,IF(G2072&lt;='State Zip Codes'!$T$4,'State Zip Codes'!$T$3,"OUT OF TERRITORY"))))),$U$3)</f>
        <v>Zone 3</v>
      </c>
    </row>
    <row r="2073" spans="1:8" x14ac:dyDescent="0.25">
      <c r="A2073" t="s">
        <v>368</v>
      </c>
      <c r="B2073">
        <v>83647</v>
      </c>
      <c r="C2073" t="str">
        <f t="shared" si="32"/>
        <v>83647</v>
      </c>
      <c r="D2073" t="s">
        <v>349</v>
      </c>
      <c r="E2073" t="s">
        <v>1293</v>
      </c>
      <c r="F2073" t="s">
        <v>1302</v>
      </c>
      <c r="G2073" s="144">
        <v>180.21628623569998</v>
      </c>
      <c r="H2073" t="str">
        <f>IF(VLOOKUP(A2073,$J$4:$K$19,2)="Y",IF(G2073&lt;='State Zip Codes'!$P$4,'State Zip Codes'!$P$3,IF(G2073&lt;='State Zip Codes'!$Q$4,'State Zip Codes'!$Q$3,IF(G2073&lt;='State Zip Codes'!$R$4,'State Zip Codes'!$R$3,IF(G2073&lt;='State Zip Codes'!$S$4,'State Zip Codes'!$S$3,IF(G2073&lt;='State Zip Codes'!$T$4,'State Zip Codes'!$T$3,"OUT OF TERRITORY"))))),$U$3)</f>
        <v>Zone 3</v>
      </c>
    </row>
    <row r="2074" spans="1:8" x14ac:dyDescent="0.25">
      <c r="A2074" t="s">
        <v>368</v>
      </c>
      <c r="B2074">
        <v>83604</v>
      </c>
      <c r="C2074" t="str">
        <f t="shared" si="32"/>
        <v>83604</v>
      </c>
      <c r="D2074" t="s">
        <v>349</v>
      </c>
      <c r="E2074" t="s">
        <v>1303</v>
      </c>
      <c r="F2074" t="s">
        <v>1304</v>
      </c>
      <c r="G2074" s="144">
        <v>188.10148663680002</v>
      </c>
      <c r="H2074" t="str">
        <f>IF(VLOOKUP(A2074,$J$4:$K$19,2)="Y",IF(G2074&lt;='State Zip Codes'!$P$4,'State Zip Codes'!$P$3,IF(G2074&lt;='State Zip Codes'!$Q$4,'State Zip Codes'!$Q$3,IF(G2074&lt;='State Zip Codes'!$R$4,'State Zip Codes'!$R$3,IF(G2074&lt;='State Zip Codes'!$S$4,'State Zip Codes'!$S$3,IF(G2074&lt;='State Zip Codes'!$T$4,'State Zip Codes'!$T$3,"OUT OF TERRITORY"))))),$U$3)</f>
        <v>Zone 3</v>
      </c>
    </row>
    <row r="2075" spans="1:8" x14ac:dyDescent="0.25">
      <c r="A2075" t="s">
        <v>368</v>
      </c>
      <c r="B2075">
        <v>83677</v>
      </c>
      <c r="C2075" t="str">
        <f t="shared" si="32"/>
        <v>83677</v>
      </c>
      <c r="D2075" t="s">
        <v>349</v>
      </c>
      <c r="E2075" t="s">
        <v>1305</v>
      </c>
      <c r="F2075" t="s">
        <v>1306</v>
      </c>
      <c r="G2075" s="144">
        <v>189.9780276306</v>
      </c>
      <c r="H2075" t="str">
        <f>IF(VLOOKUP(A2075,$J$4:$K$19,2)="Y",IF(G2075&lt;='State Zip Codes'!$P$4,'State Zip Codes'!$P$3,IF(G2075&lt;='State Zip Codes'!$Q$4,'State Zip Codes'!$Q$3,IF(G2075&lt;='State Zip Codes'!$R$4,'State Zip Codes'!$R$3,IF(G2075&lt;='State Zip Codes'!$S$4,'State Zip Codes'!$S$3,IF(G2075&lt;='State Zip Codes'!$T$4,'State Zip Codes'!$T$3,"OUT OF TERRITORY"))))),$U$3)</f>
        <v>Zone 3</v>
      </c>
    </row>
    <row r="2076" spans="1:8" x14ac:dyDescent="0.25">
      <c r="A2076" t="s">
        <v>368</v>
      </c>
      <c r="B2076">
        <v>83631</v>
      </c>
      <c r="C2076" t="str">
        <f t="shared" si="32"/>
        <v>83631</v>
      </c>
      <c r="D2076" t="s">
        <v>349</v>
      </c>
      <c r="E2076" t="s">
        <v>1298</v>
      </c>
      <c r="F2076" t="s">
        <v>1307</v>
      </c>
      <c r="G2076" s="144">
        <v>192.20875020269997</v>
      </c>
      <c r="H2076" t="str">
        <f>IF(VLOOKUP(A2076,$J$4:$K$19,2)="Y",IF(G2076&lt;='State Zip Codes'!$P$4,'State Zip Codes'!$P$3,IF(G2076&lt;='State Zip Codes'!$Q$4,'State Zip Codes'!$Q$3,IF(G2076&lt;='State Zip Codes'!$R$4,'State Zip Codes'!$R$3,IF(G2076&lt;='State Zip Codes'!$S$4,'State Zip Codes'!$S$3,IF(G2076&lt;='State Zip Codes'!$T$4,'State Zip Codes'!$T$3,"OUT OF TERRITORY"))))),$U$3)</f>
        <v>Zone 3</v>
      </c>
    </row>
    <row r="2077" spans="1:8" x14ac:dyDescent="0.25">
      <c r="A2077" t="s">
        <v>368</v>
      </c>
      <c r="B2077">
        <v>83638</v>
      </c>
      <c r="C2077" t="str">
        <f t="shared" si="32"/>
        <v>83638</v>
      </c>
      <c r="D2077" t="s">
        <v>349</v>
      </c>
      <c r="E2077" t="s">
        <v>1305</v>
      </c>
      <c r="F2077" t="s">
        <v>1308</v>
      </c>
      <c r="G2077" s="144">
        <v>193.33343205659997</v>
      </c>
      <c r="H2077" t="str">
        <f>IF(VLOOKUP(A2077,$J$4:$K$19,2)="Y",IF(G2077&lt;='State Zip Codes'!$P$4,'State Zip Codes'!$P$3,IF(G2077&lt;='State Zip Codes'!$Q$4,'State Zip Codes'!$Q$3,IF(G2077&lt;='State Zip Codes'!$R$4,'State Zip Codes'!$R$3,IF(G2077&lt;='State Zip Codes'!$S$4,'State Zip Codes'!$S$3,IF(G2077&lt;='State Zip Codes'!$T$4,'State Zip Codes'!$T$3,"OUT OF TERRITORY"))))),$U$3)</f>
        <v>Zone 3</v>
      </c>
    </row>
    <row r="2078" spans="1:8" x14ac:dyDescent="0.25">
      <c r="A2078" t="s">
        <v>368</v>
      </c>
      <c r="B2078">
        <v>83611</v>
      </c>
      <c r="C2078" t="str">
        <f t="shared" si="32"/>
        <v>83611</v>
      </c>
      <c r="D2078" t="s">
        <v>349</v>
      </c>
      <c r="E2078" t="s">
        <v>1305</v>
      </c>
      <c r="F2078" t="s">
        <v>474</v>
      </c>
      <c r="G2078" s="144">
        <v>194.20335172259999</v>
      </c>
      <c r="H2078" t="str">
        <f>IF(VLOOKUP(A2078,$J$4:$K$19,2)="Y",IF(G2078&lt;='State Zip Codes'!$P$4,'State Zip Codes'!$P$3,IF(G2078&lt;='State Zip Codes'!$Q$4,'State Zip Codes'!$Q$3,IF(G2078&lt;='State Zip Codes'!$R$4,'State Zip Codes'!$R$3,IF(G2078&lt;='State Zip Codes'!$S$4,'State Zip Codes'!$S$3,IF(G2078&lt;='State Zip Codes'!$T$4,'State Zip Codes'!$T$3,"OUT OF TERRITORY"))))),$U$3)</f>
        <v>Zone 3</v>
      </c>
    </row>
    <row r="2079" spans="1:8" x14ac:dyDescent="0.25">
      <c r="A2079" t="s">
        <v>368</v>
      </c>
      <c r="B2079">
        <v>83716</v>
      </c>
      <c r="C2079" t="str">
        <f t="shared" si="32"/>
        <v>83716</v>
      </c>
      <c r="D2079" t="s">
        <v>349</v>
      </c>
      <c r="E2079" t="s">
        <v>1309</v>
      </c>
      <c r="F2079" t="s">
        <v>1298</v>
      </c>
      <c r="G2079" s="144">
        <v>197.52768758909997</v>
      </c>
      <c r="H2079" t="str">
        <f>IF(VLOOKUP(A2079,$J$4:$K$19,2)="Y",IF(G2079&lt;='State Zip Codes'!$P$4,'State Zip Codes'!$P$3,IF(G2079&lt;='State Zip Codes'!$Q$4,'State Zip Codes'!$Q$3,IF(G2079&lt;='State Zip Codes'!$R$4,'State Zip Codes'!$R$3,IF(G2079&lt;='State Zip Codes'!$S$4,'State Zip Codes'!$S$3,IF(G2079&lt;='State Zip Codes'!$T$4,'State Zip Codes'!$T$3,"OUT OF TERRITORY"))))),$U$3)</f>
        <v>Zone 3</v>
      </c>
    </row>
    <row r="2080" spans="1:8" x14ac:dyDescent="0.25">
      <c r="A2080" t="s">
        <v>368</v>
      </c>
      <c r="B2080">
        <v>83666</v>
      </c>
      <c r="C2080" t="str">
        <f t="shared" si="32"/>
        <v>83666</v>
      </c>
      <c r="D2080" t="s">
        <v>349</v>
      </c>
      <c r="E2080" t="s">
        <v>1298</v>
      </c>
      <c r="F2080" t="s">
        <v>1310</v>
      </c>
      <c r="G2080" s="144">
        <v>200.41706362260001</v>
      </c>
      <c r="H2080" t="str">
        <f>IF(VLOOKUP(A2080,$J$4:$K$19,2)="Y",IF(G2080&lt;='State Zip Codes'!$P$4,'State Zip Codes'!$P$3,IF(G2080&lt;='State Zip Codes'!$Q$4,'State Zip Codes'!$Q$3,IF(G2080&lt;='State Zip Codes'!$R$4,'State Zip Codes'!$R$3,IF(G2080&lt;='State Zip Codes'!$S$4,'State Zip Codes'!$S$3,IF(G2080&lt;='State Zip Codes'!$T$4,'State Zip Codes'!$T$3,"OUT OF TERRITORY"))))),$U$3)</f>
        <v>Zone 3</v>
      </c>
    </row>
    <row r="2081" spans="1:8" x14ac:dyDescent="0.25">
      <c r="A2081" t="s">
        <v>368</v>
      </c>
      <c r="B2081">
        <v>83648</v>
      </c>
      <c r="C2081" t="str">
        <f t="shared" si="32"/>
        <v>83648</v>
      </c>
      <c r="D2081" t="s">
        <v>349</v>
      </c>
      <c r="E2081" t="s">
        <v>1293</v>
      </c>
      <c r="F2081" t="s">
        <v>1311</v>
      </c>
      <c r="G2081" s="144">
        <v>203.16973799429999</v>
      </c>
      <c r="H2081" t="str">
        <f>IF(VLOOKUP(A2081,$J$4:$K$19,2)="Y",IF(G2081&lt;='State Zip Codes'!$P$4,'State Zip Codes'!$P$3,IF(G2081&lt;='State Zip Codes'!$Q$4,'State Zip Codes'!$Q$3,IF(G2081&lt;='State Zip Codes'!$R$4,'State Zip Codes'!$R$3,IF(G2081&lt;='State Zip Codes'!$S$4,'State Zip Codes'!$S$3,IF(G2081&lt;='State Zip Codes'!$T$4,'State Zip Codes'!$T$3,"OUT OF TERRITORY"))))),$U$3)</f>
        <v>Zone 3</v>
      </c>
    </row>
    <row r="2082" spans="1:8" x14ac:dyDescent="0.25">
      <c r="A2082" t="s">
        <v>368</v>
      </c>
      <c r="B2082">
        <v>83712</v>
      </c>
      <c r="C2082" t="str">
        <f t="shared" si="32"/>
        <v>83712</v>
      </c>
      <c r="D2082" t="s">
        <v>349</v>
      </c>
      <c r="E2082" t="s">
        <v>1309</v>
      </c>
      <c r="F2082" t="s">
        <v>1298</v>
      </c>
      <c r="G2082" s="144">
        <v>204.82879907159997</v>
      </c>
      <c r="H2082" t="str">
        <f>IF(VLOOKUP(A2082,$J$4:$K$19,2)="Y",IF(G2082&lt;='State Zip Codes'!$P$4,'State Zip Codes'!$P$3,IF(G2082&lt;='State Zip Codes'!$Q$4,'State Zip Codes'!$Q$3,IF(G2082&lt;='State Zip Codes'!$R$4,'State Zip Codes'!$R$3,IF(G2082&lt;='State Zip Codes'!$S$4,'State Zip Codes'!$S$3,IF(G2082&lt;='State Zip Codes'!$T$4,'State Zip Codes'!$T$3,"OUT OF TERRITORY"))))),$U$3)</f>
        <v>Zone 3</v>
      </c>
    </row>
    <row r="2083" spans="1:8" x14ac:dyDescent="0.25">
      <c r="A2083" t="s">
        <v>368</v>
      </c>
      <c r="B2083">
        <v>83629</v>
      </c>
      <c r="C2083" t="str">
        <f t="shared" si="32"/>
        <v>83629</v>
      </c>
      <c r="D2083" t="s">
        <v>349</v>
      </c>
      <c r="E2083" t="s">
        <v>1298</v>
      </c>
      <c r="F2083" t="s">
        <v>1312</v>
      </c>
      <c r="G2083" s="144">
        <v>204.97792815719998</v>
      </c>
      <c r="H2083" t="str">
        <f>IF(VLOOKUP(A2083,$J$4:$K$19,2)="Y",IF(G2083&lt;='State Zip Codes'!$P$4,'State Zip Codes'!$P$3,IF(G2083&lt;='State Zip Codes'!$Q$4,'State Zip Codes'!$Q$3,IF(G2083&lt;='State Zip Codes'!$R$4,'State Zip Codes'!$R$3,IF(G2083&lt;='State Zip Codes'!$S$4,'State Zip Codes'!$S$3,IF(G2083&lt;='State Zip Codes'!$T$4,'State Zip Codes'!$T$3,"OUT OF TERRITORY"))))),$U$3)</f>
        <v>Zone 3</v>
      </c>
    </row>
    <row r="2084" spans="1:8" x14ac:dyDescent="0.25">
      <c r="A2084" t="s">
        <v>368</v>
      </c>
      <c r="B2084">
        <v>83602</v>
      </c>
      <c r="C2084" t="str">
        <f t="shared" si="32"/>
        <v>83602</v>
      </c>
      <c r="D2084" t="s">
        <v>349</v>
      </c>
      <c r="E2084" t="s">
        <v>1298</v>
      </c>
      <c r="F2084" t="s">
        <v>1313</v>
      </c>
      <c r="G2084" s="144">
        <v>205.4004605664</v>
      </c>
      <c r="H2084" t="str">
        <f>IF(VLOOKUP(A2084,$J$4:$K$19,2)="Y",IF(G2084&lt;='State Zip Codes'!$P$4,'State Zip Codes'!$P$3,IF(G2084&lt;='State Zip Codes'!$Q$4,'State Zip Codes'!$Q$3,IF(G2084&lt;='State Zip Codes'!$R$4,'State Zip Codes'!$R$3,IF(G2084&lt;='State Zip Codes'!$S$4,'State Zip Codes'!$S$3,IF(G2084&lt;='State Zip Codes'!$T$4,'State Zip Codes'!$T$3,"OUT OF TERRITORY"))))),$U$3)</f>
        <v>Zone 3</v>
      </c>
    </row>
    <row r="2085" spans="1:8" x14ac:dyDescent="0.25">
      <c r="A2085" t="s">
        <v>368</v>
      </c>
      <c r="B2085">
        <v>83708</v>
      </c>
      <c r="C2085" t="str">
        <f t="shared" si="32"/>
        <v>83708</v>
      </c>
      <c r="D2085" t="s">
        <v>349</v>
      </c>
      <c r="E2085" t="s">
        <v>1309</v>
      </c>
      <c r="F2085" t="s">
        <v>1298</v>
      </c>
      <c r="G2085" s="144">
        <v>206.69912635349996</v>
      </c>
      <c r="H2085" t="str">
        <f>IF(VLOOKUP(A2085,$J$4:$K$19,2)="Y",IF(G2085&lt;='State Zip Codes'!$P$4,'State Zip Codes'!$P$3,IF(G2085&lt;='State Zip Codes'!$Q$4,'State Zip Codes'!$Q$3,IF(G2085&lt;='State Zip Codes'!$R$4,'State Zip Codes'!$R$3,IF(G2085&lt;='State Zip Codes'!$S$4,'State Zip Codes'!$S$3,IF(G2085&lt;='State Zip Codes'!$T$4,'State Zip Codes'!$T$3,"OUT OF TERRITORY"))))),$U$3)</f>
        <v>Zone 3</v>
      </c>
    </row>
    <row r="2086" spans="1:8" x14ac:dyDescent="0.25">
      <c r="A2086" t="s">
        <v>368</v>
      </c>
      <c r="B2086">
        <v>83702</v>
      </c>
      <c r="C2086" t="str">
        <f t="shared" si="32"/>
        <v>83702</v>
      </c>
      <c r="D2086" t="s">
        <v>349</v>
      </c>
      <c r="E2086" t="s">
        <v>1309</v>
      </c>
      <c r="F2086" t="s">
        <v>1298</v>
      </c>
      <c r="G2086" s="144">
        <v>206.96631596519998</v>
      </c>
      <c r="H2086" t="str">
        <f>IF(VLOOKUP(A2086,$J$4:$K$19,2)="Y",IF(G2086&lt;='State Zip Codes'!$P$4,'State Zip Codes'!$P$3,IF(G2086&lt;='State Zip Codes'!$Q$4,'State Zip Codes'!$Q$3,IF(G2086&lt;='State Zip Codes'!$R$4,'State Zip Codes'!$R$3,IF(G2086&lt;='State Zip Codes'!$S$4,'State Zip Codes'!$S$3,IF(G2086&lt;='State Zip Codes'!$T$4,'State Zip Codes'!$T$3,"OUT OF TERRITORY"))))),$U$3)</f>
        <v>Zone 3</v>
      </c>
    </row>
    <row r="2087" spans="1:8" x14ac:dyDescent="0.25">
      <c r="A2087" t="s">
        <v>368</v>
      </c>
      <c r="B2087">
        <v>83706</v>
      </c>
      <c r="C2087" t="str">
        <f t="shared" si="32"/>
        <v>83706</v>
      </c>
      <c r="D2087" t="s">
        <v>349</v>
      </c>
      <c r="E2087" t="s">
        <v>1309</v>
      </c>
      <c r="F2087" t="s">
        <v>1298</v>
      </c>
      <c r="G2087" s="144">
        <v>208.25255432849997</v>
      </c>
      <c r="H2087" t="str">
        <f>IF(VLOOKUP(A2087,$J$4:$K$19,2)="Y",IF(G2087&lt;='State Zip Codes'!$P$4,'State Zip Codes'!$P$3,IF(G2087&lt;='State Zip Codes'!$Q$4,'State Zip Codes'!$Q$3,IF(G2087&lt;='State Zip Codes'!$R$4,'State Zip Codes'!$R$3,IF(G2087&lt;='State Zip Codes'!$S$4,'State Zip Codes'!$S$3,IF(G2087&lt;='State Zip Codes'!$T$4,'State Zip Codes'!$T$3,"OUT OF TERRITORY"))))),$U$3)</f>
        <v>Zone 3</v>
      </c>
    </row>
    <row r="2088" spans="1:8" x14ac:dyDescent="0.25">
      <c r="A2088" t="s">
        <v>368</v>
      </c>
      <c r="B2088">
        <v>83725</v>
      </c>
      <c r="C2088" t="str">
        <f t="shared" si="32"/>
        <v>83725</v>
      </c>
      <c r="D2088" t="s">
        <v>349</v>
      </c>
      <c r="E2088" t="s">
        <v>1309</v>
      </c>
      <c r="F2088" t="s">
        <v>1298</v>
      </c>
      <c r="G2088" s="144">
        <v>208.74965128049999</v>
      </c>
      <c r="H2088" t="str">
        <f>IF(VLOOKUP(A2088,$J$4:$K$19,2)="Y",IF(G2088&lt;='State Zip Codes'!$P$4,'State Zip Codes'!$P$3,IF(G2088&lt;='State Zip Codes'!$Q$4,'State Zip Codes'!$Q$3,IF(G2088&lt;='State Zip Codes'!$R$4,'State Zip Codes'!$R$3,IF(G2088&lt;='State Zip Codes'!$S$4,'State Zip Codes'!$S$3,IF(G2088&lt;='State Zip Codes'!$T$4,'State Zip Codes'!$T$3,"OUT OF TERRITORY"))))),$U$3)</f>
        <v>Zone 3</v>
      </c>
    </row>
    <row r="2089" spans="1:8" x14ac:dyDescent="0.25">
      <c r="A2089" t="s">
        <v>368</v>
      </c>
      <c r="B2089">
        <v>83720</v>
      </c>
      <c r="C2089" t="str">
        <f t="shared" si="32"/>
        <v>83720</v>
      </c>
      <c r="D2089" t="s">
        <v>349</v>
      </c>
      <c r="E2089" t="s">
        <v>1309</v>
      </c>
      <c r="F2089" t="s">
        <v>1298</v>
      </c>
      <c r="G2089" s="144">
        <v>208.7745061281</v>
      </c>
      <c r="H2089" t="str">
        <f>IF(VLOOKUP(A2089,$J$4:$K$19,2)="Y",IF(G2089&lt;='State Zip Codes'!$P$4,'State Zip Codes'!$P$3,IF(G2089&lt;='State Zip Codes'!$Q$4,'State Zip Codes'!$Q$3,IF(G2089&lt;='State Zip Codes'!$R$4,'State Zip Codes'!$R$3,IF(G2089&lt;='State Zip Codes'!$S$4,'State Zip Codes'!$S$3,IF(G2089&lt;='State Zip Codes'!$T$4,'State Zip Codes'!$T$3,"OUT OF TERRITORY"))))),$U$3)</f>
        <v>Zone 3</v>
      </c>
    </row>
    <row r="2090" spans="1:8" x14ac:dyDescent="0.25">
      <c r="A2090" t="s">
        <v>368</v>
      </c>
      <c r="B2090">
        <v>83722</v>
      </c>
      <c r="C2090" t="str">
        <f t="shared" si="32"/>
        <v>83722</v>
      </c>
      <c r="D2090" t="s">
        <v>349</v>
      </c>
      <c r="E2090" t="s">
        <v>1309</v>
      </c>
      <c r="F2090" t="s">
        <v>1298</v>
      </c>
      <c r="G2090" s="144">
        <v>208.7745061281</v>
      </c>
      <c r="H2090" t="str">
        <f>IF(VLOOKUP(A2090,$J$4:$K$19,2)="Y",IF(G2090&lt;='State Zip Codes'!$P$4,'State Zip Codes'!$P$3,IF(G2090&lt;='State Zip Codes'!$Q$4,'State Zip Codes'!$Q$3,IF(G2090&lt;='State Zip Codes'!$R$4,'State Zip Codes'!$R$3,IF(G2090&lt;='State Zip Codes'!$S$4,'State Zip Codes'!$S$3,IF(G2090&lt;='State Zip Codes'!$T$4,'State Zip Codes'!$T$3,"OUT OF TERRITORY"))))),$U$3)</f>
        <v>Zone 3</v>
      </c>
    </row>
    <row r="2091" spans="1:8" x14ac:dyDescent="0.25">
      <c r="A2091" t="s">
        <v>368</v>
      </c>
      <c r="B2091">
        <v>83724</v>
      </c>
      <c r="C2091" t="str">
        <f t="shared" si="32"/>
        <v>83724</v>
      </c>
      <c r="D2091" t="s">
        <v>349</v>
      </c>
      <c r="E2091" t="s">
        <v>1309</v>
      </c>
      <c r="F2091" t="s">
        <v>1298</v>
      </c>
      <c r="G2091" s="144">
        <v>208.7745061281</v>
      </c>
      <c r="H2091" t="str">
        <f>IF(VLOOKUP(A2091,$J$4:$K$19,2)="Y",IF(G2091&lt;='State Zip Codes'!$P$4,'State Zip Codes'!$P$3,IF(G2091&lt;='State Zip Codes'!$Q$4,'State Zip Codes'!$Q$3,IF(G2091&lt;='State Zip Codes'!$R$4,'State Zip Codes'!$R$3,IF(G2091&lt;='State Zip Codes'!$S$4,'State Zip Codes'!$S$3,IF(G2091&lt;='State Zip Codes'!$T$4,'State Zip Codes'!$T$3,"OUT OF TERRITORY"))))),$U$3)</f>
        <v>Zone 3</v>
      </c>
    </row>
    <row r="2092" spans="1:8" x14ac:dyDescent="0.25">
      <c r="A2092" t="s">
        <v>368</v>
      </c>
      <c r="B2092">
        <v>83726</v>
      </c>
      <c r="C2092" t="str">
        <f t="shared" si="32"/>
        <v>83726</v>
      </c>
      <c r="D2092" t="s">
        <v>349</v>
      </c>
      <c r="E2092" t="s">
        <v>1309</v>
      </c>
      <c r="F2092" t="s">
        <v>1298</v>
      </c>
      <c r="G2092" s="144">
        <v>208.7745061281</v>
      </c>
      <c r="H2092" t="str">
        <f>IF(VLOOKUP(A2092,$J$4:$K$19,2)="Y",IF(G2092&lt;='State Zip Codes'!$P$4,'State Zip Codes'!$P$3,IF(G2092&lt;='State Zip Codes'!$Q$4,'State Zip Codes'!$Q$3,IF(G2092&lt;='State Zip Codes'!$R$4,'State Zip Codes'!$R$3,IF(G2092&lt;='State Zip Codes'!$S$4,'State Zip Codes'!$S$3,IF(G2092&lt;='State Zip Codes'!$T$4,'State Zip Codes'!$T$3,"OUT OF TERRITORY"))))),$U$3)</f>
        <v>Zone 3</v>
      </c>
    </row>
    <row r="2093" spans="1:8" x14ac:dyDescent="0.25">
      <c r="A2093" t="s">
        <v>368</v>
      </c>
      <c r="B2093">
        <v>83728</v>
      </c>
      <c r="C2093" t="str">
        <f t="shared" si="32"/>
        <v>83728</v>
      </c>
      <c r="D2093" t="s">
        <v>349</v>
      </c>
      <c r="E2093" t="s">
        <v>1309</v>
      </c>
      <c r="F2093" t="s">
        <v>1298</v>
      </c>
      <c r="G2093" s="144">
        <v>208.7745061281</v>
      </c>
      <c r="H2093" t="str">
        <f>IF(VLOOKUP(A2093,$J$4:$K$19,2)="Y",IF(G2093&lt;='State Zip Codes'!$P$4,'State Zip Codes'!$P$3,IF(G2093&lt;='State Zip Codes'!$Q$4,'State Zip Codes'!$Q$3,IF(G2093&lt;='State Zip Codes'!$R$4,'State Zip Codes'!$R$3,IF(G2093&lt;='State Zip Codes'!$S$4,'State Zip Codes'!$S$3,IF(G2093&lt;='State Zip Codes'!$T$4,'State Zip Codes'!$T$3,"OUT OF TERRITORY"))))),$U$3)</f>
        <v>Zone 3</v>
      </c>
    </row>
    <row r="2094" spans="1:8" x14ac:dyDescent="0.25">
      <c r="A2094" t="s">
        <v>368</v>
      </c>
      <c r="B2094">
        <v>83729</v>
      </c>
      <c r="C2094" t="str">
        <f t="shared" si="32"/>
        <v>83729</v>
      </c>
      <c r="D2094" t="s">
        <v>349</v>
      </c>
      <c r="E2094" t="s">
        <v>1309</v>
      </c>
      <c r="F2094" t="s">
        <v>1298</v>
      </c>
      <c r="G2094" s="144">
        <v>208.7745061281</v>
      </c>
      <c r="H2094" t="str">
        <f>IF(VLOOKUP(A2094,$J$4:$K$19,2)="Y",IF(G2094&lt;='State Zip Codes'!$P$4,'State Zip Codes'!$P$3,IF(G2094&lt;='State Zip Codes'!$Q$4,'State Zip Codes'!$Q$3,IF(G2094&lt;='State Zip Codes'!$R$4,'State Zip Codes'!$R$3,IF(G2094&lt;='State Zip Codes'!$S$4,'State Zip Codes'!$S$3,IF(G2094&lt;='State Zip Codes'!$T$4,'State Zip Codes'!$T$3,"OUT OF TERRITORY"))))),$U$3)</f>
        <v>Zone 3</v>
      </c>
    </row>
    <row r="2095" spans="1:8" x14ac:dyDescent="0.25">
      <c r="A2095" t="s">
        <v>368</v>
      </c>
      <c r="B2095">
        <v>83732</v>
      </c>
      <c r="C2095" t="str">
        <f t="shared" si="32"/>
        <v>83732</v>
      </c>
      <c r="D2095" t="s">
        <v>349</v>
      </c>
      <c r="E2095" t="s">
        <v>1309</v>
      </c>
      <c r="F2095" t="s">
        <v>1298</v>
      </c>
      <c r="G2095" s="144">
        <v>208.7745061281</v>
      </c>
      <c r="H2095" t="str">
        <f>IF(VLOOKUP(A2095,$J$4:$K$19,2)="Y",IF(G2095&lt;='State Zip Codes'!$P$4,'State Zip Codes'!$P$3,IF(G2095&lt;='State Zip Codes'!$Q$4,'State Zip Codes'!$Q$3,IF(G2095&lt;='State Zip Codes'!$R$4,'State Zip Codes'!$R$3,IF(G2095&lt;='State Zip Codes'!$S$4,'State Zip Codes'!$S$3,IF(G2095&lt;='State Zip Codes'!$T$4,'State Zip Codes'!$T$3,"OUT OF TERRITORY"))))),$U$3)</f>
        <v>Zone 3</v>
      </c>
    </row>
    <row r="2096" spans="1:8" x14ac:dyDescent="0.25">
      <c r="A2096" t="s">
        <v>368</v>
      </c>
      <c r="B2096">
        <v>83735</v>
      </c>
      <c r="C2096" t="str">
        <f t="shared" si="32"/>
        <v>83735</v>
      </c>
      <c r="D2096" t="s">
        <v>349</v>
      </c>
      <c r="E2096" t="s">
        <v>1309</v>
      </c>
      <c r="F2096" t="s">
        <v>1298</v>
      </c>
      <c r="G2096" s="144">
        <v>208.7745061281</v>
      </c>
      <c r="H2096" t="str">
        <f>IF(VLOOKUP(A2096,$J$4:$K$19,2)="Y",IF(G2096&lt;='State Zip Codes'!$P$4,'State Zip Codes'!$P$3,IF(G2096&lt;='State Zip Codes'!$Q$4,'State Zip Codes'!$Q$3,IF(G2096&lt;='State Zip Codes'!$R$4,'State Zip Codes'!$R$3,IF(G2096&lt;='State Zip Codes'!$S$4,'State Zip Codes'!$S$3,IF(G2096&lt;='State Zip Codes'!$T$4,'State Zip Codes'!$T$3,"OUT OF TERRITORY"))))),$U$3)</f>
        <v>Zone 3</v>
      </c>
    </row>
    <row r="2097" spans="1:8" x14ac:dyDescent="0.25">
      <c r="A2097" t="s">
        <v>368</v>
      </c>
      <c r="B2097">
        <v>83756</v>
      </c>
      <c r="C2097" t="str">
        <f t="shared" si="32"/>
        <v>83756</v>
      </c>
      <c r="D2097" t="s">
        <v>349</v>
      </c>
      <c r="E2097" t="s">
        <v>1309</v>
      </c>
      <c r="F2097" t="s">
        <v>1298</v>
      </c>
      <c r="G2097" s="144">
        <v>208.7745061281</v>
      </c>
      <c r="H2097" t="str">
        <f>IF(VLOOKUP(A2097,$J$4:$K$19,2)="Y",IF(G2097&lt;='State Zip Codes'!$P$4,'State Zip Codes'!$P$3,IF(G2097&lt;='State Zip Codes'!$Q$4,'State Zip Codes'!$Q$3,IF(G2097&lt;='State Zip Codes'!$R$4,'State Zip Codes'!$R$3,IF(G2097&lt;='State Zip Codes'!$S$4,'State Zip Codes'!$S$3,IF(G2097&lt;='State Zip Codes'!$T$4,'State Zip Codes'!$T$3,"OUT OF TERRITORY"))))),$U$3)</f>
        <v>Zone 3</v>
      </c>
    </row>
    <row r="2098" spans="1:8" x14ac:dyDescent="0.25">
      <c r="A2098" t="s">
        <v>368</v>
      </c>
      <c r="B2098">
        <v>83714</v>
      </c>
      <c r="C2098" t="str">
        <f t="shared" si="32"/>
        <v>83714</v>
      </c>
      <c r="D2098" t="s">
        <v>349</v>
      </c>
      <c r="E2098" t="s">
        <v>1309</v>
      </c>
      <c r="F2098" t="s">
        <v>1314</v>
      </c>
      <c r="G2098" s="144">
        <v>209.58850238700001</v>
      </c>
      <c r="H2098" t="str">
        <f>IF(VLOOKUP(A2098,$J$4:$K$19,2)="Y",IF(G2098&lt;='State Zip Codes'!$P$4,'State Zip Codes'!$P$3,IF(G2098&lt;='State Zip Codes'!$Q$4,'State Zip Codes'!$Q$3,IF(G2098&lt;='State Zip Codes'!$R$4,'State Zip Codes'!$R$3,IF(G2098&lt;='State Zip Codes'!$S$4,'State Zip Codes'!$S$3,IF(G2098&lt;='State Zip Codes'!$T$4,'State Zip Codes'!$T$3,"OUT OF TERRITORY"))))),$U$3)</f>
        <v>Zone 3</v>
      </c>
    </row>
    <row r="2099" spans="1:8" x14ac:dyDescent="0.25">
      <c r="A2099" t="s">
        <v>368</v>
      </c>
      <c r="B2099">
        <v>83705</v>
      </c>
      <c r="C2099" t="str">
        <f t="shared" si="32"/>
        <v>83705</v>
      </c>
      <c r="D2099" t="s">
        <v>349</v>
      </c>
      <c r="E2099" t="s">
        <v>1309</v>
      </c>
      <c r="F2099" t="s">
        <v>1298</v>
      </c>
      <c r="G2099" s="144">
        <v>209.61335723459996</v>
      </c>
      <c r="H2099" t="str">
        <f>IF(VLOOKUP(A2099,$J$4:$K$19,2)="Y",IF(G2099&lt;='State Zip Codes'!$P$4,'State Zip Codes'!$P$3,IF(G2099&lt;='State Zip Codes'!$Q$4,'State Zip Codes'!$Q$3,IF(G2099&lt;='State Zip Codes'!$R$4,'State Zip Codes'!$R$3,IF(G2099&lt;='State Zip Codes'!$S$4,'State Zip Codes'!$S$3,IF(G2099&lt;='State Zip Codes'!$T$4,'State Zip Codes'!$T$3,"OUT OF TERRITORY"))))),$U$3)</f>
        <v>Zone 3</v>
      </c>
    </row>
    <row r="2100" spans="1:8" x14ac:dyDescent="0.25">
      <c r="A2100" t="s">
        <v>368</v>
      </c>
      <c r="B2100">
        <v>83703</v>
      </c>
      <c r="C2100" t="str">
        <f t="shared" si="32"/>
        <v>83703</v>
      </c>
      <c r="D2100" t="s">
        <v>349</v>
      </c>
      <c r="E2100" t="s">
        <v>1309</v>
      </c>
      <c r="F2100" t="s">
        <v>1298</v>
      </c>
      <c r="G2100" s="144">
        <v>210.80638991939998</v>
      </c>
      <c r="H2100" t="str">
        <f>IF(VLOOKUP(A2100,$J$4:$K$19,2)="Y",IF(G2100&lt;='State Zip Codes'!$P$4,'State Zip Codes'!$P$3,IF(G2100&lt;='State Zip Codes'!$Q$4,'State Zip Codes'!$Q$3,IF(G2100&lt;='State Zip Codes'!$R$4,'State Zip Codes'!$R$3,IF(G2100&lt;='State Zip Codes'!$S$4,'State Zip Codes'!$S$3,IF(G2100&lt;='State Zip Codes'!$T$4,'State Zip Codes'!$T$3,"OUT OF TERRITORY"))))),$U$3)</f>
        <v>Zone 3</v>
      </c>
    </row>
    <row r="2101" spans="1:8" x14ac:dyDescent="0.25">
      <c r="A2101" t="s">
        <v>368</v>
      </c>
      <c r="B2101">
        <v>83704</v>
      </c>
      <c r="C2101" t="str">
        <f t="shared" si="32"/>
        <v>83704</v>
      </c>
      <c r="D2101" t="s">
        <v>349</v>
      </c>
      <c r="E2101" t="s">
        <v>1309</v>
      </c>
      <c r="F2101" t="s">
        <v>1298</v>
      </c>
      <c r="G2101" s="144">
        <v>212.91283825349998</v>
      </c>
      <c r="H2101" t="str">
        <f>IF(VLOOKUP(A2101,$J$4:$K$19,2)="Y",IF(G2101&lt;='State Zip Codes'!$P$4,'State Zip Codes'!$P$3,IF(G2101&lt;='State Zip Codes'!$Q$4,'State Zip Codes'!$Q$3,IF(G2101&lt;='State Zip Codes'!$R$4,'State Zip Codes'!$R$3,IF(G2101&lt;='State Zip Codes'!$S$4,'State Zip Codes'!$S$3,IF(G2101&lt;='State Zip Codes'!$T$4,'State Zip Codes'!$T$3,"OUT OF TERRITORY"))))),$U$3)</f>
        <v>Zone 3</v>
      </c>
    </row>
    <row r="2102" spans="1:8" x14ac:dyDescent="0.25">
      <c r="A2102" t="s">
        <v>368</v>
      </c>
      <c r="B2102">
        <v>83709</v>
      </c>
      <c r="C2102" t="str">
        <f t="shared" si="32"/>
        <v>83709</v>
      </c>
      <c r="D2102" t="s">
        <v>349</v>
      </c>
      <c r="E2102" t="s">
        <v>1309</v>
      </c>
      <c r="F2102" t="s">
        <v>1298</v>
      </c>
      <c r="G2102" s="144">
        <v>213.08060847479999</v>
      </c>
      <c r="H2102" t="str">
        <f>IF(VLOOKUP(A2102,$J$4:$K$19,2)="Y",IF(G2102&lt;='State Zip Codes'!$P$4,'State Zip Codes'!$P$3,IF(G2102&lt;='State Zip Codes'!$Q$4,'State Zip Codes'!$Q$3,IF(G2102&lt;='State Zip Codes'!$R$4,'State Zip Codes'!$R$3,IF(G2102&lt;='State Zip Codes'!$S$4,'State Zip Codes'!$S$3,IF(G2102&lt;='State Zip Codes'!$T$4,'State Zip Codes'!$T$3,"OUT OF TERRITORY"))))),$U$3)</f>
        <v>Zone 3</v>
      </c>
    </row>
    <row r="2103" spans="1:8" x14ac:dyDescent="0.25">
      <c r="A2103" t="s">
        <v>368</v>
      </c>
      <c r="B2103">
        <v>83634</v>
      </c>
      <c r="C2103" t="str">
        <f t="shared" si="32"/>
        <v>83634</v>
      </c>
      <c r="D2103" t="s">
        <v>349</v>
      </c>
      <c r="E2103" t="s">
        <v>1309</v>
      </c>
      <c r="F2103" t="s">
        <v>1315</v>
      </c>
      <c r="G2103" s="144">
        <v>214.11208465019999</v>
      </c>
      <c r="H2103" t="str">
        <f>IF(VLOOKUP(A2103,$J$4:$K$19,2)="Y",IF(G2103&lt;='State Zip Codes'!$P$4,'State Zip Codes'!$P$3,IF(G2103&lt;='State Zip Codes'!$Q$4,'State Zip Codes'!$Q$3,IF(G2103&lt;='State Zip Codes'!$R$4,'State Zip Codes'!$R$3,IF(G2103&lt;='State Zip Codes'!$S$4,'State Zip Codes'!$S$3,IF(G2103&lt;='State Zip Codes'!$T$4,'State Zip Codes'!$T$3,"OUT OF TERRITORY"))))),$U$3)</f>
        <v>Zone 3</v>
      </c>
    </row>
    <row r="2104" spans="1:8" x14ac:dyDescent="0.25">
      <c r="A2104" t="s">
        <v>368</v>
      </c>
      <c r="B2104">
        <v>83713</v>
      </c>
      <c r="C2104" t="str">
        <f t="shared" si="32"/>
        <v>83713</v>
      </c>
      <c r="D2104" t="s">
        <v>349</v>
      </c>
      <c r="E2104" t="s">
        <v>1309</v>
      </c>
      <c r="F2104" t="s">
        <v>1298</v>
      </c>
      <c r="G2104" s="144">
        <v>215.65308520139999</v>
      </c>
      <c r="H2104" t="str">
        <f>IF(VLOOKUP(A2104,$J$4:$K$19,2)="Y",IF(G2104&lt;='State Zip Codes'!$P$4,'State Zip Codes'!$P$3,IF(G2104&lt;='State Zip Codes'!$Q$4,'State Zip Codes'!$Q$3,IF(G2104&lt;='State Zip Codes'!$R$4,'State Zip Codes'!$R$3,IF(G2104&lt;='State Zip Codes'!$S$4,'State Zip Codes'!$S$3,IF(G2104&lt;='State Zip Codes'!$T$4,'State Zip Codes'!$T$3,"OUT OF TERRITORY"))))),$U$3)</f>
        <v>Zone 3</v>
      </c>
    </row>
    <row r="2105" spans="1:8" x14ac:dyDescent="0.25">
      <c r="A2105" t="s">
        <v>368</v>
      </c>
      <c r="B2105">
        <v>83657</v>
      </c>
      <c r="C2105" t="str">
        <f t="shared" si="32"/>
        <v>83657</v>
      </c>
      <c r="D2105" t="s">
        <v>349</v>
      </c>
      <c r="E2105" t="s">
        <v>1316</v>
      </c>
      <c r="F2105" t="s">
        <v>1317</v>
      </c>
      <c r="G2105" s="144">
        <v>218.2814853351</v>
      </c>
      <c r="H2105" t="str">
        <f>IF(VLOOKUP(A2105,$J$4:$K$19,2)="Y",IF(G2105&lt;='State Zip Codes'!$P$4,'State Zip Codes'!$P$3,IF(G2105&lt;='State Zip Codes'!$Q$4,'State Zip Codes'!$Q$3,IF(G2105&lt;='State Zip Codes'!$R$4,'State Zip Codes'!$R$3,IF(G2105&lt;='State Zip Codes'!$S$4,'State Zip Codes'!$S$3,IF(G2105&lt;='State Zip Codes'!$T$4,'State Zip Codes'!$T$3,"OUT OF TERRITORY"))))),$U$3)</f>
        <v>Zone 3</v>
      </c>
    </row>
    <row r="2106" spans="1:8" x14ac:dyDescent="0.25">
      <c r="A2106" t="s">
        <v>368</v>
      </c>
      <c r="B2106">
        <v>83616</v>
      </c>
      <c r="C2106" t="str">
        <f t="shared" si="32"/>
        <v>83616</v>
      </c>
      <c r="D2106" t="s">
        <v>349</v>
      </c>
      <c r="E2106" t="s">
        <v>1309</v>
      </c>
      <c r="F2106" t="s">
        <v>506</v>
      </c>
      <c r="G2106" s="144">
        <v>218.41818699689998</v>
      </c>
      <c r="H2106" t="str">
        <f>IF(VLOOKUP(A2106,$J$4:$K$19,2)="Y",IF(G2106&lt;='State Zip Codes'!$P$4,'State Zip Codes'!$P$3,IF(G2106&lt;='State Zip Codes'!$Q$4,'State Zip Codes'!$Q$3,IF(G2106&lt;='State Zip Codes'!$R$4,'State Zip Codes'!$R$3,IF(G2106&lt;='State Zip Codes'!$S$4,'State Zip Codes'!$S$3,IF(G2106&lt;='State Zip Codes'!$T$4,'State Zip Codes'!$T$3,"OUT OF TERRITORY"))))),$U$3)</f>
        <v>Zone 3</v>
      </c>
    </row>
    <row r="2107" spans="1:8" x14ac:dyDescent="0.25">
      <c r="A2107" t="s">
        <v>368</v>
      </c>
      <c r="B2107">
        <v>83642</v>
      </c>
      <c r="C2107" t="str">
        <f t="shared" si="32"/>
        <v>83642</v>
      </c>
      <c r="D2107" t="s">
        <v>349</v>
      </c>
      <c r="E2107" t="s">
        <v>1309</v>
      </c>
      <c r="F2107" t="s">
        <v>1318</v>
      </c>
      <c r="G2107" s="144">
        <v>218.8345056942</v>
      </c>
      <c r="H2107" t="str">
        <f>IF(VLOOKUP(A2107,$J$4:$K$19,2)="Y",IF(G2107&lt;='State Zip Codes'!$P$4,'State Zip Codes'!$P$3,IF(G2107&lt;='State Zip Codes'!$Q$4,'State Zip Codes'!$Q$3,IF(G2107&lt;='State Zip Codes'!$R$4,'State Zip Codes'!$R$3,IF(G2107&lt;='State Zip Codes'!$S$4,'State Zip Codes'!$S$3,IF(G2107&lt;='State Zip Codes'!$T$4,'State Zip Codes'!$T$3,"OUT OF TERRITORY"))))),$U$3)</f>
        <v>Zone 3</v>
      </c>
    </row>
    <row r="2108" spans="1:8" x14ac:dyDescent="0.25">
      <c r="A2108" t="s">
        <v>368</v>
      </c>
      <c r="B2108">
        <v>83646</v>
      </c>
      <c r="C2108" t="str">
        <f t="shared" si="32"/>
        <v>83646</v>
      </c>
      <c r="D2108" t="s">
        <v>349</v>
      </c>
      <c r="E2108" t="s">
        <v>1309</v>
      </c>
      <c r="F2108" t="s">
        <v>1318</v>
      </c>
      <c r="G2108" s="144">
        <v>220.01511095519999</v>
      </c>
      <c r="H2108" t="str">
        <f>IF(VLOOKUP(A2108,$J$4:$K$19,2)="Y",IF(G2108&lt;='State Zip Codes'!$P$4,'State Zip Codes'!$P$3,IF(G2108&lt;='State Zip Codes'!$Q$4,'State Zip Codes'!$Q$3,IF(G2108&lt;='State Zip Codes'!$R$4,'State Zip Codes'!$R$3,IF(G2108&lt;='State Zip Codes'!$S$4,'State Zip Codes'!$S$3,IF(G2108&lt;='State Zip Codes'!$T$4,'State Zip Codes'!$T$3,"OUT OF TERRITORY"))))),$U$3)</f>
        <v>Zone 3</v>
      </c>
    </row>
    <row r="2109" spans="1:8" x14ac:dyDescent="0.25">
      <c r="A2109" t="s">
        <v>368</v>
      </c>
      <c r="B2109">
        <v>83670</v>
      </c>
      <c r="C2109" t="str">
        <f t="shared" si="32"/>
        <v>83670</v>
      </c>
      <c r="D2109" t="s">
        <v>349</v>
      </c>
      <c r="E2109" t="s">
        <v>1316</v>
      </c>
      <c r="F2109" t="s">
        <v>1319</v>
      </c>
      <c r="G2109" s="144">
        <v>220.26365943120001</v>
      </c>
      <c r="H2109" t="str">
        <f>IF(VLOOKUP(A2109,$J$4:$K$19,2)="Y",IF(G2109&lt;='State Zip Codes'!$P$4,'State Zip Codes'!$P$3,IF(G2109&lt;='State Zip Codes'!$Q$4,'State Zip Codes'!$Q$3,IF(G2109&lt;='State Zip Codes'!$R$4,'State Zip Codes'!$R$3,IF(G2109&lt;='State Zip Codes'!$S$4,'State Zip Codes'!$S$3,IF(G2109&lt;='State Zip Codes'!$T$4,'State Zip Codes'!$T$3,"OUT OF TERRITORY"))))),$U$3)</f>
        <v>Zone 3</v>
      </c>
    </row>
    <row r="2110" spans="1:8" x14ac:dyDescent="0.25">
      <c r="A2110" t="s">
        <v>368</v>
      </c>
      <c r="B2110">
        <v>83615</v>
      </c>
      <c r="C2110" t="str">
        <f t="shared" si="32"/>
        <v>83615</v>
      </c>
      <c r="D2110" t="s">
        <v>349</v>
      </c>
      <c r="E2110" t="s">
        <v>1305</v>
      </c>
      <c r="F2110" t="s">
        <v>1320</v>
      </c>
      <c r="G2110" s="144">
        <v>221.15843394480001</v>
      </c>
      <c r="H2110" t="str">
        <f>IF(VLOOKUP(A2110,$J$4:$K$19,2)="Y",IF(G2110&lt;='State Zip Codes'!$P$4,'State Zip Codes'!$P$3,IF(G2110&lt;='State Zip Codes'!$Q$4,'State Zip Codes'!$Q$3,IF(G2110&lt;='State Zip Codes'!$R$4,'State Zip Codes'!$R$3,IF(G2110&lt;='State Zip Codes'!$S$4,'State Zip Codes'!$S$3,IF(G2110&lt;='State Zip Codes'!$T$4,'State Zip Codes'!$T$3,"OUT OF TERRITORY"))))),$U$3)</f>
        <v>Zone 3</v>
      </c>
    </row>
    <row r="2111" spans="1:8" x14ac:dyDescent="0.25">
      <c r="A2111" t="s">
        <v>368</v>
      </c>
      <c r="B2111">
        <v>83669</v>
      </c>
      <c r="C2111" t="str">
        <f t="shared" si="32"/>
        <v>83669</v>
      </c>
      <c r="D2111" t="s">
        <v>349</v>
      </c>
      <c r="E2111" t="s">
        <v>1309</v>
      </c>
      <c r="F2111" t="s">
        <v>1321</v>
      </c>
      <c r="G2111" s="144">
        <v>223.55071302629997</v>
      </c>
      <c r="H2111" t="str">
        <f>IF(VLOOKUP(A2111,$J$4:$K$19,2)="Y",IF(G2111&lt;='State Zip Codes'!$P$4,'State Zip Codes'!$P$3,IF(G2111&lt;='State Zip Codes'!$Q$4,'State Zip Codes'!$Q$3,IF(G2111&lt;='State Zip Codes'!$R$4,'State Zip Codes'!$R$3,IF(G2111&lt;='State Zip Codes'!$S$4,'State Zip Codes'!$S$3,IF(G2111&lt;='State Zip Codes'!$T$4,'State Zip Codes'!$T$3,"OUT OF TERRITORY"))))),$U$3)</f>
        <v>Zone 3</v>
      </c>
    </row>
    <row r="2112" spans="1:8" x14ac:dyDescent="0.25">
      <c r="A2112" t="s">
        <v>368</v>
      </c>
      <c r="B2112">
        <v>83617</v>
      </c>
      <c r="C2112" t="str">
        <f t="shared" si="32"/>
        <v>83617</v>
      </c>
      <c r="D2112" t="s">
        <v>349</v>
      </c>
      <c r="E2112" t="s">
        <v>1316</v>
      </c>
      <c r="F2112" t="s">
        <v>1322</v>
      </c>
      <c r="G2112" s="144">
        <v>224.7375319992</v>
      </c>
      <c r="H2112" t="str">
        <f>IF(VLOOKUP(A2112,$J$4:$K$19,2)="Y",IF(G2112&lt;='State Zip Codes'!$P$4,'State Zip Codes'!$P$3,IF(G2112&lt;='State Zip Codes'!$Q$4,'State Zip Codes'!$Q$3,IF(G2112&lt;='State Zip Codes'!$R$4,'State Zip Codes'!$R$3,IF(G2112&lt;='State Zip Codes'!$S$4,'State Zip Codes'!$S$3,IF(G2112&lt;='State Zip Codes'!$T$4,'State Zip Codes'!$T$3,"OUT OF TERRITORY"))))),$U$3)</f>
        <v>Zone 3</v>
      </c>
    </row>
    <row r="2113" spans="1:8" x14ac:dyDescent="0.25">
      <c r="A2113" t="s">
        <v>368</v>
      </c>
      <c r="B2113">
        <v>83687</v>
      </c>
      <c r="C2113" t="str">
        <f t="shared" si="32"/>
        <v>83687</v>
      </c>
      <c r="D2113" t="s">
        <v>349</v>
      </c>
      <c r="E2113" t="s">
        <v>1323</v>
      </c>
      <c r="F2113" t="s">
        <v>1324</v>
      </c>
      <c r="G2113" s="144">
        <v>225.65716136040001</v>
      </c>
      <c r="H2113" t="str">
        <f>IF(VLOOKUP(A2113,$J$4:$K$19,2)="Y",IF(G2113&lt;='State Zip Codes'!$P$4,'State Zip Codes'!$P$3,IF(G2113&lt;='State Zip Codes'!$Q$4,'State Zip Codes'!$Q$3,IF(G2113&lt;='State Zip Codes'!$R$4,'State Zip Codes'!$R$3,IF(G2113&lt;='State Zip Codes'!$S$4,'State Zip Codes'!$S$3,IF(G2113&lt;='State Zip Codes'!$T$4,'State Zip Codes'!$T$3,"OUT OF TERRITORY"))))),$U$3)</f>
        <v>Zone 3</v>
      </c>
    </row>
    <row r="2114" spans="1:8" x14ac:dyDescent="0.25">
      <c r="A2114" t="s">
        <v>368</v>
      </c>
      <c r="B2114">
        <v>83632</v>
      </c>
      <c r="C2114" t="str">
        <f t="shared" si="32"/>
        <v>83632</v>
      </c>
      <c r="D2114" t="s">
        <v>349</v>
      </c>
      <c r="E2114" t="s">
        <v>390</v>
      </c>
      <c r="F2114" t="s">
        <v>1325</v>
      </c>
      <c r="G2114" s="144">
        <v>226.06726634579999</v>
      </c>
      <c r="H2114" t="str">
        <f>IF(VLOOKUP(A2114,$J$4:$K$19,2)="Y",IF(G2114&lt;='State Zip Codes'!$P$4,'State Zip Codes'!$P$3,IF(G2114&lt;='State Zip Codes'!$Q$4,'State Zip Codes'!$Q$3,IF(G2114&lt;='State Zip Codes'!$R$4,'State Zip Codes'!$R$3,IF(G2114&lt;='State Zip Codes'!$S$4,'State Zip Codes'!$S$3,IF(G2114&lt;='State Zip Codes'!$T$4,'State Zip Codes'!$T$3,"OUT OF TERRITORY"))))),$U$3)</f>
        <v>Zone 3</v>
      </c>
    </row>
    <row r="2115" spans="1:8" x14ac:dyDescent="0.25">
      <c r="A2115" t="s">
        <v>368</v>
      </c>
      <c r="B2115">
        <v>83636</v>
      </c>
      <c r="C2115" t="str">
        <f t="shared" si="32"/>
        <v>83636</v>
      </c>
      <c r="D2115" t="s">
        <v>349</v>
      </c>
      <c r="E2115" t="s">
        <v>1316</v>
      </c>
      <c r="F2115" t="s">
        <v>1326</v>
      </c>
      <c r="G2115" s="144">
        <v>227.27894016629998</v>
      </c>
      <c r="H2115" t="str">
        <f>IF(VLOOKUP(A2115,$J$4:$K$19,2)="Y",IF(G2115&lt;='State Zip Codes'!$P$4,'State Zip Codes'!$P$3,IF(G2115&lt;='State Zip Codes'!$Q$4,'State Zip Codes'!$Q$3,IF(G2115&lt;='State Zip Codes'!$R$4,'State Zip Codes'!$R$3,IF(G2115&lt;='State Zip Codes'!$S$4,'State Zip Codes'!$S$3,IF(G2115&lt;='State Zip Codes'!$T$4,'State Zip Codes'!$T$3,"OUT OF TERRITORY"))))),$U$3)</f>
        <v>Zone 3</v>
      </c>
    </row>
    <row r="2116" spans="1:8" x14ac:dyDescent="0.25">
      <c r="A2116" t="s">
        <v>368</v>
      </c>
      <c r="B2116">
        <v>83641</v>
      </c>
      <c r="C2116" t="str">
        <f t="shared" si="32"/>
        <v>83641</v>
      </c>
      <c r="D2116" t="s">
        <v>349</v>
      </c>
      <c r="E2116" t="s">
        <v>1323</v>
      </c>
      <c r="F2116" t="s">
        <v>1327</v>
      </c>
      <c r="G2116" s="144">
        <v>228.0059444586</v>
      </c>
      <c r="H2116" t="str">
        <f>IF(VLOOKUP(A2116,$J$4:$K$19,2)="Y",IF(G2116&lt;='State Zip Codes'!$P$4,'State Zip Codes'!$P$3,IF(G2116&lt;='State Zip Codes'!$Q$4,'State Zip Codes'!$Q$3,IF(G2116&lt;='State Zip Codes'!$R$4,'State Zip Codes'!$R$3,IF(G2116&lt;='State Zip Codes'!$S$4,'State Zip Codes'!$S$3,IF(G2116&lt;='State Zip Codes'!$T$4,'State Zip Codes'!$T$3,"OUT OF TERRITORY"))))),$U$3)</f>
        <v>Zone 3</v>
      </c>
    </row>
    <row r="2117" spans="1:8" x14ac:dyDescent="0.25">
      <c r="A2117" t="s">
        <v>368</v>
      </c>
      <c r="B2117">
        <v>83624</v>
      </c>
      <c r="C2117" t="str">
        <f t="shared" ref="C2117:C2180" si="33">TRIM(CLEAN(B2117))</f>
        <v>83624</v>
      </c>
      <c r="D2117" t="s">
        <v>349</v>
      </c>
      <c r="E2117" t="s">
        <v>1303</v>
      </c>
      <c r="F2117" t="s">
        <v>1328</v>
      </c>
      <c r="G2117" s="144">
        <v>228.19856952749998</v>
      </c>
      <c r="H2117" t="str">
        <f>IF(VLOOKUP(A2117,$J$4:$K$19,2)="Y",IF(G2117&lt;='State Zip Codes'!$P$4,'State Zip Codes'!$P$3,IF(G2117&lt;='State Zip Codes'!$Q$4,'State Zip Codes'!$Q$3,IF(G2117&lt;='State Zip Codes'!$R$4,'State Zip Codes'!$R$3,IF(G2117&lt;='State Zip Codes'!$S$4,'State Zip Codes'!$S$3,IF(G2117&lt;='State Zip Codes'!$T$4,'State Zip Codes'!$T$3,"OUT OF TERRITORY"))))),$U$3)</f>
        <v>Zone 3</v>
      </c>
    </row>
    <row r="2118" spans="1:8" x14ac:dyDescent="0.25">
      <c r="A2118" t="s">
        <v>368</v>
      </c>
      <c r="B2118">
        <v>83644</v>
      </c>
      <c r="C2118" t="str">
        <f t="shared" si="33"/>
        <v>83644</v>
      </c>
      <c r="D2118" t="s">
        <v>349</v>
      </c>
      <c r="E2118" t="s">
        <v>1323</v>
      </c>
      <c r="F2118" t="s">
        <v>1329</v>
      </c>
      <c r="G2118" s="144">
        <v>228.31663005359999</v>
      </c>
      <c r="H2118" t="str">
        <f>IF(VLOOKUP(A2118,$J$4:$K$19,2)="Y",IF(G2118&lt;='State Zip Codes'!$P$4,'State Zip Codes'!$P$3,IF(G2118&lt;='State Zip Codes'!$Q$4,'State Zip Codes'!$Q$3,IF(G2118&lt;='State Zip Codes'!$R$4,'State Zip Codes'!$R$3,IF(G2118&lt;='State Zip Codes'!$S$4,'State Zip Codes'!$S$3,IF(G2118&lt;='State Zip Codes'!$T$4,'State Zip Codes'!$T$3,"OUT OF TERRITORY"))))),$U$3)</f>
        <v>Zone 3</v>
      </c>
    </row>
    <row r="2119" spans="1:8" x14ac:dyDescent="0.25">
      <c r="A2119" t="s">
        <v>368</v>
      </c>
      <c r="B2119">
        <v>83686</v>
      </c>
      <c r="C2119" t="str">
        <f t="shared" si="33"/>
        <v>83686</v>
      </c>
      <c r="D2119" t="s">
        <v>349</v>
      </c>
      <c r="E2119" t="s">
        <v>1323</v>
      </c>
      <c r="F2119" t="s">
        <v>1324</v>
      </c>
      <c r="G2119" s="144">
        <v>228.91936010789999</v>
      </c>
      <c r="H2119" t="str">
        <f>IF(VLOOKUP(A2119,$J$4:$K$19,2)="Y",IF(G2119&lt;='State Zip Codes'!$P$4,'State Zip Codes'!$P$3,IF(G2119&lt;='State Zip Codes'!$Q$4,'State Zip Codes'!$Q$3,IF(G2119&lt;='State Zip Codes'!$R$4,'State Zip Codes'!$R$3,IF(G2119&lt;='State Zip Codes'!$S$4,'State Zip Codes'!$S$3,IF(G2119&lt;='State Zip Codes'!$T$4,'State Zip Codes'!$T$3,"OUT OF TERRITORY"))))),$U$3)</f>
        <v>Zone 3</v>
      </c>
    </row>
    <row r="2120" spans="1:8" x14ac:dyDescent="0.25">
      <c r="A2120" t="s">
        <v>368</v>
      </c>
      <c r="B2120">
        <v>83651</v>
      </c>
      <c r="C2120" t="str">
        <f t="shared" si="33"/>
        <v>83651</v>
      </c>
      <c r="D2120" t="s">
        <v>349</v>
      </c>
      <c r="E2120" t="s">
        <v>1323</v>
      </c>
      <c r="F2120" t="s">
        <v>1324</v>
      </c>
      <c r="G2120" s="144">
        <v>229.15548116010001</v>
      </c>
      <c r="H2120" t="str">
        <f>IF(VLOOKUP(A2120,$J$4:$K$19,2)="Y",IF(G2120&lt;='State Zip Codes'!$P$4,'State Zip Codes'!$P$3,IF(G2120&lt;='State Zip Codes'!$Q$4,'State Zip Codes'!$Q$3,IF(G2120&lt;='State Zip Codes'!$R$4,'State Zip Codes'!$R$3,IF(G2120&lt;='State Zip Codes'!$S$4,'State Zip Codes'!$S$3,IF(G2120&lt;='State Zip Codes'!$T$4,'State Zip Codes'!$T$3,"OUT OF TERRITORY"))))),$U$3)</f>
        <v>Zone 3</v>
      </c>
    </row>
    <row r="2121" spans="1:8" x14ac:dyDescent="0.25">
      <c r="A2121" t="s">
        <v>368</v>
      </c>
      <c r="B2121">
        <v>83525</v>
      </c>
      <c r="C2121" t="str">
        <f t="shared" si="33"/>
        <v>83525</v>
      </c>
      <c r="D2121" t="s">
        <v>349</v>
      </c>
      <c r="E2121" t="s">
        <v>1330</v>
      </c>
      <c r="F2121" t="s">
        <v>1331</v>
      </c>
      <c r="G2121" s="144">
        <v>229.92598143569998</v>
      </c>
      <c r="H2121" t="str">
        <f>IF(VLOOKUP(A2121,$J$4:$K$19,2)="Y",IF(G2121&lt;='State Zip Codes'!$P$4,'State Zip Codes'!$P$3,IF(G2121&lt;='State Zip Codes'!$Q$4,'State Zip Codes'!$Q$3,IF(G2121&lt;='State Zip Codes'!$R$4,'State Zip Codes'!$R$3,IF(G2121&lt;='State Zip Codes'!$S$4,'State Zip Codes'!$S$3,IF(G2121&lt;='State Zip Codes'!$T$4,'State Zip Codes'!$T$3,"OUT OF TERRITORY"))))),$U$3)</f>
        <v>Zone 3</v>
      </c>
    </row>
    <row r="2122" spans="1:8" x14ac:dyDescent="0.25">
      <c r="A2122" t="s">
        <v>368</v>
      </c>
      <c r="B2122">
        <v>83643</v>
      </c>
      <c r="C2122" t="str">
        <f t="shared" si="33"/>
        <v>83643</v>
      </c>
      <c r="D2122" t="s">
        <v>349</v>
      </c>
      <c r="E2122" t="s">
        <v>390</v>
      </c>
      <c r="F2122" t="s">
        <v>640</v>
      </c>
      <c r="G2122" s="144">
        <v>230.64677201609999</v>
      </c>
      <c r="H2122" t="str">
        <f>IF(VLOOKUP(A2122,$J$4:$K$19,2)="Y",IF(G2122&lt;='State Zip Codes'!$P$4,'State Zip Codes'!$P$3,IF(G2122&lt;='State Zip Codes'!$Q$4,'State Zip Codes'!$Q$3,IF(G2122&lt;='State Zip Codes'!$R$4,'State Zip Codes'!$R$3,IF(G2122&lt;='State Zip Codes'!$S$4,'State Zip Codes'!$S$3,IF(G2122&lt;='State Zip Codes'!$T$4,'State Zip Codes'!$T$3,"OUT OF TERRITORY"))))),$U$3)</f>
        <v>Zone 3</v>
      </c>
    </row>
    <row r="2123" spans="1:8" x14ac:dyDescent="0.25">
      <c r="A2123" t="s">
        <v>368</v>
      </c>
      <c r="B2123">
        <v>83605</v>
      </c>
      <c r="C2123" t="str">
        <f t="shared" si="33"/>
        <v>83605</v>
      </c>
      <c r="D2123" t="s">
        <v>349</v>
      </c>
      <c r="E2123" t="s">
        <v>1323</v>
      </c>
      <c r="F2123" t="s">
        <v>1332</v>
      </c>
      <c r="G2123" s="144">
        <v>231.13765525619999</v>
      </c>
      <c r="H2123" t="str">
        <f>IF(VLOOKUP(A2123,$J$4:$K$19,2)="Y",IF(G2123&lt;='State Zip Codes'!$P$4,'State Zip Codes'!$P$3,IF(G2123&lt;='State Zip Codes'!$Q$4,'State Zip Codes'!$Q$3,IF(G2123&lt;='State Zip Codes'!$R$4,'State Zip Codes'!$R$3,IF(G2123&lt;='State Zip Codes'!$S$4,'State Zip Codes'!$S$3,IF(G2123&lt;='State Zip Codes'!$T$4,'State Zip Codes'!$T$3,"OUT OF TERRITORY"))))),$U$3)</f>
        <v>Zone 3</v>
      </c>
    </row>
    <row r="2124" spans="1:8" x14ac:dyDescent="0.25">
      <c r="A2124" t="s">
        <v>368</v>
      </c>
      <c r="B2124">
        <v>83650</v>
      </c>
      <c r="C2124" t="str">
        <f t="shared" si="33"/>
        <v>83650</v>
      </c>
      <c r="D2124" t="s">
        <v>349</v>
      </c>
      <c r="E2124" t="s">
        <v>1303</v>
      </c>
      <c r="F2124" t="s">
        <v>1333</v>
      </c>
      <c r="G2124" s="144">
        <v>233.02040996189999</v>
      </c>
      <c r="H2124" t="str">
        <f>IF(VLOOKUP(A2124,$J$4:$K$19,2)="Y",IF(G2124&lt;='State Zip Codes'!$P$4,'State Zip Codes'!$P$3,IF(G2124&lt;='State Zip Codes'!$Q$4,'State Zip Codes'!$Q$3,IF(G2124&lt;='State Zip Codes'!$R$4,'State Zip Codes'!$R$3,IF(G2124&lt;='State Zip Codes'!$S$4,'State Zip Codes'!$S$3,IF(G2124&lt;='State Zip Codes'!$T$4,'State Zip Codes'!$T$3,"OUT OF TERRITORY"))))),$U$3)</f>
        <v>Zone 3</v>
      </c>
    </row>
    <row r="2125" spans="1:8" x14ac:dyDescent="0.25">
      <c r="A2125" t="s">
        <v>368</v>
      </c>
      <c r="B2125">
        <v>83654</v>
      </c>
      <c r="C2125" t="str">
        <f t="shared" si="33"/>
        <v>83654</v>
      </c>
      <c r="D2125" t="s">
        <v>349</v>
      </c>
      <c r="E2125" t="s">
        <v>390</v>
      </c>
      <c r="F2125" t="s">
        <v>1334</v>
      </c>
      <c r="G2125" s="144">
        <v>236.04648765719998</v>
      </c>
      <c r="H2125" t="str">
        <f>IF(VLOOKUP(A2125,$J$4:$K$19,2)="Y",IF(G2125&lt;='State Zip Codes'!$P$4,'State Zip Codes'!$P$3,IF(G2125&lt;='State Zip Codes'!$Q$4,'State Zip Codes'!$Q$3,IF(G2125&lt;='State Zip Codes'!$R$4,'State Zip Codes'!$R$3,IF(G2125&lt;='State Zip Codes'!$S$4,'State Zip Codes'!$S$3,IF(G2125&lt;='State Zip Codes'!$T$4,'State Zip Codes'!$T$3,"OUT OF TERRITORY"))))),$U$3)</f>
        <v>Zone 3</v>
      </c>
    </row>
    <row r="2126" spans="1:8" x14ac:dyDescent="0.25">
      <c r="A2126" t="s">
        <v>368</v>
      </c>
      <c r="B2126">
        <v>83607</v>
      </c>
      <c r="C2126" t="str">
        <f t="shared" si="33"/>
        <v>83607</v>
      </c>
      <c r="D2126" t="s">
        <v>349</v>
      </c>
      <c r="E2126" t="s">
        <v>1323</v>
      </c>
      <c r="F2126" t="s">
        <v>1332</v>
      </c>
      <c r="G2126" s="144">
        <v>236.05891508099998</v>
      </c>
      <c r="H2126" t="str">
        <f>IF(VLOOKUP(A2126,$J$4:$K$19,2)="Y",IF(G2126&lt;='State Zip Codes'!$P$4,'State Zip Codes'!$P$3,IF(G2126&lt;='State Zip Codes'!$Q$4,'State Zip Codes'!$Q$3,IF(G2126&lt;='State Zip Codes'!$R$4,'State Zip Codes'!$R$3,IF(G2126&lt;='State Zip Codes'!$S$4,'State Zip Codes'!$S$3,IF(G2126&lt;='State Zip Codes'!$T$4,'State Zip Codes'!$T$3,"OUT OF TERRITORY"))))),$U$3)</f>
        <v>Zone 3</v>
      </c>
    </row>
    <row r="2127" spans="1:8" x14ac:dyDescent="0.25">
      <c r="A2127" t="s">
        <v>368</v>
      </c>
      <c r="B2127">
        <v>83661</v>
      </c>
      <c r="C2127" t="str">
        <f t="shared" si="33"/>
        <v>83661</v>
      </c>
      <c r="D2127" t="s">
        <v>349</v>
      </c>
      <c r="E2127" t="s">
        <v>1335</v>
      </c>
      <c r="F2127" t="s">
        <v>1335</v>
      </c>
      <c r="G2127" s="144">
        <v>236.82941535659998</v>
      </c>
      <c r="H2127" t="str">
        <f>IF(VLOOKUP(A2127,$J$4:$K$19,2)="Y",IF(G2127&lt;='State Zip Codes'!$P$4,'State Zip Codes'!$P$3,IF(G2127&lt;='State Zip Codes'!$Q$4,'State Zip Codes'!$Q$3,IF(G2127&lt;='State Zip Codes'!$R$4,'State Zip Codes'!$R$3,IF(G2127&lt;='State Zip Codes'!$S$4,'State Zip Codes'!$S$3,IF(G2127&lt;='State Zip Codes'!$T$4,'State Zip Codes'!$T$3,"OUT OF TERRITORY"))))),$U$3)</f>
        <v>Zone 3</v>
      </c>
    </row>
    <row r="2128" spans="1:8" x14ac:dyDescent="0.25">
      <c r="A2128" t="s">
        <v>368</v>
      </c>
      <c r="B2128">
        <v>83645</v>
      </c>
      <c r="C2128" t="str">
        <f t="shared" si="33"/>
        <v>83645</v>
      </c>
      <c r="D2128" t="s">
        <v>349</v>
      </c>
      <c r="E2128" t="s">
        <v>510</v>
      </c>
      <c r="F2128" t="s">
        <v>1336</v>
      </c>
      <c r="G2128" s="144">
        <v>236.89155247559998</v>
      </c>
      <c r="H2128" t="str">
        <f>IF(VLOOKUP(A2128,$J$4:$K$19,2)="Y",IF(G2128&lt;='State Zip Codes'!$P$4,'State Zip Codes'!$P$3,IF(G2128&lt;='State Zip Codes'!$Q$4,'State Zip Codes'!$Q$3,IF(G2128&lt;='State Zip Codes'!$R$4,'State Zip Codes'!$R$3,IF(G2128&lt;='State Zip Codes'!$S$4,'State Zip Codes'!$S$3,IF(G2128&lt;='State Zip Codes'!$T$4,'State Zip Codes'!$T$3,"OUT OF TERRITORY"))))),$U$3)</f>
        <v>Zone 3</v>
      </c>
    </row>
    <row r="2129" spans="1:8" x14ac:dyDescent="0.25">
      <c r="A2129" t="s">
        <v>368</v>
      </c>
      <c r="B2129">
        <v>83549</v>
      </c>
      <c r="C2129" t="str">
        <f t="shared" si="33"/>
        <v>83549</v>
      </c>
      <c r="D2129" t="s">
        <v>349</v>
      </c>
      <c r="E2129" t="s">
        <v>1330</v>
      </c>
      <c r="F2129" t="s">
        <v>1337</v>
      </c>
      <c r="G2129" s="144">
        <v>236.92262103510001</v>
      </c>
      <c r="H2129" t="str">
        <f>IF(VLOOKUP(A2129,$J$4:$K$19,2)="Y",IF(G2129&lt;='State Zip Codes'!$P$4,'State Zip Codes'!$P$3,IF(G2129&lt;='State Zip Codes'!$Q$4,'State Zip Codes'!$Q$3,IF(G2129&lt;='State Zip Codes'!$R$4,'State Zip Codes'!$R$3,IF(G2129&lt;='State Zip Codes'!$S$4,'State Zip Codes'!$S$3,IF(G2129&lt;='State Zip Codes'!$T$4,'State Zip Codes'!$T$3,"OUT OF TERRITORY"))))),$U$3)</f>
        <v>Zone 3</v>
      </c>
    </row>
    <row r="2130" spans="1:8" x14ac:dyDescent="0.25">
      <c r="A2130" t="s">
        <v>368</v>
      </c>
      <c r="B2130">
        <v>83626</v>
      </c>
      <c r="C2130" t="str">
        <f t="shared" si="33"/>
        <v>83626</v>
      </c>
      <c r="D2130" t="s">
        <v>349</v>
      </c>
      <c r="E2130" t="s">
        <v>1323</v>
      </c>
      <c r="F2130" t="s">
        <v>1338</v>
      </c>
      <c r="G2130" s="144">
        <v>240.08540039219997</v>
      </c>
      <c r="H2130" t="str">
        <f>IF(VLOOKUP(A2130,$J$4:$K$19,2)="Y",IF(G2130&lt;='State Zip Codes'!$P$4,'State Zip Codes'!$P$3,IF(G2130&lt;='State Zip Codes'!$Q$4,'State Zip Codes'!$Q$3,IF(G2130&lt;='State Zip Codes'!$R$4,'State Zip Codes'!$R$3,IF(G2130&lt;='State Zip Codes'!$S$4,'State Zip Codes'!$S$3,IF(G2130&lt;='State Zip Codes'!$T$4,'State Zip Codes'!$T$3,"OUT OF TERRITORY"))))),$U$3)</f>
        <v>Zone 4</v>
      </c>
    </row>
    <row r="2131" spans="1:8" x14ac:dyDescent="0.25">
      <c r="A2131" t="s">
        <v>368</v>
      </c>
      <c r="B2131">
        <v>83655</v>
      </c>
      <c r="C2131" t="str">
        <f t="shared" si="33"/>
        <v>83655</v>
      </c>
      <c r="D2131" t="s">
        <v>349</v>
      </c>
      <c r="E2131" t="s">
        <v>1335</v>
      </c>
      <c r="F2131" t="s">
        <v>1339</v>
      </c>
      <c r="G2131" s="144">
        <v>240.13511008739997</v>
      </c>
      <c r="H2131" t="str">
        <f>IF(VLOOKUP(A2131,$J$4:$K$19,2)="Y",IF(G2131&lt;='State Zip Codes'!$P$4,'State Zip Codes'!$P$3,IF(G2131&lt;='State Zip Codes'!$Q$4,'State Zip Codes'!$Q$3,IF(G2131&lt;='State Zip Codes'!$R$4,'State Zip Codes'!$R$3,IF(G2131&lt;='State Zip Codes'!$S$4,'State Zip Codes'!$S$3,IF(G2131&lt;='State Zip Codes'!$T$4,'State Zip Codes'!$T$3,"OUT OF TERRITORY"))))),$U$3)</f>
        <v>Zone 4</v>
      </c>
    </row>
    <row r="2132" spans="1:8" x14ac:dyDescent="0.25">
      <c r="A2132" t="s">
        <v>368</v>
      </c>
      <c r="B2132">
        <v>83639</v>
      </c>
      <c r="C2132" t="str">
        <f t="shared" si="33"/>
        <v>83639</v>
      </c>
      <c r="D2132" t="s">
        <v>349</v>
      </c>
      <c r="E2132" t="s">
        <v>1303</v>
      </c>
      <c r="F2132" t="s">
        <v>1340</v>
      </c>
      <c r="G2132" s="144">
        <v>242.26641326909998</v>
      </c>
      <c r="H2132" t="str">
        <f>IF(VLOOKUP(A2132,$J$4:$K$19,2)="Y",IF(G2132&lt;='State Zip Codes'!$P$4,'State Zip Codes'!$P$3,IF(G2132&lt;='State Zip Codes'!$Q$4,'State Zip Codes'!$Q$3,IF(G2132&lt;='State Zip Codes'!$R$4,'State Zip Codes'!$R$3,IF(G2132&lt;='State Zip Codes'!$S$4,'State Zip Codes'!$S$3,IF(G2132&lt;='State Zip Codes'!$T$4,'State Zip Codes'!$T$3,"OUT OF TERRITORY"))))),$U$3)</f>
        <v>Zone 4</v>
      </c>
    </row>
    <row r="2133" spans="1:8" x14ac:dyDescent="0.25">
      <c r="A2133" t="s">
        <v>368</v>
      </c>
      <c r="B2133">
        <v>83676</v>
      </c>
      <c r="C2133" t="str">
        <f t="shared" si="33"/>
        <v>83676</v>
      </c>
      <c r="D2133" t="s">
        <v>349</v>
      </c>
      <c r="E2133" t="s">
        <v>1323</v>
      </c>
      <c r="F2133" t="s">
        <v>1341</v>
      </c>
      <c r="G2133" s="144">
        <v>244.67111977439998</v>
      </c>
      <c r="H2133" t="str">
        <f>IF(VLOOKUP(A2133,$J$4:$K$19,2)="Y",IF(G2133&lt;='State Zip Codes'!$P$4,'State Zip Codes'!$P$3,IF(G2133&lt;='State Zip Codes'!$Q$4,'State Zip Codes'!$Q$3,IF(G2133&lt;='State Zip Codes'!$R$4,'State Zip Codes'!$R$3,IF(G2133&lt;='State Zip Codes'!$S$4,'State Zip Codes'!$S$3,IF(G2133&lt;='State Zip Codes'!$T$4,'State Zip Codes'!$T$3,"OUT OF TERRITORY"))))),$U$3)</f>
        <v>Zone 4</v>
      </c>
    </row>
    <row r="2134" spans="1:8" x14ac:dyDescent="0.25">
      <c r="A2134" t="s">
        <v>368</v>
      </c>
      <c r="B2134">
        <v>83619</v>
      </c>
      <c r="C2134" t="str">
        <f t="shared" si="33"/>
        <v>83619</v>
      </c>
      <c r="D2134" t="s">
        <v>349</v>
      </c>
      <c r="E2134" t="s">
        <v>1335</v>
      </c>
      <c r="F2134" t="s">
        <v>1342</v>
      </c>
      <c r="G2134" s="144">
        <v>244.70218833389998</v>
      </c>
      <c r="H2134" t="str">
        <f>IF(VLOOKUP(A2134,$J$4:$K$19,2)="Y",IF(G2134&lt;='State Zip Codes'!$P$4,'State Zip Codes'!$P$3,IF(G2134&lt;='State Zip Codes'!$Q$4,'State Zip Codes'!$Q$3,IF(G2134&lt;='State Zip Codes'!$R$4,'State Zip Codes'!$R$3,IF(G2134&lt;='State Zip Codes'!$S$4,'State Zip Codes'!$S$3,IF(G2134&lt;='State Zip Codes'!$T$4,'State Zip Codes'!$T$3,"OUT OF TERRITORY"))))),$U$3)</f>
        <v>Zone 4</v>
      </c>
    </row>
    <row r="2135" spans="1:8" x14ac:dyDescent="0.25">
      <c r="A2135" t="s">
        <v>368</v>
      </c>
      <c r="B2135">
        <v>83660</v>
      </c>
      <c r="C2135" t="str">
        <f t="shared" si="33"/>
        <v>83660</v>
      </c>
      <c r="D2135" t="s">
        <v>349</v>
      </c>
      <c r="E2135" t="s">
        <v>1323</v>
      </c>
      <c r="F2135" t="s">
        <v>1343</v>
      </c>
      <c r="G2135" s="144">
        <v>244.9258819623</v>
      </c>
      <c r="H2135" t="str">
        <f>IF(VLOOKUP(A2135,$J$4:$K$19,2)="Y",IF(G2135&lt;='State Zip Codes'!$P$4,'State Zip Codes'!$P$3,IF(G2135&lt;='State Zip Codes'!$Q$4,'State Zip Codes'!$Q$3,IF(G2135&lt;='State Zip Codes'!$R$4,'State Zip Codes'!$R$3,IF(G2135&lt;='State Zip Codes'!$S$4,'State Zip Codes'!$S$3,IF(G2135&lt;='State Zip Codes'!$T$4,'State Zip Codes'!$T$3,"OUT OF TERRITORY"))))),$U$3)</f>
        <v>Zone 4</v>
      </c>
    </row>
    <row r="2136" spans="1:8" x14ac:dyDescent="0.25">
      <c r="A2136" t="s">
        <v>368</v>
      </c>
      <c r="B2136">
        <v>83612</v>
      </c>
      <c r="C2136" t="str">
        <f t="shared" si="33"/>
        <v>83612</v>
      </c>
      <c r="D2136" t="s">
        <v>349</v>
      </c>
      <c r="E2136" t="s">
        <v>390</v>
      </c>
      <c r="F2136" t="s">
        <v>1344</v>
      </c>
      <c r="G2136" s="144">
        <v>245.51618459279999</v>
      </c>
      <c r="H2136" t="str">
        <f>IF(VLOOKUP(A2136,$J$4:$K$19,2)="Y",IF(G2136&lt;='State Zip Codes'!$P$4,'State Zip Codes'!$P$3,IF(G2136&lt;='State Zip Codes'!$Q$4,'State Zip Codes'!$Q$3,IF(G2136&lt;='State Zip Codes'!$R$4,'State Zip Codes'!$R$3,IF(G2136&lt;='State Zip Codes'!$S$4,'State Zip Codes'!$S$3,IF(G2136&lt;='State Zip Codes'!$T$4,'State Zip Codes'!$T$3,"OUT OF TERRITORY"))))),$U$3)</f>
        <v>Zone 4</v>
      </c>
    </row>
    <row r="2137" spans="1:8" x14ac:dyDescent="0.25">
      <c r="A2137" t="s">
        <v>368</v>
      </c>
      <c r="B2137">
        <v>83547</v>
      </c>
      <c r="C2137" t="str">
        <f t="shared" si="33"/>
        <v>83547</v>
      </c>
      <c r="D2137" t="s">
        <v>349</v>
      </c>
      <c r="E2137" t="s">
        <v>1330</v>
      </c>
      <c r="F2137" t="s">
        <v>1345</v>
      </c>
      <c r="G2137" s="144">
        <v>246.26183002079998</v>
      </c>
      <c r="H2137" t="str">
        <f>IF(VLOOKUP(A2137,$J$4:$K$19,2)="Y",IF(G2137&lt;='State Zip Codes'!$P$4,'State Zip Codes'!$P$3,IF(G2137&lt;='State Zip Codes'!$Q$4,'State Zip Codes'!$Q$3,IF(G2137&lt;='State Zip Codes'!$R$4,'State Zip Codes'!$R$3,IF(G2137&lt;='State Zip Codes'!$S$4,'State Zip Codes'!$S$3,IF(G2137&lt;='State Zip Codes'!$T$4,'State Zip Codes'!$T$3,"OUT OF TERRITORY"))))),$U$3)</f>
        <v>Zone 4</v>
      </c>
    </row>
    <row r="2138" spans="1:8" x14ac:dyDescent="0.25">
      <c r="A2138" t="s">
        <v>368</v>
      </c>
      <c r="B2138">
        <v>83628</v>
      </c>
      <c r="C2138" t="str">
        <f t="shared" si="33"/>
        <v>83628</v>
      </c>
      <c r="D2138" t="s">
        <v>349</v>
      </c>
      <c r="E2138" t="s">
        <v>1303</v>
      </c>
      <c r="F2138" t="s">
        <v>1346</v>
      </c>
      <c r="G2138" s="144">
        <v>246.71543098949999</v>
      </c>
      <c r="H2138" t="str">
        <f>IF(VLOOKUP(A2138,$J$4:$K$19,2)="Y",IF(G2138&lt;='State Zip Codes'!$P$4,'State Zip Codes'!$P$3,IF(G2138&lt;='State Zip Codes'!$Q$4,'State Zip Codes'!$Q$3,IF(G2138&lt;='State Zip Codes'!$R$4,'State Zip Codes'!$R$3,IF(G2138&lt;='State Zip Codes'!$S$4,'State Zip Codes'!$S$3,IF(G2138&lt;='State Zip Codes'!$T$4,'State Zip Codes'!$T$3,"OUT OF TERRITORY"))))),$U$3)</f>
        <v>Zone 4</v>
      </c>
    </row>
    <row r="2139" spans="1:8" x14ac:dyDescent="0.25">
      <c r="A2139" t="s">
        <v>368</v>
      </c>
      <c r="B2139">
        <v>83610</v>
      </c>
      <c r="C2139" t="str">
        <f t="shared" si="33"/>
        <v>83610</v>
      </c>
      <c r="D2139" t="s">
        <v>349</v>
      </c>
      <c r="E2139" t="s">
        <v>510</v>
      </c>
      <c r="F2139" t="s">
        <v>1347</v>
      </c>
      <c r="G2139" s="144">
        <v>250.04598056789999</v>
      </c>
      <c r="H2139" t="str">
        <f>IF(VLOOKUP(A2139,$J$4:$K$19,2)="Y",IF(G2139&lt;='State Zip Codes'!$P$4,'State Zip Codes'!$P$3,IF(G2139&lt;='State Zip Codes'!$Q$4,'State Zip Codes'!$Q$3,IF(G2139&lt;='State Zip Codes'!$R$4,'State Zip Codes'!$R$3,IF(G2139&lt;='State Zip Codes'!$S$4,'State Zip Codes'!$S$3,IF(G2139&lt;='State Zip Codes'!$T$4,'State Zip Codes'!$T$3,"OUT OF TERRITORY"))))),$U$3)</f>
        <v>Zone 4</v>
      </c>
    </row>
    <row r="2140" spans="1:8" x14ac:dyDescent="0.25">
      <c r="A2140" t="s">
        <v>368</v>
      </c>
      <c r="B2140">
        <v>83542</v>
      </c>
      <c r="C2140" t="str">
        <f t="shared" si="33"/>
        <v>83542</v>
      </c>
      <c r="D2140" t="s">
        <v>349</v>
      </c>
      <c r="E2140" t="s">
        <v>1330</v>
      </c>
      <c r="F2140" t="s">
        <v>1348</v>
      </c>
      <c r="G2140" s="144">
        <v>252.0716506473</v>
      </c>
      <c r="H2140" t="str">
        <f>IF(VLOOKUP(A2140,$J$4:$K$19,2)="Y",IF(G2140&lt;='State Zip Codes'!$P$4,'State Zip Codes'!$P$3,IF(G2140&lt;='State Zip Codes'!$Q$4,'State Zip Codes'!$Q$3,IF(G2140&lt;='State Zip Codes'!$R$4,'State Zip Codes'!$R$3,IF(G2140&lt;='State Zip Codes'!$S$4,'State Zip Codes'!$S$3,IF(G2140&lt;='State Zip Codes'!$T$4,'State Zip Codes'!$T$3,"OUT OF TERRITORY"))))),$U$3)</f>
        <v>Zone 4</v>
      </c>
    </row>
    <row r="2141" spans="1:8" x14ac:dyDescent="0.25">
      <c r="A2141" t="s">
        <v>368</v>
      </c>
      <c r="B2141">
        <v>83672</v>
      </c>
      <c r="C2141" t="str">
        <f t="shared" si="33"/>
        <v>83672</v>
      </c>
      <c r="D2141" t="s">
        <v>349</v>
      </c>
      <c r="E2141" t="s">
        <v>510</v>
      </c>
      <c r="F2141" t="s">
        <v>1349</v>
      </c>
      <c r="G2141" s="144">
        <v>253.04720341559999</v>
      </c>
      <c r="H2141" t="str">
        <f>IF(VLOOKUP(A2141,$J$4:$K$19,2)="Y",IF(G2141&lt;='State Zip Codes'!$P$4,'State Zip Codes'!$P$3,IF(G2141&lt;='State Zip Codes'!$Q$4,'State Zip Codes'!$Q$3,IF(G2141&lt;='State Zip Codes'!$R$4,'State Zip Codes'!$R$3,IF(G2141&lt;='State Zip Codes'!$S$4,'State Zip Codes'!$S$3,IF(G2141&lt;='State Zip Codes'!$T$4,'State Zip Codes'!$T$3,"OUT OF TERRITORY"))))),$U$3)</f>
        <v>Zone 4</v>
      </c>
    </row>
    <row r="2142" spans="1:8" x14ac:dyDescent="0.25">
      <c r="A2142" t="s">
        <v>368</v>
      </c>
      <c r="B2142">
        <v>83554</v>
      </c>
      <c r="C2142" t="str">
        <f t="shared" si="33"/>
        <v>83554</v>
      </c>
      <c r="D2142" t="s">
        <v>349</v>
      </c>
      <c r="E2142" t="s">
        <v>1330</v>
      </c>
      <c r="F2142" t="s">
        <v>1350</v>
      </c>
      <c r="G2142" s="144">
        <v>258.53391102329999</v>
      </c>
      <c r="H2142" t="str">
        <f>IF(VLOOKUP(A2142,$J$4:$K$19,2)="Y",IF(G2142&lt;='State Zip Codes'!$P$4,'State Zip Codes'!$P$3,IF(G2142&lt;='State Zip Codes'!$Q$4,'State Zip Codes'!$Q$3,IF(G2142&lt;='State Zip Codes'!$R$4,'State Zip Codes'!$R$3,IF(G2142&lt;='State Zip Codes'!$S$4,'State Zip Codes'!$S$3,IF(G2142&lt;='State Zip Codes'!$T$4,'State Zip Codes'!$T$3,"OUT OF TERRITORY"))))),$U$3)</f>
        <v>Zone 4</v>
      </c>
    </row>
    <row r="2143" spans="1:8" x14ac:dyDescent="0.25">
      <c r="A2143" t="s">
        <v>368</v>
      </c>
      <c r="B2143">
        <v>83552</v>
      </c>
      <c r="C2143" t="str">
        <f t="shared" si="33"/>
        <v>83552</v>
      </c>
      <c r="D2143" t="s">
        <v>349</v>
      </c>
      <c r="E2143" t="s">
        <v>1330</v>
      </c>
      <c r="F2143" t="s">
        <v>1351</v>
      </c>
      <c r="G2143" s="144">
        <v>260.8081295787</v>
      </c>
      <c r="H2143" t="str">
        <f>IF(VLOOKUP(A2143,$J$4:$K$19,2)="Y",IF(G2143&lt;='State Zip Codes'!$P$4,'State Zip Codes'!$P$3,IF(G2143&lt;='State Zip Codes'!$Q$4,'State Zip Codes'!$Q$3,IF(G2143&lt;='State Zip Codes'!$R$4,'State Zip Codes'!$R$3,IF(G2143&lt;='State Zip Codes'!$S$4,'State Zip Codes'!$S$3,IF(G2143&lt;='State Zip Codes'!$T$4,'State Zip Codes'!$T$3,"OUT OF TERRITORY"))))),$U$3)</f>
        <v>Zone 4</v>
      </c>
    </row>
    <row r="2144" spans="1:8" x14ac:dyDescent="0.25">
      <c r="A2144" t="s">
        <v>368</v>
      </c>
      <c r="B2144">
        <v>83530</v>
      </c>
      <c r="C2144" t="str">
        <f t="shared" si="33"/>
        <v>83530</v>
      </c>
      <c r="D2144" t="s">
        <v>349</v>
      </c>
      <c r="E2144" t="s">
        <v>1330</v>
      </c>
      <c r="F2144" t="s">
        <v>1352</v>
      </c>
      <c r="G2144" s="144">
        <v>261.29901281879995</v>
      </c>
      <c r="H2144" t="str">
        <f>IF(VLOOKUP(A2144,$J$4:$K$19,2)="Y",IF(G2144&lt;='State Zip Codes'!$P$4,'State Zip Codes'!$P$3,IF(G2144&lt;='State Zip Codes'!$Q$4,'State Zip Codes'!$Q$3,IF(G2144&lt;='State Zip Codes'!$R$4,'State Zip Codes'!$R$3,IF(G2144&lt;='State Zip Codes'!$S$4,'State Zip Codes'!$S$3,IF(G2144&lt;='State Zip Codes'!$T$4,'State Zip Codes'!$T$3,"OUT OF TERRITORY"))))),$U$3)</f>
        <v>Zone 4</v>
      </c>
    </row>
    <row r="2145" spans="1:8" x14ac:dyDescent="0.25">
      <c r="A2145" t="s">
        <v>368</v>
      </c>
      <c r="B2145">
        <v>83539</v>
      </c>
      <c r="C2145" t="str">
        <f t="shared" si="33"/>
        <v>83539</v>
      </c>
      <c r="D2145" t="s">
        <v>349</v>
      </c>
      <c r="E2145" t="s">
        <v>1330</v>
      </c>
      <c r="F2145" t="s">
        <v>1353</v>
      </c>
      <c r="G2145" s="144">
        <v>261.80853719459998</v>
      </c>
      <c r="H2145" t="str">
        <f>IF(VLOOKUP(A2145,$J$4:$K$19,2)="Y",IF(G2145&lt;='State Zip Codes'!$P$4,'State Zip Codes'!$P$3,IF(G2145&lt;='State Zip Codes'!$Q$4,'State Zip Codes'!$Q$3,IF(G2145&lt;='State Zip Codes'!$R$4,'State Zip Codes'!$R$3,IF(G2145&lt;='State Zip Codes'!$S$4,'State Zip Codes'!$S$3,IF(G2145&lt;='State Zip Codes'!$T$4,'State Zip Codes'!$T$3,"OUT OF TERRITORY"))))),$U$3)</f>
        <v>Zone 4</v>
      </c>
    </row>
    <row r="2146" spans="1:8" x14ac:dyDescent="0.25">
      <c r="A2146" t="s">
        <v>368</v>
      </c>
      <c r="B2146">
        <v>83536</v>
      </c>
      <c r="C2146" t="str">
        <f t="shared" si="33"/>
        <v>83536</v>
      </c>
      <c r="D2146" t="s">
        <v>349</v>
      </c>
      <c r="E2146" t="s">
        <v>733</v>
      </c>
      <c r="F2146" t="s">
        <v>1354</v>
      </c>
      <c r="G2146" s="144">
        <v>271.99281099870001</v>
      </c>
      <c r="H2146" t="str">
        <f>IF(VLOOKUP(A2146,$J$4:$K$19,2)="Y",IF(G2146&lt;='State Zip Codes'!$P$4,'State Zip Codes'!$P$3,IF(G2146&lt;='State Zip Codes'!$Q$4,'State Zip Codes'!$Q$3,IF(G2146&lt;='State Zip Codes'!$R$4,'State Zip Codes'!$R$3,IF(G2146&lt;='State Zip Codes'!$S$4,'State Zip Codes'!$S$3,IF(G2146&lt;='State Zip Codes'!$T$4,'State Zip Codes'!$T$3,"OUT OF TERRITORY"))))),$U$3)</f>
        <v>Zone 4</v>
      </c>
    </row>
    <row r="2147" spans="1:8" x14ac:dyDescent="0.25">
      <c r="A2147" t="s">
        <v>368</v>
      </c>
      <c r="B2147">
        <v>83522</v>
      </c>
      <c r="C2147" t="str">
        <f t="shared" si="33"/>
        <v>83522</v>
      </c>
      <c r="D2147" t="s">
        <v>349</v>
      </c>
      <c r="E2147" t="s">
        <v>1330</v>
      </c>
      <c r="F2147" t="s">
        <v>1355</v>
      </c>
      <c r="G2147" s="144">
        <v>274.76412650609996</v>
      </c>
      <c r="H2147" t="str">
        <f>IF(VLOOKUP(A2147,$J$4:$K$19,2)="Y",IF(G2147&lt;='State Zip Codes'!$P$4,'State Zip Codes'!$P$3,IF(G2147&lt;='State Zip Codes'!$Q$4,'State Zip Codes'!$Q$3,IF(G2147&lt;='State Zip Codes'!$R$4,'State Zip Codes'!$R$3,IF(G2147&lt;='State Zip Codes'!$S$4,'State Zip Codes'!$S$3,IF(G2147&lt;='State Zip Codes'!$T$4,'State Zip Codes'!$T$3,"OUT OF TERRITORY"))))),$U$3)</f>
        <v>Zone 4</v>
      </c>
    </row>
    <row r="2148" spans="1:8" x14ac:dyDescent="0.25">
      <c r="A2148" t="s">
        <v>368</v>
      </c>
      <c r="B2148">
        <v>83553</v>
      </c>
      <c r="C2148" t="str">
        <f t="shared" si="33"/>
        <v>83553</v>
      </c>
      <c r="D2148" t="s">
        <v>349</v>
      </c>
      <c r="E2148" t="s">
        <v>930</v>
      </c>
      <c r="F2148" t="s">
        <v>1356</v>
      </c>
      <c r="G2148" s="144">
        <v>276.33619561680001</v>
      </c>
      <c r="H2148" t="str">
        <f>IF(VLOOKUP(A2148,$J$4:$K$19,2)="Y",IF(G2148&lt;='State Zip Codes'!$P$4,'State Zip Codes'!$P$3,IF(G2148&lt;='State Zip Codes'!$Q$4,'State Zip Codes'!$Q$3,IF(G2148&lt;='State Zip Codes'!$R$4,'State Zip Codes'!$R$3,IF(G2148&lt;='State Zip Codes'!$S$4,'State Zip Codes'!$S$3,IF(G2148&lt;='State Zip Codes'!$T$4,'State Zip Codes'!$T$3,"OUT OF TERRITORY"))))),$U$3)</f>
        <v>Zone 4</v>
      </c>
    </row>
    <row r="2149" spans="1:8" x14ac:dyDescent="0.25">
      <c r="A2149" t="s">
        <v>368</v>
      </c>
      <c r="B2149">
        <v>83533</v>
      </c>
      <c r="C2149" t="str">
        <f t="shared" si="33"/>
        <v>83533</v>
      </c>
      <c r="D2149" t="s">
        <v>349</v>
      </c>
      <c r="E2149" t="s">
        <v>1330</v>
      </c>
      <c r="F2149" t="s">
        <v>1357</v>
      </c>
      <c r="G2149" s="144">
        <v>276.45425614290002</v>
      </c>
      <c r="H2149" t="str">
        <f>IF(VLOOKUP(A2149,$J$4:$K$19,2)="Y",IF(G2149&lt;='State Zip Codes'!$P$4,'State Zip Codes'!$P$3,IF(G2149&lt;='State Zip Codes'!$Q$4,'State Zip Codes'!$Q$3,IF(G2149&lt;='State Zip Codes'!$R$4,'State Zip Codes'!$R$3,IF(G2149&lt;='State Zip Codes'!$S$4,'State Zip Codes'!$S$3,IF(G2149&lt;='State Zip Codes'!$T$4,'State Zip Codes'!$T$3,"OUT OF TERRITORY"))))),$U$3)</f>
        <v>Zone 4</v>
      </c>
    </row>
    <row r="2150" spans="1:8" x14ac:dyDescent="0.25">
      <c r="A2150" t="s">
        <v>368</v>
      </c>
      <c r="B2150">
        <v>83546</v>
      </c>
      <c r="C2150" t="str">
        <f t="shared" si="33"/>
        <v>83546</v>
      </c>
      <c r="D2150" t="s">
        <v>349</v>
      </c>
      <c r="E2150" t="s">
        <v>930</v>
      </c>
      <c r="F2150" t="s">
        <v>490</v>
      </c>
      <c r="G2150" s="144">
        <v>277.11912331619999</v>
      </c>
      <c r="H2150" t="str">
        <f>IF(VLOOKUP(A2150,$J$4:$K$19,2)="Y",IF(G2150&lt;='State Zip Codes'!$P$4,'State Zip Codes'!$P$3,IF(G2150&lt;='State Zip Codes'!$Q$4,'State Zip Codes'!$Q$3,IF(G2150&lt;='State Zip Codes'!$R$4,'State Zip Codes'!$R$3,IF(G2150&lt;='State Zip Codes'!$S$4,'State Zip Codes'!$S$3,IF(G2150&lt;='State Zip Codes'!$T$4,'State Zip Codes'!$T$3,"OUT OF TERRITORY"))))),$U$3)</f>
        <v>Zone 4</v>
      </c>
    </row>
    <row r="2151" spans="1:8" x14ac:dyDescent="0.25">
      <c r="A2151" t="s">
        <v>368</v>
      </c>
      <c r="B2151">
        <v>83526</v>
      </c>
      <c r="C2151" t="str">
        <f t="shared" si="33"/>
        <v>83526</v>
      </c>
      <c r="D2151" t="s">
        <v>349</v>
      </c>
      <c r="E2151" t="s">
        <v>1330</v>
      </c>
      <c r="F2151" t="s">
        <v>1358</v>
      </c>
      <c r="G2151" s="144">
        <v>281.4873627819</v>
      </c>
      <c r="H2151" t="str">
        <f>IF(VLOOKUP(A2151,$J$4:$K$19,2)="Y",IF(G2151&lt;='State Zip Codes'!$P$4,'State Zip Codes'!$P$3,IF(G2151&lt;='State Zip Codes'!$Q$4,'State Zip Codes'!$Q$3,IF(G2151&lt;='State Zip Codes'!$R$4,'State Zip Codes'!$R$3,IF(G2151&lt;='State Zip Codes'!$S$4,'State Zip Codes'!$S$3,IF(G2151&lt;='State Zip Codes'!$T$4,'State Zip Codes'!$T$3,"OUT OF TERRITORY"))))),$U$3)</f>
        <v>Zone 4</v>
      </c>
    </row>
    <row r="2152" spans="1:8" x14ac:dyDescent="0.25">
      <c r="A2152" t="s">
        <v>368</v>
      </c>
      <c r="B2152">
        <v>83543</v>
      </c>
      <c r="C2152" t="str">
        <f t="shared" si="33"/>
        <v>83543</v>
      </c>
      <c r="D2152" t="s">
        <v>349</v>
      </c>
      <c r="E2152" t="s">
        <v>733</v>
      </c>
      <c r="F2152" t="s">
        <v>1359</v>
      </c>
      <c r="G2152" s="144">
        <v>282.22058078609996</v>
      </c>
      <c r="H2152" t="str">
        <f>IF(VLOOKUP(A2152,$J$4:$K$19,2)="Y",IF(G2152&lt;='State Zip Codes'!$P$4,'State Zip Codes'!$P$3,IF(G2152&lt;='State Zip Codes'!$Q$4,'State Zip Codes'!$Q$3,IF(G2152&lt;='State Zip Codes'!$R$4,'State Zip Codes'!$R$3,IF(G2152&lt;='State Zip Codes'!$S$4,'State Zip Codes'!$S$3,IF(G2152&lt;='State Zip Codes'!$T$4,'State Zip Codes'!$T$3,"OUT OF TERRITORY"))))),$U$3)</f>
        <v>Zone 4</v>
      </c>
    </row>
    <row r="2153" spans="1:8" x14ac:dyDescent="0.25">
      <c r="A2153" t="s">
        <v>368</v>
      </c>
      <c r="B2153">
        <v>83523</v>
      </c>
      <c r="C2153" t="str">
        <f t="shared" si="33"/>
        <v>83523</v>
      </c>
      <c r="D2153" t="s">
        <v>349</v>
      </c>
      <c r="E2153" t="s">
        <v>733</v>
      </c>
      <c r="F2153" t="s">
        <v>1360</v>
      </c>
      <c r="G2153" s="144">
        <v>288.8568250953</v>
      </c>
      <c r="H2153" t="str">
        <f>IF(VLOOKUP(A2153,$J$4:$K$19,2)="Y",IF(G2153&lt;='State Zip Codes'!$P$4,'State Zip Codes'!$P$3,IF(G2153&lt;='State Zip Codes'!$Q$4,'State Zip Codes'!$Q$3,IF(G2153&lt;='State Zip Codes'!$R$4,'State Zip Codes'!$R$3,IF(G2153&lt;='State Zip Codes'!$S$4,'State Zip Codes'!$S$3,IF(G2153&lt;='State Zip Codes'!$T$4,'State Zip Codes'!$T$3,"OUT OF TERRITORY"))))),$U$3)</f>
        <v>Zone 4</v>
      </c>
    </row>
    <row r="2154" spans="1:8" x14ac:dyDescent="0.25">
      <c r="A2154" t="s">
        <v>368</v>
      </c>
      <c r="B2154">
        <v>83544</v>
      </c>
      <c r="C2154" t="str">
        <f t="shared" si="33"/>
        <v>83544</v>
      </c>
      <c r="D2154" t="s">
        <v>349</v>
      </c>
      <c r="E2154" t="s">
        <v>930</v>
      </c>
      <c r="F2154" t="s">
        <v>1361</v>
      </c>
      <c r="G2154" s="144">
        <v>289.75781332079998</v>
      </c>
      <c r="H2154" t="str">
        <f>IF(VLOOKUP(A2154,$J$4:$K$19,2)="Y",IF(G2154&lt;='State Zip Codes'!$P$4,'State Zip Codes'!$P$3,IF(G2154&lt;='State Zip Codes'!$Q$4,'State Zip Codes'!$Q$3,IF(G2154&lt;='State Zip Codes'!$R$4,'State Zip Codes'!$R$3,IF(G2154&lt;='State Zip Codes'!$S$4,'State Zip Codes'!$S$3,IF(G2154&lt;='State Zip Codes'!$T$4,'State Zip Codes'!$T$3,"OUT OF TERRITORY"))))),$U$3)</f>
        <v>Zone 4</v>
      </c>
    </row>
    <row r="2155" spans="1:8" x14ac:dyDescent="0.25">
      <c r="A2155" t="s">
        <v>368</v>
      </c>
      <c r="B2155">
        <v>83555</v>
      </c>
      <c r="C2155" t="str">
        <f t="shared" si="33"/>
        <v>83555</v>
      </c>
      <c r="D2155" t="s">
        <v>349</v>
      </c>
      <c r="E2155" t="s">
        <v>733</v>
      </c>
      <c r="F2155" t="s">
        <v>1362</v>
      </c>
      <c r="G2155" s="144">
        <v>293.37419364659996</v>
      </c>
      <c r="H2155" t="str">
        <f>IF(VLOOKUP(A2155,$J$4:$K$19,2)="Y",IF(G2155&lt;='State Zip Codes'!$P$4,'State Zip Codes'!$P$3,IF(G2155&lt;='State Zip Codes'!$Q$4,'State Zip Codes'!$Q$3,IF(G2155&lt;='State Zip Codes'!$R$4,'State Zip Codes'!$R$3,IF(G2155&lt;='State Zip Codes'!$S$4,'State Zip Codes'!$S$3,IF(G2155&lt;='State Zip Codes'!$T$4,'State Zip Codes'!$T$3,"OUT OF TERRITORY"))))),$U$3)</f>
        <v>Zone 4</v>
      </c>
    </row>
    <row r="2156" spans="1:8" x14ac:dyDescent="0.25">
      <c r="A2156" t="s">
        <v>368</v>
      </c>
      <c r="B2156">
        <v>83548</v>
      </c>
      <c r="C2156" t="str">
        <f t="shared" si="33"/>
        <v>83548</v>
      </c>
      <c r="D2156" t="s">
        <v>349</v>
      </c>
      <c r="E2156" t="s">
        <v>733</v>
      </c>
      <c r="F2156" t="s">
        <v>1363</v>
      </c>
      <c r="G2156" s="144">
        <v>294.56101261949999</v>
      </c>
      <c r="H2156" t="str">
        <f>IF(VLOOKUP(A2156,$J$4:$K$19,2)="Y",IF(G2156&lt;='State Zip Codes'!$P$4,'State Zip Codes'!$P$3,IF(G2156&lt;='State Zip Codes'!$Q$4,'State Zip Codes'!$Q$3,IF(G2156&lt;='State Zip Codes'!$R$4,'State Zip Codes'!$R$3,IF(G2156&lt;='State Zip Codes'!$S$4,'State Zip Codes'!$S$3,IF(G2156&lt;='State Zip Codes'!$T$4,'State Zip Codes'!$T$3,"OUT OF TERRITORY"))))),$U$3)</f>
        <v>Zone 4</v>
      </c>
    </row>
    <row r="2157" spans="1:8" x14ac:dyDescent="0.25">
      <c r="A2157" t="s">
        <v>368</v>
      </c>
      <c r="B2157">
        <v>83545</v>
      </c>
      <c r="C2157" t="str">
        <f t="shared" si="33"/>
        <v>83545</v>
      </c>
      <c r="D2157" t="s">
        <v>349</v>
      </c>
      <c r="E2157" t="s">
        <v>1364</v>
      </c>
      <c r="F2157" t="s">
        <v>1365</v>
      </c>
      <c r="G2157" s="144">
        <v>296.30706566340001</v>
      </c>
      <c r="H2157" t="str">
        <f>IF(VLOOKUP(A2157,$J$4:$K$19,2)="Y",IF(G2157&lt;='State Zip Codes'!$P$4,'State Zip Codes'!$P$3,IF(G2157&lt;='State Zip Codes'!$Q$4,'State Zip Codes'!$Q$3,IF(G2157&lt;='State Zip Codes'!$R$4,'State Zip Codes'!$R$3,IF(G2157&lt;='State Zip Codes'!$S$4,'State Zip Codes'!$S$3,IF(G2157&lt;='State Zip Codes'!$T$4,'State Zip Codes'!$T$3,"OUT OF TERRITORY"))))),$U$3)</f>
        <v>Zone 4</v>
      </c>
    </row>
    <row r="2158" spans="1:8" x14ac:dyDescent="0.25">
      <c r="A2158" t="s">
        <v>368</v>
      </c>
      <c r="B2158">
        <v>83520</v>
      </c>
      <c r="C2158" t="str">
        <f t="shared" si="33"/>
        <v>83520</v>
      </c>
      <c r="D2158" t="s">
        <v>349</v>
      </c>
      <c r="E2158" t="s">
        <v>930</v>
      </c>
      <c r="F2158" t="s">
        <v>1366</v>
      </c>
      <c r="G2158" s="144">
        <v>296.35056164669999</v>
      </c>
      <c r="H2158" t="str">
        <f>IF(VLOOKUP(A2158,$J$4:$K$19,2)="Y",IF(G2158&lt;='State Zip Codes'!$P$4,'State Zip Codes'!$P$3,IF(G2158&lt;='State Zip Codes'!$Q$4,'State Zip Codes'!$Q$3,IF(G2158&lt;='State Zip Codes'!$R$4,'State Zip Codes'!$R$3,IF(G2158&lt;='State Zip Codes'!$S$4,'State Zip Codes'!$S$3,IF(G2158&lt;='State Zip Codes'!$T$4,'State Zip Codes'!$T$3,"OUT OF TERRITORY"))))),$U$3)</f>
        <v>Zone 4</v>
      </c>
    </row>
    <row r="2159" spans="1:8" x14ac:dyDescent="0.25">
      <c r="A2159" t="s">
        <v>368</v>
      </c>
      <c r="B2159">
        <v>83541</v>
      </c>
      <c r="C2159" t="str">
        <f t="shared" si="33"/>
        <v>83541</v>
      </c>
      <c r="D2159" t="s">
        <v>349</v>
      </c>
      <c r="E2159" t="s">
        <v>930</v>
      </c>
      <c r="F2159" t="s">
        <v>1367</v>
      </c>
      <c r="G2159" s="144">
        <v>301.47066025229998</v>
      </c>
      <c r="H2159" t="str">
        <f>IF(VLOOKUP(A2159,$J$4:$K$19,2)="Y",IF(G2159&lt;='State Zip Codes'!$P$4,'State Zip Codes'!$P$3,IF(G2159&lt;='State Zip Codes'!$Q$4,'State Zip Codes'!$Q$3,IF(G2159&lt;='State Zip Codes'!$R$4,'State Zip Codes'!$R$3,IF(G2159&lt;='State Zip Codes'!$S$4,'State Zip Codes'!$S$3,IF(G2159&lt;='State Zip Codes'!$T$4,'State Zip Codes'!$T$3,"OUT OF TERRITORY"))))),$U$3)</f>
        <v>Zone 4</v>
      </c>
    </row>
    <row r="2160" spans="1:8" x14ac:dyDescent="0.25">
      <c r="A2160" t="s">
        <v>368</v>
      </c>
      <c r="B2160">
        <v>83524</v>
      </c>
      <c r="C2160" t="str">
        <f t="shared" si="33"/>
        <v>83524</v>
      </c>
      <c r="D2160" t="s">
        <v>349</v>
      </c>
      <c r="E2160" t="s">
        <v>1364</v>
      </c>
      <c r="F2160" t="s">
        <v>1368</v>
      </c>
      <c r="G2160" s="144">
        <v>302.11067257799999</v>
      </c>
      <c r="H2160" t="str">
        <f>IF(VLOOKUP(A2160,$J$4:$K$19,2)="Y",IF(G2160&lt;='State Zip Codes'!$P$4,'State Zip Codes'!$P$3,IF(G2160&lt;='State Zip Codes'!$Q$4,'State Zip Codes'!$Q$3,IF(G2160&lt;='State Zip Codes'!$R$4,'State Zip Codes'!$R$3,IF(G2160&lt;='State Zip Codes'!$S$4,'State Zip Codes'!$S$3,IF(G2160&lt;='State Zip Codes'!$T$4,'State Zip Codes'!$T$3,"OUT OF TERRITORY"))))),$U$3)</f>
        <v>Zone 4</v>
      </c>
    </row>
    <row r="2161" spans="1:8" x14ac:dyDescent="0.25">
      <c r="A2161" t="s">
        <v>368</v>
      </c>
      <c r="B2161">
        <v>83501</v>
      </c>
      <c r="C2161" t="str">
        <f t="shared" si="33"/>
        <v>83501</v>
      </c>
      <c r="D2161" t="s">
        <v>349</v>
      </c>
      <c r="E2161" t="s">
        <v>1364</v>
      </c>
      <c r="F2161" t="s">
        <v>1369</v>
      </c>
      <c r="G2161" s="144">
        <v>302.24116052789998</v>
      </c>
      <c r="H2161" t="str">
        <f>IF(VLOOKUP(A2161,$J$4:$K$19,2)="Y",IF(G2161&lt;='State Zip Codes'!$P$4,'State Zip Codes'!$P$3,IF(G2161&lt;='State Zip Codes'!$Q$4,'State Zip Codes'!$Q$3,IF(G2161&lt;='State Zip Codes'!$R$4,'State Zip Codes'!$R$3,IF(G2161&lt;='State Zip Codes'!$S$4,'State Zip Codes'!$S$3,IF(G2161&lt;='State Zip Codes'!$T$4,'State Zip Codes'!$T$3,"OUT OF TERRITORY"))))),$U$3)</f>
        <v>Zone 4</v>
      </c>
    </row>
    <row r="2162" spans="1:8" x14ac:dyDescent="0.25">
      <c r="A2162" t="s">
        <v>368</v>
      </c>
      <c r="B2162">
        <v>83540</v>
      </c>
      <c r="C2162" t="str">
        <f t="shared" si="33"/>
        <v>83540</v>
      </c>
      <c r="D2162" t="s">
        <v>349</v>
      </c>
      <c r="E2162" t="s">
        <v>1364</v>
      </c>
      <c r="F2162" t="s">
        <v>1370</v>
      </c>
      <c r="G2162" s="144">
        <v>307.67194472849997</v>
      </c>
      <c r="H2162" t="str">
        <f>IF(VLOOKUP(A2162,$J$4:$K$19,2)="Y",IF(G2162&lt;='State Zip Codes'!$P$4,'State Zip Codes'!$P$3,IF(G2162&lt;='State Zip Codes'!$Q$4,'State Zip Codes'!$Q$3,IF(G2162&lt;='State Zip Codes'!$R$4,'State Zip Codes'!$R$3,IF(G2162&lt;='State Zip Codes'!$S$4,'State Zip Codes'!$S$3,IF(G2162&lt;='State Zip Codes'!$T$4,'State Zip Codes'!$T$3,"OUT OF TERRITORY"))))),$U$3)</f>
        <v>Zone 4</v>
      </c>
    </row>
    <row r="2163" spans="1:8" x14ac:dyDescent="0.25">
      <c r="A2163" t="s">
        <v>368</v>
      </c>
      <c r="B2163">
        <v>83537</v>
      </c>
      <c r="C2163" t="str">
        <f t="shared" si="33"/>
        <v>83537</v>
      </c>
      <c r="D2163" t="s">
        <v>349</v>
      </c>
      <c r="E2163" t="s">
        <v>1371</v>
      </c>
      <c r="F2163" t="s">
        <v>1372</v>
      </c>
      <c r="G2163" s="144">
        <v>309.22537270349994</v>
      </c>
      <c r="H2163" t="str">
        <f>IF(VLOOKUP(A2163,$J$4:$K$19,2)="Y",IF(G2163&lt;='State Zip Codes'!$P$4,'State Zip Codes'!$P$3,IF(G2163&lt;='State Zip Codes'!$Q$4,'State Zip Codes'!$Q$3,IF(G2163&lt;='State Zip Codes'!$R$4,'State Zip Codes'!$R$3,IF(G2163&lt;='State Zip Codes'!$S$4,'State Zip Codes'!$S$3,IF(G2163&lt;='State Zip Codes'!$T$4,'State Zip Codes'!$T$3,"OUT OF TERRITORY"))))),$U$3)</f>
        <v>Zone 4</v>
      </c>
    </row>
    <row r="2164" spans="1:8" x14ac:dyDescent="0.25">
      <c r="A2164" t="s">
        <v>368</v>
      </c>
      <c r="B2164">
        <v>83535</v>
      </c>
      <c r="C2164" t="str">
        <f t="shared" si="33"/>
        <v>83535</v>
      </c>
      <c r="D2164" t="s">
        <v>349</v>
      </c>
      <c r="E2164" t="s">
        <v>1371</v>
      </c>
      <c r="F2164" t="s">
        <v>1373</v>
      </c>
      <c r="G2164" s="144">
        <v>312.99709582679998</v>
      </c>
      <c r="H2164" t="str">
        <f>IF(VLOOKUP(A2164,$J$4:$K$19,2)="Y",IF(G2164&lt;='State Zip Codes'!$P$4,'State Zip Codes'!$P$3,IF(G2164&lt;='State Zip Codes'!$Q$4,'State Zip Codes'!$Q$3,IF(G2164&lt;='State Zip Codes'!$R$4,'State Zip Codes'!$R$3,IF(G2164&lt;='State Zip Codes'!$S$4,'State Zip Codes'!$S$3,IF(G2164&lt;='State Zip Codes'!$T$4,'State Zip Codes'!$T$3,"OUT OF TERRITORY"))))),$U$3)</f>
        <v>Zone 4</v>
      </c>
    </row>
    <row r="2165" spans="1:8" x14ac:dyDescent="0.25">
      <c r="A2165" t="s">
        <v>368</v>
      </c>
      <c r="B2165">
        <v>83873</v>
      </c>
      <c r="C2165" t="str">
        <f t="shared" si="33"/>
        <v>83873</v>
      </c>
      <c r="D2165" t="s">
        <v>349</v>
      </c>
      <c r="E2165" t="s">
        <v>1263</v>
      </c>
      <c r="F2165" t="s">
        <v>1374</v>
      </c>
      <c r="G2165" s="144">
        <v>315.8802581484</v>
      </c>
      <c r="H2165" t="str">
        <f>IF(VLOOKUP(A2165,$J$4:$K$19,2)="Y",IF(G2165&lt;='State Zip Codes'!$P$4,'State Zip Codes'!$P$3,IF(G2165&lt;='State Zip Codes'!$Q$4,'State Zip Codes'!$Q$3,IF(G2165&lt;='State Zip Codes'!$R$4,'State Zip Codes'!$R$3,IF(G2165&lt;='State Zip Codes'!$S$4,'State Zip Codes'!$S$3,IF(G2165&lt;='State Zip Codes'!$T$4,'State Zip Codes'!$T$3,"OUT OF TERRITORY"))))),$U$3)</f>
        <v>Zone 4</v>
      </c>
    </row>
    <row r="2166" spans="1:8" x14ac:dyDescent="0.25">
      <c r="A2166" t="s">
        <v>368</v>
      </c>
      <c r="B2166">
        <v>83823</v>
      </c>
      <c r="C2166" t="str">
        <f t="shared" si="33"/>
        <v>83823</v>
      </c>
      <c r="D2166" t="s">
        <v>349</v>
      </c>
      <c r="E2166" t="s">
        <v>1371</v>
      </c>
      <c r="F2166" t="s">
        <v>1375</v>
      </c>
      <c r="G2166" s="144">
        <v>317.52689180189998</v>
      </c>
      <c r="H2166" t="str">
        <f>IF(VLOOKUP(A2166,$J$4:$K$19,2)="Y",IF(G2166&lt;='State Zip Codes'!$P$4,'State Zip Codes'!$P$3,IF(G2166&lt;='State Zip Codes'!$Q$4,'State Zip Codes'!$Q$3,IF(G2166&lt;='State Zip Codes'!$R$4,'State Zip Codes'!$R$3,IF(G2166&lt;='State Zip Codes'!$S$4,'State Zip Codes'!$S$3,IF(G2166&lt;='State Zip Codes'!$T$4,'State Zip Codes'!$T$3,"OUT OF TERRITORY"))))),$U$3)</f>
        <v>Zone 4</v>
      </c>
    </row>
    <row r="2167" spans="1:8" x14ac:dyDescent="0.25">
      <c r="A2167" t="s">
        <v>368</v>
      </c>
      <c r="B2167">
        <v>83812</v>
      </c>
      <c r="C2167" t="str">
        <f t="shared" si="33"/>
        <v>83812</v>
      </c>
      <c r="D2167" t="s">
        <v>349</v>
      </c>
      <c r="E2167" t="s">
        <v>1263</v>
      </c>
      <c r="F2167" t="s">
        <v>1376</v>
      </c>
      <c r="G2167" s="144">
        <v>318.6888559272</v>
      </c>
      <c r="H2167" t="str">
        <f>IF(VLOOKUP(A2167,$J$4:$K$19,2)="Y",IF(G2167&lt;='State Zip Codes'!$P$4,'State Zip Codes'!$P$3,IF(G2167&lt;='State Zip Codes'!$Q$4,'State Zip Codes'!$Q$3,IF(G2167&lt;='State Zip Codes'!$R$4,'State Zip Codes'!$R$3,IF(G2167&lt;='State Zip Codes'!$S$4,'State Zip Codes'!$S$3,IF(G2167&lt;='State Zip Codes'!$T$4,'State Zip Codes'!$T$3,"OUT OF TERRITORY"))))),$U$3)</f>
        <v>Zone 4</v>
      </c>
    </row>
    <row r="2168" spans="1:8" x14ac:dyDescent="0.25">
      <c r="A2168" t="s">
        <v>368</v>
      </c>
      <c r="B2168">
        <v>83832</v>
      </c>
      <c r="C2168" t="str">
        <f t="shared" si="33"/>
        <v>83832</v>
      </c>
      <c r="D2168" t="s">
        <v>349</v>
      </c>
      <c r="E2168" t="s">
        <v>1371</v>
      </c>
      <c r="F2168" t="s">
        <v>1377</v>
      </c>
      <c r="G2168" s="144">
        <v>319.01196894599997</v>
      </c>
      <c r="H2168" t="str">
        <f>IF(VLOOKUP(A2168,$J$4:$K$19,2)="Y",IF(G2168&lt;='State Zip Codes'!$P$4,'State Zip Codes'!$P$3,IF(G2168&lt;='State Zip Codes'!$Q$4,'State Zip Codes'!$Q$3,IF(G2168&lt;='State Zip Codes'!$R$4,'State Zip Codes'!$R$3,IF(G2168&lt;='State Zip Codes'!$S$4,'State Zip Codes'!$S$3,IF(G2168&lt;='State Zip Codes'!$T$4,'State Zip Codes'!$T$3,"OUT OF TERRITORY"))))),$U$3)</f>
        <v>Zone 4</v>
      </c>
    </row>
    <row r="2169" spans="1:8" x14ac:dyDescent="0.25">
      <c r="A2169" t="s">
        <v>368</v>
      </c>
      <c r="B2169">
        <v>83802</v>
      </c>
      <c r="C2169" t="str">
        <f t="shared" si="33"/>
        <v>83802</v>
      </c>
      <c r="D2169" t="s">
        <v>349</v>
      </c>
      <c r="E2169" t="s">
        <v>1263</v>
      </c>
      <c r="F2169" t="s">
        <v>1378</v>
      </c>
      <c r="G2169" s="144">
        <v>319.19838030300002</v>
      </c>
      <c r="H2169" t="str">
        <f>IF(VLOOKUP(A2169,$J$4:$K$19,2)="Y",IF(G2169&lt;='State Zip Codes'!$P$4,'State Zip Codes'!$P$3,IF(G2169&lt;='State Zip Codes'!$Q$4,'State Zip Codes'!$Q$3,IF(G2169&lt;='State Zip Codes'!$R$4,'State Zip Codes'!$R$3,IF(G2169&lt;='State Zip Codes'!$S$4,'State Zip Codes'!$S$3,IF(G2169&lt;='State Zip Codes'!$T$4,'State Zip Codes'!$T$3,"OUT OF TERRITORY"))))),$U$3)</f>
        <v>Zone 4</v>
      </c>
    </row>
    <row r="2170" spans="1:8" x14ac:dyDescent="0.25">
      <c r="A2170" t="s">
        <v>368</v>
      </c>
      <c r="B2170">
        <v>83871</v>
      </c>
      <c r="C2170" t="str">
        <f t="shared" si="33"/>
        <v>83871</v>
      </c>
      <c r="D2170" t="s">
        <v>349</v>
      </c>
      <c r="E2170" t="s">
        <v>1371</v>
      </c>
      <c r="F2170" t="s">
        <v>1379</v>
      </c>
      <c r="G2170" s="144">
        <v>321.75842960580002</v>
      </c>
      <c r="H2170" t="str">
        <f>IF(VLOOKUP(A2170,$J$4:$K$19,2)="Y",IF(G2170&lt;='State Zip Codes'!$P$4,'State Zip Codes'!$P$3,IF(G2170&lt;='State Zip Codes'!$Q$4,'State Zip Codes'!$Q$3,IF(G2170&lt;='State Zip Codes'!$R$4,'State Zip Codes'!$R$3,IF(G2170&lt;='State Zip Codes'!$S$4,'State Zip Codes'!$S$3,IF(G2170&lt;='State Zip Codes'!$T$4,'State Zip Codes'!$T$3,"OUT OF TERRITORY"))))),$U$3)</f>
        <v>Zone 4</v>
      </c>
    </row>
    <row r="2171" spans="1:8" x14ac:dyDescent="0.25">
      <c r="A2171" t="s">
        <v>368</v>
      </c>
      <c r="B2171">
        <v>83834</v>
      </c>
      <c r="C2171" t="str">
        <f t="shared" si="33"/>
        <v>83834</v>
      </c>
      <c r="D2171" t="s">
        <v>349</v>
      </c>
      <c r="E2171" t="s">
        <v>1371</v>
      </c>
      <c r="F2171" t="s">
        <v>1380</v>
      </c>
      <c r="G2171" s="144">
        <v>324.74722502969996</v>
      </c>
      <c r="H2171" t="str">
        <f>IF(VLOOKUP(A2171,$J$4:$K$19,2)="Y",IF(G2171&lt;='State Zip Codes'!$P$4,'State Zip Codes'!$P$3,IF(G2171&lt;='State Zip Codes'!$Q$4,'State Zip Codes'!$Q$3,IF(G2171&lt;='State Zip Codes'!$R$4,'State Zip Codes'!$R$3,IF(G2171&lt;='State Zip Codes'!$S$4,'State Zip Codes'!$S$3,IF(G2171&lt;='State Zip Codes'!$T$4,'State Zip Codes'!$T$3,"OUT OF TERRITORY"))))),$U$3)</f>
        <v>Zone 4</v>
      </c>
    </row>
    <row r="2172" spans="1:8" x14ac:dyDescent="0.25">
      <c r="A2172" t="s">
        <v>368</v>
      </c>
      <c r="B2172">
        <v>83843</v>
      </c>
      <c r="C2172" t="str">
        <f t="shared" si="33"/>
        <v>83843</v>
      </c>
      <c r="D2172" t="s">
        <v>349</v>
      </c>
      <c r="E2172" t="s">
        <v>1371</v>
      </c>
      <c r="F2172" t="s">
        <v>1381</v>
      </c>
      <c r="G2172" s="144">
        <v>326.23851588569994</v>
      </c>
      <c r="H2172" t="str">
        <f>IF(VLOOKUP(A2172,$J$4:$K$19,2)="Y",IF(G2172&lt;='State Zip Codes'!$P$4,'State Zip Codes'!$P$3,IF(G2172&lt;='State Zip Codes'!$Q$4,'State Zip Codes'!$Q$3,IF(G2172&lt;='State Zip Codes'!$R$4,'State Zip Codes'!$R$3,IF(G2172&lt;='State Zip Codes'!$S$4,'State Zip Codes'!$S$3,IF(G2172&lt;='State Zip Codes'!$T$4,'State Zip Codes'!$T$3,"OUT OF TERRITORY"))))),$U$3)</f>
        <v>Zone 4</v>
      </c>
    </row>
    <row r="2173" spans="1:8" x14ac:dyDescent="0.25">
      <c r="A2173" t="s">
        <v>368</v>
      </c>
      <c r="B2173">
        <v>83830</v>
      </c>
      <c r="C2173" t="str">
        <f t="shared" si="33"/>
        <v>83830</v>
      </c>
      <c r="D2173" t="s">
        <v>349</v>
      </c>
      <c r="E2173" t="s">
        <v>1382</v>
      </c>
      <c r="F2173" t="s">
        <v>1383</v>
      </c>
      <c r="G2173" s="144">
        <v>327.73602045360002</v>
      </c>
      <c r="H2173" t="str">
        <f>IF(VLOOKUP(A2173,$J$4:$K$19,2)="Y",IF(G2173&lt;='State Zip Codes'!$P$4,'State Zip Codes'!$P$3,IF(G2173&lt;='State Zip Codes'!$Q$4,'State Zip Codes'!$Q$3,IF(G2173&lt;='State Zip Codes'!$R$4,'State Zip Codes'!$R$3,IF(G2173&lt;='State Zip Codes'!$S$4,'State Zip Codes'!$S$3,IF(G2173&lt;='State Zip Codes'!$T$4,'State Zip Codes'!$T$3,"OUT OF TERRITORY"))))),$U$3)</f>
        <v>Zone 4</v>
      </c>
    </row>
    <row r="2174" spans="1:8" x14ac:dyDescent="0.25">
      <c r="A2174" t="s">
        <v>368</v>
      </c>
      <c r="B2174">
        <v>83846</v>
      </c>
      <c r="C2174" t="str">
        <f t="shared" si="33"/>
        <v>83846</v>
      </c>
      <c r="D2174" t="s">
        <v>349</v>
      </c>
      <c r="E2174" t="s">
        <v>1263</v>
      </c>
      <c r="F2174" t="s">
        <v>1384</v>
      </c>
      <c r="G2174" s="144">
        <v>328.394673915</v>
      </c>
      <c r="H2174" t="str">
        <f>IF(VLOOKUP(A2174,$J$4:$K$19,2)="Y",IF(G2174&lt;='State Zip Codes'!$P$4,'State Zip Codes'!$P$3,IF(G2174&lt;='State Zip Codes'!$Q$4,'State Zip Codes'!$Q$3,IF(G2174&lt;='State Zip Codes'!$R$4,'State Zip Codes'!$R$3,IF(G2174&lt;='State Zip Codes'!$S$4,'State Zip Codes'!$S$3,IF(G2174&lt;='State Zip Codes'!$T$4,'State Zip Codes'!$T$3,"OUT OF TERRITORY"))))),$U$3)</f>
        <v>Zone 4</v>
      </c>
    </row>
    <row r="2175" spans="1:8" x14ac:dyDescent="0.25">
      <c r="A2175" t="s">
        <v>368</v>
      </c>
      <c r="B2175">
        <v>83808</v>
      </c>
      <c r="C2175" t="str">
        <f t="shared" si="33"/>
        <v>83808</v>
      </c>
      <c r="D2175" t="s">
        <v>349</v>
      </c>
      <c r="E2175" t="s">
        <v>1263</v>
      </c>
      <c r="F2175" t="s">
        <v>1385</v>
      </c>
      <c r="G2175" s="144">
        <v>329.65605743069995</v>
      </c>
      <c r="H2175" t="str">
        <f>IF(VLOOKUP(A2175,$J$4:$K$19,2)="Y",IF(G2175&lt;='State Zip Codes'!$P$4,'State Zip Codes'!$P$3,IF(G2175&lt;='State Zip Codes'!$Q$4,'State Zip Codes'!$Q$3,IF(G2175&lt;='State Zip Codes'!$R$4,'State Zip Codes'!$R$3,IF(G2175&lt;='State Zip Codes'!$S$4,'State Zip Codes'!$S$3,IF(G2175&lt;='State Zip Codes'!$T$4,'State Zip Codes'!$T$3,"OUT OF TERRITORY"))))),$U$3)</f>
        <v>Zone 4</v>
      </c>
    </row>
    <row r="2176" spans="1:8" x14ac:dyDescent="0.25">
      <c r="A2176" t="s">
        <v>368</v>
      </c>
      <c r="B2176">
        <v>83844</v>
      </c>
      <c r="C2176" t="str">
        <f t="shared" si="33"/>
        <v>83844</v>
      </c>
      <c r="D2176" t="s">
        <v>349</v>
      </c>
      <c r="E2176" t="s">
        <v>1371</v>
      </c>
      <c r="F2176" t="s">
        <v>1381</v>
      </c>
      <c r="G2176" s="144">
        <v>329.7181945497</v>
      </c>
      <c r="H2176" t="str">
        <f>IF(VLOOKUP(A2176,$J$4:$K$19,2)="Y",IF(G2176&lt;='State Zip Codes'!$P$4,'State Zip Codes'!$P$3,IF(G2176&lt;='State Zip Codes'!$Q$4,'State Zip Codes'!$Q$3,IF(G2176&lt;='State Zip Codes'!$R$4,'State Zip Codes'!$R$3,IF(G2176&lt;='State Zip Codes'!$S$4,'State Zip Codes'!$S$3,IF(G2176&lt;='State Zip Codes'!$T$4,'State Zip Codes'!$T$3,"OUT OF TERRITORY"))))),$U$3)</f>
        <v>Zone 4</v>
      </c>
    </row>
    <row r="2177" spans="1:8" x14ac:dyDescent="0.25">
      <c r="A2177" t="s">
        <v>368</v>
      </c>
      <c r="B2177">
        <v>83857</v>
      </c>
      <c r="C2177" t="str">
        <f t="shared" si="33"/>
        <v>83857</v>
      </c>
      <c r="D2177" t="s">
        <v>349</v>
      </c>
      <c r="E2177" t="s">
        <v>1371</v>
      </c>
      <c r="F2177" t="s">
        <v>1386</v>
      </c>
      <c r="G2177" s="144">
        <v>330.78073928459997</v>
      </c>
      <c r="H2177" t="str">
        <f>IF(VLOOKUP(A2177,$J$4:$K$19,2)="Y",IF(G2177&lt;='State Zip Codes'!$P$4,'State Zip Codes'!$P$3,IF(G2177&lt;='State Zip Codes'!$Q$4,'State Zip Codes'!$Q$3,IF(G2177&lt;='State Zip Codes'!$R$4,'State Zip Codes'!$R$3,IF(G2177&lt;='State Zip Codes'!$S$4,'State Zip Codes'!$S$3,IF(G2177&lt;='State Zip Codes'!$T$4,'State Zip Codes'!$T$3,"OUT OF TERRITORY"))))),$U$3)</f>
        <v>Zone 4</v>
      </c>
    </row>
    <row r="2178" spans="1:8" x14ac:dyDescent="0.25">
      <c r="A2178" t="s">
        <v>368</v>
      </c>
      <c r="B2178">
        <v>83872</v>
      </c>
      <c r="C2178" t="str">
        <f t="shared" si="33"/>
        <v>83872</v>
      </c>
      <c r="D2178" t="s">
        <v>349</v>
      </c>
      <c r="E2178" t="s">
        <v>1371</v>
      </c>
      <c r="F2178" t="s">
        <v>1387</v>
      </c>
      <c r="G2178" s="144">
        <v>334.53382127219999</v>
      </c>
      <c r="H2178" t="str">
        <f>IF(VLOOKUP(A2178,$J$4:$K$19,2)="Y",IF(G2178&lt;='State Zip Codes'!$P$4,'State Zip Codes'!$P$3,IF(G2178&lt;='State Zip Codes'!$Q$4,'State Zip Codes'!$Q$3,IF(G2178&lt;='State Zip Codes'!$R$4,'State Zip Codes'!$R$3,IF(G2178&lt;='State Zip Codes'!$S$4,'State Zip Codes'!$S$3,IF(G2178&lt;='State Zip Codes'!$T$4,'State Zip Codes'!$T$3,"OUT OF TERRITORY"))))),$U$3)</f>
        <v>Zone 4</v>
      </c>
    </row>
    <row r="2179" spans="1:8" x14ac:dyDescent="0.25">
      <c r="A2179" t="s">
        <v>368</v>
      </c>
      <c r="B2179">
        <v>83874</v>
      </c>
      <c r="C2179" t="str">
        <f t="shared" si="33"/>
        <v>83874</v>
      </c>
      <c r="D2179" t="s">
        <v>349</v>
      </c>
      <c r="E2179" t="s">
        <v>1263</v>
      </c>
      <c r="F2179" t="s">
        <v>1388</v>
      </c>
      <c r="G2179" s="144">
        <v>339.04497611159996</v>
      </c>
      <c r="H2179" t="str">
        <f>IF(VLOOKUP(A2179,$J$4:$K$19,2)="Y",IF(G2179&lt;='State Zip Codes'!$P$4,'State Zip Codes'!$P$3,IF(G2179&lt;='State Zip Codes'!$Q$4,'State Zip Codes'!$Q$3,IF(G2179&lt;='State Zip Codes'!$R$4,'State Zip Codes'!$R$3,IF(G2179&lt;='State Zip Codes'!$S$4,'State Zip Codes'!$S$3,IF(G2179&lt;='State Zip Codes'!$T$4,'State Zip Codes'!$T$3,"OUT OF TERRITORY"))))),$U$3)</f>
        <v>Zone 4</v>
      </c>
    </row>
    <row r="2180" spans="1:8" x14ac:dyDescent="0.25">
      <c r="A2180" t="s">
        <v>368</v>
      </c>
      <c r="B2180">
        <v>83855</v>
      </c>
      <c r="C2180" t="str">
        <f t="shared" si="33"/>
        <v>83855</v>
      </c>
      <c r="D2180" t="s">
        <v>349</v>
      </c>
      <c r="E2180" t="s">
        <v>1371</v>
      </c>
      <c r="F2180" t="s">
        <v>1389</v>
      </c>
      <c r="G2180" s="144">
        <v>339.06983095919998</v>
      </c>
      <c r="H2180" t="str">
        <f>IF(VLOOKUP(A2180,$J$4:$K$19,2)="Y",IF(G2180&lt;='State Zip Codes'!$P$4,'State Zip Codes'!$P$3,IF(G2180&lt;='State Zip Codes'!$Q$4,'State Zip Codes'!$Q$3,IF(G2180&lt;='State Zip Codes'!$R$4,'State Zip Codes'!$R$3,IF(G2180&lt;='State Zip Codes'!$S$4,'State Zip Codes'!$S$3,IF(G2180&lt;='State Zip Codes'!$T$4,'State Zip Codes'!$T$3,"OUT OF TERRITORY"))))),$U$3)</f>
        <v>Zone 4</v>
      </c>
    </row>
    <row r="2181" spans="1:8" x14ac:dyDescent="0.25">
      <c r="A2181" t="s">
        <v>368</v>
      </c>
      <c r="B2181">
        <v>83861</v>
      </c>
      <c r="C2181" t="str">
        <f t="shared" ref="C2181:C2244" si="34">TRIM(CLEAN(B2181))</f>
        <v>83861</v>
      </c>
      <c r="D2181" t="s">
        <v>349</v>
      </c>
      <c r="E2181" t="s">
        <v>1382</v>
      </c>
      <c r="F2181" t="s">
        <v>1390</v>
      </c>
      <c r="G2181" s="144">
        <v>341.39375920979995</v>
      </c>
      <c r="H2181" t="str">
        <f>IF(VLOOKUP(A2181,$J$4:$K$19,2)="Y",IF(G2181&lt;='State Zip Codes'!$P$4,'State Zip Codes'!$P$3,IF(G2181&lt;='State Zip Codes'!$Q$4,'State Zip Codes'!$Q$3,IF(G2181&lt;='State Zip Codes'!$R$4,'State Zip Codes'!$R$3,IF(G2181&lt;='State Zip Codes'!$S$4,'State Zip Codes'!$S$3,IF(G2181&lt;='State Zip Codes'!$T$4,'State Zip Codes'!$T$3,"OUT OF TERRITORY"))))),$U$3)</f>
        <v>Zone 4</v>
      </c>
    </row>
    <row r="2182" spans="1:8" x14ac:dyDescent="0.25">
      <c r="A2182" t="s">
        <v>368</v>
      </c>
      <c r="B2182">
        <v>83868</v>
      </c>
      <c r="C2182" t="str">
        <f t="shared" si="34"/>
        <v>83868</v>
      </c>
      <c r="D2182" t="s">
        <v>349</v>
      </c>
      <c r="E2182" t="s">
        <v>1263</v>
      </c>
      <c r="F2182" t="s">
        <v>1391</v>
      </c>
      <c r="G2182" s="144">
        <v>343.61205435810001</v>
      </c>
      <c r="H2182" t="str">
        <f>IF(VLOOKUP(A2182,$J$4:$K$19,2)="Y",IF(G2182&lt;='State Zip Codes'!$P$4,'State Zip Codes'!$P$3,IF(G2182&lt;='State Zip Codes'!$Q$4,'State Zip Codes'!$Q$3,IF(G2182&lt;='State Zip Codes'!$R$4,'State Zip Codes'!$R$3,IF(G2182&lt;='State Zip Codes'!$S$4,'State Zip Codes'!$S$3,IF(G2182&lt;='State Zip Codes'!$T$4,'State Zip Codes'!$T$3,"OUT OF TERRITORY"))))),$U$3)</f>
        <v>Zone 4</v>
      </c>
    </row>
    <row r="2183" spans="1:8" x14ac:dyDescent="0.25">
      <c r="A2183" t="s">
        <v>368</v>
      </c>
      <c r="B2183">
        <v>83824</v>
      </c>
      <c r="C2183" t="str">
        <f t="shared" si="34"/>
        <v>83824</v>
      </c>
      <c r="D2183" t="s">
        <v>349</v>
      </c>
      <c r="E2183" t="s">
        <v>1382</v>
      </c>
      <c r="F2183" t="s">
        <v>1392</v>
      </c>
      <c r="G2183" s="144">
        <v>343.78603829129997</v>
      </c>
      <c r="H2183" t="str">
        <f>IF(VLOOKUP(A2183,$J$4:$K$19,2)="Y",IF(G2183&lt;='State Zip Codes'!$P$4,'State Zip Codes'!$P$3,IF(G2183&lt;='State Zip Codes'!$Q$4,'State Zip Codes'!$Q$3,IF(G2183&lt;='State Zip Codes'!$R$4,'State Zip Codes'!$R$3,IF(G2183&lt;='State Zip Codes'!$S$4,'State Zip Codes'!$S$3,IF(G2183&lt;='State Zip Codes'!$T$4,'State Zip Codes'!$T$3,"OUT OF TERRITORY"))))),$U$3)</f>
        <v>Zone 4</v>
      </c>
    </row>
    <row r="2184" spans="1:8" x14ac:dyDescent="0.25">
      <c r="A2184" t="s">
        <v>368</v>
      </c>
      <c r="B2184">
        <v>83870</v>
      </c>
      <c r="C2184" t="str">
        <f t="shared" si="34"/>
        <v>83870</v>
      </c>
      <c r="D2184" t="s">
        <v>349</v>
      </c>
      <c r="E2184" t="s">
        <v>1382</v>
      </c>
      <c r="F2184" t="s">
        <v>1393</v>
      </c>
      <c r="G2184" s="144">
        <v>345.66257928509998</v>
      </c>
      <c r="H2184" t="str">
        <f>IF(VLOOKUP(A2184,$J$4:$K$19,2)="Y",IF(G2184&lt;='State Zip Codes'!$P$4,'State Zip Codes'!$P$3,IF(G2184&lt;='State Zip Codes'!$Q$4,'State Zip Codes'!$Q$3,IF(G2184&lt;='State Zip Codes'!$R$4,'State Zip Codes'!$R$3,IF(G2184&lt;='State Zip Codes'!$S$4,'State Zip Codes'!$S$3,IF(G2184&lt;='State Zip Codes'!$T$4,'State Zip Codes'!$T$3,"OUT OF TERRITORY"))))),$U$3)</f>
        <v>Zone 4</v>
      </c>
    </row>
    <row r="2185" spans="1:8" x14ac:dyDescent="0.25">
      <c r="A2185" t="s">
        <v>368</v>
      </c>
      <c r="B2185">
        <v>83850</v>
      </c>
      <c r="C2185" t="str">
        <f t="shared" si="34"/>
        <v>83850</v>
      </c>
      <c r="D2185" t="s">
        <v>349</v>
      </c>
      <c r="E2185" t="s">
        <v>1263</v>
      </c>
      <c r="F2185" t="s">
        <v>1394</v>
      </c>
      <c r="G2185" s="144">
        <v>345.72471640409998</v>
      </c>
      <c r="H2185" t="str">
        <f>IF(VLOOKUP(A2185,$J$4:$K$19,2)="Y",IF(G2185&lt;='State Zip Codes'!$P$4,'State Zip Codes'!$P$3,IF(G2185&lt;='State Zip Codes'!$Q$4,'State Zip Codes'!$Q$3,IF(G2185&lt;='State Zip Codes'!$R$4,'State Zip Codes'!$R$3,IF(G2185&lt;='State Zip Codes'!$S$4,'State Zip Codes'!$S$3,IF(G2185&lt;='State Zip Codes'!$T$4,'State Zip Codes'!$T$3,"OUT OF TERRITORY"))))),$U$3)</f>
        <v>Zone 4</v>
      </c>
    </row>
    <row r="2186" spans="1:8" x14ac:dyDescent="0.25">
      <c r="A2186" t="s">
        <v>368</v>
      </c>
      <c r="B2186">
        <v>83839</v>
      </c>
      <c r="C2186" t="str">
        <f t="shared" si="34"/>
        <v>83839</v>
      </c>
      <c r="D2186" t="s">
        <v>349</v>
      </c>
      <c r="E2186" t="s">
        <v>1263</v>
      </c>
      <c r="F2186" t="s">
        <v>1395</v>
      </c>
      <c r="G2186" s="144">
        <v>348.62651986139997</v>
      </c>
      <c r="H2186" t="str">
        <f>IF(VLOOKUP(A2186,$J$4:$K$19,2)="Y",IF(G2186&lt;='State Zip Codes'!$P$4,'State Zip Codes'!$P$3,IF(G2186&lt;='State Zip Codes'!$Q$4,'State Zip Codes'!$Q$3,IF(G2186&lt;='State Zip Codes'!$R$4,'State Zip Codes'!$R$3,IF(G2186&lt;='State Zip Codes'!$S$4,'State Zip Codes'!$S$3,IF(G2186&lt;='State Zip Codes'!$T$4,'State Zip Codes'!$T$3,"OUT OF TERRITORY"))))),$U$3)</f>
        <v>Zone 4</v>
      </c>
    </row>
    <row r="2187" spans="1:8" x14ac:dyDescent="0.25">
      <c r="A2187" t="s">
        <v>368</v>
      </c>
      <c r="B2187">
        <v>83842</v>
      </c>
      <c r="C2187" t="str">
        <f t="shared" si="34"/>
        <v>83842</v>
      </c>
      <c r="D2187" t="s">
        <v>349</v>
      </c>
      <c r="E2187" t="s">
        <v>1396</v>
      </c>
      <c r="F2187" t="s">
        <v>1397</v>
      </c>
      <c r="G2187" s="144">
        <v>349.29138703469999</v>
      </c>
      <c r="H2187" t="str">
        <f>IF(VLOOKUP(A2187,$J$4:$K$19,2)="Y",IF(G2187&lt;='State Zip Codes'!$P$4,'State Zip Codes'!$P$3,IF(G2187&lt;='State Zip Codes'!$Q$4,'State Zip Codes'!$Q$3,IF(G2187&lt;='State Zip Codes'!$R$4,'State Zip Codes'!$R$3,IF(G2187&lt;='State Zip Codes'!$S$4,'State Zip Codes'!$S$3,IF(G2187&lt;='State Zip Codes'!$T$4,'State Zip Codes'!$T$3,"OUT OF TERRITORY"))))),$U$3)</f>
        <v>Zone 4</v>
      </c>
    </row>
    <row r="2188" spans="1:8" x14ac:dyDescent="0.25">
      <c r="A2188" t="s">
        <v>368</v>
      </c>
      <c r="B2188">
        <v>83837</v>
      </c>
      <c r="C2188" t="str">
        <f t="shared" si="34"/>
        <v>83837</v>
      </c>
      <c r="D2188" t="s">
        <v>349</v>
      </c>
      <c r="E2188" t="s">
        <v>1263</v>
      </c>
      <c r="F2188" t="s">
        <v>1398</v>
      </c>
      <c r="G2188" s="144">
        <v>350.12402442929999</v>
      </c>
      <c r="H2188" t="str">
        <f>IF(VLOOKUP(A2188,$J$4:$K$19,2)="Y",IF(G2188&lt;='State Zip Codes'!$P$4,'State Zip Codes'!$P$3,IF(G2188&lt;='State Zip Codes'!$Q$4,'State Zip Codes'!$Q$3,IF(G2188&lt;='State Zip Codes'!$R$4,'State Zip Codes'!$R$3,IF(G2188&lt;='State Zip Codes'!$S$4,'State Zip Codes'!$S$3,IF(G2188&lt;='State Zip Codes'!$T$4,'State Zip Codes'!$T$3,"OUT OF TERRITORY"))))),$U$3)</f>
        <v>Zone 4</v>
      </c>
    </row>
    <row r="2189" spans="1:8" x14ac:dyDescent="0.25">
      <c r="A2189" t="s">
        <v>368</v>
      </c>
      <c r="B2189">
        <v>83810</v>
      </c>
      <c r="C2189" t="str">
        <f t="shared" si="34"/>
        <v>83810</v>
      </c>
      <c r="D2189" t="s">
        <v>349</v>
      </c>
      <c r="E2189" t="s">
        <v>1396</v>
      </c>
      <c r="F2189" t="s">
        <v>1399</v>
      </c>
      <c r="G2189" s="144">
        <v>351.24249257129998</v>
      </c>
      <c r="H2189" t="str">
        <f>IF(VLOOKUP(A2189,$J$4:$K$19,2)="Y",IF(G2189&lt;='State Zip Codes'!$P$4,'State Zip Codes'!$P$3,IF(G2189&lt;='State Zip Codes'!$Q$4,'State Zip Codes'!$Q$3,IF(G2189&lt;='State Zip Codes'!$R$4,'State Zip Codes'!$R$3,IF(G2189&lt;='State Zip Codes'!$S$4,'State Zip Codes'!$S$3,IF(G2189&lt;='State Zip Codes'!$T$4,'State Zip Codes'!$T$3,"OUT OF TERRITORY"))))),$U$3)</f>
        <v>Zone 4</v>
      </c>
    </row>
    <row r="2190" spans="1:8" x14ac:dyDescent="0.25">
      <c r="A2190" t="s">
        <v>368</v>
      </c>
      <c r="B2190">
        <v>83851</v>
      </c>
      <c r="C2190" t="str">
        <f t="shared" si="34"/>
        <v>83851</v>
      </c>
      <c r="D2190" t="s">
        <v>349</v>
      </c>
      <c r="E2190" t="s">
        <v>1382</v>
      </c>
      <c r="F2190" t="s">
        <v>1400</v>
      </c>
      <c r="G2190" s="144">
        <v>351.37298052119996</v>
      </c>
      <c r="H2190" t="str">
        <f>IF(VLOOKUP(A2190,$J$4:$K$19,2)="Y",IF(G2190&lt;='State Zip Codes'!$P$4,'State Zip Codes'!$P$3,IF(G2190&lt;='State Zip Codes'!$Q$4,'State Zip Codes'!$Q$3,IF(G2190&lt;='State Zip Codes'!$R$4,'State Zip Codes'!$R$3,IF(G2190&lt;='State Zip Codes'!$S$4,'State Zip Codes'!$S$3,IF(G2190&lt;='State Zip Codes'!$T$4,'State Zip Codes'!$T$3,"OUT OF TERRITORY"))))),$U$3)</f>
        <v>Zone 4</v>
      </c>
    </row>
    <row r="2191" spans="1:8" x14ac:dyDescent="0.25">
      <c r="A2191" t="s">
        <v>368</v>
      </c>
      <c r="B2191">
        <v>83833</v>
      </c>
      <c r="C2191" t="str">
        <f t="shared" si="34"/>
        <v>83833</v>
      </c>
      <c r="D2191" t="s">
        <v>349</v>
      </c>
      <c r="E2191" t="s">
        <v>1396</v>
      </c>
      <c r="F2191" t="s">
        <v>1401</v>
      </c>
      <c r="G2191" s="144">
        <v>357.74824893059997</v>
      </c>
      <c r="H2191" t="str">
        <f>IF(VLOOKUP(A2191,$J$4:$K$19,2)="Y",IF(G2191&lt;='State Zip Codes'!$P$4,'State Zip Codes'!$P$3,IF(G2191&lt;='State Zip Codes'!$Q$4,'State Zip Codes'!$Q$3,IF(G2191&lt;='State Zip Codes'!$R$4,'State Zip Codes'!$R$3,IF(G2191&lt;='State Zip Codes'!$S$4,'State Zip Codes'!$S$3,IF(G2191&lt;='State Zip Codes'!$T$4,'State Zip Codes'!$T$3,"OUT OF TERRITORY"))))),$U$3)</f>
        <v>Zone 4</v>
      </c>
    </row>
    <row r="2192" spans="1:8" x14ac:dyDescent="0.25">
      <c r="A2192" t="s">
        <v>368</v>
      </c>
      <c r="B2192">
        <v>83876</v>
      </c>
      <c r="C2192" t="str">
        <f t="shared" si="34"/>
        <v>83876</v>
      </c>
      <c r="D2192" t="s">
        <v>349</v>
      </c>
      <c r="E2192" t="s">
        <v>1396</v>
      </c>
      <c r="F2192" t="s">
        <v>1402</v>
      </c>
      <c r="G2192" s="144">
        <v>360.77432662589996</v>
      </c>
      <c r="H2192" t="str">
        <f>IF(VLOOKUP(A2192,$J$4:$K$19,2)="Y",IF(G2192&lt;='State Zip Codes'!$P$4,'State Zip Codes'!$P$3,IF(G2192&lt;='State Zip Codes'!$Q$4,'State Zip Codes'!$Q$3,IF(G2192&lt;='State Zip Codes'!$R$4,'State Zip Codes'!$R$3,IF(G2192&lt;='State Zip Codes'!$S$4,'State Zip Codes'!$S$3,IF(G2192&lt;='State Zip Codes'!$T$4,'State Zip Codes'!$T$3,"OUT OF TERRITORY"))))),$U$3)</f>
        <v>Zone 4</v>
      </c>
    </row>
    <row r="2193" spans="1:8" x14ac:dyDescent="0.25">
      <c r="A2193" t="s">
        <v>368</v>
      </c>
      <c r="B2193">
        <v>83814</v>
      </c>
      <c r="C2193" t="str">
        <f t="shared" si="34"/>
        <v>83814</v>
      </c>
      <c r="D2193" t="s">
        <v>349</v>
      </c>
      <c r="E2193" t="s">
        <v>1396</v>
      </c>
      <c r="F2193" t="s">
        <v>1403</v>
      </c>
      <c r="G2193" s="144">
        <v>363.12932343599994</v>
      </c>
      <c r="H2193" t="str">
        <f>IF(VLOOKUP(A2193,$J$4:$K$19,2)="Y",IF(G2193&lt;='State Zip Codes'!$P$4,'State Zip Codes'!$P$3,IF(G2193&lt;='State Zip Codes'!$Q$4,'State Zip Codes'!$Q$3,IF(G2193&lt;='State Zip Codes'!$R$4,'State Zip Codes'!$R$3,IF(G2193&lt;='State Zip Codes'!$S$4,'State Zip Codes'!$S$3,IF(G2193&lt;='State Zip Codes'!$T$4,'State Zip Codes'!$T$3,"OUT OF TERRITORY"))))),$U$3)</f>
        <v>Zone 4</v>
      </c>
    </row>
    <row r="2194" spans="1:8" x14ac:dyDescent="0.25">
      <c r="A2194" t="s">
        <v>368</v>
      </c>
      <c r="B2194">
        <v>83835</v>
      </c>
      <c r="C2194" t="str">
        <f t="shared" si="34"/>
        <v>83835</v>
      </c>
      <c r="D2194" t="s">
        <v>349</v>
      </c>
      <c r="E2194" t="s">
        <v>1396</v>
      </c>
      <c r="F2194" t="s">
        <v>601</v>
      </c>
      <c r="G2194" s="144">
        <v>369.97062023789994</v>
      </c>
      <c r="H2194" t="str">
        <f>IF(VLOOKUP(A2194,$J$4:$K$19,2)="Y",IF(G2194&lt;='State Zip Codes'!$P$4,'State Zip Codes'!$P$3,IF(G2194&lt;='State Zip Codes'!$Q$4,'State Zip Codes'!$Q$3,IF(G2194&lt;='State Zip Codes'!$R$4,'State Zip Codes'!$R$3,IF(G2194&lt;='State Zip Codes'!$S$4,'State Zip Codes'!$S$3,IF(G2194&lt;='State Zip Codes'!$T$4,'State Zip Codes'!$T$3,"OUT OF TERRITORY"))))),$U$3)</f>
        <v>Zone 4</v>
      </c>
    </row>
    <row r="2195" spans="1:8" x14ac:dyDescent="0.25">
      <c r="A2195" t="s">
        <v>368</v>
      </c>
      <c r="B2195">
        <v>83815</v>
      </c>
      <c r="C2195" t="str">
        <f t="shared" si="34"/>
        <v>83815</v>
      </c>
      <c r="D2195" t="s">
        <v>349</v>
      </c>
      <c r="E2195" t="s">
        <v>1396</v>
      </c>
      <c r="F2195" t="s">
        <v>1403</v>
      </c>
      <c r="G2195" s="144">
        <v>371.95900804589996</v>
      </c>
      <c r="H2195" t="str">
        <f>IF(VLOOKUP(A2195,$J$4:$K$19,2)="Y",IF(G2195&lt;='State Zip Codes'!$P$4,'State Zip Codes'!$P$3,IF(G2195&lt;='State Zip Codes'!$Q$4,'State Zip Codes'!$Q$3,IF(G2195&lt;='State Zip Codes'!$R$4,'State Zip Codes'!$R$3,IF(G2195&lt;='State Zip Codes'!$S$4,'State Zip Codes'!$S$3,IF(G2195&lt;='State Zip Codes'!$T$4,'State Zip Codes'!$T$3,"OUT OF TERRITORY"))))),$U$3)</f>
        <v>Zone 4</v>
      </c>
    </row>
    <row r="2196" spans="1:8" x14ac:dyDescent="0.25">
      <c r="A2196" t="s">
        <v>368</v>
      </c>
      <c r="B2196">
        <v>83803</v>
      </c>
      <c r="C2196" t="str">
        <f t="shared" si="34"/>
        <v>83803</v>
      </c>
      <c r="D2196" t="s">
        <v>349</v>
      </c>
      <c r="E2196" t="s">
        <v>1396</v>
      </c>
      <c r="F2196" t="s">
        <v>1404</v>
      </c>
      <c r="G2196" s="144">
        <v>376.6255056828</v>
      </c>
      <c r="H2196" t="str">
        <f>IF(VLOOKUP(A2196,$J$4:$K$19,2)="Y",IF(G2196&lt;='State Zip Codes'!$P$4,'State Zip Codes'!$P$3,IF(G2196&lt;='State Zip Codes'!$Q$4,'State Zip Codes'!$Q$3,IF(G2196&lt;='State Zip Codes'!$R$4,'State Zip Codes'!$R$3,IF(G2196&lt;='State Zip Codes'!$S$4,'State Zip Codes'!$S$3,IF(G2196&lt;='State Zip Codes'!$T$4,'State Zip Codes'!$T$3,"OUT OF TERRITORY"))))),$U$3)</f>
        <v>Zone 4</v>
      </c>
    </row>
    <row r="2197" spans="1:8" x14ac:dyDescent="0.25">
      <c r="A2197" t="s">
        <v>368</v>
      </c>
      <c r="B2197">
        <v>83811</v>
      </c>
      <c r="C2197" t="str">
        <f t="shared" si="34"/>
        <v>83811</v>
      </c>
      <c r="D2197" t="s">
        <v>349</v>
      </c>
      <c r="E2197" t="s">
        <v>1405</v>
      </c>
      <c r="F2197" t="s">
        <v>1406</v>
      </c>
      <c r="G2197" s="144">
        <v>376.97968726110003</v>
      </c>
      <c r="H2197" t="str">
        <f>IF(VLOOKUP(A2197,$J$4:$K$19,2)="Y",IF(G2197&lt;='State Zip Codes'!$P$4,'State Zip Codes'!$P$3,IF(G2197&lt;='State Zip Codes'!$Q$4,'State Zip Codes'!$Q$3,IF(G2197&lt;='State Zip Codes'!$R$4,'State Zip Codes'!$R$3,IF(G2197&lt;='State Zip Codes'!$S$4,'State Zip Codes'!$S$3,IF(G2197&lt;='State Zip Codes'!$T$4,'State Zip Codes'!$T$3,"OUT OF TERRITORY"))))),$U$3)</f>
        <v>Zone 4</v>
      </c>
    </row>
    <row r="2198" spans="1:8" x14ac:dyDescent="0.25">
      <c r="A2198" t="s">
        <v>368</v>
      </c>
      <c r="B2198">
        <v>83854</v>
      </c>
      <c r="C2198" t="str">
        <f t="shared" si="34"/>
        <v>83854</v>
      </c>
      <c r="D2198" t="s">
        <v>349</v>
      </c>
      <c r="E2198" t="s">
        <v>1396</v>
      </c>
      <c r="F2198" t="s">
        <v>1407</v>
      </c>
      <c r="G2198" s="144">
        <v>377.12881634669992</v>
      </c>
      <c r="H2198" t="str">
        <f>IF(VLOOKUP(A2198,$J$4:$K$19,2)="Y",IF(G2198&lt;='State Zip Codes'!$P$4,'State Zip Codes'!$P$3,IF(G2198&lt;='State Zip Codes'!$Q$4,'State Zip Codes'!$Q$3,IF(G2198&lt;='State Zip Codes'!$R$4,'State Zip Codes'!$R$3,IF(G2198&lt;='State Zip Codes'!$S$4,'State Zip Codes'!$S$3,IF(G2198&lt;='State Zip Codes'!$T$4,'State Zip Codes'!$T$3,"OUT OF TERRITORY"))))),$U$3)</f>
        <v>Zone 4</v>
      </c>
    </row>
    <row r="2199" spans="1:8" x14ac:dyDescent="0.25">
      <c r="A2199" t="s">
        <v>368</v>
      </c>
      <c r="B2199">
        <v>83801</v>
      </c>
      <c r="C2199" t="str">
        <f t="shared" si="34"/>
        <v>83801</v>
      </c>
      <c r="D2199" t="s">
        <v>349</v>
      </c>
      <c r="E2199" t="s">
        <v>1396</v>
      </c>
      <c r="F2199" t="s">
        <v>1408</v>
      </c>
      <c r="G2199" s="144">
        <v>380.80733379150001</v>
      </c>
      <c r="H2199" t="str">
        <f>IF(VLOOKUP(A2199,$J$4:$K$19,2)="Y",IF(G2199&lt;='State Zip Codes'!$P$4,'State Zip Codes'!$P$3,IF(G2199&lt;='State Zip Codes'!$Q$4,'State Zip Codes'!$Q$3,IF(G2199&lt;='State Zip Codes'!$R$4,'State Zip Codes'!$R$3,IF(G2199&lt;='State Zip Codes'!$S$4,'State Zip Codes'!$S$3,IF(G2199&lt;='State Zip Codes'!$T$4,'State Zip Codes'!$T$3,"OUT OF TERRITORY"))))),$U$3)</f>
        <v>Zone 4</v>
      </c>
    </row>
    <row r="2200" spans="1:8" x14ac:dyDescent="0.25">
      <c r="A2200" t="s">
        <v>368</v>
      </c>
      <c r="B2200">
        <v>83858</v>
      </c>
      <c r="C2200" t="str">
        <f t="shared" si="34"/>
        <v>83858</v>
      </c>
      <c r="D2200" t="s">
        <v>349</v>
      </c>
      <c r="E2200" t="s">
        <v>1396</v>
      </c>
      <c r="F2200" t="s">
        <v>1409</v>
      </c>
      <c r="G2200" s="144">
        <v>381.32307187919997</v>
      </c>
      <c r="H2200" t="str">
        <f>IF(VLOOKUP(A2200,$J$4:$K$19,2)="Y",IF(G2200&lt;='State Zip Codes'!$P$4,'State Zip Codes'!$P$3,IF(G2200&lt;='State Zip Codes'!$Q$4,'State Zip Codes'!$Q$3,IF(G2200&lt;='State Zip Codes'!$R$4,'State Zip Codes'!$R$3,IF(G2200&lt;='State Zip Codes'!$S$4,'State Zip Codes'!$S$3,IF(G2200&lt;='State Zip Codes'!$T$4,'State Zip Codes'!$T$3,"OUT OF TERRITORY"))))),$U$3)</f>
        <v>Zone 4</v>
      </c>
    </row>
    <row r="2201" spans="1:8" x14ac:dyDescent="0.25">
      <c r="A2201" t="s">
        <v>368</v>
      </c>
      <c r="B2201">
        <v>83809</v>
      </c>
      <c r="C2201" t="str">
        <f t="shared" si="34"/>
        <v>83809</v>
      </c>
      <c r="D2201" t="s">
        <v>349</v>
      </c>
      <c r="E2201" t="s">
        <v>1405</v>
      </c>
      <c r="F2201" t="s">
        <v>1410</v>
      </c>
      <c r="G2201" s="144">
        <v>382.47260858069995</v>
      </c>
      <c r="H2201" t="str">
        <f>IF(VLOOKUP(A2201,$J$4:$K$19,2)="Y",IF(G2201&lt;='State Zip Codes'!$P$4,'State Zip Codes'!$P$3,IF(G2201&lt;='State Zip Codes'!$Q$4,'State Zip Codes'!$Q$3,IF(G2201&lt;='State Zip Codes'!$R$4,'State Zip Codes'!$R$3,IF(G2201&lt;='State Zip Codes'!$S$4,'State Zip Codes'!$S$3,IF(G2201&lt;='State Zip Codes'!$T$4,'State Zip Codes'!$T$3,"OUT OF TERRITORY"))))),$U$3)</f>
        <v>Zone 4</v>
      </c>
    </row>
    <row r="2202" spans="1:8" x14ac:dyDescent="0.25">
      <c r="A2202" t="s">
        <v>368</v>
      </c>
      <c r="B2202">
        <v>83813</v>
      </c>
      <c r="C2202" t="str">
        <f t="shared" si="34"/>
        <v>83813</v>
      </c>
      <c r="D2202" t="s">
        <v>349</v>
      </c>
      <c r="E2202" t="s">
        <v>1405</v>
      </c>
      <c r="F2202" t="s">
        <v>1411</v>
      </c>
      <c r="G2202" s="144">
        <v>387.69834028860004</v>
      </c>
      <c r="H2202" t="str">
        <f>IF(VLOOKUP(A2202,$J$4:$K$19,2)="Y",IF(G2202&lt;='State Zip Codes'!$P$4,'State Zip Codes'!$P$3,IF(G2202&lt;='State Zip Codes'!$Q$4,'State Zip Codes'!$Q$3,IF(G2202&lt;='State Zip Codes'!$R$4,'State Zip Codes'!$R$3,IF(G2202&lt;='State Zip Codes'!$S$4,'State Zip Codes'!$S$3,IF(G2202&lt;='State Zip Codes'!$T$4,'State Zip Codes'!$T$3,"OUT OF TERRITORY"))))),$U$3)</f>
        <v>Zone 4</v>
      </c>
    </row>
    <row r="2203" spans="1:8" x14ac:dyDescent="0.25">
      <c r="A2203" t="s">
        <v>368</v>
      </c>
      <c r="B2203">
        <v>83836</v>
      </c>
      <c r="C2203" t="str">
        <f t="shared" si="34"/>
        <v>83836</v>
      </c>
      <c r="D2203" t="s">
        <v>349</v>
      </c>
      <c r="E2203" t="s">
        <v>1405</v>
      </c>
      <c r="F2203" t="s">
        <v>1412</v>
      </c>
      <c r="G2203" s="144">
        <v>390.04712338679997</v>
      </c>
      <c r="H2203" t="str">
        <f>IF(VLOOKUP(A2203,$J$4:$K$19,2)="Y",IF(G2203&lt;='State Zip Codes'!$P$4,'State Zip Codes'!$P$3,IF(G2203&lt;='State Zip Codes'!$Q$4,'State Zip Codes'!$Q$3,IF(G2203&lt;='State Zip Codes'!$R$4,'State Zip Codes'!$R$3,IF(G2203&lt;='State Zip Codes'!$S$4,'State Zip Codes'!$S$3,IF(G2203&lt;='State Zip Codes'!$T$4,'State Zip Codes'!$T$3,"OUT OF TERRITORY"))))),$U$3)</f>
        <v>Zone 4</v>
      </c>
    </row>
    <row r="2204" spans="1:8" x14ac:dyDescent="0.25">
      <c r="A2204" t="s">
        <v>368</v>
      </c>
      <c r="B2204">
        <v>83860</v>
      </c>
      <c r="C2204" t="str">
        <f t="shared" si="34"/>
        <v>83860</v>
      </c>
      <c r="D2204" t="s">
        <v>349</v>
      </c>
      <c r="E2204" t="s">
        <v>1405</v>
      </c>
      <c r="F2204" t="s">
        <v>1413</v>
      </c>
      <c r="G2204" s="144">
        <v>390.15275648909994</v>
      </c>
      <c r="H2204" t="str">
        <f>IF(VLOOKUP(A2204,$J$4:$K$19,2)="Y",IF(G2204&lt;='State Zip Codes'!$P$4,'State Zip Codes'!$P$3,IF(G2204&lt;='State Zip Codes'!$Q$4,'State Zip Codes'!$Q$3,IF(G2204&lt;='State Zip Codes'!$R$4,'State Zip Codes'!$R$3,IF(G2204&lt;='State Zip Codes'!$S$4,'State Zip Codes'!$S$3,IF(G2204&lt;='State Zip Codes'!$T$4,'State Zip Codes'!$T$3,"OUT OF TERRITORY"))))),$U$3)</f>
        <v>Zone 4</v>
      </c>
    </row>
    <row r="2205" spans="1:8" x14ac:dyDescent="0.25">
      <c r="A2205" t="s">
        <v>368</v>
      </c>
      <c r="B2205">
        <v>83869</v>
      </c>
      <c r="C2205" t="str">
        <f t="shared" si="34"/>
        <v>83869</v>
      </c>
      <c r="D2205" t="s">
        <v>349</v>
      </c>
      <c r="E2205" t="s">
        <v>1396</v>
      </c>
      <c r="F2205" t="s">
        <v>1414</v>
      </c>
      <c r="G2205" s="144">
        <v>390.62499859349998</v>
      </c>
      <c r="H2205" t="str">
        <f>IF(VLOOKUP(A2205,$J$4:$K$19,2)="Y",IF(G2205&lt;='State Zip Codes'!$P$4,'State Zip Codes'!$P$3,IF(G2205&lt;='State Zip Codes'!$Q$4,'State Zip Codes'!$Q$3,IF(G2205&lt;='State Zip Codes'!$R$4,'State Zip Codes'!$R$3,IF(G2205&lt;='State Zip Codes'!$S$4,'State Zip Codes'!$S$3,IF(G2205&lt;='State Zip Codes'!$T$4,'State Zip Codes'!$T$3,"OUT OF TERRITORY"))))),$U$3)</f>
        <v>Zone 4</v>
      </c>
    </row>
    <row r="2206" spans="1:8" x14ac:dyDescent="0.25">
      <c r="A2206" t="s">
        <v>368</v>
      </c>
      <c r="B2206">
        <v>83804</v>
      </c>
      <c r="C2206" t="str">
        <f t="shared" si="34"/>
        <v>83804</v>
      </c>
      <c r="D2206" t="s">
        <v>349</v>
      </c>
      <c r="E2206" t="s">
        <v>1405</v>
      </c>
      <c r="F2206" t="s">
        <v>1415</v>
      </c>
      <c r="G2206" s="144">
        <v>394.26623376689997</v>
      </c>
      <c r="H2206" t="str">
        <f>IF(VLOOKUP(A2206,$J$4:$K$19,2)="Y",IF(G2206&lt;='State Zip Codes'!$P$4,'State Zip Codes'!$P$3,IF(G2206&lt;='State Zip Codes'!$Q$4,'State Zip Codes'!$Q$3,IF(G2206&lt;='State Zip Codes'!$R$4,'State Zip Codes'!$R$3,IF(G2206&lt;='State Zip Codes'!$S$4,'State Zip Codes'!$S$3,IF(G2206&lt;='State Zip Codes'!$T$4,'State Zip Codes'!$T$3,"OUT OF TERRITORY"))))),$U$3)</f>
        <v>Zone 4</v>
      </c>
    </row>
    <row r="2207" spans="1:8" x14ac:dyDescent="0.25">
      <c r="A2207" t="s">
        <v>368</v>
      </c>
      <c r="B2207">
        <v>83864</v>
      </c>
      <c r="C2207" t="str">
        <f t="shared" si="34"/>
        <v>83864</v>
      </c>
      <c r="D2207" t="s">
        <v>349</v>
      </c>
      <c r="E2207" t="s">
        <v>1405</v>
      </c>
      <c r="F2207" t="s">
        <v>1416</v>
      </c>
      <c r="G2207" s="144">
        <v>396.12413362499996</v>
      </c>
      <c r="H2207" t="str">
        <f>IF(VLOOKUP(A2207,$J$4:$K$19,2)="Y",IF(G2207&lt;='State Zip Codes'!$P$4,'State Zip Codes'!$P$3,IF(G2207&lt;='State Zip Codes'!$Q$4,'State Zip Codes'!$Q$3,IF(G2207&lt;='State Zip Codes'!$R$4,'State Zip Codes'!$R$3,IF(G2207&lt;='State Zip Codes'!$S$4,'State Zip Codes'!$S$3,IF(G2207&lt;='State Zip Codes'!$T$4,'State Zip Codes'!$T$3,"OUT OF TERRITORY"))))),$U$3)</f>
        <v>Zone 4</v>
      </c>
    </row>
    <row r="2208" spans="1:8" x14ac:dyDescent="0.25">
      <c r="A2208" t="s">
        <v>368</v>
      </c>
      <c r="B2208">
        <v>83852</v>
      </c>
      <c r="C2208" t="str">
        <f t="shared" si="34"/>
        <v>83852</v>
      </c>
      <c r="D2208" t="s">
        <v>349</v>
      </c>
      <c r="E2208" t="s">
        <v>1405</v>
      </c>
      <c r="F2208" t="s">
        <v>1417</v>
      </c>
      <c r="G2208" s="144">
        <v>396.70822254360002</v>
      </c>
      <c r="H2208" t="str">
        <f>IF(VLOOKUP(A2208,$J$4:$K$19,2)="Y",IF(G2208&lt;='State Zip Codes'!$P$4,'State Zip Codes'!$P$3,IF(G2208&lt;='State Zip Codes'!$Q$4,'State Zip Codes'!$Q$3,IF(G2208&lt;='State Zip Codes'!$R$4,'State Zip Codes'!$R$3,IF(G2208&lt;='State Zip Codes'!$S$4,'State Zip Codes'!$S$3,IF(G2208&lt;='State Zip Codes'!$T$4,'State Zip Codes'!$T$3,"OUT OF TERRITORY"))))),$U$3)</f>
        <v>Zone 4</v>
      </c>
    </row>
    <row r="2209" spans="1:8" x14ac:dyDescent="0.25">
      <c r="C2209" t="str">
        <f t="shared" si="34"/>
        <v/>
      </c>
    </row>
    <row r="2210" spans="1:8" x14ac:dyDescent="0.25">
      <c r="C2210" t="str">
        <f t="shared" si="34"/>
        <v/>
      </c>
    </row>
    <row r="2211" spans="1:8" x14ac:dyDescent="0.25">
      <c r="A2211" t="s">
        <v>369</v>
      </c>
      <c r="B2211">
        <v>60604</v>
      </c>
      <c r="C2211" t="str">
        <f t="shared" si="34"/>
        <v>60604</v>
      </c>
      <c r="D2211" t="s">
        <v>350</v>
      </c>
      <c r="E2211" t="s">
        <v>1418</v>
      </c>
      <c r="F2211" t="s">
        <v>1419</v>
      </c>
      <c r="G2211" s="144">
        <v>0</v>
      </c>
      <c r="H2211" t="str">
        <f>IF(VLOOKUP(A2211,$J$4:$K$19,2)="Y",IF(G2211&lt;='State Zip Codes'!$P$4,'State Zip Codes'!$P$3,IF(G2211&lt;='State Zip Codes'!$Q$4,'State Zip Codes'!$Q$3,IF(G2211&lt;='State Zip Codes'!$R$4,'State Zip Codes'!$R$3,IF(G2211&lt;='State Zip Codes'!$S$4,'State Zip Codes'!$S$3,IF(G2211&lt;='State Zip Codes'!$T$4,'State Zip Codes'!$T$3,"OUT OF TERRITORY"))))),$U$3)</f>
        <v>Zone 5</v>
      </c>
    </row>
    <row r="2212" spans="1:8" x14ac:dyDescent="0.25">
      <c r="A2212" t="s">
        <v>369</v>
      </c>
      <c r="B2212">
        <v>60603</v>
      </c>
      <c r="C2212" t="str">
        <f t="shared" si="34"/>
        <v>60603</v>
      </c>
      <c r="D2212" t="s">
        <v>350</v>
      </c>
      <c r="E2212" t="s">
        <v>1418</v>
      </c>
      <c r="F2212" t="s">
        <v>1419</v>
      </c>
      <c r="G2212" s="144">
        <v>0.62137118999999996</v>
      </c>
      <c r="H2212" t="str">
        <f>IF(VLOOKUP(A2212,$J$4:$K$19,2)="Y",IF(G2212&lt;='State Zip Codes'!$P$4,'State Zip Codes'!$P$3,IF(G2212&lt;='State Zip Codes'!$Q$4,'State Zip Codes'!$Q$3,IF(G2212&lt;='State Zip Codes'!$R$4,'State Zip Codes'!$R$3,IF(G2212&lt;='State Zip Codes'!$S$4,'State Zip Codes'!$S$3,IF(G2212&lt;='State Zip Codes'!$T$4,'State Zip Codes'!$T$3,"OUT OF TERRITORY"))))),$U$3)</f>
        <v>Zone 5</v>
      </c>
    </row>
    <row r="2213" spans="1:8" x14ac:dyDescent="0.25">
      <c r="A2213" t="s">
        <v>369</v>
      </c>
      <c r="B2213">
        <v>60689</v>
      </c>
      <c r="C2213" t="str">
        <f t="shared" si="34"/>
        <v>60689</v>
      </c>
      <c r="D2213" t="s">
        <v>350</v>
      </c>
      <c r="E2213" t="s">
        <v>1418</v>
      </c>
      <c r="F2213" t="s">
        <v>1419</v>
      </c>
      <c r="G2213" s="144">
        <v>0.62137118999999996</v>
      </c>
      <c r="H2213" t="str">
        <f>IF(VLOOKUP(A2213,$J$4:$K$19,2)="Y",IF(G2213&lt;='State Zip Codes'!$P$4,'State Zip Codes'!$P$3,IF(G2213&lt;='State Zip Codes'!$Q$4,'State Zip Codes'!$Q$3,IF(G2213&lt;='State Zip Codes'!$R$4,'State Zip Codes'!$R$3,IF(G2213&lt;='State Zip Codes'!$S$4,'State Zip Codes'!$S$3,IF(G2213&lt;='State Zip Codes'!$T$4,'State Zip Codes'!$T$3,"OUT OF TERRITORY"))))),$U$3)</f>
        <v>Zone 5</v>
      </c>
    </row>
    <row r="2214" spans="1:8" x14ac:dyDescent="0.25">
      <c r="A2214" t="s">
        <v>369</v>
      </c>
      <c r="B2214">
        <v>60602</v>
      </c>
      <c r="C2214" t="str">
        <f t="shared" si="34"/>
        <v>60602</v>
      </c>
      <c r="D2214" t="s">
        <v>350</v>
      </c>
      <c r="E2214" t="s">
        <v>1418</v>
      </c>
      <c r="F2214" t="s">
        <v>1419</v>
      </c>
      <c r="G2214" s="144">
        <v>0.62137118999999996</v>
      </c>
      <c r="H2214" t="str">
        <f>IF(VLOOKUP(A2214,$J$4:$K$19,2)="Y",IF(G2214&lt;='State Zip Codes'!$P$4,'State Zip Codes'!$P$3,IF(G2214&lt;='State Zip Codes'!$Q$4,'State Zip Codes'!$Q$3,IF(G2214&lt;='State Zip Codes'!$R$4,'State Zip Codes'!$R$3,IF(G2214&lt;='State Zip Codes'!$S$4,'State Zip Codes'!$S$3,IF(G2214&lt;='State Zip Codes'!$T$4,'State Zip Codes'!$T$3,"OUT OF TERRITORY"))))),$U$3)</f>
        <v>Zone 5</v>
      </c>
    </row>
    <row r="2215" spans="1:8" x14ac:dyDescent="0.25">
      <c r="A2215" t="s">
        <v>369</v>
      </c>
      <c r="B2215">
        <v>60601</v>
      </c>
      <c r="C2215" t="str">
        <f t="shared" si="34"/>
        <v>60601</v>
      </c>
      <c r="D2215" t="s">
        <v>350</v>
      </c>
      <c r="E2215" t="s">
        <v>1418</v>
      </c>
      <c r="F2215" t="s">
        <v>1419</v>
      </c>
      <c r="G2215" s="144">
        <v>0.62137118999999996</v>
      </c>
      <c r="H2215" t="str">
        <f>IF(VLOOKUP(A2215,$J$4:$K$19,2)="Y",IF(G2215&lt;='State Zip Codes'!$P$4,'State Zip Codes'!$P$3,IF(G2215&lt;='State Zip Codes'!$Q$4,'State Zip Codes'!$Q$3,IF(G2215&lt;='State Zip Codes'!$R$4,'State Zip Codes'!$R$3,IF(G2215&lt;='State Zip Codes'!$S$4,'State Zip Codes'!$S$3,IF(G2215&lt;='State Zip Codes'!$T$4,'State Zip Codes'!$T$3,"OUT OF TERRITORY"))))),$U$3)</f>
        <v>Zone 5</v>
      </c>
    </row>
    <row r="2216" spans="1:8" x14ac:dyDescent="0.25">
      <c r="A2216" t="s">
        <v>369</v>
      </c>
      <c r="B2216">
        <v>60605</v>
      </c>
      <c r="C2216" t="str">
        <f t="shared" si="34"/>
        <v>60605</v>
      </c>
      <c r="D2216" t="s">
        <v>350</v>
      </c>
      <c r="E2216" t="s">
        <v>1418</v>
      </c>
      <c r="F2216" t="s">
        <v>1419</v>
      </c>
      <c r="G2216" s="144">
        <v>0.62137118999999996</v>
      </c>
      <c r="H2216" t="str">
        <f>IF(VLOOKUP(A2216,$J$4:$K$19,2)="Y",IF(G2216&lt;='State Zip Codes'!$P$4,'State Zip Codes'!$P$3,IF(G2216&lt;='State Zip Codes'!$Q$4,'State Zip Codes'!$Q$3,IF(G2216&lt;='State Zip Codes'!$R$4,'State Zip Codes'!$R$3,IF(G2216&lt;='State Zip Codes'!$S$4,'State Zip Codes'!$S$3,IF(G2216&lt;='State Zip Codes'!$T$4,'State Zip Codes'!$T$3,"OUT OF TERRITORY"))))),$U$3)</f>
        <v>Zone 5</v>
      </c>
    </row>
    <row r="2217" spans="1:8" x14ac:dyDescent="0.25">
      <c r="A2217" t="s">
        <v>369</v>
      </c>
      <c r="B2217">
        <v>60606</v>
      </c>
      <c r="C2217" t="str">
        <f t="shared" si="34"/>
        <v>60606</v>
      </c>
      <c r="D2217" t="s">
        <v>350</v>
      </c>
      <c r="E2217" t="s">
        <v>1418</v>
      </c>
      <c r="F2217" t="s">
        <v>1419</v>
      </c>
      <c r="G2217" s="144">
        <v>0.62137118999999996</v>
      </c>
      <c r="H2217" t="str">
        <f>IF(VLOOKUP(A2217,$J$4:$K$19,2)="Y",IF(G2217&lt;='State Zip Codes'!$P$4,'State Zip Codes'!$P$3,IF(G2217&lt;='State Zip Codes'!$Q$4,'State Zip Codes'!$Q$3,IF(G2217&lt;='State Zip Codes'!$R$4,'State Zip Codes'!$R$3,IF(G2217&lt;='State Zip Codes'!$S$4,'State Zip Codes'!$S$3,IF(G2217&lt;='State Zip Codes'!$T$4,'State Zip Codes'!$T$3,"OUT OF TERRITORY"))))),$U$3)</f>
        <v>Zone 5</v>
      </c>
    </row>
    <row r="2218" spans="1:8" x14ac:dyDescent="0.25">
      <c r="A2218" t="s">
        <v>369</v>
      </c>
      <c r="B2218">
        <v>60654</v>
      </c>
      <c r="C2218" t="str">
        <f t="shared" si="34"/>
        <v>60654</v>
      </c>
      <c r="D2218" t="s">
        <v>350</v>
      </c>
      <c r="E2218" t="s">
        <v>1418</v>
      </c>
      <c r="F2218" t="s">
        <v>1419</v>
      </c>
      <c r="G2218" s="144">
        <v>1.2427423799999999</v>
      </c>
      <c r="H2218" t="str">
        <f>IF(VLOOKUP(A2218,$J$4:$K$19,2)="Y",IF(G2218&lt;='State Zip Codes'!$P$4,'State Zip Codes'!$P$3,IF(G2218&lt;='State Zip Codes'!$Q$4,'State Zip Codes'!$Q$3,IF(G2218&lt;='State Zip Codes'!$R$4,'State Zip Codes'!$R$3,IF(G2218&lt;='State Zip Codes'!$S$4,'State Zip Codes'!$S$3,IF(G2218&lt;='State Zip Codes'!$T$4,'State Zip Codes'!$T$3,"OUT OF TERRITORY"))))),$U$3)</f>
        <v>Zone 5</v>
      </c>
    </row>
    <row r="2219" spans="1:8" x14ac:dyDescent="0.25">
      <c r="A2219" t="s">
        <v>369</v>
      </c>
      <c r="B2219">
        <v>60661</v>
      </c>
      <c r="C2219" t="str">
        <f t="shared" si="34"/>
        <v>60661</v>
      </c>
      <c r="D2219" t="s">
        <v>350</v>
      </c>
      <c r="E2219" t="s">
        <v>1418</v>
      </c>
      <c r="F2219" t="s">
        <v>1419</v>
      </c>
      <c r="G2219" s="144">
        <v>1.2427423799999999</v>
      </c>
      <c r="H2219" t="str">
        <f>IF(VLOOKUP(A2219,$J$4:$K$19,2)="Y",IF(G2219&lt;='State Zip Codes'!$P$4,'State Zip Codes'!$P$3,IF(G2219&lt;='State Zip Codes'!$Q$4,'State Zip Codes'!$Q$3,IF(G2219&lt;='State Zip Codes'!$R$4,'State Zip Codes'!$R$3,IF(G2219&lt;='State Zip Codes'!$S$4,'State Zip Codes'!$S$3,IF(G2219&lt;='State Zip Codes'!$T$4,'State Zip Codes'!$T$3,"OUT OF TERRITORY"))))),$U$3)</f>
        <v>Zone 5</v>
      </c>
    </row>
    <row r="2220" spans="1:8" x14ac:dyDescent="0.25">
      <c r="A2220" t="s">
        <v>369</v>
      </c>
      <c r="B2220">
        <v>60701</v>
      </c>
      <c r="C2220" t="str">
        <f t="shared" si="34"/>
        <v>60701</v>
      </c>
      <c r="D2220" t="s">
        <v>350</v>
      </c>
      <c r="E2220" t="s">
        <v>1418</v>
      </c>
      <c r="F2220" t="s">
        <v>1419</v>
      </c>
      <c r="G2220" s="144">
        <v>1.2427423799999999</v>
      </c>
      <c r="H2220" t="str">
        <f>IF(VLOOKUP(A2220,$J$4:$K$19,2)="Y",IF(G2220&lt;='State Zip Codes'!$P$4,'State Zip Codes'!$P$3,IF(G2220&lt;='State Zip Codes'!$Q$4,'State Zip Codes'!$Q$3,IF(G2220&lt;='State Zip Codes'!$R$4,'State Zip Codes'!$R$3,IF(G2220&lt;='State Zip Codes'!$S$4,'State Zip Codes'!$S$3,IF(G2220&lt;='State Zip Codes'!$T$4,'State Zip Codes'!$T$3,"OUT OF TERRITORY"))))),$U$3)</f>
        <v>Zone 5</v>
      </c>
    </row>
    <row r="2221" spans="1:8" x14ac:dyDescent="0.25">
      <c r="A2221" t="s">
        <v>369</v>
      </c>
      <c r="B2221">
        <v>60607</v>
      </c>
      <c r="C2221" t="str">
        <f t="shared" si="34"/>
        <v>60607</v>
      </c>
      <c r="D2221" t="s">
        <v>350</v>
      </c>
      <c r="E2221" t="s">
        <v>1418</v>
      </c>
      <c r="F2221" t="s">
        <v>1419</v>
      </c>
      <c r="G2221" s="144">
        <v>1.2427423799999999</v>
      </c>
      <c r="H2221" t="str">
        <f>IF(VLOOKUP(A2221,$J$4:$K$19,2)="Y",IF(G2221&lt;='State Zip Codes'!$P$4,'State Zip Codes'!$P$3,IF(G2221&lt;='State Zip Codes'!$Q$4,'State Zip Codes'!$Q$3,IF(G2221&lt;='State Zip Codes'!$R$4,'State Zip Codes'!$R$3,IF(G2221&lt;='State Zip Codes'!$S$4,'State Zip Codes'!$S$3,IF(G2221&lt;='State Zip Codes'!$T$4,'State Zip Codes'!$T$3,"OUT OF TERRITORY"))))),$U$3)</f>
        <v>Zone 5</v>
      </c>
    </row>
    <row r="2222" spans="1:8" x14ac:dyDescent="0.25">
      <c r="A2222" t="s">
        <v>369</v>
      </c>
      <c r="B2222">
        <v>60674</v>
      </c>
      <c r="C2222" t="str">
        <f t="shared" si="34"/>
        <v>60674</v>
      </c>
      <c r="D2222" t="s">
        <v>350</v>
      </c>
      <c r="E2222" t="s">
        <v>1418</v>
      </c>
      <c r="F2222" t="s">
        <v>1419</v>
      </c>
      <c r="G2222" s="144">
        <v>1.2427423799999999</v>
      </c>
      <c r="H2222" t="str">
        <f>IF(VLOOKUP(A2222,$J$4:$K$19,2)="Y",IF(G2222&lt;='State Zip Codes'!$P$4,'State Zip Codes'!$P$3,IF(G2222&lt;='State Zip Codes'!$Q$4,'State Zip Codes'!$Q$3,IF(G2222&lt;='State Zip Codes'!$R$4,'State Zip Codes'!$R$3,IF(G2222&lt;='State Zip Codes'!$S$4,'State Zip Codes'!$S$3,IF(G2222&lt;='State Zip Codes'!$T$4,'State Zip Codes'!$T$3,"OUT OF TERRITORY"))))),$U$3)</f>
        <v>Zone 5</v>
      </c>
    </row>
    <row r="2223" spans="1:8" x14ac:dyDescent="0.25">
      <c r="A2223" t="s">
        <v>369</v>
      </c>
      <c r="B2223">
        <v>60611</v>
      </c>
      <c r="C2223" t="str">
        <f t="shared" si="34"/>
        <v>60611</v>
      </c>
      <c r="D2223" t="s">
        <v>350</v>
      </c>
      <c r="E2223" t="s">
        <v>1418</v>
      </c>
      <c r="F2223" t="s">
        <v>1419</v>
      </c>
      <c r="G2223" s="144">
        <v>1.2427423799999999</v>
      </c>
      <c r="H2223" t="str">
        <f>IF(VLOOKUP(A2223,$J$4:$K$19,2)="Y",IF(G2223&lt;='State Zip Codes'!$P$4,'State Zip Codes'!$P$3,IF(G2223&lt;='State Zip Codes'!$Q$4,'State Zip Codes'!$Q$3,IF(G2223&lt;='State Zip Codes'!$R$4,'State Zip Codes'!$R$3,IF(G2223&lt;='State Zip Codes'!$S$4,'State Zip Codes'!$S$3,IF(G2223&lt;='State Zip Codes'!$T$4,'State Zip Codes'!$T$3,"OUT OF TERRITORY"))))),$U$3)</f>
        <v>Zone 5</v>
      </c>
    </row>
    <row r="2224" spans="1:8" x14ac:dyDescent="0.25">
      <c r="A2224" t="s">
        <v>369</v>
      </c>
      <c r="B2224">
        <v>60610</v>
      </c>
      <c r="C2224" t="str">
        <f t="shared" si="34"/>
        <v>60610</v>
      </c>
      <c r="D2224" t="s">
        <v>350</v>
      </c>
      <c r="E2224" t="s">
        <v>1418</v>
      </c>
      <c r="F2224" t="s">
        <v>1419</v>
      </c>
      <c r="G2224" s="144">
        <v>1.8641135699999998</v>
      </c>
      <c r="H2224" t="str">
        <f>IF(VLOOKUP(A2224,$J$4:$K$19,2)="Y",IF(G2224&lt;='State Zip Codes'!$P$4,'State Zip Codes'!$P$3,IF(G2224&lt;='State Zip Codes'!$Q$4,'State Zip Codes'!$Q$3,IF(G2224&lt;='State Zip Codes'!$R$4,'State Zip Codes'!$R$3,IF(G2224&lt;='State Zip Codes'!$S$4,'State Zip Codes'!$S$3,IF(G2224&lt;='State Zip Codes'!$T$4,'State Zip Codes'!$T$3,"OUT OF TERRITORY"))))),$U$3)</f>
        <v>Zone 5</v>
      </c>
    </row>
    <row r="2225" spans="1:8" x14ac:dyDescent="0.25">
      <c r="A2225" t="s">
        <v>369</v>
      </c>
      <c r="B2225">
        <v>60616</v>
      </c>
      <c r="C2225" t="str">
        <f t="shared" si="34"/>
        <v>60616</v>
      </c>
      <c r="D2225" t="s">
        <v>350</v>
      </c>
      <c r="E2225" t="s">
        <v>1418</v>
      </c>
      <c r="F2225" t="s">
        <v>1419</v>
      </c>
      <c r="G2225" s="144">
        <v>1.8641135699999998</v>
      </c>
      <c r="H2225" t="str">
        <f>IF(VLOOKUP(A2225,$J$4:$K$19,2)="Y",IF(G2225&lt;='State Zip Codes'!$P$4,'State Zip Codes'!$P$3,IF(G2225&lt;='State Zip Codes'!$Q$4,'State Zip Codes'!$Q$3,IF(G2225&lt;='State Zip Codes'!$R$4,'State Zip Codes'!$R$3,IF(G2225&lt;='State Zip Codes'!$S$4,'State Zip Codes'!$S$3,IF(G2225&lt;='State Zip Codes'!$T$4,'State Zip Codes'!$T$3,"OUT OF TERRITORY"))))),$U$3)</f>
        <v>Zone 5</v>
      </c>
    </row>
    <row r="2226" spans="1:8" x14ac:dyDescent="0.25">
      <c r="A2226" t="s">
        <v>369</v>
      </c>
      <c r="B2226">
        <v>60668</v>
      </c>
      <c r="C2226" t="str">
        <f t="shared" si="34"/>
        <v>60668</v>
      </c>
      <c r="D2226" t="s">
        <v>350</v>
      </c>
      <c r="E2226" t="s">
        <v>1418</v>
      </c>
      <c r="F2226" t="s">
        <v>1419</v>
      </c>
      <c r="G2226" s="144">
        <v>2.4854847599999998</v>
      </c>
      <c r="H2226" t="str">
        <f>IF(VLOOKUP(A2226,$J$4:$K$19,2)="Y",IF(G2226&lt;='State Zip Codes'!$P$4,'State Zip Codes'!$P$3,IF(G2226&lt;='State Zip Codes'!$Q$4,'State Zip Codes'!$Q$3,IF(G2226&lt;='State Zip Codes'!$R$4,'State Zip Codes'!$R$3,IF(G2226&lt;='State Zip Codes'!$S$4,'State Zip Codes'!$S$3,IF(G2226&lt;='State Zip Codes'!$T$4,'State Zip Codes'!$T$3,"OUT OF TERRITORY"))))),$U$3)</f>
        <v>Zone 5</v>
      </c>
    </row>
    <row r="2227" spans="1:8" x14ac:dyDescent="0.25">
      <c r="A2227" t="s">
        <v>369</v>
      </c>
      <c r="B2227">
        <v>60669</v>
      </c>
      <c r="C2227" t="str">
        <f t="shared" si="34"/>
        <v>60669</v>
      </c>
      <c r="D2227" t="s">
        <v>350</v>
      </c>
      <c r="E2227" t="s">
        <v>1418</v>
      </c>
      <c r="F2227" t="s">
        <v>1419</v>
      </c>
      <c r="G2227" s="144">
        <v>2.4854847599999998</v>
      </c>
      <c r="H2227" t="str">
        <f>IF(VLOOKUP(A2227,$J$4:$K$19,2)="Y",IF(G2227&lt;='State Zip Codes'!$P$4,'State Zip Codes'!$P$3,IF(G2227&lt;='State Zip Codes'!$Q$4,'State Zip Codes'!$Q$3,IF(G2227&lt;='State Zip Codes'!$R$4,'State Zip Codes'!$R$3,IF(G2227&lt;='State Zip Codes'!$S$4,'State Zip Codes'!$S$3,IF(G2227&lt;='State Zip Codes'!$T$4,'State Zip Codes'!$T$3,"OUT OF TERRITORY"))))),$U$3)</f>
        <v>Zone 5</v>
      </c>
    </row>
    <row r="2228" spans="1:8" x14ac:dyDescent="0.25">
      <c r="A2228" t="s">
        <v>369</v>
      </c>
      <c r="B2228">
        <v>60670</v>
      </c>
      <c r="C2228" t="str">
        <f t="shared" si="34"/>
        <v>60670</v>
      </c>
      <c r="D2228" t="s">
        <v>350</v>
      </c>
      <c r="E2228" t="s">
        <v>1418</v>
      </c>
      <c r="F2228" t="s">
        <v>1419</v>
      </c>
      <c r="G2228" s="144">
        <v>2.4854847599999998</v>
      </c>
      <c r="H2228" t="str">
        <f>IF(VLOOKUP(A2228,$J$4:$K$19,2)="Y",IF(G2228&lt;='State Zip Codes'!$P$4,'State Zip Codes'!$P$3,IF(G2228&lt;='State Zip Codes'!$Q$4,'State Zip Codes'!$Q$3,IF(G2228&lt;='State Zip Codes'!$R$4,'State Zip Codes'!$R$3,IF(G2228&lt;='State Zip Codes'!$S$4,'State Zip Codes'!$S$3,IF(G2228&lt;='State Zip Codes'!$T$4,'State Zip Codes'!$T$3,"OUT OF TERRITORY"))))),$U$3)</f>
        <v>Zone 5</v>
      </c>
    </row>
    <row r="2229" spans="1:8" x14ac:dyDescent="0.25">
      <c r="A2229" t="s">
        <v>369</v>
      </c>
      <c r="B2229">
        <v>60673</v>
      </c>
      <c r="C2229" t="str">
        <f t="shared" si="34"/>
        <v>60673</v>
      </c>
      <c r="D2229" t="s">
        <v>350</v>
      </c>
      <c r="E2229" t="s">
        <v>1418</v>
      </c>
      <c r="F2229" t="s">
        <v>1419</v>
      </c>
      <c r="G2229" s="144">
        <v>2.4854847599999998</v>
      </c>
      <c r="H2229" t="str">
        <f>IF(VLOOKUP(A2229,$J$4:$K$19,2)="Y",IF(G2229&lt;='State Zip Codes'!$P$4,'State Zip Codes'!$P$3,IF(G2229&lt;='State Zip Codes'!$Q$4,'State Zip Codes'!$Q$3,IF(G2229&lt;='State Zip Codes'!$R$4,'State Zip Codes'!$R$3,IF(G2229&lt;='State Zip Codes'!$S$4,'State Zip Codes'!$S$3,IF(G2229&lt;='State Zip Codes'!$T$4,'State Zip Codes'!$T$3,"OUT OF TERRITORY"))))),$U$3)</f>
        <v>Zone 5</v>
      </c>
    </row>
    <row r="2230" spans="1:8" x14ac:dyDescent="0.25">
      <c r="A2230" t="s">
        <v>369</v>
      </c>
      <c r="B2230">
        <v>60675</v>
      </c>
      <c r="C2230" t="str">
        <f t="shared" si="34"/>
        <v>60675</v>
      </c>
      <c r="D2230" t="s">
        <v>350</v>
      </c>
      <c r="E2230" t="s">
        <v>1418</v>
      </c>
      <c r="F2230" t="s">
        <v>1419</v>
      </c>
      <c r="G2230" s="144">
        <v>2.4854847599999998</v>
      </c>
      <c r="H2230" t="str">
        <f>IF(VLOOKUP(A2230,$J$4:$K$19,2)="Y",IF(G2230&lt;='State Zip Codes'!$P$4,'State Zip Codes'!$P$3,IF(G2230&lt;='State Zip Codes'!$Q$4,'State Zip Codes'!$Q$3,IF(G2230&lt;='State Zip Codes'!$R$4,'State Zip Codes'!$R$3,IF(G2230&lt;='State Zip Codes'!$S$4,'State Zip Codes'!$S$3,IF(G2230&lt;='State Zip Codes'!$T$4,'State Zip Codes'!$T$3,"OUT OF TERRITORY"))))),$U$3)</f>
        <v>Zone 5</v>
      </c>
    </row>
    <row r="2231" spans="1:8" x14ac:dyDescent="0.25">
      <c r="A2231" t="s">
        <v>369</v>
      </c>
      <c r="B2231">
        <v>60677</v>
      </c>
      <c r="C2231" t="str">
        <f t="shared" si="34"/>
        <v>60677</v>
      </c>
      <c r="D2231" t="s">
        <v>350</v>
      </c>
      <c r="E2231" t="s">
        <v>1418</v>
      </c>
      <c r="F2231" t="s">
        <v>1419</v>
      </c>
      <c r="G2231" s="144">
        <v>2.4854847599999998</v>
      </c>
      <c r="H2231" t="str">
        <f>IF(VLOOKUP(A2231,$J$4:$K$19,2)="Y",IF(G2231&lt;='State Zip Codes'!$P$4,'State Zip Codes'!$P$3,IF(G2231&lt;='State Zip Codes'!$Q$4,'State Zip Codes'!$Q$3,IF(G2231&lt;='State Zip Codes'!$R$4,'State Zip Codes'!$R$3,IF(G2231&lt;='State Zip Codes'!$S$4,'State Zip Codes'!$S$3,IF(G2231&lt;='State Zip Codes'!$T$4,'State Zip Codes'!$T$3,"OUT OF TERRITORY"))))),$U$3)</f>
        <v>Zone 5</v>
      </c>
    </row>
    <row r="2232" spans="1:8" x14ac:dyDescent="0.25">
      <c r="A2232" t="s">
        <v>369</v>
      </c>
      <c r="B2232">
        <v>60678</v>
      </c>
      <c r="C2232" t="str">
        <f t="shared" si="34"/>
        <v>60678</v>
      </c>
      <c r="D2232" t="s">
        <v>350</v>
      </c>
      <c r="E2232" t="s">
        <v>1418</v>
      </c>
      <c r="F2232" t="s">
        <v>1419</v>
      </c>
      <c r="G2232" s="144">
        <v>2.4854847599999998</v>
      </c>
      <c r="H2232" t="str">
        <f>IF(VLOOKUP(A2232,$J$4:$K$19,2)="Y",IF(G2232&lt;='State Zip Codes'!$P$4,'State Zip Codes'!$P$3,IF(G2232&lt;='State Zip Codes'!$Q$4,'State Zip Codes'!$Q$3,IF(G2232&lt;='State Zip Codes'!$R$4,'State Zip Codes'!$R$3,IF(G2232&lt;='State Zip Codes'!$S$4,'State Zip Codes'!$S$3,IF(G2232&lt;='State Zip Codes'!$T$4,'State Zip Codes'!$T$3,"OUT OF TERRITORY"))))),$U$3)</f>
        <v>Zone 5</v>
      </c>
    </row>
    <row r="2233" spans="1:8" x14ac:dyDescent="0.25">
      <c r="A2233" t="s">
        <v>369</v>
      </c>
      <c r="B2233">
        <v>60684</v>
      </c>
      <c r="C2233" t="str">
        <f t="shared" si="34"/>
        <v>60684</v>
      </c>
      <c r="D2233" t="s">
        <v>350</v>
      </c>
      <c r="E2233" t="s">
        <v>1418</v>
      </c>
      <c r="F2233" t="s">
        <v>1419</v>
      </c>
      <c r="G2233" s="144">
        <v>2.4854847599999998</v>
      </c>
      <c r="H2233" t="str">
        <f>IF(VLOOKUP(A2233,$J$4:$K$19,2)="Y",IF(G2233&lt;='State Zip Codes'!$P$4,'State Zip Codes'!$P$3,IF(G2233&lt;='State Zip Codes'!$Q$4,'State Zip Codes'!$Q$3,IF(G2233&lt;='State Zip Codes'!$R$4,'State Zip Codes'!$R$3,IF(G2233&lt;='State Zip Codes'!$S$4,'State Zip Codes'!$S$3,IF(G2233&lt;='State Zip Codes'!$T$4,'State Zip Codes'!$T$3,"OUT OF TERRITORY"))))),$U$3)</f>
        <v>Zone 5</v>
      </c>
    </row>
    <row r="2234" spans="1:8" x14ac:dyDescent="0.25">
      <c r="A2234" t="s">
        <v>369</v>
      </c>
      <c r="B2234">
        <v>60685</v>
      </c>
      <c r="C2234" t="str">
        <f t="shared" si="34"/>
        <v>60685</v>
      </c>
      <c r="D2234" t="s">
        <v>350</v>
      </c>
      <c r="E2234" t="s">
        <v>1418</v>
      </c>
      <c r="F2234" t="s">
        <v>1419</v>
      </c>
      <c r="G2234" s="144">
        <v>2.4854847599999998</v>
      </c>
      <c r="H2234" t="str">
        <f>IF(VLOOKUP(A2234,$J$4:$K$19,2)="Y",IF(G2234&lt;='State Zip Codes'!$P$4,'State Zip Codes'!$P$3,IF(G2234&lt;='State Zip Codes'!$Q$4,'State Zip Codes'!$Q$3,IF(G2234&lt;='State Zip Codes'!$R$4,'State Zip Codes'!$R$3,IF(G2234&lt;='State Zip Codes'!$S$4,'State Zip Codes'!$S$3,IF(G2234&lt;='State Zip Codes'!$T$4,'State Zip Codes'!$T$3,"OUT OF TERRITORY"))))),$U$3)</f>
        <v>Zone 5</v>
      </c>
    </row>
    <row r="2235" spans="1:8" x14ac:dyDescent="0.25">
      <c r="A2235" t="s">
        <v>369</v>
      </c>
      <c r="B2235">
        <v>60686</v>
      </c>
      <c r="C2235" t="str">
        <f t="shared" si="34"/>
        <v>60686</v>
      </c>
      <c r="D2235" t="s">
        <v>350</v>
      </c>
      <c r="E2235" t="s">
        <v>1418</v>
      </c>
      <c r="F2235" t="s">
        <v>1419</v>
      </c>
      <c r="G2235" s="144">
        <v>2.4854847599999998</v>
      </c>
      <c r="H2235" t="str">
        <f>IF(VLOOKUP(A2235,$J$4:$K$19,2)="Y",IF(G2235&lt;='State Zip Codes'!$P$4,'State Zip Codes'!$P$3,IF(G2235&lt;='State Zip Codes'!$Q$4,'State Zip Codes'!$Q$3,IF(G2235&lt;='State Zip Codes'!$R$4,'State Zip Codes'!$R$3,IF(G2235&lt;='State Zip Codes'!$S$4,'State Zip Codes'!$S$3,IF(G2235&lt;='State Zip Codes'!$T$4,'State Zip Codes'!$T$3,"OUT OF TERRITORY"))))),$U$3)</f>
        <v>Zone 5</v>
      </c>
    </row>
    <row r="2236" spans="1:8" x14ac:dyDescent="0.25">
      <c r="A2236" t="s">
        <v>369</v>
      </c>
      <c r="B2236">
        <v>60687</v>
      </c>
      <c r="C2236" t="str">
        <f t="shared" si="34"/>
        <v>60687</v>
      </c>
      <c r="D2236" t="s">
        <v>350</v>
      </c>
      <c r="E2236" t="s">
        <v>1418</v>
      </c>
      <c r="F2236" t="s">
        <v>1419</v>
      </c>
      <c r="G2236" s="144">
        <v>2.4854847599999998</v>
      </c>
      <c r="H2236" t="str">
        <f>IF(VLOOKUP(A2236,$J$4:$K$19,2)="Y",IF(G2236&lt;='State Zip Codes'!$P$4,'State Zip Codes'!$P$3,IF(G2236&lt;='State Zip Codes'!$Q$4,'State Zip Codes'!$Q$3,IF(G2236&lt;='State Zip Codes'!$R$4,'State Zip Codes'!$R$3,IF(G2236&lt;='State Zip Codes'!$S$4,'State Zip Codes'!$S$3,IF(G2236&lt;='State Zip Codes'!$T$4,'State Zip Codes'!$T$3,"OUT OF TERRITORY"))))),$U$3)</f>
        <v>Zone 5</v>
      </c>
    </row>
    <row r="2237" spans="1:8" x14ac:dyDescent="0.25">
      <c r="A2237" t="s">
        <v>369</v>
      </c>
      <c r="B2237">
        <v>60688</v>
      </c>
      <c r="C2237" t="str">
        <f t="shared" si="34"/>
        <v>60688</v>
      </c>
      <c r="D2237" t="s">
        <v>350</v>
      </c>
      <c r="E2237" t="s">
        <v>1418</v>
      </c>
      <c r="F2237" t="s">
        <v>1419</v>
      </c>
      <c r="G2237" s="144">
        <v>2.4854847599999998</v>
      </c>
      <c r="H2237" t="str">
        <f>IF(VLOOKUP(A2237,$J$4:$K$19,2)="Y",IF(G2237&lt;='State Zip Codes'!$P$4,'State Zip Codes'!$P$3,IF(G2237&lt;='State Zip Codes'!$Q$4,'State Zip Codes'!$Q$3,IF(G2237&lt;='State Zip Codes'!$R$4,'State Zip Codes'!$R$3,IF(G2237&lt;='State Zip Codes'!$S$4,'State Zip Codes'!$S$3,IF(G2237&lt;='State Zip Codes'!$T$4,'State Zip Codes'!$T$3,"OUT OF TERRITORY"))))),$U$3)</f>
        <v>Zone 5</v>
      </c>
    </row>
    <row r="2238" spans="1:8" x14ac:dyDescent="0.25">
      <c r="A2238" t="s">
        <v>369</v>
      </c>
      <c r="B2238">
        <v>60693</v>
      </c>
      <c r="C2238" t="str">
        <f t="shared" si="34"/>
        <v>60693</v>
      </c>
      <c r="D2238" t="s">
        <v>350</v>
      </c>
      <c r="E2238" t="s">
        <v>1418</v>
      </c>
      <c r="F2238" t="s">
        <v>1419</v>
      </c>
      <c r="G2238" s="144">
        <v>2.4854847599999998</v>
      </c>
      <c r="H2238" t="str">
        <f>IF(VLOOKUP(A2238,$J$4:$K$19,2)="Y",IF(G2238&lt;='State Zip Codes'!$P$4,'State Zip Codes'!$P$3,IF(G2238&lt;='State Zip Codes'!$Q$4,'State Zip Codes'!$Q$3,IF(G2238&lt;='State Zip Codes'!$R$4,'State Zip Codes'!$R$3,IF(G2238&lt;='State Zip Codes'!$S$4,'State Zip Codes'!$S$3,IF(G2238&lt;='State Zip Codes'!$T$4,'State Zip Codes'!$T$3,"OUT OF TERRITORY"))))),$U$3)</f>
        <v>Zone 5</v>
      </c>
    </row>
    <row r="2239" spans="1:8" x14ac:dyDescent="0.25">
      <c r="A2239" t="s">
        <v>369</v>
      </c>
      <c r="B2239">
        <v>60694</v>
      </c>
      <c r="C2239" t="str">
        <f t="shared" si="34"/>
        <v>60694</v>
      </c>
      <c r="D2239" t="s">
        <v>350</v>
      </c>
      <c r="E2239" t="s">
        <v>1418</v>
      </c>
      <c r="F2239" t="s">
        <v>1419</v>
      </c>
      <c r="G2239" s="144">
        <v>2.4854847599999998</v>
      </c>
      <c r="H2239" t="str">
        <f>IF(VLOOKUP(A2239,$J$4:$K$19,2)="Y",IF(G2239&lt;='State Zip Codes'!$P$4,'State Zip Codes'!$P$3,IF(G2239&lt;='State Zip Codes'!$Q$4,'State Zip Codes'!$Q$3,IF(G2239&lt;='State Zip Codes'!$R$4,'State Zip Codes'!$R$3,IF(G2239&lt;='State Zip Codes'!$S$4,'State Zip Codes'!$S$3,IF(G2239&lt;='State Zip Codes'!$T$4,'State Zip Codes'!$T$3,"OUT OF TERRITORY"))))),$U$3)</f>
        <v>Zone 5</v>
      </c>
    </row>
    <row r="2240" spans="1:8" x14ac:dyDescent="0.25">
      <c r="A2240" t="s">
        <v>369</v>
      </c>
      <c r="B2240">
        <v>60696</v>
      </c>
      <c r="C2240" t="str">
        <f t="shared" si="34"/>
        <v>60696</v>
      </c>
      <c r="D2240" t="s">
        <v>350</v>
      </c>
      <c r="E2240" t="s">
        <v>1418</v>
      </c>
      <c r="F2240" t="s">
        <v>1419</v>
      </c>
      <c r="G2240" s="144">
        <v>2.4854847599999998</v>
      </c>
      <c r="H2240" t="str">
        <f>IF(VLOOKUP(A2240,$J$4:$K$19,2)="Y",IF(G2240&lt;='State Zip Codes'!$P$4,'State Zip Codes'!$P$3,IF(G2240&lt;='State Zip Codes'!$Q$4,'State Zip Codes'!$Q$3,IF(G2240&lt;='State Zip Codes'!$R$4,'State Zip Codes'!$R$3,IF(G2240&lt;='State Zip Codes'!$S$4,'State Zip Codes'!$S$3,IF(G2240&lt;='State Zip Codes'!$T$4,'State Zip Codes'!$T$3,"OUT OF TERRITORY"))))),$U$3)</f>
        <v>Zone 5</v>
      </c>
    </row>
    <row r="2241" spans="1:8" x14ac:dyDescent="0.25">
      <c r="A2241" t="s">
        <v>369</v>
      </c>
      <c r="B2241">
        <v>60697</v>
      </c>
      <c r="C2241" t="str">
        <f t="shared" si="34"/>
        <v>60697</v>
      </c>
      <c r="D2241" t="s">
        <v>350</v>
      </c>
      <c r="E2241" t="s">
        <v>1418</v>
      </c>
      <c r="F2241" t="s">
        <v>1419</v>
      </c>
      <c r="G2241" s="144">
        <v>2.4854847599999998</v>
      </c>
      <c r="H2241" t="str">
        <f>IF(VLOOKUP(A2241,$J$4:$K$19,2)="Y",IF(G2241&lt;='State Zip Codes'!$P$4,'State Zip Codes'!$P$3,IF(G2241&lt;='State Zip Codes'!$Q$4,'State Zip Codes'!$Q$3,IF(G2241&lt;='State Zip Codes'!$R$4,'State Zip Codes'!$R$3,IF(G2241&lt;='State Zip Codes'!$S$4,'State Zip Codes'!$S$3,IF(G2241&lt;='State Zip Codes'!$T$4,'State Zip Codes'!$T$3,"OUT OF TERRITORY"))))),$U$3)</f>
        <v>Zone 5</v>
      </c>
    </row>
    <row r="2242" spans="1:8" x14ac:dyDescent="0.25">
      <c r="A2242" t="s">
        <v>369</v>
      </c>
      <c r="B2242">
        <v>60699</v>
      </c>
      <c r="C2242" t="str">
        <f t="shared" si="34"/>
        <v>60699</v>
      </c>
      <c r="D2242" t="s">
        <v>350</v>
      </c>
      <c r="E2242" t="s">
        <v>1418</v>
      </c>
      <c r="F2242" t="s">
        <v>1419</v>
      </c>
      <c r="G2242" s="144">
        <v>2.4854847599999998</v>
      </c>
      <c r="H2242" t="str">
        <f>IF(VLOOKUP(A2242,$J$4:$K$19,2)="Y",IF(G2242&lt;='State Zip Codes'!$P$4,'State Zip Codes'!$P$3,IF(G2242&lt;='State Zip Codes'!$Q$4,'State Zip Codes'!$Q$3,IF(G2242&lt;='State Zip Codes'!$R$4,'State Zip Codes'!$R$3,IF(G2242&lt;='State Zip Codes'!$S$4,'State Zip Codes'!$S$3,IF(G2242&lt;='State Zip Codes'!$T$4,'State Zip Codes'!$T$3,"OUT OF TERRITORY"))))),$U$3)</f>
        <v>Zone 5</v>
      </c>
    </row>
    <row r="2243" spans="1:8" x14ac:dyDescent="0.25">
      <c r="A2243" t="s">
        <v>369</v>
      </c>
      <c r="B2243">
        <v>60695</v>
      </c>
      <c r="C2243" t="str">
        <f t="shared" si="34"/>
        <v>60695</v>
      </c>
      <c r="D2243" t="s">
        <v>350</v>
      </c>
      <c r="E2243" t="s">
        <v>1418</v>
      </c>
      <c r="F2243" t="s">
        <v>1419</v>
      </c>
      <c r="G2243" s="144">
        <v>2.4854847599999998</v>
      </c>
      <c r="H2243" t="str">
        <f>IF(VLOOKUP(A2243,$J$4:$K$19,2)="Y",IF(G2243&lt;='State Zip Codes'!$P$4,'State Zip Codes'!$P$3,IF(G2243&lt;='State Zip Codes'!$Q$4,'State Zip Codes'!$Q$3,IF(G2243&lt;='State Zip Codes'!$R$4,'State Zip Codes'!$R$3,IF(G2243&lt;='State Zip Codes'!$S$4,'State Zip Codes'!$S$3,IF(G2243&lt;='State Zip Codes'!$T$4,'State Zip Codes'!$T$3,"OUT OF TERRITORY"))))),$U$3)</f>
        <v>Zone 5</v>
      </c>
    </row>
    <row r="2244" spans="1:8" x14ac:dyDescent="0.25">
      <c r="A2244" t="s">
        <v>369</v>
      </c>
      <c r="B2244">
        <v>60642</v>
      </c>
      <c r="C2244" t="str">
        <f t="shared" si="34"/>
        <v>60642</v>
      </c>
      <c r="D2244" t="s">
        <v>350</v>
      </c>
      <c r="E2244" t="s">
        <v>1418</v>
      </c>
      <c r="F2244" t="s">
        <v>1419</v>
      </c>
      <c r="G2244" s="144">
        <v>2.4854847599999998</v>
      </c>
      <c r="H2244" t="str">
        <f>IF(VLOOKUP(A2244,$J$4:$K$19,2)="Y",IF(G2244&lt;='State Zip Codes'!$P$4,'State Zip Codes'!$P$3,IF(G2244&lt;='State Zip Codes'!$Q$4,'State Zip Codes'!$Q$3,IF(G2244&lt;='State Zip Codes'!$R$4,'State Zip Codes'!$R$3,IF(G2244&lt;='State Zip Codes'!$S$4,'State Zip Codes'!$S$3,IF(G2244&lt;='State Zip Codes'!$T$4,'State Zip Codes'!$T$3,"OUT OF TERRITORY"))))),$U$3)</f>
        <v>Zone 5</v>
      </c>
    </row>
    <row r="2245" spans="1:8" x14ac:dyDescent="0.25">
      <c r="A2245" t="s">
        <v>369</v>
      </c>
      <c r="B2245">
        <v>60608</v>
      </c>
      <c r="C2245" t="str">
        <f t="shared" ref="C2245:C2308" si="35">TRIM(CLEAN(B2245))</f>
        <v>60608</v>
      </c>
      <c r="D2245" t="s">
        <v>350</v>
      </c>
      <c r="E2245" t="s">
        <v>1418</v>
      </c>
      <c r="F2245" t="s">
        <v>1419</v>
      </c>
      <c r="G2245" s="144">
        <v>3.1068559499999999</v>
      </c>
      <c r="H2245" t="str">
        <f>IF(VLOOKUP(A2245,$J$4:$K$19,2)="Y",IF(G2245&lt;='State Zip Codes'!$P$4,'State Zip Codes'!$P$3,IF(G2245&lt;='State Zip Codes'!$Q$4,'State Zip Codes'!$Q$3,IF(G2245&lt;='State Zip Codes'!$R$4,'State Zip Codes'!$R$3,IF(G2245&lt;='State Zip Codes'!$S$4,'State Zip Codes'!$S$3,IF(G2245&lt;='State Zip Codes'!$T$4,'State Zip Codes'!$T$3,"OUT OF TERRITORY"))))),$U$3)</f>
        <v>Zone 5</v>
      </c>
    </row>
    <row r="2246" spans="1:8" x14ac:dyDescent="0.25">
      <c r="A2246" t="s">
        <v>369</v>
      </c>
      <c r="B2246">
        <v>60612</v>
      </c>
      <c r="C2246" t="str">
        <f t="shared" si="35"/>
        <v>60612</v>
      </c>
      <c r="D2246" t="s">
        <v>350</v>
      </c>
      <c r="E2246" t="s">
        <v>1418</v>
      </c>
      <c r="F2246" t="s">
        <v>1419</v>
      </c>
      <c r="G2246" s="144">
        <v>3.1068559499999999</v>
      </c>
      <c r="H2246" t="str">
        <f>IF(VLOOKUP(A2246,$J$4:$K$19,2)="Y",IF(G2246&lt;='State Zip Codes'!$P$4,'State Zip Codes'!$P$3,IF(G2246&lt;='State Zip Codes'!$Q$4,'State Zip Codes'!$Q$3,IF(G2246&lt;='State Zip Codes'!$R$4,'State Zip Codes'!$R$3,IF(G2246&lt;='State Zip Codes'!$S$4,'State Zip Codes'!$S$3,IF(G2246&lt;='State Zip Codes'!$T$4,'State Zip Codes'!$T$3,"OUT OF TERRITORY"))))),$U$3)</f>
        <v>Zone 5</v>
      </c>
    </row>
    <row r="2247" spans="1:8" x14ac:dyDescent="0.25">
      <c r="A2247" t="s">
        <v>369</v>
      </c>
      <c r="B2247">
        <v>60622</v>
      </c>
      <c r="C2247" t="str">
        <f t="shared" si="35"/>
        <v>60622</v>
      </c>
      <c r="D2247" t="s">
        <v>350</v>
      </c>
      <c r="E2247" t="s">
        <v>1418</v>
      </c>
      <c r="F2247" t="s">
        <v>1419</v>
      </c>
      <c r="G2247" s="144">
        <v>3.1068559499999999</v>
      </c>
      <c r="H2247" t="str">
        <f>IF(VLOOKUP(A2247,$J$4:$K$19,2)="Y",IF(G2247&lt;='State Zip Codes'!$P$4,'State Zip Codes'!$P$3,IF(G2247&lt;='State Zip Codes'!$Q$4,'State Zip Codes'!$Q$3,IF(G2247&lt;='State Zip Codes'!$R$4,'State Zip Codes'!$R$3,IF(G2247&lt;='State Zip Codes'!$S$4,'State Zip Codes'!$S$3,IF(G2247&lt;='State Zip Codes'!$T$4,'State Zip Codes'!$T$3,"OUT OF TERRITORY"))))),$U$3)</f>
        <v>Zone 5</v>
      </c>
    </row>
    <row r="2248" spans="1:8" x14ac:dyDescent="0.25">
      <c r="A2248" t="s">
        <v>369</v>
      </c>
      <c r="B2248">
        <v>60614</v>
      </c>
      <c r="C2248" t="str">
        <f t="shared" si="35"/>
        <v>60614</v>
      </c>
      <c r="D2248" t="s">
        <v>350</v>
      </c>
      <c r="E2248" t="s">
        <v>1418</v>
      </c>
      <c r="F2248" t="s">
        <v>1419</v>
      </c>
      <c r="G2248" s="144">
        <v>3.7282271399999996</v>
      </c>
      <c r="H2248" t="str">
        <f>IF(VLOOKUP(A2248,$J$4:$K$19,2)="Y",IF(G2248&lt;='State Zip Codes'!$P$4,'State Zip Codes'!$P$3,IF(G2248&lt;='State Zip Codes'!$Q$4,'State Zip Codes'!$Q$3,IF(G2248&lt;='State Zip Codes'!$R$4,'State Zip Codes'!$R$3,IF(G2248&lt;='State Zip Codes'!$S$4,'State Zip Codes'!$S$3,IF(G2248&lt;='State Zip Codes'!$T$4,'State Zip Codes'!$T$3,"OUT OF TERRITORY"))))),$U$3)</f>
        <v>Zone 5</v>
      </c>
    </row>
    <row r="2249" spans="1:8" x14ac:dyDescent="0.25">
      <c r="A2249" t="s">
        <v>369</v>
      </c>
      <c r="B2249">
        <v>60653</v>
      </c>
      <c r="C2249" t="str">
        <f t="shared" si="35"/>
        <v>60653</v>
      </c>
      <c r="D2249" t="s">
        <v>350</v>
      </c>
      <c r="E2249" t="s">
        <v>1418</v>
      </c>
      <c r="F2249" t="s">
        <v>1419</v>
      </c>
      <c r="G2249" s="144">
        <v>3.7282271399999996</v>
      </c>
      <c r="H2249" t="str">
        <f>IF(VLOOKUP(A2249,$J$4:$K$19,2)="Y",IF(G2249&lt;='State Zip Codes'!$P$4,'State Zip Codes'!$P$3,IF(G2249&lt;='State Zip Codes'!$Q$4,'State Zip Codes'!$Q$3,IF(G2249&lt;='State Zip Codes'!$R$4,'State Zip Codes'!$R$3,IF(G2249&lt;='State Zip Codes'!$S$4,'State Zip Codes'!$S$3,IF(G2249&lt;='State Zip Codes'!$T$4,'State Zip Codes'!$T$3,"OUT OF TERRITORY"))))),$U$3)</f>
        <v>Zone 5</v>
      </c>
    </row>
    <row r="2250" spans="1:8" x14ac:dyDescent="0.25">
      <c r="A2250" t="s">
        <v>369</v>
      </c>
      <c r="B2250">
        <v>60609</v>
      </c>
      <c r="C2250" t="str">
        <f t="shared" si="35"/>
        <v>60609</v>
      </c>
      <c r="D2250" t="s">
        <v>350</v>
      </c>
      <c r="E2250" t="s">
        <v>1418</v>
      </c>
      <c r="F2250" t="s">
        <v>1419</v>
      </c>
      <c r="G2250" s="144">
        <v>4.3495983300000001</v>
      </c>
      <c r="H2250" t="str">
        <f>IF(VLOOKUP(A2250,$J$4:$K$19,2)="Y",IF(G2250&lt;='State Zip Codes'!$P$4,'State Zip Codes'!$P$3,IF(G2250&lt;='State Zip Codes'!$Q$4,'State Zip Codes'!$Q$3,IF(G2250&lt;='State Zip Codes'!$R$4,'State Zip Codes'!$R$3,IF(G2250&lt;='State Zip Codes'!$S$4,'State Zip Codes'!$S$3,IF(G2250&lt;='State Zip Codes'!$T$4,'State Zip Codes'!$T$3,"OUT OF TERRITORY"))))),$U$3)</f>
        <v>Zone 5</v>
      </c>
    </row>
    <row r="2251" spans="1:8" x14ac:dyDescent="0.25">
      <c r="A2251" t="s">
        <v>369</v>
      </c>
      <c r="B2251">
        <v>60657</v>
      </c>
      <c r="C2251" t="str">
        <f t="shared" si="35"/>
        <v>60657</v>
      </c>
      <c r="D2251" t="s">
        <v>350</v>
      </c>
      <c r="E2251" t="s">
        <v>1418</v>
      </c>
      <c r="F2251" t="s">
        <v>1419</v>
      </c>
      <c r="G2251" s="144">
        <v>4.9709695199999997</v>
      </c>
      <c r="H2251" t="str">
        <f>IF(VLOOKUP(A2251,$J$4:$K$19,2)="Y",IF(G2251&lt;='State Zip Codes'!$P$4,'State Zip Codes'!$P$3,IF(G2251&lt;='State Zip Codes'!$Q$4,'State Zip Codes'!$Q$3,IF(G2251&lt;='State Zip Codes'!$R$4,'State Zip Codes'!$R$3,IF(G2251&lt;='State Zip Codes'!$S$4,'State Zip Codes'!$S$3,IF(G2251&lt;='State Zip Codes'!$T$4,'State Zip Codes'!$T$3,"OUT OF TERRITORY"))))),$U$3)</f>
        <v>Zone 5</v>
      </c>
    </row>
    <row r="2252" spans="1:8" x14ac:dyDescent="0.25">
      <c r="A2252" t="s">
        <v>369</v>
      </c>
      <c r="B2252">
        <v>60647</v>
      </c>
      <c r="C2252" t="str">
        <f t="shared" si="35"/>
        <v>60647</v>
      </c>
      <c r="D2252" t="s">
        <v>350</v>
      </c>
      <c r="E2252" t="s">
        <v>1418</v>
      </c>
      <c r="F2252" t="s">
        <v>1419</v>
      </c>
      <c r="G2252" s="144">
        <v>4.9709695199999997</v>
      </c>
      <c r="H2252" t="str">
        <f>IF(VLOOKUP(A2252,$J$4:$K$19,2)="Y",IF(G2252&lt;='State Zip Codes'!$P$4,'State Zip Codes'!$P$3,IF(G2252&lt;='State Zip Codes'!$Q$4,'State Zip Codes'!$Q$3,IF(G2252&lt;='State Zip Codes'!$R$4,'State Zip Codes'!$R$3,IF(G2252&lt;='State Zip Codes'!$S$4,'State Zip Codes'!$S$3,IF(G2252&lt;='State Zip Codes'!$T$4,'State Zip Codes'!$T$3,"OUT OF TERRITORY"))))),$U$3)</f>
        <v>Zone 5</v>
      </c>
    </row>
    <row r="2253" spans="1:8" x14ac:dyDescent="0.25">
      <c r="A2253" t="s">
        <v>369</v>
      </c>
      <c r="B2253">
        <v>60624</v>
      </c>
      <c r="C2253" t="str">
        <f t="shared" si="35"/>
        <v>60624</v>
      </c>
      <c r="D2253" t="s">
        <v>350</v>
      </c>
      <c r="E2253" t="s">
        <v>1418</v>
      </c>
      <c r="F2253" t="s">
        <v>1419</v>
      </c>
      <c r="G2253" s="144">
        <v>4.9709695199999997</v>
      </c>
      <c r="H2253" t="str">
        <f>IF(VLOOKUP(A2253,$J$4:$K$19,2)="Y",IF(G2253&lt;='State Zip Codes'!$P$4,'State Zip Codes'!$P$3,IF(G2253&lt;='State Zip Codes'!$Q$4,'State Zip Codes'!$Q$3,IF(G2253&lt;='State Zip Codes'!$R$4,'State Zip Codes'!$R$3,IF(G2253&lt;='State Zip Codes'!$S$4,'State Zip Codes'!$S$3,IF(G2253&lt;='State Zip Codes'!$T$4,'State Zip Codes'!$T$3,"OUT OF TERRITORY"))))),$U$3)</f>
        <v>Zone 5</v>
      </c>
    </row>
    <row r="2254" spans="1:8" x14ac:dyDescent="0.25">
      <c r="A2254" t="s">
        <v>369</v>
      </c>
      <c r="B2254">
        <v>60623</v>
      </c>
      <c r="C2254" t="str">
        <f t="shared" si="35"/>
        <v>60623</v>
      </c>
      <c r="D2254" t="s">
        <v>350</v>
      </c>
      <c r="E2254" t="s">
        <v>1418</v>
      </c>
      <c r="F2254" t="s">
        <v>1419</v>
      </c>
      <c r="G2254" s="144">
        <v>4.9709695199999997</v>
      </c>
      <c r="H2254" t="str">
        <f>IF(VLOOKUP(A2254,$J$4:$K$19,2)="Y",IF(G2254&lt;='State Zip Codes'!$P$4,'State Zip Codes'!$P$3,IF(G2254&lt;='State Zip Codes'!$Q$4,'State Zip Codes'!$Q$3,IF(G2254&lt;='State Zip Codes'!$R$4,'State Zip Codes'!$R$3,IF(G2254&lt;='State Zip Codes'!$S$4,'State Zip Codes'!$S$3,IF(G2254&lt;='State Zip Codes'!$T$4,'State Zip Codes'!$T$3,"OUT OF TERRITORY"))))),$U$3)</f>
        <v>Zone 5</v>
      </c>
    </row>
    <row r="2255" spans="1:8" x14ac:dyDescent="0.25">
      <c r="A2255" t="s">
        <v>369</v>
      </c>
      <c r="B2255">
        <v>60615</v>
      </c>
      <c r="C2255" t="str">
        <f t="shared" si="35"/>
        <v>60615</v>
      </c>
      <c r="D2255" t="s">
        <v>350</v>
      </c>
      <c r="E2255" t="s">
        <v>1418</v>
      </c>
      <c r="F2255" t="s">
        <v>1419</v>
      </c>
      <c r="G2255" s="144">
        <v>4.9709695199999997</v>
      </c>
      <c r="H2255" t="str">
        <f>IF(VLOOKUP(A2255,$J$4:$K$19,2)="Y",IF(G2255&lt;='State Zip Codes'!$P$4,'State Zip Codes'!$P$3,IF(G2255&lt;='State Zip Codes'!$Q$4,'State Zip Codes'!$Q$3,IF(G2255&lt;='State Zip Codes'!$R$4,'State Zip Codes'!$R$3,IF(G2255&lt;='State Zip Codes'!$S$4,'State Zip Codes'!$S$3,IF(G2255&lt;='State Zip Codes'!$T$4,'State Zip Codes'!$T$3,"OUT OF TERRITORY"))))),$U$3)</f>
        <v>Zone 5</v>
      </c>
    </row>
    <row r="2256" spans="1:8" x14ac:dyDescent="0.25">
      <c r="A2256" t="s">
        <v>369</v>
      </c>
      <c r="B2256">
        <v>60613</v>
      </c>
      <c r="C2256" t="str">
        <f t="shared" si="35"/>
        <v>60613</v>
      </c>
      <c r="D2256" t="s">
        <v>350</v>
      </c>
      <c r="E2256" t="s">
        <v>1418</v>
      </c>
      <c r="F2256" t="s">
        <v>1419</v>
      </c>
      <c r="G2256" s="144">
        <v>5.5923407099999993</v>
      </c>
      <c r="H2256" t="str">
        <f>IF(VLOOKUP(A2256,$J$4:$K$19,2)="Y",IF(G2256&lt;='State Zip Codes'!$P$4,'State Zip Codes'!$P$3,IF(G2256&lt;='State Zip Codes'!$Q$4,'State Zip Codes'!$Q$3,IF(G2256&lt;='State Zip Codes'!$R$4,'State Zip Codes'!$R$3,IF(G2256&lt;='State Zip Codes'!$S$4,'State Zip Codes'!$S$3,IF(G2256&lt;='State Zip Codes'!$T$4,'State Zip Codes'!$T$3,"OUT OF TERRITORY"))))),$U$3)</f>
        <v>Zone 5</v>
      </c>
    </row>
    <row r="2257" spans="1:8" x14ac:dyDescent="0.25">
      <c r="A2257" t="s">
        <v>369</v>
      </c>
      <c r="B2257">
        <v>60651</v>
      </c>
      <c r="C2257" t="str">
        <f t="shared" si="35"/>
        <v>60651</v>
      </c>
      <c r="D2257" t="s">
        <v>350</v>
      </c>
      <c r="E2257" t="s">
        <v>1418</v>
      </c>
      <c r="F2257" t="s">
        <v>1419</v>
      </c>
      <c r="G2257" s="144">
        <v>6.2137118999999998</v>
      </c>
      <c r="H2257" t="str">
        <f>IF(VLOOKUP(A2257,$J$4:$K$19,2)="Y",IF(G2257&lt;='State Zip Codes'!$P$4,'State Zip Codes'!$P$3,IF(G2257&lt;='State Zip Codes'!$Q$4,'State Zip Codes'!$Q$3,IF(G2257&lt;='State Zip Codes'!$R$4,'State Zip Codes'!$R$3,IF(G2257&lt;='State Zip Codes'!$S$4,'State Zip Codes'!$S$3,IF(G2257&lt;='State Zip Codes'!$T$4,'State Zip Codes'!$T$3,"OUT OF TERRITORY"))))),$U$3)</f>
        <v>Zone 5</v>
      </c>
    </row>
    <row r="2258" spans="1:8" x14ac:dyDescent="0.25">
      <c r="A2258" t="s">
        <v>369</v>
      </c>
      <c r="B2258">
        <v>60618</v>
      </c>
      <c r="C2258" t="str">
        <f t="shared" si="35"/>
        <v>60618</v>
      </c>
      <c r="D2258" t="s">
        <v>350</v>
      </c>
      <c r="E2258" t="s">
        <v>1418</v>
      </c>
      <c r="F2258" t="s">
        <v>1419</v>
      </c>
      <c r="G2258" s="144">
        <v>6.2137118999999998</v>
      </c>
      <c r="H2258" t="str">
        <f>IF(VLOOKUP(A2258,$J$4:$K$19,2)="Y",IF(G2258&lt;='State Zip Codes'!$P$4,'State Zip Codes'!$P$3,IF(G2258&lt;='State Zip Codes'!$Q$4,'State Zip Codes'!$Q$3,IF(G2258&lt;='State Zip Codes'!$R$4,'State Zip Codes'!$R$3,IF(G2258&lt;='State Zip Codes'!$S$4,'State Zip Codes'!$S$3,IF(G2258&lt;='State Zip Codes'!$T$4,'State Zip Codes'!$T$3,"OUT OF TERRITORY"))))),$U$3)</f>
        <v>Zone 5</v>
      </c>
    </row>
    <row r="2259" spans="1:8" x14ac:dyDescent="0.25">
      <c r="A2259" t="s">
        <v>369</v>
      </c>
      <c r="B2259">
        <v>60632</v>
      </c>
      <c r="C2259" t="str">
        <f t="shared" si="35"/>
        <v>60632</v>
      </c>
      <c r="D2259" t="s">
        <v>350</v>
      </c>
      <c r="E2259" t="s">
        <v>1418</v>
      </c>
      <c r="F2259" t="s">
        <v>1419</v>
      </c>
      <c r="G2259" s="144">
        <v>6.2137118999999998</v>
      </c>
      <c r="H2259" t="str">
        <f>IF(VLOOKUP(A2259,$J$4:$K$19,2)="Y",IF(G2259&lt;='State Zip Codes'!$P$4,'State Zip Codes'!$P$3,IF(G2259&lt;='State Zip Codes'!$Q$4,'State Zip Codes'!$Q$3,IF(G2259&lt;='State Zip Codes'!$R$4,'State Zip Codes'!$R$3,IF(G2259&lt;='State Zip Codes'!$S$4,'State Zip Codes'!$S$3,IF(G2259&lt;='State Zip Codes'!$T$4,'State Zip Codes'!$T$3,"OUT OF TERRITORY"))))),$U$3)</f>
        <v>Zone 5</v>
      </c>
    </row>
    <row r="2260" spans="1:8" x14ac:dyDescent="0.25">
      <c r="A2260" t="s">
        <v>369</v>
      </c>
      <c r="B2260">
        <v>60640</v>
      </c>
      <c r="C2260" t="str">
        <f t="shared" si="35"/>
        <v>60640</v>
      </c>
      <c r="D2260" t="s">
        <v>350</v>
      </c>
      <c r="E2260" t="s">
        <v>1418</v>
      </c>
      <c r="F2260" t="s">
        <v>1419</v>
      </c>
      <c r="G2260" s="144">
        <v>6.8350830899999995</v>
      </c>
      <c r="H2260" t="str">
        <f>IF(VLOOKUP(A2260,$J$4:$K$19,2)="Y",IF(G2260&lt;='State Zip Codes'!$P$4,'State Zip Codes'!$P$3,IF(G2260&lt;='State Zip Codes'!$Q$4,'State Zip Codes'!$Q$3,IF(G2260&lt;='State Zip Codes'!$R$4,'State Zip Codes'!$R$3,IF(G2260&lt;='State Zip Codes'!$S$4,'State Zip Codes'!$S$3,IF(G2260&lt;='State Zip Codes'!$T$4,'State Zip Codes'!$T$3,"OUT OF TERRITORY"))))),$U$3)</f>
        <v>Zone 5</v>
      </c>
    </row>
    <row r="2261" spans="1:8" x14ac:dyDescent="0.25">
      <c r="A2261" t="s">
        <v>369</v>
      </c>
      <c r="B2261">
        <v>60637</v>
      </c>
      <c r="C2261" t="str">
        <f t="shared" si="35"/>
        <v>60637</v>
      </c>
      <c r="D2261" t="s">
        <v>350</v>
      </c>
      <c r="E2261" t="s">
        <v>1418</v>
      </c>
      <c r="F2261" t="s">
        <v>1419</v>
      </c>
      <c r="G2261" s="144">
        <v>6.8350830899999995</v>
      </c>
      <c r="H2261" t="str">
        <f>IF(VLOOKUP(A2261,$J$4:$K$19,2)="Y",IF(G2261&lt;='State Zip Codes'!$P$4,'State Zip Codes'!$P$3,IF(G2261&lt;='State Zip Codes'!$Q$4,'State Zip Codes'!$Q$3,IF(G2261&lt;='State Zip Codes'!$R$4,'State Zip Codes'!$R$3,IF(G2261&lt;='State Zip Codes'!$S$4,'State Zip Codes'!$S$3,IF(G2261&lt;='State Zip Codes'!$T$4,'State Zip Codes'!$T$3,"OUT OF TERRITORY"))))),$U$3)</f>
        <v>Zone 5</v>
      </c>
    </row>
    <row r="2262" spans="1:8" x14ac:dyDescent="0.25">
      <c r="A2262" t="s">
        <v>369</v>
      </c>
      <c r="B2262">
        <v>60644</v>
      </c>
      <c r="C2262" t="str">
        <f t="shared" si="35"/>
        <v>60644</v>
      </c>
      <c r="D2262" t="s">
        <v>350</v>
      </c>
      <c r="E2262" t="s">
        <v>1418</v>
      </c>
      <c r="F2262" t="s">
        <v>1419</v>
      </c>
      <c r="G2262" s="144">
        <v>6.8350830899999995</v>
      </c>
      <c r="H2262" t="str">
        <f>IF(VLOOKUP(A2262,$J$4:$K$19,2)="Y",IF(G2262&lt;='State Zip Codes'!$P$4,'State Zip Codes'!$P$3,IF(G2262&lt;='State Zip Codes'!$Q$4,'State Zip Codes'!$Q$3,IF(G2262&lt;='State Zip Codes'!$R$4,'State Zip Codes'!$R$3,IF(G2262&lt;='State Zip Codes'!$S$4,'State Zip Codes'!$S$3,IF(G2262&lt;='State Zip Codes'!$T$4,'State Zip Codes'!$T$3,"OUT OF TERRITORY"))))),$U$3)</f>
        <v>Zone 5</v>
      </c>
    </row>
    <row r="2263" spans="1:8" x14ac:dyDescent="0.25">
      <c r="A2263" t="s">
        <v>369</v>
      </c>
      <c r="B2263">
        <v>60621</v>
      </c>
      <c r="C2263" t="str">
        <f t="shared" si="35"/>
        <v>60621</v>
      </c>
      <c r="D2263" t="s">
        <v>350</v>
      </c>
      <c r="E2263" t="s">
        <v>1418</v>
      </c>
      <c r="F2263" t="s">
        <v>1419</v>
      </c>
      <c r="G2263" s="144">
        <v>6.8350830899999995</v>
      </c>
      <c r="H2263" t="str">
        <f>IF(VLOOKUP(A2263,$J$4:$K$19,2)="Y",IF(G2263&lt;='State Zip Codes'!$P$4,'State Zip Codes'!$P$3,IF(G2263&lt;='State Zip Codes'!$Q$4,'State Zip Codes'!$Q$3,IF(G2263&lt;='State Zip Codes'!$R$4,'State Zip Codes'!$R$3,IF(G2263&lt;='State Zip Codes'!$S$4,'State Zip Codes'!$S$3,IF(G2263&lt;='State Zip Codes'!$T$4,'State Zip Codes'!$T$3,"OUT OF TERRITORY"))))),$U$3)</f>
        <v>Zone 5</v>
      </c>
    </row>
    <row r="2264" spans="1:8" x14ac:dyDescent="0.25">
      <c r="A2264" t="s">
        <v>369</v>
      </c>
      <c r="B2264">
        <v>60636</v>
      </c>
      <c r="C2264" t="str">
        <f t="shared" si="35"/>
        <v>60636</v>
      </c>
      <c r="D2264" t="s">
        <v>350</v>
      </c>
      <c r="E2264" t="s">
        <v>1418</v>
      </c>
      <c r="F2264" t="s">
        <v>1419</v>
      </c>
      <c r="G2264" s="144">
        <v>7.4564542799999991</v>
      </c>
      <c r="H2264" t="str">
        <f>IF(VLOOKUP(A2264,$J$4:$K$19,2)="Y",IF(G2264&lt;='State Zip Codes'!$P$4,'State Zip Codes'!$P$3,IF(G2264&lt;='State Zip Codes'!$Q$4,'State Zip Codes'!$Q$3,IF(G2264&lt;='State Zip Codes'!$R$4,'State Zip Codes'!$R$3,IF(G2264&lt;='State Zip Codes'!$S$4,'State Zip Codes'!$S$3,IF(G2264&lt;='State Zip Codes'!$T$4,'State Zip Codes'!$T$3,"OUT OF TERRITORY"))))),$U$3)</f>
        <v>Zone 5</v>
      </c>
    </row>
    <row r="2265" spans="1:8" x14ac:dyDescent="0.25">
      <c r="A2265" t="s">
        <v>369</v>
      </c>
      <c r="B2265">
        <v>60804</v>
      </c>
      <c r="C2265" t="str">
        <f t="shared" si="35"/>
        <v>60804</v>
      </c>
      <c r="D2265" t="s">
        <v>350</v>
      </c>
      <c r="E2265" t="s">
        <v>1418</v>
      </c>
      <c r="F2265" t="s">
        <v>1420</v>
      </c>
      <c r="G2265" s="144">
        <v>7.4564542799999991</v>
      </c>
      <c r="H2265" t="str">
        <f>IF(VLOOKUP(A2265,$J$4:$K$19,2)="Y",IF(G2265&lt;='State Zip Codes'!$P$4,'State Zip Codes'!$P$3,IF(G2265&lt;='State Zip Codes'!$Q$4,'State Zip Codes'!$Q$3,IF(G2265&lt;='State Zip Codes'!$R$4,'State Zip Codes'!$R$3,IF(G2265&lt;='State Zip Codes'!$S$4,'State Zip Codes'!$S$3,IF(G2265&lt;='State Zip Codes'!$T$4,'State Zip Codes'!$T$3,"OUT OF TERRITORY"))))),$U$3)</f>
        <v>Zone 5</v>
      </c>
    </row>
    <row r="2266" spans="1:8" x14ac:dyDescent="0.25">
      <c r="A2266" t="s">
        <v>369</v>
      </c>
      <c r="B2266">
        <v>60639</v>
      </c>
      <c r="C2266" t="str">
        <f t="shared" si="35"/>
        <v>60639</v>
      </c>
      <c r="D2266" t="s">
        <v>350</v>
      </c>
      <c r="E2266" t="s">
        <v>1418</v>
      </c>
      <c r="F2266" t="s">
        <v>1419</v>
      </c>
      <c r="G2266" s="144">
        <v>7.4564542799999991</v>
      </c>
      <c r="H2266" t="str">
        <f>IF(VLOOKUP(A2266,$J$4:$K$19,2)="Y",IF(G2266&lt;='State Zip Codes'!$P$4,'State Zip Codes'!$P$3,IF(G2266&lt;='State Zip Codes'!$Q$4,'State Zip Codes'!$Q$3,IF(G2266&lt;='State Zip Codes'!$R$4,'State Zip Codes'!$R$3,IF(G2266&lt;='State Zip Codes'!$S$4,'State Zip Codes'!$S$3,IF(G2266&lt;='State Zip Codes'!$T$4,'State Zip Codes'!$T$3,"OUT OF TERRITORY"))))),$U$3)</f>
        <v>Zone 5</v>
      </c>
    </row>
    <row r="2267" spans="1:8" x14ac:dyDescent="0.25">
      <c r="A2267" t="s">
        <v>369</v>
      </c>
      <c r="B2267">
        <v>60625</v>
      </c>
      <c r="C2267" t="str">
        <f t="shared" si="35"/>
        <v>60625</v>
      </c>
      <c r="D2267" t="s">
        <v>350</v>
      </c>
      <c r="E2267" t="s">
        <v>1418</v>
      </c>
      <c r="F2267" t="s">
        <v>1419</v>
      </c>
      <c r="G2267" s="144">
        <v>8.0778254699999987</v>
      </c>
      <c r="H2267" t="str">
        <f>IF(VLOOKUP(A2267,$J$4:$K$19,2)="Y",IF(G2267&lt;='State Zip Codes'!$P$4,'State Zip Codes'!$P$3,IF(G2267&lt;='State Zip Codes'!$Q$4,'State Zip Codes'!$Q$3,IF(G2267&lt;='State Zip Codes'!$R$4,'State Zip Codes'!$R$3,IF(G2267&lt;='State Zip Codes'!$S$4,'State Zip Codes'!$S$3,IF(G2267&lt;='State Zip Codes'!$T$4,'State Zip Codes'!$T$3,"OUT OF TERRITORY"))))),$U$3)</f>
        <v>Zone 5</v>
      </c>
    </row>
    <row r="2268" spans="1:8" x14ac:dyDescent="0.25">
      <c r="A2268" t="s">
        <v>369</v>
      </c>
      <c r="B2268">
        <v>60641</v>
      </c>
      <c r="C2268" t="str">
        <f t="shared" si="35"/>
        <v>60641</v>
      </c>
      <c r="D2268" t="s">
        <v>350</v>
      </c>
      <c r="E2268" t="s">
        <v>1418</v>
      </c>
      <c r="F2268" t="s">
        <v>1419</v>
      </c>
      <c r="G2268" s="144">
        <v>8.0778254699999987</v>
      </c>
      <c r="H2268" t="str">
        <f>IF(VLOOKUP(A2268,$J$4:$K$19,2)="Y",IF(G2268&lt;='State Zip Codes'!$P$4,'State Zip Codes'!$P$3,IF(G2268&lt;='State Zip Codes'!$Q$4,'State Zip Codes'!$Q$3,IF(G2268&lt;='State Zip Codes'!$R$4,'State Zip Codes'!$R$3,IF(G2268&lt;='State Zip Codes'!$S$4,'State Zip Codes'!$S$3,IF(G2268&lt;='State Zip Codes'!$T$4,'State Zip Codes'!$T$3,"OUT OF TERRITORY"))))),$U$3)</f>
        <v>Zone 5</v>
      </c>
    </row>
    <row r="2269" spans="1:8" x14ac:dyDescent="0.25">
      <c r="A2269" t="s">
        <v>369</v>
      </c>
      <c r="B2269">
        <v>60649</v>
      </c>
      <c r="C2269" t="str">
        <f t="shared" si="35"/>
        <v>60649</v>
      </c>
      <c r="D2269" t="s">
        <v>350</v>
      </c>
      <c r="E2269" t="s">
        <v>1418</v>
      </c>
      <c r="F2269" t="s">
        <v>1419</v>
      </c>
      <c r="G2269" s="144">
        <v>8.0778254699999987</v>
      </c>
      <c r="H2269" t="str">
        <f>IF(VLOOKUP(A2269,$J$4:$K$19,2)="Y",IF(G2269&lt;='State Zip Codes'!$P$4,'State Zip Codes'!$P$3,IF(G2269&lt;='State Zip Codes'!$Q$4,'State Zip Codes'!$Q$3,IF(G2269&lt;='State Zip Codes'!$R$4,'State Zip Codes'!$R$3,IF(G2269&lt;='State Zip Codes'!$S$4,'State Zip Codes'!$S$3,IF(G2269&lt;='State Zip Codes'!$T$4,'State Zip Codes'!$T$3,"OUT OF TERRITORY"))))),$U$3)</f>
        <v>Zone 5</v>
      </c>
    </row>
    <row r="2270" spans="1:8" x14ac:dyDescent="0.25">
      <c r="A2270" t="s">
        <v>369</v>
      </c>
      <c r="B2270">
        <v>60660</v>
      </c>
      <c r="C2270" t="str">
        <f t="shared" si="35"/>
        <v>60660</v>
      </c>
      <c r="D2270" t="s">
        <v>350</v>
      </c>
      <c r="E2270" t="s">
        <v>1418</v>
      </c>
      <c r="F2270" t="s">
        <v>1419</v>
      </c>
      <c r="G2270" s="144">
        <v>8.0778254699999987</v>
      </c>
      <c r="H2270" t="str">
        <f>IF(VLOOKUP(A2270,$J$4:$K$19,2)="Y",IF(G2270&lt;='State Zip Codes'!$P$4,'State Zip Codes'!$P$3,IF(G2270&lt;='State Zip Codes'!$Q$4,'State Zip Codes'!$Q$3,IF(G2270&lt;='State Zip Codes'!$R$4,'State Zip Codes'!$R$3,IF(G2270&lt;='State Zip Codes'!$S$4,'State Zip Codes'!$S$3,IF(G2270&lt;='State Zip Codes'!$T$4,'State Zip Codes'!$T$3,"OUT OF TERRITORY"))))),$U$3)</f>
        <v>Zone 5</v>
      </c>
    </row>
    <row r="2271" spans="1:8" x14ac:dyDescent="0.25">
      <c r="A2271" t="s">
        <v>369</v>
      </c>
      <c r="B2271">
        <v>60629</v>
      </c>
      <c r="C2271" t="str">
        <f t="shared" si="35"/>
        <v>60629</v>
      </c>
      <c r="D2271" t="s">
        <v>350</v>
      </c>
      <c r="E2271" t="s">
        <v>1418</v>
      </c>
      <c r="F2271" t="s">
        <v>1419</v>
      </c>
      <c r="G2271" s="144">
        <v>8.0778254699999987</v>
      </c>
      <c r="H2271" t="str">
        <f>IF(VLOOKUP(A2271,$J$4:$K$19,2)="Y",IF(G2271&lt;='State Zip Codes'!$P$4,'State Zip Codes'!$P$3,IF(G2271&lt;='State Zip Codes'!$Q$4,'State Zip Codes'!$Q$3,IF(G2271&lt;='State Zip Codes'!$R$4,'State Zip Codes'!$R$3,IF(G2271&lt;='State Zip Codes'!$S$4,'State Zip Codes'!$S$3,IF(G2271&lt;='State Zip Codes'!$T$4,'State Zip Codes'!$T$3,"OUT OF TERRITORY"))))),$U$3)</f>
        <v>Zone 5</v>
      </c>
    </row>
    <row r="2272" spans="1:8" x14ac:dyDescent="0.25">
      <c r="A2272" t="s">
        <v>369</v>
      </c>
      <c r="B2272">
        <v>60304</v>
      </c>
      <c r="C2272" t="str">
        <f t="shared" si="35"/>
        <v>60304</v>
      </c>
      <c r="D2272" t="s">
        <v>350</v>
      </c>
      <c r="E2272" t="s">
        <v>1418</v>
      </c>
      <c r="F2272" t="s">
        <v>1421</v>
      </c>
      <c r="G2272" s="144">
        <v>8.6991966600000001</v>
      </c>
      <c r="H2272" t="str">
        <f>IF(VLOOKUP(A2272,$J$4:$K$19,2)="Y",IF(G2272&lt;='State Zip Codes'!$P$4,'State Zip Codes'!$P$3,IF(G2272&lt;='State Zip Codes'!$Q$4,'State Zip Codes'!$Q$3,IF(G2272&lt;='State Zip Codes'!$R$4,'State Zip Codes'!$R$3,IF(G2272&lt;='State Zip Codes'!$S$4,'State Zip Codes'!$S$3,IF(G2272&lt;='State Zip Codes'!$T$4,'State Zip Codes'!$T$3,"OUT OF TERRITORY"))))),$U$3)</f>
        <v>Zone 5</v>
      </c>
    </row>
    <row r="2273" spans="1:8" x14ac:dyDescent="0.25">
      <c r="A2273" t="s">
        <v>369</v>
      </c>
      <c r="B2273">
        <v>60302</v>
      </c>
      <c r="C2273" t="str">
        <f t="shared" si="35"/>
        <v>60302</v>
      </c>
      <c r="D2273" t="s">
        <v>350</v>
      </c>
      <c r="E2273" t="s">
        <v>1418</v>
      </c>
      <c r="F2273" t="s">
        <v>1421</v>
      </c>
      <c r="G2273" s="144">
        <v>8.6991966600000001</v>
      </c>
      <c r="H2273" t="str">
        <f>IF(VLOOKUP(A2273,$J$4:$K$19,2)="Y",IF(G2273&lt;='State Zip Codes'!$P$4,'State Zip Codes'!$P$3,IF(G2273&lt;='State Zip Codes'!$Q$4,'State Zip Codes'!$Q$3,IF(G2273&lt;='State Zip Codes'!$R$4,'State Zip Codes'!$R$3,IF(G2273&lt;='State Zip Codes'!$S$4,'State Zip Codes'!$S$3,IF(G2273&lt;='State Zip Codes'!$T$4,'State Zip Codes'!$T$3,"OUT OF TERRITORY"))))),$U$3)</f>
        <v>Zone 5</v>
      </c>
    </row>
    <row r="2274" spans="1:8" x14ac:dyDescent="0.25">
      <c r="A2274" t="s">
        <v>369</v>
      </c>
      <c r="B2274">
        <v>60659</v>
      </c>
      <c r="C2274" t="str">
        <f t="shared" si="35"/>
        <v>60659</v>
      </c>
      <c r="D2274" t="s">
        <v>350</v>
      </c>
      <c r="E2274" t="s">
        <v>1418</v>
      </c>
      <c r="F2274" t="s">
        <v>1419</v>
      </c>
      <c r="G2274" s="144">
        <v>8.6991966600000001</v>
      </c>
      <c r="H2274" t="str">
        <f>IF(VLOOKUP(A2274,$J$4:$K$19,2)="Y",IF(G2274&lt;='State Zip Codes'!$P$4,'State Zip Codes'!$P$3,IF(G2274&lt;='State Zip Codes'!$Q$4,'State Zip Codes'!$Q$3,IF(G2274&lt;='State Zip Codes'!$R$4,'State Zip Codes'!$R$3,IF(G2274&lt;='State Zip Codes'!$S$4,'State Zip Codes'!$S$3,IF(G2274&lt;='State Zip Codes'!$T$4,'State Zip Codes'!$T$3,"OUT OF TERRITORY"))))),$U$3)</f>
        <v>Zone 5</v>
      </c>
    </row>
    <row r="2275" spans="1:8" x14ac:dyDescent="0.25">
      <c r="A2275" t="s">
        <v>369</v>
      </c>
      <c r="B2275">
        <v>60301</v>
      </c>
      <c r="C2275" t="str">
        <f t="shared" si="35"/>
        <v>60301</v>
      </c>
      <c r="D2275" t="s">
        <v>350</v>
      </c>
      <c r="E2275" t="s">
        <v>1418</v>
      </c>
      <c r="F2275" t="s">
        <v>1421</v>
      </c>
      <c r="G2275" s="144">
        <v>8.6991966600000001</v>
      </c>
      <c r="H2275" t="str">
        <f>IF(VLOOKUP(A2275,$J$4:$K$19,2)="Y",IF(G2275&lt;='State Zip Codes'!$P$4,'State Zip Codes'!$P$3,IF(G2275&lt;='State Zip Codes'!$Q$4,'State Zip Codes'!$Q$3,IF(G2275&lt;='State Zip Codes'!$R$4,'State Zip Codes'!$R$3,IF(G2275&lt;='State Zip Codes'!$S$4,'State Zip Codes'!$S$3,IF(G2275&lt;='State Zip Codes'!$T$4,'State Zip Codes'!$T$3,"OUT OF TERRITORY"))))),$U$3)</f>
        <v>Zone 5</v>
      </c>
    </row>
    <row r="2276" spans="1:8" x14ac:dyDescent="0.25">
      <c r="A2276" t="s">
        <v>369</v>
      </c>
      <c r="B2276">
        <v>60402</v>
      </c>
      <c r="C2276" t="str">
        <f t="shared" si="35"/>
        <v>60402</v>
      </c>
      <c r="D2276" t="s">
        <v>350</v>
      </c>
      <c r="E2276" t="s">
        <v>1418</v>
      </c>
      <c r="F2276" t="s">
        <v>1422</v>
      </c>
      <c r="G2276" s="144">
        <v>9.3205678499999998</v>
      </c>
      <c r="H2276" t="str">
        <f>IF(VLOOKUP(A2276,$J$4:$K$19,2)="Y",IF(G2276&lt;='State Zip Codes'!$P$4,'State Zip Codes'!$P$3,IF(G2276&lt;='State Zip Codes'!$Q$4,'State Zip Codes'!$Q$3,IF(G2276&lt;='State Zip Codes'!$R$4,'State Zip Codes'!$R$3,IF(G2276&lt;='State Zip Codes'!$S$4,'State Zip Codes'!$S$3,IF(G2276&lt;='State Zip Codes'!$T$4,'State Zip Codes'!$T$3,"OUT OF TERRITORY"))))),$U$3)</f>
        <v>Zone 5</v>
      </c>
    </row>
    <row r="2277" spans="1:8" x14ac:dyDescent="0.25">
      <c r="A2277" t="s">
        <v>369</v>
      </c>
      <c r="B2277">
        <v>60619</v>
      </c>
      <c r="C2277" t="str">
        <f t="shared" si="35"/>
        <v>60619</v>
      </c>
      <c r="D2277" t="s">
        <v>350</v>
      </c>
      <c r="E2277" t="s">
        <v>1418</v>
      </c>
      <c r="F2277" t="s">
        <v>1419</v>
      </c>
      <c r="G2277" s="144">
        <v>9.3205678499999998</v>
      </c>
      <c r="H2277" t="str">
        <f>IF(VLOOKUP(A2277,$J$4:$K$19,2)="Y",IF(G2277&lt;='State Zip Codes'!$P$4,'State Zip Codes'!$P$3,IF(G2277&lt;='State Zip Codes'!$Q$4,'State Zip Codes'!$Q$3,IF(G2277&lt;='State Zip Codes'!$R$4,'State Zip Codes'!$R$3,IF(G2277&lt;='State Zip Codes'!$S$4,'State Zip Codes'!$S$3,IF(G2277&lt;='State Zip Codes'!$T$4,'State Zip Codes'!$T$3,"OUT OF TERRITORY"))))),$U$3)</f>
        <v>Zone 5</v>
      </c>
    </row>
    <row r="2278" spans="1:8" x14ac:dyDescent="0.25">
      <c r="A2278" t="s">
        <v>369</v>
      </c>
      <c r="B2278">
        <v>60620</v>
      </c>
      <c r="C2278" t="str">
        <f t="shared" si="35"/>
        <v>60620</v>
      </c>
      <c r="D2278" t="s">
        <v>350</v>
      </c>
      <c r="E2278" t="s">
        <v>1418</v>
      </c>
      <c r="F2278" t="s">
        <v>1419</v>
      </c>
      <c r="G2278" s="144">
        <v>9.3205678499999998</v>
      </c>
      <c r="H2278" t="str">
        <f>IF(VLOOKUP(A2278,$J$4:$K$19,2)="Y",IF(G2278&lt;='State Zip Codes'!$P$4,'State Zip Codes'!$P$3,IF(G2278&lt;='State Zip Codes'!$Q$4,'State Zip Codes'!$Q$3,IF(G2278&lt;='State Zip Codes'!$R$4,'State Zip Codes'!$R$3,IF(G2278&lt;='State Zip Codes'!$S$4,'State Zip Codes'!$S$3,IF(G2278&lt;='State Zip Codes'!$T$4,'State Zip Codes'!$T$3,"OUT OF TERRITORY"))))),$U$3)</f>
        <v>Zone 5</v>
      </c>
    </row>
    <row r="2279" spans="1:8" x14ac:dyDescent="0.25">
      <c r="A2279" t="s">
        <v>369</v>
      </c>
      <c r="B2279">
        <v>60626</v>
      </c>
      <c r="C2279" t="str">
        <f t="shared" si="35"/>
        <v>60626</v>
      </c>
      <c r="D2279" t="s">
        <v>350</v>
      </c>
      <c r="E2279" t="s">
        <v>1418</v>
      </c>
      <c r="F2279" t="s">
        <v>1419</v>
      </c>
      <c r="G2279" s="144">
        <v>9.3205678499999998</v>
      </c>
      <c r="H2279" t="str">
        <f>IF(VLOOKUP(A2279,$J$4:$K$19,2)="Y",IF(G2279&lt;='State Zip Codes'!$P$4,'State Zip Codes'!$P$3,IF(G2279&lt;='State Zip Codes'!$Q$4,'State Zip Codes'!$Q$3,IF(G2279&lt;='State Zip Codes'!$R$4,'State Zip Codes'!$R$3,IF(G2279&lt;='State Zip Codes'!$S$4,'State Zip Codes'!$S$3,IF(G2279&lt;='State Zip Codes'!$T$4,'State Zip Codes'!$T$3,"OUT OF TERRITORY"))))),$U$3)</f>
        <v>Zone 5</v>
      </c>
    </row>
    <row r="2280" spans="1:8" x14ac:dyDescent="0.25">
      <c r="A2280" t="s">
        <v>369</v>
      </c>
      <c r="B2280">
        <v>60682</v>
      </c>
      <c r="C2280" t="str">
        <f t="shared" si="35"/>
        <v>60682</v>
      </c>
      <c r="D2280" t="s">
        <v>350</v>
      </c>
      <c r="E2280" t="s">
        <v>1418</v>
      </c>
      <c r="F2280" t="s">
        <v>1419</v>
      </c>
      <c r="G2280" s="144">
        <v>9.3205678499999998</v>
      </c>
      <c r="H2280" t="str">
        <f>IF(VLOOKUP(A2280,$J$4:$K$19,2)="Y",IF(G2280&lt;='State Zip Codes'!$P$4,'State Zip Codes'!$P$3,IF(G2280&lt;='State Zip Codes'!$Q$4,'State Zip Codes'!$Q$3,IF(G2280&lt;='State Zip Codes'!$R$4,'State Zip Codes'!$R$3,IF(G2280&lt;='State Zip Codes'!$S$4,'State Zip Codes'!$S$3,IF(G2280&lt;='State Zip Codes'!$T$4,'State Zip Codes'!$T$3,"OUT OF TERRITORY"))))),$U$3)</f>
        <v>Zone 5</v>
      </c>
    </row>
    <row r="2281" spans="1:8" x14ac:dyDescent="0.25">
      <c r="A2281" t="s">
        <v>369</v>
      </c>
      <c r="B2281">
        <v>60630</v>
      </c>
      <c r="C2281" t="str">
        <f t="shared" si="35"/>
        <v>60630</v>
      </c>
      <c r="D2281" t="s">
        <v>350</v>
      </c>
      <c r="E2281" t="s">
        <v>1418</v>
      </c>
      <c r="F2281" t="s">
        <v>1419</v>
      </c>
      <c r="G2281" s="144">
        <v>9.9419390399999994</v>
      </c>
      <c r="H2281" t="str">
        <f>IF(VLOOKUP(A2281,$J$4:$K$19,2)="Y",IF(G2281&lt;='State Zip Codes'!$P$4,'State Zip Codes'!$P$3,IF(G2281&lt;='State Zip Codes'!$Q$4,'State Zip Codes'!$Q$3,IF(G2281&lt;='State Zip Codes'!$R$4,'State Zip Codes'!$R$3,IF(G2281&lt;='State Zip Codes'!$S$4,'State Zip Codes'!$S$3,IF(G2281&lt;='State Zip Codes'!$T$4,'State Zip Codes'!$T$3,"OUT OF TERRITORY"))))),$U$3)</f>
        <v>Zone 5</v>
      </c>
    </row>
    <row r="2282" spans="1:8" x14ac:dyDescent="0.25">
      <c r="A2282" t="s">
        <v>369</v>
      </c>
      <c r="B2282">
        <v>60638</v>
      </c>
      <c r="C2282" t="str">
        <f t="shared" si="35"/>
        <v>60638</v>
      </c>
      <c r="D2282" t="s">
        <v>350</v>
      </c>
      <c r="E2282" t="s">
        <v>1418</v>
      </c>
      <c r="F2282" t="s">
        <v>1419</v>
      </c>
      <c r="G2282" s="144">
        <v>9.9419390399999994</v>
      </c>
      <c r="H2282" t="str">
        <f>IF(VLOOKUP(A2282,$J$4:$K$19,2)="Y",IF(G2282&lt;='State Zip Codes'!$P$4,'State Zip Codes'!$P$3,IF(G2282&lt;='State Zip Codes'!$Q$4,'State Zip Codes'!$Q$3,IF(G2282&lt;='State Zip Codes'!$R$4,'State Zip Codes'!$R$3,IF(G2282&lt;='State Zip Codes'!$S$4,'State Zip Codes'!$S$3,IF(G2282&lt;='State Zip Codes'!$T$4,'State Zip Codes'!$T$3,"OUT OF TERRITORY"))))),$U$3)</f>
        <v>Zone 5</v>
      </c>
    </row>
    <row r="2283" spans="1:8" x14ac:dyDescent="0.25">
      <c r="A2283" t="s">
        <v>369</v>
      </c>
      <c r="B2283">
        <v>60645</v>
      </c>
      <c r="C2283" t="str">
        <f t="shared" si="35"/>
        <v>60645</v>
      </c>
      <c r="D2283" t="s">
        <v>350</v>
      </c>
      <c r="E2283" t="s">
        <v>1418</v>
      </c>
      <c r="F2283" t="s">
        <v>1419</v>
      </c>
      <c r="G2283" s="144">
        <v>9.9419390399999994</v>
      </c>
      <c r="H2283" t="str">
        <f>IF(VLOOKUP(A2283,$J$4:$K$19,2)="Y",IF(G2283&lt;='State Zip Codes'!$P$4,'State Zip Codes'!$P$3,IF(G2283&lt;='State Zip Codes'!$Q$4,'State Zip Codes'!$Q$3,IF(G2283&lt;='State Zip Codes'!$R$4,'State Zip Codes'!$R$3,IF(G2283&lt;='State Zip Codes'!$S$4,'State Zip Codes'!$S$3,IF(G2283&lt;='State Zip Codes'!$T$4,'State Zip Codes'!$T$3,"OUT OF TERRITORY"))))),$U$3)</f>
        <v>Zone 5</v>
      </c>
    </row>
    <row r="2284" spans="1:8" x14ac:dyDescent="0.25">
      <c r="A2284" t="s">
        <v>369</v>
      </c>
      <c r="B2284">
        <v>60130</v>
      </c>
      <c r="C2284" t="str">
        <f t="shared" si="35"/>
        <v>60130</v>
      </c>
      <c r="D2284" t="s">
        <v>350</v>
      </c>
      <c r="E2284" t="s">
        <v>1418</v>
      </c>
      <c r="F2284" t="s">
        <v>1423</v>
      </c>
      <c r="G2284" s="144">
        <v>9.9419390399999994</v>
      </c>
      <c r="H2284" t="str">
        <f>IF(VLOOKUP(A2284,$J$4:$K$19,2)="Y",IF(G2284&lt;='State Zip Codes'!$P$4,'State Zip Codes'!$P$3,IF(G2284&lt;='State Zip Codes'!$Q$4,'State Zip Codes'!$Q$3,IF(G2284&lt;='State Zip Codes'!$R$4,'State Zip Codes'!$R$3,IF(G2284&lt;='State Zip Codes'!$S$4,'State Zip Codes'!$S$3,IF(G2284&lt;='State Zip Codes'!$T$4,'State Zip Codes'!$T$3,"OUT OF TERRITORY"))))),$U$3)</f>
        <v>Zone 5</v>
      </c>
    </row>
    <row r="2285" spans="1:8" x14ac:dyDescent="0.25">
      <c r="A2285" t="s">
        <v>369</v>
      </c>
      <c r="B2285">
        <v>60652</v>
      </c>
      <c r="C2285" t="str">
        <f t="shared" si="35"/>
        <v>60652</v>
      </c>
      <c r="D2285" t="s">
        <v>350</v>
      </c>
      <c r="E2285" t="s">
        <v>1418</v>
      </c>
      <c r="F2285" t="s">
        <v>1419</v>
      </c>
      <c r="G2285" s="144">
        <v>9.9419390399999994</v>
      </c>
      <c r="H2285" t="str">
        <f>IF(VLOOKUP(A2285,$J$4:$K$19,2)="Y",IF(G2285&lt;='State Zip Codes'!$P$4,'State Zip Codes'!$P$3,IF(G2285&lt;='State Zip Codes'!$Q$4,'State Zip Codes'!$Q$3,IF(G2285&lt;='State Zip Codes'!$R$4,'State Zip Codes'!$R$3,IF(G2285&lt;='State Zip Codes'!$S$4,'State Zip Codes'!$S$3,IF(G2285&lt;='State Zip Codes'!$T$4,'State Zip Codes'!$T$3,"OUT OF TERRITORY"))))),$U$3)</f>
        <v>Zone 5</v>
      </c>
    </row>
    <row r="2286" spans="1:8" x14ac:dyDescent="0.25">
      <c r="A2286" t="s">
        <v>369</v>
      </c>
      <c r="B2286">
        <v>60707</v>
      </c>
      <c r="C2286" t="str">
        <f t="shared" si="35"/>
        <v>60707</v>
      </c>
      <c r="D2286" t="s">
        <v>350</v>
      </c>
      <c r="E2286" t="s">
        <v>1418</v>
      </c>
      <c r="F2286" t="s">
        <v>1424</v>
      </c>
      <c r="G2286" s="144">
        <v>9.9419390399999994</v>
      </c>
      <c r="H2286" t="str">
        <f>IF(VLOOKUP(A2286,$J$4:$K$19,2)="Y",IF(G2286&lt;='State Zip Codes'!$P$4,'State Zip Codes'!$P$3,IF(G2286&lt;='State Zip Codes'!$Q$4,'State Zip Codes'!$Q$3,IF(G2286&lt;='State Zip Codes'!$R$4,'State Zip Codes'!$R$3,IF(G2286&lt;='State Zip Codes'!$S$4,'State Zip Codes'!$S$3,IF(G2286&lt;='State Zip Codes'!$T$4,'State Zip Codes'!$T$3,"OUT OF TERRITORY"))))),$U$3)</f>
        <v>Zone 5</v>
      </c>
    </row>
    <row r="2287" spans="1:8" x14ac:dyDescent="0.25">
      <c r="A2287" t="s">
        <v>369</v>
      </c>
      <c r="B2287">
        <v>60305</v>
      </c>
      <c r="C2287" t="str">
        <f t="shared" si="35"/>
        <v>60305</v>
      </c>
      <c r="D2287" t="s">
        <v>350</v>
      </c>
      <c r="E2287" t="s">
        <v>1418</v>
      </c>
      <c r="F2287" t="s">
        <v>1425</v>
      </c>
      <c r="G2287" s="144">
        <v>9.9419390399999994</v>
      </c>
      <c r="H2287" t="str">
        <f>IF(VLOOKUP(A2287,$J$4:$K$19,2)="Y",IF(G2287&lt;='State Zip Codes'!$P$4,'State Zip Codes'!$P$3,IF(G2287&lt;='State Zip Codes'!$Q$4,'State Zip Codes'!$Q$3,IF(G2287&lt;='State Zip Codes'!$R$4,'State Zip Codes'!$R$3,IF(G2287&lt;='State Zip Codes'!$S$4,'State Zip Codes'!$S$3,IF(G2287&lt;='State Zip Codes'!$T$4,'State Zip Codes'!$T$3,"OUT OF TERRITORY"))))),$U$3)</f>
        <v>Zone 5</v>
      </c>
    </row>
    <row r="2288" spans="1:8" x14ac:dyDescent="0.25">
      <c r="A2288" t="s">
        <v>369</v>
      </c>
      <c r="B2288">
        <v>60712</v>
      </c>
      <c r="C2288" t="str">
        <f t="shared" si="35"/>
        <v>60712</v>
      </c>
      <c r="D2288" t="s">
        <v>350</v>
      </c>
      <c r="E2288" t="s">
        <v>1418</v>
      </c>
      <c r="F2288" t="s">
        <v>1426</v>
      </c>
      <c r="G2288" s="144">
        <v>10.563310229999999</v>
      </c>
      <c r="H2288" t="str">
        <f>IF(VLOOKUP(A2288,$J$4:$K$19,2)="Y",IF(G2288&lt;='State Zip Codes'!$P$4,'State Zip Codes'!$P$3,IF(G2288&lt;='State Zip Codes'!$Q$4,'State Zip Codes'!$Q$3,IF(G2288&lt;='State Zip Codes'!$R$4,'State Zip Codes'!$R$3,IF(G2288&lt;='State Zip Codes'!$S$4,'State Zip Codes'!$S$3,IF(G2288&lt;='State Zip Codes'!$T$4,'State Zip Codes'!$T$3,"OUT OF TERRITORY"))))),$U$3)</f>
        <v>Zone 5</v>
      </c>
    </row>
    <row r="2289" spans="1:8" x14ac:dyDescent="0.25">
      <c r="A2289" t="s">
        <v>369</v>
      </c>
      <c r="B2289">
        <v>60634</v>
      </c>
      <c r="C2289" t="str">
        <f t="shared" si="35"/>
        <v>60634</v>
      </c>
      <c r="D2289" t="s">
        <v>350</v>
      </c>
      <c r="E2289" t="s">
        <v>1418</v>
      </c>
      <c r="F2289" t="s">
        <v>1419</v>
      </c>
      <c r="G2289" s="144">
        <v>10.563310229999999</v>
      </c>
      <c r="H2289" t="str">
        <f>IF(VLOOKUP(A2289,$J$4:$K$19,2)="Y",IF(G2289&lt;='State Zip Codes'!$P$4,'State Zip Codes'!$P$3,IF(G2289&lt;='State Zip Codes'!$Q$4,'State Zip Codes'!$Q$3,IF(G2289&lt;='State Zip Codes'!$R$4,'State Zip Codes'!$R$3,IF(G2289&lt;='State Zip Codes'!$S$4,'State Zip Codes'!$S$3,IF(G2289&lt;='State Zip Codes'!$T$4,'State Zip Codes'!$T$3,"OUT OF TERRITORY"))))),$U$3)</f>
        <v>Zone 5</v>
      </c>
    </row>
    <row r="2290" spans="1:8" x14ac:dyDescent="0.25">
      <c r="A2290" t="s">
        <v>369</v>
      </c>
      <c r="B2290">
        <v>60546</v>
      </c>
      <c r="C2290" t="str">
        <f t="shared" si="35"/>
        <v>60546</v>
      </c>
      <c r="D2290" t="s">
        <v>350</v>
      </c>
      <c r="E2290" t="s">
        <v>1418</v>
      </c>
      <c r="F2290" t="s">
        <v>1427</v>
      </c>
      <c r="G2290" s="144">
        <v>10.563310229999999</v>
      </c>
      <c r="H2290" t="str">
        <f>IF(VLOOKUP(A2290,$J$4:$K$19,2)="Y",IF(G2290&lt;='State Zip Codes'!$P$4,'State Zip Codes'!$P$3,IF(G2290&lt;='State Zip Codes'!$Q$4,'State Zip Codes'!$Q$3,IF(G2290&lt;='State Zip Codes'!$R$4,'State Zip Codes'!$R$3,IF(G2290&lt;='State Zip Codes'!$S$4,'State Zip Codes'!$S$3,IF(G2290&lt;='State Zip Codes'!$T$4,'State Zip Codes'!$T$3,"OUT OF TERRITORY"))))),$U$3)</f>
        <v>Zone 5</v>
      </c>
    </row>
    <row r="2291" spans="1:8" x14ac:dyDescent="0.25">
      <c r="A2291" t="s">
        <v>369</v>
      </c>
      <c r="B2291">
        <v>60534</v>
      </c>
      <c r="C2291" t="str">
        <f t="shared" si="35"/>
        <v>60534</v>
      </c>
      <c r="D2291" t="s">
        <v>350</v>
      </c>
      <c r="E2291" t="s">
        <v>1418</v>
      </c>
      <c r="F2291" t="s">
        <v>446</v>
      </c>
      <c r="G2291" s="144">
        <v>11.184681419999999</v>
      </c>
      <c r="H2291" t="str">
        <f>IF(VLOOKUP(A2291,$J$4:$K$19,2)="Y",IF(G2291&lt;='State Zip Codes'!$P$4,'State Zip Codes'!$P$3,IF(G2291&lt;='State Zip Codes'!$Q$4,'State Zip Codes'!$Q$3,IF(G2291&lt;='State Zip Codes'!$R$4,'State Zip Codes'!$R$3,IF(G2291&lt;='State Zip Codes'!$S$4,'State Zip Codes'!$S$3,IF(G2291&lt;='State Zip Codes'!$T$4,'State Zip Codes'!$T$3,"OUT OF TERRITORY"))))),$U$3)</f>
        <v>Zone 5</v>
      </c>
    </row>
    <row r="2292" spans="1:8" x14ac:dyDescent="0.25">
      <c r="A2292" t="s">
        <v>369</v>
      </c>
      <c r="B2292">
        <v>60646</v>
      </c>
      <c r="C2292" t="str">
        <f t="shared" si="35"/>
        <v>60646</v>
      </c>
      <c r="D2292" t="s">
        <v>350</v>
      </c>
      <c r="E2292" t="s">
        <v>1418</v>
      </c>
      <c r="F2292" t="s">
        <v>1419</v>
      </c>
      <c r="G2292" s="144">
        <v>11.184681419999999</v>
      </c>
      <c r="H2292" t="str">
        <f>IF(VLOOKUP(A2292,$J$4:$K$19,2)="Y",IF(G2292&lt;='State Zip Codes'!$P$4,'State Zip Codes'!$P$3,IF(G2292&lt;='State Zip Codes'!$Q$4,'State Zip Codes'!$Q$3,IF(G2292&lt;='State Zip Codes'!$R$4,'State Zip Codes'!$R$3,IF(G2292&lt;='State Zip Codes'!$S$4,'State Zip Codes'!$S$3,IF(G2292&lt;='State Zip Codes'!$T$4,'State Zip Codes'!$T$3,"OUT OF TERRITORY"))))),$U$3)</f>
        <v>Zone 5</v>
      </c>
    </row>
    <row r="2293" spans="1:8" x14ac:dyDescent="0.25">
      <c r="A2293" t="s">
        <v>369</v>
      </c>
      <c r="B2293">
        <v>60202</v>
      </c>
      <c r="C2293" t="str">
        <f t="shared" si="35"/>
        <v>60202</v>
      </c>
      <c r="D2293" t="s">
        <v>350</v>
      </c>
      <c r="E2293" t="s">
        <v>1418</v>
      </c>
      <c r="F2293" t="s">
        <v>1428</v>
      </c>
      <c r="G2293" s="144">
        <v>11.184681419999999</v>
      </c>
      <c r="H2293" t="str">
        <f>IF(VLOOKUP(A2293,$J$4:$K$19,2)="Y",IF(G2293&lt;='State Zip Codes'!$P$4,'State Zip Codes'!$P$3,IF(G2293&lt;='State Zip Codes'!$Q$4,'State Zip Codes'!$Q$3,IF(G2293&lt;='State Zip Codes'!$R$4,'State Zip Codes'!$R$3,IF(G2293&lt;='State Zip Codes'!$S$4,'State Zip Codes'!$S$3,IF(G2293&lt;='State Zip Codes'!$T$4,'State Zip Codes'!$T$3,"OUT OF TERRITORY"))))),$U$3)</f>
        <v>Zone 5</v>
      </c>
    </row>
    <row r="2294" spans="1:8" x14ac:dyDescent="0.25">
      <c r="A2294" t="s">
        <v>369</v>
      </c>
      <c r="B2294">
        <v>60153</v>
      </c>
      <c r="C2294" t="str">
        <f t="shared" si="35"/>
        <v>60153</v>
      </c>
      <c r="D2294" t="s">
        <v>350</v>
      </c>
      <c r="E2294" t="s">
        <v>1418</v>
      </c>
      <c r="F2294" t="s">
        <v>1429</v>
      </c>
      <c r="G2294" s="144">
        <v>11.184681419999999</v>
      </c>
      <c r="H2294" t="str">
        <f>IF(VLOOKUP(A2294,$J$4:$K$19,2)="Y",IF(G2294&lt;='State Zip Codes'!$P$4,'State Zip Codes'!$P$3,IF(G2294&lt;='State Zip Codes'!$Q$4,'State Zip Codes'!$Q$3,IF(G2294&lt;='State Zip Codes'!$R$4,'State Zip Codes'!$R$3,IF(G2294&lt;='State Zip Codes'!$S$4,'State Zip Codes'!$S$3,IF(G2294&lt;='State Zip Codes'!$T$4,'State Zip Codes'!$T$3,"OUT OF TERRITORY"))))),$U$3)</f>
        <v>Zone 5</v>
      </c>
    </row>
    <row r="2295" spans="1:8" x14ac:dyDescent="0.25">
      <c r="A2295" t="s">
        <v>369</v>
      </c>
      <c r="B2295">
        <v>60456</v>
      </c>
      <c r="C2295" t="str">
        <f t="shared" si="35"/>
        <v>60456</v>
      </c>
      <c r="D2295" t="s">
        <v>350</v>
      </c>
      <c r="E2295" t="s">
        <v>1418</v>
      </c>
      <c r="F2295" t="s">
        <v>1430</v>
      </c>
      <c r="G2295" s="144">
        <v>11.184681419999999</v>
      </c>
      <c r="H2295" t="str">
        <f>IF(VLOOKUP(A2295,$J$4:$K$19,2)="Y",IF(G2295&lt;='State Zip Codes'!$P$4,'State Zip Codes'!$P$3,IF(G2295&lt;='State Zip Codes'!$Q$4,'State Zip Codes'!$Q$3,IF(G2295&lt;='State Zip Codes'!$R$4,'State Zip Codes'!$R$3,IF(G2295&lt;='State Zip Codes'!$S$4,'State Zip Codes'!$S$3,IF(G2295&lt;='State Zip Codes'!$T$4,'State Zip Codes'!$T$3,"OUT OF TERRITORY"))))),$U$3)</f>
        <v>Zone 5</v>
      </c>
    </row>
    <row r="2296" spans="1:8" x14ac:dyDescent="0.25">
      <c r="A2296" t="s">
        <v>369</v>
      </c>
      <c r="B2296">
        <v>60805</v>
      </c>
      <c r="C2296" t="str">
        <f t="shared" si="35"/>
        <v>60805</v>
      </c>
      <c r="D2296" t="s">
        <v>350</v>
      </c>
      <c r="E2296" t="s">
        <v>1418</v>
      </c>
      <c r="F2296" t="s">
        <v>1431</v>
      </c>
      <c r="G2296" s="144">
        <v>11.184681419999999</v>
      </c>
      <c r="H2296" t="str">
        <f>IF(VLOOKUP(A2296,$J$4:$K$19,2)="Y",IF(G2296&lt;='State Zip Codes'!$P$4,'State Zip Codes'!$P$3,IF(G2296&lt;='State Zip Codes'!$Q$4,'State Zip Codes'!$Q$3,IF(G2296&lt;='State Zip Codes'!$R$4,'State Zip Codes'!$R$3,IF(G2296&lt;='State Zip Codes'!$S$4,'State Zip Codes'!$S$3,IF(G2296&lt;='State Zip Codes'!$T$4,'State Zip Codes'!$T$3,"OUT OF TERRITORY"))))),$U$3)</f>
        <v>Zone 5</v>
      </c>
    </row>
    <row r="2297" spans="1:8" x14ac:dyDescent="0.25">
      <c r="A2297" t="s">
        <v>369</v>
      </c>
      <c r="B2297">
        <v>60171</v>
      </c>
      <c r="C2297" t="str">
        <f t="shared" si="35"/>
        <v>60171</v>
      </c>
      <c r="D2297" t="s">
        <v>350</v>
      </c>
      <c r="E2297" t="s">
        <v>1418</v>
      </c>
      <c r="F2297" t="s">
        <v>1432</v>
      </c>
      <c r="G2297" s="144">
        <v>11.80605261</v>
      </c>
      <c r="H2297" t="str">
        <f>IF(VLOOKUP(A2297,$J$4:$K$19,2)="Y",IF(G2297&lt;='State Zip Codes'!$P$4,'State Zip Codes'!$P$3,IF(G2297&lt;='State Zip Codes'!$Q$4,'State Zip Codes'!$Q$3,IF(G2297&lt;='State Zip Codes'!$R$4,'State Zip Codes'!$R$3,IF(G2297&lt;='State Zip Codes'!$S$4,'State Zip Codes'!$S$3,IF(G2297&lt;='State Zip Codes'!$T$4,'State Zip Codes'!$T$3,"OUT OF TERRITORY"))))),$U$3)</f>
        <v>Zone 5</v>
      </c>
    </row>
    <row r="2298" spans="1:8" x14ac:dyDescent="0.25">
      <c r="A2298" t="s">
        <v>369</v>
      </c>
      <c r="B2298">
        <v>60706</v>
      </c>
      <c r="C2298" t="str">
        <f t="shared" si="35"/>
        <v>60706</v>
      </c>
      <c r="D2298" t="s">
        <v>350</v>
      </c>
      <c r="E2298" t="s">
        <v>1418</v>
      </c>
      <c r="F2298" t="s">
        <v>1433</v>
      </c>
      <c r="G2298" s="144">
        <v>11.80605261</v>
      </c>
      <c r="H2298" t="str">
        <f>IF(VLOOKUP(A2298,$J$4:$K$19,2)="Y",IF(G2298&lt;='State Zip Codes'!$P$4,'State Zip Codes'!$P$3,IF(G2298&lt;='State Zip Codes'!$Q$4,'State Zip Codes'!$Q$3,IF(G2298&lt;='State Zip Codes'!$R$4,'State Zip Codes'!$R$3,IF(G2298&lt;='State Zip Codes'!$S$4,'State Zip Codes'!$S$3,IF(G2298&lt;='State Zip Codes'!$T$4,'State Zip Codes'!$T$3,"OUT OF TERRITORY"))))),$U$3)</f>
        <v>Zone 5</v>
      </c>
    </row>
    <row r="2299" spans="1:8" x14ac:dyDescent="0.25">
      <c r="A2299" t="s">
        <v>369</v>
      </c>
      <c r="B2299">
        <v>60459</v>
      </c>
      <c r="C2299" t="str">
        <f t="shared" si="35"/>
        <v>60459</v>
      </c>
      <c r="D2299" t="s">
        <v>350</v>
      </c>
      <c r="E2299" t="s">
        <v>1418</v>
      </c>
      <c r="F2299" t="s">
        <v>1434</v>
      </c>
      <c r="G2299" s="144">
        <v>11.80605261</v>
      </c>
      <c r="H2299" t="str">
        <f>IF(VLOOKUP(A2299,$J$4:$K$19,2)="Y",IF(G2299&lt;='State Zip Codes'!$P$4,'State Zip Codes'!$P$3,IF(G2299&lt;='State Zip Codes'!$Q$4,'State Zip Codes'!$Q$3,IF(G2299&lt;='State Zip Codes'!$R$4,'State Zip Codes'!$R$3,IF(G2299&lt;='State Zip Codes'!$S$4,'State Zip Codes'!$S$3,IF(G2299&lt;='State Zip Codes'!$T$4,'State Zip Codes'!$T$3,"OUT OF TERRITORY"))))),$U$3)</f>
        <v>Zone 5</v>
      </c>
    </row>
    <row r="2300" spans="1:8" x14ac:dyDescent="0.25">
      <c r="A2300" t="s">
        <v>369</v>
      </c>
      <c r="B2300">
        <v>60513</v>
      </c>
      <c r="C2300" t="str">
        <f t="shared" si="35"/>
        <v>60513</v>
      </c>
      <c r="D2300" t="s">
        <v>350</v>
      </c>
      <c r="E2300" t="s">
        <v>1418</v>
      </c>
      <c r="F2300" t="s">
        <v>1435</v>
      </c>
      <c r="G2300" s="144">
        <v>11.80605261</v>
      </c>
      <c r="H2300" t="str">
        <f>IF(VLOOKUP(A2300,$J$4:$K$19,2)="Y",IF(G2300&lt;='State Zip Codes'!$P$4,'State Zip Codes'!$P$3,IF(G2300&lt;='State Zip Codes'!$Q$4,'State Zip Codes'!$Q$3,IF(G2300&lt;='State Zip Codes'!$R$4,'State Zip Codes'!$R$3,IF(G2300&lt;='State Zip Codes'!$S$4,'State Zip Codes'!$S$3,IF(G2300&lt;='State Zip Codes'!$T$4,'State Zip Codes'!$T$3,"OUT OF TERRITORY"))))),$U$3)</f>
        <v>Zone 5</v>
      </c>
    </row>
    <row r="2301" spans="1:8" x14ac:dyDescent="0.25">
      <c r="A2301" t="s">
        <v>369</v>
      </c>
      <c r="B2301">
        <v>60155</v>
      </c>
      <c r="C2301" t="str">
        <f t="shared" si="35"/>
        <v>60155</v>
      </c>
      <c r="D2301" t="s">
        <v>350</v>
      </c>
      <c r="E2301" t="s">
        <v>1418</v>
      </c>
      <c r="F2301" t="s">
        <v>1436</v>
      </c>
      <c r="G2301" s="144">
        <v>11.80605261</v>
      </c>
      <c r="H2301" t="str">
        <f>IF(VLOOKUP(A2301,$J$4:$K$19,2)="Y",IF(G2301&lt;='State Zip Codes'!$P$4,'State Zip Codes'!$P$3,IF(G2301&lt;='State Zip Codes'!$Q$4,'State Zip Codes'!$Q$3,IF(G2301&lt;='State Zip Codes'!$R$4,'State Zip Codes'!$R$3,IF(G2301&lt;='State Zip Codes'!$S$4,'State Zip Codes'!$S$3,IF(G2301&lt;='State Zip Codes'!$T$4,'State Zip Codes'!$T$3,"OUT OF TERRITORY"))))),$U$3)</f>
        <v>Zone 5</v>
      </c>
    </row>
    <row r="2302" spans="1:8" x14ac:dyDescent="0.25">
      <c r="A2302" t="s">
        <v>369</v>
      </c>
      <c r="B2302">
        <v>60656</v>
      </c>
      <c r="C2302" t="str">
        <f t="shared" si="35"/>
        <v>60656</v>
      </c>
      <c r="D2302" t="s">
        <v>350</v>
      </c>
      <c r="E2302" t="s">
        <v>1418</v>
      </c>
      <c r="F2302" t="s">
        <v>1419</v>
      </c>
      <c r="G2302" s="144">
        <v>11.80605261</v>
      </c>
      <c r="H2302" t="str">
        <f>IF(VLOOKUP(A2302,$J$4:$K$19,2)="Y",IF(G2302&lt;='State Zip Codes'!$P$4,'State Zip Codes'!$P$3,IF(G2302&lt;='State Zip Codes'!$Q$4,'State Zip Codes'!$Q$3,IF(G2302&lt;='State Zip Codes'!$R$4,'State Zip Codes'!$R$3,IF(G2302&lt;='State Zip Codes'!$S$4,'State Zip Codes'!$S$3,IF(G2302&lt;='State Zip Codes'!$T$4,'State Zip Codes'!$T$3,"OUT OF TERRITORY"))))),$U$3)</f>
        <v>Zone 5</v>
      </c>
    </row>
    <row r="2303" spans="1:8" x14ac:dyDescent="0.25">
      <c r="A2303" t="s">
        <v>369</v>
      </c>
      <c r="B2303">
        <v>60617</v>
      </c>
      <c r="C2303" t="str">
        <f t="shared" si="35"/>
        <v>60617</v>
      </c>
      <c r="D2303" t="s">
        <v>350</v>
      </c>
      <c r="E2303" t="s">
        <v>1418</v>
      </c>
      <c r="F2303" t="s">
        <v>1419</v>
      </c>
      <c r="G2303" s="144">
        <v>12.4274238</v>
      </c>
      <c r="H2303" t="str">
        <f>IF(VLOOKUP(A2303,$J$4:$K$19,2)="Y",IF(G2303&lt;='State Zip Codes'!$P$4,'State Zip Codes'!$P$3,IF(G2303&lt;='State Zip Codes'!$Q$4,'State Zip Codes'!$Q$3,IF(G2303&lt;='State Zip Codes'!$R$4,'State Zip Codes'!$R$3,IF(G2303&lt;='State Zip Codes'!$S$4,'State Zip Codes'!$S$3,IF(G2303&lt;='State Zip Codes'!$T$4,'State Zip Codes'!$T$3,"OUT OF TERRITORY"))))),$U$3)</f>
        <v>Zone 5</v>
      </c>
    </row>
    <row r="2304" spans="1:8" x14ac:dyDescent="0.25">
      <c r="A2304" t="s">
        <v>369</v>
      </c>
      <c r="B2304">
        <v>60501</v>
      </c>
      <c r="C2304" t="str">
        <f t="shared" si="35"/>
        <v>60501</v>
      </c>
      <c r="D2304" t="s">
        <v>350</v>
      </c>
      <c r="E2304" t="s">
        <v>1418</v>
      </c>
      <c r="F2304" t="s">
        <v>1437</v>
      </c>
      <c r="G2304" s="144">
        <v>12.4274238</v>
      </c>
      <c r="H2304" t="str">
        <f>IF(VLOOKUP(A2304,$J$4:$K$19,2)="Y",IF(G2304&lt;='State Zip Codes'!$P$4,'State Zip Codes'!$P$3,IF(G2304&lt;='State Zip Codes'!$Q$4,'State Zip Codes'!$Q$3,IF(G2304&lt;='State Zip Codes'!$R$4,'State Zip Codes'!$R$3,IF(G2304&lt;='State Zip Codes'!$S$4,'State Zip Codes'!$S$3,IF(G2304&lt;='State Zip Codes'!$T$4,'State Zip Codes'!$T$3,"OUT OF TERRITORY"))))),$U$3)</f>
        <v>Zone 5</v>
      </c>
    </row>
    <row r="2305" spans="1:8" x14ac:dyDescent="0.25">
      <c r="A2305" t="s">
        <v>369</v>
      </c>
      <c r="B2305">
        <v>60076</v>
      </c>
      <c r="C2305" t="str">
        <f t="shared" si="35"/>
        <v>60076</v>
      </c>
      <c r="D2305" t="s">
        <v>350</v>
      </c>
      <c r="E2305" t="s">
        <v>1418</v>
      </c>
      <c r="F2305" t="s">
        <v>1438</v>
      </c>
      <c r="G2305" s="144">
        <v>12.4274238</v>
      </c>
      <c r="H2305" t="str">
        <f>IF(VLOOKUP(A2305,$J$4:$K$19,2)="Y",IF(G2305&lt;='State Zip Codes'!$P$4,'State Zip Codes'!$P$3,IF(G2305&lt;='State Zip Codes'!$Q$4,'State Zip Codes'!$Q$3,IF(G2305&lt;='State Zip Codes'!$R$4,'State Zip Codes'!$R$3,IF(G2305&lt;='State Zip Codes'!$S$4,'State Zip Codes'!$S$3,IF(G2305&lt;='State Zip Codes'!$T$4,'State Zip Codes'!$T$3,"OUT OF TERRITORY"))))),$U$3)</f>
        <v>Zone 5</v>
      </c>
    </row>
    <row r="2306" spans="1:8" x14ac:dyDescent="0.25">
      <c r="A2306" t="s">
        <v>369</v>
      </c>
      <c r="B2306">
        <v>60160</v>
      </c>
      <c r="C2306" t="str">
        <f t="shared" si="35"/>
        <v>60160</v>
      </c>
      <c r="D2306" t="s">
        <v>350</v>
      </c>
      <c r="E2306" t="s">
        <v>1418</v>
      </c>
      <c r="F2306" t="s">
        <v>1439</v>
      </c>
      <c r="G2306" s="144">
        <v>12.4274238</v>
      </c>
      <c r="H2306" t="str">
        <f>IF(VLOOKUP(A2306,$J$4:$K$19,2)="Y",IF(G2306&lt;='State Zip Codes'!$P$4,'State Zip Codes'!$P$3,IF(G2306&lt;='State Zip Codes'!$Q$4,'State Zip Codes'!$Q$3,IF(G2306&lt;='State Zip Codes'!$R$4,'State Zip Codes'!$R$3,IF(G2306&lt;='State Zip Codes'!$S$4,'State Zip Codes'!$S$3,IF(G2306&lt;='State Zip Codes'!$T$4,'State Zip Codes'!$T$3,"OUT OF TERRITORY"))))),$U$3)</f>
        <v>Zone 5</v>
      </c>
    </row>
    <row r="2307" spans="1:8" x14ac:dyDescent="0.25">
      <c r="A2307" t="s">
        <v>369</v>
      </c>
      <c r="B2307">
        <v>60208</v>
      </c>
      <c r="C2307" t="str">
        <f t="shared" si="35"/>
        <v>60208</v>
      </c>
      <c r="D2307" t="s">
        <v>350</v>
      </c>
      <c r="E2307" t="s">
        <v>1418</v>
      </c>
      <c r="F2307" t="s">
        <v>1428</v>
      </c>
      <c r="G2307" s="144">
        <v>12.4274238</v>
      </c>
      <c r="H2307" t="str">
        <f>IF(VLOOKUP(A2307,$J$4:$K$19,2)="Y",IF(G2307&lt;='State Zip Codes'!$P$4,'State Zip Codes'!$P$3,IF(G2307&lt;='State Zip Codes'!$Q$4,'State Zip Codes'!$Q$3,IF(G2307&lt;='State Zip Codes'!$R$4,'State Zip Codes'!$R$3,IF(G2307&lt;='State Zip Codes'!$S$4,'State Zip Codes'!$S$3,IF(G2307&lt;='State Zip Codes'!$T$4,'State Zip Codes'!$T$3,"OUT OF TERRITORY"))))),$U$3)</f>
        <v>Zone 5</v>
      </c>
    </row>
    <row r="2308" spans="1:8" x14ac:dyDescent="0.25">
      <c r="A2308" t="s">
        <v>369</v>
      </c>
      <c r="B2308">
        <v>60628</v>
      </c>
      <c r="C2308" t="str">
        <f t="shared" si="35"/>
        <v>60628</v>
      </c>
      <c r="D2308" t="s">
        <v>350</v>
      </c>
      <c r="E2308" t="s">
        <v>1418</v>
      </c>
      <c r="F2308" t="s">
        <v>1419</v>
      </c>
      <c r="G2308" s="144">
        <v>13.048794989999999</v>
      </c>
      <c r="H2308" t="str">
        <f>IF(VLOOKUP(A2308,$J$4:$K$19,2)="Y",IF(G2308&lt;='State Zip Codes'!$P$4,'State Zip Codes'!$P$3,IF(G2308&lt;='State Zip Codes'!$Q$4,'State Zip Codes'!$Q$3,IF(G2308&lt;='State Zip Codes'!$R$4,'State Zip Codes'!$R$3,IF(G2308&lt;='State Zip Codes'!$S$4,'State Zip Codes'!$S$3,IF(G2308&lt;='State Zip Codes'!$T$4,'State Zip Codes'!$T$3,"OUT OF TERRITORY"))))),$U$3)</f>
        <v>Zone 5</v>
      </c>
    </row>
    <row r="2309" spans="1:8" x14ac:dyDescent="0.25">
      <c r="A2309" t="s">
        <v>369</v>
      </c>
      <c r="B2309">
        <v>60203</v>
      </c>
      <c r="C2309" t="str">
        <f t="shared" ref="C2309:C2372" si="36">TRIM(CLEAN(B2309))</f>
        <v>60203</v>
      </c>
      <c r="D2309" t="s">
        <v>350</v>
      </c>
      <c r="E2309" t="s">
        <v>1418</v>
      </c>
      <c r="F2309" t="s">
        <v>1428</v>
      </c>
      <c r="G2309" s="144">
        <v>13.048794989999999</v>
      </c>
      <c r="H2309" t="str">
        <f>IF(VLOOKUP(A2309,$J$4:$K$19,2)="Y",IF(G2309&lt;='State Zip Codes'!$P$4,'State Zip Codes'!$P$3,IF(G2309&lt;='State Zip Codes'!$Q$4,'State Zip Codes'!$Q$3,IF(G2309&lt;='State Zip Codes'!$R$4,'State Zip Codes'!$R$3,IF(G2309&lt;='State Zip Codes'!$S$4,'State Zip Codes'!$S$3,IF(G2309&lt;='State Zip Codes'!$T$4,'State Zip Codes'!$T$3,"OUT OF TERRITORY"))))),$U$3)</f>
        <v>Zone 5</v>
      </c>
    </row>
    <row r="2310" spans="1:8" x14ac:dyDescent="0.25">
      <c r="A2310" t="s">
        <v>369</v>
      </c>
      <c r="B2310">
        <v>60643</v>
      </c>
      <c r="C2310" t="str">
        <f t="shared" si="36"/>
        <v>60643</v>
      </c>
      <c r="D2310" t="s">
        <v>350</v>
      </c>
      <c r="E2310" t="s">
        <v>1418</v>
      </c>
      <c r="F2310" t="s">
        <v>1419</v>
      </c>
      <c r="G2310" s="144">
        <v>13.048794989999999</v>
      </c>
      <c r="H2310" t="str">
        <f>IF(VLOOKUP(A2310,$J$4:$K$19,2)="Y",IF(G2310&lt;='State Zip Codes'!$P$4,'State Zip Codes'!$P$3,IF(G2310&lt;='State Zip Codes'!$Q$4,'State Zip Codes'!$Q$3,IF(G2310&lt;='State Zip Codes'!$R$4,'State Zip Codes'!$R$3,IF(G2310&lt;='State Zip Codes'!$S$4,'State Zip Codes'!$S$3,IF(G2310&lt;='State Zip Codes'!$T$4,'State Zip Codes'!$T$3,"OUT OF TERRITORY"))))),$U$3)</f>
        <v>Zone 5</v>
      </c>
    </row>
    <row r="2311" spans="1:8" x14ac:dyDescent="0.25">
      <c r="A2311" t="s">
        <v>369</v>
      </c>
      <c r="B2311">
        <v>60526</v>
      </c>
      <c r="C2311" t="str">
        <f t="shared" si="36"/>
        <v>60526</v>
      </c>
      <c r="D2311" t="s">
        <v>350</v>
      </c>
      <c r="E2311" t="s">
        <v>1418</v>
      </c>
      <c r="F2311" t="s">
        <v>1440</v>
      </c>
      <c r="G2311" s="144">
        <v>13.048794989999999</v>
      </c>
      <c r="H2311" t="str">
        <f>IF(VLOOKUP(A2311,$J$4:$K$19,2)="Y",IF(G2311&lt;='State Zip Codes'!$P$4,'State Zip Codes'!$P$3,IF(G2311&lt;='State Zip Codes'!$Q$4,'State Zip Codes'!$Q$3,IF(G2311&lt;='State Zip Codes'!$R$4,'State Zip Codes'!$R$3,IF(G2311&lt;='State Zip Codes'!$S$4,'State Zip Codes'!$S$3,IF(G2311&lt;='State Zip Codes'!$T$4,'State Zip Codes'!$T$3,"OUT OF TERRITORY"))))),$U$3)</f>
        <v>Zone 5</v>
      </c>
    </row>
    <row r="2312" spans="1:8" x14ac:dyDescent="0.25">
      <c r="A2312" t="s">
        <v>369</v>
      </c>
      <c r="B2312">
        <v>60104</v>
      </c>
      <c r="C2312" t="str">
        <f t="shared" si="36"/>
        <v>60104</v>
      </c>
      <c r="D2312" t="s">
        <v>350</v>
      </c>
      <c r="E2312" t="s">
        <v>1418</v>
      </c>
      <c r="F2312" t="s">
        <v>1441</v>
      </c>
      <c r="G2312" s="144">
        <v>13.048794989999999</v>
      </c>
      <c r="H2312" t="str">
        <f>IF(VLOOKUP(A2312,$J$4:$K$19,2)="Y",IF(G2312&lt;='State Zip Codes'!$P$4,'State Zip Codes'!$P$3,IF(G2312&lt;='State Zip Codes'!$Q$4,'State Zip Codes'!$Q$3,IF(G2312&lt;='State Zip Codes'!$R$4,'State Zip Codes'!$R$3,IF(G2312&lt;='State Zip Codes'!$S$4,'State Zip Codes'!$S$3,IF(G2312&lt;='State Zip Codes'!$T$4,'State Zip Codes'!$T$3,"OUT OF TERRITORY"))))),$U$3)</f>
        <v>Zone 5</v>
      </c>
    </row>
    <row r="2313" spans="1:8" x14ac:dyDescent="0.25">
      <c r="A2313" t="s">
        <v>369</v>
      </c>
      <c r="B2313">
        <v>60201</v>
      </c>
      <c r="C2313" t="str">
        <f t="shared" si="36"/>
        <v>60201</v>
      </c>
      <c r="D2313" t="s">
        <v>350</v>
      </c>
      <c r="E2313" t="s">
        <v>1418</v>
      </c>
      <c r="F2313" t="s">
        <v>1428</v>
      </c>
      <c r="G2313" s="144">
        <v>13.048794989999999</v>
      </c>
      <c r="H2313" t="str">
        <f>IF(VLOOKUP(A2313,$J$4:$K$19,2)="Y",IF(G2313&lt;='State Zip Codes'!$P$4,'State Zip Codes'!$P$3,IF(G2313&lt;='State Zip Codes'!$Q$4,'State Zip Codes'!$Q$3,IF(G2313&lt;='State Zip Codes'!$R$4,'State Zip Codes'!$R$3,IF(G2313&lt;='State Zip Codes'!$S$4,'State Zip Codes'!$S$3,IF(G2313&lt;='State Zip Codes'!$T$4,'State Zip Codes'!$T$3,"OUT OF TERRITORY"))))),$U$3)</f>
        <v>Zone 5</v>
      </c>
    </row>
    <row r="2314" spans="1:8" x14ac:dyDescent="0.25">
      <c r="A2314" t="s">
        <v>369</v>
      </c>
      <c r="B2314">
        <v>60077</v>
      </c>
      <c r="C2314" t="str">
        <f t="shared" si="36"/>
        <v>60077</v>
      </c>
      <c r="D2314" t="s">
        <v>350</v>
      </c>
      <c r="E2314" t="s">
        <v>1418</v>
      </c>
      <c r="F2314" t="s">
        <v>1438</v>
      </c>
      <c r="G2314" s="144">
        <v>13.048794989999999</v>
      </c>
      <c r="H2314" t="str">
        <f>IF(VLOOKUP(A2314,$J$4:$K$19,2)="Y",IF(G2314&lt;='State Zip Codes'!$P$4,'State Zip Codes'!$P$3,IF(G2314&lt;='State Zip Codes'!$Q$4,'State Zip Codes'!$Q$3,IF(G2314&lt;='State Zip Codes'!$R$4,'State Zip Codes'!$R$3,IF(G2314&lt;='State Zip Codes'!$S$4,'State Zip Codes'!$S$3,IF(G2314&lt;='State Zip Codes'!$T$4,'State Zip Codes'!$T$3,"OUT OF TERRITORY"))))),$U$3)</f>
        <v>Zone 5</v>
      </c>
    </row>
    <row r="2315" spans="1:8" x14ac:dyDescent="0.25">
      <c r="A2315" t="s">
        <v>369</v>
      </c>
      <c r="B2315">
        <v>60165</v>
      </c>
      <c r="C2315" t="str">
        <f t="shared" si="36"/>
        <v>60165</v>
      </c>
      <c r="D2315" t="s">
        <v>350</v>
      </c>
      <c r="E2315" t="s">
        <v>1418</v>
      </c>
      <c r="F2315" t="s">
        <v>1442</v>
      </c>
      <c r="G2315" s="144">
        <v>13.048794989999999</v>
      </c>
      <c r="H2315" t="str">
        <f>IF(VLOOKUP(A2315,$J$4:$K$19,2)="Y",IF(G2315&lt;='State Zip Codes'!$P$4,'State Zip Codes'!$P$3,IF(G2315&lt;='State Zip Codes'!$Q$4,'State Zip Codes'!$Q$3,IF(G2315&lt;='State Zip Codes'!$R$4,'State Zip Codes'!$R$3,IF(G2315&lt;='State Zip Codes'!$S$4,'State Zip Codes'!$S$3,IF(G2315&lt;='State Zip Codes'!$T$4,'State Zip Codes'!$T$3,"OUT OF TERRITORY"))))),$U$3)</f>
        <v>Zone 5</v>
      </c>
    </row>
    <row r="2316" spans="1:8" x14ac:dyDescent="0.25">
      <c r="A2316" t="s">
        <v>369</v>
      </c>
      <c r="B2316">
        <v>60655</v>
      </c>
      <c r="C2316" t="str">
        <f t="shared" si="36"/>
        <v>60655</v>
      </c>
      <c r="D2316" t="s">
        <v>350</v>
      </c>
      <c r="E2316" t="s">
        <v>1418</v>
      </c>
      <c r="F2316" t="s">
        <v>1419</v>
      </c>
      <c r="G2316" s="144">
        <v>13.048794989999999</v>
      </c>
      <c r="H2316" t="str">
        <f>IF(VLOOKUP(A2316,$J$4:$K$19,2)="Y",IF(G2316&lt;='State Zip Codes'!$P$4,'State Zip Codes'!$P$3,IF(G2316&lt;='State Zip Codes'!$Q$4,'State Zip Codes'!$Q$3,IF(G2316&lt;='State Zip Codes'!$R$4,'State Zip Codes'!$R$3,IF(G2316&lt;='State Zip Codes'!$S$4,'State Zip Codes'!$S$3,IF(G2316&lt;='State Zip Codes'!$T$4,'State Zip Codes'!$T$3,"OUT OF TERRITORY"))))),$U$3)</f>
        <v>Zone 5</v>
      </c>
    </row>
    <row r="2317" spans="1:8" x14ac:dyDescent="0.25">
      <c r="A2317" t="s">
        <v>369</v>
      </c>
      <c r="B2317">
        <v>60631</v>
      </c>
      <c r="C2317" t="str">
        <f t="shared" si="36"/>
        <v>60631</v>
      </c>
      <c r="D2317" t="s">
        <v>350</v>
      </c>
      <c r="E2317" t="s">
        <v>1418</v>
      </c>
      <c r="F2317" t="s">
        <v>1419</v>
      </c>
      <c r="G2317" s="144">
        <v>13.048794989999999</v>
      </c>
      <c r="H2317" t="str">
        <f>IF(VLOOKUP(A2317,$J$4:$K$19,2)="Y",IF(G2317&lt;='State Zip Codes'!$P$4,'State Zip Codes'!$P$3,IF(G2317&lt;='State Zip Codes'!$Q$4,'State Zip Codes'!$Q$3,IF(G2317&lt;='State Zip Codes'!$R$4,'State Zip Codes'!$R$3,IF(G2317&lt;='State Zip Codes'!$S$4,'State Zip Codes'!$S$3,IF(G2317&lt;='State Zip Codes'!$T$4,'State Zip Codes'!$T$3,"OUT OF TERRITORY"))))),$U$3)</f>
        <v>Zone 5</v>
      </c>
    </row>
    <row r="2318" spans="1:8" x14ac:dyDescent="0.25">
      <c r="A2318" t="s">
        <v>369</v>
      </c>
      <c r="B2318">
        <v>60455</v>
      </c>
      <c r="C2318" t="str">
        <f t="shared" si="36"/>
        <v>60455</v>
      </c>
      <c r="D2318" t="s">
        <v>350</v>
      </c>
      <c r="E2318" t="s">
        <v>1418</v>
      </c>
      <c r="F2318" t="s">
        <v>1443</v>
      </c>
      <c r="G2318" s="144">
        <v>13.048794989999999</v>
      </c>
      <c r="H2318" t="str">
        <f>IF(VLOOKUP(A2318,$J$4:$K$19,2)="Y",IF(G2318&lt;='State Zip Codes'!$P$4,'State Zip Codes'!$P$3,IF(G2318&lt;='State Zip Codes'!$Q$4,'State Zip Codes'!$Q$3,IF(G2318&lt;='State Zip Codes'!$R$4,'State Zip Codes'!$R$3,IF(G2318&lt;='State Zip Codes'!$S$4,'State Zip Codes'!$S$3,IF(G2318&lt;='State Zip Codes'!$T$4,'State Zip Codes'!$T$3,"OUT OF TERRITORY"))))),$U$3)</f>
        <v>Zone 5</v>
      </c>
    </row>
    <row r="2319" spans="1:8" x14ac:dyDescent="0.25">
      <c r="A2319" t="s">
        <v>369</v>
      </c>
      <c r="B2319">
        <v>60453</v>
      </c>
      <c r="C2319" t="str">
        <f t="shared" si="36"/>
        <v>60453</v>
      </c>
      <c r="D2319" t="s">
        <v>350</v>
      </c>
      <c r="E2319" t="s">
        <v>1418</v>
      </c>
      <c r="F2319" t="s">
        <v>1444</v>
      </c>
      <c r="G2319" s="144">
        <v>13.670166179999999</v>
      </c>
      <c r="H2319" t="str">
        <f>IF(VLOOKUP(A2319,$J$4:$K$19,2)="Y",IF(G2319&lt;='State Zip Codes'!$P$4,'State Zip Codes'!$P$3,IF(G2319&lt;='State Zip Codes'!$Q$4,'State Zip Codes'!$Q$3,IF(G2319&lt;='State Zip Codes'!$R$4,'State Zip Codes'!$R$3,IF(G2319&lt;='State Zip Codes'!$S$4,'State Zip Codes'!$S$3,IF(G2319&lt;='State Zip Codes'!$T$4,'State Zip Codes'!$T$3,"OUT OF TERRITORY"))))),$U$3)</f>
        <v>Zone 5</v>
      </c>
    </row>
    <row r="2320" spans="1:8" x14ac:dyDescent="0.25">
      <c r="A2320" t="s">
        <v>369</v>
      </c>
      <c r="B2320">
        <v>60525</v>
      </c>
      <c r="C2320" t="str">
        <f t="shared" si="36"/>
        <v>60525</v>
      </c>
      <c r="D2320" t="s">
        <v>350</v>
      </c>
      <c r="E2320" t="s">
        <v>1418</v>
      </c>
      <c r="F2320" t="s">
        <v>1445</v>
      </c>
      <c r="G2320" s="144">
        <v>13.670166179999999</v>
      </c>
      <c r="H2320" t="str">
        <f>IF(VLOOKUP(A2320,$J$4:$K$19,2)="Y",IF(G2320&lt;='State Zip Codes'!$P$4,'State Zip Codes'!$P$3,IF(G2320&lt;='State Zip Codes'!$Q$4,'State Zip Codes'!$Q$3,IF(G2320&lt;='State Zip Codes'!$R$4,'State Zip Codes'!$R$3,IF(G2320&lt;='State Zip Codes'!$S$4,'State Zip Codes'!$S$3,IF(G2320&lt;='State Zip Codes'!$T$4,'State Zip Codes'!$T$3,"OUT OF TERRITORY"))))),$U$3)</f>
        <v>Zone 5</v>
      </c>
    </row>
    <row r="2321" spans="1:8" x14ac:dyDescent="0.25">
      <c r="A2321" t="s">
        <v>369</v>
      </c>
      <c r="B2321">
        <v>60154</v>
      </c>
      <c r="C2321" t="str">
        <f t="shared" si="36"/>
        <v>60154</v>
      </c>
      <c r="D2321" t="s">
        <v>350</v>
      </c>
      <c r="E2321" t="s">
        <v>1418</v>
      </c>
      <c r="F2321" t="s">
        <v>1446</v>
      </c>
      <c r="G2321" s="144">
        <v>13.670166179999999</v>
      </c>
      <c r="H2321" t="str">
        <f>IF(VLOOKUP(A2321,$J$4:$K$19,2)="Y",IF(G2321&lt;='State Zip Codes'!$P$4,'State Zip Codes'!$P$3,IF(G2321&lt;='State Zip Codes'!$Q$4,'State Zip Codes'!$Q$3,IF(G2321&lt;='State Zip Codes'!$R$4,'State Zip Codes'!$R$3,IF(G2321&lt;='State Zip Codes'!$S$4,'State Zip Codes'!$S$3,IF(G2321&lt;='State Zip Codes'!$T$4,'State Zip Codes'!$T$3,"OUT OF TERRITORY"))))),$U$3)</f>
        <v>Zone 5</v>
      </c>
    </row>
    <row r="2322" spans="1:8" x14ac:dyDescent="0.25">
      <c r="A2322" t="s">
        <v>369</v>
      </c>
      <c r="B2322">
        <v>60176</v>
      </c>
      <c r="C2322" t="str">
        <f t="shared" si="36"/>
        <v>60176</v>
      </c>
      <c r="D2322" t="s">
        <v>350</v>
      </c>
      <c r="E2322" t="s">
        <v>1418</v>
      </c>
      <c r="F2322" t="s">
        <v>1447</v>
      </c>
      <c r="G2322" s="144">
        <v>13.670166179999999</v>
      </c>
      <c r="H2322" t="str">
        <f>IF(VLOOKUP(A2322,$J$4:$K$19,2)="Y",IF(G2322&lt;='State Zip Codes'!$P$4,'State Zip Codes'!$P$3,IF(G2322&lt;='State Zip Codes'!$Q$4,'State Zip Codes'!$Q$3,IF(G2322&lt;='State Zip Codes'!$R$4,'State Zip Codes'!$R$3,IF(G2322&lt;='State Zip Codes'!$S$4,'State Zip Codes'!$S$3,IF(G2322&lt;='State Zip Codes'!$T$4,'State Zip Codes'!$T$3,"OUT OF TERRITORY"))))),$U$3)</f>
        <v>Zone 5</v>
      </c>
    </row>
    <row r="2323" spans="1:8" x14ac:dyDescent="0.25">
      <c r="A2323" t="s">
        <v>369</v>
      </c>
      <c r="B2323">
        <v>60458</v>
      </c>
      <c r="C2323" t="str">
        <f t="shared" si="36"/>
        <v>60458</v>
      </c>
      <c r="D2323" t="s">
        <v>350</v>
      </c>
      <c r="E2323" t="s">
        <v>1418</v>
      </c>
      <c r="F2323" t="s">
        <v>1448</v>
      </c>
      <c r="G2323" s="144">
        <v>13.670166179999999</v>
      </c>
      <c r="H2323" t="str">
        <f>IF(VLOOKUP(A2323,$J$4:$K$19,2)="Y",IF(G2323&lt;='State Zip Codes'!$P$4,'State Zip Codes'!$P$3,IF(G2323&lt;='State Zip Codes'!$Q$4,'State Zip Codes'!$Q$3,IF(G2323&lt;='State Zip Codes'!$R$4,'State Zip Codes'!$R$3,IF(G2323&lt;='State Zip Codes'!$S$4,'State Zip Codes'!$S$3,IF(G2323&lt;='State Zip Codes'!$T$4,'State Zip Codes'!$T$3,"OUT OF TERRITORY"))))),$U$3)</f>
        <v>Zone 5</v>
      </c>
    </row>
    <row r="2324" spans="1:8" x14ac:dyDescent="0.25">
      <c r="A2324" t="s">
        <v>369</v>
      </c>
      <c r="B2324">
        <v>60131</v>
      </c>
      <c r="C2324" t="str">
        <f t="shared" si="36"/>
        <v>60131</v>
      </c>
      <c r="D2324" t="s">
        <v>350</v>
      </c>
      <c r="E2324" t="s">
        <v>1418</v>
      </c>
      <c r="F2324" t="s">
        <v>1449</v>
      </c>
      <c r="G2324" s="144">
        <v>14.291537369999999</v>
      </c>
      <c r="H2324" t="str">
        <f>IF(VLOOKUP(A2324,$J$4:$K$19,2)="Y",IF(G2324&lt;='State Zip Codes'!$P$4,'State Zip Codes'!$P$3,IF(G2324&lt;='State Zip Codes'!$Q$4,'State Zip Codes'!$Q$3,IF(G2324&lt;='State Zip Codes'!$R$4,'State Zip Codes'!$R$3,IF(G2324&lt;='State Zip Codes'!$S$4,'State Zip Codes'!$S$3,IF(G2324&lt;='State Zip Codes'!$T$4,'State Zip Codes'!$T$3,"OUT OF TERRITORY"))))),$U$3)</f>
        <v>Zone 5</v>
      </c>
    </row>
    <row r="2325" spans="1:8" x14ac:dyDescent="0.25">
      <c r="A2325" t="s">
        <v>369</v>
      </c>
      <c r="B2325">
        <v>60164</v>
      </c>
      <c r="C2325" t="str">
        <f t="shared" si="36"/>
        <v>60164</v>
      </c>
      <c r="D2325" t="s">
        <v>350</v>
      </c>
      <c r="E2325" t="s">
        <v>1418</v>
      </c>
      <c r="F2325" t="s">
        <v>1439</v>
      </c>
      <c r="G2325" s="144">
        <v>14.291537369999999</v>
      </c>
      <c r="H2325" t="str">
        <f>IF(VLOOKUP(A2325,$J$4:$K$19,2)="Y",IF(G2325&lt;='State Zip Codes'!$P$4,'State Zip Codes'!$P$3,IF(G2325&lt;='State Zip Codes'!$Q$4,'State Zip Codes'!$Q$3,IF(G2325&lt;='State Zip Codes'!$R$4,'State Zip Codes'!$R$3,IF(G2325&lt;='State Zip Codes'!$S$4,'State Zip Codes'!$S$3,IF(G2325&lt;='State Zip Codes'!$T$4,'State Zip Codes'!$T$3,"OUT OF TERRITORY"))))),$U$3)</f>
        <v>Zone 5</v>
      </c>
    </row>
    <row r="2326" spans="1:8" x14ac:dyDescent="0.25">
      <c r="A2326" t="s">
        <v>369</v>
      </c>
      <c r="B2326">
        <v>60053</v>
      </c>
      <c r="C2326" t="str">
        <f t="shared" si="36"/>
        <v>60053</v>
      </c>
      <c r="D2326" t="s">
        <v>350</v>
      </c>
      <c r="E2326" t="s">
        <v>1418</v>
      </c>
      <c r="F2326" t="s">
        <v>1450</v>
      </c>
      <c r="G2326" s="144">
        <v>14.291537369999999</v>
      </c>
      <c r="H2326" t="str">
        <f>IF(VLOOKUP(A2326,$J$4:$K$19,2)="Y",IF(G2326&lt;='State Zip Codes'!$P$4,'State Zip Codes'!$P$3,IF(G2326&lt;='State Zip Codes'!$Q$4,'State Zip Codes'!$Q$3,IF(G2326&lt;='State Zip Codes'!$R$4,'State Zip Codes'!$R$3,IF(G2326&lt;='State Zip Codes'!$S$4,'State Zip Codes'!$S$3,IF(G2326&lt;='State Zip Codes'!$T$4,'State Zip Codes'!$T$3,"OUT OF TERRITORY"))))),$U$3)</f>
        <v>Zone 5</v>
      </c>
    </row>
    <row r="2327" spans="1:8" x14ac:dyDescent="0.25">
      <c r="A2327" t="s">
        <v>369</v>
      </c>
      <c r="B2327">
        <v>60415</v>
      </c>
      <c r="C2327" t="str">
        <f t="shared" si="36"/>
        <v>60415</v>
      </c>
      <c r="D2327" t="s">
        <v>350</v>
      </c>
      <c r="E2327" t="s">
        <v>1418</v>
      </c>
      <c r="F2327" t="s">
        <v>1451</v>
      </c>
      <c r="G2327" s="144">
        <v>14.291537369999999</v>
      </c>
      <c r="H2327" t="str">
        <f>IF(VLOOKUP(A2327,$J$4:$K$19,2)="Y",IF(G2327&lt;='State Zip Codes'!$P$4,'State Zip Codes'!$P$3,IF(G2327&lt;='State Zip Codes'!$Q$4,'State Zip Codes'!$Q$3,IF(G2327&lt;='State Zip Codes'!$R$4,'State Zip Codes'!$R$3,IF(G2327&lt;='State Zip Codes'!$S$4,'State Zip Codes'!$S$3,IF(G2327&lt;='State Zip Codes'!$T$4,'State Zip Codes'!$T$3,"OUT OF TERRITORY"))))),$U$3)</f>
        <v>Zone 5</v>
      </c>
    </row>
    <row r="2328" spans="1:8" x14ac:dyDescent="0.25">
      <c r="A2328" t="s">
        <v>369</v>
      </c>
      <c r="B2328">
        <v>60162</v>
      </c>
      <c r="C2328" t="str">
        <f t="shared" si="36"/>
        <v>60162</v>
      </c>
      <c r="D2328" t="s">
        <v>350</v>
      </c>
      <c r="E2328" t="s">
        <v>1418</v>
      </c>
      <c r="F2328" t="s">
        <v>1452</v>
      </c>
      <c r="G2328" s="144">
        <v>14.291537369999999</v>
      </c>
      <c r="H2328" t="str">
        <f>IF(VLOOKUP(A2328,$J$4:$K$19,2)="Y",IF(G2328&lt;='State Zip Codes'!$P$4,'State Zip Codes'!$P$3,IF(G2328&lt;='State Zip Codes'!$Q$4,'State Zip Codes'!$Q$3,IF(G2328&lt;='State Zip Codes'!$R$4,'State Zip Codes'!$R$3,IF(G2328&lt;='State Zip Codes'!$S$4,'State Zip Codes'!$S$3,IF(G2328&lt;='State Zip Codes'!$T$4,'State Zip Codes'!$T$3,"OUT OF TERRITORY"))))),$U$3)</f>
        <v>Zone 5</v>
      </c>
    </row>
    <row r="2329" spans="1:8" x14ac:dyDescent="0.25">
      <c r="A2329" t="s">
        <v>369</v>
      </c>
      <c r="B2329">
        <v>60714</v>
      </c>
      <c r="C2329" t="str">
        <f t="shared" si="36"/>
        <v>60714</v>
      </c>
      <c r="D2329" t="s">
        <v>350</v>
      </c>
      <c r="E2329" t="s">
        <v>1418</v>
      </c>
      <c r="F2329" t="s">
        <v>1453</v>
      </c>
      <c r="G2329" s="144">
        <v>14.291537369999999</v>
      </c>
      <c r="H2329" t="str">
        <f>IF(VLOOKUP(A2329,$J$4:$K$19,2)="Y",IF(G2329&lt;='State Zip Codes'!$P$4,'State Zip Codes'!$P$3,IF(G2329&lt;='State Zip Codes'!$Q$4,'State Zip Codes'!$Q$3,IF(G2329&lt;='State Zip Codes'!$R$4,'State Zip Codes'!$R$3,IF(G2329&lt;='State Zip Codes'!$S$4,'State Zip Codes'!$S$3,IF(G2329&lt;='State Zip Codes'!$T$4,'State Zip Codes'!$T$3,"OUT OF TERRITORY"))))),$U$3)</f>
        <v>Zone 5</v>
      </c>
    </row>
    <row r="2330" spans="1:8" x14ac:dyDescent="0.25">
      <c r="A2330" t="s">
        <v>369</v>
      </c>
      <c r="B2330">
        <v>60163</v>
      </c>
      <c r="C2330" t="str">
        <f t="shared" si="36"/>
        <v>60163</v>
      </c>
      <c r="D2330" t="s">
        <v>350</v>
      </c>
      <c r="E2330" t="s">
        <v>1418</v>
      </c>
      <c r="F2330" t="s">
        <v>1454</v>
      </c>
      <c r="G2330" s="144">
        <v>14.912908559999998</v>
      </c>
      <c r="H2330" t="str">
        <f>IF(VLOOKUP(A2330,$J$4:$K$19,2)="Y",IF(G2330&lt;='State Zip Codes'!$P$4,'State Zip Codes'!$P$3,IF(G2330&lt;='State Zip Codes'!$Q$4,'State Zip Codes'!$Q$3,IF(G2330&lt;='State Zip Codes'!$R$4,'State Zip Codes'!$R$3,IF(G2330&lt;='State Zip Codes'!$S$4,'State Zip Codes'!$S$3,IF(G2330&lt;='State Zip Codes'!$T$4,'State Zip Codes'!$T$3,"OUT OF TERRITORY"))))),$U$3)</f>
        <v>Zone 5</v>
      </c>
    </row>
    <row r="2331" spans="1:8" x14ac:dyDescent="0.25">
      <c r="A2331" t="s">
        <v>369</v>
      </c>
      <c r="B2331">
        <v>60457</v>
      </c>
      <c r="C2331" t="str">
        <f t="shared" si="36"/>
        <v>60457</v>
      </c>
      <c r="D2331" t="s">
        <v>350</v>
      </c>
      <c r="E2331" t="s">
        <v>1418</v>
      </c>
      <c r="F2331" t="s">
        <v>1455</v>
      </c>
      <c r="G2331" s="144">
        <v>14.912908559999998</v>
      </c>
      <c r="H2331" t="str">
        <f>IF(VLOOKUP(A2331,$J$4:$K$19,2)="Y",IF(G2331&lt;='State Zip Codes'!$P$4,'State Zip Codes'!$P$3,IF(G2331&lt;='State Zip Codes'!$Q$4,'State Zip Codes'!$Q$3,IF(G2331&lt;='State Zip Codes'!$R$4,'State Zip Codes'!$R$3,IF(G2331&lt;='State Zip Codes'!$S$4,'State Zip Codes'!$S$3,IF(G2331&lt;='State Zip Codes'!$T$4,'State Zip Codes'!$T$3,"OUT OF TERRITORY"))))),$U$3)</f>
        <v>Zone 5</v>
      </c>
    </row>
    <row r="2332" spans="1:8" x14ac:dyDescent="0.25">
      <c r="A2332" t="s">
        <v>369</v>
      </c>
      <c r="B2332">
        <v>60068</v>
      </c>
      <c r="C2332" t="str">
        <f t="shared" si="36"/>
        <v>60068</v>
      </c>
      <c r="D2332" t="s">
        <v>350</v>
      </c>
      <c r="E2332" t="s">
        <v>1418</v>
      </c>
      <c r="F2332" t="s">
        <v>1456</v>
      </c>
      <c r="G2332" s="144">
        <v>14.912908559999998</v>
      </c>
      <c r="H2332" t="str">
        <f>IF(VLOOKUP(A2332,$J$4:$K$19,2)="Y",IF(G2332&lt;='State Zip Codes'!$P$4,'State Zip Codes'!$P$3,IF(G2332&lt;='State Zip Codes'!$Q$4,'State Zip Codes'!$Q$3,IF(G2332&lt;='State Zip Codes'!$R$4,'State Zip Codes'!$R$3,IF(G2332&lt;='State Zip Codes'!$S$4,'State Zip Codes'!$S$3,IF(G2332&lt;='State Zip Codes'!$T$4,'State Zip Codes'!$T$3,"OUT OF TERRITORY"))))),$U$3)</f>
        <v>Zone 5</v>
      </c>
    </row>
    <row r="2333" spans="1:8" x14ac:dyDescent="0.25">
      <c r="A2333" t="s">
        <v>369</v>
      </c>
      <c r="B2333">
        <v>60091</v>
      </c>
      <c r="C2333" t="str">
        <f t="shared" si="36"/>
        <v>60091</v>
      </c>
      <c r="D2333" t="s">
        <v>350</v>
      </c>
      <c r="E2333" t="s">
        <v>1418</v>
      </c>
      <c r="F2333" t="s">
        <v>1457</v>
      </c>
      <c r="G2333" s="144">
        <v>14.912908559999998</v>
      </c>
      <c r="H2333" t="str">
        <f>IF(VLOOKUP(A2333,$J$4:$K$19,2)="Y",IF(G2333&lt;='State Zip Codes'!$P$4,'State Zip Codes'!$P$3,IF(G2333&lt;='State Zip Codes'!$Q$4,'State Zip Codes'!$Q$3,IF(G2333&lt;='State Zip Codes'!$R$4,'State Zip Codes'!$R$3,IF(G2333&lt;='State Zip Codes'!$S$4,'State Zip Codes'!$S$3,IF(G2333&lt;='State Zip Codes'!$T$4,'State Zip Codes'!$T$3,"OUT OF TERRITORY"))))),$U$3)</f>
        <v>Zone 5</v>
      </c>
    </row>
    <row r="2334" spans="1:8" x14ac:dyDescent="0.25">
      <c r="A2334" t="s">
        <v>369</v>
      </c>
      <c r="B2334">
        <v>60558</v>
      </c>
      <c r="C2334" t="str">
        <f t="shared" si="36"/>
        <v>60558</v>
      </c>
      <c r="D2334" t="s">
        <v>350</v>
      </c>
      <c r="E2334" t="s">
        <v>1418</v>
      </c>
      <c r="F2334" t="s">
        <v>1458</v>
      </c>
      <c r="G2334" s="144">
        <v>14.912908559999998</v>
      </c>
      <c r="H2334" t="str">
        <f>IF(VLOOKUP(A2334,$J$4:$K$19,2)="Y",IF(G2334&lt;='State Zip Codes'!$P$4,'State Zip Codes'!$P$3,IF(G2334&lt;='State Zip Codes'!$Q$4,'State Zip Codes'!$Q$3,IF(G2334&lt;='State Zip Codes'!$R$4,'State Zip Codes'!$R$3,IF(G2334&lt;='State Zip Codes'!$S$4,'State Zip Codes'!$S$3,IF(G2334&lt;='State Zip Codes'!$T$4,'State Zip Codes'!$T$3,"OUT OF TERRITORY"))))),$U$3)</f>
        <v>Zone 5</v>
      </c>
    </row>
    <row r="2335" spans="1:8" x14ac:dyDescent="0.25">
      <c r="A2335" t="s">
        <v>369</v>
      </c>
      <c r="B2335">
        <v>60803</v>
      </c>
      <c r="C2335" t="str">
        <f t="shared" si="36"/>
        <v>60803</v>
      </c>
      <c r="D2335" t="s">
        <v>350</v>
      </c>
      <c r="E2335" t="s">
        <v>1418</v>
      </c>
      <c r="F2335" t="s">
        <v>1459</v>
      </c>
      <c r="G2335" s="144">
        <v>15.53427975</v>
      </c>
      <c r="H2335" t="str">
        <f>IF(VLOOKUP(A2335,$J$4:$K$19,2)="Y",IF(G2335&lt;='State Zip Codes'!$P$4,'State Zip Codes'!$P$3,IF(G2335&lt;='State Zip Codes'!$Q$4,'State Zip Codes'!$Q$3,IF(G2335&lt;='State Zip Codes'!$R$4,'State Zip Codes'!$R$3,IF(G2335&lt;='State Zip Codes'!$S$4,'State Zip Codes'!$S$3,IF(G2335&lt;='State Zip Codes'!$T$4,'State Zip Codes'!$T$3,"OUT OF TERRITORY"))))),$U$3)</f>
        <v>Zone 5</v>
      </c>
    </row>
    <row r="2336" spans="1:8" x14ac:dyDescent="0.25">
      <c r="A2336" t="s">
        <v>369</v>
      </c>
      <c r="B2336">
        <v>60827</v>
      </c>
      <c r="C2336" t="str">
        <f t="shared" si="36"/>
        <v>60827</v>
      </c>
      <c r="D2336" t="s">
        <v>350</v>
      </c>
      <c r="E2336" t="s">
        <v>1418</v>
      </c>
      <c r="F2336" t="s">
        <v>1460</v>
      </c>
      <c r="G2336" s="144">
        <v>15.53427975</v>
      </c>
      <c r="H2336" t="str">
        <f>IF(VLOOKUP(A2336,$J$4:$K$19,2)="Y",IF(G2336&lt;='State Zip Codes'!$P$4,'State Zip Codes'!$P$3,IF(G2336&lt;='State Zip Codes'!$Q$4,'State Zip Codes'!$Q$3,IF(G2336&lt;='State Zip Codes'!$R$4,'State Zip Codes'!$R$3,IF(G2336&lt;='State Zip Codes'!$S$4,'State Zip Codes'!$S$3,IF(G2336&lt;='State Zip Codes'!$T$4,'State Zip Codes'!$T$3,"OUT OF TERRITORY"))))),$U$3)</f>
        <v>Zone 5</v>
      </c>
    </row>
    <row r="2337" spans="1:8" x14ac:dyDescent="0.25">
      <c r="A2337" t="s">
        <v>369</v>
      </c>
      <c r="B2337">
        <v>60633</v>
      </c>
      <c r="C2337" t="str">
        <f t="shared" si="36"/>
        <v>60633</v>
      </c>
      <c r="D2337" t="s">
        <v>350</v>
      </c>
      <c r="E2337" t="s">
        <v>1418</v>
      </c>
      <c r="F2337" t="s">
        <v>1419</v>
      </c>
      <c r="G2337" s="144">
        <v>15.53427975</v>
      </c>
      <c r="H2337" t="str">
        <f>IF(VLOOKUP(A2337,$J$4:$K$19,2)="Y",IF(G2337&lt;='State Zip Codes'!$P$4,'State Zip Codes'!$P$3,IF(G2337&lt;='State Zip Codes'!$Q$4,'State Zip Codes'!$Q$3,IF(G2337&lt;='State Zip Codes'!$R$4,'State Zip Codes'!$R$3,IF(G2337&lt;='State Zip Codes'!$S$4,'State Zip Codes'!$S$3,IF(G2337&lt;='State Zip Codes'!$T$4,'State Zip Codes'!$T$3,"OUT OF TERRITORY"))))),$U$3)</f>
        <v>Zone 5</v>
      </c>
    </row>
    <row r="2338" spans="1:8" x14ac:dyDescent="0.25">
      <c r="A2338" t="s">
        <v>369</v>
      </c>
      <c r="B2338">
        <v>60043</v>
      </c>
      <c r="C2338" t="str">
        <f t="shared" si="36"/>
        <v>60043</v>
      </c>
      <c r="D2338" t="s">
        <v>350</v>
      </c>
      <c r="E2338" t="s">
        <v>1418</v>
      </c>
      <c r="F2338" t="s">
        <v>1461</v>
      </c>
      <c r="G2338" s="144">
        <v>15.53427975</v>
      </c>
      <c r="H2338" t="str">
        <f>IF(VLOOKUP(A2338,$J$4:$K$19,2)="Y",IF(G2338&lt;='State Zip Codes'!$P$4,'State Zip Codes'!$P$3,IF(G2338&lt;='State Zip Codes'!$Q$4,'State Zip Codes'!$Q$3,IF(G2338&lt;='State Zip Codes'!$R$4,'State Zip Codes'!$R$3,IF(G2338&lt;='State Zip Codes'!$S$4,'State Zip Codes'!$S$3,IF(G2338&lt;='State Zip Codes'!$T$4,'State Zip Codes'!$T$3,"OUT OF TERRITORY"))))),$U$3)</f>
        <v>Zone 5</v>
      </c>
    </row>
    <row r="2339" spans="1:8" x14ac:dyDescent="0.25">
      <c r="A2339" t="s">
        <v>369</v>
      </c>
      <c r="B2339">
        <v>60482</v>
      </c>
      <c r="C2339" t="str">
        <f t="shared" si="36"/>
        <v>60482</v>
      </c>
      <c r="D2339" t="s">
        <v>350</v>
      </c>
      <c r="E2339" t="s">
        <v>1418</v>
      </c>
      <c r="F2339" t="s">
        <v>1462</v>
      </c>
      <c r="G2339" s="144">
        <v>15.53427975</v>
      </c>
      <c r="H2339" t="str">
        <f>IF(VLOOKUP(A2339,$J$4:$K$19,2)="Y",IF(G2339&lt;='State Zip Codes'!$P$4,'State Zip Codes'!$P$3,IF(G2339&lt;='State Zip Codes'!$Q$4,'State Zip Codes'!$Q$3,IF(G2339&lt;='State Zip Codes'!$R$4,'State Zip Codes'!$R$3,IF(G2339&lt;='State Zip Codes'!$S$4,'State Zip Codes'!$S$3,IF(G2339&lt;='State Zip Codes'!$T$4,'State Zip Codes'!$T$3,"OUT OF TERRITORY"))))),$U$3)</f>
        <v>Zone 5</v>
      </c>
    </row>
    <row r="2340" spans="1:8" x14ac:dyDescent="0.25">
      <c r="A2340" t="s">
        <v>369</v>
      </c>
      <c r="B2340">
        <v>60406</v>
      </c>
      <c r="C2340" t="str">
        <f t="shared" si="36"/>
        <v>60406</v>
      </c>
      <c r="D2340" t="s">
        <v>350</v>
      </c>
      <c r="E2340" t="s">
        <v>1418</v>
      </c>
      <c r="F2340" t="s">
        <v>1463</v>
      </c>
      <c r="G2340" s="144">
        <v>15.53427975</v>
      </c>
      <c r="H2340" t="str">
        <f>IF(VLOOKUP(A2340,$J$4:$K$19,2)="Y",IF(G2340&lt;='State Zip Codes'!$P$4,'State Zip Codes'!$P$3,IF(G2340&lt;='State Zip Codes'!$Q$4,'State Zip Codes'!$Q$3,IF(G2340&lt;='State Zip Codes'!$R$4,'State Zip Codes'!$R$3,IF(G2340&lt;='State Zip Codes'!$S$4,'State Zip Codes'!$S$3,IF(G2340&lt;='State Zip Codes'!$T$4,'State Zip Codes'!$T$3,"OUT OF TERRITORY"))))),$U$3)</f>
        <v>Zone 5</v>
      </c>
    </row>
    <row r="2341" spans="1:8" x14ac:dyDescent="0.25">
      <c r="A2341" t="s">
        <v>369</v>
      </c>
      <c r="B2341">
        <v>60465</v>
      </c>
      <c r="C2341" t="str">
        <f t="shared" si="36"/>
        <v>60465</v>
      </c>
      <c r="D2341" t="s">
        <v>350</v>
      </c>
      <c r="E2341" t="s">
        <v>1418</v>
      </c>
      <c r="F2341" t="s">
        <v>1464</v>
      </c>
      <c r="G2341" s="144">
        <v>16.155650939999997</v>
      </c>
      <c r="H2341" t="str">
        <f>IF(VLOOKUP(A2341,$J$4:$K$19,2)="Y",IF(G2341&lt;='State Zip Codes'!$P$4,'State Zip Codes'!$P$3,IF(G2341&lt;='State Zip Codes'!$Q$4,'State Zip Codes'!$Q$3,IF(G2341&lt;='State Zip Codes'!$R$4,'State Zip Codes'!$R$3,IF(G2341&lt;='State Zip Codes'!$S$4,'State Zip Codes'!$S$3,IF(G2341&lt;='State Zip Codes'!$T$4,'State Zip Codes'!$T$3,"OUT OF TERRITORY"))))),$U$3)</f>
        <v>Zone 5</v>
      </c>
    </row>
    <row r="2342" spans="1:8" x14ac:dyDescent="0.25">
      <c r="A2342" t="s">
        <v>369</v>
      </c>
      <c r="B2342">
        <v>60126</v>
      </c>
      <c r="C2342" t="str">
        <f t="shared" si="36"/>
        <v>60126</v>
      </c>
      <c r="D2342" t="s">
        <v>350</v>
      </c>
      <c r="E2342" t="s">
        <v>1465</v>
      </c>
      <c r="F2342" t="s">
        <v>1466</v>
      </c>
      <c r="G2342" s="144">
        <v>16.155650939999997</v>
      </c>
      <c r="H2342" t="str">
        <f>IF(VLOOKUP(A2342,$J$4:$K$19,2)="Y",IF(G2342&lt;='State Zip Codes'!$P$4,'State Zip Codes'!$P$3,IF(G2342&lt;='State Zip Codes'!$Q$4,'State Zip Codes'!$Q$3,IF(G2342&lt;='State Zip Codes'!$R$4,'State Zip Codes'!$R$3,IF(G2342&lt;='State Zip Codes'!$S$4,'State Zip Codes'!$S$3,IF(G2342&lt;='State Zip Codes'!$T$4,'State Zip Codes'!$T$3,"OUT OF TERRITORY"))))),$U$3)</f>
        <v>Zone 5</v>
      </c>
    </row>
    <row r="2343" spans="1:8" x14ac:dyDescent="0.25">
      <c r="A2343" t="s">
        <v>369</v>
      </c>
      <c r="B2343">
        <v>60521</v>
      </c>
      <c r="C2343" t="str">
        <f t="shared" si="36"/>
        <v>60521</v>
      </c>
      <c r="D2343" t="s">
        <v>350</v>
      </c>
      <c r="E2343" t="s">
        <v>1465</v>
      </c>
      <c r="F2343" t="s">
        <v>686</v>
      </c>
      <c r="G2343" s="144">
        <v>16.155650939999997</v>
      </c>
      <c r="H2343" t="str">
        <f>IF(VLOOKUP(A2343,$J$4:$K$19,2)="Y",IF(G2343&lt;='State Zip Codes'!$P$4,'State Zip Codes'!$P$3,IF(G2343&lt;='State Zip Codes'!$Q$4,'State Zip Codes'!$Q$3,IF(G2343&lt;='State Zip Codes'!$R$4,'State Zip Codes'!$R$3,IF(G2343&lt;='State Zip Codes'!$S$4,'State Zip Codes'!$S$3,IF(G2343&lt;='State Zip Codes'!$T$4,'State Zip Codes'!$T$3,"OUT OF TERRITORY"))))),$U$3)</f>
        <v>Zone 5</v>
      </c>
    </row>
    <row r="2344" spans="1:8" x14ac:dyDescent="0.25">
      <c r="A2344" t="s">
        <v>369</v>
      </c>
      <c r="B2344">
        <v>60018</v>
      </c>
      <c r="C2344" t="str">
        <f t="shared" si="36"/>
        <v>60018</v>
      </c>
      <c r="D2344" t="s">
        <v>350</v>
      </c>
      <c r="E2344" t="s">
        <v>1418</v>
      </c>
      <c r="F2344" t="s">
        <v>1467</v>
      </c>
      <c r="G2344" s="144">
        <v>16.155650939999997</v>
      </c>
      <c r="H2344" t="str">
        <f>IF(VLOOKUP(A2344,$J$4:$K$19,2)="Y",IF(G2344&lt;='State Zip Codes'!$P$4,'State Zip Codes'!$P$3,IF(G2344&lt;='State Zip Codes'!$Q$4,'State Zip Codes'!$Q$3,IF(G2344&lt;='State Zip Codes'!$R$4,'State Zip Codes'!$R$3,IF(G2344&lt;='State Zip Codes'!$S$4,'State Zip Codes'!$S$3,IF(G2344&lt;='State Zip Codes'!$T$4,'State Zip Codes'!$T$3,"OUT OF TERRITORY"))))),$U$3)</f>
        <v>Zone 5</v>
      </c>
    </row>
    <row r="2345" spans="1:8" x14ac:dyDescent="0.25">
      <c r="A2345" t="s">
        <v>369</v>
      </c>
      <c r="B2345">
        <v>60418</v>
      </c>
      <c r="C2345" t="str">
        <f t="shared" si="36"/>
        <v>60418</v>
      </c>
      <c r="D2345" t="s">
        <v>350</v>
      </c>
      <c r="E2345" t="s">
        <v>1418</v>
      </c>
      <c r="F2345" t="s">
        <v>1468</v>
      </c>
      <c r="G2345" s="144">
        <v>16.777022129999999</v>
      </c>
      <c r="H2345" t="str">
        <f>IF(VLOOKUP(A2345,$J$4:$K$19,2)="Y",IF(G2345&lt;='State Zip Codes'!$P$4,'State Zip Codes'!$P$3,IF(G2345&lt;='State Zip Codes'!$Q$4,'State Zip Codes'!$Q$3,IF(G2345&lt;='State Zip Codes'!$R$4,'State Zip Codes'!$R$3,IF(G2345&lt;='State Zip Codes'!$S$4,'State Zip Codes'!$S$3,IF(G2345&lt;='State Zip Codes'!$T$4,'State Zip Codes'!$T$3,"OUT OF TERRITORY"))))),$U$3)</f>
        <v>Zone 5</v>
      </c>
    </row>
    <row r="2346" spans="1:8" x14ac:dyDescent="0.25">
      <c r="A2346" t="s">
        <v>369</v>
      </c>
      <c r="B2346">
        <v>60472</v>
      </c>
      <c r="C2346" t="str">
        <f t="shared" si="36"/>
        <v>60472</v>
      </c>
      <c r="D2346" t="s">
        <v>350</v>
      </c>
      <c r="E2346" t="s">
        <v>1418</v>
      </c>
      <c r="F2346" t="s">
        <v>1469</v>
      </c>
      <c r="G2346" s="144">
        <v>16.777022129999999</v>
      </c>
      <c r="H2346" t="str">
        <f>IF(VLOOKUP(A2346,$J$4:$K$19,2)="Y",IF(G2346&lt;='State Zip Codes'!$P$4,'State Zip Codes'!$P$3,IF(G2346&lt;='State Zip Codes'!$Q$4,'State Zip Codes'!$Q$3,IF(G2346&lt;='State Zip Codes'!$R$4,'State Zip Codes'!$R$3,IF(G2346&lt;='State Zip Codes'!$S$4,'State Zip Codes'!$S$3,IF(G2346&lt;='State Zip Codes'!$T$4,'State Zip Codes'!$T$3,"OUT OF TERRITORY"))))),$U$3)</f>
        <v>Zone 5</v>
      </c>
    </row>
    <row r="2347" spans="1:8" x14ac:dyDescent="0.25">
      <c r="A2347" t="s">
        <v>369</v>
      </c>
      <c r="B2347">
        <v>60019</v>
      </c>
      <c r="C2347" t="str">
        <f t="shared" si="36"/>
        <v>60019</v>
      </c>
      <c r="D2347" t="s">
        <v>350</v>
      </c>
      <c r="E2347" t="s">
        <v>1418</v>
      </c>
      <c r="F2347" t="s">
        <v>1467</v>
      </c>
      <c r="G2347" s="144">
        <v>16.777022129999999</v>
      </c>
      <c r="H2347" t="str">
        <f>IF(VLOOKUP(A2347,$J$4:$K$19,2)="Y",IF(G2347&lt;='State Zip Codes'!$P$4,'State Zip Codes'!$P$3,IF(G2347&lt;='State Zip Codes'!$Q$4,'State Zip Codes'!$Q$3,IF(G2347&lt;='State Zip Codes'!$R$4,'State Zip Codes'!$R$3,IF(G2347&lt;='State Zip Codes'!$S$4,'State Zip Codes'!$S$3,IF(G2347&lt;='State Zip Codes'!$T$4,'State Zip Codes'!$T$3,"OUT OF TERRITORY"))))),$U$3)</f>
        <v>Zone 5</v>
      </c>
    </row>
    <row r="2348" spans="1:8" x14ac:dyDescent="0.25">
      <c r="A2348" t="s">
        <v>369</v>
      </c>
      <c r="B2348">
        <v>60480</v>
      </c>
      <c r="C2348" t="str">
        <f t="shared" si="36"/>
        <v>60480</v>
      </c>
      <c r="D2348" t="s">
        <v>350</v>
      </c>
      <c r="E2348" t="s">
        <v>1418</v>
      </c>
      <c r="F2348" t="s">
        <v>1470</v>
      </c>
      <c r="G2348" s="144">
        <v>16.777022129999999</v>
      </c>
      <c r="H2348" t="str">
        <f>IF(VLOOKUP(A2348,$J$4:$K$19,2)="Y",IF(G2348&lt;='State Zip Codes'!$P$4,'State Zip Codes'!$P$3,IF(G2348&lt;='State Zip Codes'!$Q$4,'State Zip Codes'!$Q$3,IF(G2348&lt;='State Zip Codes'!$R$4,'State Zip Codes'!$R$3,IF(G2348&lt;='State Zip Codes'!$S$4,'State Zip Codes'!$S$3,IF(G2348&lt;='State Zip Codes'!$T$4,'State Zip Codes'!$T$3,"OUT OF TERRITORY"))))),$U$3)</f>
        <v>Zone 5</v>
      </c>
    </row>
    <row r="2349" spans="1:8" x14ac:dyDescent="0.25">
      <c r="A2349" t="s">
        <v>369</v>
      </c>
      <c r="B2349">
        <v>60523</v>
      </c>
      <c r="C2349" t="str">
        <f t="shared" si="36"/>
        <v>60523</v>
      </c>
      <c r="D2349" t="s">
        <v>350</v>
      </c>
      <c r="E2349" t="s">
        <v>1465</v>
      </c>
      <c r="F2349" t="s">
        <v>1471</v>
      </c>
      <c r="G2349" s="144">
        <v>16.777022129999999</v>
      </c>
      <c r="H2349" t="str">
        <f>IF(VLOOKUP(A2349,$J$4:$K$19,2)="Y",IF(G2349&lt;='State Zip Codes'!$P$4,'State Zip Codes'!$P$3,IF(G2349&lt;='State Zip Codes'!$Q$4,'State Zip Codes'!$Q$3,IF(G2349&lt;='State Zip Codes'!$R$4,'State Zip Codes'!$R$3,IF(G2349&lt;='State Zip Codes'!$S$4,'State Zip Codes'!$S$3,IF(G2349&lt;='State Zip Codes'!$T$4,'State Zip Codes'!$T$3,"OUT OF TERRITORY"))))),$U$3)</f>
        <v>Zone 5</v>
      </c>
    </row>
    <row r="2350" spans="1:8" x14ac:dyDescent="0.25">
      <c r="A2350" t="s">
        <v>369</v>
      </c>
      <c r="B2350">
        <v>60105</v>
      </c>
      <c r="C2350" t="str">
        <f t="shared" si="36"/>
        <v>60105</v>
      </c>
      <c r="D2350" t="s">
        <v>350</v>
      </c>
      <c r="E2350" t="s">
        <v>1465</v>
      </c>
      <c r="F2350" t="s">
        <v>1472</v>
      </c>
      <c r="G2350" s="144">
        <v>17.39839332</v>
      </c>
      <c r="H2350" t="str">
        <f>IF(VLOOKUP(A2350,$J$4:$K$19,2)="Y",IF(G2350&lt;='State Zip Codes'!$P$4,'State Zip Codes'!$P$3,IF(G2350&lt;='State Zip Codes'!$Q$4,'State Zip Codes'!$Q$3,IF(G2350&lt;='State Zip Codes'!$R$4,'State Zip Codes'!$R$3,IF(G2350&lt;='State Zip Codes'!$S$4,'State Zip Codes'!$S$3,IF(G2350&lt;='State Zip Codes'!$T$4,'State Zip Codes'!$T$3,"OUT OF TERRITORY"))))),$U$3)</f>
        <v>Zone 5</v>
      </c>
    </row>
    <row r="2351" spans="1:8" x14ac:dyDescent="0.25">
      <c r="A2351" t="s">
        <v>369</v>
      </c>
      <c r="B2351">
        <v>60399</v>
      </c>
      <c r="C2351" t="str">
        <f t="shared" si="36"/>
        <v>60399</v>
      </c>
      <c r="D2351" t="s">
        <v>350</v>
      </c>
      <c r="E2351" t="s">
        <v>1465</v>
      </c>
      <c r="F2351" t="s">
        <v>1473</v>
      </c>
      <c r="G2351" s="144">
        <v>17.39839332</v>
      </c>
      <c r="H2351" t="str">
        <f>IF(VLOOKUP(A2351,$J$4:$K$19,2)="Y",IF(G2351&lt;='State Zip Codes'!$P$4,'State Zip Codes'!$P$3,IF(G2351&lt;='State Zip Codes'!$Q$4,'State Zip Codes'!$Q$3,IF(G2351&lt;='State Zip Codes'!$R$4,'State Zip Codes'!$R$3,IF(G2351&lt;='State Zip Codes'!$S$4,'State Zip Codes'!$S$3,IF(G2351&lt;='State Zip Codes'!$T$4,'State Zip Codes'!$T$3,"OUT OF TERRITORY"))))),$U$3)</f>
        <v>Zone 5</v>
      </c>
    </row>
    <row r="2352" spans="1:8" x14ac:dyDescent="0.25">
      <c r="A2352" t="s">
        <v>369</v>
      </c>
      <c r="B2352">
        <v>60419</v>
      </c>
      <c r="C2352" t="str">
        <f t="shared" si="36"/>
        <v>60419</v>
      </c>
      <c r="D2352" t="s">
        <v>350</v>
      </c>
      <c r="E2352" t="s">
        <v>1418</v>
      </c>
      <c r="F2352" t="s">
        <v>1474</v>
      </c>
      <c r="G2352" s="144">
        <v>17.39839332</v>
      </c>
      <c r="H2352" t="str">
        <f>IF(VLOOKUP(A2352,$J$4:$K$19,2)="Y",IF(G2352&lt;='State Zip Codes'!$P$4,'State Zip Codes'!$P$3,IF(G2352&lt;='State Zip Codes'!$Q$4,'State Zip Codes'!$Q$3,IF(G2352&lt;='State Zip Codes'!$R$4,'State Zip Codes'!$R$3,IF(G2352&lt;='State Zip Codes'!$S$4,'State Zip Codes'!$S$3,IF(G2352&lt;='State Zip Codes'!$T$4,'State Zip Codes'!$T$3,"OUT OF TERRITORY"))))),$U$3)</f>
        <v>Zone 5</v>
      </c>
    </row>
    <row r="2353" spans="1:8" x14ac:dyDescent="0.25">
      <c r="A2353" t="s">
        <v>369</v>
      </c>
      <c r="B2353">
        <v>60463</v>
      </c>
      <c r="C2353" t="str">
        <f t="shared" si="36"/>
        <v>60463</v>
      </c>
      <c r="D2353" t="s">
        <v>350</v>
      </c>
      <c r="E2353" t="s">
        <v>1418</v>
      </c>
      <c r="F2353" t="s">
        <v>1475</v>
      </c>
      <c r="G2353" s="144">
        <v>17.39839332</v>
      </c>
      <c r="H2353" t="str">
        <f>IF(VLOOKUP(A2353,$J$4:$K$19,2)="Y",IF(G2353&lt;='State Zip Codes'!$P$4,'State Zip Codes'!$P$3,IF(G2353&lt;='State Zip Codes'!$Q$4,'State Zip Codes'!$Q$3,IF(G2353&lt;='State Zip Codes'!$R$4,'State Zip Codes'!$R$3,IF(G2353&lt;='State Zip Codes'!$S$4,'State Zip Codes'!$S$3,IF(G2353&lt;='State Zip Codes'!$T$4,'State Zip Codes'!$T$3,"OUT OF TERRITORY"))))),$U$3)</f>
        <v>Zone 5</v>
      </c>
    </row>
    <row r="2354" spans="1:8" x14ac:dyDescent="0.25">
      <c r="A2354" t="s">
        <v>369</v>
      </c>
      <c r="B2354">
        <v>60469</v>
      </c>
      <c r="C2354" t="str">
        <f t="shared" si="36"/>
        <v>60469</v>
      </c>
      <c r="D2354" t="s">
        <v>350</v>
      </c>
      <c r="E2354" t="s">
        <v>1418</v>
      </c>
      <c r="F2354" t="s">
        <v>1476</v>
      </c>
      <c r="G2354" s="144">
        <v>17.39839332</v>
      </c>
      <c r="H2354" t="str">
        <f>IF(VLOOKUP(A2354,$J$4:$K$19,2)="Y",IF(G2354&lt;='State Zip Codes'!$P$4,'State Zip Codes'!$P$3,IF(G2354&lt;='State Zip Codes'!$Q$4,'State Zip Codes'!$Q$3,IF(G2354&lt;='State Zip Codes'!$R$4,'State Zip Codes'!$R$3,IF(G2354&lt;='State Zip Codes'!$S$4,'State Zip Codes'!$S$3,IF(G2354&lt;='State Zip Codes'!$T$4,'State Zip Codes'!$T$3,"OUT OF TERRITORY"))))),$U$3)</f>
        <v>Zone 5</v>
      </c>
    </row>
    <row r="2355" spans="1:8" x14ac:dyDescent="0.25">
      <c r="A2355" t="s">
        <v>369</v>
      </c>
      <c r="B2355">
        <v>60093</v>
      </c>
      <c r="C2355" t="str">
        <f t="shared" si="36"/>
        <v>60093</v>
      </c>
      <c r="D2355" t="s">
        <v>350</v>
      </c>
      <c r="E2355" t="s">
        <v>1418</v>
      </c>
      <c r="F2355" t="s">
        <v>1477</v>
      </c>
      <c r="G2355" s="144">
        <v>17.39839332</v>
      </c>
      <c r="H2355" t="str">
        <f>IF(VLOOKUP(A2355,$J$4:$K$19,2)="Y",IF(G2355&lt;='State Zip Codes'!$P$4,'State Zip Codes'!$P$3,IF(G2355&lt;='State Zip Codes'!$Q$4,'State Zip Codes'!$Q$3,IF(G2355&lt;='State Zip Codes'!$R$4,'State Zip Codes'!$R$3,IF(G2355&lt;='State Zip Codes'!$S$4,'State Zip Codes'!$S$3,IF(G2355&lt;='State Zip Codes'!$T$4,'State Zip Codes'!$T$3,"OUT OF TERRITORY"))))),$U$3)</f>
        <v>Zone 5</v>
      </c>
    </row>
    <row r="2356" spans="1:8" x14ac:dyDescent="0.25">
      <c r="A2356" t="s">
        <v>369</v>
      </c>
      <c r="B2356">
        <v>60025</v>
      </c>
      <c r="C2356" t="str">
        <f t="shared" si="36"/>
        <v>60025</v>
      </c>
      <c r="D2356" t="s">
        <v>350</v>
      </c>
      <c r="E2356" t="s">
        <v>1418</v>
      </c>
      <c r="F2356" t="s">
        <v>1478</v>
      </c>
      <c r="G2356" s="144">
        <v>17.39839332</v>
      </c>
      <c r="H2356" t="str">
        <f>IF(VLOOKUP(A2356,$J$4:$K$19,2)="Y",IF(G2356&lt;='State Zip Codes'!$P$4,'State Zip Codes'!$P$3,IF(G2356&lt;='State Zip Codes'!$Q$4,'State Zip Codes'!$Q$3,IF(G2356&lt;='State Zip Codes'!$R$4,'State Zip Codes'!$R$3,IF(G2356&lt;='State Zip Codes'!$S$4,'State Zip Codes'!$S$3,IF(G2356&lt;='State Zip Codes'!$T$4,'State Zip Codes'!$T$3,"OUT OF TERRITORY"))))),$U$3)</f>
        <v>Zone 5</v>
      </c>
    </row>
    <row r="2357" spans="1:8" x14ac:dyDescent="0.25">
      <c r="A2357" t="s">
        <v>369</v>
      </c>
      <c r="B2357">
        <v>60106</v>
      </c>
      <c r="C2357" t="str">
        <f t="shared" si="36"/>
        <v>60106</v>
      </c>
      <c r="D2357" t="s">
        <v>350</v>
      </c>
      <c r="E2357" t="s">
        <v>1465</v>
      </c>
      <c r="F2357" t="s">
        <v>1472</v>
      </c>
      <c r="G2357" s="144">
        <v>17.39839332</v>
      </c>
      <c r="H2357" t="str">
        <f>IF(VLOOKUP(A2357,$J$4:$K$19,2)="Y",IF(G2357&lt;='State Zip Codes'!$P$4,'State Zip Codes'!$P$3,IF(G2357&lt;='State Zip Codes'!$Q$4,'State Zip Codes'!$Q$3,IF(G2357&lt;='State Zip Codes'!$R$4,'State Zip Codes'!$R$3,IF(G2357&lt;='State Zip Codes'!$S$4,'State Zip Codes'!$S$3,IF(G2357&lt;='State Zip Codes'!$T$4,'State Zip Codes'!$T$3,"OUT OF TERRITORY"))))),$U$3)</f>
        <v>Zone 5</v>
      </c>
    </row>
    <row r="2358" spans="1:8" x14ac:dyDescent="0.25">
      <c r="A2358" t="s">
        <v>369</v>
      </c>
      <c r="B2358">
        <v>60445</v>
      </c>
      <c r="C2358" t="str">
        <f t="shared" si="36"/>
        <v>60445</v>
      </c>
      <c r="D2358" t="s">
        <v>350</v>
      </c>
      <c r="E2358" t="s">
        <v>1418</v>
      </c>
      <c r="F2358" t="s">
        <v>1479</v>
      </c>
      <c r="G2358" s="144">
        <v>17.39839332</v>
      </c>
      <c r="H2358" t="str">
        <f>IF(VLOOKUP(A2358,$J$4:$K$19,2)="Y",IF(G2358&lt;='State Zip Codes'!$P$4,'State Zip Codes'!$P$3,IF(G2358&lt;='State Zip Codes'!$Q$4,'State Zip Codes'!$Q$3,IF(G2358&lt;='State Zip Codes'!$R$4,'State Zip Codes'!$R$3,IF(G2358&lt;='State Zip Codes'!$S$4,'State Zip Codes'!$S$3,IF(G2358&lt;='State Zip Codes'!$T$4,'State Zip Codes'!$T$3,"OUT OF TERRITORY"))))),$U$3)</f>
        <v>Zone 5</v>
      </c>
    </row>
    <row r="2359" spans="1:8" x14ac:dyDescent="0.25">
      <c r="A2359" t="s">
        <v>369</v>
      </c>
      <c r="B2359">
        <v>60181</v>
      </c>
      <c r="C2359" t="str">
        <f t="shared" si="36"/>
        <v>60181</v>
      </c>
      <c r="D2359" t="s">
        <v>350</v>
      </c>
      <c r="E2359" t="s">
        <v>1465</v>
      </c>
      <c r="F2359" t="s">
        <v>1480</v>
      </c>
      <c r="G2359" s="144">
        <v>18.019764509999998</v>
      </c>
      <c r="H2359" t="str">
        <f>IF(VLOOKUP(A2359,$J$4:$K$19,2)="Y",IF(G2359&lt;='State Zip Codes'!$P$4,'State Zip Codes'!$P$3,IF(G2359&lt;='State Zip Codes'!$Q$4,'State Zip Codes'!$Q$3,IF(G2359&lt;='State Zip Codes'!$R$4,'State Zip Codes'!$R$3,IF(G2359&lt;='State Zip Codes'!$S$4,'State Zip Codes'!$S$3,IF(G2359&lt;='State Zip Codes'!$T$4,'State Zip Codes'!$T$3,"OUT OF TERRITORY"))))),$U$3)</f>
        <v>Zone 5</v>
      </c>
    </row>
    <row r="2360" spans="1:8" x14ac:dyDescent="0.25">
      <c r="A2360" t="s">
        <v>369</v>
      </c>
      <c r="B2360">
        <v>60514</v>
      </c>
      <c r="C2360" t="str">
        <f t="shared" si="36"/>
        <v>60514</v>
      </c>
      <c r="D2360" t="s">
        <v>350</v>
      </c>
      <c r="E2360" t="s">
        <v>1465</v>
      </c>
      <c r="F2360" t="s">
        <v>1481</v>
      </c>
      <c r="G2360" s="144">
        <v>18.019764509999998</v>
      </c>
      <c r="H2360" t="str">
        <f>IF(VLOOKUP(A2360,$J$4:$K$19,2)="Y",IF(G2360&lt;='State Zip Codes'!$P$4,'State Zip Codes'!$P$3,IF(G2360&lt;='State Zip Codes'!$Q$4,'State Zip Codes'!$Q$3,IF(G2360&lt;='State Zip Codes'!$R$4,'State Zip Codes'!$R$3,IF(G2360&lt;='State Zip Codes'!$S$4,'State Zip Codes'!$S$3,IF(G2360&lt;='State Zip Codes'!$T$4,'State Zip Codes'!$T$3,"OUT OF TERRITORY"))))),$U$3)</f>
        <v>Zone 5</v>
      </c>
    </row>
    <row r="2361" spans="1:8" x14ac:dyDescent="0.25">
      <c r="A2361" t="s">
        <v>369</v>
      </c>
      <c r="B2361">
        <v>60016</v>
      </c>
      <c r="C2361" t="str">
        <f t="shared" si="36"/>
        <v>60016</v>
      </c>
      <c r="D2361" t="s">
        <v>350</v>
      </c>
      <c r="E2361" t="s">
        <v>1418</v>
      </c>
      <c r="F2361" t="s">
        <v>1467</v>
      </c>
      <c r="G2361" s="144">
        <v>18.6411357</v>
      </c>
      <c r="H2361" t="str">
        <f>IF(VLOOKUP(A2361,$J$4:$K$19,2)="Y",IF(G2361&lt;='State Zip Codes'!$P$4,'State Zip Codes'!$P$3,IF(G2361&lt;='State Zip Codes'!$Q$4,'State Zip Codes'!$Q$3,IF(G2361&lt;='State Zip Codes'!$R$4,'State Zip Codes'!$R$3,IF(G2361&lt;='State Zip Codes'!$S$4,'State Zip Codes'!$S$3,IF(G2361&lt;='State Zip Codes'!$T$4,'State Zip Codes'!$T$3,"OUT OF TERRITORY"))))),$U$3)</f>
        <v>Zone 5</v>
      </c>
    </row>
    <row r="2362" spans="1:8" x14ac:dyDescent="0.25">
      <c r="A2362" t="s">
        <v>369</v>
      </c>
      <c r="B2362">
        <v>60527</v>
      </c>
      <c r="C2362" t="str">
        <f t="shared" si="36"/>
        <v>60527</v>
      </c>
      <c r="D2362" t="s">
        <v>350</v>
      </c>
      <c r="E2362" t="s">
        <v>1465</v>
      </c>
      <c r="F2362" t="s">
        <v>1482</v>
      </c>
      <c r="G2362" s="144">
        <v>18.6411357</v>
      </c>
      <c r="H2362" t="str">
        <f>IF(VLOOKUP(A2362,$J$4:$K$19,2)="Y",IF(G2362&lt;='State Zip Codes'!$P$4,'State Zip Codes'!$P$3,IF(G2362&lt;='State Zip Codes'!$Q$4,'State Zip Codes'!$Q$3,IF(G2362&lt;='State Zip Codes'!$R$4,'State Zip Codes'!$R$3,IF(G2362&lt;='State Zip Codes'!$S$4,'State Zip Codes'!$S$3,IF(G2362&lt;='State Zip Codes'!$T$4,'State Zip Codes'!$T$3,"OUT OF TERRITORY"))))),$U$3)</f>
        <v>Zone 5</v>
      </c>
    </row>
    <row r="2363" spans="1:8" x14ac:dyDescent="0.25">
      <c r="A2363" t="s">
        <v>369</v>
      </c>
      <c r="B2363">
        <v>60426</v>
      </c>
      <c r="C2363" t="str">
        <f t="shared" si="36"/>
        <v>60426</v>
      </c>
      <c r="D2363" t="s">
        <v>350</v>
      </c>
      <c r="E2363" t="s">
        <v>1418</v>
      </c>
      <c r="F2363" t="s">
        <v>1483</v>
      </c>
      <c r="G2363" s="144">
        <v>18.6411357</v>
      </c>
      <c r="H2363" t="str">
        <f>IF(VLOOKUP(A2363,$J$4:$K$19,2)="Y",IF(G2363&lt;='State Zip Codes'!$P$4,'State Zip Codes'!$P$3,IF(G2363&lt;='State Zip Codes'!$Q$4,'State Zip Codes'!$Q$3,IF(G2363&lt;='State Zip Codes'!$R$4,'State Zip Codes'!$R$3,IF(G2363&lt;='State Zip Codes'!$S$4,'State Zip Codes'!$S$3,IF(G2363&lt;='State Zip Codes'!$T$4,'State Zip Codes'!$T$3,"OUT OF TERRITORY"))))),$U$3)</f>
        <v>Zone 5</v>
      </c>
    </row>
    <row r="2364" spans="1:8" x14ac:dyDescent="0.25">
      <c r="A2364" t="s">
        <v>369</v>
      </c>
      <c r="B2364">
        <v>60409</v>
      </c>
      <c r="C2364" t="str">
        <f t="shared" si="36"/>
        <v>60409</v>
      </c>
      <c r="D2364" t="s">
        <v>350</v>
      </c>
      <c r="E2364" t="s">
        <v>1418</v>
      </c>
      <c r="F2364" t="s">
        <v>1484</v>
      </c>
      <c r="G2364" s="144">
        <v>18.6411357</v>
      </c>
      <c r="H2364" t="str">
        <f>IF(VLOOKUP(A2364,$J$4:$K$19,2)="Y",IF(G2364&lt;='State Zip Codes'!$P$4,'State Zip Codes'!$P$3,IF(G2364&lt;='State Zip Codes'!$Q$4,'State Zip Codes'!$Q$3,IF(G2364&lt;='State Zip Codes'!$R$4,'State Zip Codes'!$R$3,IF(G2364&lt;='State Zip Codes'!$S$4,'State Zip Codes'!$S$3,IF(G2364&lt;='State Zip Codes'!$T$4,'State Zip Codes'!$T$3,"OUT OF TERRITORY"))))),$U$3)</f>
        <v>Zone 5</v>
      </c>
    </row>
    <row r="2365" spans="1:8" x14ac:dyDescent="0.25">
      <c r="A2365" t="s">
        <v>369</v>
      </c>
      <c r="B2365">
        <v>60026</v>
      </c>
      <c r="C2365" t="str">
        <f t="shared" si="36"/>
        <v>60026</v>
      </c>
      <c r="D2365" t="s">
        <v>350</v>
      </c>
      <c r="E2365" t="s">
        <v>1418</v>
      </c>
      <c r="F2365" t="s">
        <v>1478</v>
      </c>
      <c r="G2365" s="144">
        <v>18.6411357</v>
      </c>
      <c r="H2365" t="str">
        <f>IF(VLOOKUP(A2365,$J$4:$K$19,2)="Y",IF(G2365&lt;='State Zip Codes'!$P$4,'State Zip Codes'!$P$3,IF(G2365&lt;='State Zip Codes'!$Q$4,'State Zip Codes'!$Q$3,IF(G2365&lt;='State Zip Codes'!$R$4,'State Zip Codes'!$R$3,IF(G2365&lt;='State Zip Codes'!$S$4,'State Zip Codes'!$S$3,IF(G2365&lt;='State Zip Codes'!$T$4,'State Zip Codes'!$T$3,"OUT OF TERRITORY"))))),$U$3)</f>
        <v>Zone 5</v>
      </c>
    </row>
    <row r="2366" spans="1:8" x14ac:dyDescent="0.25">
      <c r="A2366" t="s">
        <v>369</v>
      </c>
      <c r="B2366">
        <v>60559</v>
      </c>
      <c r="C2366" t="str">
        <f t="shared" si="36"/>
        <v>60559</v>
      </c>
      <c r="D2366" t="s">
        <v>350</v>
      </c>
      <c r="E2366" t="s">
        <v>1465</v>
      </c>
      <c r="F2366" t="s">
        <v>1485</v>
      </c>
      <c r="G2366" s="144">
        <v>18.6411357</v>
      </c>
      <c r="H2366" t="str">
        <f>IF(VLOOKUP(A2366,$J$4:$K$19,2)="Y",IF(G2366&lt;='State Zip Codes'!$P$4,'State Zip Codes'!$P$3,IF(G2366&lt;='State Zip Codes'!$Q$4,'State Zip Codes'!$Q$3,IF(G2366&lt;='State Zip Codes'!$R$4,'State Zip Codes'!$R$3,IF(G2366&lt;='State Zip Codes'!$S$4,'State Zip Codes'!$S$3,IF(G2366&lt;='State Zip Codes'!$T$4,'State Zip Codes'!$T$3,"OUT OF TERRITORY"))))),$U$3)</f>
        <v>Zone 5</v>
      </c>
    </row>
    <row r="2367" spans="1:8" x14ac:dyDescent="0.25">
      <c r="A2367" t="s">
        <v>369</v>
      </c>
      <c r="B2367">
        <v>60464</v>
      </c>
      <c r="C2367" t="str">
        <f t="shared" si="36"/>
        <v>60464</v>
      </c>
      <c r="D2367" t="s">
        <v>350</v>
      </c>
      <c r="E2367" t="s">
        <v>1418</v>
      </c>
      <c r="F2367" t="s">
        <v>1486</v>
      </c>
      <c r="G2367" s="144">
        <v>18.6411357</v>
      </c>
      <c r="H2367" t="str">
        <f>IF(VLOOKUP(A2367,$J$4:$K$19,2)="Y",IF(G2367&lt;='State Zip Codes'!$P$4,'State Zip Codes'!$P$3,IF(G2367&lt;='State Zip Codes'!$Q$4,'State Zip Codes'!$Q$3,IF(G2367&lt;='State Zip Codes'!$R$4,'State Zip Codes'!$R$3,IF(G2367&lt;='State Zip Codes'!$S$4,'State Zip Codes'!$S$3,IF(G2367&lt;='State Zip Codes'!$T$4,'State Zip Codes'!$T$3,"OUT OF TERRITORY"))))),$U$3)</f>
        <v>Zone 5</v>
      </c>
    </row>
    <row r="2368" spans="1:8" x14ac:dyDescent="0.25">
      <c r="A2368" t="s">
        <v>369</v>
      </c>
      <c r="B2368">
        <v>60428</v>
      </c>
      <c r="C2368" t="str">
        <f t="shared" si="36"/>
        <v>60428</v>
      </c>
      <c r="D2368" t="s">
        <v>350</v>
      </c>
      <c r="E2368" t="s">
        <v>1418</v>
      </c>
      <c r="F2368" t="s">
        <v>1487</v>
      </c>
      <c r="G2368" s="144">
        <v>19.262506889999997</v>
      </c>
      <c r="H2368" t="str">
        <f>IF(VLOOKUP(A2368,$J$4:$K$19,2)="Y",IF(G2368&lt;='State Zip Codes'!$P$4,'State Zip Codes'!$P$3,IF(G2368&lt;='State Zip Codes'!$Q$4,'State Zip Codes'!$Q$3,IF(G2368&lt;='State Zip Codes'!$R$4,'State Zip Codes'!$R$3,IF(G2368&lt;='State Zip Codes'!$S$4,'State Zip Codes'!$S$3,IF(G2368&lt;='State Zip Codes'!$T$4,'State Zip Codes'!$T$3,"OUT OF TERRITORY"))))),$U$3)</f>
        <v>Zone 5</v>
      </c>
    </row>
    <row r="2369" spans="1:8" x14ac:dyDescent="0.25">
      <c r="A2369" t="s">
        <v>369</v>
      </c>
      <c r="B2369">
        <v>60473</v>
      </c>
      <c r="C2369" t="str">
        <f t="shared" si="36"/>
        <v>60473</v>
      </c>
      <c r="D2369" t="s">
        <v>350</v>
      </c>
      <c r="E2369" t="s">
        <v>1418</v>
      </c>
      <c r="F2369" t="s">
        <v>1488</v>
      </c>
      <c r="G2369" s="144">
        <v>19.262506889999997</v>
      </c>
      <c r="H2369" t="str">
        <f>IF(VLOOKUP(A2369,$J$4:$K$19,2)="Y",IF(G2369&lt;='State Zip Codes'!$P$4,'State Zip Codes'!$P$3,IF(G2369&lt;='State Zip Codes'!$Q$4,'State Zip Codes'!$Q$3,IF(G2369&lt;='State Zip Codes'!$R$4,'State Zip Codes'!$R$3,IF(G2369&lt;='State Zip Codes'!$S$4,'State Zip Codes'!$S$3,IF(G2369&lt;='State Zip Codes'!$T$4,'State Zip Codes'!$T$3,"OUT OF TERRITORY"))))),$U$3)</f>
        <v>Zone 5</v>
      </c>
    </row>
    <row r="2370" spans="1:8" x14ac:dyDescent="0.25">
      <c r="A2370" t="s">
        <v>369</v>
      </c>
      <c r="B2370">
        <v>60022</v>
      </c>
      <c r="C2370" t="str">
        <f t="shared" si="36"/>
        <v>60022</v>
      </c>
      <c r="D2370" t="s">
        <v>350</v>
      </c>
      <c r="E2370" t="s">
        <v>1418</v>
      </c>
      <c r="F2370" t="s">
        <v>1489</v>
      </c>
      <c r="G2370" s="144">
        <v>19.262506889999997</v>
      </c>
      <c r="H2370" t="str">
        <f>IF(VLOOKUP(A2370,$J$4:$K$19,2)="Y",IF(G2370&lt;='State Zip Codes'!$P$4,'State Zip Codes'!$P$3,IF(G2370&lt;='State Zip Codes'!$Q$4,'State Zip Codes'!$Q$3,IF(G2370&lt;='State Zip Codes'!$R$4,'State Zip Codes'!$R$3,IF(G2370&lt;='State Zip Codes'!$S$4,'State Zip Codes'!$S$3,IF(G2370&lt;='State Zip Codes'!$T$4,'State Zip Codes'!$T$3,"OUT OF TERRITORY"))))),$U$3)</f>
        <v>Zone 5</v>
      </c>
    </row>
    <row r="2371" spans="1:8" x14ac:dyDescent="0.25">
      <c r="A2371" t="s">
        <v>369</v>
      </c>
      <c r="B2371">
        <v>60191</v>
      </c>
      <c r="C2371" t="str">
        <f t="shared" si="36"/>
        <v>60191</v>
      </c>
      <c r="D2371" t="s">
        <v>350</v>
      </c>
      <c r="E2371" t="s">
        <v>1465</v>
      </c>
      <c r="F2371" t="s">
        <v>1473</v>
      </c>
      <c r="G2371" s="144">
        <v>19.262506889999997</v>
      </c>
      <c r="H2371" t="str">
        <f>IF(VLOOKUP(A2371,$J$4:$K$19,2)="Y",IF(G2371&lt;='State Zip Codes'!$P$4,'State Zip Codes'!$P$3,IF(G2371&lt;='State Zip Codes'!$Q$4,'State Zip Codes'!$Q$3,IF(G2371&lt;='State Zip Codes'!$R$4,'State Zip Codes'!$R$3,IF(G2371&lt;='State Zip Codes'!$S$4,'State Zip Codes'!$S$3,IF(G2371&lt;='State Zip Codes'!$T$4,'State Zip Codes'!$T$3,"OUT OF TERRITORY"))))),$U$3)</f>
        <v>Zone 5</v>
      </c>
    </row>
    <row r="2372" spans="1:8" x14ac:dyDescent="0.25">
      <c r="A2372" t="s">
        <v>369</v>
      </c>
      <c r="B2372">
        <v>60452</v>
      </c>
      <c r="C2372" t="str">
        <f t="shared" si="36"/>
        <v>60452</v>
      </c>
      <c r="D2372" t="s">
        <v>350</v>
      </c>
      <c r="E2372" t="s">
        <v>1418</v>
      </c>
      <c r="F2372" t="s">
        <v>1490</v>
      </c>
      <c r="G2372" s="144">
        <v>19.883878079999999</v>
      </c>
      <c r="H2372" t="str">
        <f>IF(VLOOKUP(A2372,$J$4:$K$19,2)="Y",IF(G2372&lt;='State Zip Codes'!$P$4,'State Zip Codes'!$P$3,IF(G2372&lt;='State Zip Codes'!$Q$4,'State Zip Codes'!$Q$3,IF(G2372&lt;='State Zip Codes'!$R$4,'State Zip Codes'!$R$3,IF(G2372&lt;='State Zip Codes'!$S$4,'State Zip Codes'!$S$3,IF(G2372&lt;='State Zip Codes'!$T$4,'State Zip Codes'!$T$3,"OUT OF TERRITORY"))))),$U$3)</f>
        <v>Zone 5</v>
      </c>
    </row>
    <row r="2373" spans="1:8" x14ac:dyDescent="0.25">
      <c r="A2373" t="s">
        <v>369</v>
      </c>
      <c r="B2373">
        <v>60599</v>
      </c>
      <c r="C2373" t="str">
        <f t="shared" ref="C2373:C2436" si="37">TRIM(CLEAN(B2373))</f>
        <v>60599</v>
      </c>
      <c r="D2373" t="s">
        <v>350</v>
      </c>
      <c r="E2373" t="s">
        <v>1465</v>
      </c>
      <c r="F2373" t="s">
        <v>1491</v>
      </c>
      <c r="G2373" s="144">
        <v>19.883878079999999</v>
      </c>
      <c r="H2373" t="str">
        <f>IF(VLOOKUP(A2373,$J$4:$K$19,2)="Y",IF(G2373&lt;='State Zip Codes'!$P$4,'State Zip Codes'!$P$3,IF(G2373&lt;='State Zip Codes'!$Q$4,'State Zip Codes'!$Q$3,IF(G2373&lt;='State Zip Codes'!$R$4,'State Zip Codes'!$R$3,IF(G2373&lt;='State Zip Codes'!$S$4,'State Zip Codes'!$S$3,IF(G2373&lt;='State Zip Codes'!$T$4,'State Zip Codes'!$T$3,"OUT OF TERRITORY"))))),$U$3)</f>
        <v>Zone 5</v>
      </c>
    </row>
    <row r="2374" spans="1:8" x14ac:dyDescent="0.25">
      <c r="A2374" t="s">
        <v>369</v>
      </c>
      <c r="B2374">
        <v>60056</v>
      </c>
      <c r="C2374" t="str">
        <f t="shared" si="37"/>
        <v>60056</v>
      </c>
      <c r="D2374" t="s">
        <v>350</v>
      </c>
      <c r="E2374" t="s">
        <v>1418</v>
      </c>
      <c r="F2374" t="s">
        <v>1492</v>
      </c>
      <c r="G2374" s="144">
        <v>19.883878079999999</v>
      </c>
      <c r="H2374" t="str">
        <f>IF(VLOOKUP(A2374,$J$4:$K$19,2)="Y",IF(G2374&lt;='State Zip Codes'!$P$4,'State Zip Codes'!$P$3,IF(G2374&lt;='State Zip Codes'!$Q$4,'State Zip Codes'!$Q$3,IF(G2374&lt;='State Zip Codes'!$R$4,'State Zip Codes'!$R$3,IF(G2374&lt;='State Zip Codes'!$S$4,'State Zip Codes'!$S$3,IF(G2374&lt;='State Zip Codes'!$T$4,'State Zip Codes'!$T$3,"OUT OF TERRITORY"))))),$U$3)</f>
        <v>Zone 5</v>
      </c>
    </row>
    <row r="2375" spans="1:8" x14ac:dyDescent="0.25">
      <c r="A2375" t="s">
        <v>369</v>
      </c>
      <c r="B2375">
        <v>60062</v>
      </c>
      <c r="C2375" t="str">
        <f t="shared" si="37"/>
        <v>60062</v>
      </c>
      <c r="D2375" t="s">
        <v>350</v>
      </c>
      <c r="E2375" t="s">
        <v>1418</v>
      </c>
      <c r="F2375" t="s">
        <v>1493</v>
      </c>
      <c r="G2375" s="144">
        <v>20.50524927</v>
      </c>
      <c r="H2375" t="str">
        <f>IF(VLOOKUP(A2375,$J$4:$K$19,2)="Y",IF(G2375&lt;='State Zip Codes'!$P$4,'State Zip Codes'!$P$3,IF(G2375&lt;='State Zip Codes'!$Q$4,'State Zip Codes'!$Q$3,IF(G2375&lt;='State Zip Codes'!$R$4,'State Zip Codes'!$R$3,IF(G2375&lt;='State Zip Codes'!$S$4,'State Zip Codes'!$S$3,IF(G2375&lt;='State Zip Codes'!$T$4,'State Zip Codes'!$T$3,"OUT OF TERRITORY"))))),$U$3)</f>
        <v>Zone 5</v>
      </c>
    </row>
    <row r="2376" spans="1:8" x14ac:dyDescent="0.25">
      <c r="A2376" t="s">
        <v>369</v>
      </c>
      <c r="B2376">
        <v>60148</v>
      </c>
      <c r="C2376" t="str">
        <f t="shared" si="37"/>
        <v>60148</v>
      </c>
      <c r="D2376" t="s">
        <v>350</v>
      </c>
      <c r="E2376" t="s">
        <v>1465</v>
      </c>
      <c r="F2376" t="s">
        <v>1494</v>
      </c>
      <c r="G2376" s="144">
        <v>20.50524927</v>
      </c>
      <c r="H2376" t="str">
        <f>IF(VLOOKUP(A2376,$J$4:$K$19,2)="Y",IF(G2376&lt;='State Zip Codes'!$P$4,'State Zip Codes'!$P$3,IF(G2376&lt;='State Zip Codes'!$Q$4,'State Zip Codes'!$Q$3,IF(G2376&lt;='State Zip Codes'!$R$4,'State Zip Codes'!$R$3,IF(G2376&lt;='State Zip Codes'!$S$4,'State Zip Codes'!$S$3,IF(G2376&lt;='State Zip Codes'!$T$4,'State Zip Codes'!$T$3,"OUT OF TERRITORY"))))),$U$3)</f>
        <v>Zone 5</v>
      </c>
    </row>
    <row r="2377" spans="1:8" x14ac:dyDescent="0.25">
      <c r="A2377" t="s">
        <v>369</v>
      </c>
      <c r="B2377">
        <v>60101</v>
      </c>
      <c r="C2377" t="str">
        <f t="shared" si="37"/>
        <v>60101</v>
      </c>
      <c r="D2377" t="s">
        <v>350</v>
      </c>
      <c r="E2377" t="s">
        <v>1465</v>
      </c>
      <c r="F2377" t="s">
        <v>1495</v>
      </c>
      <c r="G2377" s="144">
        <v>20.50524927</v>
      </c>
      <c r="H2377" t="str">
        <f>IF(VLOOKUP(A2377,$J$4:$K$19,2)="Y",IF(G2377&lt;='State Zip Codes'!$P$4,'State Zip Codes'!$P$3,IF(G2377&lt;='State Zip Codes'!$Q$4,'State Zip Codes'!$Q$3,IF(G2377&lt;='State Zip Codes'!$R$4,'State Zip Codes'!$R$3,IF(G2377&lt;='State Zip Codes'!$S$4,'State Zip Codes'!$S$3,IF(G2377&lt;='State Zip Codes'!$T$4,'State Zip Codes'!$T$3,"OUT OF TERRITORY"))))),$U$3)</f>
        <v>Zone 5</v>
      </c>
    </row>
    <row r="2378" spans="1:8" x14ac:dyDescent="0.25">
      <c r="A2378" t="s">
        <v>369</v>
      </c>
      <c r="B2378">
        <v>60561</v>
      </c>
      <c r="C2378" t="str">
        <f t="shared" si="37"/>
        <v>60561</v>
      </c>
      <c r="D2378" t="s">
        <v>350</v>
      </c>
      <c r="E2378" t="s">
        <v>1465</v>
      </c>
      <c r="F2378" t="s">
        <v>1496</v>
      </c>
      <c r="G2378" s="144">
        <v>20.50524927</v>
      </c>
      <c r="H2378" t="str">
        <f>IF(VLOOKUP(A2378,$J$4:$K$19,2)="Y",IF(G2378&lt;='State Zip Codes'!$P$4,'State Zip Codes'!$P$3,IF(G2378&lt;='State Zip Codes'!$Q$4,'State Zip Codes'!$Q$3,IF(G2378&lt;='State Zip Codes'!$R$4,'State Zip Codes'!$R$3,IF(G2378&lt;='State Zip Codes'!$S$4,'State Zip Codes'!$S$3,IF(G2378&lt;='State Zip Codes'!$T$4,'State Zip Codes'!$T$3,"OUT OF TERRITORY"))))),$U$3)</f>
        <v>Zone 5</v>
      </c>
    </row>
    <row r="2379" spans="1:8" x14ac:dyDescent="0.25">
      <c r="A2379" t="s">
        <v>369</v>
      </c>
      <c r="B2379">
        <v>60462</v>
      </c>
      <c r="C2379" t="str">
        <f t="shared" si="37"/>
        <v>60462</v>
      </c>
      <c r="D2379" t="s">
        <v>350</v>
      </c>
      <c r="E2379" t="s">
        <v>1418</v>
      </c>
      <c r="F2379" t="s">
        <v>1497</v>
      </c>
      <c r="G2379" s="144">
        <v>21.126620459999998</v>
      </c>
      <c r="H2379" t="str">
        <f>IF(VLOOKUP(A2379,$J$4:$K$19,2)="Y",IF(G2379&lt;='State Zip Codes'!$P$4,'State Zip Codes'!$P$3,IF(G2379&lt;='State Zip Codes'!$Q$4,'State Zip Codes'!$Q$3,IF(G2379&lt;='State Zip Codes'!$R$4,'State Zip Codes'!$R$3,IF(G2379&lt;='State Zip Codes'!$S$4,'State Zip Codes'!$S$3,IF(G2379&lt;='State Zip Codes'!$T$4,'State Zip Codes'!$T$3,"OUT OF TERRITORY"))))),$U$3)</f>
        <v>Zone 5</v>
      </c>
    </row>
    <row r="2380" spans="1:8" x14ac:dyDescent="0.25">
      <c r="A2380" t="s">
        <v>369</v>
      </c>
      <c r="B2380">
        <v>60007</v>
      </c>
      <c r="C2380" t="str">
        <f t="shared" si="37"/>
        <v>60007</v>
      </c>
      <c r="D2380" t="s">
        <v>350</v>
      </c>
      <c r="E2380" t="s">
        <v>1418</v>
      </c>
      <c r="F2380" t="s">
        <v>1498</v>
      </c>
      <c r="G2380" s="144">
        <v>21.126620459999998</v>
      </c>
      <c r="H2380" t="str">
        <f>IF(VLOOKUP(A2380,$J$4:$K$19,2)="Y",IF(G2380&lt;='State Zip Codes'!$P$4,'State Zip Codes'!$P$3,IF(G2380&lt;='State Zip Codes'!$Q$4,'State Zip Codes'!$Q$3,IF(G2380&lt;='State Zip Codes'!$R$4,'State Zip Codes'!$R$3,IF(G2380&lt;='State Zip Codes'!$S$4,'State Zip Codes'!$S$3,IF(G2380&lt;='State Zip Codes'!$T$4,'State Zip Codes'!$T$3,"OUT OF TERRITORY"))))),$U$3)</f>
        <v>Zone 5</v>
      </c>
    </row>
    <row r="2381" spans="1:8" x14ac:dyDescent="0.25">
      <c r="A2381" t="s">
        <v>369</v>
      </c>
      <c r="B2381">
        <v>60143</v>
      </c>
      <c r="C2381" t="str">
        <f t="shared" si="37"/>
        <v>60143</v>
      </c>
      <c r="D2381" t="s">
        <v>350</v>
      </c>
      <c r="E2381" t="s">
        <v>1465</v>
      </c>
      <c r="F2381" t="s">
        <v>1499</v>
      </c>
      <c r="G2381" s="144">
        <v>21.126620459999998</v>
      </c>
      <c r="H2381" t="str">
        <f>IF(VLOOKUP(A2381,$J$4:$K$19,2)="Y",IF(G2381&lt;='State Zip Codes'!$P$4,'State Zip Codes'!$P$3,IF(G2381&lt;='State Zip Codes'!$Q$4,'State Zip Codes'!$Q$3,IF(G2381&lt;='State Zip Codes'!$R$4,'State Zip Codes'!$R$3,IF(G2381&lt;='State Zip Codes'!$S$4,'State Zip Codes'!$S$3,IF(G2381&lt;='State Zip Codes'!$T$4,'State Zip Codes'!$T$3,"OUT OF TERRITORY"))))),$U$3)</f>
        <v>Zone 5</v>
      </c>
    </row>
    <row r="2382" spans="1:8" x14ac:dyDescent="0.25">
      <c r="A2382" t="s">
        <v>369</v>
      </c>
      <c r="B2382">
        <v>60515</v>
      </c>
      <c r="C2382" t="str">
        <f t="shared" si="37"/>
        <v>60515</v>
      </c>
      <c r="D2382" t="s">
        <v>350</v>
      </c>
      <c r="E2382" t="s">
        <v>1465</v>
      </c>
      <c r="F2382" t="s">
        <v>1500</v>
      </c>
      <c r="G2382" s="144">
        <v>21.126620459999998</v>
      </c>
      <c r="H2382" t="str">
        <f>IF(VLOOKUP(A2382,$J$4:$K$19,2)="Y",IF(G2382&lt;='State Zip Codes'!$P$4,'State Zip Codes'!$P$3,IF(G2382&lt;='State Zip Codes'!$Q$4,'State Zip Codes'!$Q$3,IF(G2382&lt;='State Zip Codes'!$R$4,'State Zip Codes'!$R$3,IF(G2382&lt;='State Zip Codes'!$S$4,'State Zip Codes'!$S$3,IF(G2382&lt;='State Zip Codes'!$T$4,'State Zip Codes'!$T$3,"OUT OF TERRITORY"))))),$U$3)</f>
        <v>Zone 5</v>
      </c>
    </row>
    <row r="2383" spans="1:8" x14ac:dyDescent="0.25">
      <c r="A2383" t="s">
        <v>369</v>
      </c>
      <c r="B2383">
        <v>60429</v>
      </c>
      <c r="C2383" t="str">
        <f t="shared" si="37"/>
        <v>60429</v>
      </c>
      <c r="D2383" t="s">
        <v>350</v>
      </c>
      <c r="E2383" t="s">
        <v>1418</v>
      </c>
      <c r="F2383" t="s">
        <v>1501</v>
      </c>
      <c r="G2383" s="144">
        <v>21.126620459999998</v>
      </c>
      <c r="H2383" t="str">
        <f>IF(VLOOKUP(A2383,$J$4:$K$19,2)="Y",IF(G2383&lt;='State Zip Codes'!$P$4,'State Zip Codes'!$P$3,IF(G2383&lt;='State Zip Codes'!$Q$4,'State Zip Codes'!$Q$3,IF(G2383&lt;='State Zip Codes'!$R$4,'State Zip Codes'!$R$3,IF(G2383&lt;='State Zip Codes'!$S$4,'State Zip Codes'!$S$3,IF(G2383&lt;='State Zip Codes'!$T$4,'State Zip Codes'!$T$3,"OUT OF TERRITORY"))))),$U$3)</f>
        <v>Zone 5</v>
      </c>
    </row>
    <row r="2384" spans="1:8" x14ac:dyDescent="0.25">
      <c r="A2384" t="s">
        <v>369</v>
      </c>
      <c r="B2384">
        <v>60476</v>
      </c>
      <c r="C2384" t="str">
        <f t="shared" si="37"/>
        <v>60476</v>
      </c>
      <c r="D2384" t="s">
        <v>350</v>
      </c>
      <c r="E2384" t="s">
        <v>1418</v>
      </c>
      <c r="F2384" t="s">
        <v>401</v>
      </c>
      <c r="G2384" s="144">
        <v>21.747991649999999</v>
      </c>
      <c r="H2384" t="str">
        <f>IF(VLOOKUP(A2384,$J$4:$K$19,2)="Y",IF(G2384&lt;='State Zip Codes'!$P$4,'State Zip Codes'!$P$3,IF(G2384&lt;='State Zip Codes'!$Q$4,'State Zip Codes'!$Q$3,IF(G2384&lt;='State Zip Codes'!$R$4,'State Zip Codes'!$R$3,IF(G2384&lt;='State Zip Codes'!$S$4,'State Zip Codes'!$S$3,IF(G2384&lt;='State Zip Codes'!$T$4,'State Zip Codes'!$T$3,"OUT OF TERRITORY"))))),$U$3)</f>
        <v>Zone 5</v>
      </c>
    </row>
    <row r="2385" spans="1:8" x14ac:dyDescent="0.25">
      <c r="A2385" t="s">
        <v>369</v>
      </c>
      <c r="B2385">
        <v>60438</v>
      </c>
      <c r="C2385" t="str">
        <f t="shared" si="37"/>
        <v>60438</v>
      </c>
      <c r="D2385" t="s">
        <v>350</v>
      </c>
      <c r="E2385" t="s">
        <v>1418</v>
      </c>
      <c r="F2385" t="s">
        <v>1502</v>
      </c>
      <c r="G2385" s="144">
        <v>21.747991649999999</v>
      </c>
      <c r="H2385" t="str">
        <f>IF(VLOOKUP(A2385,$J$4:$K$19,2)="Y",IF(G2385&lt;='State Zip Codes'!$P$4,'State Zip Codes'!$P$3,IF(G2385&lt;='State Zip Codes'!$Q$4,'State Zip Codes'!$Q$3,IF(G2385&lt;='State Zip Codes'!$R$4,'State Zip Codes'!$R$3,IF(G2385&lt;='State Zip Codes'!$S$4,'State Zip Codes'!$S$3,IF(G2385&lt;='State Zip Codes'!$T$4,'State Zip Codes'!$T$3,"OUT OF TERRITORY"))))),$U$3)</f>
        <v>Zone 5</v>
      </c>
    </row>
    <row r="2386" spans="1:8" x14ac:dyDescent="0.25">
      <c r="A2386" t="s">
        <v>369</v>
      </c>
      <c r="B2386">
        <v>60516</v>
      </c>
      <c r="C2386" t="str">
        <f t="shared" si="37"/>
        <v>60516</v>
      </c>
      <c r="D2386" t="s">
        <v>350</v>
      </c>
      <c r="E2386" t="s">
        <v>1465</v>
      </c>
      <c r="F2386" t="s">
        <v>1500</v>
      </c>
      <c r="G2386" s="144">
        <v>22.369362839999997</v>
      </c>
      <c r="H2386" t="str">
        <f>IF(VLOOKUP(A2386,$J$4:$K$19,2)="Y",IF(G2386&lt;='State Zip Codes'!$P$4,'State Zip Codes'!$P$3,IF(G2386&lt;='State Zip Codes'!$Q$4,'State Zip Codes'!$Q$3,IF(G2386&lt;='State Zip Codes'!$R$4,'State Zip Codes'!$R$3,IF(G2386&lt;='State Zip Codes'!$S$4,'State Zip Codes'!$S$3,IF(G2386&lt;='State Zip Codes'!$T$4,'State Zip Codes'!$T$3,"OUT OF TERRITORY"))))),$U$3)</f>
        <v>Zone 5</v>
      </c>
    </row>
    <row r="2387" spans="1:8" x14ac:dyDescent="0.25">
      <c r="A2387" t="s">
        <v>369</v>
      </c>
      <c r="B2387">
        <v>60070</v>
      </c>
      <c r="C2387" t="str">
        <f t="shared" si="37"/>
        <v>60070</v>
      </c>
      <c r="D2387" t="s">
        <v>350</v>
      </c>
      <c r="E2387" t="s">
        <v>1418</v>
      </c>
      <c r="F2387" t="s">
        <v>1503</v>
      </c>
      <c r="G2387" s="144">
        <v>22.369362839999997</v>
      </c>
      <c r="H2387" t="str">
        <f>IF(VLOOKUP(A2387,$J$4:$K$19,2)="Y",IF(G2387&lt;='State Zip Codes'!$P$4,'State Zip Codes'!$P$3,IF(G2387&lt;='State Zip Codes'!$Q$4,'State Zip Codes'!$Q$3,IF(G2387&lt;='State Zip Codes'!$R$4,'State Zip Codes'!$R$3,IF(G2387&lt;='State Zip Codes'!$S$4,'State Zip Codes'!$S$3,IF(G2387&lt;='State Zip Codes'!$T$4,'State Zip Codes'!$T$3,"OUT OF TERRITORY"))))),$U$3)</f>
        <v>Zone 5</v>
      </c>
    </row>
    <row r="2388" spans="1:8" x14ac:dyDescent="0.25">
      <c r="A2388" t="s">
        <v>369</v>
      </c>
      <c r="B2388">
        <v>60430</v>
      </c>
      <c r="C2388" t="str">
        <f t="shared" si="37"/>
        <v>60430</v>
      </c>
      <c r="D2388" t="s">
        <v>350</v>
      </c>
      <c r="E2388" t="s">
        <v>1418</v>
      </c>
      <c r="F2388" t="s">
        <v>1504</v>
      </c>
      <c r="G2388" s="144">
        <v>22.369362839999997</v>
      </c>
      <c r="H2388" t="str">
        <f>IF(VLOOKUP(A2388,$J$4:$K$19,2)="Y",IF(G2388&lt;='State Zip Codes'!$P$4,'State Zip Codes'!$P$3,IF(G2388&lt;='State Zip Codes'!$Q$4,'State Zip Codes'!$Q$3,IF(G2388&lt;='State Zip Codes'!$R$4,'State Zip Codes'!$R$3,IF(G2388&lt;='State Zip Codes'!$S$4,'State Zip Codes'!$S$3,IF(G2388&lt;='State Zip Codes'!$T$4,'State Zip Codes'!$T$3,"OUT OF TERRITORY"))))),$U$3)</f>
        <v>Zone 5</v>
      </c>
    </row>
    <row r="2389" spans="1:8" x14ac:dyDescent="0.25">
      <c r="A2389" t="s">
        <v>369</v>
      </c>
      <c r="B2389">
        <v>60137</v>
      </c>
      <c r="C2389" t="str">
        <f t="shared" si="37"/>
        <v>60137</v>
      </c>
      <c r="D2389" t="s">
        <v>350</v>
      </c>
      <c r="E2389" t="s">
        <v>1465</v>
      </c>
      <c r="F2389" t="s">
        <v>1505</v>
      </c>
      <c r="G2389" s="144">
        <v>22.369362839999997</v>
      </c>
      <c r="H2389" t="str">
        <f>IF(VLOOKUP(A2389,$J$4:$K$19,2)="Y",IF(G2389&lt;='State Zip Codes'!$P$4,'State Zip Codes'!$P$3,IF(G2389&lt;='State Zip Codes'!$Q$4,'State Zip Codes'!$Q$3,IF(G2389&lt;='State Zip Codes'!$R$4,'State Zip Codes'!$R$3,IF(G2389&lt;='State Zip Codes'!$S$4,'State Zip Codes'!$S$3,IF(G2389&lt;='State Zip Codes'!$T$4,'State Zip Codes'!$T$3,"OUT OF TERRITORY"))))),$U$3)</f>
        <v>Zone 5</v>
      </c>
    </row>
    <row r="2390" spans="1:8" x14ac:dyDescent="0.25">
      <c r="A2390" t="s">
        <v>369</v>
      </c>
      <c r="B2390">
        <v>60005</v>
      </c>
      <c r="C2390" t="str">
        <f t="shared" si="37"/>
        <v>60005</v>
      </c>
      <c r="D2390" t="s">
        <v>350</v>
      </c>
      <c r="E2390" t="s">
        <v>1418</v>
      </c>
      <c r="F2390" t="s">
        <v>1506</v>
      </c>
      <c r="G2390" s="144">
        <v>22.369362839999997</v>
      </c>
      <c r="H2390" t="str">
        <f>IF(VLOOKUP(A2390,$J$4:$K$19,2)="Y",IF(G2390&lt;='State Zip Codes'!$P$4,'State Zip Codes'!$P$3,IF(G2390&lt;='State Zip Codes'!$Q$4,'State Zip Codes'!$Q$3,IF(G2390&lt;='State Zip Codes'!$R$4,'State Zip Codes'!$R$3,IF(G2390&lt;='State Zip Codes'!$S$4,'State Zip Codes'!$S$3,IF(G2390&lt;='State Zip Codes'!$T$4,'State Zip Codes'!$T$3,"OUT OF TERRITORY"))))),$U$3)</f>
        <v>Zone 5</v>
      </c>
    </row>
    <row r="2391" spans="1:8" x14ac:dyDescent="0.25">
      <c r="A2391" t="s">
        <v>369</v>
      </c>
      <c r="B2391">
        <v>60478</v>
      </c>
      <c r="C2391" t="str">
        <f t="shared" si="37"/>
        <v>60478</v>
      </c>
      <c r="D2391" t="s">
        <v>350</v>
      </c>
      <c r="E2391" t="s">
        <v>1418</v>
      </c>
      <c r="F2391" t="s">
        <v>1507</v>
      </c>
      <c r="G2391" s="144">
        <v>22.369362839999997</v>
      </c>
      <c r="H2391" t="str">
        <f>IF(VLOOKUP(A2391,$J$4:$K$19,2)="Y",IF(G2391&lt;='State Zip Codes'!$P$4,'State Zip Codes'!$P$3,IF(G2391&lt;='State Zip Codes'!$Q$4,'State Zip Codes'!$Q$3,IF(G2391&lt;='State Zip Codes'!$R$4,'State Zip Codes'!$R$3,IF(G2391&lt;='State Zip Codes'!$S$4,'State Zip Codes'!$S$3,IF(G2391&lt;='State Zip Codes'!$T$4,'State Zip Codes'!$T$3,"OUT OF TERRITORY"))))),$U$3)</f>
        <v>Zone 5</v>
      </c>
    </row>
    <row r="2392" spans="1:8" x14ac:dyDescent="0.25">
      <c r="A2392" t="s">
        <v>369</v>
      </c>
      <c r="B2392">
        <v>60477</v>
      </c>
      <c r="C2392" t="str">
        <f t="shared" si="37"/>
        <v>60477</v>
      </c>
      <c r="D2392" t="s">
        <v>350</v>
      </c>
      <c r="E2392" t="s">
        <v>1418</v>
      </c>
      <c r="F2392" t="s">
        <v>1508</v>
      </c>
      <c r="G2392" s="144">
        <v>22.369362839999997</v>
      </c>
      <c r="H2392" t="str">
        <f>IF(VLOOKUP(A2392,$J$4:$K$19,2)="Y",IF(G2392&lt;='State Zip Codes'!$P$4,'State Zip Codes'!$P$3,IF(G2392&lt;='State Zip Codes'!$Q$4,'State Zip Codes'!$Q$3,IF(G2392&lt;='State Zip Codes'!$R$4,'State Zip Codes'!$R$3,IF(G2392&lt;='State Zip Codes'!$S$4,'State Zip Codes'!$S$3,IF(G2392&lt;='State Zip Codes'!$T$4,'State Zip Codes'!$T$3,"OUT OF TERRITORY"))))),$U$3)</f>
        <v>Zone 5</v>
      </c>
    </row>
    <row r="2393" spans="1:8" x14ac:dyDescent="0.25">
      <c r="A2393" t="s">
        <v>369</v>
      </c>
      <c r="B2393">
        <v>60439</v>
      </c>
      <c r="C2393" t="str">
        <f t="shared" si="37"/>
        <v>60439</v>
      </c>
      <c r="D2393" t="s">
        <v>350</v>
      </c>
      <c r="E2393" t="s">
        <v>1418</v>
      </c>
      <c r="F2393" t="s">
        <v>1509</v>
      </c>
      <c r="G2393" s="144">
        <v>22.990734029999999</v>
      </c>
      <c r="H2393" t="str">
        <f>IF(VLOOKUP(A2393,$J$4:$K$19,2)="Y",IF(G2393&lt;='State Zip Codes'!$P$4,'State Zip Codes'!$P$3,IF(G2393&lt;='State Zip Codes'!$Q$4,'State Zip Codes'!$Q$3,IF(G2393&lt;='State Zip Codes'!$R$4,'State Zip Codes'!$R$3,IF(G2393&lt;='State Zip Codes'!$S$4,'State Zip Codes'!$S$3,IF(G2393&lt;='State Zip Codes'!$T$4,'State Zip Codes'!$T$3,"OUT OF TERRITORY"))))),$U$3)</f>
        <v>Zone 5</v>
      </c>
    </row>
    <row r="2394" spans="1:8" x14ac:dyDescent="0.25">
      <c r="A2394" t="s">
        <v>369</v>
      </c>
      <c r="B2394">
        <v>60090</v>
      </c>
      <c r="C2394" t="str">
        <f t="shared" si="37"/>
        <v>60090</v>
      </c>
      <c r="D2394" t="s">
        <v>350</v>
      </c>
      <c r="E2394" t="s">
        <v>1418</v>
      </c>
      <c r="F2394" t="s">
        <v>1510</v>
      </c>
      <c r="G2394" s="144">
        <v>22.990734029999999</v>
      </c>
      <c r="H2394" t="str">
        <f>IF(VLOOKUP(A2394,$J$4:$K$19,2)="Y",IF(G2394&lt;='State Zip Codes'!$P$4,'State Zip Codes'!$P$3,IF(G2394&lt;='State Zip Codes'!$Q$4,'State Zip Codes'!$Q$3,IF(G2394&lt;='State Zip Codes'!$R$4,'State Zip Codes'!$R$3,IF(G2394&lt;='State Zip Codes'!$S$4,'State Zip Codes'!$S$3,IF(G2394&lt;='State Zip Codes'!$T$4,'State Zip Codes'!$T$3,"OUT OF TERRITORY"))))),$U$3)</f>
        <v>Zone 5</v>
      </c>
    </row>
    <row r="2395" spans="1:8" x14ac:dyDescent="0.25">
      <c r="A2395" t="s">
        <v>369</v>
      </c>
      <c r="B2395">
        <v>60425</v>
      </c>
      <c r="C2395" t="str">
        <f t="shared" si="37"/>
        <v>60425</v>
      </c>
      <c r="D2395" t="s">
        <v>350</v>
      </c>
      <c r="E2395" t="s">
        <v>1418</v>
      </c>
      <c r="F2395" t="s">
        <v>1511</v>
      </c>
      <c r="G2395" s="144">
        <v>22.990734029999999</v>
      </c>
      <c r="H2395" t="str">
        <f>IF(VLOOKUP(A2395,$J$4:$K$19,2)="Y",IF(G2395&lt;='State Zip Codes'!$P$4,'State Zip Codes'!$P$3,IF(G2395&lt;='State Zip Codes'!$Q$4,'State Zip Codes'!$Q$3,IF(G2395&lt;='State Zip Codes'!$R$4,'State Zip Codes'!$R$3,IF(G2395&lt;='State Zip Codes'!$S$4,'State Zip Codes'!$S$3,IF(G2395&lt;='State Zip Codes'!$T$4,'State Zip Codes'!$T$3,"OUT OF TERRITORY"))))),$U$3)</f>
        <v>Zone 5</v>
      </c>
    </row>
    <row r="2396" spans="1:8" x14ac:dyDescent="0.25">
      <c r="A2396" t="s">
        <v>369</v>
      </c>
      <c r="B2396">
        <v>60157</v>
      </c>
      <c r="C2396" t="str">
        <f t="shared" si="37"/>
        <v>60157</v>
      </c>
      <c r="D2396" t="s">
        <v>350</v>
      </c>
      <c r="E2396" t="s">
        <v>1465</v>
      </c>
      <c r="F2396" t="s">
        <v>1512</v>
      </c>
      <c r="G2396" s="144">
        <v>22.990734029999999</v>
      </c>
      <c r="H2396" t="str">
        <f>IF(VLOOKUP(A2396,$J$4:$K$19,2)="Y",IF(G2396&lt;='State Zip Codes'!$P$4,'State Zip Codes'!$P$3,IF(G2396&lt;='State Zip Codes'!$Q$4,'State Zip Codes'!$Q$3,IF(G2396&lt;='State Zip Codes'!$R$4,'State Zip Codes'!$R$3,IF(G2396&lt;='State Zip Codes'!$S$4,'State Zip Codes'!$S$3,IF(G2396&lt;='State Zip Codes'!$T$4,'State Zip Codes'!$T$3,"OUT OF TERRITORY"))))),$U$3)</f>
        <v>Zone 5</v>
      </c>
    </row>
    <row r="2397" spans="1:8" x14ac:dyDescent="0.25">
      <c r="A2397" t="s">
        <v>369</v>
      </c>
      <c r="B2397">
        <v>60467</v>
      </c>
      <c r="C2397" t="str">
        <f t="shared" si="37"/>
        <v>60467</v>
      </c>
      <c r="D2397" t="s">
        <v>350</v>
      </c>
      <c r="E2397" t="s">
        <v>1418</v>
      </c>
      <c r="F2397" t="s">
        <v>1497</v>
      </c>
      <c r="G2397" s="144">
        <v>22.990734029999999</v>
      </c>
      <c r="H2397" t="str">
        <f>IF(VLOOKUP(A2397,$J$4:$K$19,2)="Y",IF(G2397&lt;='State Zip Codes'!$P$4,'State Zip Codes'!$P$3,IF(G2397&lt;='State Zip Codes'!$Q$4,'State Zip Codes'!$Q$3,IF(G2397&lt;='State Zip Codes'!$R$4,'State Zip Codes'!$R$3,IF(G2397&lt;='State Zip Codes'!$S$4,'State Zip Codes'!$S$3,IF(G2397&lt;='State Zip Codes'!$T$4,'State Zip Codes'!$T$3,"OUT OF TERRITORY"))))),$U$3)</f>
        <v>Zone 5</v>
      </c>
    </row>
    <row r="2398" spans="1:8" x14ac:dyDescent="0.25">
      <c r="A2398" t="s">
        <v>369</v>
      </c>
      <c r="B2398">
        <v>60139</v>
      </c>
      <c r="C2398" t="str">
        <f t="shared" si="37"/>
        <v>60139</v>
      </c>
      <c r="D2398" t="s">
        <v>350</v>
      </c>
      <c r="E2398" t="s">
        <v>1465</v>
      </c>
      <c r="F2398" t="s">
        <v>1513</v>
      </c>
      <c r="G2398" s="144">
        <v>23.61210522</v>
      </c>
      <c r="H2398" t="str">
        <f>IF(VLOOKUP(A2398,$J$4:$K$19,2)="Y",IF(G2398&lt;='State Zip Codes'!$P$4,'State Zip Codes'!$P$3,IF(G2398&lt;='State Zip Codes'!$Q$4,'State Zip Codes'!$Q$3,IF(G2398&lt;='State Zip Codes'!$R$4,'State Zip Codes'!$R$3,IF(G2398&lt;='State Zip Codes'!$S$4,'State Zip Codes'!$S$3,IF(G2398&lt;='State Zip Codes'!$T$4,'State Zip Codes'!$T$3,"OUT OF TERRITORY"))))),$U$3)</f>
        <v>Zone 5</v>
      </c>
    </row>
    <row r="2399" spans="1:8" x14ac:dyDescent="0.25">
      <c r="A2399" t="s">
        <v>369</v>
      </c>
      <c r="B2399">
        <v>60422</v>
      </c>
      <c r="C2399" t="str">
        <f t="shared" si="37"/>
        <v>60422</v>
      </c>
      <c r="D2399" t="s">
        <v>350</v>
      </c>
      <c r="E2399" t="s">
        <v>1418</v>
      </c>
      <c r="F2399" t="s">
        <v>1514</v>
      </c>
      <c r="G2399" s="144">
        <v>23.61210522</v>
      </c>
      <c r="H2399" t="str">
        <f>IF(VLOOKUP(A2399,$J$4:$K$19,2)="Y",IF(G2399&lt;='State Zip Codes'!$P$4,'State Zip Codes'!$P$3,IF(G2399&lt;='State Zip Codes'!$Q$4,'State Zip Codes'!$Q$3,IF(G2399&lt;='State Zip Codes'!$R$4,'State Zip Codes'!$R$3,IF(G2399&lt;='State Zip Codes'!$S$4,'State Zip Codes'!$S$3,IF(G2399&lt;='State Zip Codes'!$T$4,'State Zip Codes'!$T$3,"OUT OF TERRITORY"))))),$U$3)</f>
        <v>Zone 5</v>
      </c>
    </row>
    <row r="2400" spans="1:8" x14ac:dyDescent="0.25">
      <c r="A2400" t="s">
        <v>369</v>
      </c>
      <c r="B2400">
        <v>60035</v>
      </c>
      <c r="C2400" t="str">
        <f t="shared" si="37"/>
        <v>60035</v>
      </c>
      <c r="D2400" t="s">
        <v>350</v>
      </c>
      <c r="E2400" t="s">
        <v>512</v>
      </c>
      <c r="F2400" t="s">
        <v>1515</v>
      </c>
      <c r="G2400" s="144">
        <v>23.61210522</v>
      </c>
      <c r="H2400" t="str">
        <f>IF(VLOOKUP(A2400,$J$4:$K$19,2)="Y",IF(G2400&lt;='State Zip Codes'!$P$4,'State Zip Codes'!$P$3,IF(G2400&lt;='State Zip Codes'!$Q$4,'State Zip Codes'!$Q$3,IF(G2400&lt;='State Zip Codes'!$R$4,'State Zip Codes'!$R$3,IF(G2400&lt;='State Zip Codes'!$S$4,'State Zip Codes'!$S$3,IF(G2400&lt;='State Zip Codes'!$T$4,'State Zip Codes'!$T$3,"OUT OF TERRITORY"))))),$U$3)</f>
        <v>Zone 5</v>
      </c>
    </row>
    <row r="2401" spans="1:8" x14ac:dyDescent="0.25">
      <c r="A2401" t="s">
        <v>369</v>
      </c>
      <c r="B2401">
        <v>60517</v>
      </c>
      <c r="C2401" t="str">
        <f t="shared" si="37"/>
        <v>60517</v>
      </c>
      <c r="D2401" t="s">
        <v>350</v>
      </c>
      <c r="E2401" t="s">
        <v>1465</v>
      </c>
      <c r="F2401" t="s">
        <v>1516</v>
      </c>
      <c r="G2401" s="144">
        <v>23.61210522</v>
      </c>
      <c r="H2401" t="str">
        <f>IF(VLOOKUP(A2401,$J$4:$K$19,2)="Y",IF(G2401&lt;='State Zip Codes'!$P$4,'State Zip Codes'!$P$3,IF(G2401&lt;='State Zip Codes'!$Q$4,'State Zip Codes'!$Q$3,IF(G2401&lt;='State Zip Codes'!$R$4,'State Zip Codes'!$R$3,IF(G2401&lt;='State Zip Codes'!$S$4,'State Zip Codes'!$S$3,IF(G2401&lt;='State Zip Codes'!$T$4,'State Zip Codes'!$T$3,"OUT OF TERRITORY"))))),$U$3)</f>
        <v>Zone 5</v>
      </c>
    </row>
    <row r="2402" spans="1:8" x14ac:dyDescent="0.25">
      <c r="A2402" t="s">
        <v>369</v>
      </c>
      <c r="B2402">
        <v>60117</v>
      </c>
      <c r="C2402" t="str">
        <f t="shared" si="37"/>
        <v>60117</v>
      </c>
      <c r="D2402" t="s">
        <v>350</v>
      </c>
      <c r="E2402" t="s">
        <v>1465</v>
      </c>
      <c r="F2402" t="s">
        <v>1517</v>
      </c>
      <c r="G2402" s="144">
        <v>23.61210522</v>
      </c>
      <c r="H2402" t="str">
        <f>IF(VLOOKUP(A2402,$J$4:$K$19,2)="Y",IF(G2402&lt;='State Zip Codes'!$P$4,'State Zip Codes'!$P$3,IF(G2402&lt;='State Zip Codes'!$Q$4,'State Zip Codes'!$Q$3,IF(G2402&lt;='State Zip Codes'!$R$4,'State Zip Codes'!$R$3,IF(G2402&lt;='State Zip Codes'!$S$4,'State Zip Codes'!$S$3,IF(G2402&lt;='State Zip Codes'!$T$4,'State Zip Codes'!$T$3,"OUT OF TERRITORY"))))),$U$3)</f>
        <v>Zone 5</v>
      </c>
    </row>
    <row r="2403" spans="1:8" x14ac:dyDescent="0.25">
      <c r="A2403" t="s">
        <v>369</v>
      </c>
      <c r="B2403">
        <v>60487</v>
      </c>
      <c r="C2403" t="str">
        <f t="shared" si="37"/>
        <v>60487</v>
      </c>
      <c r="D2403" t="s">
        <v>350</v>
      </c>
      <c r="E2403" t="s">
        <v>1418</v>
      </c>
      <c r="F2403" t="s">
        <v>1508</v>
      </c>
      <c r="G2403" s="144">
        <v>24.233476409999998</v>
      </c>
      <c r="H2403" t="str">
        <f>IF(VLOOKUP(A2403,$J$4:$K$19,2)="Y",IF(G2403&lt;='State Zip Codes'!$P$4,'State Zip Codes'!$P$3,IF(G2403&lt;='State Zip Codes'!$Q$4,'State Zip Codes'!$Q$3,IF(G2403&lt;='State Zip Codes'!$R$4,'State Zip Codes'!$R$3,IF(G2403&lt;='State Zip Codes'!$S$4,'State Zip Codes'!$S$3,IF(G2403&lt;='State Zip Codes'!$T$4,'State Zip Codes'!$T$3,"OUT OF TERRITORY"))))),$U$3)</f>
        <v>Zone 5</v>
      </c>
    </row>
    <row r="2404" spans="1:8" x14ac:dyDescent="0.25">
      <c r="A2404" t="s">
        <v>369</v>
      </c>
      <c r="B2404">
        <v>60532</v>
      </c>
      <c r="C2404" t="str">
        <f t="shared" si="37"/>
        <v>60532</v>
      </c>
      <c r="D2404" t="s">
        <v>350</v>
      </c>
      <c r="E2404" t="s">
        <v>1465</v>
      </c>
      <c r="F2404" t="s">
        <v>1518</v>
      </c>
      <c r="G2404" s="144">
        <v>24.233476409999998</v>
      </c>
      <c r="H2404" t="str">
        <f>IF(VLOOKUP(A2404,$J$4:$K$19,2)="Y",IF(G2404&lt;='State Zip Codes'!$P$4,'State Zip Codes'!$P$3,IF(G2404&lt;='State Zip Codes'!$Q$4,'State Zip Codes'!$Q$3,IF(G2404&lt;='State Zip Codes'!$R$4,'State Zip Codes'!$R$3,IF(G2404&lt;='State Zip Codes'!$S$4,'State Zip Codes'!$S$3,IF(G2404&lt;='State Zip Codes'!$T$4,'State Zip Codes'!$T$3,"OUT OF TERRITORY"))))),$U$3)</f>
        <v>Zone 5</v>
      </c>
    </row>
    <row r="2405" spans="1:8" x14ac:dyDescent="0.25">
      <c r="A2405" t="s">
        <v>369</v>
      </c>
      <c r="B2405">
        <v>60199</v>
      </c>
      <c r="C2405" t="str">
        <f t="shared" si="37"/>
        <v>60199</v>
      </c>
      <c r="D2405" t="s">
        <v>350</v>
      </c>
      <c r="E2405" t="s">
        <v>1465</v>
      </c>
      <c r="F2405" t="s">
        <v>1519</v>
      </c>
      <c r="G2405" s="144">
        <v>24.233476409999998</v>
      </c>
      <c r="H2405" t="str">
        <f>IF(VLOOKUP(A2405,$J$4:$K$19,2)="Y",IF(G2405&lt;='State Zip Codes'!$P$4,'State Zip Codes'!$P$3,IF(G2405&lt;='State Zip Codes'!$Q$4,'State Zip Codes'!$Q$3,IF(G2405&lt;='State Zip Codes'!$R$4,'State Zip Codes'!$R$3,IF(G2405&lt;='State Zip Codes'!$S$4,'State Zip Codes'!$S$3,IF(G2405&lt;='State Zip Codes'!$T$4,'State Zip Codes'!$T$3,"OUT OF TERRITORY"))))),$U$3)</f>
        <v>Zone 5</v>
      </c>
    </row>
    <row r="2406" spans="1:8" x14ac:dyDescent="0.25">
      <c r="A2406" t="s">
        <v>369</v>
      </c>
      <c r="B2406">
        <v>60015</v>
      </c>
      <c r="C2406" t="str">
        <f t="shared" si="37"/>
        <v>60015</v>
      </c>
      <c r="D2406" t="s">
        <v>350</v>
      </c>
      <c r="E2406" t="s">
        <v>512</v>
      </c>
      <c r="F2406" t="s">
        <v>1520</v>
      </c>
      <c r="G2406" s="144">
        <v>24.854847599999999</v>
      </c>
      <c r="H2406" t="str">
        <f>IF(VLOOKUP(A2406,$J$4:$K$19,2)="Y",IF(G2406&lt;='State Zip Codes'!$P$4,'State Zip Codes'!$P$3,IF(G2406&lt;='State Zip Codes'!$Q$4,'State Zip Codes'!$Q$3,IF(G2406&lt;='State Zip Codes'!$R$4,'State Zip Codes'!$R$3,IF(G2406&lt;='State Zip Codes'!$S$4,'State Zip Codes'!$S$3,IF(G2406&lt;='State Zip Codes'!$T$4,'State Zip Codes'!$T$3,"OUT OF TERRITORY"))))),$U$3)</f>
        <v>Zone 5</v>
      </c>
    </row>
    <row r="2407" spans="1:8" x14ac:dyDescent="0.25">
      <c r="A2407" t="s">
        <v>369</v>
      </c>
      <c r="B2407">
        <v>60004</v>
      </c>
      <c r="C2407" t="str">
        <f t="shared" si="37"/>
        <v>60004</v>
      </c>
      <c r="D2407" t="s">
        <v>350</v>
      </c>
      <c r="E2407" t="s">
        <v>1418</v>
      </c>
      <c r="F2407" t="s">
        <v>1506</v>
      </c>
      <c r="G2407" s="144">
        <v>24.854847599999999</v>
      </c>
      <c r="H2407" t="str">
        <f>IF(VLOOKUP(A2407,$J$4:$K$19,2)="Y",IF(G2407&lt;='State Zip Codes'!$P$4,'State Zip Codes'!$P$3,IF(G2407&lt;='State Zip Codes'!$Q$4,'State Zip Codes'!$Q$3,IF(G2407&lt;='State Zip Codes'!$R$4,'State Zip Codes'!$R$3,IF(G2407&lt;='State Zip Codes'!$S$4,'State Zip Codes'!$S$3,IF(G2407&lt;='State Zip Codes'!$T$4,'State Zip Codes'!$T$3,"OUT OF TERRITORY"))))),$U$3)</f>
        <v>Zone 5</v>
      </c>
    </row>
    <row r="2408" spans="1:8" x14ac:dyDescent="0.25">
      <c r="A2408" t="s">
        <v>369</v>
      </c>
      <c r="B2408">
        <v>60196</v>
      </c>
      <c r="C2408" t="str">
        <f t="shared" si="37"/>
        <v>60196</v>
      </c>
      <c r="D2408" t="s">
        <v>350</v>
      </c>
      <c r="E2408" t="s">
        <v>1418</v>
      </c>
      <c r="F2408" t="s">
        <v>1521</v>
      </c>
      <c r="G2408" s="144">
        <v>24.854847599999999</v>
      </c>
      <c r="H2408" t="str">
        <f>IF(VLOOKUP(A2408,$J$4:$K$19,2)="Y",IF(G2408&lt;='State Zip Codes'!$P$4,'State Zip Codes'!$P$3,IF(G2408&lt;='State Zip Codes'!$Q$4,'State Zip Codes'!$Q$3,IF(G2408&lt;='State Zip Codes'!$R$4,'State Zip Codes'!$R$3,IF(G2408&lt;='State Zip Codes'!$S$4,'State Zip Codes'!$S$3,IF(G2408&lt;='State Zip Codes'!$T$4,'State Zip Codes'!$T$3,"OUT OF TERRITORY"))))),$U$3)</f>
        <v>Zone 5</v>
      </c>
    </row>
    <row r="2409" spans="1:8" x14ac:dyDescent="0.25">
      <c r="A2409" t="s">
        <v>369</v>
      </c>
      <c r="B2409">
        <v>60173</v>
      </c>
      <c r="C2409" t="str">
        <f t="shared" si="37"/>
        <v>60173</v>
      </c>
      <c r="D2409" t="s">
        <v>350</v>
      </c>
      <c r="E2409" t="s">
        <v>1418</v>
      </c>
      <c r="F2409" t="s">
        <v>1521</v>
      </c>
      <c r="G2409" s="144">
        <v>24.854847599999999</v>
      </c>
      <c r="H2409" t="str">
        <f>IF(VLOOKUP(A2409,$J$4:$K$19,2)="Y",IF(G2409&lt;='State Zip Codes'!$P$4,'State Zip Codes'!$P$3,IF(G2409&lt;='State Zip Codes'!$Q$4,'State Zip Codes'!$Q$3,IF(G2409&lt;='State Zip Codes'!$R$4,'State Zip Codes'!$R$3,IF(G2409&lt;='State Zip Codes'!$S$4,'State Zip Codes'!$S$3,IF(G2409&lt;='State Zip Codes'!$T$4,'State Zip Codes'!$T$3,"OUT OF TERRITORY"))))),$U$3)</f>
        <v>Zone 5</v>
      </c>
    </row>
    <row r="2410" spans="1:8" x14ac:dyDescent="0.25">
      <c r="A2410" t="s">
        <v>369</v>
      </c>
      <c r="B2410">
        <v>60108</v>
      </c>
      <c r="C2410" t="str">
        <f t="shared" si="37"/>
        <v>60108</v>
      </c>
      <c r="D2410" t="s">
        <v>350</v>
      </c>
      <c r="E2410" t="s">
        <v>1465</v>
      </c>
      <c r="F2410" t="s">
        <v>1517</v>
      </c>
      <c r="G2410" s="144">
        <v>24.854847599999999</v>
      </c>
      <c r="H2410" t="str">
        <f>IF(VLOOKUP(A2410,$J$4:$K$19,2)="Y",IF(G2410&lt;='State Zip Codes'!$P$4,'State Zip Codes'!$P$3,IF(G2410&lt;='State Zip Codes'!$Q$4,'State Zip Codes'!$Q$3,IF(G2410&lt;='State Zip Codes'!$R$4,'State Zip Codes'!$R$3,IF(G2410&lt;='State Zip Codes'!$S$4,'State Zip Codes'!$S$3,IF(G2410&lt;='State Zip Codes'!$T$4,'State Zip Codes'!$T$3,"OUT OF TERRITORY"))))),$U$3)</f>
        <v>Zone 5</v>
      </c>
    </row>
    <row r="2411" spans="1:8" x14ac:dyDescent="0.25">
      <c r="A2411" t="s">
        <v>369</v>
      </c>
      <c r="B2411">
        <v>60189</v>
      </c>
      <c r="C2411" t="str">
        <f t="shared" si="37"/>
        <v>60189</v>
      </c>
      <c r="D2411" t="s">
        <v>350</v>
      </c>
      <c r="E2411" t="s">
        <v>1465</v>
      </c>
      <c r="F2411" t="s">
        <v>1522</v>
      </c>
      <c r="G2411" s="144">
        <v>24.854847599999999</v>
      </c>
      <c r="H2411" t="str">
        <f>IF(VLOOKUP(A2411,$J$4:$K$19,2)="Y",IF(G2411&lt;='State Zip Codes'!$P$4,'State Zip Codes'!$P$3,IF(G2411&lt;='State Zip Codes'!$Q$4,'State Zip Codes'!$Q$3,IF(G2411&lt;='State Zip Codes'!$R$4,'State Zip Codes'!$R$3,IF(G2411&lt;='State Zip Codes'!$S$4,'State Zip Codes'!$S$3,IF(G2411&lt;='State Zip Codes'!$T$4,'State Zip Codes'!$T$3,"OUT OF TERRITORY"))))),$U$3)</f>
        <v>Zone 5</v>
      </c>
    </row>
    <row r="2412" spans="1:8" x14ac:dyDescent="0.25">
      <c r="A2412" t="s">
        <v>369</v>
      </c>
      <c r="B2412">
        <v>60040</v>
      </c>
      <c r="C2412" t="str">
        <f t="shared" si="37"/>
        <v>60040</v>
      </c>
      <c r="D2412" t="s">
        <v>350</v>
      </c>
      <c r="E2412" t="s">
        <v>512</v>
      </c>
      <c r="F2412" t="s">
        <v>1523</v>
      </c>
      <c r="G2412" s="144">
        <v>24.854847599999999</v>
      </c>
      <c r="H2412" t="str">
        <f>IF(VLOOKUP(A2412,$J$4:$K$19,2)="Y",IF(G2412&lt;='State Zip Codes'!$P$4,'State Zip Codes'!$P$3,IF(G2412&lt;='State Zip Codes'!$Q$4,'State Zip Codes'!$Q$3,IF(G2412&lt;='State Zip Codes'!$R$4,'State Zip Codes'!$R$3,IF(G2412&lt;='State Zip Codes'!$S$4,'State Zip Codes'!$S$3,IF(G2412&lt;='State Zip Codes'!$T$4,'State Zip Codes'!$T$3,"OUT OF TERRITORY"))))),$U$3)</f>
        <v>Zone 5</v>
      </c>
    </row>
    <row r="2413" spans="1:8" x14ac:dyDescent="0.25">
      <c r="A2413" t="s">
        <v>369</v>
      </c>
      <c r="B2413">
        <v>60037</v>
      </c>
      <c r="C2413" t="str">
        <f t="shared" si="37"/>
        <v>60037</v>
      </c>
      <c r="D2413" t="s">
        <v>350</v>
      </c>
      <c r="E2413" t="s">
        <v>512</v>
      </c>
      <c r="F2413" t="s">
        <v>1524</v>
      </c>
      <c r="G2413" s="144">
        <v>24.854847599999999</v>
      </c>
      <c r="H2413" t="str">
        <f>IF(VLOOKUP(A2413,$J$4:$K$19,2)="Y",IF(G2413&lt;='State Zip Codes'!$P$4,'State Zip Codes'!$P$3,IF(G2413&lt;='State Zip Codes'!$Q$4,'State Zip Codes'!$Q$3,IF(G2413&lt;='State Zip Codes'!$R$4,'State Zip Codes'!$R$3,IF(G2413&lt;='State Zip Codes'!$S$4,'State Zip Codes'!$S$3,IF(G2413&lt;='State Zip Codes'!$T$4,'State Zip Codes'!$T$3,"OUT OF TERRITORY"))))),$U$3)</f>
        <v>Zone 5</v>
      </c>
    </row>
    <row r="2414" spans="1:8" x14ac:dyDescent="0.25">
      <c r="A2414" t="s">
        <v>369</v>
      </c>
      <c r="B2414">
        <v>60008</v>
      </c>
      <c r="C2414" t="str">
        <f t="shared" si="37"/>
        <v>60008</v>
      </c>
      <c r="D2414" t="s">
        <v>350</v>
      </c>
      <c r="E2414" t="s">
        <v>1418</v>
      </c>
      <c r="F2414" t="s">
        <v>1525</v>
      </c>
      <c r="G2414" s="144">
        <v>24.854847599999999</v>
      </c>
      <c r="H2414" t="str">
        <f>IF(VLOOKUP(A2414,$J$4:$K$19,2)="Y",IF(G2414&lt;='State Zip Codes'!$P$4,'State Zip Codes'!$P$3,IF(G2414&lt;='State Zip Codes'!$Q$4,'State Zip Codes'!$Q$3,IF(G2414&lt;='State Zip Codes'!$R$4,'State Zip Codes'!$R$3,IF(G2414&lt;='State Zip Codes'!$S$4,'State Zip Codes'!$S$3,IF(G2414&lt;='State Zip Codes'!$T$4,'State Zip Codes'!$T$3,"OUT OF TERRITORY"))))),$U$3)</f>
        <v>Zone 5</v>
      </c>
    </row>
    <row r="2415" spans="1:8" x14ac:dyDescent="0.25">
      <c r="A2415" t="s">
        <v>369</v>
      </c>
      <c r="B2415">
        <v>60461</v>
      </c>
      <c r="C2415" t="str">
        <f t="shared" si="37"/>
        <v>60461</v>
      </c>
      <c r="D2415" t="s">
        <v>350</v>
      </c>
      <c r="E2415" t="s">
        <v>1418</v>
      </c>
      <c r="F2415" t="s">
        <v>1526</v>
      </c>
      <c r="G2415" s="144">
        <v>24.854847599999999</v>
      </c>
      <c r="H2415" t="str">
        <f>IF(VLOOKUP(A2415,$J$4:$K$19,2)="Y",IF(G2415&lt;='State Zip Codes'!$P$4,'State Zip Codes'!$P$3,IF(G2415&lt;='State Zip Codes'!$Q$4,'State Zip Codes'!$Q$3,IF(G2415&lt;='State Zip Codes'!$R$4,'State Zip Codes'!$R$3,IF(G2415&lt;='State Zip Codes'!$S$4,'State Zip Codes'!$S$3,IF(G2415&lt;='State Zip Codes'!$T$4,'State Zip Codes'!$T$3,"OUT OF TERRITORY"))))),$U$3)</f>
        <v>Zone 5</v>
      </c>
    </row>
    <row r="2416" spans="1:8" x14ac:dyDescent="0.25">
      <c r="A2416" t="s">
        <v>369</v>
      </c>
      <c r="B2416">
        <v>60411</v>
      </c>
      <c r="C2416" t="str">
        <f t="shared" si="37"/>
        <v>60411</v>
      </c>
      <c r="D2416" t="s">
        <v>350</v>
      </c>
      <c r="E2416" t="s">
        <v>1418</v>
      </c>
      <c r="F2416" t="s">
        <v>1527</v>
      </c>
      <c r="G2416" s="144">
        <v>24.854847599999999</v>
      </c>
      <c r="H2416" t="str">
        <f>IF(VLOOKUP(A2416,$J$4:$K$19,2)="Y",IF(G2416&lt;='State Zip Codes'!$P$4,'State Zip Codes'!$P$3,IF(G2416&lt;='State Zip Codes'!$Q$4,'State Zip Codes'!$Q$3,IF(G2416&lt;='State Zip Codes'!$R$4,'State Zip Codes'!$R$3,IF(G2416&lt;='State Zip Codes'!$S$4,'State Zip Codes'!$S$3,IF(G2416&lt;='State Zip Codes'!$T$4,'State Zip Codes'!$T$3,"OUT OF TERRITORY"))))),$U$3)</f>
        <v>Zone 5</v>
      </c>
    </row>
    <row r="2417" spans="1:8" x14ac:dyDescent="0.25">
      <c r="A2417" t="s">
        <v>369</v>
      </c>
      <c r="B2417">
        <v>60172</v>
      </c>
      <c r="C2417" t="str">
        <f t="shared" si="37"/>
        <v>60172</v>
      </c>
      <c r="D2417" t="s">
        <v>350</v>
      </c>
      <c r="E2417" t="s">
        <v>1465</v>
      </c>
      <c r="F2417" t="s">
        <v>1528</v>
      </c>
      <c r="G2417" s="144">
        <v>25.476218789999997</v>
      </c>
      <c r="H2417" t="str">
        <f>IF(VLOOKUP(A2417,$J$4:$K$19,2)="Y",IF(G2417&lt;='State Zip Codes'!$P$4,'State Zip Codes'!$P$3,IF(G2417&lt;='State Zip Codes'!$Q$4,'State Zip Codes'!$Q$3,IF(G2417&lt;='State Zip Codes'!$R$4,'State Zip Codes'!$R$3,IF(G2417&lt;='State Zip Codes'!$S$4,'State Zip Codes'!$S$3,IF(G2417&lt;='State Zip Codes'!$T$4,'State Zip Codes'!$T$3,"OUT OF TERRITORY"))))),$U$3)</f>
        <v>Zone 5</v>
      </c>
    </row>
    <row r="2418" spans="1:8" x14ac:dyDescent="0.25">
      <c r="A2418" t="s">
        <v>369</v>
      </c>
      <c r="B2418">
        <v>60187</v>
      </c>
      <c r="C2418" t="str">
        <f t="shared" si="37"/>
        <v>60187</v>
      </c>
      <c r="D2418" t="s">
        <v>350</v>
      </c>
      <c r="E2418" t="s">
        <v>1465</v>
      </c>
      <c r="F2418" t="s">
        <v>1522</v>
      </c>
      <c r="G2418" s="144">
        <v>25.476218789999997</v>
      </c>
      <c r="H2418" t="str">
        <f>IF(VLOOKUP(A2418,$J$4:$K$19,2)="Y",IF(G2418&lt;='State Zip Codes'!$P$4,'State Zip Codes'!$P$3,IF(G2418&lt;='State Zip Codes'!$Q$4,'State Zip Codes'!$Q$3,IF(G2418&lt;='State Zip Codes'!$R$4,'State Zip Codes'!$R$3,IF(G2418&lt;='State Zip Codes'!$S$4,'State Zip Codes'!$S$3,IF(G2418&lt;='State Zip Codes'!$T$4,'State Zip Codes'!$T$3,"OUT OF TERRITORY"))))),$U$3)</f>
        <v>Zone 5</v>
      </c>
    </row>
    <row r="2419" spans="1:8" x14ac:dyDescent="0.25">
      <c r="A2419" t="s">
        <v>369</v>
      </c>
      <c r="B2419">
        <v>60193</v>
      </c>
      <c r="C2419" t="str">
        <f t="shared" si="37"/>
        <v>60193</v>
      </c>
      <c r="D2419" t="s">
        <v>350</v>
      </c>
      <c r="E2419" t="s">
        <v>1418</v>
      </c>
      <c r="F2419" t="s">
        <v>1521</v>
      </c>
      <c r="G2419" s="144">
        <v>25.476218789999997</v>
      </c>
      <c r="H2419" t="str">
        <f>IF(VLOOKUP(A2419,$J$4:$K$19,2)="Y",IF(G2419&lt;='State Zip Codes'!$P$4,'State Zip Codes'!$P$3,IF(G2419&lt;='State Zip Codes'!$Q$4,'State Zip Codes'!$Q$3,IF(G2419&lt;='State Zip Codes'!$R$4,'State Zip Codes'!$R$3,IF(G2419&lt;='State Zip Codes'!$S$4,'State Zip Codes'!$S$3,IF(G2419&lt;='State Zip Codes'!$T$4,'State Zip Codes'!$T$3,"OUT OF TERRITORY"))))),$U$3)</f>
        <v>Zone 5</v>
      </c>
    </row>
    <row r="2420" spans="1:8" x14ac:dyDescent="0.25">
      <c r="A2420" t="s">
        <v>369</v>
      </c>
      <c r="B2420">
        <v>60491</v>
      </c>
      <c r="C2420" t="str">
        <f t="shared" si="37"/>
        <v>60491</v>
      </c>
      <c r="D2420" t="s">
        <v>350</v>
      </c>
      <c r="E2420" t="s">
        <v>1529</v>
      </c>
      <c r="F2420" t="s">
        <v>1530</v>
      </c>
      <c r="G2420" s="144">
        <v>26.097589979999999</v>
      </c>
      <c r="H2420" t="str">
        <f>IF(VLOOKUP(A2420,$J$4:$K$19,2)="Y",IF(G2420&lt;='State Zip Codes'!$P$4,'State Zip Codes'!$P$3,IF(G2420&lt;='State Zip Codes'!$Q$4,'State Zip Codes'!$Q$3,IF(G2420&lt;='State Zip Codes'!$R$4,'State Zip Codes'!$R$3,IF(G2420&lt;='State Zip Codes'!$S$4,'State Zip Codes'!$S$3,IF(G2420&lt;='State Zip Codes'!$T$4,'State Zip Codes'!$T$3,"OUT OF TERRITORY"))))),$U$3)</f>
        <v>Zone 5</v>
      </c>
    </row>
    <row r="2421" spans="1:8" x14ac:dyDescent="0.25">
      <c r="A2421" t="s">
        <v>369</v>
      </c>
      <c r="B2421">
        <v>60188</v>
      </c>
      <c r="C2421" t="str">
        <f t="shared" si="37"/>
        <v>60188</v>
      </c>
      <c r="D2421" t="s">
        <v>350</v>
      </c>
      <c r="E2421" t="s">
        <v>1465</v>
      </c>
      <c r="F2421" t="s">
        <v>1519</v>
      </c>
      <c r="G2421" s="144">
        <v>26.097589979999999</v>
      </c>
      <c r="H2421" t="str">
        <f>IF(VLOOKUP(A2421,$J$4:$K$19,2)="Y",IF(G2421&lt;='State Zip Codes'!$P$4,'State Zip Codes'!$P$3,IF(G2421&lt;='State Zip Codes'!$Q$4,'State Zip Codes'!$Q$3,IF(G2421&lt;='State Zip Codes'!$R$4,'State Zip Codes'!$R$3,IF(G2421&lt;='State Zip Codes'!$S$4,'State Zip Codes'!$S$3,IF(G2421&lt;='State Zip Codes'!$T$4,'State Zip Codes'!$T$3,"OUT OF TERRITORY"))))),$U$3)</f>
        <v>Zone 5</v>
      </c>
    </row>
    <row r="2422" spans="1:8" x14ac:dyDescent="0.25">
      <c r="A2422" t="s">
        <v>369</v>
      </c>
      <c r="B2422">
        <v>60179</v>
      </c>
      <c r="C2422" t="str">
        <f t="shared" si="37"/>
        <v>60179</v>
      </c>
      <c r="D2422" t="s">
        <v>350</v>
      </c>
      <c r="E2422" t="s">
        <v>1418</v>
      </c>
      <c r="F2422" t="s">
        <v>1531</v>
      </c>
      <c r="G2422" s="144">
        <v>26.097589979999999</v>
      </c>
      <c r="H2422" t="str">
        <f>IF(VLOOKUP(A2422,$J$4:$K$19,2)="Y",IF(G2422&lt;='State Zip Codes'!$P$4,'State Zip Codes'!$P$3,IF(G2422&lt;='State Zip Codes'!$Q$4,'State Zip Codes'!$Q$3,IF(G2422&lt;='State Zip Codes'!$R$4,'State Zip Codes'!$R$3,IF(G2422&lt;='State Zip Codes'!$S$4,'State Zip Codes'!$S$3,IF(G2422&lt;='State Zip Codes'!$T$4,'State Zip Codes'!$T$3,"OUT OF TERRITORY"))))),$U$3)</f>
        <v>Zone 5</v>
      </c>
    </row>
    <row r="2423" spans="1:8" x14ac:dyDescent="0.25">
      <c r="A2423" t="s">
        <v>369</v>
      </c>
      <c r="B2423">
        <v>60440</v>
      </c>
      <c r="C2423" t="str">
        <f t="shared" si="37"/>
        <v>60440</v>
      </c>
      <c r="D2423" t="s">
        <v>350</v>
      </c>
      <c r="E2423" t="s">
        <v>1529</v>
      </c>
      <c r="F2423" t="s">
        <v>1532</v>
      </c>
      <c r="G2423" s="144">
        <v>26.097589979999999</v>
      </c>
      <c r="H2423" t="str">
        <f>IF(VLOOKUP(A2423,$J$4:$K$19,2)="Y",IF(G2423&lt;='State Zip Codes'!$P$4,'State Zip Codes'!$P$3,IF(G2423&lt;='State Zip Codes'!$Q$4,'State Zip Codes'!$Q$3,IF(G2423&lt;='State Zip Codes'!$R$4,'State Zip Codes'!$R$3,IF(G2423&lt;='State Zip Codes'!$S$4,'State Zip Codes'!$S$3,IF(G2423&lt;='State Zip Codes'!$T$4,'State Zip Codes'!$T$3,"OUT OF TERRITORY"))))),$U$3)</f>
        <v>Zone 5</v>
      </c>
    </row>
    <row r="2424" spans="1:8" x14ac:dyDescent="0.25">
      <c r="A2424" t="s">
        <v>369</v>
      </c>
      <c r="B2424">
        <v>60116</v>
      </c>
      <c r="C2424" t="str">
        <f t="shared" si="37"/>
        <v>60116</v>
      </c>
      <c r="D2424" t="s">
        <v>350</v>
      </c>
      <c r="E2424" t="s">
        <v>1465</v>
      </c>
      <c r="F2424" t="s">
        <v>1519</v>
      </c>
      <c r="G2424" s="144">
        <v>26.097589979999999</v>
      </c>
      <c r="H2424" t="str">
        <f>IF(VLOOKUP(A2424,$J$4:$K$19,2)="Y",IF(G2424&lt;='State Zip Codes'!$P$4,'State Zip Codes'!$P$3,IF(G2424&lt;='State Zip Codes'!$Q$4,'State Zip Codes'!$Q$3,IF(G2424&lt;='State Zip Codes'!$R$4,'State Zip Codes'!$R$3,IF(G2424&lt;='State Zip Codes'!$S$4,'State Zip Codes'!$S$3,IF(G2424&lt;='State Zip Codes'!$T$4,'State Zip Codes'!$T$3,"OUT OF TERRITORY"))))),$U$3)</f>
        <v>Zone 5</v>
      </c>
    </row>
    <row r="2425" spans="1:8" x14ac:dyDescent="0.25">
      <c r="A2425" t="s">
        <v>369</v>
      </c>
      <c r="B2425">
        <v>60128</v>
      </c>
      <c r="C2425" t="str">
        <f t="shared" si="37"/>
        <v>60128</v>
      </c>
      <c r="D2425" t="s">
        <v>350</v>
      </c>
      <c r="E2425" t="s">
        <v>1465</v>
      </c>
      <c r="F2425" t="s">
        <v>1519</v>
      </c>
      <c r="G2425" s="144">
        <v>26.097589979999999</v>
      </c>
      <c r="H2425" t="str">
        <f>IF(VLOOKUP(A2425,$J$4:$K$19,2)="Y",IF(G2425&lt;='State Zip Codes'!$P$4,'State Zip Codes'!$P$3,IF(G2425&lt;='State Zip Codes'!$Q$4,'State Zip Codes'!$Q$3,IF(G2425&lt;='State Zip Codes'!$R$4,'State Zip Codes'!$R$3,IF(G2425&lt;='State Zip Codes'!$S$4,'State Zip Codes'!$S$3,IF(G2425&lt;='State Zip Codes'!$T$4,'State Zip Codes'!$T$3,"OUT OF TERRITORY"))))),$U$3)</f>
        <v>Zone 5</v>
      </c>
    </row>
    <row r="2426" spans="1:8" x14ac:dyDescent="0.25">
      <c r="A2426" t="s">
        <v>369</v>
      </c>
      <c r="B2426">
        <v>60132</v>
      </c>
      <c r="C2426" t="str">
        <f t="shared" si="37"/>
        <v>60132</v>
      </c>
      <c r="D2426" t="s">
        <v>350</v>
      </c>
      <c r="E2426" t="s">
        <v>1465</v>
      </c>
      <c r="F2426" t="s">
        <v>1519</v>
      </c>
      <c r="G2426" s="144">
        <v>26.097589979999999</v>
      </c>
      <c r="H2426" t="str">
        <f>IF(VLOOKUP(A2426,$J$4:$K$19,2)="Y",IF(G2426&lt;='State Zip Codes'!$P$4,'State Zip Codes'!$P$3,IF(G2426&lt;='State Zip Codes'!$Q$4,'State Zip Codes'!$Q$3,IF(G2426&lt;='State Zip Codes'!$R$4,'State Zip Codes'!$R$3,IF(G2426&lt;='State Zip Codes'!$S$4,'State Zip Codes'!$S$3,IF(G2426&lt;='State Zip Codes'!$T$4,'State Zip Codes'!$T$3,"OUT OF TERRITORY"))))),$U$3)</f>
        <v>Zone 5</v>
      </c>
    </row>
    <row r="2427" spans="1:8" x14ac:dyDescent="0.25">
      <c r="A2427" t="s">
        <v>369</v>
      </c>
      <c r="B2427">
        <v>60089</v>
      </c>
      <c r="C2427" t="str">
        <f t="shared" si="37"/>
        <v>60089</v>
      </c>
      <c r="D2427" t="s">
        <v>350</v>
      </c>
      <c r="E2427" t="s">
        <v>512</v>
      </c>
      <c r="F2427" t="s">
        <v>1533</v>
      </c>
      <c r="G2427" s="144">
        <v>26.097589979999999</v>
      </c>
      <c r="H2427" t="str">
        <f>IF(VLOOKUP(A2427,$J$4:$K$19,2)="Y",IF(G2427&lt;='State Zip Codes'!$P$4,'State Zip Codes'!$P$3,IF(G2427&lt;='State Zip Codes'!$Q$4,'State Zip Codes'!$Q$3,IF(G2427&lt;='State Zip Codes'!$R$4,'State Zip Codes'!$R$3,IF(G2427&lt;='State Zip Codes'!$S$4,'State Zip Codes'!$S$3,IF(G2427&lt;='State Zip Codes'!$T$4,'State Zip Codes'!$T$3,"OUT OF TERRITORY"))))),$U$3)</f>
        <v>Zone 5</v>
      </c>
    </row>
    <row r="2428" spans="1:8" x14ac:dyDescent="0.25">
      <c r="A2428" t="s">
        <v>369</v>
      </c>
      <c r="B2428">
        <v>60069</v>
      </c>
      <c r="C2428" t="str">
        <f t="shared" si="37"/>
        <v>60069</v>
      </c>
      <c r="D2428" t="s">
        <v>350</v>
      </c>
      <c r="E2428" t="s">
        <v>512</v>
      </c>
      <c r="F2428" t="s">
        <v>1534</v>
      </c>
      <c r="G2428" s="144">
        <v>26.71896117</v>
      </c>
      <c r="H2428" t="str">
        <f>IF(VLOOKUP(A2428,$J$4:$K$19,2)="Y",IF(G2428&lt;='State Zip Codes'!$P$4,'State Zip Codes'!$P$3,IF(G2428&lt;='State Zip Codes'!$Q$4,'State Zip Codes'!$Q$3,IF(G2428&lt;='State Zip Codes'!$R$4,'State Zip Codes'!$R$3,IF(G2428&lt;='State Zip Codes'!$S$4,'State Zip Codes'!$S$3,IF(G2428&lt;='State Zip Codes'!$T$4,'State Zip Codes'!$T$3,"OUT OF TERRITORY"))))),$U$3)</f>
        <v>Zone 5</v>
      </c>
    </row>
    <row r="2429" spans="1:8" x14ac:dyDescent="0.25">
      <c r="A2429" t="s">
        <v>369</v>
      </c>
      <c r="B2429">
        <v>60038</v>
      </c>
      <c r="C2429" t="str">
        <f t="shared" si="37"/>
        <v>60038</v>
      </c>
      <c r="D2429" t="s">
        <v>350</v>
      </c>
      <c r="E2429" t="s">
        <v>1418</v>
      </c>
      <c r="F2429" t="s">
        <v>1535</v>
      </c>
      <c r="G2429" s="144">
        <v>26.71896117</v>
      </c>
      <c r="H2429" t="str">
        <f>IF(VLOOKUP(A2429,$J$4:$K$19,2)="Y",IF(G2429&lt;='State Zip Codes'!$P$4,'State Zip Codes'!$P$3,IF(G2429&lt;='State Zip Codes'!$Q$4,'State Zip Codes'!$Q$3,IF(G2429&lt;='State Zip Codes'!$R$4,'State Zip Codes'!$R$3,IF(G2429&lt;='State Zip Codes'!$S$4,'State Zip Codes'!$S$3,IF(G2429&lt;='State Zip Codes'!$T$4,'State Zip Codes'!$T$3,"OUT OF TERRITORY"))))),$U$3)</f>
        <v>Zone 5</v>
      </c>
    </row>
    <row r="2430" spans="1:8" x14ac:dyDescent="0.25">
      <c r="A2430" t="s">
        <v>369</v>
      </c>
      <c r="B2430">
        <v>60055</v>
      </c>
      <c r="C2430" t="str">
        <f t="shared" si="37"/>
        <v>60055</v>
      </c>
      <c r="D2430" t="s">
        <v>350</v>
      </c>
      <c r="E2430" t="s">
        <v>1418</v>
      </c>
      <c r="F2430" t="s">
        <v>1535</v>
      </c>
      <c r="G2430" s="144">
        <v>26.71896117</v>
      </c>
      <c r="H2430" t="str">
        <f>IF(VLOOKUP(A2430,$J$4:$K$19,2)="Y",IF(G2430&lt;='State Zip Codes'!$P$4,'State Zip Codes'!$P$3,IF(G2430&lt;='State Zip Codes'!$Q$4,'State Zip Codes'!$Q$3,IF(G2430&lt;='State Zip Codes'!$R$4,'State Zip Codes'!$R$3,IF(G2430&lt;='State Zip Codes'!$S$4,'State Zip Codes'!$S$3,IF(G2430&lt;='State Zip Codes'!$T$4,'State Zip Codes'!$T$3,"OUT OF TERRITORY"))))),$U$3)</f>
        <v>Zone 5</v>
      </c>
    </row>
    <row r="2431" spans="1:8" x14ac:dyDescent="0.25">
      <c r="A2431" t="s">
        <v>369</v>
      </c>
      <c r="B2431">
        <v>60443</v>
      </c>
      <c r="C2431" t="str">
        <f t="shared" si="37"/>
        <v>60443</v>
      </c>
      <c r="D2431" t="s">
        <v>350</v>
      </c>
      <c r="E2431" t="s">
        <v>1418</v>
      </c>
      <c r="F2431" t="s">
        <v>1536</v>
      </c>
      <c r="G2431" s="144">
        <v>26.71896117</v>
      </c>
      <c r="H2431" t="str">
        <f>IF(VLOOKUP(A2431,$J$4:$K$19,2)="Y",IF(G2431&lt;='State Zip Codes'!$P$4,'State Zip Codes'!$P$3,IF(G2431&lt;='State Zip Codes'!$Q$4,'State Zip Codes'!$Q$3,IF(G2431&lt;='State Zip Codes'!$R$4,'State Zip Codes'!$R$3,IF(G2431&lt;='State Zip Codes'!$S$4,'State Zip Codes'!$S$3,IF(G2431&lt;='State Zip Codes'!$T$4,'State Zip Codes'!$T$3,"OUT OF TERRITORY"))))),$U$3)</f>
        <v>Zone 5</v>
      </c>
    </row>
    <row r="2432" spans="1:8" x14ac:dyDescent="0.25">
      <c r="A2432" t="s">
        <v>369</v>
      </c>
      <c r="B2432">
        <v>60565</v>
      </c>
      <c r="C2432" t="str">
        <f t="shared" si="37"/>
        <v>60565</v>
      </c>
      <c r="D2432" t="s">
        <v>350</v>
      </c>
      <c r="E2432" t="s">
        <v>1465</v>
      </c>
      <c r="F2432" t="s">
        <v>1537</v>
      </c>
      <c r="G2432" s="144">
        <v>27.340332359999998</v>
      </c>
      <c r="H2432" t="str">
        <f>IF(VLOOKUP(A2432,$J$4:$K$19,2)="Y",IF(G2432&lt;='State Zip Codes'!$P$4,'State Zip Codes'!$P$3,IF(G2432&lt;='State Zip Codes'!$Q$4,'State Zip Codes'!$Q$3,IF(G2432&lt;='State Zip Codes'!$R$4,'State Zip Codes'!$R$3,IF(G2432&lt;='State Zip Codes'!$S$4,'State Zip Codes'!$S$3,IF(G2432&lt;='State Zip Codes'!$T$4,'State Zip Codes'!$T$3,"OUT OF TERRITORY"))))),$U$3)</f>
        <v>Zone 5</v>
      </c>
    </row>
    <row r="2433" spans="1:8" x14ac:dyDescent="0.25">
      <c r="A2433" t="s">
        <v>369</v>
      </c>
      <c r="B2433">
        <v>60194</v>
      </c>
      <c r="C2433" t="str">
        <f t="shared" si="37"/>
        <v>60194</v>
      </c>
      <c r="D2433" t="s">
        <v>350</v>
      </c>
      <c r="E2433" t="s">
        <v>1418</v>
      </c>
      <c r="F2433" t="s">
        <v>1521</v>
      </c>
      <c r="G2433" s="144">
        <v>27.340332359999998</v>
      </c>
      <c r="H2433" t="str">
        <f>IF(VLOOKUP(A2433,$J$4:$K$19,2)="Y",IF(G2433&lt;='State Zip Codes'!$P$4,'State Zip Codes'!$P$3,IF(G2433&lt;='State Zip Codes'!$Q$4,'State Zip Codes'!$Q$3,IF(G2433&lt;='State Zip Codes'!$R$4,'State Zip Codes'!$R$3,IF(G2433&lt;='State Zip Codes'!$S$4,'State Zip Codes'!$S$3,IF(G2433&lt;='State Zip Codes'!$T$4,'State Zip Codes'!$T$3,"OUT OF TERRITORY"))))),$U$3)</f>
        <v>Zone 5</v>
      </c>
    </row>
    <row r="2434" spans="1:8" x14ac:dyDescent="0.25">
      <c r="A2434" t="s">
        <v>369</v>
      </c>
      <c r="B2434">
        <v>60540</v>
      </c>
      <c r="C2434" t="str">
        <f t="shared" si="37"/>
        <v>60540</v>
      </c>
      <c r="D2434" t="s">
        <v>350</v>
      </c>
      <c r="E2434" t="s">
        <v>1465</v>
      </c>
      <c r="F2434" t="s">
        <v>1537</v>
      </c>
      <c r="G2434" s="144">
        <v>27.340332359999998</v>
      </c>
      <c r="H2434" t="str">
        <f>IF(VLOOKUP(A2434,$J$4:$K$19,2)="Y",IF(G2434&lt;='State Zip Codes'!$P$4,'State Zip Codes'!$P$3,IF(G2434&lt;='State Zip Codes'!$Q$4,'State Zip Codes'!$Q$3,IF(G2434&lt;='State Zip Codes'!$R$4,'State Zip Codes'!$R$3,IF(G2434&lt;='State Zip Codes'!$S$4,'State Zip Codes'!$S$3,IF(G2434&lt;='State Zip Codes'!$T$4,'State Zip Codes'!$T$3,"OUT OF TERRITORY"))))),$U$3)</f>
        <v>Zone 5</v>
      </c>
    </row>
    <row r="2435" spans="1:8" x14ac:dyDescent="0.25">
      <c r="A2435" t="s">
        <v>369</v>
      </c>
      <c r="B2435">
        <v>60448</v>
      </c>
      <c r="C2435" t="str">
        <f t="shared" si="37"/>
        <v>60448</v>
      </c>
      <c r="D2435" t="s">
        <v>350</v>
      </c>
      <c r="E2435" t="s">
        <v>1529</v>
      </c>
      <c r="F2435" t="s">
        <v>1538</v>
      </c>
      <c r="G2435" s="144">
        <v>27.340332359999998</v>
      </c>
      <c r="H2435" t="str">
        <f>IF(VLOOKUP(A2435,$J$4:$K$19,2)="Y",IF(G2435&lt;='State Zip Codes'!$P$4,'State Zip Codes'!$P$3,IF(G2435&lt;='State Zip Codes'!$Q$4,'State Zip Codes'!$Q$3,IF(G2435&lt;='State Zip Codes'!$R$4,'State Zip Codes'!$R$3,IF(G2435&lt;='State Zip Codes'!$S$4,'State Zip Codes'!$S$3,IF(G2435&lt;='State Zip Codes'!$T$4,'State Zip Codes'!$T$3,"OUT OF TERRITORY"))))),$U$3)</f>
        <v>Zone 5</v>
      </c>
    </row>
    <row r="2436" spans="1:8" x14ac:dyDescent="0.25">
      <c r="A2436" t="s">
        <v>369</v>
      </c>
      <c r="B2436">
        <v>60190</v>
      </c>
      <c r="C2436" t="str">
        <f t="shared" si="37"/>
        <v>60190</v>
      </c>
      <c r="D2436" t="s">
        <v>350</v>
      </c>
      <c r="E2436" t="s">
        <v>1465</v>
      </c>
      <c r="F2436" t="s">
        <v>1539</v>
      </c>
      <c r="G2436" s="144">
        <v>27.340332359999998</v>
      </c>
      <c r="H2436" t="str">
        <f>IF(VLOOKUP(A2436,$J$4:$K$19,2)="Y",IF(G2436&lt;='State Zip Codes'!$P$4,'State Zip Codes'!$P$3,IF(G2436&lt;='State Zip Codes'!$Q$4,'State Zip Codes'!$Q$3,IF(G2436&lt;='State Zip Codes'!$R$4,'State Zip Codes'!$R$3,IF(G2436&lt;='State Zip Codes'!$S$4,'State Zip Codes'!$S$3,IF(G2436&lt;='State Zip Codes'!$T$4,'State Zip Codes'!$T$3,"OUT OF TERRITORY"))))),$U$3)</f>
        <v>Zone 5</v>
      </c>
    </row>
    <row r="2437" spans="1:8" x14ac:dyDescent="0.25">
      <c r="A2437" t="s">
        <v>369</v>
      </c>
      <c r="B2437">
        <v>60067</v>
      </c>
      <c r="C2437" t="str">
        <f t="shared" ref="C2437:C2500" si="38">TRIM(CLEAN(B2437))</f>
        <v>60067</v>
      </c>
      <c r="D2437" t="s">
        <v>350</v>
      </c>
      <c r="E2437" t="s">
        <v>1418</v>
      </c>
      <c r="F2437" t="s">
        <v>1535</v>
      </c>
      <c r="G2437" s="144">
        <v>27.340332359999998</v>
      </c>
      <c r="H2437" t="str">
        <f>IF(VLOOKUP(A2437,$J$4:$K$19,2)="Y",IF(G2437&lt;='State Zip Codes'!$P$4,'State Zip Codes'!$P$3,IF(G2437&lt;='State Zip Codes'!$Q$4,'State Zip Codes'!$Q$3,IF(G2437&lt;='State Zip Codes'!$R$4,'State Zip Codes'!$R$3,IF(G2437&lt;='State Zip Codes'!$S$4,'State Zip Codes'!$S$3,IF(G2437&lt;='State Zip Codes'!$T$4,'State Zip Codes'!$T$3,"OUT OF TERRITORY"))))),$U$3)</f>
        <v>Zone 5</v>
      </c>
    </row>
    <row r="2438" spans="1:8" x14ac:dyDescent="0.25">
      <c r="A2438" t="s">
        <v>369</v>
      </c>
      <c r="B2438">
        <v>60195</v>
      </c>
      <c r="C2438" t="str">
        <f t="shared" si="38"/>
        <v>60195</v>
      </c>
      <c r="D2438" t="s">
        <v>350</v>
      </c>
      <c r="E2438" t="s">
        <v>1418</v>
      </c>
      <c r="F2438" t="s">
        <v>1521</v>
      </c>
      <c r="G2438" s="144">
        <v>27.961703549999999</v>
      </c>
      <c r="H2438" t="str">
        <f>IF(VLOOKUP(A2438,$J$4:$K$19,2)="Y",IF(G2438&lt;='State Zip Codes'!$P$4,'State Zip Codes'!$P$3,IF(G2438&lt;='State Zip Codes'!$Q$4,'State Zip Codes'!$Q$3,IF(G2438&lt;='State Zip Codes'!$R$4,'State Zip Codes'!$R$3,IF(G2438&lt;='State Zip Codes'!$S$4,'State Zip Codes'!$S$3,IF(G2438&lt;='State Zip Codes'!$T$4,'State Zip Codes'!$T$3,"OUT OF TERRITORY"))))),$U$3)</f>
        <v>Zone 5</v>
      </c>
    </row>
    <row r="2439" spans="1:8" x14ac:dyDescent="0.25">
      <c r="A2439" t="s">
        <v>369</v>
      </c>
      <c r="B2439">
        <v>60133</v>
      </c>
      <c r="C2439" t="str">
        <f t="shared" si="38"/>
        <v>60133</v>
      </c>
      <c r="D2439" t="s">
        <v>350</v>
      </c>
      <c r="E2439" t="s">
        <v>1418</v>
      </c>
      <c r="F2439" t="s">
        <v>1540</v>
      </c>
      <c r="G2439" s="144">
        <v>27.961703549999999</v>
      </c>
      <c r="H2439" t="str">
        <f>IF(VLOOKUP(A2439,$J$4:$K$19,2)="Y",IF(G2439&lt;='State Zip Codes'!$P$4,'State Zip Codes'!$P$3,IF(G2439&lt;='State Zip Codes'!$Q$4,'State Zip Codes'!$Q$3,IF(G2439&lt;='State Zip Codes'!$R$4,'State Zip Codes'!$R$3,IF(G2439&lt;='State Zip Codes'!$S$4,'State Zip Codes'!$S$3,IF(G2439&lt;='State Zip Codes'!$T$4,'State Zip Codes'!$T$3,"OUT OF TERRITORY"))))),$U$3)</f>
        <v>Zone 5</v>
      </c>
    </row>
    <row r="2440" spans="1:8" x14ac:dyDescent="0.25">
      <c r="A2440" t="s">
        <v>369</v>
      </c>
      <c r="B2440">
        <v>60475</v>
      </c>
      <c r="C2440" t="str">
        <f t="shared" si="38"/>
        <v>60475</v>
      </c>
      <c r="D2440" t="s">
        <v>350</v>
      </c>
      <c r="E2440" t="s">
        <v>1418</v>
      </c>
      <c r="F2440" t="s">
        <v>1541</v>
      </c>
      <c r="G2440" s="144">
        <v>27.961703549999999</v>
      </c>
      <c r="H2440" t="str">
        <f>IF(VLOOKUP(A2440,$J$4:$K$19,2)="Y",IF(G2440&lt;='State Zip Codes'!$P$4,'State Zip Codes'!$P$3,IF(G2440&lt;='State Zip Codes'!$Q$4,'State Zip Codes'!$Q$3,IF(G2440&lt;='State Zip Codes'!$R$4,'State Zip Codes'!$R$3,IF(G2440&lt;='State Zip Codes'!$S$4,'State Zip Codes'!$S$3,IF(G2440&lt;='State Zip Codes'!$T$4,'State Zip Codes'!$T$3,"OUT OF TERRITORY"))))),$U$3)</f>
        <v>Zone 5</v>
      </c>
    </row>
    <row r="2441" spans="1:8" x14ac:dyDescent="0.25">
      <c r="A2441" t="s">
        <v>369</v>
      </c>
      <c r="B2441">
        <v>60484</v>
      </c>
      <c r="C2441" t="str">
        <f t="shared" si="38"/>
        <v>60484</v>
      </c>
      <c r="D2441" t="s">
        <v>350</v>
      </c>
      <c r="E2441" t="s">
        <v>1529</v>
      </c>
      <c r="F2441" t="s">
        <v>1542</v>
      </c>
      <c r="G2441" s="144">
        <v>27.961703549999999</v>
      </c>
      <c r="H2441" t="str">
        <f>IF(VLOOKUP(A2441,$J$4:$K$19,2)="Y",IF(G2441&lt;='State Zip Codes'!$P$4,'State Zip Codes'!$P$3,IF(G2441&lt;='State Zip Codes'!$Q$4,'State Zip Codes'!$Q$3,IF(G2441&lt;='State Zip Codes'!$R$4,'State Zip Codes'!$R$3,IF(G2441&lt;='State Zip Codes'!$S$4,'State Zip Codes'!$S$3,IF(G2441&lt;='State Zip Codes'!$T$4,'State Zip Codes'!$T$3,"OUT OF TERRITORY"))))),$U$3)</f>
        <v>Zone 5</v>
      </c>
    </row>
    <row r="2442" spans="1:8" x14ac:dyDescent="0.25">
      <c r="A2442" t="s">
        <v>369</v>
      </c>
      <c r="B2442">
        <v>60074</v>
      </c>
      <c r="C2442" t="str">
        <f t="shared" si="38"/>
        <v>60074</v>
      </c>
      <c r="D2442" t="s">
        <v>350</v>
      </c>
      <c r="E2442" t="s">
        <v>1418</v>
      </c>
      <c r="F2442" t="s">
        <v>1535</v>
      </c>
      <c r="G2442" s="144">
        <v>27.961703549999999</v>
      </c>
      <c r="H2442" t="str">
        <f>IF(VLOOKUP(A2442,$J$4:$K$19,2)="Y",IF(G2442&lt;='State Zip Codes'!$P$4,'State Zip Codes'!$P$3,IF(G2442&lt;='State Zip Codes'!$Q$4,'State Zip Codes'!$Q$3,IF(G2442&lt;='State Zip Codes'!$R$4,'State Zip Codes'!$R$3,IF(G2442&lt;='State Zip Codes'!$S$4,'State Zip Codes'!$S$3,IF(G2442&lt;='State Zip Codes'!$T$4,'State Zip Codes'!$T$3,"OUT OF TERRITORY"))))),$U$3)</f>
        <v>Zone 5</v>
      </c>
    </row>
    <row r="2443" spans="1:8" x14ac:dyDescent="0.25">
      <c r="A2443" t="s">
        <v>369</v>
      </c>
      <c r="B2443">
        <v>60169</v>
      </c>
      <c r="C2443" t="str">
        <f t="shared" si="38"/>
        <v>60169</v>
      </c>
      <c r="D2443" t="s">
        <v>350</v>
      </c>
      <c r="E2443" t="s">
        <v>1418</v>
      </c>
      <c r="F2443" t="s">
        <v>1531</v>
      </c>
      <c r="G2443" s="144">
        <v>27.961703549999999</v>
      </c>
      <c r="H2443" t="str">
        <f>IF(VLOOKUP(A2443,$J$4:$K$19,2)="Y",IF(G2443&lt;='State Zip Codes'!$P$4,'State Zip Codes'!$P$3,IF(G2443&lt;='State Zip Codes'!$Q$4,'State Zip Codes'!$Q$3,IF(G2443&lt;='State Zip Codes'!$R$4,'State Zip Codes'!$R$3,IF(G2443&lt;='State Zip Codes'!$S$4,'State Zip Codes'!$S$3,IF(G2443&lt;='State Zip Codes'!$T$4,'State Zip Codes'!$T$3,"OUT OF TERRITORY"))))),$U$3)</f>
        <v>Zone 5</v>
      </c>
    </row>
    <row r="2444" spans="1:8" x14ac:dyDescent="0.25">
      <c r="A2444" t="s">
        <v>369</v>
      </c>
      <c r="B2444">
        <v>60471</v>
      </c>
      <c r="C2444" t="str">
        <f t="shared" si="38"/>
        <v>60471</v>
      </c>
      <c r="D2444" t="s">
        <v>350</v>
      </c>
      <c r="E2444" t="s">
        <v>1418</v>
      </c>
      <c r="F2444" t="s">
        <v>1543</v>
      </c>
      <c r="G2444" s="144">
        <v>27.961703549999999</v>
      </c>
      <c r="H2444" t="str">
        <f>IF(VLOOKUP(A2444,$J$4:$K$19,2)="Y",IF(G2444&lt;='State Zip Codes'!$P$4,'State Zip Codes'!$P$3,IF(G2444&lt;='State Zip Codes'!$Q$4,'State Zip Codes'!$Q$3,IF(G2444&lt;='State Zip Codes'!$R$4,'State Zip Codes'!$R$3,IF(G2444&lt;='State Zip Codes'!$S$4,'State Zip Codes'!$S$3,IF(G2444&lt;='State Zip Codes'!$T$4,'State Zip Codes'!$T$3,"OUT OF TERRITORY"))))),$U$3)</f>
        <v>Zone 5</v>
      </c>
    </row>
    <row r="2445" spans="1:8" x14ac:dyDescent="0.25">
      <c r="A2445" t="s">
        <v>369</v>
      </c>
      <c r="B2445">
        <v>60045</v>
      </c>
      <c r="C2445" t="str">
        <f t="shared" si="38"/>
        <v>60045</v>
      </c>
      <c r="D2445" t="s">
        <v>350</v>
      </c>
      <c r="E2445" t="s">
        <v>512</v>
      </c>
      <c r="F2445" t="s">
        <v>1544</v>
      </c>
      <c r="G2445" s="144">
        <v>27.961703549999999</v>
      </c>
      <c r="H2445" t="str">
        <f>IF(VLOOKUP(A2445,$J$4:$K$19,2)="Y",IF(G2445&lt;='State Zip Codes'!$P$4,'State Zip Codes'!$P$3,IF(G2445&lt;='State Zip Codes'!$Q$4,'State Zip Codes'!$Q$3,IF(G2445&lt;='State Zip Codes'!$R$4,'State Zip Codes'!$R$3,IF(G2445&lt;='State Zip Codes'!$S$4,'State Zip Codes'!$S$3,IF(G2445&lt;='State Zip Codes'!$T$4,'State Zip Codes'!$T$3,"OUT OF TERRITORY"))))),$U$3)</f>
        <v>Zone 5</v>
      </c>
    </row>
    <row r="2446" spans="1:8" x14ac:dyDescent="0.25">
      <c r="A2446" t="s">
        <v>369</v>
      </c>
      <c r="B2446">
        <v>60563</v>
      </c>
      <c r="C2446" t="str">
        <f t="shared" si="38"/>
        <v>60563</v>
      </c>
      <c r="D2446" t="s">
        <v>350</v>
      </c>
      <c r="E2446" t="s">
        <v>1465</v>
      </c>
      <c r="F2446" t="s">
        <v>1537</v>
      </c>
      <c r="G2446" s="144">
        <v>28.583074739999997</v>
      </c>
      <c r="H2446" t="str">
        <f>IF(VLOOKUP(A2446,$J$4:$K$19,2)="Y",IF(G2446&lt;='State Zip Codes'!$P$4,'State Zip Codes'!$P$3,IF(G2446&lt;='State Zip Codes'!$Q$4,'State Zip Codes'!$Q$3,IF(G2446&lt;='State Zip Codes'!$R$4,'State Zip Codes'!$R$3,IF(G2446&lt;='State Zip Codes'!$S$4,'State Zip Codes'!$S$3,IF(G2446&lt;='State Zip Codes'!$T$4,'State Zip Codes'!$T$3,"OUT OF TERRITORY"))))),$U$3)</f>
        <v>Zone 5</v>
      </c>
    </row>
    <row r="2447" spans="1:8" x14ac:dyDescent="0.25">
      <c r="A2447" t="s">
        <v>369</v>
      </c>
      <c r="B2447">
        <v>60466</v>
      </c>
      <c r="C2447" t="str">
        <f t="shared" si="38"/>
        <v>60466</v>
      </c>
      <c r="D2447" t="s">
        <v>350</v>
      </c>
      <c r="E2447" t="s">
        <v>1418</v>
      </c>
      <c r="F2447" t="s">
        <v>1545</v>
      </c>
      <c r="G2447" s="144">
        <v>28.583074739999997</v>
      </c>
      <c r="H2447" t="str">
        <f>IF(VLOOKUP(A2447,$J$4:$K$19,2)="Y",IF(G2447&lt;='State Zip Codes'!$P$4,'State Zip Codes'!$P$3,IF(G2447&lt;='State Zip Codes'!$Q$4,'State Zip Codes'!$Q$3,IF(G2447&lt;='State Zip Codes'!$R$4,'State Zip Codes'!$R$3,IF(G2447&lt;='State Zip Codes'!$S$4,'State Zip Codes'!$S$3,IF(G2447&lt;='State Zip Codes'!$T$4,'State Zip Codes'!$T$3,"OUT OF TERRITORY"))))),$U$3)</f>
        <v>Zone 5</v>
      </c>
    </row>
    <row r="2448" spans="1:8" x14ac:dyDescent="0.25">
      <c r="A2448" t="s">
        <v>369</v>
      </c>
      <c r="B2448">
        <v>60441</v>
      </c>
      <c r="C2448" t="str">
        <f t="shared" si="38"/>
        <v>60441</v>
      </c>
      <c r="D2448" t="s">
        <v>350</v>
      </c>
      <c r="E2448" t="s">
        <v>1529</v>
      </c>
      <c r="F2448" t="s">
        <v>1546</v>
      </c>
      <c r="G2448" s="144">
        <v>28.583074739999997</v>
      </c>
      <c r="H2448" t="str">
        <f>IF(VLOOKUP(A2448,$J$4:$K$19,2)="Y",IF(G2448&lt;='State Zip Codes'!$P$4,'State Zip Codes'!$P$3,IF(G2448&lt;='State Zip Codes'!$Q$4,'State Zip Codes'!$Q$3,IF(G2448&lt;='State Zip Codes'!$R$4,'State Zip Codes'!$R$3,IF(G2448&lt;='State Zip Codes'!$S$4,'State Zip Codes'!$S$3,IF(G2448&lt;='State Zip Codes'!$T$4,'State Zip Codes'!$T$3,"OUT OF TERRITORY"))))),$U$3)</f>
        <v>Zone 5</v>
      </c>
    </row>
    <row r="2449" spans="1:8" x14ac:dyDescent="0.25">
      <c r="A2449" t="s">
        <v>369</v>
      </c>
      <c r="B2449">
        <v>60446</v>
      </c>
      <c r="C2449" t="str">
        <f t="shared" si="38"/>
        <v>60446</v>
      </c>
      <c r="D2449" t="s">
        <v>350</v>
      </c>
      <c r="E2449" t="s">
        <v>1529</v>
      </c>
      <c r="F2449" t="s">
        <v>1547</v>
      </c>
      <c r="G2449" s="144">
        <v>29.204445929999999</v>
      </c>
      <c r="H2449" t="str">
        <f>IF(VLOOKUP(A2449,$J$4:$K$19,2)="Y",IF(G2449&lt;='State Zip Codes'!$P$4,'State Zip Codes'!$P$3,IF(G2449&lt;='State Zip Codes'!$Q$4,'State Zip Codes'!$Q$3,IF(G2449&lt;='State Zip Codes'!$R$4,'State Zip Codes'!$R$3,IF(G2449&lt;='State Zip Codes'!$S$4,'State Zip Codes'!$S$3,IF(G2449&lt;='State Zip Codes'!$T$4,'State Zip Codes'!$T$3,"OUT OF TERRITORY"))))),$U$3)</f>
        <v>Zone 5</v>
      </c>
    </row>
    <row r="2450" spans="1:8" x14ac:dyDescent="0.25">
      <c r="A2450" t="s">
        <v>369</v>
      </c>
      <c r="B2450">
        <v>60423</v>
      </c>
      <c r="C2450" t="str">
        <f t="shared" si="38"/>
        <v>60423</v>
      </c>
      <c r="D2450" t="s">
        <v>350</v>
      </c>
      <c r="E2450" t="s">
        <v>1529</v>
      </c>
      <c r="F2450" t="s">
        <v>1548</v>
      </c>
      <c r="G2450" s="144">
        <v>29.825817119999996</v>
      </c>
      <c r="H2450" t="str">
        <f>IF(VLOOKUP(A2450,$J$4:$K$19,2)="Y",IF(G2450&lt;='State Zip Codes'!$P$4,'State Zip Codes'!$P$3,IF(G2450&lt;='State Zip Codes'!$Q$4,'State Zip Codes'!$Q$3,IF(G2450&lt;='State Zip Codes'!$R$4,'State Zip Codes'!$R$3,IF(G2450&lt;='State Zip Codes'!$S$4,'State Zip Codes'!$S$3,IF(G2450&lt;='State Zip Codes'!$T$4,'State Zip Codes'!$T$3,"OUT OF TERRITORY"))))),$U$3)</f>
        <v>Zone 5</v>
      </c>
    </row>
    <row r="2451" spans="1:8" x14ac:dyDescent="0.25">
      <c r="A2451" t="s">
        <v>369</v>
      </c>
      <c r="B2451">
        <v>60555</v>
      </c>
      <c r="C2451" t="str">
        <f t="shared" si="38"/>
        <v>60555</v>
      </c>
      <c r="D2451" t="s">
        <v>350</v>
      </c>
      <c r="E2451" t="s">
        <v>1465</v>
      </c>
      <c r="F2451" t="s">
        <v>1549</v>
      </c>
      <c r="G2451" s="144">
        <v>29.825817119999996</v>
      </c>
      <c r="H2451" t="str">
        <f>IF(VLOOKUP(A2451,$J$4:$K$19,2)="Y",IF(G2451&lt;='State Zip Codes'!$P$4,'State Zip Codes'!$P$3,IF(G2451&lt;='State Zip Codes'!$Q$4,'State Zip Codes'!$Q$3,IF(G2451&lt;='State Zip Codes'!$R$4,'State Zip Codes'!$R$3,IF(G2451&lt;='State Zip Codes'!$S$4,'State Zip Codes'!$S$3,IF(G2451&lt;='State Zip Codes'!$T$4,'State Zip Codes'!$T$3,"OUT OF TERRITORY"))))),$U$3)</f>
        <v>Zone 5</v>
      </c>
    </row>
    <row r="2452" spans="1:8" x14ac:dyDescent="0.25">
      <c r="A2452" t="s">
        <v>369</v>
      </c>
      <c r="B2452">
        <v>60490</v>
      </c>
      <c r="C2452" t="str">
        <f t="shared" si="38"/>
        <v>60490</v>
      </c>
      <c r="D2452" t="s">
        <v>350</v>
      </c>
      <c r="E2452" t="s">
        <v>1529</v>
      </c>
      <c r="F2452" t="s">
        <v>1532</v>
      </c>
      <c r="G2452" s="144">
        <v>29.825817119999996</v>
      </c>
      <c r="H2452" t="str">
        <f>IF(VLOOKUP(A2452,$J$4:$K$19,2)="Y",IF(G2452&lt;='State Zip Codes'!$P$4,'State Zip Codes'!$P$3,IF(G2452&lt;='State Zip Codes'!$Q$4,'State Zip Codes'!$Q$3,IF(G2452&lt;='State Zip Codes'!$R$4,'State Zip Codes'!$R$3,IF(G2452&lt;='State Zip Codes'!$S$4,'State Zip Codes'!$S$3,IF(G2452&lt;='State Zip Codes'!$T$4,'State Zip Codes'!$T$3,"OUT OF TERRITORY"))))),$U$3)</f>
        <v>Zone 5</v>
      </c>
    </row>
    <row r="2453" spans="1:8" x14ac:dyDescent="0.25">
      <c r="A2453" t="s">
        <v>369</v>
      </c>
      <c r="B2453">
        <v>60185</v>
      </c>
      <c r="C2453" t="str">
        <f t="shared" si="38"/>
        <v>60185</v>
      </c>
      <c r="D2453" t="s">
        <v>350</v>
      </c>
      <c r="E2453" t="s">
        <v>1465</v>
      </c>
      <c r="F2453" t="s">
        <v>1550</v>
      </c>
      <c r="G2453" s="144">
        <v>30.447188309999998</v>
      </c>
      <c r="H2453" t="str">
        <f>IF(VLOOKUP(A2453,$J$4:$K$19,2)="Y",IF(G2453&lt;='State Zip Codes'!$P$4,'State Zip Codes'!$P$3,IF(G2453&lt;='State Zip Codes'!$Q$4,'State Zip Codes'!$Q$3,IF(G2453&lt;='State Zip Codes'!$R$4,'State Zip Codes'!$R$3,IF(G2453&lt;='State Zip Codes'!$S$4,'State Zip Codes'!$S$3,IF(G2453&lt;='State Zip Codes'!$T$4,'State Zip Codes'!$T$3,"OUT OF TERRITORY"))))),$U$3)</f>
        <v>Zone 5</v>
      </c>
    </row>
    <row r="2454" spans="1:8" x14ac:dyDescent="0.25">
      <c r="A2454" t="s">
        <v>369</v>
      </c>
      <c r="B2454">
        <v>60107</v>
      </c>
      <c r="C2454" t="str">
        <f t="shared" si="38"/>
        <v>60107</v>
      </c>
      <c r="D2454" t="s">
        <v>350</v>
      </c>
      <c r="E2454" t="s">
        <v>1418</v>
      </c>
      <c r="F2454" t="s">
        <v>1551</v>
      </c>
      <c r="G2454" s="144">
        <v>30.447188309999998</v>
      </c>
      <c r="H2454" t="str">
        <f>IF(VLOOKUP(A2454,$J$4:$K$19,2)="Y",IF(G2454&lt;='State Zip Codes'!$P$4,'State Zip Codes'!$P$3,IF(G2454&lt;='State Zip Codes'!$Q$4,'State Zip Codes'!$Q$3,IF(G2454&lt;='State Zip Codes'!$R$4,'State Zip Codes'!$R$3,IF(G2454&lt;='State Zip Codes'!$S$4,'State Zip Codes'!$S$3,IF(G2454&lt;='State Zip Codes'!$T$4,'State Zip Codes'!$T$3,"OUT OF TERRITORY"))))),$U$3)</f>
        <v>Zone 5</v>
      </c>
    </row>
    <row r="2455" spans="1:8" x14ac:dyDescent="0.25">
      <c r="A2455" t="s">
        <v>369</v>
      </c>
      <c r="B2455">
        <v>60061</v>
      </c>
      <c r="C2455" t="str">
        <f t="shared" si="38"/>
        <v>60061</v>
      </c>
      <c r="D2455" t="s">
        <v>350</v>
      </c>
      <c r="E2455" t="s">
        <v>512</v>
      </c>
      <c r="F2455" t="s">
        <v>1552</v>
      </c>
      <c r="G2455" s="144">
        <v>30.447188309999998</v>
      </c>
      <c r="H2455" t="str">
        <f>IF(VLOOKUP(A2455,$J$4:$K$19,2)="Y",IF(G2455&lt;='State Zip Codes'!$P$4,'State Zip Codes'!$P$3,IF(G2455&lt;='State Zip Codes'!$Q$4,'State Zip Codes'!$Q$3,IF(G2455&lt;='State Zip Codes'!$R$4,'State Zip Codes'!$R$3,IF(G2455&lt;='State Zip Codes'!$S$4,'State Zip Codes'!$S$3,IF(G2455&lt;='State Zip Codes'!$T$4,'State Zip Codes'!$T$3,"OUT OF TERRITORY"))))),$U$3)</f>
        <v>Zone 5</v>
      </c>
    </row>
    <row r="2456" spans="1:8" x14ac:dyDescent="0.25">
      <c r="A2456" t="s">
        <v>369</v>
      </c>
      <c r="B2456">
        <v>60569</v>
      </c>
      <c r="C2456" t="str">
        <f t="shared" si="38"/>
        <v>60569</v>
      </c>
      <c r="D2456" t="s">
        <v>350</v>
      </c>
      <c r="E2456" t="s">
        <v>1465</v>
      </c>
      <c r="F2456" t="s">
        <v>396</v>
      </c>
      <c r="G2456" s="144">
        <v>30.447188309999998</v>
      </c>
      <c r="H2456" t="str">
        <f>IF(VLOOKUP(A2456,$J$4:$K$19,2)="Y",IF(G2456&lt;='State Zip Codes'!$P$4,'State Zip Codes'!$P$3,IF(G2456&lt;='State Zip Codes'!$Q$4,'State Zip Codes'!$Q$3,IF(G2456&lt;='State Zip Codes'!$R$4,'State Zip Codes'!$R$3,IF(G2456&lt;='State Zip Codes'!$S$4,'State Zip Codes'!$S$3,IF(G2456&lt;='State Zip Codes'!$T$4,'State Zip Codes'!$T$3,"OUT OF TERRITORY"))))),$U$3)</f>
        <v>Zone 5</v>
      </c>
    </row>
    <row r="2457" spans="1:8" x14ac:dyDescent="0.25">
      <c r="A2457" t="s">
        <v>369</v>
      </c>
      <c r="B2457">
        <v>60103</v>
      </c>
      <c r="C2457" t="str">
        <f t="shared" si="38"/>
        <v>60103</v>
      </c>
      <c r="D2457" t="s">
        <v>350</v>
      </c>
      <c r="E2457" t="s">
        <v>1465</v>
      </c>
      <c r="F2457" t="s">
        <v>1553</v>
      </c>
      <c r="G2457" s="144">
        <v>31.068559499999999</v>
      </c>
      <c r="H2457" t="str">
        <f>IF(VLOOKUP(A2457,$J$4:$K$19,2)="Y",IF(G2457&lt;='State Zip Codes'!$P$4,'State Zip Codes'!$P$3,IF(G2457&lt;='State Zip Codes'!$Q$4,'State Zip Codes'!$Q$3,IF(G2457&lt;='State Zip Codes'!$R$4,'State Zip Codes'!$R$3,IF(G2457&lt;='State Zip Codes'!$S$4,'State Zip Codes'!$S$3,IF(G2457&lt;='State Zip Codes'!$T$4,'State Zip Codes'!$T$3,"OUT OF TERRITORY"))))),$U$3)</f>
        <v>Zone 5</v>
      </c>
    </row>
    <row r="2458" spans="1:8" x14ac:dyDescent="0.25">
      <c r="A2458" t="s">
        <v>369</v>
      </c>
      <c r="B2458">
        <v>60451</v>
      </c>
      <c r="C2458" t="str">
        <f t="shared" si="38"/>
        <v>60451</v>
      </c>
      <c r="D2458" t="s">
        <v>350</v>
      </c>
      <c r="E2458" t="s">
        <v>1529</v>
      </c>
      <c r="F2458" t="s">
        <v>1554</v>
      </c>
      <c r="G2458" s="144">
        <v>31.068559499999999</v>
      </c>
      <c r="H2458" t="str">
        <f>IF(VLOOKUP(A2458,$J$4:$K$19,2)="Y",IF(G2458&lt;='State Zip Codes'!$P$4,'State Zip Codes'!$P$3,IF(G2458&lt;='State Zip Codes'!$Q$4,'State Zip Codes'!$Q$3,IF(G2458&lt;='State Zip Codes'!$R$4,'State Zip Codes'!$R$3,IF(G2458&lt;='State Zip Codes'!$S$4,'State Zip Codes'!$S$3,IF(G2458&lt;='State Zip Codes'!$T$4,'State Zip Codes'!$T$3,"OUT OF TERRITORY"))))),$U$3)</f>
        <v>Zone 5</v>
      </c>
    </row>
    <row r="2459" spans="1:8" x14ac:dyDescent="0.25">
      <c r="A2459" t="s">
        <v>369</v>
      </c>
      <c r="B2459">
        <v>60417</v>
      </c>
      <c r="C2459" t="str">
        <f t="shared" si="38"/>
        <v>60417</v>
      </c>
      <c r="D2459" t="s">
        <v>350</v>
      </c>
      <c r="E2459" t="s">
        <v>1529</v>
      </c>
      <c r="F2459" t="s">
        <v>1555</v>
      </c>
      <c r="G2459" s="144">
        <v>31.068559499999999</v>
      </c>
      <c r="H2459" t="str">
        <f>IF(VLOOKUP(A2459,$J$4:$K$19,2)="Y",IF(G2459&lt;='State Zip Codes'!$P$4,'State Zip Codes'!$P$3,IF(G2459&lt;='State Zip Codes'!$Q$4,'State Zip Codes'!$Q$3,IF(G2459&lt;='State Zip Codes'!$R$4,'State Zip Codes'!$R$3,IF(G2459&lt;='State Zip Codes'!$S$4,'State Zip Codes'!$S$3,IF(G2459&lt;='State Zip Codes'!$T$4,'State Zip Codes'!$T$3,"OUT OF TERRITORY"))))),$U$3)</f>
        <v>Zone 5</v>
      </c>
    </row>
    <row r="2460" spans="1:8" x14ac:dyDescent="0.25">
      <c r="A2460" t="s">
        <v>369</v>
      </c>
      <c r="B2460">
        <v>60192</v>
      </c>
      <c r="C2460" t="str">
        <f t="shared" si="38"/>
        <v>60192</v>
      </c>
      <c r="D2460" t="s">
        <v>350</v>
      </c>
      <c r="E2460" t="s">
        <v>1418</v>
      </c>
      <c r="F2460" t="s">
        <v>1531</v>
      </c>
      <c r="G2460" s="144">
        <v>31.068559499999999</v>
      </c>
      <c r="H2460" t="str">
        <f>IF(VLOOKUP(A2460,$J$4:$K$19,2)="Y",IF(G2460&lt;='State Zip Codes'!$P$4,'State Zip Codes'!$P$3,IF(G2460&lt;='State Zip Codes'!$Q$4,'State Zip Codes'!$Q$3,IF(G2460&lt;='State Zip Codes'!$R$4,'State Zip Codes'!$R$3,IF(G2460&lt;='State Zip Codes'!$S$4,'State Zip Codes'!$S$3,IF(G2460&lt;='State Zip Codes'!$T$4,'State Zip Codes'!$T$3,"OUT OF TERRITORY"))))),$U$3)</f>
        <v>Zone 5</v>
      </c>
    </row>
    <row r="2461" spans="1:8" x14ac:dyDescent="0.25">
      <c r="A2461" t="s">
        <v>369</v>
      </c>
      <c r="B2461">
        <v>60044</v>
      </c>
      <c r="C2461" t="str">
        <f t="shared" si="38"/>
        <v>60044</v>
      </c>
      <c r="D2461" t="s">
        <v>350</v>
      </c>
      <c r="E2461" t="s">
        <v>512</v>
      </c>
      <c r="F2461" t="s">
        <v>1556</v>
      </c>
      <c r="G2461" s="144">
        <v>31.068559499999999</v>
      </c>
      <c r="H2461" t="str">
        <f>IF(VLOOKUP(A2461,$J$4:$K$19,2)="Y",IF(G2461&lt;='State Zip Codes'!$P$4,'State Zip Codes'!$P$3,IF(G2461&lt;='State Zip Codes'!$Q$4,'State Zip Codes'!$Q$3,IF(G2461&lt;='State Zip Codes'!$R$4,'State Zip Codes'!$R$3,IF(G2461&lt;='State Zip Codes'!$S$4,'State Zip Codes'!$S$3,IF(G2461&lt;='State Zip Codes'!$T$4,'State Zip Codes'!$T$3,"OUT OF TERRITORY"))))),$U$3)</f>
        <v>Zone 5</v>
      </c>
    </row>
    <row r="2462" spans="1:8" x14ac:dyDescent="0.25">
      <c r="A2462" t="s">
        <v>369</v>
      </c>
      <c r="B2462">
        <v>60047</v>
      </c>
      <c r="C2462" t="str">
        <f t="shared" si="38"/>
        <v>60047</v>
      </c>
      <c r="D2462" t="s">
        <v>350</v>
      </c>
      <c r="E2462" t="s">
        <v>512</v>
      </c>
      <c r="F2462" t="s">
        <v>1557</v>
      </c>
      <c r="G2462" s="144">
        <v>31.689930689999997</v>
      </c>
      <c r="H2462" t="str">
        <f>IF(VLOOKUP(A2462,$J$4:$K$19,2)="Y",IF(G2462&lt;='State Zip Codes'!$P$4,'State Zip Codes'!$P$3,IF(G2462&lt;='State Zip Codes'!$Q$4,'State Zip Codes'!$Q$3,IF(G2462&lt;='State Zip Codes'!$R$4,'State Zip Codes'!$R$3,IF(G2462&lt;='State Zip Codes'!$S$4,'State Zip Codes'!$S$3,IF(G2462&lt;='State Zip Codes'!$T$4,'State Zip Codes'!$T$3,"OUT OF TERRITORY"))))),$U$3)</f>
        <v>Zone 5</v>
      </c>
    </row>
    <row r="2463" spans="1:8" x14ac:dyDescent="0.25">
      <c r="A2463" t="s">
        <v>369</v>
      </c>
      <c r="B2463">
        <v>60432</v>
      </c>
      <c r="C2463" t="str">
        <f t="shared" si="38"/>
        <v>60432</v>
      </c>
      <c r="D2463" t="s">
        <v>350</v>
      </c>
      <c r="E2463" t="s">
        <v>1529</v>
      </c>
      <c r="F2463" t="s">
        <v>1558</v>
      </c>
      <c r="G2463" s="144">
        <v>31.689930689999997</v>
      </c>
      <c r="H2463" t="str">
        <f>IF(VLOOKUP(A2463,$J$4:$K$19,2)="Y",IF(G2463&lt;='State Zip Codes'!$P$4,'State Zip Codes'!$P$3,IF(G2463&lt;='State Zip Codes'!$Q$4,'State Zip Codes'!$Q$3,IF(G2463&lt;='State Zip Codes'!$R$4,'State Zip Codes'!$R$3,IF(G2463&lt;='State Zip Codes'!$S$4,'State Zip Codes'!$S$3,IF(G2463&lt;='State Zip Codes'!$T$4,'State Zip Codes'!$T$3,"OUT OF TERRITORY"))))),$U$3)</f>
        <v>Zone 5</v>
      </c>
    </row>
    <row r="2464" spans="1:8" x14ac:dyDescent="0.25">
      <c r="A2464" t="s">
        <v>369</v>
      </c>
      <c r="B2464">
        <v>60564</v>
      </c>
      <c r="C2464" t="str">
        <f t="shared" si="38"/>
        <v>60564</v>
      </c>
      <c r="D2464" t="s">
        <v>350</v>
      </c>
      <c r="E2464" t="s">
        <v>1529</v>
      </c>
      <c r="F2464" t="s">
        <v>1537</v>
      </c>
      <c r="G2464" s="144">
        <v>31.689930689999997</v>
      </c>
      <c r="H2464" t="str">
        <f>IF(VLOOKUP(A2464,$J$4:$K$19,2)="Y",IF(G2464&lt;='State Zip Codes'!$P$4,'State Zip Codes'!$P$3,IF(G2464&lt;='State Zip Codes'!$Q$4,'State Zip Codes'!$Q$3,IF(G2464&lt;='State Zip Codes'!$R$4,'State Zip Codes'!$R$3,IF(G2464&lt;='State Zip Codes'!$S$4,'State Zip Codes'!$S$3,IF(G2464&lt;='State Zip Codes'!$T$4,'State Zip Codes'!$T$3,"OUT OF TERRITORY"))))),$U$3)</f>
        <v>Zone 5</v>
      </c>
    </row>
    <row r="2465" spans="1:8" x14ac:dyDescent="0.25">
      <c r="A2465" t="s">
        <v>369</v>
      </c>
      <c r="B2465">
        <v>60088</v>
      </c>
      <c r="C2465" t="str">
        <f t="shared" si="38"/>
        <v>60088</v>
      </c>
      <c r="D2465" t="s">
        <v>350</v>
      </c>
      <c r="E2465" t="s">
        <v>512</v>
      </c>
      <c r="F2465" t="s">
        <v>1559</v>
      </c>
      <c r="G2465" s="144">
        <v>32.311301879999995</v>
      </c>
      <c r="H2465" t="str">
        <f>IF(VLOOKUP(A2465,$J$4:$K$19,2)="Y",IF(G2465&lt;='State Zip Codes'!$P$4,'State Zip Codes'!$P$3,IF(G2465&lt;='State Zip Codes'!$Q$4,'State Zip Codes'!$Q$3,IF(G2465&lt;='State Zip Codes'!$R$4,'State Zip Codes'!$R$3,IF(G2465&lt;='State Zip Codes'!$S$4,'State Zip Codes'!$S$3,IF(G2465&lt;='State Zip Codes'!$T$4,'State Zip Codes'!$T$3,"OUT OF TERRITORY"))))),$U$3)</f>
        <v>Zone 5</v>
      </c>
    </row>
    <row r="2466" spans="1:8" x14ac:dyDescent="0.25">
      <c r="A2466" t="s">
        <v>369</v>
      </c>
      <c r="B2466">
        <v>60585</v>
      </c>
      <c r="C2466" t="str">
        <f t="shared" si="38"/>
        <v>60585</v>
      </c>
      <c r="D2466" t="s">
        <v>350</v>
      </c>
      <c r="E2466" t="s">
        <v>1529</v>
      </c>
      <c r="F2466" t="s">
        <v>1560</v>
      </c>
      <c r="G2466" s="144">
        <v>32.93267307</v>
      </c>
      <c r="H2466" t="str">
        <f>IF(VLOOKUP(A2466,$J$4:$K$19,2)="Y",IF(G2466&lt;='State Zip Codes'!$P$4,'State Zip Codes'!$P$3,IF(G2466&lt;='State Zip Codes'!$Q$4,'State Zip Codes'!$Q$3,IF(G2466&lt;='State Zip Codes'!$R$4,'State Zip Codes'!$R$3,IF(G2466&lt;='State Zip Codes'!$S$4,'State Zip Codes'!$S$3,IF(G2466&lt;='State Zip Codes'!$T$4,'State Zip Codes'!$T$3,"OUT OF TERRITORY"))))),$U$3)</f>
        <v>Zone 5</v>
      </c>
    </row>
    <row r="2467" spans="1:8" x14ac:dyDescent="0.25">
      <c r="A2467" t="s">
        <v>369</v>
      </c>
      <c r="B2467">
        <v>60048</v>
      </c>
      <c r="C2467" t="str">
        <f t="shared" si="38"/>
        <v>60048</v>
      </c>
      <c r="D2467" t="s">
        <v>350</v>
      </c>
      <c r="E2467" t="s">
        <v>512</v>
      </c>
      <c r="F2467" t="s">
        <v>1561</v>
      </c>
      <c r="G2467" s="144">
        <v>32.93267307</v>
      </c>
      <c r="H2467" t="str">
        <f>IF(VLOOKUP(A2467,$J$4:$K$19,2)="Y",IF(G2467&lt;='State Zip Codes'!$P$4,'State Zip Codes'!$P$3,IF(G2467&lt;='State Zip Codes'!$Q$4,'State Zip Codes'!$Q$3,IF(G2467&lt;='State Zip Codes'!$R$4,'State Zip Codes'!$R$3,IF(G2467&lt;='State Zip Codes'!$S$4,'State Zip Codes'!$S$3,IF(G2467&lt;='State Zip Codes'!$T$4,'State Zip Codes'!$T$3,"OUT OF TERRITORY"))))),$U$3)</f>
        <v>Zone 5</v>
      </c>
    </row>
    <row r="2468" spans="1:8" x14ac:dyDescent="0.25">
      <c r="A2468" t="s">
        <v>369</v>
      </c>
      <c r="B2468">
        <v>60449</v>
      </c>
      <c r="C2468" t="str">
        <f t="shared" si="38"/>
        <v>60449</v>
      </c>
      <c r="D2468" t="s">
        <v>350</v>
      </c>
      <c r="E2468" t="s">
        <v>1529</v>
      </c>
      <c r="F2468" t="s">
        <v>1562</v>
      </c>
      <c r="G2468" s="144">
        <v>32.93267307</v>
      </c>
      <c r="H2468" t="str">
        <f>IF(VLOOKUP(A2468,$J$4:$K$19,2)="Y",IF(G2468&lt;='State Zip Codes'!$P$4,'State Zip Codes'!$P$3,IF(G2468&lt;='State Zip Codes'!$Q$4,'State Zip Codes'!$Q$3,IF(G2468&lt;='State Zip Codes'!$R$4,'State Zip Codes'!$R$3,IF(G2468&lt;='State Zip Codes'!$S$4,'State Zip Codes'!$S$3,IF(G2468&lt;='State Zip Codes'!$T$4,'State Zip Codes'!$T$3,"OUT OF TERRITORY"))))),$U$3)</f>
        <v>Zone 5</v>
      </c>
    </row>
    <row r="2469" spans="1:8" x14ac:dyDescent="0.25">
      <c r="A2469" t="s">
        <v>369</v>
      </c>
      <c r="B2469">
        <v>60120</v>
      </c>
      <c r="C2469" t="str">
        <f t="shared" si="38"/>
        <v>60120</v>
      </c>
      <c r="D2469" t="s">
        <v>350</v>
      </c>
      <c r="E2469" t="s">
        <v>1563</v>
      </c>
      <c r="F2469" t="s">
        <v>1564</v>
      </c>
      <c r="G2469" s="144">
        <v>32.93267307</v>
      </c>
      <c r="H2469" t="str">
        <f>IF(VLOOKUP(A2469,$J$4:$K$19,2)="Y",IF(G2469&lt;='State Zip Codes'!$P$4,'State Zip Codes'!$P$3,IF(G2469&lt;='State Zip Codes'!$Q$4,'State Zip Codes'!$Q$3,IF(G2469&lt;='State Zip Codes'!$R$4,'State Zip Codes'!$R$3,IF(G2469&lt;='State Zip Codes'!$S$4,'State Zip Codes'!$S$3,IF(G2469&lt;='State Zip Codes'!$T$4,'State Zip Codes'!$T$3,"OUT OF TERRITORY"))))),$U$3)</f>
        <v>Zone 5</v>
      </c>
    </row>
    <row r="2470" spans="1:8" x14ac:dyDescent="0.25">
      <c r="A2470" t="s">
        <v>369</v>
      </c>
      <c r="B2470">
        <v>60572</v>
      </c>
      <c r="C2470" t="str">
        <f t="shared" si="38"/>
        <v>60572</v>
      </c>
      <c r="D2470" t="s">
        <v>350</v>
      </c>
      <c r="E2470" t="s">
        <v>1465</v>
      </c>
      <c r="F2470" t="s">
        <v>396</v>
      </c>
      <c r="G2470" s="144">
        <v>32.93267307</v>
      </c>
      <c r="H2470" t="str">
        <f>IF(VLOOKUP(A2470,$J$4:$K$19,2)="Y",IF(G2470&lt;='State Zip Codes'!$P$4,'State Zip Codes'!$P$3,IF(G2470&lt;='State Zip Codes'!$Q$4,'State Zip Codes'!$Q$3,IF(G2470&lt;='State Zip Codes'!$R$4,'State Zip Codes'!$R$3,IF(G2470&lt;='State Zip Codes'!$S$4,'State Zip Codes'!$S$3,IF(G2470&lt;='State Zip Codes'!$T$4,'State Zip Codes'!$T$3,"OUT OF TERRITORY"))))),$U$3)</f>
        <v>Zone 5</v>
      </c>
    </row>
    <row r="2471" spans="1:8" x14ac:dyDescent="0.25">
      <c r="A2471" t="s">
        <v>369</v>
      </c>
      <c r="B2471">
        <v>60403</v>
      </c>
      <c r="C2471" t="str">
        <f t="shared" si="38"/>
        <v>60403</v>
      </c>
      <c r="D2471" t="s">
        <v>350</v>
      </c>
      <c r="E2471" t="s">
        <v>1529</v>
      </c>
      <c r="F2471" t="s">
        <v>1565</v>
      </c>
      <c r="G2471" s="144">
        <v>32.93267307</v>
      </c>
      <c r="H2471" t="str">
        <f>IF(VLOOKUP(A2471,$J$4:$K$19,2)="Y",IF(G2471&lt;='State Zip Codes'!$P$4,'State Zip Codes'!$P$3,IF(G2471&lt;='State Zip Codes'!$Q$4,'State Zip Codes'!$Q$3,IF(G2471&lt;='State Zip Codes'!$R$4,'State Zip Codes'!$R$3,IF(G2471&lt;='State Zip Codes'!$S$4,'State Zip Codes'!$S$3,IF(G2471&lt;='State Zip Codes'!$T$4,'State Zip Codes'!$T$3,"OUT OF TERRITORY"))))),$U$3)</f>
        <v>Zone 5</v>
      </c>
    </row>
    <row r="2472" spans="1:8" x14ac:dyDescent="0.25">
      <c r="A2472" t="s">
        <v>369</v>
      </c>
      <c r="B2472">
        <v>60184</v>
      </c>
      <c r="C2472" t="str">
        <f t="shared" si="38"/>
        <v>60184</v>
      </c>
      <c r="D2472" t="s">
        <v>350</v>
      </c>
      <c r="E2472" t="s">
        <v>1465</v>
      </c>
      <c r="F2472" t="s">
        <v>1566</v>
      </c>
      <c r="G2472" s="144">
        <v>32.93267307</v>
      </c>
      <c r="H2472" t="str">
        <f>IF(VLOOKUP(A2472,$J$4:$K$19,2)="Y",IF(G2472&lt;='State Zip Codes'!$P$4,'State Zip Codes'!$P$3,IF(G2472&lt;='State Zip Codes'!$Q$4,'State Zip Codes'!$Q$3,IF(G2472&lt;='State Zip Codes'!$R$4,'State Zip Codes'!$R$3,IF(G2472&lt;='State Zip Codes'!$S$4,'State Zip Codes'!$S$3,IF(G2472&lt;='State Zip Codes'!$T$4,'State Zip Codes'!$T$3,"OUT OF TERRITORY"))))),$U$3)</f>
        <v>Zone 5</v>
      </c>
    </row>
    <row r="2473" spans="1:8" x14ac:dyDescent="0.25">
      <c r="A2473" t="s">
        <v>369</v>
      </c>
      <c r="B2473">
        <v>60086</v>
      </c>
      <c r="C2473" t="str">
        <f t="shared" si="38"/>
        <v>60086</v>
      </c>
      <c r="D2473" t="s">
        <v>350</v>
      </c>
      <c r="E2473" t="s">
        <v>512</v>
      </c>
      <c r="F2473" t="s">
        <v>1567</v>
      </c>
      <c r="G2473" s="144">
        <v>32.93267307</v>
      </c>
      <c r="H2473" t="str">
        <f>IF(VLOOKUP(A2473,$J$4:$K$19,2)="Y",IF(G2473&lt;='State Zip Codes'!$P$4,'State Zip Codes'!$P$3,IF(G2473&lt;='State Zip Codes'!$Q$4,'State Zip Codes'!$Q$3,IF(G2473&lt;='State Zip Codes'!$R$4,'State Zip Codes'!$R$3,IF(G2473&lt;='State Zip Codes'!$S$4,'State Zip Codes'!$S$3,IF(G2473&lt;='State Zip Codes'!$T$4,'State Zip Codes'!$T$3,"OUT OF TERRITORY"))))),$U$3)</f>
        <v>Zone 5</v>
      </c>
    </row>
    <row r="2474" spans="1:8" x14ac:dyDescent="0.25">
      <c r="A2474" t="s">
        <v>369</v>
      </c>
      <c r="B2474">
        <v>60504</v>
      </c>
      <c r="C2474" t="str">
        <f t="shared" si="38"/>
        <v>60504</v>
      </c>
      <c r="D2474" t="s">
        <v>350</v>
      </c>
      <c r="E2474" t="s">
        <v>1465</v>
      </c>
      <c r="F2474" t="s">
        <v>396</v>
      </c>
      <c r="G2474" s="144">
        <v>32.93267307</v>
      </c>
      <c r="H2474" t="str">
        <f>IF(VLOOKUP(A2474,$J$4:$K$19,2)="Y",IF(G2474&lt;='State Zip Codes'!$P$4,'State Zip Codes'!$P$3,IF(G2474&lt;='State Zip Codes'!$Q$4,'State Zip Codes'!$Q$3,IF(G2474&lt;='State Zip Codes'!$R$4,'State Zip Codes'!$R$3,IF(G2474&lt;='State Zip Codes'!$S$4,'State Zip Codes'!$S$3,IF(G2474&lt;='State Zip Codes'!$T$4,'State Zip Codes'!$T$3,"OUT OF TERRITORY"))))),$U$3)</f>
        <v>Zone 5</v>
      </c>
    </row>
    <row r="2475" spans="1:8" x14ac:dyDescent="0.25">
      <c r="A2475" t="s">
        <v>369</v>
      </c>
      <c r="B2475">
        <v>60064</v>
      </c>
      <c r="C2475" t="str">
        <f t="shared" si="38"/>
        <v>60064</v>
      </c>
      <c r="D2475" t="s">
        <v>350</v>
      </c>
      <c r="E2475" t="s">
        <v>512</v>
      </c>
      <c r="F2475" t="s">
        <v>1567</v>
      </c>
      <c r="G2475" s="144">
        <v>33.554044259999998</v>
      </c>
      <c r="H2475" t="str">
        <f>IF(VLOOKUP(A2475,$J$4:$K$19,2)="Y",IF(G2475&lt;='State Zip Codes'!$P$4,'State Zip Codes'!$P$3,IF(G2475&lt;='State Zip Codes'!$Q$4,'State Zip Codes'!$Q$3,IF(G2475&lt;='State Zip Codes'!$R$4,'State Zip Codes'!$R$3,IF(G2475&lt;='State Zip Codes'!$S$4,'State Zip Codes'!$S$3,IF(G2475&lt;='State Zip Codes'!$T$4,'State Zip Codes'!$T$3,"OUT OF TERRITORY"))))),$U$3)</f>
        <v>Zone 5</v>
      </c>
    </row>
    <row r="2476" spans="1:8" x14ac:dyDescent="0.25">
      <c r="A2476" t="s">
        <v>369</v>
      </c>
      <c r="B2476">
        <v>60502</v>
      </c>
      <c r="C2476" t="str">
        <f t="shared" si="38"/>
        <v>60502</v>
      </c>
      <c r="D2476" t="s">
        <v>350</v>
      </c>
      <c r="E2476" t="s">
        <v>1465</v>
      </c>
      <c r="F2476" t="s">
        <v>396</v>
      </c>
      <c r="G2476" s="144">
        <v>33.554044259999998</v>
      </c>
      <c r="H2476" t="str">
        <f>IF(VLOOKUP(A2476,$J$4:$K$19,2)="Y",IF(G2476&lt;='State Zip Codes'!$P$4,'State Zip Codes'!$P$3,IF(G2476&lt;='State Zip Codes'!$Q$4,'State Zip Codes'!$Q$3,IF(G2476&lt;='State Zip Codes'!$R$4,'State Zip Codes'!$R$3,IF(G2476&lt;='State Zip Codes'!$S$4,'State Zip Codes'!$S$3,IF(G2476&lt;='State Zip Codes'!$T$4,'State Zip Codes'!$T$3,"OUT OF TERRITORY"))))),$U$3)</f>
        <v>Zone 5</v>
      </c>
    </row>
    <row r="2477" spans="1:8" x14ac:dyDescent="0.25">
      <c r="A2477" t="s">
        <v>369</v>
      </c>
      <c r="B2477">
        <v>60010</v>
      </c>
      <c r="C2477" t="str">
        <f t="shared" si="38"/>
        <v>60010</v>
      </c>
      <c r="D2477" t="s">
        <v>350</v>
      </c>
      <c r="E2477" t="s">
        <v>512</v>
      </c>
      <c r="F2477" t="s">
        <v>1568</v>
      </c>
      <c r="G2477" s="144">
        <v>33.554044259999998</v>
      </c>
      <c r="H2477" t="str">
        <f>IF(VLOOKUP(A2477,$J$4:$K$19,2)="Y",IF(G2477&lt;='State Zip Codes'!$P$4,'State Zip Codes'!$P$3,IF(G2477&lt;='State Zip Codes'!$Q$4,'State Zip Codes'!$Q$3,IF(G2477&lt;='State Zip Codes'!$R$4,'State Zip Codes'!$R$3,IF(G2477&lt;='State Zip Codes'!$S$4,'State Zip Codes'!$S$3,IF(G2477&lt;='State Zip Codes'!$T$4,'State Zip Codes'!$T$3,"OUT OF TERRITORY"))))),$U$3)</f>
        <v>Zone 5</v>
      </c>
    </row>
    <row r="2478" spans="1:8" x14ac:dyDescent="0.25">
      <c r="A2478" t="s">
        <v>369</v>
      </c>
      <c r="B2478">
        <v>60435</v>
      </c>
      <c r="C2478" t="str">
        <f t="shared" si="38"/>
        <v>60435</v>
      </c>
      <c r="D2478" t="s">
        <v>350</v>
      </c>
      <c r="E2478" t="s">
        <v>1529</v>
      </c>
      <c r="F2478" t="s">
        <v>1558</v>
      </c>
      <c r="G2478" s="144">
        <v>33.554044259999998</v>
      </c>
      <c r="H2478" t="str">
        <f>IF(VLOOKUP(A2478,$J$4:$K$19,2)="Y",IF(G2478&lt;='State Zip Codes'!$P$4,'State Zip Codes'!$P$3,IF(G2478&lt;='State Zip Codes'!$Q$4,'State Zip Codes'!$Q$3,IF(G2478&lt;='State Zip Codes'!$R$4,'State Zip Codes'!$R$3,IF(G2478&lt;='State Zip Codes'!$S$4,'State Zip Codes'!$S$3,IF(G2478&lt;='State Zip Codes'!$T$4,'State Zip Codes'!$T$3,"OUT OF TERRITORY"))))),$U$3)</f>
        <v>Zone 5</v>
      </c>
    </row>
    <row r="2479" spans="1:8" x14ac:dyDescent="0.25">
      <c r="A2479" t="s">
        <v>369</v>
      </c>
      <c r="B2479">
        <v>60433</v>
      </c>
      <c r="C2479" t="str">
        <f t="shared" si="38"/>
        <v>60433</v>
      </c>
      <c r="D2479" t="s">
        <v>350</v>
      </c>
      <c r="E2479" t="s">
        <v>1529</v>
      </c>
      <c r="F2479" t="s">
        <v>1558</v>
      </c>
      <c r="G2479" s="144">
        <v>33.554044259999998</v>
      </c>
      <c r="H2479" t="str">
        <f>IF(VLOOKUP(A2479,$J$4:$K$19,2)="Y",IF(G2479&lt;='State Zip Codes'!$P$4,'State Zip Codes'!$P$3,IF(G2479&lt;='State Zip Codes'!$Q$4,'State Zip Codes'!$Q$3,IF(G2479&lt;='State Zip Codes'!$R$4,'State Zip Codes'!$R$3,IF(G2479&lt;='State Zip Codes'!$S$4,'State Zip Codes'!$S$3,IF(G2479&lt;='State Zip Codes'!$T$4,'State Zip Codes'!$T$3,"OUT OF TERRITORY"))))),$U$3)</f>
        <v>Zone 5</v>
      </c>
    </row>
    <row r="2480" spans="1:8" x14ac:dyDescent="0.25">
      <c r="A2480" t="s">
        <v>369</v>
      </c>
      <c r="B2480">
        <v>60060</v>
      </c>
      <c r="C2480" t="str">
        <f t="shared" si="38"/>
        <v>60060</v>
      </c>
      <c r="D2480" t="s">
        <v>350</v>
      </c>
      <c r="E2480" t="s">
        <v>512</v>
      </c>
      <c r="F2480" t="s">
        <v>1569</v>
      </c>
      <c r="G2480" s="144">
        <v>34.175415449999996</v>
      </c>
      <c r="H2480" t="str">
        <f>IF(VLOOKUP(A2480,$J$4:$K$19,2)="Y",IF(G2480&lt;='State Zip Codes'!$P$4,'State Zip Codes'!$P$3,IF(G2480&lt;='State Zip Codes'!$Q$4,'State Zip Codes'!$Q$3,IF(G2480&lt;='State Zip Codes'!$R$4,'State Zip Codes'!$R$3,IF(G2480&lt;='State Zip Codes'!$S$4,'State Zip Codes'!$S$3,IF(G2480&lt;='State Zip Codes'!$T$4,'State Zip Codes'!$T$3,"OUT OF TERRITORY"))))),$U$3)</f>
        <v>Zone 5</v>
      </c>
    </row>
    <row r="2481" spans="1:8" x14ac:dyDescent="0.25">
      <c r="A2481" t="s">
        <v>369</v>
      </c>
      <c r="B2481">
        <v>60174</v>
      </c>
      <c r="C2481" t="str">
        <f t="shared" si="38"/>
        <v>60174</v>
      </c>
      <c r="D2481" t="s">
        <v>350</v>
      </c>
      <c r="E2481" t="s">
        <v>1563</v>
      </c>
      <c r="F2481" t="s">
        <v>1250</v>
      </c>
      <c r="G2481" s="144">
        <v>34.796786640000001</v>
      </c>
      <c r="H2481" t="str">
        <f>IF(VLOOKUP(A2481,$J$4:$K$19,2)="Y",IF(G2481&lt;='State Zip Codes'!$P$4,'State Zip Codes'!$P$3,IF(G2481&lt;='State Zip Codes'!$Q$4,'State Zip Codes'!$Q$3,IF(G2481&lt;='State Zip Codes'!$R$4,'State Zip Codes'!$R$3,IF(G2481&lt;='State Zip Codes'!$S$4,'State Zip Codes'!$S$3,IF(G2481&lt;='State Zip Codes'!$T$4,'State Zip Codes'!$T$3,"OUT OF TERRITORY"))))),$U$3)</f>
        <v>Zone 5</v>
      </c>
    </row>
    <row r="2482" spans="1:8" x14ac:dyDescent="0.25">
      <c r="A2482" t="s">
        <v>369</v>
      </c>
      <c r="B2482">
        <v>60503</v>
      </c>
      <c r="C2482" t="str">
        <f t="shared" si="38"/>
        <v>60503</v>
      </c>
      <c r="D2482" t="s">
        <v>350</v>
      </c>
      <c r="E2482" t="s">
        <v>1529</v>
      </c>
      <c r="F2482" t="s">
        <v>396</v>
      </c>
      <c r="G2482" s="144">
        <v>34.796786640000001</v>
      </c>
      <c r="H2482" t="str">
        <f>IF(VLOOKUP(A2482,$J$4:$K$19,2)="Y",IF(G2482&lt;='State Zip Codes'!$P$4,'State Zip Codes'!$P$3,IF(G2482&lt;='State Zip Codes'!$Q$4,'State Zip Codes'!$Q$3,IF(G2482&lt;='State Zip Codes'!$R$4,'State Zip Codes'!$R$3,IF(G2482&lt;='State Zip Codes'!$S$4,'State Zip Codes'!$S$3,IF(G2482&lt;='State Zip Codes'!$T$4,'State Zip Codes'!$T$3,"OUT OF TERRITORY"))))),$U$3)</f>
        <v>Zone 5</v>
      </c>
    </row>
    <row r="2483" spans="1:8" x14ac:dyDescent="0.25">
      <c r="A2483" t="s">
        <v>369</v>
      </c>
      <c r="B2483">
        <v>60085</v>
      </c>
      <c r="C2483" t="str">
        <f t="shared" si="38"/>
        <v>60085</v>
      </c>
      <c r="D2483" t="s">
        <v>350</v>
      </c>
      <c r="E2483" t="s">
        <v>512</v>
      </c>
      <c r="F2483" t="s">
        <v>1570</v>
      </c>
      <c r="G2483" s="144">
        <v>35.418157829999998</v>
      </c>
      <c r="H2483" t="str">
        <f>IF(VLOOKUP(A2483,$J$4:$K$19,2)="Y",IF(G2483&lt;='State Zip Codes'!$P$4,'State Zip Codes'!$P$3,IF(G2483&lt;='State Zip Codes'!$Q$4,'State Zip Codes'!$Q$3,IF(G2483&lt;='State Zip Codes'!$R$4,'State Zip Codes'!$R$3,IF(G2483&lt;='State Zip Codes'!$S$4,'State Zip Codes'!$S$3,IF(G2483&lt;='State Zip Codes'!$T$4,'State Zip Codes'!$T$3,"OUT OF TERRITORY"))))),$U$3)</f>
        <v>Zone 5</v>
      </c>
    </row>
    <row r="2484" spans="1:8" x14ac:dyDescent="0.25">
      <c r="A2484" t="s">
        <v>369</v>
      </c>
      <c r="B2484">
        <v>60505</v>
      </c>
      <c r="C2484" t="str">
        <f t="shared" si="38"/>
        <v>60505</v>
      </c>
      <c r="D2484" t="s">
        <v>350</v>
      </c>
      <c r="E2484" t="s">
        <v>1563</v>
      </c>
      <c r="F2484" t="s">
        <v>396</v>
      </c>
      <c r="G2484" s="144">
        <v>35.418157829999998</v>
      </c>
      <c r="H2484" t="str">
        <f>IF(VLOOKUP(A2484,$J$4:$K$19,2)="Y",IF(G2484&lt;='State Zip Codes'!$P$4,'State Zip Codes'!$P$3,IF(G2484&lt;='State Zip Codes'!$Q$4,'State Zip Codes'!$Q$3,IF(G2484&lt;='State Zip Codes'!$R$4,'State Zip Codes'!$R$3,IF(G2484&lt;='State Zip Codes'!$S$4,'State Zip Codes'!$S$3,IF(G2484&lt;='State Zip Codes'!$T$4,'State Zip Codes'!$T$3,"OUT OF TERRITORY"))))),$U$3)</f>
        <v>Zone 5</v>
      </c>
    </row>
    <row r="2485" spans="1:8" x14ac:dyDescent="0.25">
      <c r="A2485" t="s">
        <v>369</v>
      </c>
      <c r="B2485">
        <v>60544</v>
      </c>
      <c r="C2485" t="str">
        <f t="shared" si="38"/>
        <v>60544</v>
      </c>
      <c r="D2485" t="s">
        <v>350</v>
      </c>
      <c r="E2485" t="s">
        <v>1529</v>
      </c>
      <c r="F2485" t="s">
        <v>1560</v>
      </c>
      <c r="G2485" s="144">
        <v>35.418157829999998</v>
      </c>
      <c r="H2485" t="str">
        <f>IF(VLOOKUP(A2485,$J$4:$K$19,2)="Y",IF(G2485&lt;='State Zip Codes'!$P$4,'State Zip Codes'!$P$3,IF(G2485&lt;='State Zip Codes'!$Q$4,'State Zip Codes'!$Q$3,IF(G2485&lt;='State Zip Codes'!$R$4,'State Zip Codes'!$R$3,IF(G2485&lt;='State Zip Codes'!$S$4,'State Zip Codes'!$S$3,IF(G2485&lt;='State Zip Codes'!$T$4,'State Zip Codes'!$T$3,"OUT OF TERRITORY"))))),$U$3)</f>
        <v>Zone 5</v>
      </c>
    </row>
    <row r="2486" spans="1:8" x14ac:dyDescent="0.25">
      <c r="A2486" t="s">
        <v>369</v>
      </c>
      <c r="B2486">
        <v>60122</v>
      </c>
      <c r="C2486" t="str">
        <f t="shared" si="38"/>
        <v>60122</v>
      </c>
      <c r="D2486" t="s">
        <v>350</v>
      </c>
      <c r="E2486" t="s">
        <v>1465</v>
      </c>
      <c r="F2486" t="s">
        <v>1519</v>
      </c>
      <c r="G2486" s="144">
        <v>35.418157829999998</v>
      </c>
      <c r="H2486" t="str">
        <f>IF(VLOOKUP(A2486,$J$4:$K$19,2)="Y",IF(G2486&lt;='State Zip Codes'!$P$4,'State Zip Codes'!$P$3,IF(G2486&lt;='State Zip Codes'!$Q$4,'State Zip Codes'!$Q$3,IF(G2486&lt;='State Zip Codes'!$R$4,'State Zip Codes'!$R$3,IF(G2486&lt;='State Zip Codes'!$S$4,'State Zip Codes'!$S$3,IF(G2486&lt;='State Zip Codes'!$T$4,'State Zip Codes'!$T$3,"OUT OF TERRITORY"))))),$U$3)</f>
        <v>Zone 5</v>
      </c>
    </row>
    <row r="2487" spans="1:8" x14ac:dyDescent="0.25">
      <c r="A2487" t="s">
        <v>369</v>
      </c>
      <c r="B2487">
        <v>60401</v>
      </c>
      <c r="C2487" t="str">
        <f t="shared" si="38"/>
        <v>60401</v>
      </c>
      <c r="D2487" t="s">
        <v>350</v>
      </c>
      <c r="E2487" t="s">
        <v>1529</v>
      </c>
      <c r="F2487" t="s">
        <v>1571</v>
      </c>
      <c r="G2487" s="144">
        <v>36.039529019999996</v>
      </c>
      <c r="H2487" t="str">
        <f>IF(VLOOKUP(A2487,$J$4:$K$19,2)="Y",IF(G2487&lt;='State Zip Codes'!$P$4,'State Zip Codes'!$P$3,IF(G2487&lt;='State Zip Codes'!$Q$4,'State Zip Codes'!$Q$3,IF(G2487&lt;='State Zip Codes'!$R$4,'State Zip Codes'!$R$3,IF(G2487&lt;='State Zip Codes'!$S$4,'State Zip Codes'!$S$3,IF(G2487&lt;='State Zip Codes'!$T$4,'State Zip Codes'!$T$3,"OUT OF TERRITORY"))))),$U$3)</f>
        <v>Zone 5</v>
      </c>
    </row>
    <row r="2488" spans="1:8" x14ac:dyDescent="0.25">
      <c r="A2488" t="s">
        <v>369</v>
      </c>
      <c r="B2488">
        <v>60177</v>
      </c>
      <c r="C2488" t="str">
        <f t="shared" si="38"/>
        <v>60177</v>
      </c>
      <c r="D2488" t="s">
        <v>350</v>
      </c>
      <c r="E2488" t="s">
        <v>1563</v>
      </c>
      <c r="F2488" t="s">
        <v>1572</v>
      </c>
      <c r="G2488" s="144">
        <v>36.660900210000001</v>
      </c>
      <c r="H2488" t="str">
        <f>IF(VLOOKUP(A2488,$J$4:$K$19,2)="Y",IF(G2488&lt;='State Zip Codes'!$P$4,'State Zip Codes'!$P$3,IF(G2488&lt;='State Zip Codes'!$Q$4,'State Zip Codes'!$Q$3,IF(G2488&lt;='State Zip Codes'!$R$4,'State Zip Codes'!$R$3,IF(G2488&lt;='State Zip Codes'!$S$4,'State Zip Codes'!$S$3,IF(G2488&lt;='State Zip Codes'!$T$4,'State Zip Codes'!$T$3,"OUT OF TERRITORY"))))),$U$3)</f>
        <v>Zone 5</v>
      </c>
    </row>
    <row r="2489" spans="1:8" x14ac:dyDescent="0.25">
      <c r="A2489" t="s">
        <v>369</v>
      </c>
      <c r="B2489">
        <v>60568</v>
      </c>
      <c r="C2489" t="str">
        <f t="shared" si="38"/>
        <v>60568</v>
      </c>
      <c r="D2489" t="s">
        <v>350</v>
      </c>
      <c r="E2489" t="s">
        <v>1563</v>
      </c>
      <c r="F2489" t="s">
        <v>396</v>
      </c>
      <c r="G2489" s="144">
        <v>36.660900210000001</v>
      </c>
      <c r="H2489" t="str">
        <f>IF(VLOOKUP(A2489,$J$4:$K$19,2)="Y",IF(G2489&lt;='State Zip Codes'!$P$4,'State Zip Codes'!$P$3,IF(G2489&lt;='State Zip Codes'!$Q$4,'State Zip Codes'!$Q$3,IF(G2489&lt;='State Zip Codes'!$R$4,'State Zip Codes'!$R$3,IF(G2489&lt;='State Zip Codes'!$S$4,'State Zip Codes'!$S$3,IF(G2489&lt;='State Zip Codes'!$T$4,'State Zip Codes'!$T$3,"OUT OF TERRITORY"))))),$U$3)</f>
        <v>Zone 5</v>
      </c>
    </row>
    <row r="2490" spans="1:8" x14ac:dyDescent="0.25">
      <c r="A2490" t="s">
        <v>369</v>
      </c>
      <c r="B2490">
        <v>60134</v>
      </c>
      <c r="C2490" t="str">
        <f t="shared" si="38"/>
        <v>60134</v>
      </c>
      <c r="D2490" t="s">
        <v>350</v>
      </c>
      <c r="E2490" t="s">
        <v>1563</v>
      </c>
      <c r="F2490" t="s">
        <v>761</v>
      </c>
      <c r="G2490" s="144">
        <v>36.660900210000001</v>
      </c>
      <c r="H2490" t="str">
        <f>IF(VLOOKUP(A2490,$J$4:$K$19,2)="Y",IF(G2490&lt;='State Zip Codes'!$P$4,'State Zip Codes'!$P$3,IF(G2490&lt;='State Zip Codes'!$Q$4,'State Zip Codes'!$Q$3,IF(G2490&lt;='State Zip Codes'!$R$4,'State Zip Codes'!$R$3,IF(G2490&lt;='State Zip Codes'!$S$4,'State Zip Codes'!$S$3,IF(G2490&lt;='State Zip Codes'!$T$4,'State Zip Codes'!$T$3,"OUT OF TERRITORY"))))),$U$3)</f>
        <v>Zone 5</v>
      </c>
    </row>
    <row r="2491" spans="1:8" x14ac:dyDescent="0.25">
      <c r="A2491" t="s">
        <v>369</v>
      </c>
      <c r="B2491">
        <v>60539</v>
      </c>
      <c r="C2491" t="str">
        <f t="shared" si="38"/>
        <v>60539</v>
      </c>
      <c r="D2491" t="s">
        <v>350</v>
      </c>
      <c r="E2491" t="s">
        <v>1563</v>
      </c>
      <c r="F2491" t="s">
        <v>1573</v>
      </c>
      <c r="G2491" s="144">
        <v>36.660900210000001</v>
      </c>
      <c r="H2491" t="str">
        <f>IF(VLOOKUP(A2491,$J$4:$K$19,2)="Y",IF(G2491&lt;='State Zip Codes'!$P$4,'State Zip Codes'!$P$3,IF(G2491&lt;='State Zip Codes'!$Q$4,'State Zip Codes'!$Q$3,IF(G2491&lt;='State Zip Codes'!$R$4,'State Zip Codes'!$R$3,IF(G2491&lt;='State Zip Codes'!$S$4,'State Zip Codes'!$S$3,IF(G2491&lt;='State Zip Codes'!$T$4,'State Zip Codes'!$T$3,"OUT OF TERRITORY"))))),$U$3)</f>
        <v>Zone 5</v>
      </c>
    </row>
    <row r="2492" spans="1:8" x14ac:dyDescent="0.25">
      <c r="A2492" t="s">
        <v>369</v>
      </c>
      <c r="B2492">
        <v>60510</v>
      </c>
      <c r="C2492" t="str">
        <f t="shared" si="38"/>
        <v>60510</v>
      </c>
      <c r="D2492" t="s">
        <v>350</v>
      </c>
      <c r="E2492" t="s">
        <v>1563</v>
      </c>
      <c r="F2492" t="s">
        <v>1574</v>
      </c>
      <c r="G2492" s="144">
        <v>36.660900210000001</v>
      </c>
      <c r="H2492" t="str">
        <f>IF(VLOOKUP(A2492,$J$4:$K$19,2)="Y",IF(G2492&lt;='State Zip Codes'!$P$4,'State Zip Codes'!$P$3,IF(G2492&lt;='State Zip Codes'!$Q$4,'State Zip Codes'!$Q$3,IF(G2492&lt;='State Zip Codes'!$R$4,'State Zip Codes'!$R$3,IF(G2492&lt;='State Zip Codes'!$S$4,'State Zip Codes'!$S$3,IF(G2492&lt;='State Zip Codes'!$T$4,'State Zip Codes'!$T$3,"OUT OF TERRITORY"))))),$U$3)</f>
        <v>Zone 5</v>
      </c>
    </row>
    <row r="2493" spans="1:8" x14ac:dyDescent="0.25">
      <c r="A2493" t="s">
        <v>369</v>
      </c>
      <c r="B2493">
        <v>60123</v>
      </c>
      <c r="C2493" t="str">
        <f t="shared" si="38"/>
        <v>60123</v>
      </c>
      <c r="D2493" t="s">
        <v>350</v>
      </c>
      <c r="E2493" t="s">
        <v>1563</v>
      </c>
      <c r="F2493" t="s">
        <v>1564</v>
      </c>
      <c r="G2493" s="144">
        <v>37.282271399999999</v>
      </c>
      <c r="H2493" t="str">
        <f>IF(VLOOKUP(A2493,$J$4:$K$19,2)="Y",IF(G2493&lt;='State Zip Codes'!$P$4,'State Zip Codes'!$P$3,IF(G2493&lt;='State Zip Codes'!$Q$4,'State Zip Codes'!$Q$3,IF(G2493&lt;='State Zip Codes'!$R$4,'State Zip Codes'!$R$3,IF(G2493&lt;='State Zip Codes'!$S$4,'State Zip Codes'!$S$3,IF(G2493&lt;='State Zip Codes'!$T$4,'State Zip Codes'!$T$3,"OUT OF TERRITORY"))))),$U$3)</f>
        <v>Zone 5</v>
      </c>
    </row>
    <row r="2494" spans="1:8" x14ac:dyDescent="0.25">
      <c r="A2494" t="s">
        <v>369</v>
      </c>
      <c r="B2494">
        <v>60436</v>
      </c>
      <c r="C2494" t="str">
        <f t="shared" si="38"/>
        <v>60436</v>
      </c>
      <c r="D2494" t="s">
        <v>350</v>
      </c>
      <c r="E2494" t="s">
        <v>1529</v>
      </c>
      <c r="F2494" t="s">
        <v>1558</v>
      </c>
      <c r="G2494" s="144">
        <v>37.282271399999999</v>
      </c>
      <c r="H2494" t="str">
        <f>IF(VLOOKUP(A2494,$J$4:$K$19,2)="Y",IF(G2494&lt;='State Zip Codes'!$P$4,'State Zip Codes'!$P$3,IF(G2494&lt;='State Zip Codes'!$Q$4,'State Zip Codes'!$Q$3,IF(G2494&lt;='State Zip Codes'!$R$4,'State Zip Codes'!$R$3,IF(G2494&lt;='State Zip Codes'!$S$4,'State Zip Codes'!$S$3,IF(G2494&lt;='State Zip Codes'!$T$4,'State Zip Codes'!$T$3,"OUT OF TERRITORY"))))),$U$3)</f>
        <v>Zone 5</v>
      </c>
    </row>
    <row r="2495" spans="1:8" x14ac:dyDescent="0.25">
      <c r="A2495" t="s">
        <v>369</v>
      </c>
      <c r="B2495">
        <v>60542</v>
      </c>
      <c r="C2495" t="str">
        <f t="shared" si="38"/>
        <v>60542</v>
      </c>
      <c r="D2495" t="s">
        <v>350</v>
      </c>
      <c r="E2495" t="s">
        <v>1563</v>
      </c>
      <c r="F2495" t="s">
        <v>1575</v>
      </c>
      <c r="G2495" s="144">
        <v>37.903642589999997</v>
      </c>
      <c r="H2495" t="str">
        <f>IF(VLOOKUP(A2495,$J$4:$K$19,2)="Y",IF(G2495&lt;='State Zip Codes'!$P$4,'State Zip Codes'!$P$3,IF(G2495&lt;='State Zip Codes'!$Q$4,'State Zip Codes'!$Q$3,IF(G2495&lt;='State Zip Codes'!$R$4,'State Zip Codes'!$R$3,IF(G2495&lt;='State Zip Codes'!$S$4,'State Zip Codes'!$S$3,IF(G2495&lt;='State Zip Codes'!$T$4,'State Zip Codes'!$T$3,"OUT OF TERRITORY"))))),$U$3)</f>
        <v>Zone 5</v>
      </c>
    </row>
    <row r="2496" spans="1:8" x14ac:dyDescent="0.25">
      <c r="A2496" t="s">
        <v>369</v>
      </c>
      <c r="B2496">
        <v>60021</v>
      </c>
      <c r="C2496" t="str">
        <f t="shared" si="38"/>
        <v>60021</v>
      </c>
      <c r="D2496" t="s">
        <v>350</v>
      </c>
      <c r="E2496" t="s">
        <v>1576</v>
      </c>
      <c r="F2496" t="s">
        <v>1577</v>
      </c>
      <c r="G2496" s="144">
        <v>37.903642589999997</v>
      </c>
      <c r="H2496" t="str">
        <f>IF(VLOOKUP(A2496,$J$4:$K$19,2)="Y",IF(G2496&lt;='State Zip Codes'!$P$4,'State Zip Codes'!$P$3,IF(G2496&lt;='State Zip Codes'!$Q$4,'State Zip Codes'!$Q$3,IF(G2496&lt;='State Zip Codes'!$R$4,'State Zip Codes'!$R$3,IF(G2496&lt;='State Zip Codes'!$S$4,'State Zip Codes'!$S$3,IF(G2496&lt;='State Zip Codes'!$T$4,'State Zip Codes'!$T$3,"OUT OF TERRITORY"))))),$U$3)</f>
        <v>Zone 5</v>
      </c>
    </row>
    <row r="2497" spans="1:8" x14ac:dyDescent="0.25">
      <c r="A2497" t="s">
        <v>369</v>
      </c>
      <c r="B2497">
        <v>60442</v>
      </c>
      <c r="C2497" t="str">
        <f t="shared" si="38"/>
        <v>60442</v>
      </c>
      <c r="D2497" t="s">
        <v>350</v>
      </c>
      <c r="E2497" t="s">
        <v>1529</v>
      </c>
      <c r="F2497" t="s">
        <v>1578</v>
      </c>
      <c r="G2497" s="144">
        <v>37.903642589999997</v>
      </c>
      <c r="H2497" t="str">
        <f>IF(VLOOKUP(A2497,$J$4:$K$19,2)="Y",IF(G2497&lt;='State Zip Codes'!$P$4,'State Zip Codes'!$P$3,IF(G2497&lt;='State Zip Codes'!$Q$4,'State Zip Codes'!$Q$3,IF(G2497&lt;='State Zip Codes'!$R$4,'State Zip Codes'!$R$3,IF(G2497&lt;='State Zip Codes'!$S$4,'State Zip Codes'!$S$3,IF(G2497&lt;='State Zip Codes'!$T$4,'State Zip Codes'!$T$3,"OUT OF TERRITORY"))))),$U$3)</f>
        <v>Zone 5</v>
      </c>
    </row>
    <row r="2498" spans="1:8" x14ac:dyDescent="0.25">
      <c r="A2498" t="s">
        <v>369</v>
      </c>
      <c r="B2498">
        <v>60084</v>
      </c>
      <c r="C2498" t="str">
        <f t="shared" si="38"/>
        <v>60084</v>
      </c>
      <c r="D2498" t="s">
        <v>350</v>
      </c>
      <c r="E2498" t="s">
        <v>512</v>
      </c>
      <c r="F2498" t="s">
        <v>1579</v>
      </c>
      <c r="G2498" s="144">
        <v>37.903642589999997</v>
      </c>
      <c r="H2498" t="str">
        <f>IF(VLOOKUP(A2498,$J$4:$K$19,2)="Y",IF(G2498&lt;='State Zip Codes'!$P$4,'State Zip Codes'!$P$3,IF(G2498&lt;='State Zip Codes'!$Q$4,'State Zip Codes'!$Q$3,IF(G2498&lt;='State Zip Codes'!$R$4,'State Zip Codes'!$R$3,IF(G2498&lt;='State Zip Codes'!$S$4,'State Zip Codes'!$S$3,IF(G2498&lt;='State Zip Codes'!$T$4,'State Zip Codes'!$T$3,"OUT OF TERRITORY"))))),$U$3)</f>
        <v>Zone 5</v>
      </c>
    </row>
    <row r="2499" spans="1:8" x14ac:dyDescent="0.25">
      <c r="A2499" t="s">
        <v>369</v>
      </c>
      <c r="B2499">
        <v>60586</v>
      </c>
      <c r="C2499" t="str">
        <f t="shared" si="38"/>
        <v>60586</v>
      </c>
      <c r="D2499" t="s">
        <v>350</v>
      </c>
      <c r="E2499" t="s">
        <v>1529</v>
      </c>
      <c r="F2499" t="s">
        <v>1560</v>
      </c>
      <c r="G2499" s="144">
        <v>37.903642589999997</v>
      </c>
      <c r="H2499" t="str">
        <f>IF(VLOOKUP(A2499,$J$4:$K$19,2)="Y",IF(G2499&lt;='State Zip Codes'!$P$4,'State Zip Codes'!$P$3,IF(G2499&lt;='State Zip Codes'!$Q$4,'State Zip Codes'!$Q$3,IF(G2499&lt;='State Zip Codes'!$R$4,'State Zip Codes'!$R$3,IF(G2499&lt;='State Zip Codes'!$S$4,'State Zip Codes'!$S$3,IF(G2499&lt;='State Zip Codes'!$T$4,'State Zip Codes'!$T$3,"OUT OF TERRITORY"))))),$U$3)</f>
        <v>Zone 5</v>
      </c>
    </row>
    <row r="2500" spans="1:8" x14ac:dyDescent="0.25">
      <c r="A2500" t="s">
        <v>369</v>
      </c>
      <c r="B2500">
        <v>60118</v>
      </c>
      <c r="C2500" t="str">
        <f t="shared" si="38"/>
        <v>60118</v>
      </c>
      <c r="D2500" t="s">
        <v>350</v>
      </c>
      <c r="E2500" t="s">
        <v>1563</v>
      </c>
      <c r="F2500" t="s">
        <v>800</v>
      </c>
      <c r="G2500" s="144">
        <v>38.525013779999995</v>
      </c>
      <c r="H2500" t="str">
        <f>IF(VLOOKUP(A2500,$J$4:$K$19,2)="Y",IF(G2500&lt;='State Zip Codes'!$P$4,'State Zip Codes'!$P$3,IF(G2500&lt;='State Zip Codes'!$Q$4,'State Zip Codes'!$Q$3,IF(G2500&lt;='State Zip Codes'!$R$4,'State Zip Codes'!$R$3,IF(G2500&lt;='State Zip Codes'!$S$4,'State Zip Codes'!$S$3,IF(G2500&lt;='State Zip Codes'!$T$4,'State Zip Codes'!$T$3,"OUT OF TERRITORY"))))),$U$3)</f>
        <v>Zone 5</v>
      </c>
    </row>
    <row r="2501" spans="1:8" x14ac:dyDescent="0.25">
      <c r="A2501" t="s">
        <v>369</v>
      </c>
      <c r="B2501">
        <v>60031</v>
      </c>
      <c r="C2501" t="str">
        <f t="shared" ref="C2501:C2564" si="39">TRIM(CLEAN(B2501))</f>
        <v>60031</v>
      </c>
      <c r="D2501" t="s">
        <v>350</v>
      </c>
      <c r="E2501" t="s">
        <v>512</v>
      </c>
      <c r="F2501" t="s">
        <v>1580</v>
      </c>
      <c r="G2501" s="144">
        <v>38.525013779999995</v>
      </c>
      <c r="H2501" t="str">
        <f>IF(VLOOKUP(A2501,$J$4:$K$19,2)="Y",IF(G2501&lt;='State Zip Codes'!$P$4,'State Zip Codes'!$P$3,IF(G2501&lt;='State Zip Codes'!$Q$4,'State Zip Codes'!$Q$3,IF(G2501&lt;='State Zip Codes'!$R$4,'State Zip Codes'!$R$3,IF(G2501&lt;='State Zip Codes'!$S$4,'State Zip Codes'!$S$3,IF(G2501&lt;='State Zip Codes'!$T$4,'State Zip Codes'!$T$3,"OUT OF TERRITORY"))))),$U$3)</f>
        <v>Zone 5</v>
      </c>
    </row>
    <row r="2502" spans="1:8" x14ac:dyDescent="0.25">
      <c r="A2502" t="s">
        <v>369</v>
      </c>
      <c r="B2502">
        <v>60030</v>
      </c>
      <c r="C2502" t="str">
        <f t="shared" si="39"/>
        <v>60030</v>
      </c>
      <c r="D2502" t="s">
        <v>350</v>
      </c>
      <c r="E2502" t="s">
        <v>512</v>
      </c>
      <c r="F2502" t="s">
        <v>1581</v>
      </c>
      <c r="G2502" s="144">
        <v>38.525013779999995</v>
      </c>
      <c r="H2502" t="str">
        <f>IF(VLOOKUP(A2502,$J$4:$K$19,2)="Y",IF(G2502&lt;='State Zip Codes'!$P$4,'State Zip Codes'!$P$3,IF(G2502&lt;='State Zip Codes'!$Q$4,'State Zip Codes'!$Q$3,IF(G2502&lt;='State Zip Codes'!$R$4,'State Zip Codes'!$R$3,IF(G2502&lt;='State Zip Codes'!$S$4,'State Zip Codes'!$S$3,IF(G2502&lt;='State Zip Codes'!$T$4,'State Zip Codes'!$T$3,"OUT OF TERRITORY"))))),$U$3)</f>
        <v>Zone 5</v>
      </c>
    </row>
    <row r="2503" spans="1:8" x14ac:dyDescent="0.25">
      <c r="A2503" t="s">
        <v>369</v>
      </c>
      <c r="B2503">
        <v>60110</v>
      </c>
      <c r="C2503" t="str">
        <f t="shared" si="39"/>
        <v>60110</v>
      </c>
      <c r="D2503" t="s">
        <v>350</v>
      </c>
      <c r="E2503" t="s">
        <v>1563</v>
      </c>
      <c r="F2503" t="s">
        <v>1582</v>
      </c>
      <c r="G2503" s="144">
        <v>38.525013779999995</v>
      </c>
      <c r="H2503" t="str">
        <f>IF(VLOOKUP(A2503,$J$4:$K$19,2)="Y",IF(G2503&lt;='State Zip Codes'!$P$4,'State Zip Codes'!$P$3,IF(G2503&lt;='State Zip Codes'!$Q$4,'State Zip Codes'!$Q$3,IF(G2503&lt;='State Zip Codes'!$R$4,'State Zip Codes'!$R$3,IF(G2503&lt;='State Zip Codes'!$S$4,'State Zip Codes'!$S$3,IF(G2503&lt;='State Zip Codes'!$T$4,'State Zip Codes'!$T$3,"OUT OF TERRITORY"))))),$U$3)</f>
        <v>Zone 5</v>
      </c>
    </row>
    <row r="2504" spans="1:8" x14ac:dyDescent="0.25">
      <c r="A2504" t="s">
        <v>369</v>
      </c>
      <c r="B2504">
        <v>60431</v>
      </c>
      <c r="C2504" t="str">
        <f t="shared" si="39"/>
        <v>60431</v>
      </c>
      <c r="D2504" t="s">
        <v>350</v>
      </c>
      <c r="E2504" t="s">
        <v>1529</v>
      </c>
      <c r="F2504" t="s">
        <v>1558</v>
      </c>
      <c r="G2504" s="144">
        <v>38.525013779999995</v>
      </c>
      <c r="H2504" t="str">
        <f>IF(VLOOKUP(A2504,$J$4:$K$19,2)="Y",IF(G2504&lt;='State Zip Codes'!$P$4,'State Zip Codes'!$P$3,IF(G2504&lt;='State Zip Codes'!$Q$4,'State Zip Codes'!$Q$3,IF(G2504&lt;='State Zip Codes'!$R$4,'State Zip Codes'!$R$3,IF(G2504&lt;='State Zip Codes'!$S$4,'State Zip Codes'!$S$3,IF(G2504&lt;='State Zip Codes'!$T$4,'State Zip Codes'!$T$3,"OUT OF TERRITORY"))))),$U$3)</f>
        <v>Zone 5</v>
      </c>
    </row>
    <row r="2505" spans="1:8" x14ac:dyDescent="0.25">
      <c r="A2505" t="s">
        <v>369</v>
      </c>
      <c r="B2505">
        <v>60087</v>
      </c>
      <c r="C2505" t="str">
        <f t="shared" si="39"/>
        <v>60087</v>
      </c>
      <c r="D2505" t="s">
        <v>350</v>
      </c>
      <c r="E2505" t="s">
        <v>512</v>
      </c>
      <c r="F2505" t="s">
        <v>1570</v>
      </c>
      <c r="G2505" s="144">
        <v>39.14638497</v>
      </c>
      <c r="H2505" t="str">
        <f>IF(VLOOKUP(A2505,$J$4:$K$19,2)="Y",IF(G2505&lt;='State Zip Codes'!$P$4,'State Zip Codes'!$P$3,IF(G2505&lt;='State Zip Codes'!$Q$4,'State Zip Codes'!$Q$3,IF(G2505&lt;='State Zip Codes'!$R$4,'State Zip Codes'!$R$3,IF(G2505&lt;='State Zip Codes'!$S$4,'State Zip Codes'!$S$3,IF(G2505&lt;='State Zip Codes'!$T$4,'State Zip Codes'!$T$3,"OUT OF TERRITORY"))))),$U$3)</f>
        <v>Zone 5</v>
      </c>
    </row>
    <row r="2506" spans="1:8" x14ac:dyDescent="0.25">
      <c r="A2506" t="s">
        <v>369</v>
      </c>
      <c r="B2506">
        <v>60468</v>
      </c>
      <c r="C2506" t="str">
        <f t="shared" si="39"/>
        <v>60468</v>
      </c>
      <c r="D2506" t="s">
        <v>350</v>
      </c>
      <c r="E2506" t="s">
        <v>1529</v>
      </c>
      <c r="F2506" t="s">
        <v>1583</v>
      </c>
      <c r="G2506" s="144">
        <v>39.14638497</v>
      </c>
      <c r="H2506" t="str">
        <f>IF(VLOOKUP(A2506,$J$4:$K$19,2)="Y",IF(G2506&lt;='State Zip Codes'!$P$4,'State Zip Codes'!$P$3,IF(G2506&lt;='State Zip Codes'!$Q$4,'State Zip Codes'!$Q$3,IF(G2506&lt;='State Zip Codes'!$R$4,'State Zip Codes'!$R$3,IF(G2506&lt;='State Zip Codes'!$S$4,'State Zip Codes'!$S$3,IF(G2506&lt;='State Zip Codes'!$T$4,'State Zip Codes'!$T$3,"OUT OF TERRITORY"))))),$U$3)</f>
        <v>Zone 5</v>
      </c>
    </row>
    <row r="2507" spans="1:8" x14ac:dyDescent="0.25">
      <c r="A2507" t="s">
        <v>369</v>
      </c>
      <c r="B2507">
        <v>60421</v>
      </c>
      <c r="C2507" t="str">
        <f t="shared" si="39"/>
        <v>60421</v>
      </c>
      <c r="D2507" t="s">
        <v>350</v>
      </c>
      <c r="E2507" t="s">
        <v>1529</v>
      </c>
      <c r="F2507" t="s">
        <v>1584</v>
      </c>
      <c r="G2507" s="144">
        <v>39.14638497</v>
      </c>
      <c r="H2507" t="str">
        <f>IF(VLOOKUP(A2507,$J$4:$K$19,2)="Y",IF(G2507&lt;='State Zip Codes'!$P$4,'State Zip Codes'!$P$3,IF(G2507&lt;='State Zip Codes'!$Q$4,'State Zip Codes'!$Q$3,IF(G2507&lt;='State Zip Codes'!$R$4,'State Zip Codes'!$R$3,IF(G2507&lt;='State Zip Codes'!$S$4,'State Zip Codes'!$S$3,IF(G2507&lt;='State Zip Codes'!$T$4,'State Zip Codes'!$T$3,"OUT OF TERRITORY"))))),$U$3)</f>
        <v>Zone 5</v>
      </c>
    </row>
    <row r="2508" spans="1:8" x14ac:dyDescent="0.25">
      <c r="A2508" t="s">
        <v>369</v>
      </c>
      <c r="B2508">
        <v>60538</v>
      </c>
      <c r="C2508" t="str">
        <f t="shared" si="39"/>
        <v>60538</v>
      </c>
      <c r="D2508" t="s">
        <v>350</v>
      </c>
      <c r="E2508" t="s">
        <v>1585</v>
      </c>
      <c r="F2508" t="s">
        <v>1586</v>
      </c>
      <c r="G2508" s="144">
        <v>39.14638497</v>
      </c>
      <c r="H2508" t="str">
        <f>IF(VLOOKUP(A2508,$J$4:$K$19,2)="Y",IF(G2508&lt;='State Zip Codes'!$P$4,'State Zip Codes'!$P$3,IF(G2508&lt;='State Zip Codes'!$Q$4,'State Zip Codes'!$Q$3,IF(G2508&lt;='State Zip Codes'!$R$4,'State Zip Codes'!$R$3,IF(G2508&lt;='State Zip Codes'!$S$4,'State Zip Codes'!$S$3,IF(G2508&lt;='State Zip Codes'!$T$4,'State Zip Codes'!$T$3,"OUT OF TERRITORY"))))),$U$3)</f>
        <v>Zone 5</v>
      </c>
    </row>
    <row r="2509" spans="1:8" x14ac:dyDescent="0.25">
      <c r="A2509" t="s">
        <v>369</v>
      </c>
      <c r="B2509">
        <v>60543</v>
      </c>
      <c r="C2509" t="str">
        <f t="shared" si="39"/>
        <v>60543</v>
      </c>
      <c r="D2509" t="s">
        <v>350</v>
      </c>
      <c r="E2509" t="s">
        <v>1585</v>
      </c>
      <c r="F2509" t="s">
        <v>1587</v>
      </c>
      <c r="G2509" s="144">
        <v>39.14638497</v>
      </c>
      <c r="H2509" t="str">
        <f>IF(VLOOKUP(A2509,$J$4:$K$19,2)="Y",IF(G2509&lt;='State Zip Codes'!$P$4,'State Zip Codes'!$P$3,IF(G2509&lt;='State Zip Codes'!$Q$4,'State Zip Codes'!$Q$3,IF(G2509&lt;='State Zip Codes'!$R$4,'State Zip Codes'!$R$3,IF(G2509&lt;='State Zip Codes'!$S$4,'State Zip Codes'!$S$3,IF(G2509&lt;='State Zip Codes'!$T$4,'State Zip Codes'!$T$3,"OUT OF TERRITORY"))))),$U$3)</f>
        <v>Zone 5</v>
      </c>
    </row>
    <row r="2510" spans="1:8" x14ac:dyDescent="0.25">
      <c r="A2510" t="s">
        <v>369</v>
      </c>
      <c r="B2510">
        <v>60506</v>
      </c>
      <c r="C2510" t="str">
        <f t="shared" si="39"/>
        <v>60506</v>
      </c>
      <c r="D2510" t="s">
        <v>350</v>
      </c>
      <c r="E2510" t="s">
        <v>1563</v>
      </c>
      <c r="F2510" t="s">
        <v>396</v>
      </c>
      <c r="G2510" s="144">
        <v>39.14638497</v>
      </c>
      <c r="H2510" t="str">
        <f>IF(VLOOKUP(A2510,$J$4:$K$19,2)="Y",IF(G2510&lt;='State Zip Codes'!$P$4,'State Zip Codes'!$P$3,IF(G2510&lt;='State Zip Codes'!$Q$4,'State Zip Codes'!$Q$3,IF(G2510&lt;='State Zip Codes'!$R$4,'State Zip Codes'!$R$3,IF(G2510&lt;='State Zip Codes'!$S$4,'State Zip Codes'!$S$3,IF(G2510&lt;='State Zip Codes'!$T$4,'State Zip Codes'!$T$3,"OUT OF TERRITORY"))))),$U$3)</f>
        <v>Zone 5</v>
      </c>
    </row>
    <row r="2511" spans="1:8" x14ac:dyDescent="0.25">
      <c r="A2511" t="s">
        <v>369</v>
      </c>
      <c r="B2511">
        <v>60013</v>
      </c>
      <c r="C2511" t="str">
        <f t="shared" si="39"/>
        <v>60013</v>
      </c>
      <c r="D2511" t="s">
        <v>350</v>
      </c>
      <c r="E2511" t="s">
        <v>1576</v>
      </c>
      <c r="F2511" t="s">
        <v>1588</v>
      </c>
      <c r="G2511" s="144">
        <v>39.14638497</v>
      </c>
      <c r="H2511" t="str">
        <f>IF(VLOOKUP(A2511,$J$4:$K$19,2)="Y",IF(G2511&lt;='State Zip Codes'!$P$4,'State Zip Codes'!$P$3,IF(G2511&lt;='State Zip Codes'!$Q$4,'State Zip Codes'!$Q$3,IF(G2511&lt;='State Zip Codes'!$R$4,'State Zip Codes'!$R$3,IF(G2511&lt;='State Zip Codes'!$S$4,'State Zip Codes'!$S$3,IF(G2511&lt;='State Zip Codes'!$T$4,'State Zip Codes'!$T$3,"OUT OF TERRITORY"))))),$U$3)</f>
        <v>Zone 5</v>
      </c>
    </row>
    <row r="2512" spans="1:8" x14ac:dyDescent="0.25">
      <c r="A2512" t="s">
        <v>369</v>
      </c>
      <c r="B2512">
        <v>60404</v>
      </c>
      <c r="C2512" t="str">
        <f t="shared" si="39"/>
        <v>60404</v>
      </c>
      <c r="D2512" t="s">
        <v>350</v>
      </c>
      <c r="E2512" t="s">
        <v>1529</v>
      </c>
      <c r="F2512" t="s">
        <v>1589</v>
      </c>
      <c r="G2512" s="144">
        <v>39.767756159999998</v>
      </c>
      <c r="H2512" t="str">
        <f>IF(VLOOKUP(A2512,$J$4:$K$19,2)="Y",IF(G2512&lt;='State Zip Codes'!$P$4,'State Zip Codes'!$P$3,IF(G2512&lt;='State Zip Codes'!$Q$4,'State Zip Codes'!$Q$3,IF(G2512&lt;='State Zip Codes'!$R$4,'State Zip Codes'!$R$3,IF(G2512&lt;='State Zip Codes'!$S$4,'State Zip Codes'!$S$3,IF(G2512&lt;='State Zip Codes'!$T$4,'State Zip Codes'!$T$3,"OUT OF TERRITORY"))))),$U$3)</f>
        <v>Zone 5</v>
      </c>
    </row>
    <row r="2513" spans="1:8" x14ac:dyDescent="0.25">
      <c r="A2513" t="s">
        <v>369</v>
      </c>
      <c r="B2513">
        <v>60175</v>
      </c>
      <c r="C2513" t="str">
        <f t="shared" si="39"/>
        <v>60175</v>
      </c>
      <c r="D2513" t="s">
        <v>350</v>
      </c>
      <c r="E2513" t="s">
        <v>1563</v>
      </c>
      <c r="F2513" t="s">
        <v>1250</v>
      </c>
      <c r="G2513" s="144">
        <v>39.767756159999998</v>
      </c>
      <c r="H2513" t="str">
        <f>IF(VLOOKUP(A2513,$J$4:$K$19,2)="Y",IF(G2513&lt;='State Zip Codes'!$P$4,'State Zip Codes'!$P$3,IF(G2513&lt;='State Zip Codes'!$Q$4,'State Zip Codes'!$Q$3,IF(G2513&lt;='State Zip Codes'!$R$4,'State Zip Codes'!$R$3,IF(G2513&lt;='State Zip Codes'!$S$4,'State Zip Codes'!$S$3,IF(G2513&lt;='State Zip Codes'!$T$4,'State Zip Codes'!$T$3,"OUT OF TERRITORY"))))),$U$3)</f>
        <v>Zone 5</v>
      </c>
    </row>
    <row r="2514" spans="1:8" x14ac:dyDescent="0.25">
      <c r="A2514" t="s">
        <v>369</v>
      </c>
      <c r="B2514">
        <v>60102</v>
      </c>
      <c r="C2514" t="str">
        <f t="shared" si="39"/>
        <v>60102</v>
      </c>
      <c r="D2514" t="s">
        <v>350</v>
      </c>
      <c r="E2514" t="s">
        <v>1576</v>
      </c>
      <c r="F2514" t="s">
        <v>1590</v>
      </c>
      <c r="G2514" s="144">
        <v>40.389127349999995</v>
      </c>
      <c r="H2514" t="str">
        <f>IF(VLOOKUP(A2514,$J$4:$K$19,2)="Y",IF(G2514&lt;='State Zip Codes'!$P$4,'State Zip Codes'!$P$3,IF(G2514&lt;='State Zip Codes'!$Q$4,'State Zip Codes'!$Q$3,IF(G2514&lt;='State Zip Codes'!$R$4,'State Zip Codes'!$R$3,IF(G2514&lt;='State Zip Codes'!$S$4,'State Zip Codes'!$S$3,IF(G2514&lt;='State Zip Codes'!$T$4,'State Zip Codes'!$T$3,"OUT OF TERRITORY"))))),$U$3)</f>
        <v>Zone 5</v>
      </c>
    </row>
    <row r="2515" spans="1:8" x14ac:dyDescent="0.25">
      <c r="A2515" t="s">
        <v>369</v>
      </c>
      <c r="B2515">
        <v>60042</v>
      </c>
      <c r="C2515" t="str">
        <f t="shared" si="39"/>
        <v>60042</v>
      </c>
      <c r="D2515" t="s">
        <v>350</v>
      </c>
      <c r="E2515" t="s">
        <v>512</v>
      </c>
      <c r="F2515" t="s">
        <v>1591</v>
      </c>
      <c r="G2515" s="144">
        <v>40.389127349999995</v>
      </c>
      <c r="H2515" t="str">
        <f>IF(VLOOKUP(A2515,$J$4:$K$19,2)="Y",IF(G2515&lt;='State Zip Codes'!$P$4,'State Zip Codes'!$P$3,IF(G2515&lt;='State Zip Codes'!$Q$4,'State Zip Codes'!$Q$3,IF(G2515&lt;='State Zip Codes'!$R$4,'State Zip Codes'!$R$3,IF(G2515&lt;='State Zip Codes'!$S$4,'State Zip Codes'!$S$3,IF(G2515&lt;='State Zip Codes'!$T$4,'State Zip Codes'!$T$3,"OUT OF TERRITORY"))))),$U$3)</f>
        <v>Zone 5</v>
      </c>
    </row>
    <row r="2516" spans="1:8" x14ac:dyDescent="0.25">
      <c r="A2516" t="s">
        <v>369</v>
      </c>
      <c r="B2516">
        <v>60073</v>
      </c>
      <c r="C2516" t="str">
        <f t="shared" si="39"/>
        <v>60073</v>
      </c>
      <c r="D2516" t="s">
        <v>350</v>
      </c>
      <c r="E2516" t="s">
        <v>512</v>
      </c>
      <c r="F2516" t="s">
        <v>1592</v>
      </c>
      <c r="G2516" s="144">
        <v>41.01049854</v>
      </c>
      <c r="H2516" t="str">
        <f>IF(VLOOKUP(A2516,$J$4:$K$19,2)="Y",IF(G2516&lt;='State Zip Codes'!$P$4,'State Zip Codes'!$P$3,IF(G2516&lt;='State Zip Codes'!$Q$4,'State Zip Codes'!$Q$3,IF(G2516&lt;='State Zip Codes'!$R$4,'State Zip Codes'!$R$3,IF(G2516&lt;='State Zip Codes'!$S$4,'State Zip Codes'!$S$3,IF(G2516&lt;='State Zip Codes'!$T$4,'State Zip Codes'!$T$3,"OUT OF TERRITORY"))))),$U$3)</f>
        <v>Zone 5</v>
      </c>
    </row>
    <row r="2517" spans="1:8" x14ac:dyDescent="0.25">
      <c r="A2517" t="s">
        <v>369</v>
      </c>
      <c r="B2517">
        <v>60099</v>
      </c>
      <c r="C2517" t="str">
        <f t="shared" si="39"/>
        <v>60099</v>
      </c>
      <c r="D2517" t="s">
        <v>350</v>
      </c>
      <c r="E2517" t="s">
        <v>512</v>
      </c>
      <c r="F2517" t="s">
        <v>1593</v>
      </c>
      <c r="G2517" s="144">
        <v>42.253240919999996</v>
      </c>
      <c r="H2517" t="str">
        <f>IF(VLOOKUP(A2517,$J$4:$K$19,2)="Y",IF(G2517&lt;='State Zip Codes'!$P$4,'State Zip Codes'!$P$3,IF(G2517&lt;='State Zip Codes'!$Q$4,'State Zip Codes'!$Q$3,IF(G2517&lt;='State Zip Codes'!$R$4,'State Zip Codes'!$R$3,IF(G2517&lt;='State Zip Codes'!$S$4,'State Zip Codes'!$S$3,IF(G2517&lt;='State Zip Codes'!$T$4,'State Zip Codes'!$T$3,"OUT OF TERRITORY"))))),$U$3)</f>
        <v>Zone 5</v>
      </c>
    </row>
    <row r="2518" spans="1:8" x14ac:dyDescent="0.25">
      <c r="A2518" t="s">
        <v>369</v>
      </c>
      <c r="B2518">
        <v>60124</v>
      </c>
      <c r="C2518" t="str">
        <f t="shared" si="39"/>
        <v>60124</v>
      </c>
      <c r="D2518" t="s">
        <v>350</v>
      </c>
      <c r="E2518" t="s">
        <v>1563</v>
      </c>
      <c r="F2518" t="s">
        <v>1564</v>
      </c>
      <c r="G2518" s="144">
        <v>42.253240919999996</v>
      </c>
      <c r="H2518" t="str">
        <f>IF(VLOOKUP(A2518,$J$4:$K$19,2)="Y",IF(G2518&lt;='State Zip Codes'!$P$4,'State Zip Codes'!$P$3,IF(G2518&lt;='State Zip Codes'!$Q$4,'State Zip Codes'!$Q$3,IF(G2518&lt;='State Zip Codes'!$R$4,'State Zip Codes'!$R$3,IF(G2518&lt;='State Zip Codes'!$S$4,'State Zip Codes'!$S$3,IF(G2518&lt;='State Zip Codes'!$T$4,'State Zip Codes'!$T$3,"OUT OF TERRITORY"))))),$U$3)</f>
        <v>Zone 5</v>
      </c>
    </row>
    <row r="2519" spans="1:8" x14ac:dyDescent="0.25">
      <c r="A2519" t="s">
        <v>369</v>
      </c>
      <c r="B2519">
        <v>60083</v>
      </c>
      <c r="C2519" t="str">
        <f t="shared" si="39"/>
        <v>60083</v>
      </c>
      <c r="D2519" t="s">
        <v>350</v>
      </c>
      <c r="E2519" t="s">
        <v>512</v>
      </c>
      <c r="F2519" t="s">
        <v>1594</v>
      </c>
      <c r="G2519" s="144">
        <v>42.253240919999996</v>
      </c>
      <c r="H2519" t="str">
        <f>IF(VLOOKUP(A2519,$J$4:$K$19,2)="Y",IF(G2519&lt;='State Zip Codes'!$P$4,'State Zip Codes'!$P$3,IF(G2519&lt;='State Zip Codes'!$Q$4,'State Zip Codes'!$Q$3,IF(G2519&lt;='State Zip Codes'!$R$4,'State Zip Codes'!$R$3,IF(G2519&lt;='State Zip Codes'!$S$4,'State Zip Codes'!$S$3,IF(G2519&lt;='State Zip Codes'!$T$4,'State Zip Codes'!$T$3,"OUT OF TERRITORY"))))),$U$3)</f>
        <v>Zone 5</v>
      </c>
    </row>
    <row r="2520" spans="1:8" x14ac:dyDescent="0.25">
      <c r="A2520" t="s">
        <v>369</v>
      </c>
      <c r="B2520">
        <v>60136</v>
      </c>
      <c r="C2520" t="str">
        <f t="shared" si="39"/>
        <v>60136</v>
      </c>
      <c r="D2520" t="s">
        <v>350</v>
      </c>
      <c r="E2520" t="s">
        <v>1563</v>
      </c>
      <c r="F2520" t="s">
        <v>1595</v>
      </c>
      <c r="G2520" s="144">
        <v>42.253240919999996</v>
      </c>
      <c r="H2520" t="str">
        <f>IF(VLOOKUP(A2520,$J$4:$K$19,2)="Y",IF(G2520&lt;='State Zip Codes'!$P$4,'State Zip Codes'!$P$3,IF(G2520&lt;='State Zip Codes'!$Q$4,'State Zip Codes'!$Q$3,IF(G2520&lt;='State Zip Codes'!$R$4,'State Zip Codes'!$R$3,IF(G2520&lt;='State Zip Codes'!$S$4,'State Zip Codes'!$S$3,IF(G2520&lt;='State Zip Codes'!$T$4,'State Zip Codes'!$T$3,"OUT OF TERRITORY"))))),$U$3)</f>
        <v>Zone 5</v>
      </c>
    </row>
    <row r="2521" spans="1:8" x14ac:dyDescent="0.25">
      <c r="A2521" t="s">
        <v>369</v>
      </c>
      <c r="B2521">
        <v>60410</v>
      </c>
      <c r="C2521" t="str">
        <f t="shared" si="39"/>
        <v>60410</v>
      </c>
      <c r="D2521" t="s">
        <v>350</v>
      </c>
      <c r="E2521" t="s">
        <v>1529</v>
      </c>
      <c r="F2521" t="s">
        <v>1596</v>
      </c>
      <c r="G2521" s="144">
        <v>42.874612109999994</v>
      </c>
      <c r="H2521" t="str">
        <f>IF(VLOOKUP(A2521,$J$4:$K$19,2)="Y",IF(G2521&lt;='State Zip Codes'!$P$4,'State Zip Codes'!$P$3,IF(G2521&lt;='State Zip Codes'!$Q$4,'State Zip Codes'!$Q$3,IF(G2521&lt;='State Zip Codes'!$R$4,'State Zip Codes'!$R$3,IF(G2521&lt;='State Zip Codes'!$S$4,'State Zip Codes'!$S$3,IF(G2521&lt;='State Zip Codes'!$T$4,'State Zip Codes'!$T$3,"OUT OF TERRITORY"))))),$U$3)</f>
        <v>Zone 5</v>
      </c>
    </row>
    <row r="2522" spans="1:8" x14ac:dyDescent="0.25">
      <c r="A2522" t="s">
        <v>369</v>
      </c>
      <c r="B2522">
        <v>60046</v>
      </c>
      <c r="C2522" t="str">
        <f t="shared" si="39"/>
        <v>60046</v>
      </c>
      <c r="D2522" t="s">
        <v>350</v>
      </c>
      <c r="E2522" t="s">
        <v>512</v>
      </c>
      <c r="F2522" t="s">
        <v>1597</v>
      </c>
      <c r="G2522" s="144">
        <v>42.874612109999994</v>
      </c>
      <c r="H2522" t="str">
        <f>IF(VLOOKUP(A2522,$J$4:$K$19,2)="Y",IF(G2522&lt;='State Zip Codes'!$P$4,'State Zip Codes'!$P$3,IF(G2522&lt;='State Zip Codes'!$Q$4,'State Zip Codes'!$Q$3,IF(G2522&lt;='State Zip Codes'!$R$4,'State Zip Codes'!$R$3,IF(G2522&lt;='State Zip Codes'!$S$4,'State Zip Codes'!$S$3,IF(G2522&lt;='State Zip Codes'!$T$4,'State Zip Codes'!$T$3,"OUT OF TERRITORY"))))),$U$3)</f>
        <v>Zone 5</v>
      </c>
    </row>
    <row r="2523" spans="1:8" x14ac:dyDescent="0.25">
      <c r="A2523" t="s">
        <v>369</v>
      </c>
      <c r="B2523">
        <v>60014</v>
      </c>
      <c r="C2523" t="str">
        <f t="shared" si="39"/>
        <v>60014</v>
      </c>
      <c r="D2523" t="s">
        <v>350</v>
      </c>
      <c r="E2523" t="s">
        <v>1576</v>
      </c>
      <c r="F2523" t="s">
        <v>1598</v>
      </c>
      <c r="G2523" s="144">
        <v>42.874612109999994</v>
      </c>
      <c r="H2523" t="str">
        <f>IF(VLOOKUP(A2523,$J$4:$K$19,2)="Y",IF(G2523&lt;='State Zip Codes'!$P$4,'State Zip Codes'!$P$3,IF(G2523&lt;='State Zip Codes'!$Q$4,'State Zip Codes'!$Q$3,IF(G2523&lt;='State Zip Codes'!$R$4,'State Zip Codes'!$R$3,IF(G2523&lt;='State Zip Codes'!$S$4,'State Zip Codes'!$S$3,IF(G2523&lt;='State Zip Codes'!$T$4,'State Zip Codes'!$T$3,"OUT OF TERRITORY"))))),$U$3)</f>
        <v>Zone 5</v>
      </c>
    </row>
    <row r="2524" spans="1:8" x14ac:dyDescent="0.25">
      <c r="A2524" t="s">
        <v>369</v>
      </c>
      <c r="B2524">
        <v>60096</v>
      </c>
      <c r="C2524" t="str">
        <f t="shared" si="39"/>
        <v>60096</v>
      </c>
      <c r="D2524" t="s">
        <v>350</v>
      </c>
      <c r="E2524" t="s">
        <v>512</v>
      </c>
      <c r="F2524" t="s">
        <v>1599</v>
      </c>
      <c r="G2524" s="144">
        <v>42.874612109999994</v>
      </c>
      <c r="H2524" t="str">
        <f>IF(VLOOKUP(A2524,$J$4:$K$19,2)="Y",IF(G2524&lt;='State Zip Codes'!$P$4,'State Zip Codes'!$P$3,IF(G2524&lt;='State Zip Codes'!$Q$4,'State Zip Codes'!$Q$3,IF(G2524&lt;='State Zip Codes'!$R$4,'State Zip Codes'!$R$3,IF(G2524&lt;='State Zip Codes'!$S$4,'State Zip Codes'!$S$3,IF(G2524&lt;='State Zip Codes'!$T$4,'State Zip Codes'!$T$3,"OUT OF TERRITORY"))))),$U$3)</f>
        <v>Zone 5</v>
      </c>
    </row>
    <row r="2525" spans="1:8" x14ac:dyDescent="0.25">
      <c r="A2525" t="s">
        <v>369</v>
      </c>
      <c r="B2525">
        <v>60512</v>
      </c>
      <c r="C2525" t="str">
        <f t="shared" si="39"/>
        <v>60512</v>
      </c>
      <c r="D2525" t="s">
        <v>350</v>
      </c>
      <c r="E2525" t="s">
        <v>1585</v>
      </c>
      <c r="F2525" t="s">
        <v>1114</v>
      </c>
      <c r="G2525" s="144">
        <v>43.495983299999999</v>
      </c>
      <c r="H2525" t="str">
        <f>IF(VLOOKUP(A2525,$J$4:$K$19,2)="Y",IF(G2525&lt;='State Zip Codes'!$P$4,'State Zip Codes'!$P$3,IF(G2525&lt;='State Zip Codes'!$Q$4,'State Zip Codes'!$Q$3,IF(G2525&lt;='State Zip Codes'!$R$4,'State Zip Codes'!$R$3,IF(G2525&lt;='State Zip Codes'!$S$4,'State Zip Codes'!$S$3,IF(G2525&lt;='State Zip Codes'!$T$4,'State Zip Codes'!$T$3,"OUT OF TERRITORY"))))),$U$3)</f>
        <v>Zone 5</v>
      </c>
    </row>
    <row r="2526" spans="1:8" x14ac:dyDescent="0.25">
      <c r="A2526" t="s">
        <v>369</v>
      </c>
      <c r="B2526">
        <v>60051</v>
      </c>
      <c r="C2526" t="str">
        <f t="shared" si="39"/>
        <v>60051</v>
      </c>
      <c r="D2526" t="s">
        <v>350</v>
      </c>
      <c r="E2526" t="s">
        <v>1576</v>
      </c>
      <c r="F2526" t="s">
        <v>1576</v>
      </c>
      <c r="G2526" s="144">
        <v>43.495983299999999</v>
      </c>
      <c r="H2526" t="str">
        <f>IF(VLOOKUP(A2526,$J$4:$K$19,2)="Y",IF(G2526&lt;='State Zip Codes'!$P$4,'State Zip Codes'!$P$3,IF(G2526&lt;='State Zip Codes'!$Q$4,'State Zip Codes'!$Q$3,IF(G2526&lt;='State Zip Codes'!$R$4,'State Zip Codes'!$R$3,IF(G2526&lt;='State Zip Codes'!$S$4,'State Zip Codes'!$S$3,IF(G2526&lt;='State Zip Codes'!$T$4,'State Zip Codes'!$T$3,"OUT OF TERRITORY"))))),$U$3)</f>
        <v>Zone 5</v>
      </c>
    </row>
    <row r="2527" spans="1:8" x14ac:dyDescent="0.25">
      <c r="A2527" t="s">
        <v>369</v>
      </c>
      <c r="B2527">
        <v>60041</v>
      </c>
      <c r="C2527" t="str">
        <f t="shared" si="39"/>
        <v>60041</v>
      </c>
      <c r="D2527" t="s">
        <v>350</v>
      </c>
      <c r="E2527" t="s">
        <v>512</v>
      </c>
      <c r="F2527" t="s">
        <v>1600</v>
      </c>
      <c r="G2527" s="144">
        <v>43.495983299999999</v>
      </c>
      <c r="H2527" t="str">
        <f>IF(VLOOKUP(A2527,$J$4:$K$19,2)="Y",IF(G2527&lt;='State Zip Codes'!$P$4,'State Zip Codes'!$P$3,IF(G2527&lt;='State Zip Codes'!$Q$4,'State Zip Codes'!$Q$3,IF(G2527&lt;='State Zip Codes'!$R$4,'State Zip Codes'!$R$3,IF(G2527&lt;='State Zip Codes'!$S$4,'State Zip Codes'!$S$3,IF(G2527&lt;='State Zip Codes'!$T$4,'State Zip Codes'!$T$3,"OUT OF TERRITORY"))))),$U$3)</f>
        <v>Zone 5</v>
      </c>
    </row>
    <row r="2528" spans="1:8" x14ac:dyDescent="0.25">
      <c r="A2528" t="s">
        <v>369</v>
      </c>
      <c r="B2528">
        <v>60156</v>
      </c>
      <c r="C2528" t="str">
        <f t="shared" si="39"/>
        <v>60156</v>
      </c>
      <c r="D2528" t="s">
        <v>350</v>
      </c>
      <c r="E2528" t="s">
        <v>1576</v>
      </c>
      <c r="F2528" t="s">
        <v>1601</v>
      </c>
      <c r="G2528" s="144">
        <v>43.495983299999999</v>
      </c>
      <c r="H2528" t="str">
        <f>IF(VLOOKUP(A2528,$J$4:$K$19,2)="Y",IF(G2528&lt;='State Zip Codes'!$P$4,'State Zip Codes'!$P$3,IF(G2528&lt;='State Zip Codes'!$Q$4,'State Zip Codes'!$Q$3,IF(G2528&lt;='State Zip Codes'!$R$4,'State Zip Codes'!$R$3,IF(G2528&lt;='State Zip Codes'!$S$4,'State Zip Codes'!$S$3,IF(G2528&lt;='State Zip Codes'!$T$4,'State Zip Codes'!$T$3,"OUT OF TERRITORY"))))),$U$3)</f>
        <v>Zone 5</v>
      </c>
    </row>
    <row r="2529" spans="1:8" x14ac:dyDescent="0.25">
      <c r="A2529" t="s">
        <v>369</v>
      </c>
      <c r="B2529">
        <v>60940</v>
      </c>
      <c r="C2529" t="str">
        <f t="shared" si="39"/>
        <v>60940</v>
      </c>
      <c r="D2529" t="s">
        <v>350</v>
      </c>
      <c r="E2529" t="s">
        <v>1602</v>
      </c>
      <c r="F2529" t="s">
        <v>1603</v>
      </c>
      <c r="G2529" s="144">
        <v>43.495983299999999</v>
      </c>
      <c r="H2529" t="str">
        <f>IF(VLOOKUP(A2529,$J$4:$K$19,2)="Y",IF(G2529&lt;='State Zip Codes'!$P$4,'State Zip Codes'!$P$3,IF(G2529&lt;='State Zip Codes'!$Q$4,'State Zip Codes'!$Q$3,IF(G2529&lt;='State Zip Codes'!$R$4,'State Zip Codes'!$R$3,IF(G2529&lt;='State Zip Codes'!$S$4,'State Zip Codes'!$S$3,IF(G2529&lt;='State Zip Codes'!$T$4,'State Zip Codes'!$T$3,"OUT OF TERRITORY"))))),$U$3)</f>
        <v>Zone 5</v>
      </c>
    </row>
    <row r="2530" spans="1:8" x14ac:dyDescent="0.25">
      <c r="A2530" t="s">
        <v>369</v>
      </c>
      <c r="B2530">
        <v>60554</v>
      </c>
      <c r="C2530" t="str">
        <f t="shared" si="39"/>
        <v>60554</v>
      </c>
      <c r="D2530" t="s">
        <v>350</v>
      </c>
      <c r="E2530" t="s">
        <v>1563</v>
      </c>
      <c r="F2530" t="s">
        <v>1604</v>
      </c>
      <c r="G2530" s="144">
        <v>43.495983299999999</v>
      </c>
      <c r="H2530" t="str">
        <f>IF(VLOOKUP(A2530,$J$4:$K$19,2)="Y",IF(G2530&lt;='State Zip Codes'!$P$4,'State Zip Codes'!$P$3,IF(G2530&lt;='State Zip Codes'!$Q$4,'State Zip Codes'!$Q$3,IF(G2530&lt;='State Zip Codes'!$R$4,'State Zip Codes'!$R$3,IF(G2530&lt;='State Zip Codes'!$S$4,'State Zip Codes'!$S$3,IF(G2530&lt;='State Zip Codes'!$T$4,'State Zip Codes'!$T$3,"OUT OF TERRITORY"))))),$U$3)</f>
        <v>Zone 5</v>
      </c>
    </row>
    <row r="2531" spans="1:8" x14ac:dyDescent="0.25">
      <c r="A2531" t="s">
        <v>369</v>
      </c>
      <c r="B2531">
        <v>60447</v>
      </c>
      <c r="C2531" t="str">
        <f t="shared" si="39"/>
        <v>60447</v>
      </c>
      <c r="D2531" t="s">
        <v>350</v>
      </c>
      <c r="E2531" t="s">
        <v>1605</v>
      </c>
      <c r="F2531" t="s">
        <v>1606</v>
      </c>
      <c r="G2531" s="144">
        <v>44.117354489999997</v>
      </c>
      <c r="H2531" t="str">
        <f>IF(VLOOKUP(A2531,$J$4:$K$19,2)="Y",IF(G2531&lt;='State Zip Codes'!$P$4,'State Zip Codes'!$P$3,IF(G2531&lt;='State Zip Codes'!$Q$4,'State Zip Codes'!$Q$3,IF(G2531&lt;='State Zip Codes'!$R$4,'State Zip Codes'!$R$3,IF(G2531&lt;='State Zip Codes'!$S$4,'State Zip Codes'!$S$3,IF(G2531&lt;='State Zip Codes'!$T$4,'State Zip Codes'!$T$3,"OUT OF TERRITORY"))))),$U$3)</f>
        <v>Zone 5</v>
      </c>
    </row>
    <row r="2532" spans="1:8" x14ac:dyDescent="0.25">
      <c r="A2532" t="s">
        <v>369</v>
      </c>
      <c r="B2532">
        <v>60119</v>
      </c>
      <c r="C2532" t="str">
        <f t="shared" si="39"/>
        <v>60119</v>
      </c>
      <c r="D2532" t="s">
        <v>350</v>
      </c>
      <c r="E2532" t="s">
        <v>1563</v>
      </c>
      <c r="F2532" t="s">
        <v>1607</v>
      </c>
      <c r="G2532" s="144">
        <v>44.738725679999995</v>
      </c>
      <c r="H2532" t="str">
        <f>IF(VLOOKUP(A2532,$J$4:$K$19,2)="Y",IF(G2532&lt;='State Zip Codes'!$P$4,'State Zip Codes'!$P$3,IF(G2532&lt;='State Zip Codes'!$Q$4,'State Zip Codes'!$Q$3,IF(G2532&lt;='State Zip Codes'!$R$4,'State Zip Codes'!$R$3,IF(G2532&lt;='State Zip Codes'!$S$4,'State Zip Codes'!$S$3,IF(G2532&lt;='State Zip Codes'!$T$4,'State Zip Codes'!$T$3,"OUT OF TERRITORY"))))),$U$3)</f>
        <v>Zone 5</v>
      </c>
    </row>
    <row r="2533" spans="1:8" x14ac:dyDescent="0.25">
      <c r="A2533" t="s">
        <v>369</v>
      </c>
      <c r="B2533">
        <v>60012</v>
      </c>
      <c r="C2533" t="str">
        <f t="shared" si="39"/>
        <v>60012</v>
      </c>
      <c r="D2533" t="s">
        <v>350</v>
      </c>
      <c r="E2533" t="s">
        <v>1576</v>
      </c>
      <c r="F2533" t="s">
        <v>1598</v>
      </c>
      <c r="G2533" s="144">
        <v>44.738725679999995</v>
      </c>
      <c r="H2533" t="str">
        <f>IF(VLOOKUP(A2533,$J$4:$K$19,2)="Y",IF(G2533&lt;='State Zip Codes'!$P$4,'State Zip Codes'!$P$3,IF(G2533&lt;='State Zip Codes'!$Q$4,'State Zip Codes'!$Q$3,IF(G2533&lt;='State Zip Codes'!$R$4,'State Zip Codes'!$R$3,IF(G2533&lt;='State Zip Codes'!$S$4,'State Zip Codes'!$S$3,IF(G2533&lt;='State Zip Codes'!$T$4,'State Zip Codes'!$T$3,"OUT OF TERRITORY"))))),$U$3)</f>
        <v>Zone 5</v>
      </c>
    </row>
    <row r="2534" spans="1:8" x14ac:dyDescent="0.25">
      <c r="A2534" t="s">
        <v>369</v>
      </c>
      <c r="B2534">
        <v>60020</v>
      </c>
      <c r="C2534" t="str">
        <f t="shared" si="39"/>
        <v>60020</v>
      </c>
      <c r="D2534" t="s">
        <v>350</v>
      </c>
      <c r="E2534" t="s">
        <v>512</v>
      </c>
      <c r="F2534" t="s">
        <v>1608</v>
      </c>
      <c r="G2534" s="144">
        <v>44.738725679999995</v>
      </c>
      <c r="H2534" t="str">
        <f>IF(VLOOKUP(A2534,$J$4:$K$19,2)="Y",IF(G2534&lt;='State Zip Codes'!$P$4,'State Zip Codes'!$P$3,IF(G2534&lt;='State Zip Codes'!$Q$4,'State Zip Codes'!$Q$3,IF(G2534&lt;='State Zip Codes'!$R$4,'State Zip Codes'!$R$3,IF(G2534&lt;='State Zip Codes'!$S$4,'State Zip Codes'!$S$3,IF(G2534&lt;='State Zip Codes'!$T$4,'State Zip Codes'!$T$3,"OUT OF TERRITORY"))))),$U$3)</f>
        <v>Zone 5</v>
      </c>
    </row>
    <row r="2535" spans="1:8" x14ac:dyDescent="0.25">
      <c r="A2535" t="s">
        <v>369</v>
      </c>
      <c r="B2535">
        <v>60950</v>
      </c>
      <c r="C2535" t="str">
        <f t="shared" si="39"/>
        <v>60950</v>
      </c>
      <c r="D2535" t="s">
        <v>350</v>
      </c>
      <c r="E2535" t="s">
        <v>1602</v>
      </c>
      <c r="F2535" t="s">
        <v>1609</v>
      </c>
      <c r="G2535" s="144">
        <v>45.36009687</v>
      </c>
      <c r="H2535" t="str">
        <f>IF(VLOOKUP(A2535,$J$4:$K$19,2)="Y",IF(G2535&lt;='State Zip Codes'!$P$4,'State Zip Codes'!$P$3,IF(G2535&lt;='State Zip Codes'!$Q$4,'State Zip Codes'!$Q$3,IF(G2535&lt;='State Zip Codes'!$R$4,'State Zip Codes'!$R$3,IF(G2535&lt;='State Zip Codes'!$S$4,'State Zip Codes'!$S$3,IF(G2535&lt;='State Zip Codes'!$T$4,'State Zip Codes'!$T$3,"OUT OF TERRITORY"))))),$U$3)</f>
        <v>Zone 5</v>
      </c>
    </row>
    <row r="2536" spans="1:8" x14ac:dyDescent="0.25">
      <c r="A2536" t="s">
        <v>369</v>
      </c>
      <c r="B2536">
        <v>60560</v>
      </c>
      <c r="C2536" t="str">
        <f t="shared" si="39"/>
        <v>60560</v>
      </c>
      <c r="D2536" t="s">
        <v>350</v>
      </c>
      <c r="E2536" t="s">
        <v>1585</v>
      </c>
      <c r="F2536" t="s">
        <v>1610</v>
      </c>
      <c r="G2536" s="144">
        <v>45.981468059999997</v>
      </c>
      <c r="H2536" t="str">
        <f>IF(VLOOKUP(A2536,$J$4:$K$19,2)="Y",IF(G2536&lt;='State Zip Codes'!$P$4,'State Zip Codes'!$P$3,IF(G2536&lt;='State Zip Codes'!$Q$4,'State Zip Codes'!$Q$3,IF(G2536&lt;='State Zip Codes'!$R$4,'State Zip Codes'!$R$3,IF(G2536&lt;='State Zip Codes'!$S$4,'State Zip Codes'!$S$3,IF(G2536&lt;='State Zip Codes'!$T$4,'State Zip Codes'!$T$3,"OUT OF TERRITORY"))))),$U$3)</f>
        <v>Zone 5</v>
      </c>
    </row>
    <row r="2537" spans="1:8" x14ac:dyDescent="0.25">
      <c r="A2537" t="s">
        <v>369</v>
      </c>
      <c r="B2537">
        <v>60002</v>
      </c>
      <c r="C2537" t="str">
        <f t="shared" si="39"/>
        <v>60002</v>
      </c>
      <c r="D2537" t="s">
        <v>350</v>
      </c>
      <c r="E2537" t="s">
        <v>512</v>
      </c>
      <c r="F2537" t="s">
        <v>1611</v>
      </c>
      <c r="G2537" s="144">
        <v>45.981468059999997</v>
      </c>
      <c r="H2537" t="str">
        <f>IF(VLOOKUP(A2537,$J$4:$K$19,2)="Y",IF(G2537&lt;='State Zip Codes'!$P$4,'State Zip Codes'!$P$3,IF(G2537&lt;='State Zip Codes'!$Q$4,'State Zip Codes'!$Q$3,IF(G2537&lt;='State Zip Codes'!$R$4,'State Zip Codes'!$R$3,IF(G2537&lt;='State Zip Codes'!$S$4,'State Zip Codes'!$S$3,IF(G2537&lt;='State Zip Codes'!$T$4,'State Zip Codes'!$T$3,"OUT OF TERRITORY"))))),$U$3)</f>
        <v>Zone 5</v>
      </c>
    </row>
    <row r="2538" spans="1:8" x14ac:dyDescent="0.25">
      <c r="A2538" t="s">
        <v>369</v>
      </c>
      <c r="B2538">
        <v>60481</v>
      </c>
      <c r="C2538" t="str">
        <f t="shared" si="39"/>
        <v>60481</v>
      </c>
      <c r="D2538" t="s">
        <v>350</v>
      </c>
      <c r="E2538" t="s">
        <v>1529</v>
      </c>
      <c r="F2538" t="s">
        <v>1612</v>
      </c>
      <c r="G2538" s="144">
        <v>46.602839249999995</v>
      </c>
      <c r="H2538" t="str">
        <f>IF(VLOOKUP(A2538,$J$4:$K$19,2)="Y",IF(G2538&lt;='State Zip Codes'!$P$4,'State Zip Codes'!$P$3,IF(G2538&lt;='State Zip Codes'!$Q$4,'State Zip Codes'!$Q$3,IF(G2538&lt;='State Zip Codes'!$R$4,'State Zip Codes'!$R$3,IF(G2538&lt;='State Zip Codes'!$S$4,'State Zip Codes'!$S$3,IF(G2538&lt;='State Zip Codes'!$T$4,'State Zip Codes'!$T$3,"OUT OF TERRITORY"))))),$U$3)</f>
        <v>Zone 5</v>
      </c>
    </row>
    <row r="2539" spans="1:8" x14ac:dyDescent="0.25">
      <c r="A2539" t="s">
        <v>369</v>
      </c>
      <c r="B2539">
        <v>60050</v>
      </c>
      <c r="C2539" t="str">
        <f t="shared" si="39"/>
        <v>60050</v>
      </c>
      <c r="D2539" t="s">
        <v>350</v>
      </c>
      <c r="E2539" t="s">
        <v>1576</v>
      </c>
      <c r="F2539" t="s">
        <v>1576</v>
      </c>
      <c r="G2539" s="144">
        <v>47.22421044</v>
      </c>
      <c r="H2539" t="str">
        <f>IF(VLOOKUP(A2539,$J$4:$K$19,2)="Y",IF(G2539&lt;='State Zip Codes'!$P$4,'State Zip Codes'!$P$3,IF(G2539&lt;='State Zip Codes'!$Q$4,'State Zip Codes'!$Q$3,IF(G2539&lt;='State Zip Codes'!$R$4,'State Zip Codes'!$R$3,IF(G2539&lt;='State Zip Codes'!$S$4,'State Zip Codes'!$S$3,IF(G2539&lt;='State Zip Codes'!$T$4,'State Zip Codes'!$T$3,"OUT OF TERRITORY"))))),$U$3)</f>
        <v>Zone 5</v>
      </c>
    </row>
    <row r="2540" spans="1:8" x14ac:dyDescent="0.25">
      <c r="A2540" t="s">
        <v>369</v>
      </c>
      <c r="B2540">
        <v>60142</v>
      </c>
      <c r="C2540" t="str">
        <f t="shared" si="39"/>
        <v>60142</v>
      </c>
      <c r="D2540" t="s">
        <v>350</v>
      </c>
      <c r="E2540" t="s">
        <v>1576</v>
      </c>
      <c r="F2540" t="s">
        <v>1613</v>
      </c>
      <c r="G2540" s="144">
        <v>47.22421044</v>
      </c>
      <c r="H2540" t="str">
        <f>IF(VLOOKUP(A2540,$J$4:$K$19,2)="Y",IF(G2540&lt;='State Zip Codes'!$P$4,'State Zip Codes'!$P$3,IF(G2540&lt;='State Zip Codes'!$Q$4,'State Zip Codes'!$Q$3,IF(G2540&lt;='State Zip Codes'!$R$4,'State Zip Codes'!$R$3,IF(G2540&lt;='State Zip Codes'!$S$4,'State Zip Codes'!$S$3,IF(G2540&lt;='State Zip Codes'!$T$4,'State Zip Codes'!$T$3,"OUT OF TERRITORY"))))),$U$3)</f>
        <v>Zone 5</v>
      </c>
    </row>
    <row r="2541" spans="1:8" x14ac:dyDescent="0.25">
      <c r="A2541" t="s">
        <v>369</v>
      </c>
      <c r="B2541">
        <v>60140</v>
      </c>
      <c r="C2541" t="str">
        <f t="shared" si="39"/>
        <v>60140</v>
      </c>
      <c r="D2541" t="s">
        <v>350</v>
      </c>
      <c r="E2541" t="s">
        <v>1563</v>
      </c>
      <c r="F2541" t="s">
        <v>1614</v>
      </c>
      <c r="G2541" s="144">
        <v>47.22421044</v>
      </c>
      <c r="H2541" t="str">
        <f>IF(VLOOKUP(A2541,$J$4:$K$19,2)="Y",IF(G2541&lt;='State Zip Codes'!$P$4,'State Zip Codes'!$P$3,IF(G2541&lt;='State Zip Codes'!$Q$4,'State Zip Codes'!$Q$3,IF(G2541&lt;='State Zip Codes'!$R$4,'State Zip Codes'!$R$3,IF(G2541&lt;='State Zip Codes'!$S$4,'State Zip Codes'!$S$3,IF(G2541&lt;='State Zip Codes'!$T$4,'State Zip Codes'!$T$3,"OUT OF TERRITORY"))))),$U$3)</f>
        <v>Zone 5</v>
      </c>
    </row>
    <row r="2542" spans="1:8" x14ac:dyDescent="0.25">
      <c r="A2542" t="s">
        <v>369</v>
      </c>
      <c r="B2542">
        <v>60511</v>
      </c>
      <c r="C2542" t="str">
        <f t="shared" si="39"/>
        <v>60511</v>
      </c>
      <c r="D2542" t="s">
        <v>350</v>
      </c>
      <c r="E2542" t="s">
        <v>1563</v>
      </c>
      <c r="F2542" t="s">
        <v>1615</v>
      </c>
      <c r="G2542" s="144">
        <v>48.466952819999996</v>
      </c>
      <c r="H2542" t="str">
        <f>IF(VLOOKUP(A2542,$J$4:$K$19,2)="Y",IF(G2542&lt;='State Zip Codes'!$P$4,'State Zip Codes'!$P$3,IF(G2542&lt;='State Zip Codes'!$Q$4,'State Zip Codes'!$Q$3,IF(G2542&lt;='State Zip Codes'!$R$4,'State Zip Codes'!$R$3,IF(G2542&lt;='State Zip Codes'!$S$4,'State Zip Codes'!$S$3,IF(G2542&lt;='State Zip Codes'!$T$4,'State Zip Codes'!$T$3,"OUT OF TERRITORY"))))),$U$3)</f>
        <v>Zone 5</v>
      </c>
    </row>
    <row r="2543" spans="1:8" x14ac:dyDescent="0.25">
      <c r="A2543" t="s">
        <v>369</v>
      </c>
      <c r="B2543">
        <v>60545</v>
      </c>
      <c r="C2543" t="str">
        <f t="shared" si="39"/>
        <v>60545</v>
      </c>
      <c r="D2543" t="s">
        <v>350</v>
      </c>
      <c r="E2543" t="s">
        <v>1585</v>
      </c>
      <c r="F2543" t="s">
        <v>1616</v>
      </c>
      <c r="G2543" s="144">
        <v>48.466952819999996</v>
      </c>
      <c r="H2543" t="str">
        <f>IF(VLOOKUP(A2543,$J$4:$K$19,2)="Y",IF(G2543&lt;='State Zip Codes'!$P$4,'State Zip Codes'!$P$3,IF(G2543&lt;='State Zip Codes'!$Q$4,'State Zip Codes'!$Q$3,IF(G2543&lt;='State Zip Codes'!$R$4,'State Zip Codes'!$R$3,IF(G2543&lt;='State Zip Codes'!$S$4,'State Zip Codes'!$S$3,IF(G2543&lt;='State Zip Codes'!$T$4,'State Zip Codes'!$T$3,"OUT OF TERRITORY"))))),$U$3)</f>
        <v>Zone 5</v>
      </c>
    </row>
    <row r="2544" spans="1:8" x14ac:dyDescent="0.25">
      <c r="A2544" t="s">
        <v>369</v>
      </c>
      <c r="B2544">
        <v>60151</v>
      </c>
      <c r="C2544" t="str">
        <f t="shared" si="39"/>
        <v>60151</v>
      </c>
      <c r="D2544" t="s">
        <v>350</v>
      </c>
      <c r="E2544" t="s">
        <v>1563</v>
      </c>
      <c r="F2544" t="s">
        <v>1617</v>
      </c>
      <c r="G2544" s="144">
        <v>48.466952819999996</v>
      </c>
      <c r="H2544" t="str">
        <f>IF(VLOOKUP(A2544,$J$4:$K$19,2)="Y",IF(G2544&lt;='State Zip Codes'!$P$4,'State Zip Codes'!$P$3,IF(G2544&lt;='State Zip Codes'!$Q$4,'State Zip Codes'!$Q$3,IF(G2544&lt;='State Zip Codes'!$R$4,'State Zip Codes'!$R$3,IF(G2544&lt;='State Zip Codes'!$S$4,'State Zip Codes'!$S$3,IF(G2544&lt;='State Zip Codes'!$T$4,'State Zip Codes'!$T$3,"OUT OF TERRITORY"))))),$U$3)</f>
        <v>Zone 5</v>
      </c>
    </row>
    <row r="2545" spans="1:8" x14ac:dyDescent="0.25">
      <c r="A2545" t="s">
        <v>369</v>
      </c>
      <c r="B2545">
        <v>60914</v>
      </c>
      <c r="C2545" t="str">
        <f t="shared" si="39"/>
        <v>60914</v>
      </c>
      <c r="D2545" t="s">
        <v>350</v>
      </c>
      <c r="E2545" t="s">
        <v>1602</v>
      </c>
      <c r="F2545" t="s">
        <v>1618</v>
      </c>
      <c r="G2545" s="144">
        <v>49.088324009999994</v>
      </c>
      <c r="H2545" t="str">
        <f>IF(VLOOKUP(A2545,$J$4:$K$19,2)="Y",IF(G2545&lt;='State Zip Codes'!$P$4,'State Zip Codes'!$P$3,IF(G2545&lt;='State Zip Codes'!$Q$4,'State Zip Codes'!$Q$3,IF(G2545&lt;='State Zip Codes'!$R$4,'State Zip Codes'!$R$3,IF(G2545&lt;='State Zip Codes'!$S$4,'State Zip Codes'!$S$3,IF(G2545&lt;='State Zip Codes'!$T$4,'State Zip Codes'!$T$3,"OUT OF TERRITORY"))))),$U$3)</f>
        <v>Zone 5</v>
      </c>
    </row>
    <row r="2546" spans="1:8" x14ac:dyDescent="0.25">
      <c r="A2546" t="s">
        <v>369</v>
      </c>
      <c r="B2546">
        <v>60081</v>
      </c>
      <c r="C2546" t="str">
        <f t="shared" si="39"/>
        <v>60081</v>
      </c>
      <c r="D2546" t="s">
        <v>350</v>
      </c>
      <c r="E2546" t="s">
        <v>1576</v>
      </c>
      <c r="F2546" t="s">
        <v>1619</v>
      </c>
      <c r="G2546" s="144">
        <v>50.331066389999997</v>
      </c>
      <c r="H2546" t="str">
        <f>IF(VLOOKUP(A2546,$J$4:$K$19,2)="Y",IF(G2546&lt;='State Zip Codes'!$P$4,'State Zip Codes'!$P$3,IF(G2546&lt;='State Zip Codes'!$Q$4,'State Zip Codes'!$Q$3,IF(G2546&lt;='State Zip Codes'!$R$4,'State Zip Codes'!$R$3,IF(G2546&lt;='State Zip Codes'!$S$4,'State Zip Codes'!$S$3,IF(G2546&lt;='State Zip Codes'!$T$4,'State Zip Codes'!$T$3,"OUT OF TERRITORY"))))),$U$3)</f>
        <v>Zone 5</v>
      </c>
    </row>
    <row r="2547" spans="1:8" x14ac:dyDescent="0.25">
      <c r="A2547" t="s">
        <v>369</v>
      </c>
      <c r="B2547">
        <v>60954</v>
      </c>
      <c r="C2547" t="str">
        <f t="shared" si="39"/>
        <v>60954</v>
      </c>
      <c r="D2547" t="s">
        <v>350</v>
      </c>
      <c r="E2547" t="s">
        <v>1602</v>
      </c>
      <c r="F2547" t="s">
        <v>1620</v>
      </c>
      <c r="G2547" s="144">
        <v>50.331066389999997</v>
      </c>
      <c r="H2547" t="str">
        <f>IF(VLOOKUP(A2547,$J$4:$K$19,2)="Y",IF(G2547&lt;='State Zip Codes'!$P$4,'State Zip Codes'!$P$3,IF(G2547&lt;='State Zip Codes'!$Q$4,'State Zip Codes'!$Q$3,IF(G2547&lt;='State Zip Codes'!$R$4,'State Zip Codes'!$R$3,IF(G2547&lt;='State Zip Codes'!$S$4,'State Zip Codes'!$S$3,IF(G2547&lt;='State Zip Codes'!$T$4,'State Zip Codes'!$T$3,"OUT OF TERRITORY"))))),$U$3)</f>
        <v>Zone 5</v>
      </c>
    </row>
    <row r="2548" spans="1:8" x14ac:dyDescent="0.25">
      <c r="A2548" t="s">
        <v>369</v>
      </c>
      <c r="B2548">
        <v>60072</v>
      </c>
      <c r="C2548" t="str">
        <f t="shared" si="39"/>
        <v>60072</v>
      </c>
      <c r="D2548" t="s">
        <v>350</v>
      </c>
      <c r="E2548" t="s">
        <v>1576</v>
      </c>
      <c r="F2548" t="s">
        <v>1621</v>
      </c>
      <c r="G2548" s="144">
        <v>50.952437579999994</v>
      </c>
      <c r="H2548" t="str">
        <f>IF(VLOOKUP(A2548,$J$4:$K$19,2)="Y",IF(G2548&lt;='State Zip Codes'!$P$4,'State Zip Codes'!$P$3,IF(G2548&lt;='State Zip Codes'!$Q$4,'State Zip Codes'!$Q$3,IF(G2548&lt;='State Zip Codes'!$R$4,'State Zip Codes'!$R$3,IF(G2548&lt;='State Zip Codes'!$S$4,'State Zip Codes'!$S$3,IF(G2548&lt;='State Zip Codes'!$T$4,'State Zip Codes'!$T$3,"OUT OF TERRITORY"))))),$U$3)</f>
        <v>Zone 5</v>
      </c>
    </row>
    <row r="2549" spans="1:8" x14ac:dyDescent="0.25">
      <c r="A2549" t="s">
        <v>369</v>
      </c>
      <c r="B2549">
        <v>60180</v>
      </c>
      <c r="C2549" t="str">
        <f t="shared" si="39"/>
        <v>60180</v>
      </c>
      <c r="D2549" t="s">
        <v>350</v>
      </c>
      <c r="E2549" t="s">
        <v>1576</v>
      </c>
      <c r="F2549" t="s">
        <v>996</v>
      </c>
      <c r="G2549" s="144">
        <v>51.573808769999999</v>
      </c>
      <c r="H2549" t="str">
        <f>IF(VLOOKUP(A2549,$J$4:$K$19,2)="Y",IF(G2549&lt;='State Zip Codes'!$P$4,'State Zip Codes'!$P$3,IF(G2549&lt;='State Zip Codes'!$Q$4,'State Zip Codes'!$Q$3,IF(G2549&lt;='State Zip Codes'!$R$4,'State Zip Codes'!$R$3,IF(G2549&lt;='State Zip Codes'!$S$4,'State Zip Codes'!$S$3,IF(G2549&lt;='State Zip Codes'!$T$4,'State Zip Codes'!$T$3,"OUT OF TERRITORY"))))),$U$3)</f>
        <v>Zone 5</v>
      </c>
    </row>
    <row r="2550" spans="1:8" x14ac:dyDescent="0.25">
      <c r="A2550" t="s">
        <v>369</v>
      </c>
      <c r="B2550">
        <v>60915</v>
      </c>
      <c r="C2550" t="str">
        <f t="shared" si="39"/>
        <v>60915</v>
      </c>
      <c r="D2550" t="s">
        <v>350</v>
      </c>
      <c r="E2550" t="s">
        <v>1602</v>
      </c>
      <c r="F2550" t="s">
        <v>1622</v>
      </c>
      <c r="G2550" s="144">
        <v>51.573808769999999</v>
      </c>
      <c r="H2550" t="str">
        <f>IF(VLOOKUP(A2550,$J$4:$K$19,2)="Y",IF(G2550&lt;='State Zip Codes'!$P$4,'State Zip Codes'!$P$3,IF(G2550&lt;='State Zip Codes'!$Q$4,'State Zip Codes'!$Q$3,IF(G2550&lt;='State Zip Codes'!$R$4,'State Zip Codes'!$R$3,IF(G2550&lt;='State Zip Codes'!$S$4,'State Zip Codes'!$S$3,IF(G2550&lt;='State Zip Codes'!$T$4,'State Zip Codes'!$T$3,"OUT OF TERRITORY"))))),$U$3)</f>
        <v>Zone 5</v>
      </c>
    </row>
    <row r="2551" spans="1:8" x14ac:dyDescent="0.25">
      <c r="A2551" t="s">
        <v>369</v>
      </c>
      <c r="B2551">
        <v>60541</v>
      </c>
      <c r="C2551" t="str">
        <f t="shared" si="39"/>
        <v>60541</v>
      </c>
      <c r="D2551" t="s">
        <v>350</v>
      </c>
      <c r="E2551" t="s">
        <v>1585</v>
      </c>
      <c r="F2551" t="s">
        <v>1623</v>
      </c>
      <c r="G2551" s="144">
        <v>51.573808769999999</v>
      </c>
      <c r="H2551" t="str">
        <f>IF(VLOOKUP(A2551,$J$4:$K$19,2)="Y",IF(G2551&lt;='State Zip Codes'!$P$4,'State Zip Codes'!$P$3,IF(G2551&lt;='State Zip Codes'!$Q$4,'State Zip Codes'!$Q$3,IF(G2551&lt;='State Zip Codes'!$R$4,'State Zip Codes'!$R$3,IF(G2551&lt;='State Zip Codes'!$S$4,'State Zip Codes'!$S$3,IF(G2551&lt;='State Zip Codes'!$T$4,'State Zip Codes'!$T$3,"OUT OF TERRITORY"))))),$U$3)</f>
        <v>Zone 5</v>
      </c>
    </row>
    <row r="2552" spans="1:8" x14ac:dyDescent="0.25">
      <c r="A2552" t="s">
        <v>369</v>
      </c>
      <c r="B2552">
        <v>60097</v>
      </c>
      <c r="C2552" t="str">
        <f t="shared" si="39"/>
        <v>60097</v>
      </c>
      <c r="D2552" t="s">
        <v>350</v>
      </c>
      <c r="E2552" t="s">
        <v>1576</v>
      </c>
      <c r="F2552" t="s">
        <v>1624</v>
      </c>
      <c r="G2552" s="144">
        <v>51.573808769999999</v>
      </c>
      <c r="H2552" t="str">
        <f>IF(VLOOKUP(A2552,$J$4:$K$19,2)="Y",IF(G2552&lt;='State Zip Codes'!$P$4,'State Zip Codes'!$P$3,IF(G2552&lt;='State Zip Codes'!$Q$4,'State Zip Codes'!$Q$3,IF(G2552&lt;='State Zip Codes'!$R$4,'State Zip Codes'!$R$3,IF(G2552&lt;='State Zip Codes'!$S$4,'State Zip Codes'!$S$3,IF(G2552&lt;='State Zip Codes'!$T$4,'State Zip Codes'!$T$3,"OUT OF TERRITORY"))))),$U$3)</f>
        <v>Zone 5</v>
      </c>
    </row>
    <row r="2553" spans="1:8" x14ac:dyDescent="0.25">
      <c r="A2553" t="s">
        <v>369</v>
      </c>
      <c r="B2553">
        <v>60416</v>
      </c>
      <c r="C2553" t="str">
        <f t="shared" si="39"/>
        <v>60416</v>
      </c>
      <c r="D2553" t="s">
        <v>350</v>
      </c>
      <c r="E2553" t="s">
        <v>1605</v>
      </c>
      <c r="F2553" t="s">
        <v>1625</v>
      </c>
      <c r="G2553" s="144">
        <v>52.195179959999997</v>
      </c>
      <c r="H2553" t="str">
        <f>IF(VLOOKUP(A2553,$J$4:$K$19,2)="Y",IF(G2553&lt;='State Zip Codes'!$P$4,'State Zip Codes'!$P$3,IF(G2553&lt;='State Zip Codes'!$Q$4,'State Zip Codes'!$Q$3,IF(G2553&lt;='State Zip Codes'!$R$4,'State Zip Codes'!$R$3,IF(G2553&lt;='State Zip Codes'!$S$4,'State Zip Codes'!$S$3,IF(G2553&lt;='State Zip Codes'!$T$4,'State Zip Codes'!$T$3,"OUT OF TERRITORY"))))),$U$3)</f>
        <v>Zone 5</v>
      </c>
    </row>
    <row r="2554" spans="1:8" x14ac:dyDescent="0.25">
      <c r="A2554" t="s">
        <v>369</v>
      </c>
      <c r="B2554">
        <v>60098</v>
      </c>
      <c r="C2554" t="str">
        <f t="shared" si="39"/>
        <v>60098</v>
      </c>
      <c r="D2554" t="s">
        <v>350</v>
      </c>
      <c r="E2554" t="s">
        <v>1576</v>
      </c>
      <c r="F2554" t="s">
        <v>1626</v>
      </c>
      <c r="G2554" s="144">
        <v>52.816551149999995</v>
      </c>
      <c r="H2554" t="str">
        <f>IF(VLOOKUP(A2554,$J$4:$K$19,2)="Y",IF(G2554&lt;='State Zip Codes'!$P$4,'State Zip Codes'!$P$3,IF(G2554&lt;='State Zip Codes'!$Q$4,'State Zip Codes'!$Q$3,IF(G2554&lt;='State Zip Codes'!$R$4,'State Zip Codes'!$R$3,IF(G2554&lt;='State Zip Codes'!$S$4,'State Zip Codes'!$S$3,IF(G2554&lt;='State Zip Codes'!$T$4,'State Zip Codes'!$T$3,"OUT OF TERRITORY"))))),$U$3)</f>
        <v>Zone 5</v>
      </c>
    </row>
    <row r="2555" spans="1:8" x14ac:dyDescent="0.25">
      <c r="A2555" t="s">
        <v>369</v>
      </c>
      <c r="B2555">
        <v>60071</v>
      </c>
      <c r="C2555" t="str">
        <f t="shared" si="39"/>
        <v>60071</v>
      </c>
      <c r="D2555" t="s">
        <v>350</v>
      </c>
      <c r="E2555" t="s">
        <v>1576</v>
      </c>
      <c r="F2555" t="s">
        <v>1627</v>
      </c>
      <c r="G2555" s="144">
        <v>53.43792234</v>
      </c>
      <c r="H2555" t="str">
        <f>IF(VLOOKUP(A2555,$J$4:$K$19,2)="Y",IF(G2555&lt;='State Zip Codes'!$P$4,'State Zip Codes'!$P$3,IF(G2555&lt;='State Zip Codes'!$Q$4,'State Zip Codes'!$Q$3,IF(G2555&lt;='State Zip Codes'!$R$4,'State Zip Codes'!$R$3,IF(G2555&lt;='State Zip Codes'!$S$4,'State Zip Codes'!$S$3,IF(G2555&lt;='State Zip Codes'!$T$4,'State Zip Codes'!$T$3,"OUT OF TERRITORY"))))),$U$3)</f>
        <v>Zone 5</v>
      </c>
    </row>
    <row r="2556" spans="1:8" x14ac:dyDescent="0.25">
      <c r="A2556" t="s">
        <v>369</v>
      </c>
      <c r="B2556">
        <v>60408</v>
      </c>
      <c r="C2556" t="str">
        <f t="shared" si="39"/>
        <v>60408</v>
      </c>
      <c r="D2556" t="s">
        <v>350</v>
      </c>
      <c r="E2556" t="s">
        <v>1529</v>
      </c>
      <c r="F2556" t="s">
        <v>1628</v>
      </c>
      <c r="G2556" s="144">
        <v>53.43792234</v>
      </c>
      <c r="H2556" t="str">
        <f>IF(VLOOKUP(A2556,$J$4:$K$19,2)="Y",IF(G2556&lt;='State Zip Codes'!$P$4,'State Zip Codes'!$P$3,IF(G2556&lt;='State Zip Codes'!$Q$4,'State Zip Codes'!$Q$3,IF(G2556&lt;='State Zip Codes'!$R$4,'State Zip Codes'!$R$3,IF(G2556&lt;='State Zip Codes'!$S$4,'State Zip Codes'!$S$3,IF(G2556&lt;='State Zip Codes'!$T$4,'State Zip Codes'!$T$3,"OUT OF TERRITORY"))))),$U$3)</f>
        <v>Zone 5</v>
      </c>
    </row>
    <row r="2557" spans="1:8" x14ac:dyDescent="0.25">
      <c r="A2557" t="s">
        <v>369</v>
      </c>
      <c r="B2557">
        <v>60520</v>
      </c>
      <c r="C2557" t="str">
        <f t="shared" si="39"/>
        <v>60520</v>
      </c>
      <c r="D2557" t="s">
        <v>350</v>
      </c>
      <c r="E2557" t="s">
        <v>1629</v>
      </c>
      <c r="F2557" t="s">
        <v>1630</v>
      </c>
      <c r="G2557" s="144">
        <v>53.43792234</v>
      </c>
      <c r="H2557" t="str">
        <f>IF(VLOOKUP(A2557,$J$4:$K$19,2)="Y",IF(G2557&lt;='State Zip Codes'!$P$4,'State Zip Codes'!$P$3,IF(G2557&lt;='State Zip Codes'!$Q$4,'State Zip Codes'!$Q$3,IF(G2557&lt;='State Zip Codes'!$R$4,'State Zip Codes'!$R$3,IF(G2557&lt;='State Zip Codes'!$S$4,'State Zip Codes'!$S$3,IF(G2557&lt;='State Zip Codes'!$T$4,'State Zip Codes'!$T$3,"OUT OF TERRITORY"))))),$U$3)</f>
        <v>Zone 5</v>
      </c>
    </row>
    <row r="2558" spans="1:8" x14ac:dyDescent="0.25">
      <c r="A2558" t="s">
        <v>369</v>
      </c>
      <c r="B2558">
        <v>60450</v>
      </c>
      <c r="C2558" t="str">
        <f t="shared" si="39"/>
        <v>60450</v>
      </c>
      <c r="D2558" t="s">
        <v>350</v>
      </c>
      <c r="E2558" t="s">
        <v>1605</v>
      </c>
      <c r="F2558" t="s">
        <v>1631</v>
      </c>
      <c r="G2558" s="144">
        <v>54.059293529999998</v>
      </c>
      <c r="H2558" t="str">
        <f>IF(VLOOKUP(A2558,$J$4:$K$19,2)="Y",IF(G2558&lt;='State Zip Codes'!$P$4,'State Zip Codes'!$P$3,IF(G2558&lt;='State Zip Codes'!$Q$4,'State Zip Codes'!$Q$3,IF(G2558&lt;='State Zip Codes'!$R$4,'State Zip Codes'!$R$3,IF(G2558&lt;='State Zip Codes'!$S$4,'State Zip Codes'!$S$3,IF(G2558&lt;='State Zip Codes'!$T$4,'State Zip Codes'!$T$3,"OUT OF TERRITORY"))))),$U$3)</f>
        <v>Zone 5</v>
      </c>
    </row>
    <row r="2559" spans="1:8" x14ac:dyDescent="0.25">
      <c r="A2559" t="s">
        <v>369</v>
      </c>
      <c r="B2559">
        <v>60548</v>
      </c>
      <c r="C2559" t="str">
        <f t="shared" si="39"/>
        <v>60548</v>
      </c>
      <c r="D2559" t="s">
        <v>350</v>
      </c>
      <c r="E2559" t="s">
        <v>1629</v>
      </c>
      <c r="F2559" t="s">
        <v>1632</v>
      </c>
      <c r="G2559" s="144">
        <v>54.680664719999996</v>
      </c>
      <c r="H2559" t="str">
        <f>IF(VLOOKUP(A2559,$J$4:$K$19,2)="Y",IF(G2559&lt;='State Zip Codes'!$P$4,'State Zip Codes'!$P$3,IF(G2559&lt;='State Zip Codes'!$Q$4,'State Zip Codes'!$Q$3,IF(G2559&lt;='State Zip Codes'!$R$4,'State Zip Codes'!$R$3,IF(G2559&lt;='State Zip Codes'!$S$4,'State Zip Codes'!$S$3,IF(G2559&lt;='State Zip Codes'!$T$4,'State Zip Codes'!$T$3,"OUT OF TERRITORY"))))),$U$3)</f>
        <v>Zone 5</v>
      </c>
    </row>
    <row r="2560" spans="1:8" x14ac:dyDescent="0.25">
      <c r="A2560" t="s">
        <v>369</v>
      </c>
      <c r="B2560">
        <v>60112</v>
      </c>
      <c r="C2560" t="str">
        <f t="shared" si="39"/>
        <v>60112</v>
      </c>
      <c r="D2560" t="s">
        <v>350</v>
      </c>
      <c r="E2560" t="s">
        <v>1629</v>
      </c>
      <c r="F2560" t="s">
        <v>1633</v>
      </c>
      <c r="G2560" s="144">
        <v>54.680664719999996</v>
      </c>
      <c r="H2560" t="str">
        <f>IF(VLOOKUP(A2560,$J$4:$K$19,2)="Y",IF(G2560&lt;='State Zip Codes'!$P$4,'State Zip Codes'!$P$3,IF(G2560&lt;='State Zip Codes'!$Q$4,'State Zip Codes'!$Q$3,IF(G2560&lt;='State Zip Codes'!$R$4,'State Zip Codes'!$R$3,IF(G2560&lt;='State Zip Codes'!$S$4,'State Zip Codes'!$S$3,IF(G2560&lt;='State Zip Codes'!$T$4,'State Zip Codes'!$T$3,"OUT OF TERRITORY"))))),$U$3)</f>
        <v>Zone 5</v>
      </c>
    </row>
    <row r="2561" spans="1:8" x14ac:dyDescent="0.25">
      <c r="A2561" t="s">
        <v>369</v>
      </c>
      <c r="B2561">
        <v>60901</v>
      </c>
      <c r="C2561" t="str">
        <f t="shared" si="39"/>
        <v>60901</v>
      </c>
      <c r="D2561" t="s">
        <v>350</v>
      </c>
      <c r="E2561" t="s">
        <v>1602</v>
      </c>
      <c r="F2561" t="s">
        <v>1602</v>
      </c>
      <c r="G2561" s="144">
        <v>54.680664719999996</v>
      </c>
      <c r="H2561" t="str">
        <f>IF(VLOOKUP(A2561,$J$4:$K$19,2)="Y",IF(G2561&lt;='State Zip Codes'!$P$4,'State Zip Codes'!$P$3,IF(G2561&lt;='State Zip Codes'!$Q$4,'State Zip Codes'!$Q$3,IF(G2561&lt;='State Zip Codes'!$R$4,'State Zip Codes'!$R$3,IF(G2561&lt;='State Zip Codes'!$S$4,'State Zip Codes'!$S$3,IF(G2561&lt;='State Zip Codes'!$T$4,'State Zip Codes'!$T$3,"OUT OF TERRITORY"))))),$U$3)</f>
        <v>Zone 5</v>
      </c>
    </row>
    <row r="2562" spans="1:8" x14ac:dyDescent="0.25">
      <c r="A2562" t="s">
        <v>369</v>
      </c>
      <c r="B2562">
        <v>60407</v>
      </c>
      <c r="C2562" t="str">
        <f t="shared" si="39"/>
        <v>60407</v>
      </c>
      <c r="D2562" t="s">
        <v>350</v>
      </c>
      <c r="E2562" t="s">
        <v>1605</v>
      </c>
      <c r="F2562" t="s">
        <v>1634</v>
      </c>
      <c r="G2562" s="144">
        <v>55.302035909999994</v>
      </c>
      <c r="H2562" t="str">
        <f>IF(VLOOKUP(A2562,$J$4:$K$19,2)="Y",IF(G2562&lt;='State Zip Codes'!$P$4,'State Zip Codes'!$P$3,IF(G2562&lt;='State Zip Codes'!$Q$4,'State Zip Codes'!$Q$3,IF(G2562&lt;='State Zip Codes'!$R$4,'State Zip Codes'!$R$3,IF(G2562&lt;='State Zip Codes'!$S$4,'State Zip Codes'!$S$3,IF(G2562&lt;='State Zip Codes'!$T$4,'State Zip Codes'!$T$3,"OUT OF TERRITORY"))))),$U$3)</f>
        <v>Zone 5</v>
      </c>
    </row>
    <row r="2563" spans="1:8" x14ac:dyDescent="0.25">
      <c r="A2563" t="s">
        <v>369</v>
      </c>
      <c r="B2563">
        <v>60913</v>
      </c>
      <c r="C2563" t="str">
        <f t="shared" si="39"/>
        <v>60913</v>
      </c>
      <c r="D2563" t="s">
        <v>350</v>
      </c>
      <c r="E2563" t="s">
        <v>1602</v>
      </c>
      <c r="F2563" t="s">
        <v>1635</v>
      </c>
      <c r="G2563" s="144">
        <v>55.923407099999999</v>
      </c>
      <c r="H2563" t="str">
        <f>IF(VLOOKUP(A2563,$J$4:$K$19,2)="Y",IF(G2563&lt;='State Zip Codes'!$P$4,'State Zip Codes'!$P$3,IF(G2563&lt;='State Zip Codes'!$Q$4,'State Zip Codes'!$Q$3,IF(G2563&lt;='State Zip Codes'!$R$4,'State Zip Codes'!$R$3,IF(G2563&lt;='State Zip Codes'!$S$4,'State Zip Codes'!$S$3,IF(G2563&lt;='State Zip Codes'!$T$4,'State Zip Codes'!$T$3,"OUT OF TERRITORY"))))),$U$3)</f>
        <v>Zone 5</v>
      </c>
    </row>
    <row r="2564" spans="1:8" x14ac:dyDescent="0.25">
      <c r="A2564" t="s">
        <v>369</v>
      </c>
      <c r="B2564">
        <v>60178</v>
      </c>
      <c r="C2564" t="str">
        <f t="shared" si="39"/>
        <v>60178</v>
      </c>
      <c r="D2564" t="s">
        <v>350</v>
      </c>
      <c r="E2564" t="s">
        <v>1629</v>
      </c>
      <c r="F2564" t="s">
        <v>1636</v>
      </c>
      <c r="G2564" s="144">
        <v>55.923407099999999</v>
      </c>
      <c r="H2564" t="str">
        <f>IF(VLOOKUP(A2564,$J$4:$K$19,2)="Y",IF(G2564&lt;='State Zip Codes'!$P$4,'State Zip Codes'!$P$3,IF(G2564&lt;='State Zip Codes'!$Q$4,'State Zip Codes'!$Q$3,IF(G2564&lt;='State Zip Codes'!$R$4,'State Zip Codes'!$R$3,IF(G2564&lt;='State Zip Codes'!$S$4,'State Zip Codes'!$S$3,IF(G2564&lt;='State Zip Codes'!$T$4,'State Zip Codes'!$T$3,"OUT OF TERRITORY"))))),$U$3)</f>
        <v>Zone 5</v>
      </c>
    </row>
    <row r="2565" spans="1:8" x14ac:dyDescent="0.25">
      <c r="A2565" t="s">
        <v>369</v>
      </c>
      <c r="B2565">
        <v>60935</v>
      </c>
      <c r="C2565" t="str">
        <f t="shared" ref="C2565:C2628" si="40">TRIM(CLEAN(B2565))</f>
        <v>60935</v>
      </c>
      <c r="D2565" t="s">
        <v>350</v>
      </c>
      <c r="E2565" t="s">
        <v>1602</v>
      </c>
      <c r="F2565" t="s">
        <v>1637</v>
      </c>
      <c r="G2565" s="144">
        <v>56.544778289999996</v>
      </c>
      <c r="H2565" t="str">
        <f>IF(VLOOKUP(A2565,$J$4:$K$19,2)="Y",IF(G2565&lt;='State Zip Codes'!$P$4,'State Zip Codes'!$P$3,IF(G2565&lt;='State Zip Codes'!$Q$4,'State Zip Codes'!$Q$3,IF(G2565&lt;='State Zip Codes'!$R$4,'State Zip Codes'!$R$3,IF(G2565&lt;='State Zip Codes'!$S$4,'State Zip Codes'!$S$3,IF(G2565&lt;='State Zip Codes'!$T$4,'State Zip Codes'!$T$3,"OUT OF TERRITORY"))))),$U$3)</f>
        <v>Zone 5</v>
      </c>
    </row>
    <row r="2566" spans="1:8" x14ac:dyDescent="0.25">
      <c r="A2566" t="s">
        <v>369</v>
      </c>
      <c r="B2566">
        <v>60135</v>
      </c>
      <c r="C2566" t="str">
        <f t="shared" si="40"/>
        <v>60135</v>
      </c>
      <c r="D2566" t="s">
        <v>350</v>
      </c>
      <c r="E2566" t="s">
        <v>1629</v>
      </c>
      <c r="F2566" t="s">
        <v>524</v>
      </c>
      <c r="G2566" s="144">
        <v>56.544778289999996</v>
      </c>
      <c r="H2566" t="str">
        <f>IF(VLOOKUP(A2566,$J$4:$K$19,2)="Y",IF(G2566&lt;='State Zip Codes'!$P$4,'State Zip Codes'!$P$3,IF(G2566&lt;='State Zip Codes'!$Q$4,'State Zip Codes'!$Q$3,IF(G2566&lt;='State Zip Codes'!$R$4,'State Zip Codes'!$R$3,IF(G2566&lt;='State Zip Codes'!$S$4,'State Zip Codes'!$S$3,IF(G2566&lt;='State Zip Codes'!$T$4,'State Zip Codes'!$T$3,"OUT OF TERRITORY"))))),$U$3)</f>
        <v>Zone 5</v>
      </c>
    </row>
    <row r="2567" spans="1:8" x14ac:dyDescent="0.25">
      <c r="A2567" t="s">
        <v>369</v>
      </c>
      <c r="B2567">
        <v>60152</v>
      </c>
      <c r="C2567" t="str">
        <f t="shared" si="40"/>
        <v>60152</v>
      </c>
      <c r="D2567" t="s">
        <v>350</v>
      </c>
      <c r="E2567" t="s">
        <v>1576</v>
      </c>
      <c r="F2567" t="s">
        <v>1638</v>
      </c>
      <c r="G2567" s="144">
        <v>56.544778289999996</v>
      </c>
      <c r="H2567" t="str">
        <f>IF(VLOOKUP(A2567,$J$4:$K$19,2)="Y",IF(G2567&lt;='State Zip Codes'!$P$4,'State Zip Codes'!$P$3,IF(G2567&lt;='State Zip Codes'!$Q$4,'State Zip Codes'!$Q$3,IF(G2567&lt;='State Zip Codes'!$R$4,'State Zip Codes'!$R$3,IF(G2567&lt;='State Zip Codes'!$S$4,'State Zip Codes'!$S$3,IF(G2567&lt;='State Zip Codes'!$T$4,'State Zip Codes'!$T$3,"OUT OF TERRITORY"))))),$U$3)</f>
        <v>Zone 5</v>
      </c>
    </row>
    <row r="2568" spans="1:8" x14ac:dyDescent="0.25">
      <c r="A2568" t="s">
        <v>369</v>
      </c>
      <c r="B2568">
        <v>60115</v>
      </c>
      <c r="C2568" t="str">
        <f t="shared" si="40"/>
        <v>60115</v>
      </c>
      <c r="D2568" t="s">
        <v>350</v>
      </c>
      <c r="E2568" t="s">
        <v>1629</v>
      </c>
      <c r="F2568" t="s">
        <v>1629</v>
      </c>
      <c r="G2568" s="144">
        <v>57.166149479999994</v>
      </c>
      <c r="H2568" t="str">
        <f>IF(VLOOKUP(A2568,$J$4:$K$19,2)="Y",IF(G2568&lt;='State Zip Codes'!$P$4,'State Zip Codes'!$P$3,IF(G2568&lt;='State Zip Codes'!$Q$4,'State Zip Codes'!$Q$3,IF(G2568&lt;='State Zip Codes'!$R$4,'State Zip Codes'!$R$3,IF(G2568&lt;='State Zip Codes'!$S$4,'State Zip Codes'!$S$3,IF(G2568&lt;='State Zip Codes'!$T$4,'State Zip Codes'!$T$3,"OUT OF TERRITORY"))))),$U$3)</f>
        <v>Zone 5</v>
      </c>
    </row>
    <row r="2569" spans="1:8" x14ac:dyDescent="0.25">
      <c r="A2569" t="s">
        <v>369</v>
      </c>
      <c r="B2569">
        <v>60034</v>
      </c>
      <c r="C2569" t="str">
        <f t="shared" si="40"/>
        <v>60034</v>
      </c>
      <c r="D2569" t="s">
        <v>350</v>
      </c>
      <c r="E2569" t="s">
        <v>1576</v>
      </c>
      <c r="F2569" t="s">
        <v>1639</v>
      </c>
      <c r="G2569" s="144">
        <v>57.166149479999994</v>
      </c>
      <c r="H2569" t="str">
        <f>IF(VLOOKUP(A2569,$J$4:$K$19,2)="Y",IF(G2569&lt;='State Zip Codes'!$P$4,'State Zip Codes'!$P$3,IF(G2569&lt;='State Zip Codes'!$Q$4,'State Zip Codes'!$Q$3,IF(G2569&lt;='State Zip Codes'!$R$4,'State Zip Codes'!$R$3,IF(G2569&lt;='State Zip Codes'!$S$4,'State Zip Codes'!$S$3,IF(G2569&lt;='State Zip Codes'!$T$4,'State Zip Codes'!$T$3,"OUT OF TERRITORY"))))),$U$3)</f>
        <v>Zone 5</v>
      </c>
    </row>
    <row r="2570" spans="1:8" x14ac:dyDescent="0.25">
      <c r="A2570" t="s">
        <v>369</v>
      </c>
      <c r="B2570">
        <v>60552</v>
      </c>
      <c r="C2570" t="str">
        <f t="shared" si="40"/>
        <v>60552</v>
      </c>
      <c r="D2570" t="s">
        <v>350</v>
      </c>
      <c r="E2570" t="s">
        <v>1629</v>
      </c>
      <c r="F2570" t="s">
        <v>1640</v>
      </c>
      <c r="G2570" s="144">
        <v>57.166149479999994</v>
      </c>
      <c r="H2570" t="str">
        <f>IF(VLOOKUP(A2570,$J$4:$K$19,2)="Y",IF(G2570&lt;='State Zip Codes'!$P$4,'State Zip Codes'!$P$3,IF(G2570&lt;='State Zip Codes'!$Q$4,'State Zip Codes'!$Q$3,IF(G2570&lt;='State Zip Codes'!$R$4,'State Zip Codes'!$R$3,IF(G2570&lt;='State Zip Codes'!$S$4,'State Zip Codes'!$S$3,IF(G2570&lt;='State Zip Codes'!$T$4,'State Zip Codes'!$T$3,"OUT OF TERRITORY"))))),$U$3)</f>
        <v>Zone 5</v>
      </c>
    </row>
    <row r="2571" spans="1:8" x14ac:dyDescent="0.25">
      <c r="A2571" t="s">
        <v>369</v>
      </c>
      <c r="B2571">
        <v>60964</v>
      </c>
      <c r="C2571" t="str">
        <f t="shared" si="40"/>
        <v>60964</v>
      </c>
      <c r="D2571" t="s">
        <v>350</v>
      </c>
      <c r="E2571" t="s">
        <v>1602</v>
      </c>
      <c r="F2571" t="s">
        <v>1641</v>
      </c>
      <c r="G2571" s="144">
        <v>57.787520669999999</v>
      </c>
      <c r="H2571" t="str">
        <f>IF(VLOOKUP(A2571,$J$4:$K$19,2)="Y",IF(G2571&lt;='State Zip Codes'!$P$4,'State Zip Codes'!$P$3,IF(G2571&lt;='State Zip Codes'!$Q$4,'State Zip Codes'!$Q$3,IF(G2571&lt;='State Zip Codes'!$R$4,'State Zip Codes'!$R$3,IF(G2571&lt;='State Zip Codes'!$S$4,'State Zip Codes'!$S$3,IF(G2571&lt;='State Zip Codes'!$T$4,'State Zip Codes'!$T$3,"OUT OF TERRITORY"))))),$U$3)</f>
        <v>Zone 5</v>
      </c>
    </row>
    <row r="2572" spans="1:8" x14ac:dyDescent="0.25">
      <c r="A2572" t="s">
        <v>369</v>
      </c>
      <c r="B2572">
        <v>60444</v>
      </c>
      <c r="C2572" t="str">
        <f t="shared" si="40"/>
        <v>60444</v>
      </c>
      <c r="D2572" t="s">
        <v>350</v>
      </c>
      <c r="E2572" t="s">
        <v>1605</v>
      </c>
      <c r="F2572" t="s">
        <v>1642</v>
      </c>
      <c r="G2572" s="144">
        <v>59.651634239999993</v>
      </c>
      <c r="H2572" t="str">
        <f>IF(VLOOKUP(A2572,$J$4:$K$19,2)="Y",IF(G2572&lt;='State Zip Codes'!$P$4,'State Zip Codes'!$P$3,IF(G2572&lt;='State Zip Codes'!$Q$4,'State Zip Codes'!$Q$3,IF(G2572&lt;='State Zip Codes'!$R$4,'State Zip Codes'!$R$3,IF(G2572&lt;='State Zip Codes'!$S$4,'State Zip Codes'!$S$3,IF(G2572&lt;='State Zip Codes'!$T$4,'State Zip Codes'!$T$3,"OUT OF TERRITORY"))))),$U$3)</f>
        <v>Zone 5</v>
      </c>
    </row>
    <row r="2573" spans="1:8" x14ac:dyDescent="0.25">
      <c r="A2573" t="s">
        <v>369</v>
      </c>
      <c r="B2573">
        <v>60556</v>
      </c>
      <c r="C2573" t="str">
        <f t="shared" si="40"/>
        <v>60556</v>
      </c>
      <c r="D2573" t="s">
        <v>350</v>
      </c>
      <c r="E2573" t="s">
        <v>1629</v>
      </c>
      <c r="F2573" t="s">
        <v>1643</v>
      </c>
      <c r="G2573" s="144">
        <v>60.273005429999998</v>
      </c>
      <c r="H2573" t="str">
        <f>IF(VLOOKUP(A2573,$J$4:$K$19,2)="Y",IF(G2573&lt;='State Zip Codes'!$P$4,'State Zip Codes'!$P$3,IF(G2573&lt;='State Zip Codes'!$Q$4,'State Zip Codes'!$Q$3,IF(G2573&lt;='State Zip Codes'!$R$4,'State Zip Codes'!$R$3,IF(G2573&lt;='State Zip Codes'!$S$4,'State Zip Codes'!$S$3,IF(G2573&lt;='State Zip Codes'!$T$4,'State Zip Codes'!$T$3,"OUT OF TERRITORY"))))),$U$3)</f>
        <v>Zone 5</v>
      </c>
    </row>
    <row r="2574" spans="1:8" x14ac:dyDescent="0.25">
      <c r="A2574" t="s">
        <v>369</v>
      </c>
      <c r="B2574">
        <v>60424</v>
      </c>
      <c r="C2574" t="str">
        <f t="shared" si="40"/>
        <v>60424</v>
      </c>
      <c r="D2574" t="s">
        <v>350</v>
      </c>
      <c r="E2574" t="s">
        <v>1605</v>
      </c>
      <c r="F2574" t="s">
        <v>615</v>
      </c>
      <c r="G2574" s="144">
        <v>60.273005429999998</v>
      </c>
      <c r="H2574" t="str">
        <f>IF(VLOOKUP(A2574,$J$4:$K$19,2)="Y",IF(G2574&lt;='State Zip Codes'!$P$4,'State Zip Codes'!$P$3,IF(G2574&lt;='State Zip Codes'!$Q$4,'State Zip Codes'!$Q$3,IF(G2574&lt;='State Zip Codes'!$R$4,'State Zip Codes'!$R$3,IF(G2574&lt;='State Zip Codes'!$S$4,'State Zip Codes'!$S$3,IF(G2574&lt;='State Zip Codes'!$T$4,'State Zip Codes'!$T$3,"OUT OF TERRITORY"))))),$U$3)</f>
        <v>Zone 5</v>
      </c>
    </row>
    <row r="2575" spans="1:8" x14ac:dyDescent="0.25">
      <c r="A2575" t="s">
        <v>369</v>
      </c>
      <c r="B2575">
        <v>60958</v>
      </c>
      <c r="C2575" t="str">
        <f t="shared" si="40"/>
        <v>60958</v>
      </c>
      <c r="D2575" t="s">
        <v>350</v>
      </c>
      <c r="E2575" t="s">
        <v>1602</v>
      </c>
      <c r="F2575" t="s">
        <v>1644</v>
      </c>
      <c r="G2575" s="144">
        <v>60.273005429999998</v>
      </c>
      <c r="H2575" t="str">
        <f>IF(VLOOKUP(A2575,$J$4:$K$19,2)="Y",IF(G2575&lt;='State Zip Codes'!$P$4,'State Zip Codes'!$P$3,IF(G2575&lt;='State Zip Codes'!$Q$4,'State Zip Codes'!$Q$3,IF(G2575&lt;='State Zip Codes'!$R$4,'State Zip Codes'!$R$3,IF(G2575&lt;='State Zip Codes'!$S$4,'State Zip Codes'!$S$3,IF(G2575&lt;='State Zip Codes'!$T$4,'State Zip Codes'!$T$3,"OUT OF TERRITORY"))))),$U$3)</f>
        <v>Zone 5</v>
      </c>
    </row>
    <row r="2576" spans="1:8" x14ac:dyDescent="0.25">
      <c r="A2576" t="s">
        <v>369</v>
      </c>
      <c r="B2576">
        <v>60145</v>
      </c>
      <c r="C2576" t="str">
        <f t="shared" si="40"/>
        <v>60145</v>
      </c>
      <c r="D2576" t="s">
        <v>350</v>
      </c>
      <c r="E2576" t="s">
        <v>1629</v>
      </c>
      <c r="F2576" t="s">
        <v>1395</v>
      </c>
      <c r="G2576" s="144">
        <v>60.894376619999996</v>
      </c>
      <c r="H2576" t="str">
        <f>IF(VLOOKUP(A2576,$J$4:$K$19,2)="Y",IF(G2576&lt;='State Zip Codes'!$P$4,'State Zip Codes'!$P$3,IF(G2576&lt;='State Zip Codes'!$Q$4,'State Zip Codes'!$Q$3,IF(G2576&lt;='State Zip Codes'!$R$4,'State Zip Codes'!$R$3,IF(G2576&lt;='State Zip Codes'!$S$4,'State Zip Codes'!$S$3,IF(G2576&lt;='State Zip Codes'!$T$4,'State Zip Codes'!$T$3,"OUT OF TERRITORY"))))),$U$3)</f>
        <v>Zone 5</v>
      </c>
    </row>
    <row r="2577" spans="1:8" x14ac:dyDescent="0.25">
      <c r="A2577" t="s">
        <v>369</v>
      </c>
      <c r="B2577">
        <v>60551</v>
      </c>
      <c r="C2577" t="str">
        <f t="shared" si="40"/>
        <v>60551</v>
      </c>
      <c r="D2577" t="s">
        <v>350</v>
      </c>
      <c r="E2577" t="s">
        <v>445</v>
      </c>
      <c r="F2577" t="s">
        <v>1645</v>
      </c>
      <c r="G2577" s="144">
        <v>60.894376619999996</v>
      </c>
      <c r="H2577" t="str">
        <f>IF(VLOOKUP(A2577,$J$4:$K$19,2)="Y",IF(G2577&lt;='State Zip Codes'!$P$4,'State Zip Codes'!$P$3,IF(G2577&lt;='State Zip Codes'!$Q$4,'State Zip Codes'!$Q$3,IF(G2577&lt;='State Zip Codes'!$R$4,'State Zip Codes'!$R$3,IF(G2577&lt;='State Zip Codes'!$S$4,'State Zip Codes'!$S$3,IF(G2577&lt;='State Zip Codes'!$T$4,'State Zip Codes'!$T$3,"OUT OF TERRITORY"))))),$U$3)</f>
        <v>Zone 5</v>
      </c>
    </row>
    <row r="2578" spans="1:8" x14ac:dyDescent="0.25">
      <c r="A2578" t="s">
        <v>369</v>
      </c>
      <c r="B2578">
        <v>60941</v>
      </c>
      <c r="C2578" t="str">
        <f t="shared" si="40"/>
        <v>60941</v>
      </c>
      <c r="D2578" t="s">
        <v>350</v>
      </c>
      <c r="E2578" t="s">
        <v>1602</v>
      </c>
      <c r="F2578" t="s">
        <v>1646</v>
      </c>
      <c r="G2578" s="144">
        <v>61.515747809999993</v>
      </c>
      <c r="H2578" t="str">
        <f>IF(VLOOKUP(A2578,$J$4:$K$19,2)="Y",IF(G2578&lt;='State Zip Codes'!$P$4,'State Zip Codes'!$P$3,IF(G2578&lt;='State Zip Codes'!$Q$4,'State Zip Codes'!$Q$3,IF(G2578&lt;='State Zip Codes'!$R$4,'State Zip Codes'!$R$3,IF(G2578&lt;='State Zip Codes'!$S$4,'State Zip Codes'!$S$3,IF(G2578&lt;='State Zip Codes'!$T$4,'State Zip Codes'!$T$3,"OUT OF TERRITORY"))))),$U$3)</f>
        <v>Zone 5</v>
      </c>
    </row>
    <row r="2579" spans="1:8" x14ac:dyDescent="0.25">
      <c r="A2579" t="s">
        <v>369</v>
      </c>
      <c r="B2579">
        <v>60033</v>
      </c>
      <c r="C2579" t="str">
        <f t="shared" si="40"/>
        <v>60033</v>
      </c>
      <c r="D2579" t="s">
        <v>350</v>
      </c>
      <c r="E2579" t="s">
        <v>1576</v>
      </c>
      <c r="F2579" t="s">
        <v>1380</v>
      </c>
      <c r="G2579" s="144">
        <v>61.515747809999993</v>
      </c>
      <c r="H2579" t="str">
        <f>IF(VLOOKUP(A2579,$J$4:$K$19,2)="Y",IF(G2579&lt;='State Zip Codes'!$P$4,'State Zip Codes'!$P$3,IF(G2579&lt;='State Zip Codes'!$Q$4,'State Zip Codes'!$Q$3,IF(G2579&lt;='State Zip Codes'!$R$4,'State Zip Codes'!$R$3,IF(G2579&lt;='State Zip Codes'!$S$4,'State Zip Codes'!$S$3,IF(G2579&lt;='State Zip Codes'!$T$4,'State Zip Codes'!$T$3,"OUT OF TERRITORY"))))),$U$3)</f>
        <v>Zone 5</v>
      </c>
    </row>
    <row r="2580" spans="1:8" x14ac:dyDescent="0.25">
      <c r="A2580" t="s">
        <v>369</v>
      </c>
      <c r="B2580">
        <v>60922</v>
      </c>
      <c r="C2580" t="str">
        <f t="shared" si="40"/>
        <v>60922</v>
      </c>
      <c r="D2580" t="s">
        <v>350</v>
      </c>
      <c r="E2580" t="s">
        <v>1647</v>
      </c>
      <c r="F2580" t="s">
        <v>1648</v>
      </c>
      <c r="G2580" s="144">
        <v>62.137118999999998</v>
      </c>
      <c r="H2580" t="str">
        <f>IF(VLOOKUP(A2580,$J$4:$K$19,2)="Y",IF(G2580&lt;='State Zip Codes'!$P$4,'State Zip Codes'!$P$3,IF(G2580&lt;='State Zip Codes'!$Q$4,'State Zip Codes'!$Q$3,IF(G2580&lt;='State Zip Codes'!$R$4,'State Zip Codes'!$R$3,IF(G2580&lt;='State Zip Codes'!$S$4,'State Zip Codes'!$S$3,IF(G2580&lt;='State Zip Codes'!$T$4,'State Zip Codes'!$T$3,"OUT OF TERRITORY"))))),$U$3)</f>
        <v>Zone 5</v>
      </c>
    </row>
    <row r="2581" spans="1:8" x14ac:dyDescent="0.25">
      <c r="A2581" t="s">
        <v>369</v>
      </c>
      <c r="B2581">
        <v>60961</v>
      </c>
      <c r="C2581" t="str">
        <f t="shared" si="40"/>
        <v>60961</v>
      </c>
      <c r="D2581" t="s">
        <v>350</v>
      </c>
      <c r="E2581" t="s">
        <v>1602</v>
      </c>
      <c r="F2581" t="s">
        <v>902</v>
      </c>
      <c r="G2581" s="144">
        <v>62.137118999999998</v>
      </c>
      <c r="H2581" t="str">
        <f>IF(VLOOKUP(A2581,$J$4:$K$19,2)="Y",IF(G2581&lt;='State Zip Codes'!$P$4,'State Zip Codes'!$P$3,IF(G2581&lt;='State Zip Codes'!$Q$4,'State Zip Codes'!$Q$3,IF(G2581&lt;='State Zip Codes'!$R$4,'State Zip Codes'!$R$3,IF(G2581&lt;='State Zip Codes'!$S$4,'State Zip Codes'!$S$3,IF(G2581&lt;='State Zip Codes'!$T$4,'State Zip Codes'!$T$3,"OUT OF TERRITORY"))))),$U$3)</f>
        <v>Zone 5</v>
      </c>
    </row>
    <row r="2582" spans="1:8" x14ac:dyDescent="0.25">
      <c r="A2582" t="s">
        <v>369</v>
      </c>
      <c r="B2582">
        <v>60531</v>
      </c>
      <c r="C2582" t="str">
        <f t="shared" si="40"/>
        <v>60531</v>
      </c>
      <c r="D2582" t="s">
        <v>350</v>
      </c>
      <c r="E2582" t="s">
        <v>445</v>
      </c>
      <c r="F2582" t="s">
        <v>1649</v>
      </c>
      <c r="G2582" s="144">
        <v>62.137118999999998</v>
      </c>
      <c r="H2582" t="str">
        <f>IF(VLOOKUP(A2582,$J$4:$K$19,2)="Y",IF(G2582&lt;='State Zip Codes'!$P$4,'State Zip Codes'!$P$3,IF(G2582&lt;='State Zip Codes'!$Q$4,'State Zip Codes'!$Q$3,IF(G2582&lt;='State Zip Codes'!$R$4,'State Zip Codes'!$R$3,IF(G2582&lt;='State Zip Codes'!$S$4,'State Zip Codes'!$S$3,IF(G2582&lt;='State Zip Codes'!$T$4,'State Zip Codes'!$T$3,"OUT OF TERRITORY"))))),$U$3)</f>
        <v>Zone 5</v>
      </c>
    </row>
    <row r="2583" spans="1:8" x14ac:dyDescent="0.25">
      <c r="A2583" t="s">
        <v>369</v>
      </c>
      <c r="B2583">
        <v>60912</v>
      </c>
      <c r="C2583" t="str">
        <f t="shared" si="40"/>
        <v>60912</v>
      </c>
      <c r="D2583" t="s">
        <v>350</v>
      </c>
      <c r="E2583" t="s">
        <v>1647</v>
      </c>
      <c r="F2583" t="s">
        <v>1650</v>
      </c>
      <c r="G2583" s="144">
        <v>62.137118999999998</v>
      </c>
      <c r="H2583" t="str">
        <f>IF(VLOOKUP(A2583,$J$4:$K$19,2)="Y",IF(G2583&lt;='State Zip Codes'!$P$4,'State Zip Codes'!$P$3,IF(G2583&lt;='State Zip Codes'!$Q$4,'State Zip Codes'!$Q$3,IF(G2583&lt;='State Zip Codes'!$R$4,'State Zip Codes'!$R$3,IF(G2583&lt;='State Zip Codes'!$S$4,'State Zip Codes'!$S$3,IF(G2583&lt;='State Zip Codes'!$T$4,'State Zip Codes'!$T$3,"OUT OF TERRITORY"))))),$U$3)</f>
        <v>Zone 5</v>
      </c>
    </row>
    <row r="2584" spans="1:8" x14ac:dyDescent="0.25">
      <c r="A2584" t="s">
        <v>369</v>
      </c>
      <c r="B2584">
        <v>60111</v>
      </c>
      <c r="C2584" t="str">
        <f t="shared" si="40"/>
        <v>60111</v>
      </c>
      <c r="D2584" t="s">
        <v>350</v>
      </c>
      <c r="E2584" t="s">
        <v>1629</v>
      </c>
      <c r="F2584" t="s">
        <v>1651</v>
      </c>
      <c r="G2584" s="144">
        <v>62.758490189999996</v>
      </c>
      <c r="H2584" t="str">
        <f>IF(VLOOKUP(A2584,$J$4:$K$19,2)="Y",IF(G2584&lt;='State Zip Codes'!$P$4,'State Zip Codes'!$P$3,IF(G2584&lt;='State Zip Codes'!$Q$4,'State Zip Codes'!$Q$3,IF(G2584&lt;='State Zip Codes'!$R$4,'State Zip Codes'!$R$3,IF(G2584&lt;='State Zip Codes'!$S$4,'State Zip Codes'!$S$3,IF(G2584&lt;='State Zip Codes'!$T$4,'State Zip Codes'!$T$3,"OUT OF TERRITORY"))))),$U$3)</f>
        <v>Zone 5</v>
      </c>
    </row>
    <row r="2585" spans="1:8" x14ac:dyDescent="0.25">
      <c r="A2585" t="s">
        <v>369</v>
      </c>
      <c r="B2585">
        <v>61360</v>
      </c>
      <c r="C2585" t="str">
        <f t="shared" si="40"/>
        <v>61360</v>
      </c>
      <c r="D2585" t="s">
        <v>350</v>
      </c>
      <c r="E2585" t="s">
        <v>445</v>
      </c>
      <c r="F2585" t="s">
        <v>1652</v>
      </c>
      <c r="G2585" s="144">
        <v>62.758490189999996</v>
      </c>
      <c r="H2585" t="str">
        <f>IF(VLOOKUP(A2585,$J$4:$K$19,2)="Y",IF(G2585&lt;='State Zip Codes'!$P$4,'State Zip Codes'!$P$3,IF(G2585&lt;='State Zip Codes'!$Q$4,'State Zip Codes'!$Q$3,IF(G2585&lt;='State Zip Codes'!$R$4,'State Zip Codes'!$R$3,IF(G2585&lt;='State Zip Codes'!$S$4,'State Zip Codes'!$S$3,IF(G2585&lt;='State Zip Codes'!$T$4,'State Zip Codes'!$T$3,"OUT OF TERRITORY"))))),$U$3)</f>
        <v>Zone 5</v>
      </c>
    </row>
    <row r="2586" spans="1:8" x14ac:dyDescent="0.25">
      <c r="A2586" t="s">
        <v>369</v>
      </c>
      <c r="B2586">
        <v>61038</v>
      </c>
      <c r="C2586" t="str">
        <f t="shared" si="40"/>
        <v>61038</v>
      </c>
      <c r="D2586" t="s">
        <v>350</v>
      </c>
      <c r="E2586" t="s">
        <v>561</v>
      </c>
      <c r="F2586" t="s">
        <v>1653</v>
      </c>
      <c r="G2586" s="144">
        <v>63.379861379999994</v>
      </c>
      <c r="H2586" t="str">
        <f>IF(VLOOKUP(A2586,$J$4:$K$19,2)="Y",IF(G2586&lt;='State Zip Codes'!$P$4,'State Zip Codes'!$P$3,IF(G2586&lt;='State Zip Codes'!$Q$4,'State Zip Codes'!$Q$3,IF(G2586&lt;='State Zip Codes'!$R$4,'State Zip Codes'!$R$3,IF(G2586&lt;='State Zip Codes'!$S$4,'State Zip Codes'!$S$3,IF(G2586&lt;='State Zip Codes'!$T$4,'State Zip Codes'!$T$3,"OUT OF TERRITORY"))))),$U$3)</f>
        <v>Zone 5</v>
      </c>
    </row>
    <row r="2587" spans="1:8" x14ac:dyDescent="0.25">
      <c r="A2587" t="s">
        <v>369</v>
      </c>
      <c r="B2587">
        <v>60549</v>
      </c>
      <c r="C2587" t="str">
        <f t="shared" si="40"/>
        <v>60549</v>
      </c>
      <c r="D2587" t="s">
        <v>350</v>
      </c>
      <c r="E2587" t="s">
        <v>445</v>
      </c>
      <c r="F2587" t="s">
        <v>1654</v>
      </c>
      <c r="G2587" s="144">
        <v>63.379861379999994</v>
      </c>
      <c r="H2587" t="str">
        <f>IF(VLOOKUP(A2587,$J$4:$K$19,2)="Y",IF(G2587&lt;='State Zip Codes'!$P$4,'State Zip Codes'!$P$3,IF(G2587&lt;='State Zip Codes'!$Q$4,'State Zip Codes'!$Q$3,IF(G2587&lt;='State Zip Codes'!$R$4,'State Zip Codes'!$R$3,IF(G2587&lt;='State Zip Codes'!$S$4,'State Zip Codes'!$S$3,IF(G2587&lt;='State Zip Codes'!$T$4,'State Zip Codes'!$T$3,"OUT OF TERRITORY"))))),$U$3)</f>
        <v>Zone 5</v>
      </c>
    </row>
    <row r="2588" spans="1:8" x14ac:dyDescent="0.25">
      <c r="A2588" t="s">
        <v>369</v>
      </c>
      <c r="B2588">
        <v>60917</v>
      </c>
      <c r="C2588" t="str">
        <f t="shared" si="40"/>
        <v>60917</v>
      </c>
      <c r="D2588" t="s">
        <v>350</v>
      </c>
      <c r="E2588" t="s">
        <v>1602</v>
      </c>
      <c r="F2588" t="s">
        <v>1655</v>
      </c>
      <c r="G2588" s="144">
        <v>64.001232569999999</v>
      </c>
      <c r="H2588" t="str">
        <f>IF(VLOOKUP(A2588,$J$4:$K$19,2)="Y",IF(G2588&lt;='State Zip Codes'!$P$4,'State Zip Codes'!$P$3,IF(G2588&lt;='State Zip Codes'!$Q$4,'State Zip Codes'!$Q$3,IF(G2588&lt;='State Zip Codes'!$R$4,'State Zip Codes'!$R$3,IF(G2588&lt;='State Zip Codes'!$S$4,'State Zip Codes'!$S$3,IF(G2588&lt;='State Zip Codes'!$T$4,'State Zip Codes'!$T$3,"OUT OF TERRITORY"))))),$U$3)</f>
        <v>Zone 5</v>
      </c>
    </row>
    <row r="2589" spans="1:8" x14ac:dyDescent="0.25">
      <c r="A2589" t="s">
        <v>369</v>
      </c>
      <c r="B2589">
        <v>60479</v>
      </c>
      <c r="C2589" t="str">
        <f t="shared" si="40"/>
        <v>60479</v>
      </c>
      <c r="D2589" t="s">
        <v>350</v>
      </c>
      <c r="E2589" t="s">
        <v>1605</v>
      </c>
      <c r="F2589" t="s">
        <v>1656</v>
      </c>
      <c r="G2589" s="144">
        <v>64.62260375999999</v>
      </c>
      <c r="H2589" t="str">
        <f>IF(VLOOKUP(A2589,$J$4:$K$19,2)="Y",IF(G2589&lt;='State Zip Codes'!$P$4,'State Zip Codes'!$P$3,IF(G2589&lt;='State Zip Codes'!$Q$4,'State Zip Codes'!$Q$3,IF(G2589&lt;='State Zip Codes'!$R$4,'State Zip Codes'!$R$3,IF(G2589&lt;='State Zip Codes'!$S$4,'State Zip Codes'!$S$3,IF(G2589&lt;='State Zip Codes'!$T$4,'State Zip Codes'!$T$3,"OUT OF TERRITORY"))))),$U$3)</f>
        <v>Zone 5</v>
      </c>
    </row>
    <row r="2590" spans="1:8" x14ac:dyDescent="0.25">
      <c r="A2590" t="s">
        <v>369</v>
      </c>
      <c r="B2590">
        <v>60150</v>
      </c>
      <c r="C2590" t="str">
        <f t="shared" si="40"/>
        <v>60150</v>
      </c>
      <c r="D2590" t="s">
        <v>350</v>
      </c>
      <c r="E2590" t="s">
        <v>1629</v>
      </c>
      <c r="F2590" t="s">
        <v>1255</v>
      </c>
      <c r="G2590" s="144">
        <v>64.62260375999999</v>
      </c>
      <c r="H2590" t="str">
        <f>IF(VLOOKUP(A2590,$J$4:$K$19,2)="Y",IF(G2590&lt;='State Zip Codes'!$P$4,'State Zip Codes'!$P$3,IF(G2590&lt;='State Zip Codes'!$Q$4,'State Zip Codes'!$Q$3,IF(G2590&lt;='State Zip Codes'!$R$4,'State Zip Codes'!$R$3,IF(G2590&lt;='State Zip Codes'!$S$4,'State Zip Codes'!$S$3,IF(G2590&lt;='State Zip Codes'!$T$4,'State Zip Codes'!$T$3,"OUT OF TERRITORY"))))),$U$3)</f>
        <v>Zone 5</v>
      </c>
    </row>
    <row r="2591" spans="1:8" x14ac:dyDescent="0.25">
      <c r="A2591" t="s">
        <v>369</v>
      </c>
      <c r="B2591">
        <v>60550</v>
      </c>
      <c r="C2591" t="str">
        <f t="shared" si="40"/>
        <v>60550</v>
      </c>
      <c r="D2591" t="s">
        <v>350</v>
      </c>
      <c r="E2591" t="s">
        <v>1629</v>
      </c>
      <c r="F2591" t="s">
        <v>1657</v>
      </c>
      <c r="G2591" s="144">
        <v>65.243974949999995</v>
      </c>
      <c r="H2591" t="str">
        <f>IF(VLOOKUP(A2591,$J$4:$K$19,2)="Y",IF(G2591&lt;='State Zip Codes'!$P$4,'State Zip Codes'!$P$3,IF(G2591&lt;='State Zip Codes'!$Q$4,'State Zip Codes'!$Q$3,IF(G2591&lt;='State Zip Codes'!$R$4,'State Zip Codes'!$R$3,IF(G2591&lt;='State Zip Codes'!$S$4,'State Zip Codes'!$S$3,IF(G2591&lt;='State Zip Codes'!$T$4,'State Zip Codes'!$T$3,"OUT OF TERRITORY"))))),$U$3)</f>
        <v>Zone 5</v>
      </c>
    </row>
    <row r="2592" spans="1:8" x14ac:dyDescent="0.25">
      <c r="A2592" t="s">
        <v>369</v>
      </c>
      <c r="B2592">
        <v>60951</v>
      </c>
      <c r="C2592" t="str">
        <f t="shared" si="40"/>
        <v>60951</v>
      </c>
      <c r="D2592" t="s">
        <v>350</v>
      </c>
      <c r="E2592" t="s">
        <v>1647</v>
      </c>
      <c r="F2592" t="s">
        <v>1658</v>
      </c>
      <c r="G2592" s="144">
        <v>66.486717329999991</v>
      </c>
      <c r="H2592" t="str">
        <f>IF(VLOOKUP(A2592,$J$4:$K$19,2)="Y",IF(G2592&lt;='State Zip Codes'!$P$4,'State Zip Codes'!$P$3,IF(G2592&lt;='State Zip Codes'!$Q$4,'State Zip Codes'!$Q$3,IF(G2592&lt;='State Zip Codes'!$R$4,'State Zip Codes'!$R$3,IF(G2592&lt;='State Zip Codes'!$S$4,'State Zip Codes'!$S$3,IF(G2592&lt;='State Zip Codes'!$T$4,'State Zip Codes'!$T$3,"OUT OF TERRITORY"))))),$U$3)</f>
        <v>Zone 5</v>
      </c>
    </row>
    <row r="2593" spans="1:8" x14ac:dyDescent="0.25">
      <c r="A2593" t="s">
        <v>369</v>
      </c>
      <c r="B2593">
        <v>60146</v>
      </c>
      <c r="C2593" t="str">
        <f t="shared" si="40"/>
        <v>60146</v>
      </c>
      <c r="D2593" t="s">
        <v>350</v>
      </c>
      <c r="E2593" t="s">
        <v>1629</v>
      </c>
      <c r="F2593" t="s">
        <v>1659</v>
      </c>
      <c r="G2593" s="144">
        <v>66.486717329999991</v>
      </c>
      <c r="H2593" t="str">
        <f>IF(VLOOKUP(A2593,$J$4:$K$19,2)="Y",IF(G2593&lt;='State Zip Codes'!$P$4,'State Zip Codes'!$P$3,IF(G2593&lt;='State Zip Codes'!$Q$4,'State Zip Codes'!$Q$3,IF(G2593&lt;='State Zip Codes'!$R$4,'State Zip Codes'!$R$3,IF(G2593&lt;='State Zip Codes'!$S$4,'State Zip Codes'!$S$3,IF(G2593&lt;='State Zip Codes'!$T$4,'State Zip Codes'!$T$3,"OUT OF TERRITORY"))))),$U$3)</f>
        <v>Zone 5</v>
      </c>
    </row>
    <row r="2594" spans="1:8" x14ac:dyDescent="0.25">
      <c r="A2594" t="s">
        <v>369</v>
      </c>
      <c r="B2594">
        <v>61341</v>
      </c>
      <c r="C2594" t="str">
        <f t="shared" si="40"/>
        <v>61341</v>
      </c>
      <c r="D2594" t="s">
        <v>350</v>
      </c>
      <c r="E2594" t="s">
        <v>445</v>
      </c>
      <c r="F2594" t="s">
        <v>1660</v>
      </c>
      <c r="G2594" s="144">
        <v>66.486717329999991</v>
      </c>
      <c r="H2594" t="str">
        <f>IF(VLOOKUP(A2594,$J$4:$K$19,2)="Y",IF(G2594&lt;='State Zip Codes'!$P$4,'State Zip Codes'!$P$3,IF(G2594&lt;='State Zip Codes'!$Q$4,'State Zip Codes'!$Q$3,IF(G2594&lt;='State Zip Codes'!$R$4,'State Zip Codes'!$R$3,IF(G2594&lt;='State Zip Codes'!$S$4,'State Zip Codes'!$S$3,IF(G2594&lt;='State Zip Codes'!$T$4,'State Zip Codes'!$T$3,"OUT OF TERRITORY"))))),$U$3)</f>
        <v>Zone 5</v>
      </c>
    </row>
    <row r="2595" spans="1:8" x14ac:dyDescent="0.25">
      <c r="A2595" t="s">
        <v>369</v>
      </c>
      <c r="B2595">
        <v>60927</v>
      </c>
      <c r="C2595" t="str">
        <f t="shared" si="40"/>
        <v>60927</v>
      </c>
      <c r="D2595" t="s">
        <v>350</v>
      </c>
      <c r="E2595" t="s">
        <v>1647</v>
      </c>
      <c r="F2595" t="s">
        <v>693</v>
      </c>
      <c r="G2595" s="144">
        <v>67.108088519999995</v>
      </c>
      <c r="H2595" t="str">
        <f>IF(VLOOKUP(A2595,$J$4:$K$19,2)="Y",IF(G2595&lt;='State Zip Codes'!$P$4,'State Zip Codes'!$P$3,IF(G2595&lt;='State Zip Codes'!$Q$4,'State Zip Codes'!$Q$3,IF(G2595&lt;='State Zip Codes'!$R$4,'State Zip Codes'!$R$3,IF(G2595&lt;='State Zip Codes'!$S$4,'State Zip Codes'!$S$3,IF(G2595&lt;='State Zip Codes'!$T$4,'State Zip Codes'!$T$3,"OUT OF TERRITORY"))))),$U$3)</f>
        <v>Zone 5</v>
      </c>
    </row>
    <row r="2596" spans="1:8" x14ac:dyDescent="0.25">
      <c r="A2596" t="s">
        <v>369</v>
      </c>
      <c r="B2596">
        <v>61008</v>
      </c>
      <c r="C2596" t="str">
        <f t="shared" si="40"/>
        <v>61008</v>
      </c>
      <c r="D2596" t="s">
        <v>350</v>
      </c>
      <c r="E2596" t="s">
        <v>561</v>
      </c>
      <c r="F2596" t="s">
        <v>1661</v>
      </c>
      <c r="G2596" s="144">
        <v>67.108088519999995</v>
      </c>
      <c r="H2596" t="str">
        <f>IF(VLOOKUP(A2596,$J$4:$K$19,2)="Y",IF(G2596&lt;='State Zip Codes'!$P$4,'State Zip Codes'!$P$3,IF(G2596&lt;='State Zip Codes'!$Q$4,'State Zip Codes'!$Q$3,IF(G2596&lt;='State Zip Codes'!$R$4,'State Zip Codes'!$R$3,IF(G2596&lt;='State Zip Codes'!$S$4,'State Zip Codes'!$S$3,IF(G2596&lt;='State Zip Codes'!$T$4,'State Zip Codes'!$T$3,"OUT OF TERRITORY"))))),$U$3)</f>
        <v>Zone 5</v>
      </c>
    </row>
    <row r="2597" spans="1:8" x14ac:dyDescent="0.25">
      <c r="A2597" t="s">
        <v>369</v>
      </c>
      <c r="B2597">
        <v>60420</v>
      </c>
      <c r="C2597" t="str">
        <f t="shared" si="40"/>
        <v>60420</v>
      </c>
      <c r="D2597" t="s">
        <v>350</v>
      </c>
      <c r="E2597" t="s">
        <v>1662</v>
      </c>
      <c r="F2597" t="s">
        <v>1663</v>
      </c>
      <c r="G2597" s="144">
        <v>67.72945971</v>
      </c>
      <c r="H2597" t="str">
        <f>IF(VLOOKUP(A2597,$J$4:$K$19,2)="Y",IF(G2597&lt;='State Zip Codes'!$P$4,'State Zip Codes'!$P$3,IF(G2597&lt;='State Zip Codes'!$Q$4,'State Zip Codes'!$Q$3,IF(G2597&lt;='State Zip Codes'!$R$4,'State Zip Codes'!$R$3,IF(G2597&lt;='State Zip Codes'!$S$4,'State Zip Codes'!$S$3,IF(G2597&lt;='State Zip Codes'!$T$4,'State Zip Codes'!$T$3,"OUT OF TERRITORY"))))),$U$3)</f>
        <v>Zone 5</v>
      </c>
    </row>
    <row r="2598" spans="1:8" x14ac:dyDescent="0.25">
      <c r="A2598" t="s">
        <v>369</v>
      </c>
      <c r="B2598">
        <v>60530</v>
      </c>
      <c r="C2598" t="str">
        <f t="shared" si="40"/>
        <v>60530</v>
      </c>
      <c r="D2598" t="s">
        <v>350</v>
      </c>
      <c r="E2598" t="s">
        <v>1012</v>
      </c>
      <c r="F2598" t="s">
        <v>1012</v>
      </c>
      <c r="G2598" s="144">
        <v>68.350830899999991</v>
      </c>
      <c r="H2598" t="str">
        <f>IF(VLOOKUP(A2598,$J$4:$K$19,2)="Y",IF(G2598&lt;='State Zip Codes'!$P$4,'State Zip Codes'!$P$3,IF(G2598&lt;='State Zip Codes'!$Q$4,'State Zip Codes'!$Q$3,IF(G2598&lt;='State Zip Codes'!$R$4,'State Zip Codes'!$R$3,IF(G2598&lt;='State Zip Codes'!$S$4,'State Zip Codes'!$S$3,IF(G2598&lt;='State Zip Codes'!$T$4,'State Zip Codes'!$T$3,"OUT OF TERRITORY"))))),$U$3)</f>
        <v>Zone 5</v>
      </c>
    </row>
    <row r="2599" spans="1:8" x14ac:dyDescent="0.25">
      <c r="A2599" t="s">
        <v>369</v>
      </c>
      <c r="B2599">
        <v>60919</v>
      </c>
      <c r="C2599" t="str">
        <f t="shared" si="40"/>
        <v>60919</v>
      </c>
      <c r="D2599" t="s">
        <v>350</v>
      </c>
      <c r="E2599" t="s">
        <v>1664</v>
      </c>
      <c r="F2599" t="s">
        <v>1665</v>
      </c>
      <c r="G2599" s="144">
        <v>68.350830899999991</v>
      </c>
      <c r="H2599" t="str">
        <f>IF(VLOOKUP(A2599,$J$4:$K$19,2)="Y",IF(G2599&lt;='State Zip Codes'!$P$4,'State Zip Codes'!$P$3,IF(G2599&lt;='State Zip Codes'!$Q$4,'State Zip Codes'!$Q$3,IF(G2599&lt;='State Zip Codes'!$R$4,'State Zip Codes'!$R$3,IF(G2599&lt;='State Zip Codes'!$S$4,'State Zip Codes'!$S$3,IF(G2599&lt;='State Zip Codes'!$T$4,'State Zip Codes'!$T$3,"OUT OF TERRITORY"))))),$U$3)</f>
        <v>Zone 5</v>
      </c>
    </row>
    <row r="2600" spans="1:8" x14ac:dyDescent="0.25">
      <c r="A2600" t="s">
        <v>369</v>
      </c>
      <c r="B2600">
        <v>60931</v>
      </c>
      <c r="C2600" t="str">
        <f t="shared" si="40"/>
        <v>60931</v>
      </c>
      <c r="D2600" t="s">
        <v>350</v>
      </c>
      <c r="E2600" t="s">
        <v>1647</v>
      </c>
      <c r="F2600" t="s">
        <v>1666</v>
      </c>
      <c r="G2600" s="144">
        <v>68.972202089999996</v>
      </c>
      <c r="H2600" t="str">
        <f>IF(VLOOKUP(A2600,$J$4:$K$19,2)="Y",IF(G2600&lt;='State Zip Codes'!$P$4,'State Zip Codes'!$P$3,IF(G2600&lt;='State Zip Codes'!$Q$4,'State Zip Codes'!$Q$3,IF(G2600&lt;='State Zip Codes'!$R$4,'State Zip Codes'!$R$3,IF(G2600&lt;='State Zip Codes'!$S$4,'State Zip Codes'!$S$3,IF(G2600&lt;='State Zip Codes'!$T$4,'State Zip Codes'!$T$3,"OUT OF TERRITORY"))))),$U$3)</f>
        <v>Zone 5</v>
      </c>
    </row>
    <row r="2601" spans="1:8" x14ac:dyDescent="0.25">
      <c r="A2601" t="s">
        <v>369</v>
      </c>
      <c r="B2601">
        <v>60129</v>
      </c>
      <c r="C2601" t="str">
        <f t="shared" si="40"/>
        <v>60129</v>
      </c>
      <c r="D2601" t="s">
        <v>350</v>
      </c>
      <c r="E2601" t="s">
        <v>1629</v>
      </c>
      <c r="F2601" t="s">
        <v>1667</v>
      </c>
      <c r="G2601" s="144">
        <v>68.972202089999996</v>
      </c>
      <c r="H2601" t="str">
        <f>IF(VLOOKUP(A2601,$J$4:$K$19,2)="Y",IF(G2601&lt;='State Zip Codes'!$P$4,'State Zip Codes'!$P$3,IF(G2601&lt;='State Zip Codes'!$Q$4,'State Zip Codes'!$Q$3,IF(G2601&lt;='State Zip Codes'!$R$4,'State Zip Codes'!$R$3,IF(G2601&lt;='State Zip Codes'!$S$4,'State Zip Codes'!$S$3,IF(G2601&lt;='State Zip Codes'!$T$4,'State Zip Codes'!$T$3,"OUT OF TERRITORY"))))),$U$3)</f>
        <v>Zone 5</v>
      </c>
    </row>
    <row r="2602" spans="1:8" x14ac:dyDescent="0.25">
      <c r="A2602" t="s">
        <v>369</v>
      </c>
      <c r="B2602">
        <v>61012</v>
      </c>
      <c r="C2602" t="str">
        <f t="shared" si="40"/>
        <v>61012</v>
      </c>
      <c r="D2602" t="s">
        <v>350</v>
      </c>
      <c r="E2602" t="s">
        <v>561</v>
      </c>
      <c r="F2602" t="s">
        <v>1668</v>
      </c>
      <c r="G2602" s="144">
        <v>68.972202089999996</v>
      </c>
      <c r="H2602" t="str">
        <f>IF(VLOOKUP(A2602,$J$4:$K$19,2)="Y",IF(G2602&lt;='State Zip Codes'!$P$4,'State Zip Codes'!$P$3,IF(G2602&lt;='State Zip Codes'!$Q$4,'State Zip Codes'!$Q$3,IF(G2602&lt;='State Zip Codes'!$R$4,'State Zip Codes'!$R$3,IF(G2602&lt;='State Zip Codes'!$S$4,'State Zip Codes'!$S$3,IF(G2602&lt;='State Zip Codes'!$T$4,'State Zip Codes'!$T$3,"OUT OF TERRITORY"))))),$U$3)</f>
        <v>Zone 5</v>
      </c>
    </row>
    <row r="2603" spans="1:8" x14ac:dyDescent="0.25">
      <c r="A2603" t="s">
        <v>369</v>
      </c>
      <c r="B2603">
        <v>60437</v>
      </c>
      <c r="C2603" t="str">
        <f t="shared" si="40"/>
        <v>60437</v>
      </c>
      <c r="D2603" t="s">
        <v>350</v>
      </c>
      <c r="E2603" t="s">
        <v>1605</v>
      </c>
      <c r="F2603" t="s">
        <v>1669</v>
      </c>
      <c r="G2603" s="144">
        <v>68.972202089999996</v>
      </c>
      <c r="H2603" t="str">
        <f>IF(VLOOKUP(A2603,$J$4:$K$19,2)="Y",IF(G2603&lt;='State Zip Codes'!$P$4,'State Zip Codes'!$P$3,IF(G2603&lt;='State Zip Codes'!$Q$4,'State Zip Codes'!$Q$3,IF(G2603&lt;='State Zip Codes'!$R$4,'State Zip Codes'!$R$3,IF(G2603&lt;='State Zip Codes'!$S$4,'State Zip Codes'!$S$3,IF(G2603&lt;='State Zip Codes'!$T$4,'State Zip Codes'!$T$3,"OUT OF TERRITORY"))))),$U$3)</f>
        <v>Zone 5</v>
      </c>
    </row>
    <row r="2604" spans="1:8" x14ac:dyDescent="0.25">
      <c r="A2604" t="s">
        <v>369</v>
      </c>
      <c r="B2604">
        <v>60518</v>
      </c>
      <c r="C2604" t="str">
        <f t="shared" si="40"/>
        <v>60518</v>
      </c>
      <c r="D2604" t="s">
        <v>350</v>
      </c>
      <c r="E2604" t="s">
        <v>445</v>
      </c>
      <c r="F2604" t="s">
        <v>1670</v>
      </c>
      <c r="G2604" s="144">
        <v>70.214944469999992</v>
      </c>
      <c r="H2604" t="str">
        <f>IF(VLOOKUP(A2604,$J$4:$K$19,2)="Y",IF(G2604&lt;='State Zip Codes'!$P$4,'State Zip Codes'!$P$3,IF(G2604&lt;='State Zip Codes'!$Q$4,'State Zip Codes'!$Q$3,IF(G2604&lt;='State Zip Codes'!$R$4,'State Zip Codes'!$R$3,IF(G2604&lt;='State Zip Codes'!$S$4,'State Zip Codes'!$S$3,IF(G2604&lt;='State Zip Codes'!$T$4,'State Zip Codes'!$T$3,"OUT OF TERRITORY"))))),$U$3)</f>
        <v>Zone 5</v>
      </c>
    </row>
    <row r="2605" spans="1:8" x14ac:dyDescent="0.25">
      <c r="A2605" t="s">
        <v>369</v>
      </c>
      <c r="B2605">
        <v>61065</v>
      </c>
      <c r="C2605" t="str">
        <f t="shared" si="40"/>
        <v>61065</v>
      </c>
      <c r="D2605" t="s">
        <v>350</v>
      </c>
      <c r="E2605" t="s">
        <v>561</v>
      </c>
      <c r="F2605" t="s">
        <v>1671</v>
      </c>
      <c r="G2605" s="144">
        <v>71.457686850000002</v>
      </c>
      <c r="H2605" t="str">
        <f>IF(VLOOKUP(A2605,$J$4:$K$19,2)="Y",IF(G2605&lt;='State Zip Codes'!$P$4,'State Zip Codes'!$P$3,IF(G2605&lt;='State Zip Codes'!$Q$4,'State Zip Codes'!$Q$3,IF(G2605&lt;='State Zip Codes'!$R$4,'State Zip Codes'!$R$3,IF(G2605&lt;='State Zip Codes'!$S$4,'State Zip Codes'!$S$3,IF(G2605&lt;='State Zip Codes'!$T$4,'State Zip Codes'!$T$3,"OUT OF TERRITORY"))))),$U$3)</f>
        <v>Zone 5</v>
      </c>
    </row>
    <row r="2606" spans="1:8" x14ac:dyDescent="0.25">
      <c r="A2606" t="s">
        <v>369</v>
      </c>
      <c r="B2606">
        <v>60934</v>
      </c>
      <c r="C2606" t="str">
        <f t="shared" si="40"/>
        <v>60934</v>
      </c>
      <c r="D2606" t="s">
        <v>350</v>
      </c>
      <c r="E2606" t="s">
        <v>1662</v>
      </c>
      <c r="F2606" t="s">
        <v>1672</v>
      </c>
      <c r="G2606" s="144">
        <v>71.457686850000002</v>
      </c>
      <c r="H2606" t="str">
        <f>IF(VLOOKUP(A2606,$J$4:$K$19,2)="Y",IF(G2606&lt;='State Zip Codes'!$P$4,'State Zip Codes'!$P$3,IF(G2606&lt;='State Zip Codes'!$Q$4,'State Zip Codes'!$Q$3,IF(G2606&lt;='State Zip Codes'!$R$4,'State Zip Codes'!$R$3,IF(G2606&lt;='State Zip Codes'!$S$4,'State Zip Codes'!$S$3,IF(G2606&lt;='State Zip Codes'!$T$4,'State Zip Codes'!$T$3,"OUT OF TERRITORY"))))),$U$3)</f>
        <v>Zone 5</v>
      </c>
    </row>
    <row r="2607" spans="1:8" x14ac:dyDescent="0.25">
      <c r="A2607" t="s">
        <v>369</v>
      </c>
      <c r="B2607">
        <v>61049</v>
      </c>
      <c r="C2607" t="str">
        <f t="shared" si="40"/>
        <v>61049</v>
      </c>
      <c r="D2607" t="s">
        <v>350</v>
      </c>
      <c r="E2607" t="s">
        <v>1673</v>
      </c>
      <c r="F2607" t="s">
        <v>1674</v>
      </c>
      <c r="G2607" s="144">
        <v>71.457686850000002</v>
      </c>
      <c r="H2607" t="str">
        <f>IF(VLOOKUP(A2607,$J$4:$K$19,2)="Y",IF(G2607&lt;='State Zip Codes'!$P$4,'State Zip Codes'!$P$3,IF(G2607&lt;='State Zip Codes'!$Q$4,'State Zip Codes'!$Q$3,IF(G2607&lt;='State Zip Codes'!$R$4,'State Zip Codes'!$R$3,IF(G2607&lt;='State Zip Codes'!$S$4,'State Zip Codes'!$S$3,IF(G2607&lt;='State Zip Codes'!$T$4,'State Zip Codes'!$T$3,"OUT OF TERRITORY"))))),$U$3)</f>
        <v>Zone 5</v>
      </c>
    </row>
    <row r="2608" spans="1:8" x14ac:dyDescent="0.25">
      <c r="A2608" t="s">
        <v>369</v>
      </c>
      <c r="B2608">
        <v>61353</v>
      </c>
      <c r="C2608" t="str">
        <f t="shared" si="40"/>
        <v>61353</v>
      </c>
      <c r="D2608" t="s">
        <v>350</v>
      </c>
      <c r="E2608" t="s">
        <v>1012</v>
      </c>
      <c r="F2608" t="s">
        <v>1675</v>
      </c>
      <c r="G2608" s="144">
        <v>71.457686850000002</v>
      </c>
      <c r="H2608" t="str">
        <f>IF(VLOOKUP(A2608,$J$4:$K$19,2)="Y",IF(G2608&lt;='State Zip Codes'!$P$4,'State Zip Codes'!$P$3,IF(G2608&lt;='State Zip Codes'!$Q$4,'State Zip Codes'!$Q$3,IF(G2608&lt;='State Zip Codes'!$R$4,'State Zip Codes'!$R$3,IF(G2608&lt;='State Zip Codes'!$S$4,'State Zip Codes'!$S$3,IF(G2608&lt;='State Zip Codes'!$T$4,'State Zip Codes'!$T$3,"OUT OF TERRITORY"))))),$U$3)</f>
        <v>Zone 5</v>
      </c>
    </row>
    <row r="2609" spans="1:8" x14ac:dyDescent="0.25">
      <c r="A2609" t="s">
        <v>369</v>
      </c>
      <c r="B2609">
        <v>60911</v>
      </c>
      <c r="C2609" t="str">
        <f t="shared" si="40"/>
        <v>60911</v>
      </c>
      <c r="D2609" t="s">
        <v>350</v>
      </c>
      <c r="E2609" t="s">
        <v>1647</v>
      </c>
      <c r="F2609" t="s">
        <v>1676</v>
      </c>
      <c r="G2609" s="144">
        <v>72.079058039999993</v>
      </c>
      <c r="H2609" t="str">
        <f>IF(VLOOKUP(A2609,$J$4:$K$19,2)="Y",IF(G2609&lt;='State Zip Codes'!$P$4,'State Zip Codes'!$P$3,IF(G2609&lt;='State Zip Codes'!$Q$4,'State Zip Codes'!$Q$3,IF(G2609&lt;='State Zip Codes'!$R$4,'State Zip Codes'!$R$3,IF(G2609&lt;='State Zip Codes'!$S$4,'State Zip Codes'!$S$3,IF(G2609&lt;='State Zip Codes'!$T$4,'State Zip Codes'!$T$3,"OUT OF TERRITORY"))))),$U$3)</f>
        <v>Zone 5</v>
      </c>
    </row>
    <row r="2610" spans="1:8" x14ac:dyDescent="0.25">
      <c r="A2610" t="s">
        <v>369</v>
      </c>
      <c r="B2610">
        <v>61016</v>
      </c>
      <c r="C2610" t="str">
        <f t="shared" si="40"/>
        <v>61016</v>
      </c>
      <c r="D2610" t="s">
        <v>350</v>
      </c>
      <c r="E2610" t="s">
        <v>1677</v>
      </c>
      <c r="F2610" t="s">
        <v>1678</v>
      </c>
      <c r="G2610" s="144">
        <v>72.079058039999993</v>
      </c>
      <c r="H2610" t="str">
        <f>IF(VLOOKUP(A2610,$J$4:$K$19,2)="Y",IF(G2610&lt;='State Zip Codes'!$P$4,'State Zip Codes'!$P$3,IF(G2610&lt;='State Zip Codes'!$Q$4,'State Zip Codes'!$Q$3,IF(G2610&lt;='State Zip Codes'!$R$4,'State Zip Codes'!$R$3,IF(G2610&lt;='State Zip Codes'!$S$4,'State Zip Codes'!$S$3,IF(G2610&lt;='State Zip Codes'!$T$4,'State Zip Codes'!$T$3,"OUT OF TERRITORY"))))),$U$3)</f>
        <v>Zone 5</v>
      </c>
    </row>
    <row r="2611" spans="1:8" x14ac:dyDescent="0.25">
      <c r="A2611" t="s">
        <v>369</v>
      </c>
      <c r="B2611">
        <v>60553</v>
      </c>
      <c r="C2611" t="str">
        <f t="shared" si="40"/>
        <v>60553</v>
      </c>
      <c r="D2611" t="s">
        <v>350</v>
      </c>
      <c r="E2611" t="s">
        <v>1012</v>
      </c>
      <c r="F2611" t="s">
        <v>1679</v>
      </c>
      <c r="G2611" s="144">
        <v>72.700429229999997</v>
      </c>
      <c r="H2611" t="str">
        <f>IF(VLOOKUP(A2611,$J$4:$K$19,2)="Y",IF(G2611&lt;='State Zip Codes'!$P$4,'State Zip Codes'!$P$3,IF(G2611&lt;='State Zip Codes'!$Q$4,'State Zip Codes'!$Q$3,IF(G2611&lt;='State Zip Codes'!$R$4,'State Zip Codes'!$R$3,IF(G2611&lt;='State Zip Codes'!$S$4,'State Zip Codes'!$S$3,IF(G2611&lt;='State Zip Codes'!$T$4,'State Zip Codes'!$T$3,"OUT OF TERRITORY"))))),$U$3)</f>
        <v>Zone 5</v>
      </c>
    </row>
    <row r="2612" spans="1:8" x14ac:dyDescent="0.25">
      <c r="A2612" t="s">
        <v>369</v>
      </c>
      <c r="B2612">
        <v>60470</v>
      </c>
      <c r="C2612" t="str">
        <f t="shared" si="40"/>
        <v>60470</v>
      </c>
      <c r="D2612" t="s">
        <v>350</v>
      </c>
      <c r="E2612" t="s">
        <v>445</v>
      </c>
      <c r="F2612" t="s">
        <v>1680</v>
      </c>
      <c r="G2612" s="144">
        <v>72.700429229999997</v>
      </c>
      <c r="H2612" t="str">
        <f>IF(VLOOKUP(A2612,$J$4:$K$19,2)="Y",IF(G2612&lt;='State Zip Codes'!$P$4,'State Zip Codes'!$P$3,IF(G2612&lt;='State Zip Codes'!$Q$4,'State Zip Codes'!$Q$3,IF(G2612&lt;='State Zip Codes'!$R$4,'State Zip Codes'!$R$3,IF(G2612&lt;='State Zip Codes'!$S$4,'State Zip Codes'!$S$3,IF(G2612&lt;='State Zip Codes'!$T$4,'State Zip Codes'!$T$3,"OUT OF TERRITORY"))))),$U$3)</f>
        <v>Zone 5</v>
      </c>
    </row>
    <row r="2613" spans="1:8" x14ac:dyDescent="0.25">
      <c r="A2613" t="s">
        <v>369</v>
      </c>
      <c r="B2613">
        <v>61052</v>
      </c>
      <c r="C2613" t="str">
        <f t="shared" si="40"/>
        <v>61052</v>
      </c>
      <c r="D2613" t="s">
        <v>350</v>
      </c>
      <c r="E2613" t="s">
        <v>1673</v>
      </c>
      <c r="F2613" t="s">
        <v>1681</v>
      </c>
      <c r="G2613" s="144">
        <v>72.700429229999997</v>
      </c>
      <c r="H2613" t="str">
        <f>IF(VLOOKUP(A2613,$J$4:$K$19,2)="Y",IF(G2613&lt;='State Zip Codes'!$P$4,'State Zip Codes'!$P$3,IF(G2613&lt;='State Zip Codes'!$Q$4,'State Zip Codes'!$Q$3,IF(G2613&lt;='State Zip Codes'!$R$4,'State Zip Codes'!$R$3,IF(G2613&lt;='State Zip Codes'!$S$4,'State Zip Codes'!$S$3,IF(G2613&lt;='State Zip Codes'!$T$4,'State Zip Codes'!$T$3,"OUT OF TERRITORY"))))),$U$3)</f>
        <v>Zone 5</v>
      </c>
    </row>
    <row r="2614" spans="1:8" x14ac:dyDescent="0.25">
      <c r="A2614" t="s">
        <v>369</v>
      </c>
      <c r="B2614">
        <v>61350</v>
      </c>
      <c r="C2614" t="str">
        <f t="shared" si="40"/>
        <v>61350</v>
      </c>
      <c r="D2614" t="s">
        <v>350</v>
      </c>
      <c r="E2614" t="s">
        <v>445</v>
      </c>
      <c r="F2614" t="s">
        <v>1682</v>
      </c>
      <c r="G2614" s="144">
        <v>72.700429229999997</v>
      </c>
      <c r="H2614" t="str">
        <f>IF(VLOOKUP(A2614,$J$4:$K$19,2)="Y",IF(G2614&lt;='State Zip Codes'!$P$4,'State Zip Codes'!$P$3,IF(G2614&lt;='State Zip Codes'!$Q$4,'State Zip Codes'!$Q$3,IF(G2614&lt;='State Zip Codes'!$R$4,'State Zip Codes'!$R$3,IF(G2614&lt;='State Zip Codes'!$S$4,'State Zip Codes'!$S$3,IF(G2614&lt;='State Zip Codes'!$T$4,'State Zip Codes'!$T$3,"OUT OF TERRITORY"))))),$U$3)</f>
        <v>Zone 5</v>
      </c>
    </row>
    <row r="2615" spans="1:8" x14ac:dyDescent="0.25">
      <c r="A2615" t="s">
        <v>369</v>
      </c>
      <c r="B2615">
        <v>60946</v>
      </c>
      <c r="C2615" t="str">
        <f t="shared" si="40"/>
        <v>60946</v>
      </c>
      <c r="D2615" t="s">
        <v>350</v>
      </c>
      <c r="E2615" t="s">
        <v>1664</v>
      </c>
      <c r="F2615" t="s">
        <v>1683</v>
      </c>
      <c r="G2615" s="144">
        <v>72.700429229999997</v>
      </c>
      <c r="H2615" t="str">
        <f>IF(VLOOKUP(A2615,$J$4:$K$19,2)="Y",IF(G2615&lt;='State Zip Codes'!$P$4,'State Zip Codes'!$P$3,IF(G2615&lt;='State Zip Codes'!$Q$4,'State Zip Codes'!$Q$3,IF(G2615&lt;='State Zip Codes'!$R$4,'State Zip Codes'!$R$3,IF(G2615&lt;='State Zip Codes'!$S$4,'State Zip Codes'!$S$3,IF(G2615&lt;='State Zip Codes'!$T$4,'State Zip Codes'!$T$3,"OUT OF TERRITORY"))))),$U$3)</f>
        <v>Zone 5</v>
      </c>
    </row>
    <row r="2616" spans="1:8" x14ac:dyDescent="0.25">
      <c r="A2616" t="s">
        <v>369</v>
      </c>
      <c r="B2616">
        <v>61068</v>
      </c>
      <c r="C2616" t="str">
        <f t="shared" si="40"/>
        <v>61068</v>
      </c>
      <c r="D2616" t="s">
        <v>350</v>
      </c>
      <c r="E2616" t="s">
        <v>1673</v>
      </c>
      <c r="F2616" t="s">
        <v>1684</v>
      </c>
      <c r="G2616" s="144">
        <v>73.321800420000002</v>
      </c>
      <c r="H2616" t="str">
        <f>IF(VLOOKUP(A2616,$J$4:$K$19,2)="Y",IF(G2616&lt;='State Zip Codes'!$P$4,'State Zip Codes'!$P$3,IF(G2616&lt;='State Zip Codes'!$Q$4,'State Zip Codes'!$Q$3,IF(G2616&lt;='State Zip Codes'!$R$4,'State Zip Codes'!$R$3,IF(G2616&lt;='State Zip Codes'!$S$4,'State Zip Codes'!$S$3,IF(G2616&lt;='State Zip Codes'!$T$4,'State Zip Codes'!$T$3,"OUT OF TERRITORY"))))),$U$3)</f>
        <v>Zone 5</v>
      </c>
    </row>
    <row r="2617" spans="1:8" x14ac:dyDescent="0.25">
      <c r="A2617" t="s">
        <v>369</v>
      </c>
      <c r="B2617">
        <v>61112</v>
      </c>
      <c r="C2617" t="str">
        <f t="shared" si="40"/>
        <v>61112</v>
      </c>
      <c r="D2617" t="s">
        <v>350</v>
      </c>
      <c r="E2617" t="s">
        <v>1677</v>
      </c>
      <c r="F2617" t="s">
        <v>1685</v>
      </c>
      <c r="G2617" s="144">
        <v>73.943171609999993</v>
      </c>
      <c r="H2617" t="str">
        <f>IF(VLOOKUP(A2617,$J$4:$K$19,2)="Y",IF(G2617&lt;='State Zip Codes'!$P$4,'State Zip Codes'!$P$3,IF(G2617&lt;='State Zip Codes'!$Q$4,'State Zip Codes'!$Q$3,IF(G2617&lt;='State Zip Codes'!$R$4,'State Zip Codes'!$R$3,IF(G2617&lt;='State Zip Codes'!$S$4,'State Zip Codes'!$S$3,IF(G2617&lt;='State Zip Codes'!$T$4,'State Zip Codes'!$T$3,"OUT OF TERRITORY"))))),$U$3)</f>
        <v>Zone 5</v>
      </c>
    </row>
    <row r="2618" spans="1:8" x14ac:dyDescent="0.25">
      <c r="A2618" t="s">
        <v>369</v>
      </c>
      <c r="B2618">
        <v>60930</v>
      </c>
      <c r="C2618" t="str">
        <f t="shared" si="40"/>
        <v>60930</v>
      </c>
      <c r="D2618" t="s">
        <v>350</v>
      </c>
      <c r="E2618" t="s">
        <v>1647</v>
      </c>
      <c r="F2618" t="s">
        <v>1686</v>
      </c>
      <c r="G2618" s="144">
        <v>75.185913989999989</v>
      </c>
      <c r="H2618" t="str">
        <f>IF(VLOOKUP(A2618,$J$4:$K$19,2)="Y",IF(G2618&lt;='State Zip Codes'!$P$4,'State Zip Codes'!$P$3,IF(G2618&lt;='State Zip Codes'!$Q$4,'State Zip Codes'!$Q$3,IF(G2618&lt;='State Zip Codes'!$R$4,'State Zip Codes'!$R$3,IF(G2618&lt;='State Zip Codes'!$S$4,'State Zip Codes'!$S$3,IF(G2618&lt;='State Zip Codes'!$T$4,'State Zip Codes'!$T$3,"OUT OF TERRITORY"))))),$U$3)</f>
        <v>Zone 5</v>
      </c>
    </row>
    <row r="2619" spans="1:8" x14ac:dyDescent="0.25">
      <c r="A2619" t="s">
        <v>369</v>
      </c>
      <c r="B2619">
        <v>61108</v>
      </c>
      <c r="C2619" t="str">
        <f t="shared" si="40"/>
        <v>61108</v>
      </c>
      <c r="D2619" t="s">
        <v>350</v>
      </c>
      <c r="E2619" t="s">
        <v>1677</v>
      </c>
      <c r="F2619" t="s">
        <v>1685</v>
      </c>
      <c r="G2619" s="144">
        <v>75.185913989999989</v>
      </c>
      <c r="H2619" t="str">
        <f>IF(VLOOKUP(A2619,$J$4:$K$19,2)="Y",IF(G2619&lt;='State Zip Codes'!$P$4,'State Zip Codes'!$P$3,IF(G2619&lt;='State Zip Codes'!$Q$4,'State Zip Codes'!$Q$3,IF(G2619&lt;='State Zip Codes'!$R$4,'State Zip Codes'!$R$3,IF(G2619&lt;='State Zip Codes'!$S$4,'State Zip Codes'!$S$3,IF(G2619&lt;='State Zip Codes'!$T$4,'State Zip Codes'!$T$3,"OUT OF TERRITORY"))))),$U$3)</f>
        <v>Zone 5</v>
      </c>
    </row>
    <row r="2620" spans="1:8" x14ac:dyDescent="0.25">
      <c r="A2620" t="s">
        <v>369</v>
      </c>
      <c r="B2620">
        <v>60970</v>
      </c>
      <c r="C2620" t="str">
        <f t="shared" si="40"/>
        <v>60970</v>
      </c>
      <c r="D2620" t="s">
        <v>350</v>
      </c>
      <c r="E2620" t="s">
        <v>1647</v>
      </c>
      <c r="F2620" t="s">
        <v>1687</v>
      </c>
      <c r="G2620" s="144">
        <v>75.185913989999989</v>
      </c>
      <c r="H2620" t="str">
        <f>IF(VLOOKUP(A2620,$J$4:$K$19,2)="Y",IF(G2620&lt;='State Zip Codes'!$P$4,'State Zip Codes'!$P$3,IF(G2620&lt;='State Zip Codes'!$Q$4,'State Zip Codes'!$Q$3,IF(G2620&lt;='State Zip Codes'!$R$4,'State Zip Codes'!$R$3,IF(G2620&lt;='State Zip Codes'!$S$4,'State Zip Codes'!$S$3,IF(G2620&lt;='State Zip Codes'!$T$4,'State Zip Codes'!$T$3,"OUT OF TERRITORY"))))),$U$3)</f>
        <v>Zone 5</v>
      </c>
    </row>
    <row r="2621" spans="1:8" x14ac:dyDescent="0.25">
      <c r="A2621" t="s">
        <v>369</v>
      </c>
      <c r="B2621">
        <v>61325</v>
      </c>
      <c r="C2621" t="str">
        <f t="shared" si="40"/>
        <v>61325</v>
      </c>
      <c r="D2621" t="s">
        <v>350</v>
      </c>
      <c r="E2621" t="s">
        <v>445</v>
      </c>
      <c r="F2621" t="s">
        <v>1124</v>
      </c>
      <c r="G2621" s="144">
        <v>75.807285179999994</v>
      </c>
      <c r="H2621" t="str">
        <f>IF(VLOOKUP(A2621,$J$4:$K$19,2)="Y",IF(G2621&lt;='State Zip Codes'!$P$4,'State Zip Codes'!$P$3,IF(G2621&lt;='State Zip Codes'!$Q$4,'State Zip Codes'!$Q$3,IF(G2621&lt;='State Zip Codes'!$R$4,'State Zip Codes'!$R$3,IF(G2621&lt;='State Zip Codes'!$S$4,'State Zip Codes'!$S$3,IF(G2621&lt;='State Zip Codes'!$T$4,'State Zip Codes'!$T$3,"OUT OF TERRITORY"))))),$U$3)</f>
        <v>Zone 5</v>
      </c>
    </row>
    <row r="2622" spans="1:8" x14ac:dyDescent="0.25">
      <c r="A2622" t="s">
        <v>369</v>
      </c>
      <c r="B2622">
        <v>61011</v>
      </c>
      <c r="C2622" t="str">
        <f t="shared" si="40"/>
        <v>61011</v>
      </c>
      <c r="D2622" t="s">
        <v>350</v>
      </c>
      <c r="E2622" t="s">
        <v>561</v>
      </c>
      <c r="F2622" t="s">
        <v>1688</v>
      </c>
      <c r="G2622" s="144">
        <v>75.807285179999994</v>
      </c>
      <c r="H2622" t="str">
        <f>IF(VLOOKUP(A2622,$J$4:$K$19,2)="Y",IF(G2622&lt;='State Zip Codes'!$P$4,'State Zip Codes'!$P$3,IF(G2622&lt;='State Zip Codes'!$Q$4,'State Zip Codes'!$Q$3,IF(G2622&lt;='State Zip Codes'!$R$4,'State Zip Codes'!$R$3,IF(G2622&lt;='State Zip Codes'!$S$4,'State Zip Codes'!$S$3,IF(G2622&lt;='State Zip Codes'!$T$4,'State Zip Codes'!$T$3,"OUT OF TERRITORY"))))),$U$3)</f>
        <v>Zone 5</v>
      </c>
    </row>
    <row r="2623" spans="1:8" x14ac:dyDescent="0.25">
      <c r="A2623" t="s">
        <v>369</v>
      </c>
      <c r="B2623">
        <v>61114</v>
      </c>
      <c r="C2623" t="str">
        <f t="shared" si="40"/>
        <v>61114</v>
      </c>
      <c r="D2623" t="s">
        <v>350</v>
      </c>
      <c r="E2623" t="s">
        <v>1677</v>
      </c>
      <c r="F2623" t="s">
        <v>1685</v>
      </c>
      <c r="G2623" s="144">
        <v>75.807285179999994</v>
      </c>
      <c r="H2623" t="str">
        <f>IF(VLOOKUP(A2623,$J$4:$K$19,2)="Y",IF(G2623&lt;='State Zip Codes'!$P$4,'State Zip Codes'!$P$3,IF(G2623&lt;='State Zip Codes'!$Q$4,'State Zip Codes'!$Q$3,IF(G2623&lt;='State Zip Codes'!$R$4,'State Zip Codes'!$R$3,IF(G2623&lt;='State Zip Codes'!$S$4,'State Zip Codes'!$S$3,IF(G2623&lt;='State Zip Codes'!$T$4,'State Zip Codes'!$T$3,"OUT OF TERRITORY"))))),$U$3)</f>
        <v>Zone 5</v>
      </c>
    </row>
    <row r="2624" spans="1:8" x14ac:dyDescent="0.25">
      <c r="A2624" t="s">
        <v>369</v>
      </c>
      <c r="B2624">
        <v>61318</v>
      </c>
      <c r="C2624" t="str">
        <f t="shared" si="40"/>
        <v>61318</v>
      </c>
      <c r="D2624" t="s">
        <v>350</v>
      </c>
      <c r="E2624" t="s">
        <v>1012</v>
      </c>
      <c r="F2624" t="s">
        <v>1689</v>
      </c>
      <c r="G2624" s="144">
        <v>76.428656369999999</v>
      </c>
      <c r="H2624" t="str">
        <f>IF(VLOOKUP(A2624,$J$4:$K$19,2)="Y",IF(G2624&lt;='State Zip Codes'!$P$4,'State Zip Codes'!$P$3,IF(G2624&lt;='State Zip Codes'!$Q$4,'State Zip Codes'!$Q$3,IF(G2624&lt;='State Zip Codes'!$R$4,'State Zip Codes'!$R$3,IF(G2624&lt;='State Zip Codes'!$S$4,'State Zip Codes'!$S$3,IF(G2624&lt;='State Zip Codes'!$T$4,'State Zip Codes'!$T$3,"OUT OF TERRITORY"))))),$U$3)</f>
        <v>Zone 5</v>
      </c>
    </row>
    <row r="2625" spans="1:8" x14ac:dyDescent="0.25">
      <c r="A2625" t="s">
        <v>369</v>
      </c>
      <c r="B2625">
        <v>61107</v>
      </c>
      <c r="C2625" t="str">
        <f t="shared" si="40"/>
        <v>61107</v>
      </c>
      <c r="D2625" t="s">
        <v>350</v>
      </c>
      <c r="E2625" t="s">
        <v>1677</v>
      </c>
      <c r="F2625" t="s">
        <v>1685</v>
      </c>
      <c r="G2625" s="144">
        <v>76.428656369999999</v>
      </c>
      <c r="H2625" t="str">
        <f>IF(VLOOKUP(A2625,$J$4:$K$19,2)="Y",IF(G2625&lt;='State Zip Codes'!$P$4,'State Zip Codes'!$P$3,IF(G2625&lt;='State Zip Codes'!$Q$4,'State Zip Codes'!$Q$3,IF(G2625&lt;='State Zip Codes'!$R$4,'State Zip Codes'!$R$3,IF(G2625&lt;='State Zip Codes'!$S$4,'State Zip Codes'!$S$3,IF(G2625&lt;='State Zip Codes'!$T$4,'State Zip Codes'!$T$3,"OUT OF TERRITORY"))))),$U$3)</f>
        <v>Zone 5</v>
      </c>
    </row>
    <row r="2626" spans="1:8" x14ac:dyDescent="0.25">
      <c r="A2626" t="s">
        <v>369</v>
      </c>
      <c r="B2626">
        <v>60966</v>
      </c>
      <c r="C2626" t="str">
        <f t="shared" si="40"/>
        <v>60966</v>
      </c>
      <c r="D2626" t="s">
        <v>350</v>
      </c>
      <c r="E2626" t="s">
        <v>1647</v>
      </c>
      <c r="F2626" t="s">
        <v>1690</v>
      </c>
      <c r="G2626" s="144">
        <v>76.428656369999999</v>
      </c>
      <c r="H2626" t="str">
        <f>IF(VLOOKUP(A2626,$J$4:$K$19,2)="Y",IF(G2626&lt;='State Zip Codes'!$P$4,'State Zip Codes'!$P$3,IF(G2626&lt;='State Zip Codes'!$Q$4,'State Zip Codes'!$Q$3,IF(G2626&lt;='State Zip Codes'!$R$4,'State Zip Codes'!$R$3,IF(G2626&lt;='State Zip Codes'!$S$4,'State Zip Codes'!$S$3,IF(G2626&lt;='State Zip Codes'!$T$4,'State Zip Codes'!$T$3,"OUT OF TERRITORY"))))),$U$3)</f>
        <v>Zone 5</v>
      </c>
    </row>
    <row r="2627" spans="1:8" x14ac:dyDescent="0.25">
      <c r="A2627" t="s">
        <v>369</v>
      </c>
      <c r="B2627">
        <v>60460</v>
      </c>
      <c r="C2627" t="str">
        <f t="shared" si="40"/>
        <v>60460</v>
      </c>
      <c r="D2627" t="s">
        <v>350</v>
      </c>
      <c r="E2627" t="s">
        <v>1662</v>
      </c>
      <c r="F2627" t="s">
        <v>1691</v>
      </c>
      <c r="G2627" s="144">
        <v>76.428656369999999</v>
      </c>
      <c r="H2627" t="str">
        <f>IF(VLOOKUP(A2627,$J$4:$K$19,2)="Y",IF(G2627&lt;='State Zip Codes'!$P$4,'State Zip Codes'!$P$3,IF(G2627&lt;='State Zip Codes'!$Q$4,'State Zip Codes'!$Q$3,IF(G2627&lt;='State Zip Codes'!$R$4,'State Zip Codes'!$R$3,IF(G2627&lt;='State Zip Codes'!$S$4,'State Zip Codes'!$S$3,IF(G2627&lt;='State Zip Codes'!$T$4,'State Zip Codes'!$T$3,"OUT OF TERRITORY"))))),$U$3)</f>
        <v>Zone 5</v>
      </c>
    </row>
    <row r="2628" spans="1:8" x14ac:dyDescent="0.25">
      <c r="A2628" t="s">
        <v>369</v>
      </c>
      <c r="B2628">
        <v>61020</v>
      </c>
      <c r="C2628" t="str">
        <f t="shared" si="40"/>
        <v>61020</v>
      </c>
      <c r="D2628" t="s">
        <v>350</v>
      </c>
      <c r="E2628" t="s">
        <v>1673</v>
      </c>
      <c r="F2628" t="s">
        <v>1692</v>
      </c>
      <c r="G2628" s="144">
        <v>77.05002755999999</v>
      </c>
      <c r="H2628" t="str">
        <f>IF(VLOOKUP(A2628,$J$4:$K$19,2)="Y",IF(G2628&lt;='State Zip Codes'!$P$4,'State Zip Codes'!$P$3,IF(G2628&lt;='State Zip Codes'!$Q$4,'State Zip Codes'!$Q$3,IF(G2628&lt;='State Zip Codes'!$R$4,'State Zip Codes'!$R$3,IF(G2628&lt;='State Zip Codes'!$S$4,'State Zip Codes'!$S$3,IF(G2628&lt;='State Zip Codes'!$T$4,'State Zip Codes'!$T$3,"OUT OF TERRITORY"))))),$U$3)</f>
        <v>Zone 5</v>
      </c>
    </row>
    <row r="2629" spans="1:8" x14ac:dyDescent="0.25">
      <c r="A2629" t="s">
        <v>369</v>
      </c>
      <c r="B2629">
        <v>61111</v>
      </c>
      <c r="C2629" t="str">
        <f t="shared" ref="C2629:C2692" si="41">TRIM(CLEAN(B2629))</f>
        <v>61111</v>
      </c>
      <c r="D2629" t="s">
        <v>350</v>
      </c>
      <c r="E2629" t="s">
        <v>1677</v>
      </c>
      <c r="F2629" t="s">
        <v>1693</v>
      </c>
      <c r="G2629" s="144">
        <v>77.05002755999999</v>
      </c>
      <c r="H2629" t="str">
        <f>IF(VLOOKUP(A2629,$J$4:$K$19,2)="Y",IF(G2629&lt;='State Zip Codes'!$P$4,'State Zip Codes'!$P$3,IF(G2629&lt;='State Zip Codes'!$Q$4,'State Zip Codes'!$Q$3,IF(G2629&lt;='State Zip Codes'!$R$4,'State Zip Codes'!$R$3,IF(G2629&lt;='State Zip Codes'!$S$4,'State Zip Codes'!$S$3,IF(G2629&lt;='State Zip Codes'!$T$4,'State Zip Codes'!$T$3,"OUT OF TERRITORY"))))),$U$3)</f>
        <v>Zone 5</v>
      </c>
    </row>
    <row r="2630" spans="1:8" x14ac:dyDescent="0.25">
      <c r="A2630" t="s">
        <v>369</v>
      </c>
      <c r="B2630">
        <v>61109</v>
      </c>
      <c r="C2630" t="str">
        <f t="shared" si="41"/>
        <v>61109</v>
      </c>
      <c r="D2630" t="s">
        <v>350</v>
      </c>
      <c r="E2630" t="s">
        <v>1677</v>
      </c>
      <c r="F2630" t="s">
        <v>1685</v>
      </c>
      <c r="G2630" s="144">
        <v>77.05002755999999</v>
      </c>
      <c r="H2630" t="str">
        <f>IF(VLOOKUP(A2630,$J$4:$K$19,2)="Y",IF(G2630&lt;='State Zip Codes'!$P$4,'State Zip Codes'!$P$3,IF(G2630&lt;='State Zip Codes'!$Q$4,'State Zip Codes'!$Q$3,IF(G2630&lt;='State Zip Codes'!$R$4,'State Zip Codes'!$R$3,IF(G2630&lt;='State Zip Codes'!$S$4,'State Zip Codes'!$S$3,IF(G2630&lt;='State Zip Codes'!$T$4,'State Zip Codes'!$T$3,"OUT OF TERRITORY"))))),$U$3)</f>
        <v>Zone 5</v>
      </c>
    </row>
    <row r="2631" spans="1:8" x14ac:dyDescent="0.25">
      <c r="A2631" t="s">
        <v>369</v>
      </c>
      <c r="B2631">
        <v>60929</v>
      </c>
      <c r="C2631" t="str">
        <f t="shared" si="41"/>
        <v>60929</v>
      </c>
      <c r="D2631" t="s">
        <v>350</v>
      </c>
      <c r="E2631" t="s">
        <v>1662</v>
      </c>
      <c r="F2631" t="s">
        <v>1694</v>
      </c>
      <c r="G2631" s="144">
        <v>77.05002755999999</v>
      </c>
      <c r="H2631" t="str">
        <f>IF(VLOOKUP(A2631,$J$4:$K$19,2)="Y",IF(G2631&lt;='State Zip Codes'!$P$4,'State Zip Codes'!$P$3,IF(G2631&lt;='State Zip Codes'!$Q$4,'State Zip Codes'!$Q$3,IF(G2631&lt;='State Zip Codes'!$R$4,'State Zip Codes'!$R$3,IF(G2631&lt;='State Zip Codes'!$S$4,'State Zip Codes'!$S$3,IF(G2631&lt;='State Zip Codes'!$T$4,'State Zip Codes'!$T$3,"OUT OF TERRITORY"))))),$U$3)</f>
        <v>Zone 5</v>
      </c>
    </row>
    <row r="2632" spans="1:8" x14ac:dyDescent="0.25">
      <c r="A2632" t="s">
        <v>369</v>
      </c>
      <c r="B2632">
        <v>60928</v>
      </c>
      <c r="C2632" t="str">
        <f t="shared" si="41"/>
        <v>60928</v>
      </c>
      <c r="D2632" t="s">
        <v>350</v>
      </c>
      <c r="E2632" t="s">
        <v>1647</v>
      </c>
      <c r="F2632" t="s">
        <v>856</v>
      </c>
      <c r="G2632" s="144">
        <v>77.671398749999994</v>
      </c>
      <c r="H2632" t="str">
        <f>IF(VLOOKUP(A2632,$J$4:$K$19,2)="Y",IF(G2632&lt;='State Zip Codes'!$P$4,'State Zip Codes'!$P$3,IF(G2632&lt;='State Zip Codes'!$Q$4,'State Zip Codes'!$Q$3,IF(G2632&lt;='State Zip Codes'!$R$4,'State Zip Codes'!$R$3,IF(G2632&lt;='State Zip Codes'!$S$4,'State Zip Codes'!$S$3,IF(G2632&lt;='State Zip Codes'!$T$4,'State Zip Codes'!$T$3,"OUT OF TERRITORY"))))),$U$3)</f>
        <v>Zone 5</v>
      </c>
    </row>
    <row r="2633" spans="1:8" x14ac:dyDescent="0.25">
      <c r="A2633" t="s">
        <v>369</v>
      </c>
      <c r="B2633">
        <v>61342</v>
      </c>
      <c r="C2633" t="str">
        <f t="shared" si="41"/>
        <v>61342</v>
      </c>
      <c r="D2633" t="s">
        <v>350</v>
      </c>
      <c r="E2633" t="s">
        <v>445</v>
      </c>
      <c r="F2633" t="s">
        <v>1695</v>
      </c>
      <c r="G2633" s="144">
        <v>77.671398749999994</v>
      </c>
      <c r="H2633" t="str">
        <f>IF(VLOOKUP(A2633,$J$4:$K$19,2)="Y",IF(G2633&lt;='State Zip Codes'!$P$4,'State Zip Codes'!$P$3,IF(G2633&lt;='State Zip Codes'!$Q$4,'State Zip Codes'!$Q$3,IF(G2633&lt;='State Zip Codes'!$R$4,'State Zip Codes'!$R$3,IF(G2633&lt;='State Zip Codes'!$S$4,'State Zip Codes'!$S$3,IF(G2633&lt;='State Zip Codes'!$T$4,'State Zip Codes'!$T$3,"OUT OF TERRITORY"))))),$U$3)</f>
        <v>Zone 5</v>
      </c>
    </row>
    <row r="2634" spans="1:8" x14ac:dyDescent="0.25">
      <c r="A2634" t="s">
        <v>369</v>
      </c>
      <c r="B2634">
        <v>61313</v>
      </c>
      <c r="C2634" t="str">
        <f t="shared" si="41"/>
        <v>61313</v>
      </c>
      <c r="D2634" t="s">
        <v>350</v>
      </c>
      <c r="E2634" t="s">
        <v>1662</v>
      </c>
      <c r="F2634" t="s">
        <v>1696</v>
      </c>
      <c r="G2634" s="144">
        <v>78.292769939999999</v>
      </c>
      <c r="H2634" t="str">
        <f>IF(VLOOKUP(A2634,$J$4:$K$19,2)="Y",IF(G2634&lt;='State Zip Codes'!$P$4,'State Zip Codes'!$P$3,IF(G2634&lt;='State Zip Codes'!$Q$4,'State Zip Codes'!$Q$3,IF(G2634&lt;='State Zip Codes'!$R$4,'State Zip Codes'!$R$3,IF(G2634&lt;='State Zip Codes'!$S$4,'State Zip Codes'!$S$3,IF(G2634&lt;='State Zip Codes'!$T$4,'State Zip Codes'!$T$3,"OUT OF TERRITORY"))))),$U$3)</f>
        <v>Zone 5</v>
      </c>
    </row>
    <row r="2635" spans="1:8" x14ac:dyDescent="0.25">
      <c r="A2635" t="s">
        <v>369</v>
      </c>
      <c r="B2635">
        <v>60938</v>
      </c>
      <c r="C2635" t="str">
        <f t="shared" si="41"/>
        <v>60938</v>
      </c>
      <c r="D2635" t="s">
        <v>350</v>
      </c>
      <c r="E2635" t="s">
        <v>1647</v>
      </c>
      <c r="F2635" t="s">
        <v>1697</v>
      </c>
      <c r="G2635" s="144">
        <v>78.292769939999999</v>
      </c>
      <c r="H2635" t="str">
        <f>IF(VLOOKUP(A2635,$J$4:$K$19,2)="Y",IF(G2635&lt;='State Zip Codes'!$P$4,'State Zip Codes'!$P$3,IF(G2635&lt;='State Zip Codes'!$Q$4,'State Zip Codes'!$Q$3,IF(G2635&lt;='State Zip Codes'!$R$4,'State Zip Codes'!$R$3,IF(G2635&lt;='State Zip Codes'!$S$4,'State Zip Codes'!$S$3,IF(G2635&lt;='State Zip Codes'!$T$4,'State Zip Codes'!$T$3,"OUT OF TERRITORY"))))),$U$3)</f>
        <v>Zone 5</v>
      </c>
    </row>
    <row r="2636" spans="1:8" x14ac:dyDescent="0.25">
      <c r="A2636" t="s">
        <v>369</v>
      </c>
      <c r="B2636">
        <v>61373</v>
      </c>
      <c r="C2636" t="str">
        <f t="shared" si="41"/>
        <v>61373</v>
      </c>
      <c r="D2636" t="s">
        <v>350</v>
      </c>
      <c r="E2636" t="s">
        <v>445</v>
      </c>
      <c r="F2636" t="s">
        <v>1698</v>
      </c>
      <c r="G2636" s="144">
        <v>78.91414112999999</v>
      </c>
      <c r="H2636" t="str">
        <f>IF(VLOOKUP(A2636,$J$4:$K$19,2)="Y",IF(G2636&lt;='State Zip Codes'!$P$4,'State Zip Codes'!$P$3,IF(G2636&lt;='State Zip Codes'!$Q$4,'State Zip Codes'!$Q$3,IF(G2636&lt;='State Zip Codes'!$R$4,'State Zip Codes'!$R$3,IF(G2636&lt;='State Zip Codes'!$S$4,'State Zip Codes'!$S$3,IF(G2636&lt;='State Zip Codes'!$T$4,'State Zip Codes'!$T$3,"OUT OF TERRITORY"))))),$U$3)</f>
        <v>Zone 5</v>
      </c>
    </row>
    <row r="2637" spans="1:8" x14ac:dyDescent="0.25">
      <c r="A2637" t="s">
        <v>369</v>
      </c>
      <c r="B2637">
        <v>61115</v>
      </c>
      <c r="C2637" t="str">
        <f t="shared" si="41"/>
        <v>61115</v>
      </c>
      <c r="D2637" t="s">
        <v>350</v>
      </c>
      <c r="E2637" t="s">
        <v>1677</v>
      </c>
      <c r="F2637" t="s">
        <v>1699</v>
      </c>
      <c r="G2637" s="144">
        <v>78.91414112999999</v>
      </c>
      <c r="H2637" t="str">
        <f>IF(VLOOKUP(A2637,$J$4:$K$19,2)="Y",IF(G2637&lt;='State Zip Codes'!$P$4,'State Zip Codes'!$P$3,IF(G2637&lt;='State Zip Codes'!$Q$4,'State Zip Codes'!$Q$3,IF(G2637&lt;='State Zip Codes'!$R$4,'State Zip Codes'!$R$3,IF(G2637&lt;='State Zip Codes'!$S$4,'State Zip Codes'!$S$3,IF(G2637&lt;='State Zip Codes'!$T$4,'State Zip Codes'!$T$3,"OUT OF TERRITORY"))))),$U$3)</f>
        <v>Zone 5</v>
      </c>
    </row>
    <row r="2638" spans="1:8" x14ac:dyDescent="0.25">
      <c r="A2638" t="s">
        <v>369</v>
      </c>
      <c r="B2638">
        <v>61104</v>
      </c>
      <c r="C2638" t="str">
        <f t="shared" si="41"/>
        <v>61104</v>
      </c>
      <c r="D2638" t="s">
        <v>350</v>
      </c>
      <c r="E2638" t="s">
        <v>1677</v>
      </c>
      <c r="F2638" t="s">
        <v>1685</v>
      </c>
      <c r="G2638" s="144">
        <v>79.535512319999995</v>
      </c>
      <c r="H2638" t="str">
        <f>IF(VLOOKUP(A2638,$J$4:$K$19,2)="Y",IF(G2638&lt;='State Zip Codes'!$P$4,'State Zip Codes'!$P$3,IF(G2638&lt;='State Zip Codes'!$Q$4,'State Zip Codes'!$Q$3,IF(G2638&lt;='State Zip Codes'!$R$4,'State Zip Codes'!$R$3,IF(G2638&lt;='State Zip Codes'!$S$4,'State Zip Codes'!$S$3,IF(G2638&lt;='State Zip Codes'!$T$4,'State Zip Codes'!$T$3,"OUT OF TERRITORY"))))),$U$3)</f>
        <v>Zone 5</v>
      </c>
    </row>
    <row r="2639" spans="1:8" x14ac:dyDescent="0.25">
      <c r="A2639" t="s">
        <v>369</v>
      </c>
      <c r="B2639">
        <v>61073</v>
      </c>
      <c r="C2639" t="str">
        <f t="shared" si="41"/>
        <v>61073</v>
      </c>
      <c r="D2639" t="s">
        <v>350</v>
      </c>
      <c r="E2639" t="s">
        <v>1677</v>
      </c>
      <c r="F2639" t="s">
        <v>1700</v>
      </c>
      <c r="G2639" s="144">
        <v>79.535512319999995</v>
      </c>
      <c r="H2639" t="str">
        <f>IF(VLOOKUP(A2639,$J$4:$K$19,2)="Y",IF(G2639&lt;='State Zip Codes'!$P$4,'State Zip Codes'!$P$3,IF(G2639&lt;='State Zip Codes'!$Q$4,'State Zip Codes'!$Q$3,IF(G2639&lt;='State Zip Codes'!$R$4,'State Zip Codes'!$R$3,IF(G2639&lt;='State Zip Codes'!$S$4,'State Zip Codes'!$S$3,IF(G2639&lt;='State Zip Codes'!$T$4,'State Zip Codes'!$T$3,"OUT OF TERRITORY"))))),$U$3)</f>
        <v>Zone 5</v>
      </c>
    </row>
    <row r="2640" spans="1:8" x14ac:dyDescent="0.25">
      <c r="A2640" t="s">
        <v>369</v>
      </c>
      <c r="B2640">
        <v>61378</v>
      </c>
      <c r="C2640" t="str">
        <f t="shared" si="41"/>
        <v>61378</v>
      </c>
      <c r="D2640" t="s">
        <v>350</v>
      </c>
      <c r="E2640" t="s">
        <v>1012</v>
      </c>
      <c r="F2640" t="s">
        <v>1701</v>
      </c>
      <c r="G2640" s="144">
        <v>80.15688351</v>
      </c>
      <c r="H2640" t="str">
        <f>IF(VLOOKUP(A2640,$J$4:$K$19,2)="Y",IF(G2640&lt;='State Zip Codes'!$P$4,'State Zip Codes'!$P$3,IF(G2640&lt;='State Zip Codes'!$Q$4,'State Zip Codes'!$Q$3,IF(G2640&lt;='State Zip Codes'!$R$4,'State Zip Codes'!$R$3,IF(G2640&lt;='State Zip Codes'!$S$4,'State Zip Codes'!$S$3,IF(G2640&lt;='State Zip Codes'!$T$4,'State Zip Codes'!$T$3,"OUT OF TERRITORY"))))),$U$3)</f>
        <v>Zone 5</v>
      </c>
    </row>
    <row r="2641" spans="1:8" x14ac:dyDescent="0.25">
      <c r="A2641" t="s">
        <v>369</v>
      </c>
      <c r="B2641">
        <v>61769</v>
      </c>
      <c r="C2641" t="str">
        <f t="shared" si="41"/>
        <v>61769</v>
      </c>
      <c r="D2641" t="s">
        <v>350</v>
      </c>
      <c r="E2641" t="s">
        <v>1662</v>
      </c>
      <c r="F2641" t="s">
        <v>1702</v>
      </c>
      <c r="G2641" s="144">
        <v>80.15688351</v>
      </c>
      <c r="H2641" t="str">
        <f>IF(VLOOKUP(A2641,$J$4:$K$19,2)="Y",IF(G2641&lt;='State Zip Codes'!$P$4,'State Zip Codes'!$P$3,IF(G2641&lt;='State Zip Codes'!$Q$4,'State Zip Codes'!$Q$3,IF(G2641&lt;='State Zip Codes'!$R$4,'State Zip Codes'!$R$3,IF(G2641&lt;='State Zip Codes'!$S$4,'State Zip Codes'!$S$3,IF(G2641&lt;='State Zip Codes'!$T$4,'State Zip Codes'!$T$3,"OUT OF TERRITORY"))))),$U$3)</f>
        <v>Zone 5</v>
      </c>
    </row>
    <row r="2642" spans="1:8" x14ac:dyDescent="0.25">
      <c r="A2642" t="s">
        <v>369</v>
      </c>
      <c r="B2642">
        <v>61006</v>
      </c>
      <c r="C2642" t="str">
        <f t="shared" si="41"/>
        <v>61006</v>
      </c>
      <c r="D2642" t="s">
        <v>350</v>
      </c>
      <c r="E2642" t="s">
        <v>1012</v>
      </c>
      <c r="F2642" t="s">
        <v>1215</v>
      </c>
      <c r="G2642" s="144">
        <v>80.778254699999991</v>
      </c>
      <c r="H2642" t="str">
        <f>IF(VLOOKUP(A2642,$J$4:$K$19,2)="Y",IF(G2642&lt;='State Zip Codes'!$P$4,'State Zip Codes'!$P$3,IF(G2642&lt;='State Zip Codes'!$Q$4,'State Zip Codes'!$Q$3,IF(G2642&lt;='State Zip Codes'!$R$4,'State Zip Codes'!$R$3,IF(G2642&lt;='State Zip Codes'!$S$4,'State Zip Codes'!$S$3,IF(G2642&lt;='State Zip Codes'!$T$4,'State Zip Codes'!$T$3,"OUT OF TERRITORY"))))),$U$3)</f>
        <v>Zone 5</v>
      </c>
    </row>
    <row r="2643" spans="1:8" x14ac:dyDescent="0.25">
      <c r="A2643" t="s">
        <v>369</v>
      </c>
      <c r="B2643">
        <v>61103</v>
      </c>
      <c r="C2643" t="str">
        <f t="shared" si="41"/>
        <v>61103</v>
      </c>
      <c r="D2643" t="s">
        <v>350</v>
      </c>
      <c r="E2643" t="s">
        <v>1677</v>
      </c>
      <c r="F2643" t="s">
        <v>1685</v>
      </c>
      <c r="G2643" s="144">
        <v>80.778254699999991</v>
      </c>
      <c r="H2643" t="str">
        <f>IF(VLOOKUP(A2643,$J$4:$K$19,2)="Y",IF(G2643&lt;='State Zip Codes'!$P$4,'State Zip Codes'!$P$3,IF(G2643&lt;='State Zip Codes'!$Q$4,'State Zip Codes'!$Q$3,IF(G2643&lt;='State Zip Codes'!$R$4,'State Zip Codes'!$R$3,IF(G2643&lt;='State Zip Codes'!$S$4,'State Zip Codes'!$S$3,IF(G2643&lt;='State Zip Codes'!$T$4,'State Zip Codes'!$T$3,"OUT OF TERRITORY"))))),$U$3)</f>
        <v>Zone 5</v>
      </c>
    </row>
    <row r="2644" spans="1:8" x14ac:dyDescent="0.25">
      <c r="A2644" t="s">
        <v>369</v>
      </c>
      <c r="B2644">
        <v>60959</v>
      </c>
      <c r="C2644" t="str">
        <f t="shared" si="41"/>
        <v>60959</v>
      </c>
      <c r="D2644" t="s">
        <v>350</v>
      </c>
      <c r="E2644" t="s">
        <v>1664</v>
      </c>
      <c r="F2644" t="s">
        <v>1703</v>
      </c>
      <c r="G2644" s="144">
        <v>80.778254699999991</v>
      </c>
      <c r="H2644" t="str">
        <f>IF(VLOOKUP(A2644,$J$4:$K$19,2)="Y",IF(G2644&lt;='State Zip Codes'!$P$4,'State Zip Codes'!$P$3,IF(G2644&lt;='State Zip Codes'!$Q$4,'State Zip Codes'!$Q$3,IF(G2644&lt;='State Zip Codes'!$R$4,'State Zip Codes'!$R$3,IF(G2644&lt;='State Zip Codes'!$S$4,'State Zip Codes'!$S$3,IF(G2644&lt;='State Zip Codes'!$T$4,'State Zip Codes'!$T$3,"OUT OF TERRITORY"))))),$U$3)</f>
        <v>Zone 5</v>
      </c>
    </row>
    <row r="2645" spans="1:8" x14ac:dyDescent="0.25">
      <c r="A2645" t="s">
        <v>369</v>
      </c>
      <c r="B2645">
        <v>61084</v>
      </c>
      <c r="C2645" t="str">
        <f t="shared" si="41"/>
        <v>61084</v>
      </c>
      <c r="D2645" t="s">
        <v>350</v>
      </c>
      <c r="E2645" t="s">
        <v>1673</v>
      </c>
      <c r="F2645" t="s">
        <v>1704</v>
      </c>
      <c r="G2645" s="144">
        <v>82.020997080000001</v>
      </c>
      <c r="H2645" t="str">
        <f>IF(VLOOKUP(A2645,$J$4:$K$19,2)="Y",IF(G2645&lt;='State Zip Codes'!$P$4,'State Zip Codes'!$P$3,IF(G2645&lt;='State Zip Codes'!$Q$4,'State Zip Codes'!$Q$3,IF(G2645&lt;='State Zip Codes'!$R$4,'State Zip Codes'!$R$3,IF(G2645&lt;='State Zip Codes'!$S$4,'State Zip Codes'!$S$3,IF(G2645&lt;='State Zip Codes'!$T$4,'State Zip Codes'!$T$3,"OUT OF TERRITORY"))))),$U$3)</f>
        <v>Zone 5</v>
      </c>
    </row>
    <row r="2646" spans="1:8" x14ac:dyDescent="0.25">
      <c r="A2646" t="s">
        <v>369</v>
      </c>
      <c r="B2646">
        <v>61015</v>
      </c>
      <c r="C2646" t="str">
        <f t="shared" si="41"/>
        <v>61015</v>
      </c>
      <c r="D2646" t="s">
        <v>350</v>
      </c>
      <c r="E2646" t="s">
        <v>1673</v>
      </c>
      <c r="F2646" t="s">
        <v>1705</v>
      </c>
      <c r="G2646" s="144">
        <v>82.020997080000001</v>
      </c>
      <c r="H2646" t="str">
        <f>IF(VLOOKUP(A2646,$J$4:$K$19,2)="Y",IF(G2646&lt;='State Zip Codes'!$P$4,'State Zip Codes'!$P$3,IF(G2646&lt;='State Zip Codes'!$Q$4,'State Zip Codes'!$Q$3,IF(G2646&lt;='State Zip Codes'!$R$4,'State Zip Codes'!$R$3,IF(G2646&lt;='State Zip Codes'!$S$4,'State Zip Codes'!$S$3,IF(G2646&lt;='State Zip Codes'!$T$4,'State Zip Codes'!$T$3,"OUT OF TERRITORY"))))),$U$3)</f>
        <v>Zone 5</v>
      </c>
    </row>
    <row r="2647" spans="1:8" x14ac:dyDescent="0.25">
      <c r="A2647" t="s">
        <v>369</v>
      </c>
      <c r="B2647">
        <v>61080</v>
      </c>
      <c r="C2647" t="str">
        <f t="shared" si="41"/>
        <v>61080</v>
      </c>
      <c r="D2647" t="s">
        <v>350</v>
      </c>
      <c r="E2647" t="s">
        <v>1677</v>
      </c>
      <c r="F2647" t="s">
        <v>1706</v>
      </c>
      <c r="G2647" s="144">
        <v>82.020997080000001</v>
      </c>
      <c r="H2647" t="str">
        <f>IF(VLOOKUP(A2647,$J$4:$K$19,2)="Y",IF(G2647&lt;='State Zip Codes'!$P$4,'State Zip Codes'!$P$3,IF(G2647&lt;='State Zip Codes'!$Q$4,'State Zip Codes'!$Q$3,IF(G2647&lt;='State Zip Codes'!$R$4,'State Zip Codes'!$R$3,IF(G2647&lt;='State Zip Codes'!$S$4,'State Zip Codes'!$S$3,IF(G2647&lt;='State Zip Codes'!$T$4,'State Zip Codes'!$T$3,"OUT OF TERRITORY"))))),$U$3)</f>
        <v>Zone 5</v>
      </c>
    </row>
    <row r="2648" spans="1:8" x14ac:dyDescent="0.25">
      <c r="A2648" t="s">
        <v>369</v>
      </c>
      <c r="B2648">
        <v>61301</v>
      </c>
      <c r="C2648" t="str">
        <f t="shared" si="41"/>
        <v>61301</v>
      </c>
      <c r="D2648" t="s">
        <v>350</v>
      </c>
      <c r="E2648" t="s">
        <v>445</v>
      </c>
      <c r="F2648" t="s">
        <v>445</v>
      </c>
      <c r="G2648" s="144">
        <v>82.642368269999992</v>
      </c>
      <c r="H2648" t="str">
        <f>IF(VLOOKUP(A2648,$J$4:$K$19,2)="Y",IF(G2648&lt;='State Zip Codes'!$P$4,'State Zip Codes'!$P$3,IF(G2648&lt;='State Zip Codes'!$Q$4,'State Zip Codes'!$Q$3,IF(G2648&lt;='State Zip Codes'!$R$4,'State Zip Codes'!$R$3,IF(G2648&lt;='State Zip Codes'!$S$4,'State Zip Codes'!$S$3,IF(G2648&lt;='State Zip Codes'!$T$4,'State Zip Codes'!$T$3,"OUT OF TERRITORY"))))),$U$3)</f>
        <v>Zone 5</v>
      </c>
    </row>
    <row r="2649" spans="1:8" x14ac:dyDescent="0.25">
      <c r="A2649" t="s">
        <v>369</v>
      </c>
      <c r="B2649">
        <v>61102</v>
      </c>
      <c r="C2649" t="str">
        <f t="shared" si="41"/>
        <v>61102</v>
      </c>
      <c r="D2649" t="s">
        <v>350</v>
      </c>
      <c r="E2649" t="s">
        <v>1677</v>
      </c>
      <c r="F2649" t="s">
        <v>1685</v>
      </c>
      <c r="G2649" s="144">
        <v>82.642368269999992</v>
      </c>
      <c r="H2649" t="str">
        <f>IF(VLOOKUP(A2649,$J$4:$K$19,2)="Y",IF(G2649&lt;='State Zip Codes'!$P$4,'State Zip Codes'!$P$3,IF(G2649&lt;='State Zip Codes'!$Q$4,'State Zip Codes'!$Q$3,IF(G2649&lt;='State Zip Codes'!$R$4,'State Zip Codes'!$R$3,IF(G2649&lt;='State Zip Codes'!$S$4,'State Zip Codes'!$S$3,IF(G2649&lt;='State Zip Codes'!$T$4,'State Zip Codes'!$T$3,"OUT OF TERRITORY"))))),$U$3)</f>
        <v>Zone 5</v>
      </c>
    </row>
    <row r="2650" spans="1:8" x14ac:dyDescent="0.25">
      <c r="A2650" t="s">
        <v>369</v>
      </c>
      <c r="B2650">
        <v>61364</v>
      </c>
      <c r="C2650" t="str">
        <f t="shared" si="41"/>
        <v>61364</v>
      </c>
      <c r="D2650" t="s">
        <v>350</v>
      </c>
      <c r="E2650" t="s">
        <v>445</v>
      </c>
      <c r="F2650" t="s">
        <v>1707</v>
      </c>
      <c r="G2650" s="144">
        <v>82.642368269999992</v>
      </c>
      <c r="H2650" t="str">
        <f>IF(VLOOKUP(A2650,$J$4:$K$19,2)="Y",IF(G2650&lt;='State Zip Codes'!$P$4,'State Zip Codes'!$P$3,IF(G2650&lt;='State Zip Codes'!$Q$4,'State Zip Codes'!$Q$3,IF(G2650&lt;='State Zip Codes'!$R$4,'State Zip Codes'!$R$3,IF(G2650&lt;='State Zip Codes'!$S$4,'State Zip Codes'!$S$3,IF(G2650&lt;='State Zip Codes'!$T$4,'State Zip Codes'!$T$3,"OUT OF TERRITORY"))))),$U$3)</f>
        <v>Zone 5</v>
      </c>
    </row>
    <row r="2651" spans="1:8" x14ac:dyDescent="0.25">
      <c r="A2651" t="s">
        <v>369</v>
      </c>
      <c r="B2651">
        <v>60955</v>
      </c>
      <c r="C2651" t="str">
        <f t="shared" si="41"/>
        <v>60955</v>
      </c>
      <c r="D2651" t="s">
        <v>350</v>
      </c>
      <c r="E2651" t="s">
        <v>1647</v>
      </c>
      <c r="F2651" t="s">
        <v>1708</v>
      </c>
      <c r="G2651" s="144">
        <v>83.263739459999996</v>
      </c>
      <c r="H2651" t="str">
        <f>IF(VLOOKUP(A2651,$J$4:$K$19,2)="Y",IF(G2651&lt;='State Zip Codes'!$P$4,'State Zip Codes'!$P$3,IF(G2651&lt;='State Zip Codes'!$Q$4,'State Zip Codes'!$Q$3,IF(G2651&lt;='State Zip Codes'!$R$4,'State Zip Codes'!$R$3,IF(G2651&lt;='State Zip Codes'!$S$4,'State Zip Codes'!$S$3,IF(G2651&lt;='State Zip Codes'!$T$4,'State Zip Codes'!$T$3,"OUT OF TERRITORY"))))),$U$3)</f>
        <v>Zone 5</v>
      </c>
    </row>
    <row r="2652" spans="1:8" x14ac:dyDescent="0.25">
      <c r="A2652" t="s">
        <v>369</v>
      </c>
      <c r="B2652">
        <v>61319</v>
      </c>
      <c r="C2652" t="str">
        <f t="shared" si="41"/>
        <v>61319</v>
      </c>
      <c r="D2652" t="s">
        <v>350</v>
      </c>
      <c r="E2652" t="s">
        <v>1662</v>
      </c>
      <c r="F2652" t="s">
        <v>1709</v>
      </c>
      <c r="G2652" s="144">
        <v>83.885110650000001</v>
      </c>
      <c r="H2652" t="str">
        <f>IF(VLOOKUP(A2652,$J$4:$K$19,2)="Y",IF(G2652&lt;='State Zip Codes'!$P$4,'State Zip Codes'!$P$3,IF(G2652&lt;='State Zip Codes'!$Q$4,'State Zip Codes'!$Q$3,IF(G2652&lt;='State Zip Codes'!$R$4,'State Zip Codes'!$R$3,IF(G2652&lt;='State Zip Codes'!$S$4,'State Zip Codes'!$S$3,IF(G2652&lt;='State Zip Codes'!$T$4,'State Zip Codes'!$T$3,"OUT OF TERRITORY"))))),$U$3)</f>
        <v>Zone 5</v>
      </c>
    </row>
    <row r="2653" spans="1:8" x14ac:dyDescent="0.25">
      <c r="A2653" t="s">
        <v>369</v>
      </c>
      <c r="B2653">
        <v>61348</v>
      </c>
      <c r="C2653" t="str">
        <f t="shared" si="41"/>
        <v>61348</v>
      </c>
      <c r="D2653" t="s">
        <v>350</v>
      </c>
      <c r="E2653" t="s">
        <v>445</v>
      </c>
      <c r="F2653" t="s">
        <v>1710</v>
      </c>
      <c r="G2653" s="144">
        <v>83.885110650000001</v>
      </c>
      <c r="H2653" t="str">
        <f>IF(VLOOKUP(A2653,$J$4:$K$19,2)="Y",IF(G2653&lt;='State Zip Codes'!$P$4,'State Zip Codes'!$P$3,IF(G2653&lt;='State Zip Codes'!$Q$4,'State Zip Codes'!$Q$3,IF(G2653&lt;='State Zip Codes'!$R$4,'State Zip Codes'!$R$3,IF(G2653&lt;='State Zip Codes'!$S$4,'State Zip Codes'!$S$3,IF(G2653&lt;='State Zip Codes'!$T$4,'State Zip Codes'!$T$3,"OUT OF TERRITORY"))))),$U$3)</f>
        <v>Zone 5</v>
      </c>
    </row>
    <row r="2654" spans="1:8" x14ac:dyDescent="0.25">
      <c r="A2654" t="s">
        <v>369</v>
      </c>
      <c r="B2654">
        <v>61101</v>
      </c>
      <c r="C2654" t="str">
        <f t="shared" si="41"/>
        <v>61101</v>
      </c>
      <c r="D2654" t="s">
        <v>350</v>
      </c>
      <c r="E2654" t="s">
        <v>1677</v>
      </c>
      <c r="F2654" t="s">
        <v>1685</v>
      </c>
      <c r="G2654" s="144">
        <v>83.885110650000001</v>
      </c>
      <c r="H2654" t="str">
        <f>IF(VLOOKUP(A2654,$J$4:$K$19,2)="Y",IF(G2654&lt;='State Zip Codes'!$P$4,'State Zip Codes'!$P$3,IF(G2654&lt;='State Zip Codes'!$Q$4,'State Zip Codes'!$Q$3,IF(G2654&lt;='State Zip Codes'!$R$4,'State Zip Codes'!$R$3,IF(G2654&lt;='State Zip Codes'!$S$4,'State Zip Codes'!$S$3,IF(G2654&lt;='State Zip Codes'!$T$4,'State Zip Codes'!$T$3,"OUT OF TERRITORY"))))),$U$3)</f>
        <v>Zone 5</v>
      </c>
    </row>
    <row r="2655" spans="1:8" x14ac:dyDescent="0.25">
      <c r="A2655" t="s">
        <v>369</v>
      </c>
      <c r="B2655">
        <v>61010</v>
      </c>
      <c r="C2655" t="str">
        <f t="shared" si="41"/>
        <v>61010</v>
      </c>
      <c r="D2655" t="s">
        <v>350</v>
      </c>
      <c r="E2655" t="s">
        <v>1673</v>
      </c>
      <c r="F2655" t="s">
        <v>1711</v>
      </c>
      <c r="G2655" s="144">
        <v>85.749224219999988</v>
      </c>
      <c r="H2655" t="str">
        <f>IF(VLOOKUP(A2655,$J$4:$K$19,2)="Y",IF(G2655&lt;='State Zip Codes'!$P$4,'State Zip Codes'!$P$3,IF(G2655&lt;='State Zip Codes'!$Q$4,'State Zip Codes'!$Q$3,IF(G2655&lt;='State Zip Codes'!$R$4,'State Zip Codes'!$R$3,IF(G2655&lt;='State Zip Codes'!$S$4,'State Zip Codes'!$S$3,IF(G2655&lt;='State Zip Codes'!$T$4,'State Zip Codes'!$T$3,"OUT OF TERRITORY"))))),$U$3)</f>
        <v>Zone 5</v>
      </c>
    </row>
    <row r="2656" spans="1:8" x14ac:dyDescent="0.25">
      <c r="A2656" t="s">
        <v>369</v>
      </c>
      <c r="B2656">
        <v>61311</v>
      </c>
      <c r="C2656" t="str">
        <f t="shared" si="41"/>
        <v>61311</v>
      </c>
      <c r="D2656" t="s">
        <v>350</v>
      </c>
      <c r="E2656" t="s">
        <v>1662</v>
      </c>
      <c r="F2656" t="s">
        <v>1712</v>
      </c>
      <c r="G2656" s="144">
        <v>86.370595409999993</v>
      </c>
      <c r="H2656" t="str">
        <f>IF(VLOOKUP(A2656,$J$4:$K$19,2)="Y",IF(G2656&lt;='State Zip Codes'!$P$4,'State Zip Codes'!$P$3,IF(G2656&lt;='State Zip Codes'!$Q$4,'State Zip Codes'!$Q$3,IF(G2656&lt;='State Zip Codes'!$R$4,'State Zip Codes'!$R$3,IF(G2656&lt;='State Zip Codes'!$S$4,'State Zip Codes'!$S$3,IF(G2656&lt;='State Zip Codes'!$T$4,'State Zip Codes'!$T$3,"OUT OF TERRITORY"))))),$U$3)</f>
        <v>Zone 5</v>
      </c>
    </row>
    <row r="2657" spans="1:8" x14ac:dyDescent="0.25">
      <c r="A2657" t="s">
        <v>369</v>
      </c>
      <c r="B2657">
        <v>61031</v>
      </c>
      <c r="C2657" t="str">
        <f t="shared" si="41"/>
        <v>61031</v>
      </c>
      <c r="D2657" t="s">
        <v>350</v>
      </c>
      <c r="E2657" t="s">
        <v>1012</v>
      </c>
      <c r="F2657" t="s">
        <v>1713</v>
      </c>
      <c r="G2657" s="144">
        <v>86.370595409999993</v>
      </c>
      <c r="H2657" t="str">
        <f>IF(VLOOKUP(A2657,$J$4:$K$19,2)="Y",IF(G2657&lt;='State Zip Codes'!$P$4,'State Zip Codes'!$P$3,IF(G2657&lt;='State Zip Codes'!$Q$4,'State Zip Codes'!$Q$3,IF(G2657&lt;='State Zip Codes'!$R$4,'State Zip Codes'!$R$3,IF(G2657&lt;='State Zip Codes'!$S$4,'State Zip Codes'!$S$3,IF(G2657&lt;='State Zip Codes'!$T$4,'State Zip Codes'!$T$3,"OUT OF TERRITORY"))))),$U$3)</f>
        <v>Zone 5</v>
      </c>
    </row>
    <row r="2658" spans="1:8" x14ac:dyDescent="0.25">
      <c r="A2658" t="s">
        <v>369</v>
      </c>
      <c r="B2658">
        <v>60968</v>
      </c>
      <c r="C2658" t="str">
        <f t="shared" si="41"/>
        <v>60968</v>
      </c>
      <c r="D2658" t="s">
        <v>350</v>
      </c>
      <c r="E2658" t="s">
        <v>1647</v>
      </c>
      <c r="F2658" t="s">
        <v>1714</v>
      </c>
      <c r="G2658" s="144">
        <v>86.370595409999993</v>
      </c>
      <c r="H2658" t="str">
        <f>IF(VLOOKUP(A2658,$J$4:$K$19,2)="Y",IF(G2658&lt;='State Zip Codes'!$P$4,'State Zip Codes'!$P$3,IF(G2658&lt;='State Zip Codes'!$Q$4,'State Zip Codes'!$Q$3,IF(G2658&lt;='State Zip Codes'!$R$4,'State Zip Codes'!$R$3,IF(G2658&lt;='State Zip Codes'!$S$4,'State Zip Codes'!$S$3,IF(G2658&lt;='State Zip Codes'!$T$4,'State Zip Codes'!$T$3,"OUT OF TERRITORY"))))),$U$3)</f>
        <v>Zone 5</v>
      </c>
    </row>
    <row r="2659" spans="1:8" x14ac:dyDescent="0.25">
      <c r="A2659" t="s">
        <v>369</v>
      </c>
      <c r="B2659">
        <v>60921</v>
      </c>
      <c r="C2659" t="str">
        <f t="shared" si="41"/>
        <v>60921</v>
      </c>
      <c r="D2659" t="s">
        <v>350</v>
      </c>
      <c r="E2659" t="s">
        <v>1662</v>
      </c>
      <c r="F2659" t="s">
        <v>1715</v>
      </c>
      <c r="G2659" s="144">
        <v>86.370595409999993</v>
      </c>
      <c r="H2659" t="str">
        <f>IF(VLOOKUP(A2659,$J$4:$K$19,2)="Y",IF(G2659&lt;='State Zip Codes'!$P$4,'State Zip Codes'!$P$3,IF(G2659&lt;='State Zip Codes'!$Q$4,'State Zip Codes'!$Q$3,IF(G2659&lt;='State Zip Codes'!$R$4,'State Zip Codes'!$R$3,IF(G2659&lt;='State Zip Codes'!$S$4,'State Zip Codes'!$S$3,IF(G2659&lt;='State Zip Codes'!$T$4,'State Zip Codes'!$T$3,"OUT OF TERRITORY"))))),$U$3)</f>
        <v>Zone 5</v>
      </c>
    </row>
    <row r="2660" spans="1:8" x14ac:dyDescent="0.25">
      <c r="A2660" t="s">
        <v>369</v>
      </c>
      <c r="B2660">
        <v>61367</v>
      </c>
      <c r="C2660" t="str">
        <f t="shared" si="41"/>
        <v>61367</v>
      </c>
      <c r="D2660" t="s">
        <v>350</v>
      </c>
      <c r="E2660" t="s">
        <v>1012</v>
      </c>
      <c r="F2660" t="s">
        <v>1716</v>
      </c>
      <c r="G2660" s="144">
        <v>86.991966599999998</v>
      </c>
      <c r="H2660" t="str">
        <f>IF(VLOOKUP(A2660,$J$4:$K$19,2)="Y",IF(G2660&lt;='State Zip Codes'!$P$4,'State Zip Codes'!$P$3,IF(G2660&lt;='State Zip Codes'!$Q$4,'State Zip Codes'!$Q$3,IF(G2660&lt;='State Zip Codes'!$R$4,'State Zip Codes'!$R$3,IF(G2660&lt;='State Zip Codes'!$S$4,'State Zip Codes'!$S$3,IF(G2660&lt;='State Zip Codes'!$T$4,'State Zip Codes'!$T$3,"OUT OF TERRITORY"))))),$U$3)</f>
        <v>Zone 5</v>
      </c>
    </row>
    <row r="2661" spans="1:8" x14ac:dyDescent="0.25">
      <c r="A2661" t="s">
        <v>369</v>
      </c>
      <c r="B2661">
        <v>61764</v>
      </c>
      <c r="C2661" t="str">
        <f t="shared" si="41"/>
        <v>61764</v>
      </c>
      <c r="D2661" t="s">
        <v>350</v>
      </c>
      <c r="E2661" t="s">
        <v>1662</v>
      </c>
      <c r="F2661" t="s">
        <v>1717</v>
      </c>
      <c r="G2661" s="144">
        <v>86.991966599999998</v>
      </c>
      <c r="H2661" t="str">
        <f>IF(VLOOKUP(A2661,$J$4:$K$19,2)="Y",IF(G2661&lt;='State Zip Codes'!$P$4,'State Zip Codes'!$P$3,IF(G2661&lt;='State Zip Codes'!$Q$4,'State Zip Codes'!$Q$3,IF(G2661&lt;='State Zip Codes'!$R$4,'State Zip Codes'!$R$3,IF(G2661&lt;='State Zip Codes'!$S$4,'State Zip Codes'!$S$3,IF(G2661&lt;='State Zip Codes'!$T$4,'State Zip Codes'!$T$3,"OUT OF TERRITORY"))))),$U$3)</f>
        <v>Zone 5</v>
      </c>
    </row>
    <row r="2662" spans="1:8" x14ac:dyDescent="0.25">
      <c r="A2662" t="s">
        <v>369</v>
      </c>
      <c r="B2662">
        <v>61354</v>
      </c>
      <c r="C2662" t="str">
        <f t="shared" si="41"/>
        <v>61354</v>
      </c>
      <c r="D2662" t="s">
        <v>350</v>
      </c>
      <c r="E2662" t="s">
        <v>445</v>
      </c>
      <c r="F2662" t="s">
        <v>1718</v>
      </c>
      <c r="G2662" s="144">
        <v>86.991966599999998</v>
      </c>
      <c r="H2662" t="str">
        <f>IF(VLOOKUP(A2662,$J$4:$K$19,2)="Y",IF(G2662&lt;='State Zip Codes'!$P$4,'State Zip Codes'!$P$3,IF(G2662&lt;='State Zip Codes'!$Q$4,'State Zip Codes'!$Q$3,IF(G2662&lt;='State Zip Codes'!$R$4,'State Zip Codes'!$R$3,IF(G2662&lt;='State Zip Codes'!$S$4,'State Zip Codes'!$S$3,IF(G2662&lt;='State Zip Codes'!$T$4,'State Zip Codes'!$T$3,"OUT OF TERRITORY"))))),$U$3)</f>
        <v>Zone 5</v>
      </c>
    </row>
    <row r="2663" spans="1:8" x14ac:dyDescent="0.25">
      <c r="A2663" t="s">
        <v>369</v>
      </c>
      <c r="B2663">
        <v>61370</v>
      </c>
      <c r="C2663" t="str">
        <f t="shared" si="41"/>
        <v>61370</v>
      </c>
      <c r="D2663" t="s">
        <v>350</v>
      </c>
      <c r="E2663" t="s">
        <v>445</v>
      </c>
      <c r="F2663" t="s">
        <v>1719</v>
      </c>
      <c r="G2663" s="144">
        <v>86.991966599999998</v>
      </c>
      <c r="H2663" t="str">
        <f>IF(VLOOKUP(A2663,$J$4:$K$19,2)="Y",IF(G2663&lt;='State Zip Codes'!$P$4,'State Zip Codes'!$P$3,IF(G2663&lt;='State Zip Codes'!$Q$4,'State Zip Codes'!$Q$3,IF(G2663&lt;='State Zip Codes'!$R$4,'State Zip Codes'!$R$3,IF(G2663&lt;='State Zip Codes'!$S$4,'State Zip Codes'!$S$3,IF(G2663&lt;='State Zip Codes'!$T$4,'State Zip Codes'!$T$3,"OUT OF TERRITORY"))))),$U$3)</f>
        <v>Zone 5</v>
      </c>
    </row>
    <row r="2664" spans="1:8" x14ac:dyDescent="0.25">
      <c r="A2664" t="s">
        <v>369</v>
      </c>
      <c r="B2664">
        <v>60953</v>
      </c>
      <c r="C2664" t="str">
        <f t="shared" si="41"/>
        <v>60953</v>
      </c>
      <c r="D2664" t="s">
        <v>350</v>
      </c>
      <c r="E2664" t="s">
        <v>1647</v>
      </c>
      <c r="F2664" t="s">
        <v>1720</v>
      </c>
      <c r="G2664" s="144">
        <v>86.991966599999998</v>
      </c>
      <c r="H2664" t="str">
        <f>IF(VLOOKUP(A2664,$J$4:$K$19,2)="Y",IF(G2664&lt;='State Zip Codes'!$P$4,'State Zip Codes'!$P$3,IF(G2664&lt;='State Zip Codes'!$Q$4,'State Zip Codes'!$Q$3,IF(G2664&lt;='State Zip Codes'!$R$4,'State Zip Codes'!$R$3,IF(G2664&lt;='State Zip Codes'!$S$4,'State Zip Codes'!$S$3,IF(G2664&lt;='State Zip Codes'!$T$4,'State Zip Codes'!$T$3,"OUT OF TERRITORY"))))),$U$3)</f>
        <v>Zone 5</v>
      </c>
    </row>
    <row r="2665" spans="1:8" x14ac:dyDescent="0.25">
      <c r="A2665" t="s">
        <v>369</v>
      </c>
      <c r="B2665">
        <v>61072</v>
      </c>
      <c r="C2665" t="str">
        <f t="shared" si="41"/>
        <v>61072</v>
      </c>
      <c r="D2665" t="s">
        <v>350</v>
      </c>
      <c r="E2665" t="s">
        <v>1677</v>
      </c>
      <c r="F2665" t="s">
        <v>1721</v>
      </c>
      <c r="G2665" s="144">
        <v>86.991966599999998</v>
      </c>
      <c r="H2665" t="str">
        <f>IF(VLOOKUP(A2665,$J$4:$K$19,2)="Y",IF(G2665&lt;='State Zip Codes'!$P$4,'State Zip Codes'!$P$3,IF(G2665&lt;='State Zip Codes'!$Q$4,'State Zip Codes'!$Q$3,IF(G2665&lt;='State Zip Codes'!$R$4,'State Zip Codes'!$R$3,IF(G2665&lt;='State Zip Codes'!$S$4,'State Zip Codes'!$S$3,IF(G2665&lt;='State Zip Codes'!$T$4,'State Zip Codes'!$T$3,"OUT OF TERRITORY"))))),$U$3)</f>
        <v>Zone 5</v>
      </c>
    </row>
    <row r="2666" spans="1:8" x14ac:dyDescent="0.25">
      <c r="A2666" t="s">
        <v>369</v>
      </c>
      <c r="B2666">
        <v>61741</v>
      </c>
      <c r="C2666" t="str">
        <f t="shared" si="41"/>
        <v>61741</v>
      </c>
      <c r="D2666" t="s">
        <v>350</v>
      </c>
      <c r="E2666" t="s">
        <v>1662</v>
      </c>
      <c r="F2666" t="s">
        <v>1722</v>
      </c>
      <c r="G2666" s="144">
        <v>86.991966599999998</v>
      </c>
      <c r="H2666" t="str">
        <f>IF(VLOOKUP(A2666,$J$4:$K$19,2)="Y",IF(G2666&lt;='State Zip Codes'!$P$4,'State Zip Codes'!$P$3,IF(G2666&lt;='State Zip Codes'!$Q$4,'State Zip Codes'!$Q$3,IF(G2666&lt;='State Zip Codes'!$R$4,'State Zip Codes'!$R$3,IF(G2666&lt;='State Zip Codes'!$S$4,'State Zip Codes'!$S$3,IF(G2666&lt;='State Zip Codes'!$T$4,'State Zip Codes'!$T$3,"OUT OF TERRITORY"))))),$U$3)</f>
        <v>Zone 5</v>
      </c>
    </row>
    <row r="2667" spans="1:8" x14ac:dyDescent="0.25">
      <c r="A2667" t="s">
        <v>369</v>
      </c>
      <c r="B2667">
        <v>61330</v>
      </c>
      <c r="C2667" t="str">
        <f t="shared" si="41"/>
        <v>61330</v>
      </c>
      <c r="D2667" t="s">
        <v>350</v>
      </c>
      <c r="E2667" t="s">
        <v>1723</v>
      </c>
      <c r="F2667" t="s">
        <v>1724</v>
      </c>
      <c r="G2667" s="144">
        <v>88.234708979999994</v>
      </c>
      <c r="H2667" t="str">
        <f>IF(VLOOKUP(A2667,$J$4:$K$19,2)="Y",IF(G2667&lt;='State Zip Codes'!$P$4,'State Zip Codes'!$P$3,IF(G2667&lt;='State Zip Codes'!$Q$4,'State Zip Codes'!$Q$3,IF(G2667&lt;='State Zip Codes'!$R$4,'State Zip Codes'!$R$3,IF(G2667&lt;='State Zip Codes'!$S$4,'State Zip Codes'!$S$3,IF(G2667&lt;='State Zip Codes'!$T$4,'State Zip Codes'!$T$3,"OUT OF TERRITORY"))))),$U$3)</f>
        <v>Zone 5</v>
      </c>
    </row>
    <row r="2668" spans="1:8" x14ac:dyDescent="0.25">
      <c r="A2668" t="s">
        <v>369</v>
      </c>
      <c r="B2668">
        <v>61329</v>
      </c>
      <c r="C2668" t="str">
        <f t="shared" si="41"/>
        <v>61329</v>
      </c>
      <c r="D2668" t="s">
        <v>350</v>
      </c>
      <c r="E2668" t="s">
        <v>1723</v>
      </c>
      <c r="F2668" t="s">
        <v>1725</v>
      </c>
      <c r="G2668" s="144">
        <v>88.234708979999994</v>
      </c>
      <c r="H2668" t="str">
        <f>IF(VLOOKUP(A2668,$J$4:$K$19,2)="Y",IF(G2668&lt;='State Zip Codes'!$P$4,'State Zip Codes'!$P$3,IF(G2668&lt;='State Zip Codes'!$Q$4,'State Zip Codes'!$Q$3,IF(G2668&lt;='State Zip Codes'!$R$4,'State Zip Codes'!$R$3,IF(G2668&lt;='State Zip Codes'!$S$4,'State Zip Codes'!$S$3,IF(G2668&lt;='State Zip Codes'!$T$4,'State Zip Codes'!$T$3,"OUT OF TERRITORY"))))),$U$3)</f>
        <v>Zone 5</v>
      </c>
    </row>
    <row r="2669" spans="1:8" x14ac:dyDescent="0.25">
      <c r="A2669" t="s">
        <v>369</v>
      </c>
      <c r="B2669">
        <v>61312</v>
      </c>
      <c r="C2669" t="str">
        <f t="shared" si="41"/>
        <v>61312</v>
      </c>
      <c r="D2669" t="s">
        <v>350</v>
      </c>
      <c r="E2669" t="s">
        <v>1723</v>
      </c>
      <c r="F2669" t="s">
        <v>603</v>
      </c>
      <c r="G2669" s="144">
        <v>88.856080169999998</v>
      </c>
      <c r="H2669" t="str">
        <f>IF(VLOOKUP(A2669,$J$4:$K$19,2)="Y",IF(G2669&lt;='State Zip Codes'!$P$4,'State Zip Codes'!$P$3,IF(G2669&lt;='State Zip Codes'!$Q$4,'State Zip Codes'!$Q$3,IF(G2669&lt;='State Zip Codes'!$R$4,'State Zip Codes'!$R$3,IF(G2669&lt;='State Zip Codes'!$S$4,'State Zip Codes'!$S$3,IF(G2669&lt;='State Zip Codes'!$T$4,'State Zip Codes'!$T$3,"OUT OF TERRITORY"))))),$U$3)</f>
        <v>Zone 5</v>
      </c>
    </row>
    <row r="2670" spans="1:8" x14ac:dyDescent="0.25">
      <c r="A2670" t="s">
        <v>369</v>
      </c>
      <c r="B2670">
        <v>61320</v>
      </c>
      <c r="C2670" t="str">
        <f t="shared" si="41"/>
        <v>61320</v>
      </c>
      <c r="D2670" t="s">
        <v>350</v>
      </c>
      <c r="E2670" t="s">
        <v>1723</v>
      </c>
      <c r="F2670" t="s">
        <v>1726</v>
      </c>
      <c r="G2670" s="144">
        <v>89.477451359999989</v>
      </c>
      <c r="H2670" t="str">
        <f>IF(VLOOKUP(A2670,$J$4:$K$19,2)="Y",IF(G2670&lt;='State Zip Codes'!$P$4,'State Zip Codes'!$P$3,IF(G2670&lt;='State Zip Codes'!$Q$4,'State Zip Codes'!$Q$3,IF(G2670&lt;='State Zip Codes'!$R$4,'State Zip Codes'!$R$3,IF(G2670&lt;='State Zip Codes'!$S$4,'State Zip Codes'!$S$3,IF(G2670&lt;='State Zip Codes'!$T$4,'State Zip Codes'!$T$3,"OUT OF TERRITORY"))))),$U$3)</f>
        <v>Zone 5</v>
      </c>
    </row>
    <row r="2671" spans="1:8" x14ac:dyDescent="0.25">
      <c r="A2671" t="s">
        <v>369</v>
      </c>
      <c r="B2671">
        <v>61333</v>
      </c>
      <c r="C2671" t="str">
        <f t="shared" si="41"/>
        <v>61333</v>
      </c>
      <c r="D2671" t="s">
        <v>350</v>
      </c>
      <c r="E2671" t="s">
        <v>1662</v>
      </c>
      <c r="F2671" t="s">
        <v>1727</v>
      </c>
      <c r="G2671" s="144">
        <v>89.477451359999989</v>
      </c>
      <c r="H2671" t="str">
        <f>IF(VLOOKUP(A2671,$J$4:$K$19,2)="Y",IF(G2671&lt;='State Zip Codes'!$P$4,'State Zip Codes'!$P$3,IF(G2671&lt;='State Zip Codes'!$Q$4,'State Zip Codes'!$Q$3,IF(G2671&lt;='State Zip Codes'!$R$4,'State Zip Codes'!$R$3,IF(G2671&lt;='State Zip Codes'!$S$4,'State Zip Codes'!$S$3,IF(G2671&lt;='State Zip Codes'!$T$4,'State Zip Codes'!$T$3,"OUT OF TERRITORY"))))),$U$3)</f>
        <v>Zone 5</v>
      </c>
    </row>
    <row r="2672" spans="1:8" x14ac:dyDescent="0.25">
      <c r="A2672" t="s">
        <v>369</v>
      </c>
      <c r="B2672">
        <v>61061</v>
      </c>
      <c r="C2672" t="str">
        <f t="shared" si="41"/>
        <v>61061</v>
      </c>
      <c r="D2672" t="s">
        <v>350</v>
      </c>
      <c r="E2672" t="s">
        <v>1673</v>
      </c>
      <c r="F2672" t="s">
        <v>1728</v>
      </c>
      <c r="G2672" s="144">
        <v>89.477451359999989</v>
      </c>
      <c r="H2672" t="str">
        <f>IF(VLOOKUP(A2672,$J$4:$K$19,2)="Y",IF(G2672&lt;='State Zip Codes'!$P$4,'State Zip Codes'!$P$3,IF(G2672&lt;='State Zip Codes'!$Q$4,'State Zip Codes'!$Q$3,IF(G2672&lt;='State Zip Codes'!$R$4,'State Zip Codes'!$R$3,IF(G2672&lt;='State Zip Codes'!$S$4,'State Zip Codes'!$S$3,IF(G2672&lt;='State Zip Codes'!$T$4,'State Zip Codes'!$T$3,"OUT OF TERRITORY"))))),$U$3)</f>
        <v>Zone 5</v>
      </c>
    </row>
    <row r="2673" spans="1:8" x14ac:dyDescent="0.25">
      <c r="A2673" t="s">
        <v>369</v>
      </c>
      <c r="B2673">
        <v>61088</v>
      </c>
      <c r="C2673" t="str">
        <f t="shared" si="41"/>
        <v>61088</v>
      </c>
      <c r="D2673" t="s">
        <v>350</v>
      </c>
      <c r="E2673" t="s">
        <v>1677</v>
      </c>
      <c r="F2673" t="s">
        <v>1677</v>
      </c>
      <c r="G2673" s="144">
        <v>89.477451359999989</v>
      </c>
      <c r="H2673" t="str">
        <f>IF(VLOOKUP(A2673,$J$4:$K$19,2)="Y",IF(G2673&lt;='State Zip Codes'!$P$4,'State Zip Codes'!$P$3,IF(G2673&lt;='State Zip Codes'!$Q$4,'State Zip Codes'!$Q$3,IF(G2673&lt;='State Zip Codes'!$R$4,'State Zip Codes'!$R$3,IF(G2673&lt;='State Zip Codes'!$S$4,'State Zip Codes'!$S$3,IF(G2673&lt;='State Zip Codes'!$T$4,'State Zip Codes'!$T$3,"OUT OF TERRITORY"))))),$U$3)</f>
        <v>Zone 5</v>
      </c>
    </row>
    <row r="2674" spans="1:8" x14ac:dyDescent="0.25">
      <c r="A2674" t="s">
        <v>369</v>
      </c>
      <c r="B2674">
        <v>61310</v>
      </c>
      <c r="C2674" t="str">
        <f t="shared" si="41"/>
        <v>61310</v>
      </c>
      <c r="D2674" t="s">
        <v>350</v>
      </c>
      <c r="E2674" t="s">
        <v>1012</v>
      </c>
      <c r="F2674" t="s">
        <v>1729</v>
      </c>
      <c r="G2674" s="144">
        <v>90.098822549999994</v>
      </c>
      <c r="H2674" t="str">
        <f>IF(VLOOKUP(A2674,$J$4:$K$19,2)="Y",IF(G2674&lt;='State Zip Codes'!$P$4,'State Zip Codes'!$P$3,IF(G2674&lt;='State Zip Codes'!$Q$4,'State Zip Codes'!$Q$3,IF(G2674&lt;='State Zip Codes'!$R$4,'State Zip Codes'!$R$3,IF(G2674&lt;='State Zip Codes'!$S$4,'State Zip Codes'!$S$3,IF(G2674&lt;='State Zip Codes'!$T$4,'State Zip Codes'!$T$3,"OUT OF TERRITORY"))))),$U$3)</f>
        <v>Zone 5</v>
      </c>
    </row>
    <row r="2675" spans="1:8" x14ac:dyDescent="0.25">
      <c r="A2675" t="s">
        <v>369</v>
      </c>
      <c r="B2675">
        <v>60962</v>
      </c>
      <c r="C2675" t="str">
        <f t="shared" si="41"/>
        <v>60962</v>
      </c>
      <c r="D2675" t="s">
        <v>350</v>
      </c>
      <c r="E2675" t="s">
        <v>1664</v>
      </c>
      <c r="F2675" t="s">
        <v>1186</v>
      </c>
      <c r="G2675" s="144">
        <v>90.098822549999994</v>
      </c>
      <c r="H2675" t="str">
        <f>IF(VLOOKUP(A2675,$J$4:$K$19,2)="Y",IF(G2675&lt;='State Zip Codes'!$P$4,'State Zip Codes'!$P$3,IF(G2675&lt;='State Zip Codes'!$Q$4,'State Zip Codes'!$Q$3,IF(G2675&lt;='State Zip Codes'!$R$4,'State Zip Codes'!$R$3,IF(G2675&lt;='State Zip Codes'!$S$4,'State Zip Codes'!$S$3,IF(G2675&lt;='State Zip Codes'!$T$4,'State Zip Codes'!$T$3,"OUT OF TERRITORY"))))),$U$3)</f>
        <v>Zone 5</v>
      </c>
    </row>
    <row r="2676" spans="1:8" x14ac:dyDescent="0.25">
      <c r="A2676" t="s">
        <v>369</v>
      </c>
      <c r="B2676">
        <v>61362</v>
      </c>
      <c r="C2676" t="str">
        <f t="shared" si="41"/>
        <v>61362</v>
      </c>
      <c r="D2676" t="s">
        <v>350</v>
      </c>
      <c r="E2676" t="s">
        <v>1723</v>
      </c>
      <c r="F2676" t="s">
        <v>1730</v>
      </c>
      <c r="G2676" s="144">
        <v>90.720193739999999</v>
      </c>
      <c r="H2676" t="str">
        <f>IF(VLOOKUP(A2676,$J$4:$K$19,2)="Y",IF(G2676&lt;='State Zip Codes'!$P$4,'State Zip Codes'!$P$3,IF(G2676&lt;='State Zip Codes'!$Q$4,'State Zip Codes'!$Q$3,IF(G2676&lt;='State Zip Codes'!$R$4,'State Zip Codes'!$R$3,IF(G2676&lt;='State Zip Codes'!$S$4,'State Zip Codes'!$S$3,IF(G2676&lt;='State Zip Codes'!$T$4,'State Zip Codes'!$T$3,"OUT OF TERRITORY"))))),$U$3)</f>
        <v>Zone 5</v>
      </c>
    </row>
    <row r="2677" spans="1:8" x14ac:dyDescent="0.25">
      <c r="A2677" t="s">
        <v>369</v>
      </c>
      <c r="B2677">
        <v>60918</v>
      </c>
      <c r="C2677" t="str">
        <f t="shared" si="41"/>
        <v>60918</v>
      </c>
      <c r="D2677" t="s">
        <v>350</v>
      </c>
      <c r="E2677" t="s">
        <v>1647</v>
      </c>
      <c r="F2677" t="s">
        <v>1731</v>
      </c>
      <c r="G2677" s="144">
        <v>90.720193739999999</v>
      </c>
      <c r="H2677" t="str">
        <f>IF(VLOOKUP(A2677,$J$4:$K$19,2)="Y",IF(G2677&lt;='State Zip Codes'!$P$4,'State Zip Codes'!$P$3,IF(G2677&lt;='State Zip Codes'!$Q$4,'State Zip Codes'!$Q$3,IF(G2677&lt;='State Zip Codes'!$R$4,'State Zip Codes'!$R$3,IF(G2677&lt;='State Zip Codes'!$S$4,'State Zip Codes'!$S$3,IF(G2677&lt;='State Zip Codes'!$T$4,'State Zip Codes'!$T$3,"OUT OF TERRITORY"))))),$U$3)</f>
        <v>Zone 5</v>
      </c>
    </row>
    <row r="2678" spans="1:8" x14ac:dyDescent="0.25">
      <c r="A2678" t="s">
        <v>369</v>
      </c>
      <c r="B2678">
        <v>61334</v>
      </c>
      <c r="C2678" t="str">
        <f t="shared" si="41"/>
        <v>61334</v>
      </c>
      <c r="D2678" t="s">
        <v>350</v>
      </c>
      <c r="E2678" t="s">
        <v>445</v>
      </c>
      <c r="F2678" t="s">
        <v>1732</v>
      </c>
      <c r="G2678" s="144">
        <v>90.720193739999999</v>
      </c>
      <c r="H2678" t="str">
        <f>IF(VLOOKUP(A2678,$J$4:$K$19,2)="Y",IF(G2678&lt;='State Zip Codes'!$P$4,'State Zip Codes'!$P$3,IF(G2678&lt;='State Zip Codes'!$Q$4,'State Zip Codes'!$Q$3,IF(G2678&lt;='State Zip Codes'!$R$4,'State Zip Codes'!$R$3,IF(G2678&lt;='State Zip Codes'!$S$4,'State Zip Codes'!$S$3,IF(G2678&lt;='State Zip Codes'!$T$4,'State Zip Codes'!$T$3,"OUT OF TERRITORY"))))),$U$3)</f>
        <v>Zone 5</v>
      </c>
    </row>
    <row r="2679" spans="1:8" x14ac:dyDescent="0.25">
      <c r="A2679" t="s">
        <v>369</v>
      </c>
      <c r="B2679">
        <v>61377</v>
      </c>
      <c r="C2679" t="str">
        <f t="shared" si="41"/>
        <v>61377</v>
      </c>
      <c r="D2679" t="s">
        <v>350</v>
      </c>
      <c r="E2679" t="s">
        <v>1733</v>
      </c>
      <c r="F2679" t="s">
        <v>1734</v>
      </c>
      <c r="G2679" s="144">
        <v>90.720193739999999</v>
      </c>
      <c r="H2679" t="str">
        <f>IF(VLOOKUP(A2679,$J$4:$K$19,2)="Y",IF(G2679&lt;='State Zip Codes'!$P$4,'State Zip Codes'!$P$3,IF(G2679&lt;='State Zip Codes'!$Q$4,'State Zip Codes'!$Q$3,IF(G2679&lt;='State Zip Codes'!$R$4,'State Zip Codes'!$R$3,IF(G2679&lt;='State Zip Codes'!$S$4,'State Zip Codes'!$S$3,IF(G2679&lt;='State Zip Codes'!$T$4,'State Zip Codes'!$T$3,"OUT OF TERRITORY"))))),$U$3)</f>
        <v>Zone 5</v>
      </c>
    </row>
    <row r="2680" spans="1:8" x14ac:dyDescent="0.25">
      <c r="A2680" t="s">
        <v>369</v>
      </c>
      <c r="B2680">
        <v>61743</v>
      </c>
      <c r="C2680" t="str">
        <f t="shared" si="41"/>
        <v>61743</v>
      </c>
      <c r="D2680" t="s">
        <v>350</v>
      </c>
      <c r="E2680" t="s">
        <v>1662</v>
      </c>
      <c r="F2680" t="s">
        <v>1735</v>
      </c>
      <c r="G2680" s="144">
        <v>91.34156492999999</v>
      </c>
      <c r="H2680" t="str">
        <f>IF(VLOOKUP(A2680,$J$4:$K$19,2)="Y",IF(G2680&lt;='State Zip Codes'!$P$4,'State Zip Codes'!$P$3,IF(G2680&lt;='State Zip Codes'!$Q$4,'State Zip Codes'!$Q$3,IF(G2680&lt;='State Zip Codes'!$R$4,'State Zip Codes'!$R$3,IF(G2680&lt;='State Zip Codes'!$S$4,'State Zip Codes'!$S$3,IF(G2680&lt;='State Zip Codes'!$T$4,'State Zip Codes'!$T$3,"OUT OF TERRITORY"))))),$U$3)</f>
        <v>Zone 5</v>
      </c>
    </row>
    <row r="2681" spans="1:8" x14ac:dyDescent="0.25">
      <c r="A2681" t="s">
        <v>369</v>
      </c>
      <c r="B2681">
        <v>60924</v>
      </c>
      <c r="C2681" t="str">
        <f t="shared" si="41"/>
        <v>60924</v>
      </c>
      <c r="D2681" t="s">
        <v>350</v>
      </c>
      <c r="E2681" t="s">
        <v>1647</v>
      </c>
      <c r="F2681" t="s">
        <v>1736</v>
      </c>
      <c r="G2681" s="144">
        <v>91.34156492999999</v>
      </c>
      <c r="H2681" t="str">
        <f>IF(VLOOKUP(A2681,$J$4:$K$19,2)="Y",IF(G2681&lt;='State Zip Codes'!$P$4,'State Zip Codes'!$P$3,IF(G2681&lt;='State Zip Codes'!$Q$4,'State Zip Codes'!$Q$3,IF(G2681&lt;='State Zip Codes'!$R$4,'State Zip Codes'!$R$3,IF(G2681&lt;='State Zip Codes'!$S$4,'State Zip Codes'!$S$3,IF(G2681&lt;='State Zip Codes'!$T$4,'State Zip Codes'!$T$3,"OUT OF TERRITORY"))))),$U$3)</f>
        <v>Zone 5</v>
      </c>
    </row>
    <row r="2682" spans="1:8" x14ac:dyDescent="0.25">
      <c r="A2682" t="s">
        <v>369</v>
      </c>
      <c r="B2682">
        <v>60973</v>
      </c>
      <c r="C2682" t="str">
        <f t="shared" si="41"/>
        <v>60973</v>
      </c>
      <c r="D2682" t="s">
        <v>350</v>
      </c>
      <c r="E2682" t="s">
        <v>1647</v>
      </c>
      <c r="F2682" t="s">
        <v>504</v>
      </c>
      <c r="G2682" s="144">
        <v>92.58430731</v>
      </c>
      <c r="H2682" t="str">
        <f>IF(VLOOKUP(A2682,$J$4:$K$19,2)="Y",IF(G2682&lt;='State Zip Codes'!$P$4,'State Zip Codes'!$P$3,IF(G2682&lt;='State Zip Codes'!$Q$4,'State Zip Codes'!$Q$3,IF(G2682&lt;='State Zip Codes'!$R$4,'State Zip Codes'!$R$3,IF(G2682&lt;='State Zip Codes'!$S$4,'State Zip Codes'!$S$3,IF(G2682&lt;='State Zip Codes'!$T$4,'State Zip Codes'!$T$3,"OUT OF TERRITORY"))))),$U$3)</f>
        <v>Zone 5</v>
      </c>
    </row>
    <row r="2683" spans="1:8" x14ac:dyDescent="0.25">
      <c r="A2683" t="s">
        <v>369</v>
      </c>
      <c r="B2683">
        <v>61739</v>
      </c>
      <c r="C2683" t="str">
        <f t="shared" si="41"/>
        <v>61739</v>
      </c>
      <c r="D2683" t="s">
        <v>350</v>
      </c>
      <c r="E2683" t="s">
        <v>1662</v>
      </c>
      <c r="F2683" t="s">
        <v>1737</v>
      </c>
      <c r="G2683" s="144">
        <v>92.58430731</v>
      </c>
      <c r="H2683" t="str">
        <f>IF(VLOOKUP(A2683,$J$4:$K$19,2)="Y",IF(G2683&lt;='State Zip Codes'!$P$4,'State Zip Codes'!$P$3,IF(G2683&lt;='State Zip Codes'!$Q$4,'State Zip Codes'!$Q$3,IF(G2683&lt;='State Zip Codes'!$R$4,'State Zip Codes'!$R$3,IF(G2683&lt;='State Zip Codes'!$S$4,'State Zip Codes'!$S$3,IF(G2683&lt;='State Zip Codes'!$T$4,'State Zip Codes'!$T$3,"OUT OF TERRITORY"))))),$U$3)</f>
        <v>Zone 5</v>
      </c>
    </row>
    <row r="2684" spans="1:8" x14ac:dyDescent="0.25">
      <c r="A2684" t="s">
        <v>369</v>
      </c>
      <c r="B2684">
        <v>61326</v>
      </c>
      <c r="C2684" t="str">
        <f t="shared" si="41"/>
        <v>61326</v>
      </c>
      <c r="D2684" t="s">
        <v>350</v>
      </c>
      <c r="E2684" t="s">
        <v>853</v>
      </c>
      <c r="F2684" t="s">
        <v>1738</v>
      </c>
      <c r="G2684" s="144">
        <v>92.58430731</v>
      </c>
      <c r="H2684" t="str">
        <f>IF(VLOOKUP(A2684,$J$4:$K$19,2)="Y",IF(G2684&lt;='State Zip Codes'!$P$4,'State Zip Codes'!$P$3,IF(G2684&lt;='State Zip Codes'!$Q$4,'State Zip Codes'!$Q$3,IF(G2684&lt;='State Zip Codes'!$R$4,'State Zip Codes'!$R$3,IF(G2684&lt;='State Zip Codes'!$S$4,'State Zip Codes'!$S$3,IF(G2684&lt;='State Zip Codes'!$T$4,'State Zip Codes'!$T$3,"OUT OF TERRITORY"))))),$U$3)</f>
        <v>Zone 5</v>
      </c>
    </row>
    <row r="2685" spans="1:8" x14ac:dyDescent="0.25">
      <c r="A2685" t="s">
        <v>369</v>
      </c>
      <c r="B2685">
        <v>61337</v>
      </c>
      <c r="C2685" t="str">
        <f t="shared" si="41"/>
        <v>61337</v>
      </c>
      <c r="D2685" t="s">
        <v>350</v>
      </c>
      <c r="E2685" t="s">
        <v>1723</v>
      </c>
      <c r="F2685" t="s">
        <v>1739</v>
      </c>
      <c r="G2685" s="144">
        <v>92.58430731</v>
      </c>
      <c r="H2685" t="str">
        <f>IF(VLOOKUP(A2685,$J$4:$K$19,2)="Y",IF(G2685&lt;='State Zip Codes'!$P$4,'State Zip Codes'!$P$3,IF(G2685&lt;='State Zip Codes'!$Q$4,'State Zip Codes'!$Q$3,IF(G2685&lt;='State Zip Codes'!$R$4,'State Zip Codes'!$R$3,IF(G2685&lt;='State Zip Codes'!$S$4,'State Zip Codes'!$S$3,IF(G2685&lt;='State Zip Codes'!$T$4,'State Zip Codes'!$T$3,"OUT OF TERRITORY"))))),$U$3)</f>
        <v>Zone 5</v>
      </c>
    </row>
    <row r="2686" spans="1:8" x14ac:dyDescent="0.25">
      <c r="A2686" t="s">
        <v>369</v>
      </c>
      <c r="B2686">
        <v>61063</v>
      </c>
      <c r="C2686" t="str">
        <f t="shared" si="41"/>
        <v>61063</v>
      </c>
      <c r="D2686" t="s">
        <v>350</v>
      </c>
      <c r="E2686" t="s">
        <v>1677</v>
      </c>
      <c r="F2686" t="s">
        <v>1740</v>
      </c>
      <c r="G2686" s="144">
        <v>93.205678499999991</v>
      </c>
      <c r="H2686" t="str">
        <f>IF(VLOOKUP(A2686,$J$4:$K$19,2)="Y",IF(G2686&lt;='State Zip Codes'!$P$4,'State Zip Codes'!$P$3,IF(G2686&lt;='State Zip Codes'!$Q$4,'State Zip Codes'!$Q$3,IF(G2686&lt;='State Zip Codes'!$R$4,'State Zip Codes'!$R$3,IF(G2686&lt;='State Zip Codes'!$S$4,'State Zip Codes'!$S$3,IF(G2686&lt;='State Zip Codes'!$T$4,'State Zip Codes'!$T$3,"OUT OF TERRITORY"))))),$U$3)</f>
        <v>Zone 5</v>
      </c>
    </row>
    <row r="2687" spans="1:8" x14ac:dyDescent="0.25">
      <c r="A2687" t="s">
        <v>369</v>
      </c>
      <c r="B2687">
        <v>61047</v>
      </c>
      <c r="C2687" t="str">
        <f t="shared" si="41"/>
        <v>61047</v>
      </c>
      <c r="D2687" t="s">
        <v>350</v>
      </c>
      <c r="E2687" t="s">
        <v>1673</v>
      </c>
      <c r="F2687" t="s">
        <v>1741</v>
      </c>
      <c r="G2687" s="144">
        <v>93.205678499999991</v>
      </c>
      <c r="H2687" t="str">
        <f>IF(VLOOKUP(A2687,$J$4:$K$19,2)="Y",IF(G2687&lt;='State Zip Codes'!$P$4,'State Zip Codes'!$P$3,IF(G2687&lt;='State Zip Codes'!$Q$4,'State Zip Codes'!$Q$3,IF(G2687&lt;='State Zip Codes'!$R$4,'State Zip Codes'!$R$3,IF(G2687&lt;='State Zip Codes'!$S$4,'State Zip Codes'!$S$3,IF(G2687&lt;='State Zip Codes'!$T$4,'State Zip Codes'!$T$3,"OUT OF TERRITORY"))))),$U$3)</f>
        <v>Zone 5</v>
      </c>
    </row>
    <row r="2688" spans="1:8" x14ac:dyDescent="0.25">
      <c r="A2688" t="s">
        <v>369</v>
      </c>
      <c r="B2688">
        <v>61024</v>
      </c>
      <c r="C2688" t="str">
        <f t="shared" si="41"/>
        <v>61024</v>
      </c>
      <c r="D2688" t="s">
        <v>350</v>
      </c>
      <c r="E2688" t="s">
        <v>1677</v>
      </c>
      <c r="F2688" t="s">
        <v>1742</v>
      </c>
      <c r="G2688" s="144">
        <v>93.205678499999991</v>
      </c>
      <c r="H2688" t="str">
        <f>IF(VLOOKUP(A2688,$J$4:$K$19,2)="Y",IF(G2688&lt;='State Zip Codes'!$P$4,'State Zip Codes'!$P$3,IF(G2688&lt;='State Zip Codes'!$Q$4,'State Zip Codes'!$Q$3,IF(G2688&lt;='State Zip Codes'!$R$4,'State Zip Codes'!$R$3,IF(G2688&lt;='State Zip Codes'!$S$4,'State Zip Codes'!$S$3,IF(G2688&lt;='State Zip Codes'!$T$4,'State Zip Codes'!$T$3,"OUT OF TERRITORY"))))),$U$3)</f>
        <v>Zone 5</v>
      </c>
    </row>
    <row r="2689" spans="1:8" x14ac:dyDescent="0.25">
      <c r="A2689" t="s">
        <v>369</v>
      </c>
      <c r="B2689">
        <v>61740</v>
      </c>
      <c r="C2689" t="str">
        <f t="shared" si="41"/>
        <v>61740</v>
      </c>
      <c r="D2689" t="s">
        <v>350</v>
      </c>
      <c r="E2689" t="s">
        <v>1662</v>
      </c>
      <c r="F2689" t="s">
        <v>1743</v>
      </c>
      <c r="G2689" s="144">
        <v>93.827049689999996</v>
      </c>
      <c r="H2689" t="str">
        <f>IF(VLOOKUP(A2689,$J$4:$K$19,2)="Y",IF(G2689&lt;='State Zip Codes'!$P$4,'State Zip Codes'!$P$3,IF(G2689&lt;='State Zip Codes'!$Q$4,'State Zip Codes'!$Q$3,IF(G2689&lt;='State Zip Codes'!$R$4,'State Zip Codes'!$R$3,IF(G2689&lt;='State Zip Codes'!$S$4,'State Zip Codes'!$S$3,IF(G2689&lt;='State Zip Codes'!$T$4,'State Zip Codes'!$T$3,"OUT OF TERRITORY"))))),$U$3)</f>
        <v>Zone 5</v>
      </c>
    </row>
    <row r="2690" spans="1:8" x14ac:dyDescent="0.25">
      <c r="A2690" t="s">
        <v>369</v>
      </c>
      <c r="B2690">
        <v>61775</v>
      </c>
      <c r="C2690" t="str">
        <f t="shared" si="41"/>
        <v>61775</v>
      </c>
      <c r="D2690" t="s">
        <v>350</v>
      </c>
      <c r="E2690" t="s">
        <v>1662</v>
      </c>
      <c r="F2690" t="s">
        <v>1744</v>
      </c>
      <c r="G2690" s="144">
        <v>93.827049689999996</v>
      </c>
      <c r="H2690" t="str">
        <f>IF(VLOOKUP(A2690,$J$4:$K$19,2)="Y",IF(G2690&lt;='State Zip Codes'!$P$4,'State Zip Codes'!$P$3,IF(G2690&lt;='State Zip Codes'!$Q$4,'State Zip Codes'!$Q$3,IF(G2690&lt;='State Zip Codes'!$R$4,'State Zip Codes'!$R$3,IF(G2690&lt;='State Zip Codes'!$S$4,'State Zip Codes'!$S$3,IF(G2690&lt;='State Zip Codes'!$T$4,'State Zip Codes'!$T$3,"OUT OF TERRITORY"))))),$U$3)</f>
        <v>Zone 5</v>
      </c>
    </row>
    <row r="2691" spans="1:8" x14ac:dyDescent="0.25">
      <c r="A2691" t="s">
        <v>369</v>
      </c>
      <c r="B2691">
        <v>61321</v>
      </c>
      <c r="C2691" t="str">
        <f t="shared" si="41"/>
        <v>61321</v>
      </c>
      <c r="D2691" t="s">
        <v>350</v>
      </c>
      <c r="E2691" t="s">
        <v>445</v>
      </c>
      <c r="F2691" t="s">
        <v>1745</v>
      </c>
      <c r="G2691" s="144">
        <v>93.827049689999996</v>
      </c>
      <c r="H2691" t="str">
        <f>IF(VLOOKUP(A2691,$J$4:$K$19,2)="Y",IF(G2691&lt;='State Zip Codes'!$P$4,'State Zip Codes'!$P$3,IF(G2691&lt;='State Zip Codes'!$Q$4,'State Zip Codes'!$Q$3,IF(G2691&lt;='State Zip Codes'!$R$4,'State Zip Codes'!$R$3,IF(G2691&lt;='State Zip Codes'!$S$4,'State Zip Codes'!$S$3,IF(G2691&lt;='State Zip Codes'!$T$4,'State Zip Codes'!$T$3,"OUT OF TERRITORY"))))),$U$3)</f>
        <v>Zone 5</v>
      </c>
    </row>
    <row r="2692" spans="1:8" x14ac:dyDescent="0.25">
      <c r="A2692" t="s">
        <v>369</v>
      </c>
      <c r="B2692">
        <v>61054</v>
      </c>
      <c r="C2692" t="str">
        <f t="shared" si="41"/>
        <v>61054</v>
      </c>
      <c r="D2692" t="s">
        <v>350</v>
      </c>
      <c r="E2692" t="s">
        <v>1673</v>
      </c>
      <c r="F2692" t="s">
        <v>1746</v>
      </c>
      <c r="G2692" s="144">
        <v>93.827049689999996</v>
      </c>
      <c r="H2692" t="str">
        <f>IF(VLOOKUP(A2692,$J$4:$K$19,2)="Y",IF(G2692&lt;='State Zip Codes'!$P$4,'State Zip Codes'!$P$3,IF(G2692&lt;='State Zip Codes'!$Q$4,'State Zip Codes'!$Q$3,IF(G2692&lt;='State Zip Codes'!$R$4,'State Zip Codes'!$R$3,IF(G2692&lt;='State Zip Codes'!$S$4,'State Zip Codes'!$S$3,IF(G2692&lt;='State Zip Codes'!$T$4,'State Zip Codes'!$T$3,"OUT OF TERRITORY"))))),$U$3)</f>
        <v>Zone 5</v>
      </c>
    </row>
    <row r="2693" spans="1:8" x14ac:dyDescent="0.25">
      <c r="A2693" t="s">
        <v>369</v>
      </c>
      <c r="B2693">
        <v>60942</v>
      </c>
      <c r="C2693" t="str">
        <f t="shared" ref="C2693:C2756" si="42">TRIM(CLEAN(B2693))</f>
        <v>60942</v>
      </c>
      <c r="D2693" t="s">
        <v>350</v>
      </c>
      <c r="E2693" t="s">
        <v>1747</v>
      </c>
      <c r="F2693" t="s">
        <v>1748</v>
      </c>
      <c r="G2693" s="144">
        <v>94.44842088</v>
      </c>
      <c r="H2693" t="str">
        <f>IF(VLOOKUP(A2693,$J$4:$K$19,2)="Y",IF(G2693&lt;='State Zip Codes'!$P$4,'State Zip Codes'!$P$3,IF(G2693&lt;='State Zip Codes'!$Q$4,'State Zip Codes'!$Q$3,IF(G2693&lt;='State Zip Codes'!$R$4,'State Zip Codes'!$R$3,IF(G2693&lt;='State Zip Codes'!$S$4,'State Zip Codes'!$S$3,IF(G2693&lt;='State Zip Codes'!$T$4,'State Zip Codes'!$T$3,"OUT OF TERRITORY"))))),$U$3)</f>
        <v>Zone 5</v>
      </c>
    </row>
    <row r="2694" spans="1:8" x14ac:dyDescent="0.25">
      <c r="A2694" t="s">
        <v>369</v>
      </c>
      <c r="B2694">
        <v>61358</v>
      </c>
      <c r="C2694" t="str">
        <f t="shared" si="42"/>
        <v>61358</v>
      </c>
      <c r="D2694" t="s">
        <v>350</v>
      </c>
      <c r="E2694" t="s">
        <v>445</v>
      </c>
      <c r="F2694" t="s">
        <v>1749</v>
      </c>
      <c r="G2694" s="144">
        <v>95.069792069999991</v>
      </c>
      <c r="H2694" t="str">
        <f>IF(VLOOKUP(A2694,$J$4:$K$19,2)="Y",IF(G2694&lt;='State Zip Codes'!$P$4,'State Zip Codes'!$P$3,IF(G2694&lt;='State Zip Codes'!$Q$4,'State Zip Codes'!$Q$3,IF(G2694&lt;='State Zip Codes'!$R$4,'State Zip Codes'!$R$3,IF(G2694&lt;='State Zip Codes'!$S$4,'State Zip Codes'!$S$3,IF(G2694&lt;='State Zip Codes'!$T$4,'State Zip Codes'!$T$3,"OUT OF TERRITORY"))))),$U$3)</f>
        <v>Zone 5</v>
      </c>
    </row>
    <row r="2695" spans="1:8" x14ac:dyDescent="0.25">
      <c r="A2695" t="s">
        <v>369</v>
      </c>
      <c r="B2695">
        <v>61335</v>
      </c>
      <c r="C2695" t="str">
        <f t="shared" si="42"/>
        <v>61335</v>
      </c>
      <c r="D2695" t="s">
        <v>350</v>
      </c>
      <c r="E2695" t="s">
        <v>853</v>
      </c>
      <c r="F2695" t="s">
        <v>1750</v>
      </c>
      <c r="G2695" s="144">
        <v>95.691163259999996</v>
      </c>
      <c r="H2695" t="str">
        <f>IF(VLOOKUP(A2695,$J$4:$K$19,2)="Y",IF(G2695&lt;='State Zip Codes'!$P$4,'State Zip Codes'!$P$3,IF(G2695&lt;='State Zip Codes'!$Q$4,'State Zip Codes'!$Q$3,IF(G2695&lt;='State Zip Codes'!$R$4,'State Zip Codes'!$R$3,IF(G2695&lt;='State Zip Codes'!$S$4,'State Zip Codes'!$S$3,IF(G2695&lt;='State Zip Codes'!$T$4,'State Zip Codes'!$T$3,"OUT OF TERRITORY"))))),$U$3)</f>
        <v>Zone 5</v>
      </c>
    </row>
    <row r="2696" spans="1:8" x14ac:dyDescent="0.25">
      <c r="A2696" t="s">
        <v>369</v>
      </c>
      <c r="B2696">
        <v>61021</v>
      </c>
      <c r="C2696" t="str">
        <f t="shared" si="42"/>
        <v>61021</v>
      </c>
      <c r="D2696" t="s">
        <v>350</v>
      </c>
      <c r="E2696" t="s">
        <v>1012</v>
      </c>
      <c r="F2696" t="s">
        <v>1751</v>
      </c>
      <c r="G2696" s="144">
        <v>95.691163259999996</v>
      </c>
      <c r="H2696" t="str">
        <f>IF(VLOOKUP(A2696,$J$4:$K$19,2)="Y",IF(G2696&lt;='State Zip Codes'!$P$4,'State Zip Codes'!$P$3,IF(G2696&lt;='State Zip Codes'!$Q$4,'State Zip Codes'!$Q$3,IF(G2696&lt;='State Zip Codes'!$R$4,'State Zip Codes'!$R$3,IF(G2696&lt;='State Zip Codes'!$S$4,'State Zip Codes'!$S$3,IF(G2696&lt;='State Zip Codes'!$T$4,'State Zip Codes'!$T$3,"OUT OF TERRITORY"))))),$U$3)</f>
        <v>Zone 5</v>
      </c>
    </row>
    <row r="2697" spans="1:8" x14ac:dyDescent="0.25">
      <c r="A2697" t="s">
        <v>369</v>
      </c>
      <c r="B2697">
        <v>61349</v>
      </c>
      <c r="C2697" t="str">
        <f t="shared" si="42"/>
        <v>61349</v>
      </c>
      <c r="D2697" t="s">
        <v>350</v>
      </c>
      <c r="E2697" t="s">
        <v>1723</v>
      </c>
      <c r="F2697" t="s">
        <v>1752</v>
      </c>
      <c r="G2697" s="144">
        <v>96.312534450000001</v>
      </c>
      <c r="H2697" t="str">
        <f>IF(VLOOKUP(A2697,$J$4:$K$19,2)="Y",IF(G2697&lt;='State Zip Codes'!$P$4,'State Zip Codes'!$P$3,IF(G2697&lt;='State Zip Codes'!$Q$4,'State Zip Codes'!$Q$3,IF(G2697&lt;='State Zip Codes'!$R$4,'State Zip Codes'!$R$3,IF(G2697&lt;='State Zip Codes'!$S$4,'State Zip Codes'!$S$3,IF(G2697&lt;='State Zip Codes'!$T$4,'State Zip Codes'!$T$3,"OUT OF TERRITORY"))))),$U$3)</f>
        <v>Zone 5</v>
      </c>
    </row>
    <row r="2698" spans="1:8" x14ac:dyDescent="0.25">
      <c r="A2698" t="s">
        <v>369</v>
      </c>
      <c r="B2698">
        <v>60948</v>
      </c>
      <c r="C2698" t="str">
        <f t="shared" si="42"/>
        <v>60948</v>
      </c>
      <c r="D2698" t="s">
        <v>350</v>
      </c>
      <c r="E2698" t="s">
        <v>1647</v>
      </c>
      <c r="F2698" t="s">
        <v>1753</v>
      </c>
      <c r="G2698" s="144">
        <v>96.312534450000001</v>
      </c>
      <c r="H2698" t="str">
        <f>IF(VLOOKUP(A2698,$J$4:$K$19,2)="Y",IF(G2698&lt;='State Zip Codes'!$P$4,'State Zip Codes'!$P$3,IF(G2698&lt;='State Zip Codes'!$Q$4,'State Zip Codes'!$Q$3,IF(G2698&lt;='State Zip Codes'!$R$4,'State Zip Codes'!$R$3,IF(G2698&lt;='State Zip Codes'!$S$4,'State Zip Codes'!$S$3,IF(G2698&lt;='State Zip Codes'!$T$4,'State Zip Codes'!$T$3,"OUT OF TERRITORY"))))),$U$3)</f>
        <v>Zone 5</v>
      </c>
    </row>
    <row r="2699" spans="1:8" x14ac:dyDescent="0.25">
      <c r="A2699" t="s">
        <v>369</v>
      </c>
      <c r="B2699">
        <v>60952</v>
      </c>
      <c r="C2699" t="str">
        <f t="shared" si="42"/>
        <v>60952</v>
      </c>
      <c r="D2699" t="s">
        <v>350</v>
      </c>
      <c r="E2699" t="s">
        <v>1664</v>
      </c>
      <c r="F2699" t="s">
        <v>1754</v>
      </c>
      <c r="G2699" s="144">
        <v>96.312534450000001</v>
      </c>
      <c r="H2699" t="str">
        <f>IF(VLOOKUP(A2699,$J$4:$K$19,2)="Y",IF(G2699&lt;='State Zip Codes'!$P$4,'State Zip Codes'!$P$3,IF(G2699&lt;='State Zip Codes'!$Q$4,'State Zip Codes'!$Q$3,IF(G2699&lt;='State Zip Codes'!$R$4,'State Zip Codes'!$R$3,IF(G2699&lt;='State Zip Codes'!$S$4,'State Zip Codes'!$S$3,IF(G2699&lt;='State Zip Codes'!$T$4,'State Zip Codes'!$T$3,"OUT OF TERRITORY"))))),$U$3)</f>
        <v>Zone 5</v>
      </c>
    </row>
    <row r="2700" spans="1:8" x14ac:dyDescent="0.25">
      <c r="A2700" t="s">
        <v>369</v>
      </c>
      <c r="B2700">
        <v>61039</v>
      </c>
      <c r="C2700" t="str">
        <f t="shared" si="42"/>
        <v>61039</v>
      </c>
      <c r="D2700" t="s">
        <v>350</v>
      </c>
      <c r="E2700" t="s">
        <v>1755</v>
      </c>
      <c r="F2700" t="s">
        <v>1756</v>
      </c>
      <c r="G2700" s="144">
        <v>96.933905639999992</v>
      </c>
      <c r="H2700" t="str">
        <f>IF(VLOOKUP(A2700,$J$4:$K$19,2)="Y",IF(G2700&lt;='State Zip Codes'!$P$4,'State Zip Codes'!$P$3,IF(G2700&lt;='State Zip Codes'!$Q$4,'State Zip Codes'!$Q$3,IF(G2700&lt;='State Zip Codes'!$R$4,'State Zip Codes'!$R$3,IF(G2700&lt;='State Zip Codes'!$S$4,'State Zip Codes'!$S$3,IF(G2700&lt;='State Zip Codes'!$T$4,'State Zip Codes'!$T$3,"OUT OF TERRITORY"))))),$U$3)</f>
        <v>Zone 5</v>
      </c>
    </row>
    <row r="2701" spans="1:8" x14ac:dyDescent="0.25">
      <c r="A2701" t="s">
        <v>369</v>
      </c>
      <c r="B2701">
        <v>61327</v>
      </c>
      <c r="C2701" t="str">
        <f t="shared" si="42"/>
        <v>61327</v>
      </c>
      <c r="D2701" t="s">
        <v>350</v>
      </c>
      <c r="E2701" t="s">
        <v>853</v>
      </c>
      <c r="F2701" t="s">
        <v>1757</v>
      </c>
      <c r="G2701" s="144">
        <v>97.555276829999997</v>
      </c>
      <c r="H2701" t="str">
        <f>IF(VLOOKUP(A2701,$J$4:$K$19,2)="Y",IF(G2701&lt;='State Zip Codes'!$P$4,'State Zip Codes'!$P$3,IF(G2701&lt;='State Zip Codes'!$Q$4,'State Zip Codes'!$Q$3,IF(G2701&lt;='State Zip Codes'!$R$4,'State Zip Codes'!$R$3,IF(G2701&lt;='State Zip Codes'!$S$4,'State Zip Codes'!$S$3,IF(G2701&lt;='State Zip Codes'!$T$4,'State Zip Codes'!$T$3,"OUT OF TERRITORY"))))),$U$3)</f>
        <v>Zone 5</v>
      </c>
    </row>
    <row r="2702" spans="1:8" x14ac:dyDescent="0.25">
      <c r="A2702" t="s">
        <v>369</v>
      </c>
      <c r="B2702">
        <v>61726</v>
      </c>
      <c r="C2702" t="str">
        <f t="shared" si="42"/>
        <v>61726</v>
      </c>
      <c r="D2702" t="s">
        <v>350</v>
      </c>
      <c r="E2702" t="s">
        <v>1758</v>
      </c>
      <c r="F2702" t="s">
        <v>1759</v>
      </c>
      <c r="G2702" s="144">
        <v>97.555276829999997</v>
      </c>
      <c r="H2702" t="str">
        <f>IF(VLOOKUP(A2702,$J$4:$K$19,2)="Y",IF(G2702&lt;='State Zip Codes'!$P$4,'State Zip Codes'!$P$3,IF(G2702&lt;='State Zip Codes'!$Q$4,'State Zip Codes'!$Q$3,IF(G2702&lt;='State Zip Codes'!$R$4,'State Zip Codes'!$R$3,IF(G2702&lt;='State Zip Codes'!$S$4,'State Zip Codes'!$S$3,IF(G2702&lt;='State Zip Codes'!$T$4,'State Zip Codes'!$T$3,"OUT OF TERRITORY"))))),$U$3)</f>
        <v>Zone 5</v>
      </c>
    </row>
    <row r="2703" spans="1:8" x14ac:dyDescent="0.25">
      <c r="A2703" t="s">
        <v>369</v>
      </c>
      <c r="B2703">
        <v>61773</v>
      </c>
      <c r="C2703" t="str">
        <f t="shared" si="42"/>
        <v>61773</v>
      </c>
      <c r="D2703" t="s">
        <v>350</v>
      </c>
      <c r="E2703" t="s">
        <v>1664</v>
      </c>
      <c r="F2703" t="s">
        <v>1760</v>
      </c>
      <c r="G2703" s="144">
        <v>98.176648019999988</v>
      </c>
      <c r="H2703" t="str">
        <f>IF(VLOOKUP(A2703,$J$4:$K$19,2)="Y",IF(G2703&lt;='State Zip Codes'!$P$4,'State Zip Codes'!$P$3,IF(G2703&lt;='State Zip Codes'!$Q$4,'State Zip Codes'!$Q$3,IF(G2703&lt;='State Zip Codes'!$R$4,'State Zip Codes'!$R$3,IF(G2703&lt;='State Zip Codes'!$S$4,'State Zip Codes'!$S$3,IF(G2703&lt;='State Zip Codes'!$T$4,'State Zip Codes'!$T$3,"OUT OF TERRITORY"))))),$U$3)</f>
        <v>Zone 5</v>
      </c>
    </row>
    <row r="2704" spans="1:8" x14ac:dyDescent="0.25">
      <c r="A2704" t="s">
        <v>369</v>
      </c>
      <c r="B2704">
        <v>61336</v>
      </c>
      <c r="C2704" t="str">
        <f t="shared" si="42"/>
        <v>61336</v>
      </c>
      <c r="D2704" t="s">
        <v>350</v>
      </c>
      <c r="E2704" t="s">
        <v>853</v>
      </c>
      <c r="F2704" t="s">
        <v>1761</v>
      </c>
      <c r="G2704" s="144">
        <v>99.419390399999997</v>
      </c>
      <c r="H2704" t="str">
        <f>IF(VLOOKUP(A2704,$J$4:$K$19,2)="Y",IF(G2704&lt;='State Zip Codes'!$P$4,'State Zip Codes'!$P$3,IF(G2704&lt;='State Zip Codes'!$Q$4,'State Zip Codes'!$Q$3,IF(G2704&lt;='State Zip Codes'!$R$4,'State Zip Codes'!$R$3,IF(G2704&lt;='State Zip Codes'!$S$4,'State Zip Codes'!$S$3,IF(G2704&lt;='State Zip Codes'!$T$4,'State Zip Codes'!$T$3,"OUT OF TERRITORY"))))),$U$3)</f>
        <v>Zone 5</v>
      </c>
    </row>
    <row r="2705" spans="1:8" x14ac:dyDescent="0.25">
      <c r="A2705" t="s">
        <v>369</v>
      </c>
      <c r="B2705">
        <v>61067</v>
      </c>
      <c r="C2705" t="str">
        <f t="shared" si="42"/>
        <v>61067</v>
      </c>
      <c r="D2705" t="s">
        <v>350</v>
      </c>
      <c r="E2705" t="s">
        <v>1755</v>
      </c>
      <c r="F2705" t="s">
        <v>1762</v>
      </c>
      <c r="G2705" s="144">
        <v>99.419390399999997</v>
      </c>
      <c r="H2705" t="str">
        <f>IF(VLOOKUP(A2705,$J$4:$K$19,2)="Y",IF(G2705&lt;='State Zip Codes'!$P$4,'State Zip Codes'!$P$3,IF(G2705&lt;='State Zip Codes'!$Q$4,'State Zip Codes'!$Q$3,IF(G2705&lt;='State Zip Codes'!$R$4,'State Zip Codes'!$R$3,IF(G2705&lt;='State Zip Codes'!$S$4,'State Zip Codes'!$S$3,IF(G2705&lt;='State Zip Codes'!$T$4,'State Zip Codes'!$T$3,"OUT OF TERRITORY"))))),$U$3)</f>
        <v>Zone 5</v>
      </c>
    </row>
    <row r="2706" spans="1:8" x14ac:dyDescent="0.25">
      <c r="A2706" t="s">
        <v>369</v>
      </c>
      <c r="B2706">
        <v>61356</v>
      </c>
      <c r="C2706" t="str">
        <f t="shared" si="42"/>
        <v>61356</v>
      </c>
      <c r="D2706" t="s">
        <v>350</v>
      </c>
      <c r="E2706" t="s">
        <v>1723</v>
      </c>
      <c r="F2706" t="s">
        <v>1386</v>
      </c>
      <c r="G2706" s="144">
        <v>99.419390399999997</v>
      </c>
      <c r="H2706" t="str">
        <f>IF(VLOOKUP(A2706,$J$4:$K$19,2)="Y",IF(G2706&lt;='State Zip Codes'!$P$4,'State Zip Codes'!$P$3,IF(G2706&lt;='State Zip Codes'!$Q$4,'State Zip Codes'!$Q$3,IF(G2706&lt;='State Zip Codes'!$R$4,'State Zip Codes'!$R$3,IF(G2706&lt;='State Zip Codes'!$S$4,'State Zip Codes'!$S$3,IF(G2706&lt;='State Zip Codes'!$T$4,'State Zip Codes'!$T$3,"OUT OF TERRITORY"))))),$U$3)</f>
        <v>Zone 5</v>
      </c>
    </row>
    <row r="2707" spans="1:8" x14ac:dyDescent="0.25">
      <c r="A2707" t="s">
        <v>369</v>
      </c>
      <c r="B2707">
        <v>61731</v>
      </c>
      <c r="C2707" t="str">
        <f t="shared" si="42"/>
        <v>61731</v>
      </c>
      <c r="D2707" t="s">
        <v>350</v>
      </c>
      <c r="E2707" t="s">
        <v>1758</v>
      </c>
      <c r="F2707" t="s">
        <v>1763</v>
      </c>
      <c r="G2707" s="144">
        <v>100.04076158999999</v>
      </c>
      <c r="H2707" t="str">
        <f>IF(VLOOKUP(A2707,$J$4:$K$19,2)="Y",IF(G2707&lt;='State Zip Codes'!$P$4,'State Zip Codes'!$P$3,IF(G2707&lt;='State Zip Codes'!$Q$4,'State Zip Codes'!$Q$3,IF(G2707&lt;='State Zip Codes'!$R$4,'State Zip Codes'!$R$3,IF(G2707&lt;='State Zip Codes'!$S$4,'State Zip Codes'!$S$3,IF(G2707&lt;='State Zip Codes'!$T$4,'State Zip Codes'!$T$3,"OUT OF TERRITORY"))))),$U$3)</f>
        <v>Zone 5</v>
      </c>
    </row>
    <row r="2708" spans="1:8" x14ac:dyDescent="0.25">
      <c r="A2708" t="s">
        <v>369</v>
      </c>
      <c r="B2708">
        <v>61019</v>
      </c>
      <c r="C2708" t="str">
        <f t="shared" si="42"/>
        <v>61019</v>
      </c>
      <c r="D2708" t="s">
        <v>350</v>
      </c>
      <c r="E2708" t="s">
        <v>1755</v>
      </c>
      <c r="F2708" t="s">
        <v>1764</v>
      </c>
      <c r="G2708" s="144">
        <v>100.04076158999999</v>
      </c>
      <c r="H2708" t="str">
        <f>IF(VLOOKUP(A2708,$J$4:$K$19,2)="Y",IF(G2708&lt;='State Zip Codes'!$P$4,'State Zip Codes'!$P$3,IF(G2708&lt;='State Zip Codes'!$Q$4,'State Zip Codes'!$Q$3,IF(G2708&lt;='State Zip Codes'!$R$4,'State Zip Codes'!$R$3,IF(G2708&lt;='State Zip Codes'!$S$4,'State Zip Codes'!$S$3,IF(G2708&lt;='State Zip Codes'!$T$4,'State Zip Codes'!$T$3,"OUT OF TERRITORY"))))),$U$3)</f>
        <v>Zone 5</v>
      </c>
    </row>
    <row r="2709" spans="1:8" x14ac:dyDescent="0.25">
      <c r="A2709" t="s">
        <v>369</v>
      </c>
      <c r="B2709">
        <v>61042</v>
      </c>
      <c r="C2709" t="str">
        <f t="shared" si="42"/>
        <v>61042</v>
      </c>
      <c r="D2709" t="s">
        <v>350</v>
      </c>
      <c r="E2709" t="s">
        <v>1012</v>
      </c>
      <c r="F2709" t="s">
        <v>1765</v>
      </c>
      <c r="G2709" s="144">
        <v>100.04076158999999</v>
      </c>
      <c r="H2709" t="str">
        <f>IF(VLOOKUP(A2709,$J$4:$K$19,2)="Y",IF(G2709&lt;='State Zip Codes'!$P$4,'State Zip Codes'!$P$3,IF(G2709&lt;='State Zip Codes'!$Q$4,'State Zip Codes'!$Q$3,IF(G2709&lt;='State Zip Codes'!$R$4,'State Zip Codes'!$R$3,IF(G2709&lt;='State Zip Codes'!$S$4,'State Zip Codes'!$S$3,IF(G2709&lt;='State Zip Codes'!$T$4,'State Zip Codes'!$T$3,"OUT OF TERRITORY"))))),$U$3)</f>
        <v>Zone 5</v>
      </c>
    </row>
    <row r="2710" spans="1:8" x14ac:dyDescent="0.25">
      <c r="A2710" t="s">
        <v>369</v>
      </c>
      <c r="B2710">
        <v>61369</v>
      </c>
      <c r="C2710" t="str">
        <f t="shared" si="42"/>
        <v>61369</v>
      </c>
      <c r="D2710" t="s">
        <v>350</v>
      </c>
      <c r="E2710" t="s">
        <v>1733</v>
      </c>
      <c r="F2710" t="s">
        <v>1766</v>
      </c>
      <c r="G2710" s="144">
        <v>100.66213277999999</v>
      </c>
      <c r="H2710" t="str">
        <f>IF(VLOOKUP(A2710,$J$4:$K$19,2)="Y",IF(G2710&lt;='State Zip Codes'!$P$4,'State Zip Codes'!$P$3,IF(G2710&lt;='State Zip Codes'!$Q$4,'State Zip Codes'!$Q$3,IF(G2710&lt;='State Zip Codes'!$R$4,'State Zip Codes'!$R$3,IF(G2710&lt;='State Zip Codes'!$S$4,'State Zip Codes'!$S$3,IF(G2710&lt;='State Zip Codes'!$T$4,'State Zip Codes'!$T$3,"OUT OF TERRITORY"))))),$U$3)</f>
        <v>Zone 5</v>
      </c>
    </row>
    <row r="2711" spans="1:8" x14ac:dyDescent="0.25">
      <c r="A2711" t="s">
        <v>369</v>
      </c>
      <c r="B2711">
        <v>61064</v>
      </c>
      <c r="C2711" t="str">
        <f t="shared" si="42"/>
        <v>61064</v>
      </c>
      <c r="D2711" t="s">
        <v>350</v>
      </c>
      <c r="E2711" t="s">
        <v>1673</v>
      </c>
      <c r="F2711" t="s">
        <v>1767</v>
      </c>
      <c r="G2711" s="144">
        <v>100.66213277999999</v>
      </c>
      <c r="H2711" t="str">
        <f>IF(VLOOKUP(A2711,$J$4:$K$19,2)="Y",IF(G2711&lt;='State Zip Codes'!$P$4,'State Zip Codes'!$P$3,IF(G2711&lt;='State Zip Codes'!$Q$4,'State Zip Codes'!$Q$3,IF(G2711&lt;='State Zip Codes'!$R$4,'State Zip Codes'!$R$3,IF(G2711&lt;='State Zip Codes'!$S$4,'State Zip Codes'!$S$3,IF(G2711&lt;='State Zip Codes'!$T$4,'State Zip Codes'!$T$3,"OUT OF TERRITORY"))))),$U$3)</f>
        <v>Zone 5</v>
      </c>
    </row>
    <row r="2712" spans="1:8" x14ac:dyDescent="0.25">
      <c r="A2712" t="s">
        <v>369</v>
      </c>
      <c r="B2712">
        <v>60960</v>
      </c>
      <c r="C2712" t="str">
        <f t="shared" si="42"/>
        <v>60960</v>
      </c>
      <c r="D2712" t="s">
        <v>350</v>
      </c>
      <c r="E2712" t="s">
        <v>1747</v>
      </c>
      <c r="F2712" t="s">
        <v>1768</v>
      </c>
      <c r="G2712" s="144">
        <v>100.66213277999999</v>
      </c>
      <c r="H2712" t="str">
        <f>IF(VLOOKUP(A2712,$J$4:$K$19,2)="Y",IF(G2712&lt;='State Zip Codes'!$P$4,'State Zip Codes'!$P$3,IF(G2712&lt;='State Zip Codes'!$Q$4,'State Zip Codes'!$Q$3,IF(G2712&lt;='State Zip Codes'!$R$4,'State Zip Codes'!$R$3,IF(G2712&lt;='State Zip Codes'!$S$4,'State Zip Codes'!$S$3,IF(G2712&lt;='State Zip Codes'!$T$4,'State Zip Codes'!$T$3,"OUT OF TERRITORY"))))),$U$3)</f>
        <v>Zone 5</v>
      </c>
    </row>
    <row r="2713" spans="1:8" x14ac:dyDescent="0.25">
      <c r="A2713" t="s">
        <v>369</v>
      </c>
      <c r="B2713">
        <v>61760</v>
      </c>
      <c r="C2713" t="str">
        <f t="shared" si="42"/>
        <v>61760</v>
      </c>
      <c r="D2713" t="s">
        <v>350</v>
      </c>
      <c r="E2713" t="s">
        <v>1769</v>
      </c>
      <c r="F2713" t="s">
        <v>1770</v>
      </c>
      <c r="G2713" s="144">
        <v>101.90487515999999</v>
      </c>
      <c r="H2713" t="str">
        <f>IF(VLOOKUP(A2713,$J$4:$K$19,2)="Y",IF(G2713&lt;='State Zip Codes'!$P$4,'State Zip Codes'!$P$3,IF(G2713&lt;='State Zip Codes'!$Q$4,'State Zip Codes'!$Q$3,IF(G2713&lt;='State Zip Codes'!$R$4,'State Zip Codes'!$R$3,IF(G2713&lt;='State Zip Codes'!$S$4,'State Zip Codes'!$S$3,IF(G2713&lt;='State Zip Codes'!$T$4,'State Zip Codes'!$T$3,"OUT OF TERRITORY"))))),$U$3)</f>
        <v>Zone 5</v>
      </c>
    </row>
    <row r="2714" spans="1:8" x14ac:dyDescent="0.25">
      <c r="A2714" t="s">
        <v>369</v>
      </c>
      <c r="B2714">
        <v>61030</v>
      </c>
      <c r="C2714" t="str">
        <f t="shared" si="42"/>
        <v>61030</v>
      </c>
      <c r="D2714" t="s">
        <v>350</v>
      </c>
      <c r="E2714" t="s">
        <v>1673</v>
      </c>
      <c r="F2714" t="s">
        <v>1771</v>
      </c>
      <c r="G2714" s="144">
        <v>102.52624634999999</v>
      </c>
      <c r="H2714" t="str">
        <f>IF(VLOOKUP(A2714,$J$4:$K$19,2)="Y",IF(G2714&lt;='State Zip Codes'!$P$4,'State Zip Codes'!$P$3,IF(G2714&lt;='State Zip Codes'!$Q$4,'State Zip Codes'!$Q$3,IF(G2714&lt;='State Zip Codes'!$R$4,'State Zip Codes'!$R$3,IF(G2714&lt;='State Zip Codes'!$S$4,'State Zip Codes'!$S$3,IF(G2714&lt;='State Zip Codes'!$T$4,'State Zip Codes'!$T$3,"OUT OF TERRITORY"))))),$U$3)</f>
        <v>Zone 5</v>
      </c>
    </row>
    <row r="2715" spans="1:8" x14ac:dyDescent="0.25">
      <c r="A2715" t="s">
        <v>369</v>
      </c>
      <c r="B2715">
        <v>61070</v>
      </c>
      <c r="C2715" t="str">
        <f t="shared" si="42"/>
        <v>61070</v>
      </c>
      <c r="D2715" t="s">
        <v>350</v>
      </c>
      <c r="E2715" t="s">
        <v>1755</v>
      </c>
      <c r="F2715" t="s">
        <v>1772</v>
      </c>
      <c r="G2715" s="144">
        <v>102.52624634999999</v>
      </c>
      <c r="H2715" t="str">
        <f>IF(VLOOKUP(A2715,$J$4:$K$19,2)="Y",IF(G2715&lt;='State Zip Codes'!$P$4,'State Zip Codes'!$P$3,IF(G2715&lt;='State Zip Codes'!$Q$4,'State Zip Codes'!$Q$3,IF(G2715&lt;='State Zip Codes'!$R$4,'State Zip Codes'!$R$3,IF(G2715&lt;='State Zip Codes'!$S$4,'State Zip Codes'!$S$3,IF(G2715&lt;='State Zip Codes'!$T$4,'State Zip Codes'!$T$3,"OUT OF TERRITORY"))))),$U$3)</f>
        <v>Zone 5</v>
      </c>
    </row>
    <row r="2716" spans="1:8" x14ac:dyDescent="0.25">
      <c r="A2716" t="s">
        <v>369</v>
      </c>
      <c r="B2716">
        <v>61375</v>
      </c>
      <c r="C2716" t="str">
        <f t="shared" si="42"/>
        <v>61375</v>
      </c>
      <c r="D2716" t="s">
        <v>350</v>
      </c>
      <c r="E2716" t="s">
        <v>1733</v>
      </c>
      <c r="F2716" t="s">
        <v>1773</v>
      </c>
      <c r="G2716" s="144">
        <v>102.52624634999999</v>
      </c>
      <c r="H2716" t="str">
        <f>IF(VLOOKUP(A2716,$J$4:$K$19,2)="Y",IF(G2716&lt;='State Zip Codes'!$P$4,'State Zip Codes'!$P$3,IF(G2716&lt;='State Zip Codes'!$Q$4,'State Zip Codes'!$Q$3,IF(G2716&lt;='State Zip Codes'!$R$4,'State Zip Codes'!$R$3,IF(G2716&lt;='State Zip Codes'!$S$4,'State Zip Codes'!$S$3,IF(G2716&lt;='State Zip Codes'!$T$4,'State Zip Codes'!$T$3,"OUT OF TERRITORY"))))),$U$3)</f>
        <v>Zone 5</v>
      </c>
    </row>
    <row r="2717" spans="1:8" x14ac:dyDescent="0.25">
      <c r="A2717" t="s">
        <v>369</v>
      </c>
      <c r="B2717">
        <v>60957</v>
      </c>
      <c r="C2717" t="str">
        <f t="shared" si="42"/>
        <v>60957</v>
      </c>
      <c r="D2717" t="s">
        <v>350</v>
      </c>
      <c r="E2717" t="s">
        <v>1664</v>
      </c>
      <c r="F2717" t="s">
        <v>1774</v>
      </c>
      <c r="G2717" s="144">
        <v>103.14761754</v>
      </c>
      <c r="H2717" t="str">
        <f>IF(VLOOKUP(A2717,$J$4:$K$19,2)="Y",IF(G2717&lt;='State Zip Codes'!$P$4,'State Zip Codes'!$P$3,IF(G2717&lt;='State Zip Codes'!$Q$4,'State Zip Codes'!$Q$3,IF(G2717&lt;='State Zip Codes'!$R$4,'State Zip Codes'!$R$3,IF(G2717&lt;='State Zip Codes'!$S$4,'State Zip Codes'!$S$3,IF(G2717&lt;='State Zip Codes'!$T$4,'State Zip Codes'!$T$3,"OUT OF TERRITORY"))))),$U$3)</f>
        <v>Zone 5</v>
      </c>
    </row>
    <row r="2718" spans="1:8" x14ac:dyDescent="0.25">
      <c r="A2718" t="s">
        <v>369</v>
      </c>
      <c r="B2718">
        <v>61007</v>
      </c>
      <c r="C2718" t="str">
        <f t="shared" si="42"/>
        <v>61007</v>
      </c>
      <c r="D2718" t="s">
        <v>350</v>
      </c>
      <c r="E2718" t="s">
        <v>1673</v>
      </c>
      <c r="F2718" t="s">
        <v>1775</v>
      </c>
      <c r="G2718" s="144">
        <v>103.14761754</v>
      </c>
      <c r="H2718" t="str">
        <f>IF(VLOOKUP(A2718,$J$4:$K$19,2)="Y",IF(G2718&lt;='State Zip Codes'!$P$4,'State Zip Codes'!$P$3,IF(G2718&lt;='State Zip Codes'!$Q$4,'State Zip Codes'!$Q$3,IF(G2718&lt;='State Zip Codes'!$R$4,'State Zip Codes'!$R$3,IF(G2718&lt;='State Zip Codes'!$S$4,'State Zip Codes'!$S$3,IF(G2718&lt;='State Zip Codes'!$T$4,'State Zip Codes'!$T$3,"OUT OF TERRITORY"))))),$U$3)</f>
        <v>Zone 5</v>
      </c>
    </row>
    <row r="2719" spans="1:8" x14ac:dyDescent="0.25">
      <c r="A2719" t="s">
        <v>369</v>
      </c>
      <c r="B2719">
        <v>61728</v>
      </c>
      <c r="C2719" t="str">
        <f t="shared" si="42"/>
        <v>61728</v>
      </c>
      <c r="D2719" t="s">
        <v>350</v>
      </c>
      <c r="E2719" t="s">
        <v>1758</v>
      </c>
      <c r="F2719" t="s">
        <v>1776</v>
      </c>
      <c r="G2719" s="144">
        <v>103.76898872999999</v>
      </c>
      <c r="H2719" t="str">
        <f>IF(VLOOKUP(A2719,$J$4:$K$19,2)="Y",IF(G2719&lt;='State Zip Codes'!$P$4,'State Zip Codes'!$P$3,IF(G2719&lt;='State Zip Codes'!$Q$4,'State Zip Codes'!$Q$3,IF(G2719&lt;='State Zip Codes'!$R$4,'State Zip Codes'!$R$3,IF(G2719&lt;='State Zip Codes'!$S$4,'State Zip Codes'!$S$3,IF(G2719&lt;='State Zip Codes'!$T$4,'State Zip Codes'!$T$3,"OUT OF TERRITORY"))))),$U$3)</f>
        <v>Zone 5</v>
      </c>
    </row>
    <row r="2720" spans="1:8" x14ac:dyDescent="0.25">
      <c r="A2720" t="s">
        <v>369</v>
      </c>
      <c r="B2720">
        <v>61720</v>
      </c>
      <c r="C2720" t="str">
        <f t="shared" si="42"/>
        <v>61720</v>
      </c>
      <c r="D2720" t="s">
        <v>350</v>
      </c>
      <c r="E2720" t="s">
        <v>1758</v>
      </c>
      <c r="F2720" t="s">
        <v>1777</v>
      </c>
      <c r="G2720" s="144">
        <v>103.76898872999999</v>
      </c>
      <c r="H2720" t="str">
        <f>IF(VLOOKUP(A2720,$J$4:$K$19,2)="Y",IF(G2720&lt;='State Zip Codes'!$P$4,'State Zip Codes'!$P$3,IF(G2720&lt;='State Zip Codes'!$Q$4,'State Zip Codes'!$Q$3,IF(G2720&lt;='State Zip Codes'!$R$4,'State Zip Codes'!$R$3,IF(G2720&lt;='State Zip Codes'!$S$4,'State Zip Codes'!$S$3,IF(G2720&lt;='State Zip Codes'!$T$4,'State Zip Codes'!$T$3,"OUT OF TERRITORY"))))),$U$3)</f>
        <v>Zone 5</v>
      </c>
    </row>
    <row r="2721" spans="1:8" x14ac:dyDescent="0.25">
      <c r="A2721" t="s">
        <v>369</v>
      </c>
      <c r="B2721">
        <v>61376</v>
      </c>
      <c r="C2721" t="str">
        <f t="shared" si="42"/>
        <v>61376</v>
      </c>
      <c r="D2721" t="s">
        <v>350</v>
      </c>
      <c r="E2721" t="s">
        <v>1723</v>
      </c>
      <c r="F2721" t="s">
        <v>1778</v>
      </c>
      <c r="G2721" s="144">
        <v>103.76898872999999</v>
      </c>
      <c r="H2721" t="str">
        <f>IF(VLOOKUP(A2721,$J$4:$K$19,2)="Y",IF(G2721&lt;='State Zip Codes'!$P$4,'State Zip Codes'!$P$3,IF(G2721&lt;='State Zip Codes'!$Q$4,'State Zip Codes'!$Q$3,IF(G2721&lt;='State Zip Codes'!$R$4,'State Zip Codes'!$R$3,IF(G2721&lt;='State Zip Codes'!$S$4,'State Zip Codes'!$S$3,IF(G2721&lt;='State Zip Codes'!$T$4,'State Zip Codes'!$T$3,"OUT OF TERRITORY"))))),$U$3)</f>
        <v>Zone 5</v>
      </c>
    </row>
    <row r="2722" spans="1:8" x14ac:dyDescent="0.25">
      <c r="A2722" t="s">
        <v>369</v>
      </c>
      <c r="B2722">
        <v>61744</v>
      </c>
      <c r="C2722" t="str">
        <f t="shared" si="42"/>
        <v>61744</v>
      </c>
      <c r="D2722" t="s">
        <v>350</v>
      </c>
      <c r="E2722" t="s">
        <v>1758</v>
      </c>
      <c r="F2722" t="s">
        <v>1779</v>
      </c>
      <c r="G2722" s="144">
        <v>104.39035991999999</v>
      </c>
      <c r="H2722" t="str">
        <f>IF(VLOOKUP(A2722,$J$4:$K$19,2)="Y",IF(G2722&lt;='State Zip Codes'!$P$4,'State Zip Codes'!$P$3,IF(G2722&lt;='State Zip Codes'!$Q$4,'State Zip Codes'!$Q$3,IF(G2722&lt;='State Zip Codes'!$R$4,'State Zip Codes'!$R$3,IF(G2722&lt;='State Zip Codes'!$S$4,'State Zip Codes'!$S$3,IF(G2722&lt;='State Zip Codes'!$T$4,'State Zip Codes'!$T$3,"OUT OF TERRITORY"))))),$U$3)</f>
        <v>Zone 5</v>
      </c>
    </row>
    <row r="2723" spans="1:8" x14ac:dyDescent="0.25">
      <c r="A2723" t="s">
        <v>369</v>
      </c>
      <c r="B2723">
        <v>61560</v>
      </c>
      <c r="C2723" t="str">
        <f t="shared" si="42"/>
        <v>61560</v>
      </c>
      <c r="D2723" t="s">
        <v>350</v>
      </c>
      <c r="E2723" t="s">
        <v>853</v>
      </c>
      <c r="F2723" t="s">
        <v>853</v>
      </c>
      <c r="G2723" s="144">
        <v>104.39035991999999</v>
      </c>
      <c r="H2723" t="str">
        <f>IF(VLOOKUP(A2723,$J$4:$K$19,2)="Y",IF(G2723&lt;='State Zip Codes'!$P$4,'State Zip Codes'!$P$3,IF(G2723&lt;='State Zip Codes'!$Q$4,'State Zip Codes'!$Q$3,IF(G2723&lt;='State Zip Codes'!$R$4,'State Zip Codes'!$R$3,IF(G2723&lt;='State Zip Codes'!$S$4,'State Zip Codes'!$S$3,IF(G2723&lt;='State Zip Codes'!$T$4,'State Zip Codes'!$T$3,"OUT OF TERRITORY"))))),$U$3)</f>
        <v>Zone 5</v>
      </c>
    </row>
    <row r="2724" spans="1:8" x14ac:dyDescent="0.25">
      <c r="A2724" t="s">
        <v>369</v>
      </c>
      <c r="B2724">
        <v>60936</v>
      </c>
      <c r="C2724" t="str">
        <f t="shared" si="42"/>
        <v>60936</v>
      </c>
      <c r="D2724" t="s">
        <v>350</v>
      </c>
      <c r="E2724" t="s">
        <v>1664</v>
      </c>
      <c r="F2724" t="s">
        <v>1780</v>
      </c>
      <c r="G2724" s="144">
        <v>104.39035991999999</v>
      </c>
      <c r="H2724" t="str">
        <f>IF(VLOOKUP(A2724,$J$4:$K$19,2)="Y",IF(G2724&lt;='State Zip Codes'!$P$4,'State Zip Codes'!$P$3,IF(G2724&lt;='State Zip Codes'!$Q$4,'State Zip Codes'!$Q$3,IF(G2724&lt;='State Zip Codes'!$R$4,'State Zip Codes'!$R$3,IF(G2724&lt;='State Zip Codes'!$S$4,'State Zip Codes'!$S$3,IF(G2724&lt;='State Zip Codes'!$T$4,'State Zip Codes'!$T$3,"OUT OF TERRITORY"))))),$U$3)</f>
        <v>Zone 5</v>
      </c>
    </row>
    <row r="2725" spans="1:8" x14ac:dyDescent="0.25">
      <c r="A2725" t="s">
        <v>369</v>
      </c>
      <c r="B2725">
        <v>61516</v>
      </c>
      <c r="C2725" t="str">
        <f t="shared" si="42"/>
        <v>61516</v>
      </c>
      <c r="D2725" t="s">
        <v>350</v>
      </c>
      <c r="E2725" t="s">
        <v>1769</v>
      </c>
      <c r="F2725" t="s">
        <v>1781</v>
      </c>
      <c r="G2725" s="144">
        <v>105.01173111</v>
      </c>
      <c r="H2725" t="str">
        <f>IF(VLOOKUP(A2725,$J$4:$K$19,2)="Y",IF(G2725&lt;='State Zip Codes'!$P$4,'State Zip Codes'!$P$3,IF(G2725&lt;='State Zip Codes'!$Q$4,'State Zip Codes'!$Q$3,IF(G2725&lt;='State Zip Codes'!$R$4,'State Zip Codes'!$R$3,IF(G2725&lt;='State Zip Codes'!$S$4,'State Zip Codes'!$S$3,IF(G2725&lt;='State Zip Codes'!$T$4,'State Zip Codes'!$T$3,"OUT OF TERRITORY"))))),$U$3)</f>
        <v>Zone 5</v>
      </c>
    </row>
    <row r="2726" spans="1:8" x14ac:dyDescent="0.25">
      <c r="A2726" t="s">
        <v>369</v>
      </c>
      <c r="B2726">
        <v>61379</v>
      </c>
      <c r="C2726" t="str">
        <f t="shared" si="42"/>
        <v>61379</v>
      </c>
      <c r="D2726" t="s">
        <v>350</v>
      </c>
      <c r="E2726" t="s">
        <v>1723</v>
      </c>
      <c r="F2726" t="s">
        <v>1782</v>
      </c>
      <c r="G2726" s="144">
        <v>105.63310229999999</v>
      </c>
      <c r="H2726" t="str">
        <f>IF(VLOOKUP(A2726,$J$4:$K$19,2)="Y",IF(G2726&lt;='State Zip Codes'!$P$4,'State Zip Codes'!$P$3,IF(G2726&lt;='State Zip Codes'!$Q$4,'State Zip Codes'!$Q$3,IF(G2726&lt;='State Zip Codes'!$R$4,'State Zip Codes'!$R$3,IF(G2726&lt;='State Zip Codes'!$S$4,'State Zip Codes'!$S$3,IF(G2726&lt;='State Zip Codes'!$T$4,'State Zip Codes'!$T$3,"OUT OF TERRITORY"))))),$U$3)</f>
        <v>Zone 5</v>
      </c>
    </row>
    <row r="2727" spans="1:8" x14ac:dyDescent="0.25">
      <c r="A2727" t="s">
        <v>369</v>
      </c>
      <c r="B2727">
        <v>61368</v>
      </c>
      <c r="C2727" t="str">
        <f t="shared" si="42"/>
        <v>61368</v>
      </c>
      <c r="D2727" t="s">
        <v>350</v>
      </c>
      <c r="E2727" t="s">
        <v>1723</v>
      </c>
      <c r="F2727" t="s">
        <v>1783</v>
      </c>
      <c r="G2727" s="144">
        <v>105.63310229999999</v>
      </c>
      <c r="H2727" t="str">
        <f>IF(VLOOKUP(A2727,$J$4:$K$19,2)="Y",IF(G2727&lt;='State Zip Codes'!$P$4,'State Zip Codes'!$P$3,IF(G2727&lt;='State Zip Codes'!$Q$4,'State Zip Codes'!$Q$3,IF(G2727&lt;='State Zip Codes'!$R$4,'State Zip Codes'!$R$3,IF(G2727&lt;='State Zip Codes'!$S$4,'State Zip Codes'!$S$3,IF(G2727&lt;='State Zip Codes'!$T$4,'State Zip Codes'!$T$3,"OUT OF TERRITORY"))))),$U$3)</f>
        <v>Zone 5</v>
      </c>
    </row>
    <row r="2728" spans="1:8" x14ac:dyDescent="0.25">
      <c r="A2728" t="s">
        <v>369</v>
      </c>
      <c r="B2728">
        <v>61018</v>
      </c>
      <c r="C2728" t="str">
        <f t="shared" si="42"/>
        <v>61018</v>
      </c>
      <c r="D2728" t="s">
        <v>350</v>
      </c>
      <c r="E2728" t="s">
        <v>1755</v>
      </c>
      <c r="F2728" t="s">
        <v>1784</v>
      </c>
      <c r="G2728" s="144">
        <v>105.63310229999999</v>
      </c>
      <c r="H2728" t="str">
        <f>IF(VLOOKUP(A2728,$J$4:$K$19,2)="Y",IF(G2728&lt;='State Zip Codes'!$P$4,'State Zip Codes'!$P$3,IF(G2728&lt;='State Zip Codes'!$Q$4,'State Zip Codes'!$Q$3,IF(G2728&lt;='State Zip Codes'!$R$4,'State Zip Codes'!$R$3,IF(G2728&lt;='State Zip Codes'!$S$4,'State Zip Codes'!$S$3,IF(G2728&lt;='State Zip Codes'!$T$4,'State Zip Codes'!$T$3,"OUT OF TERRITORY"))))),$U$3)</f>
        <v>Zone 5</v>
      </c>
    </row>
    <row r="2729" spans="1:8" x14ac:dyDescent="0.25">
      <c r="A2729" t="s">
        <v>369</v>
      </c>
      <c r="B2729">
        <v>60963</v>
      </c>
      <c r="C2729" t="str">
        <f t="shared" si="42"/>
        <v>60963</v>
      </c>
      <c r="D2729" t="s">
        <v>350</v>
      </c>
      <c r="E2729" t="s">
        <v>1747</v>
      </c>
      <c r="F2729" t="s">
        <v>1785</v>
      </c>
      <c r="G2729" s="144">
        <v>105.63310229999999</v>
      </c>
      <c r="H2729" t="str">
        <f>IF(VLOOKUP(A2729,$J$4:$K$19,2)="Y",IF(G2729&lt;='State Zip Codes'!$P$4,'State Zip Codes'!$P$3,IF(G2729&lt;='State Zip Codes'!$Q$4,'State Zip Codes'!$Q$3,IF(G2729&lt;='State Zip Codes'!$R$4,'State Zip Codes'!$R$3,IF(G2729&lt;='State Zip Codes'!$S$4,'State Zip Codes'!$S$3,IF(G2729&lt;='State Zip Codes'!$T$4,'State Zip Codes'!$T$3,"OUT OF TERRITORY"))))),$U$3)</f>
        <v>Zone 5</v>
      </c>
    </row>
    <row r="2730" spans="1:8" x14ac:dyDescent="0.25">
      <c r="A2730" t="s">
        <v>369</v>
      </c>
      <c r="B2730">
        <v>61738</v>
      </c>
      <c r="C2730" t="str">
        <f t="shared" si="42"/>
        <v>61738</v>
      </c>
      <c r="D2730" t="s">
        <v>350</v>
      </c>
      <c r="E2730" t="s">
        <v>1769</v>
      </c>
      <c r="F2730" t="s">
        <v>449</v>
      </c>
      <c r="G2730" s="144">
        <v>106.25447349</v>
      </c>
      <c r="H2730" t="str">
        <f>IF(VLOOKUP(A2730,$J$4:$K$19,2)="Y",IF(G2730&lt;='State Zip Codes'!$P$4,'State Zip Codes'!$P$3,IF(G2730&lt;='State Zip Codes'!$Q$4,'State Zip Codes'!$Q$3,IF(G2730&lt;='State Zip Codes'!$R$4,'State Zip Codes'!$R$3,IF(G2730&lt;='State Zip Codes'!$S$4,'State Zip Codes'!$S$3,IF(G2730&lt;='State Zip Codes'!$T$4,'State Zip Codes'!$T$3,"OUT OF TERRITORY"))))),$U$3)</f>
        <v>Zone 5</v>
      </c>
    </row>
    <row r="2731" spans="1:8" x14ac:dyDescent="0.25">
      <c r="A2731" t="s">
        <v>369</v>
      </c>
      <c r="B2731">
        <v>60949</v>
      </c>
      <c r="C2731" t="str">
        <f t="shared" si="42"/>
        <v>60949</v>
      </c>
      <c r="D2731" t="s">
        <v>350</v>
      </c>
      <c r="E2731" t="s">
        <v>1786</v>
      </c>
      <c r="F2731" t="s">
        <v>1787</v>
      </c>
      <c r="G2731" s="144">
        <v>106.25447349</v>
      </c>
      <c r="H2731" t="str">
        <f>IF(VLOOKUP(A2731,$J$4:$K$19,2)="Y",IF(G2731&lt;='State Zip Codes'!$P$4,'State Zip Codes'!$P$3,IF(G2731&lt;='State Zip Codes'!$Q$4,'State Zip Codes'!$Q$3,IF(G2731&lt;='State Zip Codes'!$R$4,'State Zip Codes'!$R$3,IF(G2731&lt;='State Zip Codes'!$S$4,'State Zip Codes'!$S$3,IF(G2731&lt;='State Zip Codes'!$T$4,'State Zip Codes'!$T$3,"OUT OF TERRITORY"))))),$U$3)</f>
        <v>Zone 5</v>
      </c>
    </row>
    <row r="2732" spans="1:8" x14ac:dyDescent="0.25">
      <c r="A2732" t="s">
        <v>369</v>
      </c>
      <c r="B2732">
        <v>61753</v>
      </c>
      <c r="C2732" t="str">
        <f t="shared" si="42"/>
        <v>61753</v>
      </c>
      <c r="D2732" t="s">
        <v>350</v>
      </c>
      <c r="E2732" t="s">
        <v>1758</v>
      </c>
      <c r="F2732" t="s">
        <v>1788</v>
      </c>
      <c r="G2732" s="144">
        <v>106.87584468</v>
      </c>
      <c r="H2732" t="str">
        <f>IF(VLOOKUP(A2732,$J$4:$K$19,2)="Y",IF(G2732&lt;='State Zip Codes'!$P$4,'State Zip Codes'!$P$3,IF(G2732&lt;='State Zip Codes'!$Q$4,'State Zip Codes'!$Q$3,IF(G2732&lt;='State Zip Codes'!$R$4,'State Zip Codes'!$R$3,IF(G2732&lt;='State Zip Codes'!$S$4,'State Zip Codes'!$S$3,IF(G2732&lt;='State Zip Codes'!$T$4,'State Zip Codes'!$T$3,"OUT OF TERRITORY"))))),$U$3)</f>
        <v>Zone 5</v>
      </c>
    </row>
    <row r="2733" spans="1:8" x14ac:dyDescent="0.25">
      <c r="A2733" t="s">
        <v>369</v>
      </c>
      <c r="B2733">
        <v>61032</v>
      </c>
      <c r="C2733" t="str">
        <f t="shared" si="42"/>
        <v>61032</v>
      </c>
      <c r="D2733" t="s">
        <v>350</v>
      </c>
      <c r="E2733" t="s">
        <v>1755</v>
      </c>
      <c r="F2733" t="s">
        <v>1153</v>
      </c>
      <c r="G2733" s="144">
        <v>107.49721586999999</v>
      </c>
      <c r="H2733" t="str">
        <f>IF(VLOOKUP(A2733,$J$4:$K$19,2)="Y",IF(G2733&lt;='State Zip Codes'!$P$4,'State Zip Codes'!$P$3,IF(G2733&lt;='State Zip Codes'!$Q$4,'State Zip Codes'!$Q$3,IF(G2733&lt;='State Zip Codes'!$R$4,'State Zip Codes'!$R$3,IF(G2733&lt;='State Zip Codes'!$S$4,'State Zip Codes'!$S$3,IF(G2733&lt;='State Zip Codes'!$T$4,'State Zip Codes'!$T$3,"OUT OF TERRITORY"))))),$U$3)</f>
        <v>Zone 5</v>
      </c>
    </row>
    <row r="2734" spans="1:8" x14ac:dyDescent="0.25">
      <c r="A2734" t="s">
        <v>369</v>
      </c>
      <c r="B2734">
        <v>61243</v>
      </c>
      <c r="C2734" t="str">
        <f t="shared" si="42"/>
        <v>61243</v>
      </c>
      <c r="D2734" t="s">
        <v>350</v>
      </c>
      <c r="E2734" t="s">
        <v>1789</v>
      </c>
      <c r="F2734" t="s">
        <v>1790</v>
      </c>
      <c r="G2734" s="144">
        <v>108.11858706</v>
      </c>
      <c r="H2734" t="str">
        <f>IF(VLOOKUP(A2734,$J$4:$K$19,2)="Y",IF(G2734&lt;='State Zip Codes'!$P$4,'State Zip Codes'!$P$3,IF(G2734&lt;='State Zip Codes'!$Q$4,'State Zip Codes'!$Q$3,IF(G2734&lt;='State Zip Codes'!$R$4,'State Zip Codes'!$R$3,IF(G2734&lt;='State Zip Codes'!$S$4,'State Zip Codes'!$S$3,IF(G2734&lt;='State Zip Codes'!$T$4,'State Zip Codes'!$T$3,"OUT OF TERRITORY"))))),$U$3)</f>
        <v>Zone 5</v>
      </c>
    </row>
    <row r="2735" spans="1:8" x14ac:dyDescent="0.25">
      <c r="A2735" t="s">
        <v>369</v>
      </c>
      <c r="B2735">
        <v>61537</v>
      </c>
      <c r="C2735" t="str">
        <f t="shared" si="42"/>
        <v>61537</v>
      </c>
      <c r="D2735" t="s">
        <v>350</v>
      </c>
      <c r="E2735" t="s">
        <v>1733</v>
      </c>
      <c r="F2735" t="s">
        <v>1791</v>
      </c>
      <c r="G2735" s="144">
        <v>108.73995824999999</v>
      </c>
      <c r="H2735" t="str">
        <f>IF(VLOOKUP(A2735,$J$4:$K$19,2)="Y",IF(G2735&lt;='State Zip Codes'!$P$4,'State Zip Codes'!$P$3,IF(G2735&lt;='State Zip Codes'!$Q$4,'State Zip Codes'!$Q$3,IF(G2735&lt;='State Zip Codes'!$R$4,'State Zip Codes'!$R$3,IF(G2735&lt;='State Zip Codes'!$S$4,'State Zip Codes'!$S$3,IF(G2735&lt;='State Zip Codes'!$T$4,'State Zip Codes'!$T$3,"OUT OF TERRITORY"))))),$U$3)</f>
        <v>Zone 5</v>
      </c>
    </row>
    <row r="2736" spans="1:8" x14ac:dyDescent="0.25">
      <c r="A2736" t="s">
        <v>369</v>
      </c>
      <c r="B2736">
        <v>61081</v>
      </c>
      <c r="C2736" t="str">
        <f t="shared" si="42"/>
        <v>61081</v>
      </c>
      <c r="D2736" t="s">
        <v>350</v>
      </c>
      <c r="E2736" t="s">
        <v>1789</v>
      </c>
      <c r="F2736" t="s">
        <v>570</v>
      </c>
      <c r="G2736" s="144">
        <v>108.73995824999999</v>
      </c>
      <c r="H2736" t="str">
        <f>IF(VLOOKUP(A2736,$J$4:$K$19,2)="Y",IF(G2736&lt;='State Zip Codes'!$P$4,'State Zip Codes'!$P$3,IF(G2736&lt;='State Zip Codes'!$Q$4,'State Zip Codes'!$Q$3,IF(G2736&lt;='State Zip Codes'!$R$4,'State Zip Codes'!$R$3,IF(G2736&lt;='State Zip Codes'!$S$4,'State Zip Codes'!$S$3,IF(G2736&lt;='State Zip Codes'!$T$4,'State Zip Codes'!$T$3,"OUT OF TERRITORY"))))),$U$3)</f>
        <v>Zone 5</v>
      </c>
    </row>
    <row r="2737" spans="1:8" x14ac:dyDescent="0.25">
      <c r="A2737" t="s">
        <v>369</v>
      </c>
      <c r="B2737">
        <v>61071</v>
      </c>
      <c r="C2737" t="str">
        <f t="shared" si="42"/>
        <v>61071</v>
      </c>
      <c r="D2737" t="s">
        <v>350</v>
      </c>
      <c r="E2737" t="s">
        <v>1789</v>
      </c>
      <c r="F2737" t="s">
        <v>1792</v>
      </c>
      <c r="G2737" s="144">
        <v>108.73995824999999</v>
      </c>
      <c r="H2737" t="str">
        <f>IF(VLOOKUP(A2737,$J$4:$K$19,2)="Y",IF(G2737&lt;='State Zip Codes'!$P$4,'State Zip Codes'!$P$3,IF(G2737&lt;='State Zip Codes'!$Q$4,'State Zip Codes'!$Q$3,IF(G2737&lt;='State Zip Codes'!$R$4,'State Zip Codes'!$R$3,IF(G2737&lt;='State Zip Codes'!$S$4,'State Zip Codes'!$S$3,IF(G2737&lt;='State Zip Codes'!$T$4,'State Zip Codes'!$T$3,"OUT OF TERRITORY"))))),$U$3)</f>
        <v>Zone 5</v>
      </c>
    </row>
    <row r="2738" spans="1:8" x14ac:dyDescent="0.25">
      <c r="A2738" t="s">
        <v>369</v>
      </c>
      <c r="B2738">
        <v>61811</v>
      </c>
      <c r="C2738" t="str">
        <f t="shared" si="42"/>
        <v>61811</v>
      </c>
      <c r="D2738" t="s">
        <v>350</v>
      </c>
      <c r="E2738" t="s">
        <v>1747</v>
      </c>
      <c r="F2738" t="s">
        <v>1793</v>
      </c>
      <c r="G2738" s="144">
        <v>108.73995824999999</v>
      </c>
      <c r="H2738" t="str">
        <f>IF(VLOOKUP(A2738,$J$4:$K$19,2)="Y",IF(G2738&lt;='State Zip Codes'!$P$4,'State Zip Codes'!$P$3,IF(G2738&lt;='State Zip Codes'!$Q$4,'State Zip Codes'!$Q$3,IF(G2738&lt;='State Zip Codes'!$R$4,'State Zip Codes'!$R$3,IF(G2738&lt;='State Zip Codes'!$S$4,'State Zip Codes'!$S$3,IF(G2738&lt;='State Zip Codes'!$T$4,'State Zip Codes'!$T$3,"OUT OF TERRITORY"))))),$U$3)</f>
        <v>Zone 5</v>
      </c>
    </row>
    <row r="2739" spans="1:8" x14ac:dyDescent="0.25">
      <c r="A2739" t="s">
        <v>369</v>
      </c>
      <c r="B2739">
        <v>61540</v>
      </c>
      <c r="C2739" t="str">
        <f t="shared" si="42"/>
        <v>61540</v>
      </c>
      <c r="D2739" t="s">
        <v>350</v>
      </c>
      <c r="E2739" t="s">
        <v>1733</v>
      </c>
      <c r="F2739" t="s">
        <v>1794</v>
      </c>
      <c r="G2739" s="144">
        <v>108.73995824999999</v>
      </c>
      <c r="H2739" t="str">
        <f>IF(VLOOKUP(A2739,$J$4:$K$19,2)="Y",IF(G2739&lt;='State Zip Codes'!$P$4,'State Zip Codes'!$P$3,IF(G2739&lt;='State Zip Codes'!$Q$4,'State Zip Codes'!$Q$3,IF(G2739&lt;='State Zip Codes'!$R$4,'State Zip Codes'!$R$3,IF(G2739&lt;='State Zip Codes'!$S$4,'State Zip Codes'!$S$3,IF(G2739&lt;='State Zip Codes'!$T$4,'State Zip Codes'!$T$3,"OUT OF TERRITORY"))))),$U$3)</f>
        <v>Zone 5</v>
      </c>
    </row>
    <row r="2740" spans="1:8" x14ac:dyDescent="0.25">
      <c r="A2740" t="s">
        <v>369</v>
      </c>
      <c r="B2740">
        <v>61570</v>
      </c>
      <c r="C2740" t="str">
        <f t="shared" si="42"/>
        <v>61570</v>
      </c>
      <c r="D2740" t="s">
        <v>350</v>
      </c>
      <c r="E2740" t="s">
        <v>1733</v>
      </c>
      <c r="F2740" t="s">
        <v>1795</v>
      </c>
      <c r="G2740" s="144">
        <v>109.36132943999999</v>
      </c>
      <c r="H2740" t="str">
        <f>IF(VLOOKUP(A2740,$J$4:$K$19,2)="Y",IF(G2740&lt;='State Zip Codes'!$P$4,'State Zip Codes'!$P$3,IF(G2740&lt;='State Zip Codes'!$Q$4,'State Zip Codes'!$Q$3,IF(G2740&lt;='State Zip Codes'!$R$4,'State Zip Codes'!$R$3,IF(G2740&lt;='State Zip Codes'!$S$4,'State Zip Codes'!$S$3,IF(G2740&lt;='State Zip Codes'!$T$4,'State Zip Codes'!$T$3,"OUT OF TERRITORY"))))),$U$3)</f>
        <v>Zone 5</v>
      </c>
    </row>
    <row r="2741" spans="1:8" x14ac:dyDescent="0.25">
      <c r="A2741" t="s">
        <v>369</v>
      </c>
      <c r="B2741">
        <v>61862</v>
      </c>
      <c r="C2741" t="str">
        <f t="shared" si="42"/>
        <v>61862</v>
      </c>
      <c r="D2741" t="s">
        <v>350</v>
      </c>
      <c r="E2741" t="s">
        <v>1786</v>
      </c>
      <c r="F2741" t="s">
        <v>1796</v>
      </c>
      <c r="G2741" s="144">
        <v>109.36132943999999</v>
      </c>
      <c r="H2741" t="str">
        <f>IF(VLOOKUP(A2741,$J$4:$K$19,2)="Y",IF(G2741&lt;='State Zip Codes'!$P$4,'State Zip Codes'!$P$3,IF(G2741&lt;='State Zip Codes'!$Q$4,'State Zip Codes'!$Q$3,IF(G2741&lt;='State Zip Codes'!$R$4,'State Zip Codes'!$R$3,IF(G2741&lt;='State Zip Codes'!$S$4,'State Zip Codes'!$S$3,IF(G2741&lt;='State Zip Codes'!$T$4,'State Zip Codes'!$T$3,"OUT OF TERRITORY"))))),$U$3)</f>
        <v>Zone 5</v>
      </c>
    </row>
    <row r="2742" spans="1:8" x14ac:dyDescent="0.25">
      <c r="A2742" t="s">
        <v>369</v>
      </c>
      <c r="B2742">
        <v>61865</v>
      </c>
      <c r="C2742" t="str">
        <f t="shared" si="42"/>
        <v>61865</v>
      </c>
      <c r="D2742" t="s">
        <v>350</v>
      </c>
      <c r="E2742" t="s">
        <v>1747</v>
      </c>
      <c r="F2742" t="s">
        <v>1797</v>
      </c>
      <c r="G2742" s="144">
        <v>109.36132943999999</v>
      </c>
      <c r="H2742" t="str">
        <f>IF(VLOOKUP(A2742,$J$4:$K$19,2)="Y",IF(G2742&lt;='State Zip Codes'!$P$4,'State Zip Codes'!$P$3,IF(G2742&lt;='State Zip Codes'!$Q$4,'State Zip Codes'!$Q$3,IF(G2742&lt;='State Zip Codes'!$R$4,'State Zip Codes'!$R$3,IF(G2742&lt;='State Zip Codes'!$S$4,'State Zip Codes'!$S$3,IF(G2742&lt;='State Zip Codes'!$T$4,'State Zip Codes'!$T$3,"OUT OF TERRITORY"))))),$U$3)</f>
        <v>Zone 5</v>
      </c>
    </row>
    <row r="2743" spans="1:8" x14ac:dyDescent="0.25">
      <c r="A2743" t="s">
        <v>369</v>
      </c>
      <c r="B2743">
        <v>61730</v>
      </c>
      <c r="C2743" t="str">
        <f t="shared" si="42"/>
        <v>61730</v>
      </c>
      <c r="D2743" t="s">
        <v>350</v>
      </c>
      <c r="E2743" t="s">
        <v>1758</v>
      </c>
      <c r="F2743" t="s">
        <v>1798</v>
      </c>
      <c r="G2743" s="144">
        <v>109.36132943999999</v>
      </c>
      <c r="H2743" t="str">
        <f>IF(VLOOKUP(A2743,$J$4:$K$19,2)="Y",IF(G2743&lt;='State Zip Codes'!$P$4,'State Zip Codes'!$P$3,IF(G2743&lt;='State Zip Codes'!$Q$4,'State Zip Codes'!$Q$3,IF(G2743&lt;='State Zip Codes'!$R$4,'State Zip Codes'!$R$3,IF(G2743&lt;='State Zip Codes'!$S$4,'State Zip Codes'!$S$3,IF(G2743&lt;='State Zip Codes'!$T$4,'State Zip Codes'!$T$3,"OUT OF TERRITORY"))))),$U$3)</f>
        <v>Zone 5</v>
      </c>
    </row>
    <row r="2744" spans="1:8" x14ac:dyDescent="0.25">
      <c r="A2744" t="s">
        <v>369</v>
      </c>
      <c r="B2744">
        <v>61051</v>
      </c>
      <c r="C2744" t="str">
        <f t="shared" si="42"/>
        <v>61051</v>
      </c>
      <c r="D2744" t="s">
        <v>350</v>
      </c>
      <c r="E2744" t="s">
        <v>1799</v>
      </c>
      <c r="F2744" t="s">
        <v>1800</v>
      </c>
      <c r="G2744" s="144">
        <v>109.98270063</v>
      </c>
      <c r="H2744" t="str">
        <f>IF(VLOOKUP(A2744,$J$4:$K$19,2)="Y",IF(G2744&lt;='State Zip Codes'!$P$4,'State Zip Codes'!$P$3,IF(G2744&lt;='State Zip Codes'!$Q$4,'State Zip Codes'!$Q$3,IF(G2744&lt;='State Zip Codes'!$R$4,'State Zip Codes'!$R$3,IF(G2744&lt;='State Zip Codes'!$S$4,'State Zip Codes'!$S$3,IF(G2744&lt;='State Zip Codes'!$T$4,'State Zip Codes'!$T$3,"OUT OF TERRITORY"))))),$U$3)</f>
        <v>Zone 5</v>
      </c>
    </row>
    <row r="2745" spans="1:8" x14ac:dyDescent="0.25">
      <c r="A2745" t="s">
        <v>369</v>
      </c>
      <c r="B2745">
        <v>61060</v>
      </c>
      <c r="C2745" t="str">
        <f t="shared" si="42"/>
        <v>61060</v>
      </c>
      <c r="D2745" t="s">
        <v>350</v>
      </c>
      <c r="E2745" t="s">
        <v>1755</v>
      </c>
      <c r="F2745" t="s">
        <v>1801</v>
      </c>
      <c r="G2745" s="144">
        <v>109.98270063</v>
      </c>
      <c r="H2745" t="str">
        <f>IF(VLOOKUP(A2745,$J$4:$K$19,2)="Y",IF(G2745&lt;='State Zip Codes'!$P$4,'State Zip Codes'!$P$3,IF(G2745&lt;='State Zip Codes'!$Q$4,'State Zip Codes'!$Q$3,IF(G2745&lt;='State Zip Codes'!$R$4,'State Zip Codes'!$R$3,IF(G2745&lt;='State Zip Codes'!$S$4,'State Zip Codes'!$S$3,IF(G2745&lt;='State Zip Codes'!$T$4,'State Zip Codes'!$T$3,"OUT OF TERRITORY"))))),$U$3)</f>
        <v>Zone 5</v>
      </c>
    </row>
    <row r="2746" spans="1:8" x14ac:dyDescent="0.25">
      <c r="A2746" t="s">
        <v>369</v>
      </c>
      <c r="B2746">
        <v>61847</v>
      </c>
      <c r="C2746" t="str">
        <f t="shared" si="42"/>
        <v>61847</v>
      </c>
      <c r="D2746" t="s">
        <v>350</v>
      </c>
      <c r="E2746" t="s">
        <v>1786</v>
      </c>
      <c r="F2746" t="s">
        <v>1802</v>
      </c>
      <c r="G2746" s="144">
        <v>109.98270063</v>
      </c>
      <c r="H2746" t="str">
        <f>IF(VLOOKUP(A2746,$J$4:$K$19,2)="Y",IF(G2746&lt;='State Zip Codes'!$P$4,'State Zip Codes'!$P$3,IF(G2746&lt;='State Zip Codes'!$Q$4,'State Zip Codes'!$Q$3,IF(G2746&lt;='State Zip Codes'!$R$4,'State Zip Codes'!$R$3,IF(G2746&lt;='State Zip Codes'!$S$4,'State Zip Codes'!$S$3,IF(G2746&lt;='State Zip Codes'!$T$4,'State Zip Codes'!$T$3,"OUT OF TERRITORY"))))),$U$3)</f>
        <v>Zone 5</v>
      </c>
    </row>
    <row r="2747" spans="1:8" x14ac:dyDescent="0.25">
      <c r="A2747" t="s">
        <v>369</v>
      </c>
      <c r="B2747">
        <v>61770</v>
      </c>
      <c r="C2747" t="str">
        <f t="shared" si="42"/>
        <v>61770</v>
      </c>
      <c r="D2747" t="s">
        <v>350</v>
      </c>
      <c r="E2747" t="s">
        <v>1758</v>
      </c>
      <c r="F2747" t="s">
        <v>1803</v>
      </c>
      <c r="G2747" s="144">
        <v>110.60407181999999</v>
      </c>
      <c r="H2747" t="str">
        <f>IF(VLOOKUP(A2747,$J$4:$K$19,2)="Y",IF(G2747&lt;='State Zip Codes'!$P$4,'State Zip Codes'!$P$3,IF(G2747&lt;='State Zip Codes'!$Q$4,'State Zip Codes'!$Q$3,IF(G2747&lt;='State Zip Codes'!$R$4,'State Zip Codes'!$R$3,IF(G2747&lt;='State Zip Codes'!$S$4,'State Zip Codes'!$S$3,IF(G2747&lt;='State Zip Codes'!$T$4,'State Zip Codes'!$T$3,"OUT OF TERRITORY"))))),$U$3)</f>
        <v>Zone 5</v>
      </c>
    </row>
    <row r="2748" spans="1:8" x14ac:dyDescent="0.25">
      <c r="A2748" t="s">
        <v>369</v>
      </c>
      <c r="B2748">
        <v>61561</v>
      </c>
      <c r="C2748" t="str">
        <f t="shared" si="42"/>
        <v>61561</v>
      </c>
      <c r="D2748" t="s">
        <v>350</v>
      </c>
      <c r="E2748" t="s">
        <v>1769</v>
      </c>
      <c r="F2748" t="s">
        <v>1804</v>
      </c>
      <c r="G2748" s="144">
        <v>110.60407181999999</v>
      </c>
      <c r="H2748" t="str">
        <f>IF(VLOOKUP(A2748,$J$4:$K$19,2)="Y",IF(G2748&lt;='State Zip Codes'!$P$4,'State Zip Codes'!$P$3,IF(G2748&lt;='State Zip Codes'!$Q$4,'State Zip Codes'!$Q$3,IF(G2748&lt;='State Zip Codes'!$R$4,'State Zip Codes'!$R$3,IF(G2748&lt;='State Zip Codes'!$S$4,'State Zip Codes'!$S$3,IF(G2748&lt;='State Zip Codes'!$T$4,'State Zip Codes'!$T$3,"OUT OF TERRITORY"))))),$U$3)</f>
        <v>Zone 5</v>
      </c>
    </row>
    <row r="2749" spans="1:8" x14ac:dyDescent="0.25">
      <c r="A2749" t="s">
        <v>369</v>
      </c>
      <c r="B2749">
        <v>61776</v>
      </c>
      <c r="C2749" t="str">
        <f t="shared" si="42"/>
        <v>61776</v>
      </c>
      <c r="D2749" t="s">
        <v>350</v>
      </c>
      <c r="E2749" t="s">
        <v>1758</v>
      </c>
      <c r="F2749" t="s">
        <v>1805</v>
      </c>
      <c r="G2749" s="144">
        <v>110.60407181999999</v>
      </c>
      <c r="H2749" t="str">
        <f>IF(VLOOKUP(A2749,$J$4:$K$19,2)="Y",IF(G2749&lt;='State Zip Codes'!$P$4,'State Zip Codes'!$P$3,IF(G2749&lt;='State Zip Codes'!$Q$4,'State Zip Codes'!$Q$3,IF(G2749&lt;='State Zip Codes'!$R$4,'State Zip Codes'!$R$3,IF(G2749&lt;='State Zip Codes'!$S$4,'State Zip Codes'!$S$3,IF(G2749&lt;='State Zip Codes'!$T$4,'State Zip Codes'!$T$3,"OUT OF TERRITORY"))))),$U$3)</f>
        <v>Zone 5</v>
      </c>
    </row>
    <row r="2750" spans="1:8" x14ac:dyDescent="0.25">
      <c r="A2750" t="s">
        <v>369</v>
      </c>
      <c r="B2750">
        <v>61078</v>
      </c>
      <c r="C2750" t="str">
        <f t="shared" si="42"/>
        <v>61078</v>
      </c>
      <c r="D2750" t="s">
        <v>350</v>
      </c>
      <c r="E2750" t="s">
        <v>1799</v>
      </c>
      <c r="F2750" t="s">
        <v>1806</v>
      </c>
      <c r="G2750" s="144">
        <v>111.22544300999999</v>
      </c>
      <c r="H2750" t="str">
        <f>IF(VLOOKUP(A2750,$J$4:$K$19,2)="Y",IF(G2750&lt;='State Zip Codes'!$P$4,'State Zip Codes'!$P$3,IF(G2750&lt;='State Zip Codes'!$Q$4,'State Zip Codes'!$Q$3,IF(G2750&lt;='State Zip Codes'!$R$4,'State Zip Codes'!$R$3,IF(G2750&lt;='State Zip Codes'!$S$4,'State Zip Codes'!$S$3,IF(G2750&lt;='State Zip Codes'!$T$4,'State Zip Codes'!$T$3,"OUT OF TERRITORY"))))),$U$3)</f>
        <v>Zone 5</v>
      </c>
    </row>
    <row r="2751" spans="1:8" x14ac:dyDescent="0.25">
      <c r="A2751" t="s">
        <v>369</v>
      </c>
      <c r="B2751">
        <v>61866</v>
      </c>
      <c r="C2751" t="str">
        <f t="shared" si="42"/>
        <v>61866</v>
      </c>
      <c r="D2751" t="s">
        <v>350</v>
      </c>
      <c r="E2751" t="s">
        <v>1786</v>
      </c>
      <c r="F2751" t="s">
        <v>1807</v>
      </c>
      <c r="G2751" s="144">
        <v>111.22544300999999</v>
      </c>
      <c r="H2751" t="str">
        <f>IF(VLOOKUP(A2751,$J$4:$K$19,2)="Y",IF(G2751&lt;='State Zip Codes'!$P$4,'State Zip Codes'!$P$3,IF(G2751&lt;='State Zip Codes'!$Q$4,'State Zip Codes'!$Q$3,IF(G2751&lt;='State Zip Codes'!$R$4,'State Zip Codes'!$R$3,IF(G2751&lt;='State Zip Codes'!$S$4,'State Zip Codes'!$S$3,IF(G2751&lt;='State Zip Codes'!$T$4,'State Zip Codes'!$T$3,"OUT OF TERRITORY"))))),$U$3)</f>
        <v>Zone 5</v>
      </c>
    </row>
    <row r="2752" spans="1:8" x14ac:dyDescent="0.25">
      <c r="A2752" t="s">
        <v>369</v>
      </c>
      <c r="B2752">
        <v>61771</v>
      </c>
      <c r="C2752" t="str">
        <f t="shared" si="42"/>
        <v>61771</v>
      </c>
      <c r="D2752" t="s">
        <v>350</v>
      </c>
      <c r="E2752" t="s">
        <v>1769</v>
      </c>
      <c r="F2752" t="s">
        <v>1808</v>
      </c>
      <c r="G2752" s="144">
        <v>111.8468142</v>
      </c>
      <c r="H2752" t="str">
        <f>IF(VLOOKUP(A2752,$J$4:$K$19,2)="Y",IF(G2752&lt;='State Zip Codes'!$P$4,'State Zip Codes'!$P$3,IF(G2752&lt;='State Zip Codes'!$Q$4,'State Zip Codes'!$Q$3,IF(G2752&lt;='State Zip Codes'!$R$4,'State Zip Codes'!$R$3,IF(G2752&lt;='State Zip Codes'!$S$4,'State Zip Codes'!$S$3,IF(G2752&lt;='State Zip Codes'!$T$4,'State Zip Codes'!$T$3,"OUT OF TERRITORY"))))),$U$3)</f>
        <v>Zone 5</v>
      </c>
    </row>
    <row r="2753" spans="1:8" x14ac:dyDescent="0.25">
      <c r="A2753" t="s">
        <v>369</v>
      </c>
      <c r="B2753">
        <v>61845</v>
      </c>
      <c r="C2753" t="str">
        <f t="shared" si="42"/>
        <v>61845</v>
      </c>
      <c r="D2753" t="s">
        <v>350</v>
      </c>
      <c r="E2753" t="s">
        <v>1786</v>
      </c>
      <c r="F2753" t="s">
        <v>1809</v>
      </c>
      <c r="G2753" s="144">
        <v>111.8468142</v>
      </c>
      <c r="H2753" t="str">
        <f>IF(VLOOKUP(A2753,$J$4:$K$19,2)="Y",IF(G2753&lt;='State Zip Codes'!$P$4,'State Zip Codes'!$P$3,IF(G2753&lt;='State Zip Codes'!$Q$4,'State Zip Codes'!$Q$3,IF(G2753&lt;='State Zip Codes'!$R$4,'State Zip Codes'!$R$3,IF(G2753&lt;='State Zip Codes'!$S$4,'State Zip Codes'!$S$3,IF(G2753&lt;='State Zip Codes'!$T$4,'State Zip Codes'!$T$3,"OUT OF TERRITORY"))))),$U$3)</f>
        <v>Zone 5</v>
      </c>
    </row>
    <row r="2754" spans="1:8" x14ac:dyDescent="0.25">
      <c r="A2754" t="s">
        <v>369</v>
      </c>
      <c r="B2754">
        <v>61748</v>
      </c>
      <c r="C2754" t="str">
        <f t="shared" si="42"/>
        <v>61748</v>
      </c>
      <c r="D2754" t="s">
        <v>350</v>
      </c>
      <c r="E2754" t="s">
        <v>1758</v>
      </c>
      <c r="F2754" t="s">
        <v>424</v>
      </c>
      <c r="G2754" s="144">
        <v>111.8468142</v>
      </c>
      <c r="H2754" t="str">
        <f>IF(VLOOKUP(A2754,$J$4:$K$19,2)="Y",IF(G2754&lt;='State Zip Codes'!$P$4,'State Zip Codes'!$P$3,IF(G2754&lt;='State Zip Codes'!$Q$4,'State Zip Codes'!$Q$3,IF(G2754&lt;='State Zip Codes'!$R$4,'State Zip Codes'!$R$3,IF(G2754&lt;='State Zip Codes'!$S$4,'State Zip Codes'!$S$3,IF(G2754&lt;='State Zip Codes'!$T$4,'State Zip Codes'!$T$3,"OUT OF TERRITORY"))))),$U$3)</f>
        <v>Zone 5</v>
      </c>
    </row>
    <row r="2755" spans="1:8" x14ac:dyDescent="0.25">
      <c r="A2755" t="s">
        <v>369</v>
      </c>
      <c r="B2755">
        <v>61283</v>
      </c>
      <c r="C2755" t="str">
        <f t="shared" si="42"/>
        <v>61283</v>
      </c>
      <c r="D2755" t="s">
        <v>350</v>
      </c>
      <c r="E2755" t="s">
        <v>1789</v>
      </c>
      <c r="F2755" t="s">
        <v>1810</v>
      </c>
      <c r="G2755" s="144">
        <v>112.46818538999999</v>
      </c>
      <c r="H2755" t="str">
        <f>IF(VLOOKUP(A2755,$J$4:$K$19,2)="Y",IF(G2755&lt;='State Zip Codes'!$P$4,'State Zip Codes'!$P$3,IF(G2755&lt;='State Zip Codes'!$Q$4,'State Zip Codes'!$Q$3,IF(G2755&lt;='State Zip Codes'!$R$4,'State Zip Codes'!$R$3,IF(G2755&lt;='State Zip Codes'!$S$4,'State Zip Codes'!$S$3,IF(G2755&lt;='State Zip Codes'!$T$4,'State Zip Codes'!$T$3,"OUT OF TERRITORY"))))),$U$3)</f>
        <v>Zone 5</v>
      </c>
    </row>
    <row r="2756" spans="1:8" x14ac:dyDescent="0.25">
      <c r="A2756" t="s">
        <v>369</v>
      </c>
      <c r="B2756">
        <v>61361</v>
      </c>
      <c r="C2756" t="str">
        <f t="shared" si="42"/>
        <v>61361</v>
      </c>
      <c r="D2756" t="s">
        <v>350</v>
      </c>
      <c r="E2756" t="s">
        <v>1723</v>
      </c>
      <c r="F2756" t="s">
        <v>1811</v>
      </c>
      <c r="G2756" s="144">
        <v>113.08955657999999</v>
      </c>
      <c r="H2756" t="str">
        <f>IF(VLOOKUP(A2756,$J$4:$K$19,2)="Y",IF(G2756&lt;='State Zip Codes'!$P$4,'State Zip Codes'!$P$3,IF(G2756&lt;='State Zip Codes'!$Q$4,'State Zip Codes'!$Q$3,IF(G2756&lt;='State Zip Codes'!$R$4,'State Zip Codes'!$R$3,IF(G2756&lt;='State Zip Codes'!$S$4,'State Zip Codes'!$S$3,IF(G2756&lt;='State Zip Codes'!$T$4,'State Zip Codes'!$T$3,"OUT OF TERRITORY"))))),$U$3)</f>
        <v>Zone 5</v>
      </c>
    </row>
    <row r="2757" spans="1:8" x14ac:dyDescent="0.25">
      <c r="A2757" t="s">
        <v>369</v>
      </c>
      <c r="B2757">
        <v>61046</v>
      </c>
      <c r="C2757" t="str">
        <f t="shared" ref="C2757:C2820" si="43">TRIM(CLEAN(B2757))</f>
        <v>61046</v>
      </c>
      <c r="D2757" t="s">
        <v>350</v>
      </c>
      <c r="E2757" t="s">
        <v>1799</v>
      </c>
      <c r="F2757" t="s">
        <v>1812</v>
      </c>
      <c r="G2757" s="144">
        <v>113.08955657999999</v>
      </c>
      <c r="H2757" t="str">
        <f>IF(VLOOKUP(A2757,$J$4:$K$19,2)="Y",IF(G2757&lt;='State Zip Codes'!$P$4,'State Zip Codes'!$P$3,IF(G2757&lt;='State Zip Codes'!$Q$4,'State Zip Codes'!$Q$3,IF(G2757&lt;='State Zip Codes'!$R$4,'State Zip Codes'!$R$3,IF(G2757&lt;='State Zip Codes'!$S$4,'State Zip Codes'!$S$3,IF(G2757&lt;='State Zip Codes'!$T$4,'State Zip Codes'!$T$3,"OUT OF TERRITORY"))))),$U$3)</f>
        <v>Zone 5</v>
      </c>
    </row>
    <row r="2758" spans="1:8" x14ac:dyDescent="0.25">
      <c r="A2758" t="s">
        <v>369</v>
      </c>
      <c r="B2758">
        <v>61314</v>
      </c>
      <c r="C2758" t="str">
        <f t="shared" si="43"/>
        <v>61314</v>
      </c>
      <c r="D2758" t="s">
        <v>350</v>
      </c>
      <c r="E2758" t="s">
        <v>1723</v>
      </c>
      <c r="F2758" t="s">
        <v>1813</v>
      </c>
      <c r="G2758" s="144">
        <v>113.71092777</v>
      </c>
      <c r="H2758" t="str">
        <f>IF(VLOOKUP(A2758,$J$4:$K$19,2)="Y",IF(G2758&lt;='State Zip Codes'!$P$4,'State Zip Codes'!$P$3,IF(G2758&lt;='State Zip Codes'!$Q$4,'State Zip Codes'!$Q$3,IF(G2758&lt;='State Zip Codes'!$R$4,'State Zip Codes'!$R$3,IF(G2758&lt;='State Zip Codes'!$S$4,'State Zip Codes'!$S$3,IF(G2758&lt;='State Zip Codes'!$T$4,'State Zip Codes'!$T$3,"OUT OF TERRITORY"))))),$U$3)</f>
        <v>Zone 5</v>
      </c>
    </row>
    <row r="2759" spans="1:8" x14ac:dyDescent="0.25">
      <c r="A2759" t="s">
        <v>369</v>
      </c>
      <c r="B2759">
        <v>61814</v>
      </c>
      <c r="C2759" t="str">
        <f t="shared" si="43"/>
        <v>61814</v>
      </c>
      <c r="D2759" t="s">
        <v>350</v>
      </c>
      <c r="E2759" t="s">
        <v>1747</v>
      </c>
      <c r="F2759" t="s">
        <v>1814</v>
      </c>
      <c r="G2759" s="144">
        <v>113.71092777</v>
      </c>
      <c r="H2759" t="str">
        <f>IF(VLOOKUP(A2759,$J$4:$K$19,2)="Y",IF(G2759&lt;='State Zip Codes'!$P$4,'State Zip Codes'!$P$3,IF(G2759&lt;='State Zip Codes'!$Q$4,'State Zip Codes'!$Q$3,IF(G2759&lt;='State Zip Codes'!$R$4,'State Zip Codes'!$R$3,IF(G2759&lt;='State Zip Codes'!$S$4,'State Zip Codes'!$S$3,IF(G2759&lt;='State Zip Codes'!$T$4,'State Zip Codes'!$T$3,"OUT OF TERRITORY"))))),$U$3)</f>
        <v>Zone 5</v>
      </c>
    </row>
    <row r="2760" spans="1:8" x14ac:dyDescent="0.25">
      <c r="A2760" t="s">
        <v>369</v>
      </c>
      <c r="B2760">
        <v>61812</v>
      </c>
      <c r="C2760" t="str">
        <f t="shared" si="43"/>
        <v>61812</v>
      </c>
      <c r="D2760" t="s">
        <v>350</v>
      </c>
      <c r="E2760" t="s">
        <v>1747</v>
      </c>
      <c r="F2760" t="s">
        <v>1815</v>
      </c>
      <c r="G2760" s="144">
        <v>113.71092777</v>
      </c>
      <c r="H2760" t="str">
        <f>IF(VLOOKUP(A2760,$J$4:$K$19,2)="Y",IF(G2760&lt;='State Zip Codes'!$P$4,'State Zip Codes'!$P$3,IF(G2760&lt;='State Zip Codes'!$Q$4,'State Zip Codes'!$Q$3,IF(G2760&lt;='State Zip Codes'!$R$4,'State Zip Codes'!$R$3,IF(G2760&lt;='State Zip Codes'!$S$4,'State Zip Codes'!$S$3,IF(G2760&lt;='State Zip Codes'!$T$4,'State Zip Codes'!$T$3,"OUT OF TERRITORY"))))),$U$3)</f>
        <v>Zone 5</v>
      </c>
    </row>
    <row r="2761" spans="1:8" x14ac:dyDescent="0.25">
      <c r="A2761" t="s">
        <v>369</v>
      </c>
      <c r="B2761">
        <v>61831</v>
      </c>
      <c r="C2761" t="str">
        <f t="shared" si="43"/>
        <v>61831</v>
      </c>
      <c r="D2761" t="s">
        <v>350</v>
      </c>
      <c r="E2761" t="s">
        <v>1747</v>
      </c>
      <c r="F2761" t="s">
        <v>1816</v>
      </c>
      <c r="G2761" s="144">
        <v>113.71092777</v>
      </c>
      <c r="H2761" t="str">
        <f>IF(VLOOKUP(A2761,$J$4:$K$19,2)="Y",IF(G2761&lt;='State Zip Codes'!$P$4,'State Zip Codes'!$P$3,IF(G2761&lt;='State Zip Codes'!$Q$4,'State Zip Codes'!$Q$3,IF(G2761&lt;='State Zip Codes'!$R$4,'State Zip Codes'!$R$3,IF(G2761&lt;='State Zip Codes'!$S$4,'State Zip Codes'!$S$3,IF(G2761&lt;='State Zip Codes'!$T$4,'State Zip Codes'!$T$3,"OUT OF TERRITORY"))))),$U$3)</f>
        <v>Zone 5</v>
      </c>
    </row>
    <row r="2762" spans="1:8" x14ac:dyDescent="0.25">
      <c r="A2762" t="s">
        <v>369</v>
      </c>
      <c r="B2762">
        <v>61840</v>
      </c>
      <c r="C2762" t="str">
        <f t="shared" si="43"/>
        <v>61840</v>
      </c>
      <c r="D2762" t="s">
        <v>350</v>
      </c>
      <c r="E2762" t="s">
        <v>1786</v>
      </c>
      <c r="F2762" t="s">
        <v>1817</v>
      </c>
      <c r="G2762" s="144">
        <v>114.33229895999999</v>
      </c>
      <c r="H2762" t="str">
        <f>IF(VLOOKUP(A2762,$J$4:$K$19,2)="Y",IF(G2762&lt;='State Zip Codes'!$P$4,'State Zip Codes'!$P$3,IF(G2762&lt;='State Zip Codes'!$Q$4,'State Zip Codes'!$Q$3,IF(G2762&lt;='State Zip Codes'!$R$4,'State Zip Codes'!$R$3,IF(G2762&lt;='State Zip Codes'!$S$4,'State Zip Codes'!$S$3,IF(G2762&lt;='State Zip Codes'!$T$4,'State Zip Codes'!$T$3,"OUT OF TERRITORY"))))),$U$3)</f>
        <v>Zone 5</v>
      </c>
    </row>
    <row r="2763" spans="1:8" x14ac:dyDescent="0.25">
      <c r="A2763" t="s">
        <v>369</v>
      </c>
      <c r="B2763">
        <v>61545</v>
      </c>
      <c r="C2763" t="str">
        <f t="shared" si="43"/>
        <v>61545</v>
      </c>
      <c r="D2763" t="s">
        <v>350</v>
      </c>
      <c r="E2763" t="s">
        <v>1769</v>
      </c>
      <c r="F2763" t="s">
        <v>1818</v>
      </c>
      <c r="G2763" s="144">
        <v>114.33229895999999</v>
      </c>
      <c r="H2763" t="str">
        <f>IF(VLOOKUP(A2763,$J$4:$K$19,2)="Y",IF(G2763&lt;='State Zip Codes'!$P$4,'State Zip Codes'!$P$3,IF(G2763&lt;='State Zip Codes'!$Q$4,'State Zip Codes'!$Q$3,IF(G2763&lt;='State Zip Codes'!$R$4,'State Zip Codes'!$R$3,IF(G2763&lt;='State Zip Codes'!$S$4,'State Zip Codes'!$S$3,IF(G2763&lt;='State Zip Codes'!$T$4,'State Zip Codes'!$T$3,"OUT OF TERRITORY"))))),$U$3)</f>
        <v>Zone 5</v>
      </c>
    </row>
    <row r="2764" spans="1:8" x14ac:dyDescent="0.25">
      <c r="A2764" t="s">
        <v>369</v>
      </c>
      <c r="B2764">
        <v>61843</v>
      </c>
      <c r="C2764" t="str">
        <f t="shared" si="43"/>
        <v>61843</v>
      </c>
      <c r="D2764" t="s">
        <v>350</v>
      </c>
      <c r="E2764" t="s">
        <v>1786</v>
      </c>
      <c r="F2764" t="s">
        <v>1819</v>
      </c>
      <c r="G2764" s="144">
        <v>114.33229895999999</v>
      </c>
      <c r="H2764" t="str">
        <f>IF(VLOOKUP(A2764,$J$4:$K$19,2)="Y",IF(G2764&lt;='State Zip Codes'!$P$4,'State Zip Codes'!$P$3,IF(G2764&lt;='State Zip Codes'!$Q$4,'State Zip Codes'!$Q$3,IF(G2764&lt;='State Zip Codes'!$R$4,'State Zip Codes'!$R$3,IF(G2764&lt;='State Zip Codes'!$S$4,'State Zip Codes'!$S$3,IF(G2764&lt;='State Zip Codes'!$T$4,'State Zip Codes'!$T$3,"OUT OF TERRITORY"))))),$U$3)</f>
        <v>Zone 5</v>
      </c>
    </row>
    <row r="2765" spans="1:8" x14ac:dyDescent="0.25">
      <c r="A2765" t="s">
        <v>369</v>
      </c>
      <c r="B2765">
        <v>61565</v>
      </c>
      <c r="C2765" t="str">
        <f t="shared" si="43"/>
        <v>61565</v>
      </c>
      <c r="D2765" t="s">
        <v>350</v>
      </c>
      <c r="E2765" t="s">
        <v>1733</v>
      </c>
      <c r="F2765" t="s">
        <v>1820</v>
      </c>
      <c r="G2765" s="144">
        <v>114.33229895999999</v>
      </c>
      <c r="H2765" t="str">
        <f>IF(VLOOKUP(A2765,$J$4:$K$19,2)="Y",IF(G2765&lt;='State Zip Codes'!$P$4,'State Zip Codes'!$P$3,IF(G2765&lt;='State Zip Codes'!$Q$4,'State Zip Codes'!$Q$3,IF(G2765&lt;='State Zip Codes'!$R$4,'State Zip Codes'!$R$3,IF(G2765&lt;='State Zip Codes'!$S$4,'State Zip Codes'!$S$3,IF(G2765&lt;='State Zip Codes'!$T$4,'State Zip Codes'!$T$3,"OUT OF TERRITORY"))))),$U$3)</f>
        <v>Zone 5</v>
      </c>
    </row>
    <row r="2766" spans="1:8" x14ac:dyDescent="0.25">
      <c r="A2766" t="s">
        <v>369</v>
      </c>
      <c r="B2766">
        <v>61050</v>
      </c>
      <c r="C2766" t="str">
        <f t="shared" si="43"/>
        <v>61050</v>
      </c>
      <c r="D2766" t="s">
        <v>350</v>
      </c>
      <c r="E2766" t="s">
        <v>1755</v>
      </c>
      <c r="F2766" t="s">
        <v>1821</v>
      </c>
      <c r="G2766" s="144">
        <v>114.95367014999999</v>
      </c>
      <c r="H2766" t="str">
        <f>IF(VLOOKUP(A2766,$J$4:$K$19,2)="Y",IF(G2766&lt;='State Zip Codes'!$P$4,'State Zip Codes'!$P$3,IF(G2766&lt;='State Zip Codes'!$Q$4,'State Zip Codes'!$Q$3,IF(G2766&lt;='State Zip Codes'!$R$4,'State Zip Codes'!$R$3,IF(G2766&lt;='State Zip Codes'!$S$4,'State Zip Codes'!$S$3,IF(G2766&lt;='State Zip Codes'!$T$4,'State Zip Codes'!$T$3,"OUT OF TERRITORY"))))),$U$3)</f>
        <v>Zone 5</v>
      </c>
    </row>
    <row r="2767" spans="1:8" x14ac:dyDescent="0.25">
      <c r="A2767" t="s">
        <v>369</v>
      </c>
      <c r="B2767">
        <v>61737</v>
      </c>
      <c r="C2767" t="str">
        <f t="shared" si="43"/>
        <v>61737</v>
      </c>
      <c r="D2767" t="s">
        <v>350</v>
      </c>
      <c r="E2767" t="s">
        <v>1758</v>
      </c>
      <c r="F2767" t="s">
        <v>1822</v>
      </c>
      <c r="G2767" s="144">
        <v>114.95367014999999</v>
      </c>
      <c r="H2767" t="str">
        <f>IF(VLOOKUP(A2767,$J$4:$K$19,2)="Y",IF(G2767&lt;='State Zip Codes'!$P$4,'State Zip Codes'!$P$3,IF(G2767&lt;='State Zip Codes'!$Q$4,'State Zip Codes'!$Q$3,IF(G2767&lt;='State Zip Codes'!$R$4,'State Zip Codes'!$R$3,IF(G2767&lt;='State Zip Codes'!$S$4,'State Zip Codes'!$S$3,IF(G2767&lt;='State Zip Codes'!$T$4,'State Zip Codes'!$T$3,"OUT OF TERRITORY"))))),$U$3)</f>
        <v>Zone 5</v>
      </c>
    </row>
    <row r="2768" spans="1:8" x14ac:dyDescent="0.25">
      <c r="A2768" t="s">
        <v>369</v>
      </c>
      <c r="B2768">
        <v>61761</v>
      </c>
      <c r="C2768" t="str">
        <f t="shared" si="43"/>
        <v>61761</v>
      </c>
      <c r="D2768" t="s">
        <v>350</v>
      </c>
      <c r="E2768" t="s">
        <v>1758</v>
      </c>
      <c r="F2768" t="s">
        <v>1823</v>
      </c>
      <c r="G2768" s="144">
        <v>114.95367014999999</v>
      </c>
      <c r="H2768" t="str">
        <f>IF(VLOOKUP(A2768,$J$4:$K$19,2)="Y",IF(G2768&lt;='State Zip Codes'!$P$4,'State Zip Codes'!$P$3,IF(G2768&lt;='State Zip Codes'!$Q$4,'State Zip Codes'!$Q$3,IF(G2768&lt;='State Zip Codes'!$R$4,'State Zip Codes'!$R$3,IF(G2768&lt;='State Zip Codes'!$S$4,'State Zip Codes'!$S$3,IF(G2768&lt;='State Zip Codes'!$T$4,'State Zip Codes'!$T$3,"OUT OF TERRITORY"))))),$U$3)</f>
        <v>Zone 5</v>
      </c>
    </row>
    <row r="2769" spans="1:8" x14ac:dyDescent="0.25">
      <c r="A2769" t="s">
        <v>369</v>
      </c>
      <c r="B2769">
        <v>61722</v>
      </c>
      <c r="C2769" t="str">
        <f t="shared" si="43"/>
        <v>61722</v>
      </c>
      <c r="D2769" t="s">
        <v>350</v>
      </c>
      <c r="E2769" t="s">
        <v>1758</v>
      </c>
      <c r="F2769" t="s">
        <v>1824</v>
      </c>
      <c r="G2769" s="144">
        <v>114.95367014999999</v>
      </c>
      <c r="H2769" t="str">
        <f>IF(VLOOKUP(A2769,$J$4:$K$19,2)="Y",IF(G2769&lt;='State Zip Codes'!$P$4,'State Zip Codes'!$P$3,IF(G2769&lt;='State Zip Codes'!$Q$4,'State Zip Codes'!$Q$3,IF(G2769&lt;='State Zip Codes'!$R$4,'State Zip Codes'!$R$3,IF(G2769&lt;='State Zip Codes'!$S$4,'State Zip Codes'!$S$3,IF(G2769&lt;='State Zip Codes'!$T$4,'State Zip Codes'!$T$3,"OUT OF TERRITORY"))))),$U$3)</f>
        <v>Zone 5</v>
      </c>
    </row>
    <row r="2770" spans="1:8" x14ac:dyDescent="0.25">
      <c r="A2770" t="s">
        <v>369</v>
      </c>
      <c r="B2770">
        <v>61421</v>
      </c>
      <c r="C2770" t="str">
        <f t="shared" si="43"/>
        <v>61421</v>
      </c>
      <c r="D2770" t="s">
        <v>350</v>
      </c>
      <c r="E2770" t="s">
        <v>1825</v>
      </c>
      <c r="F2770" t="s">
        <v>961</v>
      </c>
      <c r="G2770" s="144">
        <v>115.57504134</v>
      </c>
      <c r="H2770" t="str">
        <f>IF(VLOOKUP(A2770,$J$4:$K$19,2)="Y",IF(G2770&lt;='State Zip Codes'!$P$4,'State Zip Codes'!$P$3,IF(G2770&lt;='State Zip Codes'!$Q$4,'State Zip Codes'!$Q$3,IF(G2770&lt;='State Zip Codes'!$R$4,'State Zip Codes'!$R$3,IF(G2770&lt;='State Zip Codes'!$S$4,'State Zip Codes'!$S$3,IF(G2770&lt;='State Zip Codes'!$T$4,'State Zip Codes'!$T$3,"OUT OF TERRITORY"))))),$U$3)</f>
        <v>Zone 5</v>
      </c>
    </row>
    <row r="2771" spans="1:8" x14ac:dyDescent="0.25">
      <c r="A2771" t="s">
        <v>369</v>
      </c>
      <c r="B2771">
        <v>61725</v>
      </c>
      <c r="C2771" t="str">
        <f t="shared" si="43"/>
        <v>61725</v>
      </c>
      <c r="D2771" t="s">
        <v>350</v>
      </c>
      <c r="E2771" t="s">
        <v>1758</v>
      </c>
      <c r="F2771" t="s">
        <v>1826</v>
      </c>
      <c r="G2771" s="144">
        <v>116.19641252999999</v>
      </c>
      <c r="H2771" t="str">
        <f>IF(VLOOKUP(A2771,$J$4:$K$19,2)="Y",IF(G2771&lt;='State Zip Codes'!$P$4,'State Zip Codes'!$P$3,IF(G2771&lt;='State Zip Codes'!$Q$4,'State Zip Codes'!$Q$3,IF(G2771&lt;='State Zip Codes'!$R$4,'State Zip Codes'!$R$3,IF(G2771&lt;='State Zip Codes'!$S$4,'State Zip Codes'!$S$3,IF(G2771&lt;='State Zip Codes'!$T$4,'State Zip Codes'!$T$3,"OUT OF TERRITORY"))))),$U$3)</f>
        <v>Zone 5</v>
      </c>
    </row>
    <row r="2772" spans="1:8" x14ac:dyDescent="0.25">
      <c r="A2772" t="s">
        <v>369</v>
      </c>
      <c r="B2772">
        <v>61014</v>
      </c>
      <c r="C2772" t="str">
        <f t="shared" si="43"/>
        <v>61014</v>
      </c>
      <c r="D2772" t="s">
        <v>350</v>
      </c>
      <c r="E2772" t="s">
        <v>1799</v>
      </c>
      <c r="F2772" t="s">
        <v>1827</v>
      </c>
      <c r="G2772" s="144">
        <v>116.19641252999999</v>
      </c>
      <c r="H2772" t="str">
        <f>IF(VLOOKUP(A2772,$J$4:$K$19,2)="Y",IF(G2772&lt;='State Zip Codes'!$P$4,'State Zip Codes'!$P$3,IF(G2772&lt;='State Zip Codes'!$Q$4,'State Zip Codes'!$Q$3,IF(G2772&lt;='State Zip Codes'!$R$4,'State Zip Codes'!$R$3,IF(G2772&lt;='State Zip Codes'!$S$4,'State Zip Codes'!$S$3,IF(G2772&lt;='State Zip Codes'!$T$4,'State Zip Codes'!$T$3,"OUT OF TERRITORY"))))),$U$3)</f>
        <v>Zone 5</v>
      </c>
    </row>
    <row r="2773" spans="1:8" x14ac:dyDescent="0.25">
      <c r="A2773" t="s">
        <v>369</v>
      </c>
      <c r="B2773">
        <v>61878</v>
      </c>
      <c r="C2773" t="str">
        <f t="shared" si="43"/>
        <v>61878</v>
      </c>
      <c r="D2773" t="s">
        <v>350</v>
      </c>
      <c r="E2773" t="s">
        <v>1786</v>
      </c>
      <c r="F2773" t="s">
        <v>1828</v>
      </c>
      <c r="G2773" s="144">
        <v>116.19641252999999</v>
      </c>
      <c r="H2773" t="str">
        <f>IF(VLOOKUP(A2773,$J$4:$K$19,2)="Y",IF(G2773&lt;='State Zip Codes'!$P$4,'State Zip Codes'!$P$3,IF(G2773&lt;='State Zip Codes'!$Q$4,'State Zip Codes'!$Q$3,IF(G2773&lt;='State Zip Codes'!$R$4,'State Zip Codes'!$R$3,IF(G2773&lt;='State Zip Codes'!$S$4,'State Zip Codes'!$S$3,IF(G2773&lt;='State Zip Codes'!$T$4,'State Zip Codes'!$T$3,"OUT OF TERRITORY"))))),$U$3)</f>
        <v>Zone 5</v>
      </c>
    </row>
    <row r="2774" spans="1:8" x14ac:dyDescent="0.25">
      <c r="A2774" t="s">
        <v>369</v>
      </c>
      <c r="B2774">
        <v>61724</v>
      </c>
      <c r="C2774" t="str">
        <f t="shared" si="43"/>
        <v>61724</v>
      </c>
      <c r="D2774" t="s">
        <v>350</v>
      </c>
      <c r="E2774" t="s">
        <v>1758</v>
      </c>
      <c r="F2774" t="s">
        <v>1829</v>
      </c>
      <c r="G2774" s="144">
        <v>116.19641252999999</v>
      </c>
      <c r="H2774" t="str">
        <f>IF(VLOOKUP(A2774,$J$4:$K$19,2)="Y",IF(G2774&lt;='State Zip Codes'!$P$4,'State Zip Codes'!$P$3,IF(G2774&lt;='State Zip Codes'!$Q$4,'State Zip Codes'!$Q$3,IF(G2774&lt;='State Zip Codes'!$R$4,'State Zip Codes'!$R$3,IF(G2774&lt;='State Zip Codes'!$S$4,'State Zip Codes'!$S$3,IF(G2774&lt;='State Zip Codes'!$T$4,'State Zip Codes'!$T$3,"OUT OF TERRITORY"))))),$U$3)</f>
        <v>Zone 5</v>
      </c>
    </row>
    <row r="2775" spans="1:8" x14ac:dyDescent="0.25">
      <c r="A2775" t="s">
        <v>369</v>
      </c>
      <c r="B2775">
        <v>61530</v>
      </c>
      <c r="C2775" t="str">
        <f t="shared" si="43"/>
        <v>61530</v>
      </c>
      <c r="D2775" t="s">
        <v>350</v>
      </c>
      <c r="E2775" t="s">
        <v>1769</v>
      </c>
      <c r="F2775" t="s">
        <v>1830</v>
      </c>
      <c r="G2775" s="144">
        <v>116.81778371999999</v>
      </c>
      <c r="H2775" t="str">
        <f>IF(VLOOKUP(A2775,$J$4:$K$19,2)="Y",IF(G2775&lt;='State Zip Codes'!$P$4,'State Zip Codes'!$P$3,IF(G2775&lt;='State Zip Codes'!$Q$4,'State Zip Codes'!$Q$3,IF(G2775&lt;='State Zip Codes'!$R$4,'State Zip Codes'!$R$3,IF(G2775&lt;='State Zip Codes'!$S$4,'State Zip Codes'!$S$3,IF(G2775&lt;='State Zip Codes'!$T$4,'State Zip Codes'!$T$3,"OUT OF TERRITORY"))))),$U$3)</f>
        <v>Zone 5</v>
      </c>
    </row>
    <row r="2776" spans="1:8" x14ac:dyDescent="0.25">
      <c r="A2776" t="s">
        <v>369</v>
      </c>
      <c r="B2776">
        <v>61062</v>
      </c>
      <c r="C2776" t="str">
        <f t="shared" si="43"/>
        <v>61062</v>
      </c>
      <c r="D2776" t="s">
        <v>350</v>
      </c>
      <c r="E2776" t="s">
        <v>1755</v>
      </c>
      <c r="F2776" t="s">
        <v>1831</v>
      </c>
      <c r="G2776" s="144">
        <v>116.81778371999999</v>
      </c>
      <c r="H2776" t="str">
        <f>IF(VLOOKUP(A2776,$J$4:$K$19,2)="Y",IF(G2776&lt;='State Zip Codes'!$P$4,'State Zip Codes'!$P$3,IF(G2776&lt;='State Zip Codes'!$Q$4,'State Zip Codes'!$Q$3,IF(G2776&lt;='State Zip Codes'!$R$4,'State Zip Codes'!$R$3,IF(G2776&lt;='State Zip Codes'!$S$4,'State Zip Codes'!$S$3,IF(G2776&lt;='State Zip Codes'!$T$4,'State Zip Codes'!$T$3,"OUT OF TERRITORY"))))),$U$3)</f>
        <v>Zone 5</v>
      </c>
    </row>
    <row r="2777" spans="1:8" x14ac:dyDescent="0.25">
      <c r="A2777" t="s">
        <v>369</v>
      </c>
      <c r="B2777">
        <v>61729</v>
      </c>
      <c r="C2777" t="str">
        <f t="shared" si="43"/>
        <v>61729</v>
      </c>
      <c r="D2777" t="s">
        <v>350</v>
      </c>
      <c r="E2777" t="s">
        <v>1769</v>
      </c>
      <c r="F2777" t="s">
        <v>1832</v>
      </c>
      <c r="G2777" s="144">
        <v>118.06052609999999</v>
      </c>
      <c r="H2777" t="str">
        <f>IF(VLOOKUP(A2777,$J$4:$K$19,2)="Y",IF(G2777&lt;='State Zip Codes'!$P$4,'State Zip Codes'!$P$3,IF(G2777&lt;='State Zip Codes'!$Q$4,'State Zip Codes'!$Q$3,IF(G2777&lt;='State Zip Codes'!$R$4,'State Zip Codes'!$R$3,IF(G2777&lt;='State Zip Codes'!$S$4,'State Zip Codes'!$S$3,IF(G2777&lt;='State Zip Codes'!$T$4,'State Zip Codes'!$T$3,"OUT OF TERRITORY"))))),$U$3)</f>
        <v>Zone 5</v>
      </c>
    </row>
    <row r="2778" spans="1:8" x14ac:dyDescent="0.25">
      <c r="A2778" t="s">
        <v>369</v>
      </c>
      <c r="B2778">
        <v>61790</v>
      </c>
      <c r="C2778" t="str">
        <f t="shared" si="43"/>
        <v>61790</v>
      </c>
      <c r="D2778" t="s">
        <v>350</v>
      </c>
      <c r="E2778" t="s">
        <v>1758</v>
      </c>
      <c r="F2778" t="s">
        <v>1823</v>
      </c>
      <c r="G2778" s="144">
        <v>118.06052609999999</v>
      </c>
      <c r="H2778" t="str">
        <f>IF(VLOOKUP(A2778,$J$4:$K$19,2)="Y",IF(G2778&lt;='State Zip Codes'!$P$4,'State Zip Codes'!$P$3,IF(G2778&lt;='State Zip Codes'!$Q$4,'State Zip Codes'!$Q$3,IF(G2778&lt;='State Zip Codes'!$R$4,'State Zip Codes'!$R$3,IF(G2778&lt;='State Zip Codes'!$S$4,'State Zip Codes'!$S$3,IF(G2778&lt;='State Zip Codes'!$T$4,'State Zip Codes'!$T$3,"OUT OF TERRITORY"))))),$U$3)</f>
        <v>Zone 5</v>
      </c>
    </row>
    <row r="2779" spans="1:8" x14ac:dyDescent="0.25">
      <c r="A2779" t="s">
        <v>369</v>
      </c>
      <c r="B2779">
        <v>61548</v>
      </c>
      <c r="C2779" t="str">
        <f t="shared" si="43"/>
        <v>61548</v>
      </c>
      <c r="D2779" t="s">
        <v>350</v>
      </c>
      <c r="E2779" t="s">
        <v>1769</v>
      </c>
      <c r="F2779" t="s">
        <v>1833</v>
      </c>
      <c r="G2779" s="144">
        <v>118.06052609999999</v>
      </c>
      <c r="H2779" t="str">
        <f>IF(VLOOKUP(A2779,$J$4:$K$19,2)="Y",IF(G2779&lt;='State Zip Codes'!$P$4,'State Zip Codes'!$P$3,IF(G2779&lt;='State Zip Codes'!$Q$4,'State Zip Codes'!$Q$3,IF(G2779&lt;='State Zip Codes'!$R$4,'State Zip Codes'!$R$3,IF(G2779&lt;='State Zip Codes'!$S$4,'State Zip Codes'!$S$3,IF(G2779&lt;='State Zip Codes'!$T$4,'State Zip Codes'!$T$3,"OUT OF TERRITORY"))))),$U$3)</f>
        <v>Zone 5</v>
      </c>
    </row>
    <row r="2780" spans="1:8" x14ac:dyDescent="0.25">
      <c r="A2780" t="s">
        <v>369</v>
      </c>
      <c r="B2780">
        <v>61048</v>
      </c>
      <c r="C2780" t="str">
        <f t="shared" si="43"/>
        <v>61048</v>
      </c>
      <c r="D2780" t="s">
        <v>350</v>
      </c>
      <c r="E2780" t="s">
        <v>1755</v>
      </c>
      <c r="F2780" t="s">
        <v>1834</v>
      </c>
      <c r="G2780" s="144">
        <v>118.06052609999999</v>
      </c>
      <c r="H2780" t="str">
        <f>IF(VLOOKUP(A2780,$J$4:$K$19,2)="Y",IF(G2780&lt;='State Zip Codes'!$P$4,'State Zip Codes'!$P$3,IF(G2780&lt;='State Zip Codes'!$Q$4,'State Zip Codes'!$Q$3,IF(G2780&lt;='State Zip Codes'!$R$4,'State Zip Codes'!$R$3,IF(G2780&lt;='State Zip Codes'!$S$4,'State Zip Codes'!$S$3,IF(G2780&lt;='State Zip Codes'!$T$4,'State Zip Codes'!$T$3,"OUT OF TERRITORY"))))),$U$3)</f>
        <v>Zone 5</v>
      </c>
    </row>
    <row r="2781" spans="1:8" x14ac:dyDescent="0.25">
      <c r="A2781" t="s">
        <v>369</v>
      </c>
      <c r="B2781">
        <v>61344</v>
      </c>
      <c r="C2781" t="str">
        <f t="shared" si="43"/>
        <v>61344</v>
      </c>
      <c r="D2781" t="s">
        <v>350</v>
      </c>
      <c r="E2781" t="s">
        <v>1723</v>
      </c>
      <c r="F2781" t="s">
        <v>677</v>
      </c>
      <c r="G2781" s="144">
        <v>118.68189728999999</v>
      </c>
      <c r="H2781" t="str">
        <f>IF(VLOOKUP(A2781,$J$4:$K$19,2)="Y",IF(G2781&lt;='State Zip Codes'!$P$4,'State Zip Codes'!$P$3,IF(G2781&lt;='State Zip Codes'!$Q$4,'State Zip Codes'!$Q$3,IF(G2781&lt;='State Zip Codes'!$R$4,'State Zip Codes'!$R$3,IF(G2781&lt;='State Zip Codes'!$S$4,'State Zip Codes'!$S$3,IF(G2781&lt;='State Zip Codes'!$T$4,'State Zip Codes'!$T$3,"OUT OF TERRITORY"))))),$U$3)</f>
        <v>Zone 5</v>
      </c>
    </row>
    <row r="2782" spans="1:8" x14ac:dyDescent="0.25">
      <c r="A2782" t="s">
        <v>369</v>
      </c>
      <c r="B2782">
        <v>61261</v>
      </c>
      <c r="C2782" t="str">
        <f t="shared" si="43"/>
        <v>61261</v>
      </c>
      <c r="D2782" t="s">
        <v>350</v>
      </c>
      <c r="E2782" t="s">
        <v>1789</v>
      </c>
      <c r="F2782" t="s">
        <v>1835</v>
      </c>
      <c r="G2782" s="144">
        <v>118.68189728999999</v>
      </c>
      <c r="H2782" t="str">
        <f>IF(VLOOKUP(A2782,$J$4:$K$19,2)="Y",IF(G2782&lt;='State Zip Codes'!$P$4,'State Zip Codes'!$P$3,IF(G2782&lt;='State Zip Codes'!$Q$4,'State Zip Codes'!$Q$3,IF(G2782&lt;='State Zip Codes'!$R$4,'State Zip Codes'!$R$3,IF(G2782&lt;='State Zip Codes'!$S$4,'State Zip Codes'!$S$3,IF(G2782&lt;='State Zip Codes'!$T$4,'State Zip Codes'!$T$3,"OUT OF TERRITORY"))))),$U$3)</f>
        <v>Zone 5</v>
      </c>
    </row>
    <row r="2783" spans="1:8" x14ac:dyDescent="0.25">
      <c r="A2783" t="s">
        <v>369</v>
      </c>
      <c r="B2783">
        <v>61523</v>
      </c>
      <c r="C2783" t="str">
        <f t="shared" si="43"/>
        <v>61523</v>
      </c>
      <c r="D2783" t="s">
        <v>350</v>
      </c>
      <c r="E2783" t="s">
        <v>1836</v>
      </c>
      <c r="F2783" t="s">
        <v>1837</v>
      </c>
      <c r="G2783" s="144">
        <v>119.30326847999999</v>
      </c>
      <c r="H2783" t="str">
        <f>IF(VLOOKUP(A2783,$J$4:$K$19,2)="Y",IF(G2783&lt;='State Zip Codes'!$P$4,'State Zip Codes'!$P$3,IF(G2783&lt;='State Zip Codes'!$Q$4,'State Zip Codes'!$Q$3,IF(G2783&lt;='State Zip Codes'!$R$4,'State Zip Codes'!$R$3,IF(G2783&lt;='State Zip Codes'!$S$4,'State Zip Codes'!$S$3,IF(G2783&lt;='State Zip Codes'!$T$4,'State Zip Codes'!$T$3,"OUT OF TERRITORY"))))),$U$3)</f>
        <v>Zone 5</v>
      </c>
    </row>
    <row r="2784" spans="1:8" x14ac:dyDescent="0.25">
      <c r="A2784" t="s">
        <v>369</v>
      </c>
      <c r="B2784">
        <v>61089</v>
      </c>
      <c r="C2784" t="str">
        <f t="shared" si="43"/>
        <v>61089</v>
      </c>
      <c r="D2784" t="s">
        <v>350</v>
      </c>
      <c r="E2784" t="s">
        <v>1755</v>
      </c>
      <c r="F2784" t="s">
        <v>1838</v>
      </c>
      <c r="G2784" s="144">
        <v>119.30326847999999</v>
      </c>
      <c r="H2784" t="str">
        <f>IF(VLOOKUP(A2784,$J$4:$K$19,2)="Y",IF(G2784&lt;='State Zip Codes'!$P$4,'State Zip Codes'!$P$3,IF(G2784&lt;='State Zip Codes'!$Q$4,'State Zip Codes'!$Q$3,IF(G2784&lt;='State Zip Codes'!$R$4,'State Zip Codes'!$R$3,IF(G2784&lt;='State Zip Codes'!$S$4,'State Zip Codes'!$S$3,IF(G2784&lt;='State Zip Codes'!$T$4,'State Zip Codes'!$T$3,"OUT OF TERRITORY"))))),$U$3)</f>
        <v>Zone 5</v>
      </c>
    </row>
    <row r="2785" spans="1:8" x14ac:dyDescent="0.25">
      <c r="A2785" t="s">
        <v>369</v>
      </c>
      <c r="B2785">
        <v>61709</v>
      </c>
      <c r="C2785" t="str">
        <f t="shared" si="43"/>
        <v>61709</v>
      </c>
      <c r="D2785" t="s">
        <v>350</v>
      </c>
      <c r="E2785" t="s">
        <v>1758</v>
      </c>
      <c r="F2785" t="s">
        <v>1839</v>
      </c>
      <c r="G2785" s="144">
        <v>119.92463966999999</v>
      </c>
      <c r="H2785" t="str">
        <f>IF(VLOOKUP(A2785,$J$4:$K$19,2)="Y",IF(G2785&lt;='State Zip Codes'!$P$4,'State Zip Codes'!$P$3,IF(G2785&lt;='State Zip Codes'!$Q$4,'State Zip Codes'!$Q$3,IF(G2785&lt;='State Zip Codes'!$R$4,'State Zip Codes'!$R$3,IF(G2785&lt;='State Zip Codes'!$S$4,'State Zip Codes'!$S$3,IF(G2785&lt;='State Zip Codes'!$T$4,'State Zip Codes'!$T$3,"OUT OF TERRITORY"))))),$U$3)</f>
        <v>Zone 5</v>
      </c>
    </row>
    <row r="2786" spans="1:8" x14ac:dyDescent="0.25">
      <c r="A2786" t="s">
        <v>369</v>
      </c>
      <c r="B2786">
        <v>61710</v>
      </c>
      <c r="C2786" t="str">
        <f t="shared" si="43"/>
        <v>61710</v>
      </c>
      <c r="D2786" t="s">
        <v>350</v>
      </c>
      <c r="E2786" t="s">
        <v>1758</v>
      </c>
      <c r="F2786" t="s">
        <v>1839</v>
      </c>
      <c r="G2786" s="144">
        <v>119.92463966999999</v>
      </c>
      <c r="H2786" t="str">
        <f>IF(VLOOKUP(A2786,$J$4:$K$19,2)="Y",IF(G2786&lt;='State Zip Codes'!$P$4,'State Zip Codes'!$P$3,IF(G2786&lt;='State Zip Codes'!$Q$4,'State Zip Codes'!$Q$3,IF(G2786&lt;='State Zip Codes'!$R$4,'State Zip Codes'!$R$3,IF(G2786&lt;='State Zip Codes'!$S$4,'State Zip Codes'!$S$3,IF(G2786&lt;='State Zip Codes'!$T$4,'State Zip Codes'!$T$3,"OUT OF TERRITORY"))))),$U$3)</f>
        <v>Zone 5</v>
      </c>
    </row>
    <row r="2787" spans="1:8" x14ac:dyDescent="0.25">
      <c r="A2787" t="s">
        <v>369</v>
      </c>
      <c r="B2787">
        <v>61799</v>
      </c>
      <c r="C2787" t="str">
        <f t="shared" si="43"/>
        <v>61799</v>
      </c>
      <c r="D2787" t="s">
        <v>350</v>
      </c>
      <c r="E2787" t="s">
        <v>1758</v>
      </c>
      <c r="F2787" t="s">
        <v>1839</v>
      </c>
      <c r="G2787" s="144">
        <v>119.92463966999999</v>
      </c>
      <c r="H2787" t="str">
        <f>IF(VLOOKUP(A2787,$J$4:$K$19,2)="Y",IF(G2787&lt;='State Zip Codes'!$P$4,'State Zip Codes'!$P$3,IF(G2787&lt;='State Zip Codes'!$Q$4,'State Zip Codes'!$Q$3,IF(G2787&lt;='State Zip Codes'!$R$4,'State Zip Codes'!$R$3,IF(G2787&lt;='State Zip Codes'!$S$4,'State Zip Codes'!$S$3,IF(G2787&lt;='State Zip Codes'!$T$4,'State Zip Codes'!$T$3,"OUT OF TERRITORY"))))),$U$3)</f>
        <v>Zone 5</v>
      </c>
    </row>
    <row r="2788" spans="1:8" x14ac:dyDescent="0.25">
      <c r="A2788" t="s">
        <v>369</v>
      </c>
      <c r="B2788">
        <v>61791</v>
      </c>
      <c r="C2788" t="str">
        <f t="shared" si="43"/>
        <v>61791</v>
      </c>
      <c r="D2788" t="s">
        <v>350</v>
      </c>
      <c r="E2788" t="s">
        <v>1758</v>
      </c>
      <c r="F2788" t="s">
        <v>1839</v>
      </c>
      <c r="G2788" s="144">
        <v>119.92463966999999</v>
      </c>
      <c r="H2788" t="str">
        <f>IF(VLOOKUP(A2788,$J$4:$K$19,2)="Y",IF(G2788&lt;='State Zip Codes'!$P$4,'State Zip Codes'!$P$3,IF(G2788&lt;='State Zip Codes'!$Q$4,'State Zip Codes'!$Q$3,IF(G2788&lt;='State Zip Codes'!$R$4,'State Zip Codes'!$R$3,IF(G2788&lt;='State Zip Codes'!$S$4,'State Zip Codes'!$S$3,IF(G2788&lt;='State Zip Codes'!$T$4,'State Zip Codes'!$T$3,"OUT OF TERRITORY"))))),$U$3)</f>
        <v>Zone 5</v>
      </c>
    </row>
    <row r="2789" spans="1:8" x14ac:dyDescent="0.25">
      <c r="A2789" t="s">
        <v>369</v>
      </c>
      <c r="B2789">
        <v>61345</v>
      </c>
      <c r="C2789" t="str">
        <f t="shared" si="43"/>
        <v>61345</v>
      </c>
      <c r="D2789" t="s">
        <v>350</v>
      </c>
      <c r="E2789" t="s">
        <v>1723</v>
      </c>
      <c r="F2789" t="s">
        <v>1840</v>
      </c>
      <c r="G2789" s="144">
        <v>119.92463966999999</v>
      </c>
      <c r="H2789" t="str">
        <f>IF(VLOOKUP(A2789,$J$4:$K$19,2)="Y",IF(G2789&lt;='State Zip Codes'!$P$4,'State Zip Codes'!$P$3,IF(G2789&lt;='State Zip Codes'!$Q$4,'State Zip Codes'!$Q$3,IF(G2789&lt;='State Zip Codes'!$R$4,'State Zip Codes'!$R$3,IF(G2789&lt;='State Zip Codes'!$S$4,'State Zip Codes'!$S$3,IF(G2789&lt;='State Zip Codes'!$T$4,'State Zip Codes'!$T$3,"OUT OF TERRITORY"))))),$U$3)</f>
        <v>Zone 5</v>
      </c>
    </row>
    <row r="2790" spans="1:8" x14ac:dyDescent="0.25">
      <c r="A2790" t="s">
        <v>369</v>
      </c>
      <c r="B2790">
        <v>61844</v>
      </c>
      <c r="C2790" t="str">
        <f t="shared" si="43"/>
        <v>61844</v>
      </c>
      <c r="D2790" t="s">
        <v>350</v>
      </c>
      <c r="E2790" t="s">
        <v>1747</v>
      </c>
      <c r="F2790" t="s">
        <v>1841</v>
      </c>
      <c r="G2790" s="144">
        <v>119.92463966999999</v>
      </c>
      <c r="H2790" t="str">
        <f>IF(VLOOKUP(A2790,$J$4:$K$19,2)="Y",IF(G2790&lt;='State Zip Codes'!$P$4,'State Zip Codes'!$P$3,IF(G2790&lt;='State Zip Codes'!$Q$4,'State Zip Codes'!$Q$3,IF(G2790&lt;='State Zip Codes'!$R$4,'State Zip Codes'!$R$3,IF(G2790&lt;='State Zip Codes'!$S$4,'State Zip Codes'!$S$3,IF(G2790&lt;='State Zip Codes'!$T$4,'State Zip Codes'!$T$3,"OUT OF TERRITORY"))))),$U$3)</f>
        <v>Zone 5</v>
      </c>
    </row>
    <row r="2791" spans="1:8" x14ac:dyDescent="0.25">
      <c r="A2791" t="s">
        <v>369</v>
      </c>
      <c r="B2791">
        <v>61859</v>
      </c>
      <c r="C2791" t="str">
        <f t="shared" si="43"/>
        <v>61859</v>
      </c>
      <c r="D2791" t="s">
        <v>350</v>
      </c>
      <c r="E2791" t="s">
        <v>1786</v>
      </c>
      <c r="F2791" t="s">
        <v>1842</v>
      </c>
      <c r="G2791" s="144">
        <v>119.92463966999999</v>
      </c>
      <c r="H2791" t="str">
        <f>IF(VLOOKUP(A2791,$J$4:$K$19,2)="Y",IF(G2791&lt;='State Zip Codes'!$P$4,'State Zip Codes'!$P$3,IF(G2791&lt;='State Zip Codes'!$Q$4,'State Zip Codes'!$Q$3,IF(G2791&lt;='State Zip Codes'!$R$4,'State Zip Codes'!$R$3,IF(G2791&lt;='State Zip Codes'!$S$4,'State Zip Codes'!$S$3,IF(G2791&lt;='State Zip Codes'!$T$4,'State Zip Codes'!$T$3,"OUT OF TERRITORY"))))),$U$3)</f>
        <v>Zone 5</v>
      </c>
    </row>
    <row r="2792" spans="1:8" x14ac:dyDescent="0.25">
      <c r="A2792" t="s">
        <v>369</v>
      </c>
      <c r="B2792">
        <v>61701</v>
      </c>
      <c r="C2792" t="str">
        <f t="shared" si="43"/>
        <v>61701</v>
      </c>
      <c r="D2792" t="s">
        <v>350</v>
      </c>
      <c r="E2792" t="s">
        <v>1758</v>
      </c>
      <c r="F2792" t="s">
        <v>1839</v>
      </c>
      <c r="G2792" s="144">
        <v>119.92463966999999</v>
      </c>
      <c r="H2792" t="str">
        <f>IF(VLOOKUP(A2792,$J$4:$K$19,2)="Y",IF(G2792&lt;='State Zip Codes'!$P$4,'State Zip Codes'!$P$3,IF(G2792&lt;='State Zip Codes'!$Q$4,'State Zip Codes'!$Q$3,IF(G2792&lt;='State Zip Codes'!$R$4,'State Zip Codes'!$R$3,IF(G2792&lt;='State Zip Codes'!$S$4,'State Zip Codes'!$S$3,IF(G2792&lt;='State Zip Codes'!$T$4,'State Zip Codes'!$T$3,"OUT OF TERRITORY"))))),$U$3)</f>
        <v>Zone 5</v>
      </c>
    </row>
    <row r="2793" spans="1:8" x14ac:dyDescent="0.25">
      <c r="A2793" t="s">
        <v>369</v>
      </c>
      <c r="B2793">
        <v>61832</v>
      </c>
      <c r="C2793" t="str">
        <f t="shared" si="43"/>
        <v>61832</v>
      </c>
      <c r="D2793" t="s">
        <v>350</v>
      </c>
      <c r="E2793" t="s">
        <v>1747</v>
      </c>
      <c r="F2793" t="s">
        <v>1843</v>
      </c>
      <c r="G2793" s="144">
        <v>119.92463966999999</v>
      </c>
      <c r="H2793" t="str">
        <f>IF(VLOOKUP(A2793,$J$4:$K$19,2)="Y",IF(G2793&lt;='State Zip Codes'!$P$4,'State Zip Codes'!$P$3,IF(G2793&lt;='State Zip Codes'!$Q$4,'State Zip Codes'!$Q$3,IF(G2793&lt;='State Zip Codes'!$R$4,'State Zip Codes'!$R$3,IF(G2793&lt;='State Zip Codes'!$S$4,'State Zip Codes'!$S$3,IF(G2793&lt;='State Zip Codes'!$T$4,'State Zip Codes'!$T$3,"OUT OF TERRITORY"))))),$U$3)</f>
        <v>Zone 5</v>
      </c>
    </row>
    <row r="2794" spans="1:8" x14ac:dyDescent="0.25">
      <c r="A2794" t="s">
        <v>369</v>
      </c>
      <c r="B2794">
        <v>61704</v>
      </c>
      <c r="C2794" t="str">
        <f t="shared" si="43"/>
        <v>61704</v>
      </c>
      <c r="D2794" t="s">
        <v>350</v>
      </c>
      <c r="E2794" t="s">
        <v>1758</v>
      </c>
      <c r="F2794" t="s">
        <v>1839</v>
      </c>
      <c r="G2794" s="144">
        <v>119.92463966999999</v>
      </c>
      <c r="H2794" t="str">
        <f>IF(VLOOKUP(A2794,$J$4:$K$19,2)="Y",IF(G2794&lt;='State Zip Codes'!$P$4,'State Zip Codes'!$P$3,IF(G2794&lt;='State Zip Codes'!$Q$4,'State Zip Codes'!$Q$3,IF(G2794&lt;='State Zip Codes'!$R$4,'State Zip Codes'!$R$3,IF(G2794&lt;='State Zip Codes'!$S$4,'State Zip Codes'!$S$3,IF(G2794&lt;='State Zip Codes'!$T$4,'State Zip Codes'!$T$3,"OUT OF TERRITORY"))))),$U$3)</f>
        <v>Zone 5</v>
      </c>
    </row>
    <row r="2795" spans="1:8" x14ac:dyDescent="0.25">
      <c r="A2795" t="s">
        <v>369</v>
      </c>
      <c r="B2795">
        <v>61834</v>
      </c>
      <c r="C2795" t="str">
        <f t="shared" si="43"/>
        <v>61834</v>
      </c>
      <c r="D2795" t="s">
        <v>350</v>
      </c>
      <c r="E2795" t="s">
        <v>1747</v>
      </c>
      <c r="F2795" t="s">
        <v>1843</v>
      </c>
      <c r="G2795" s="144">
        <v>120.54601086</v>
      </c>
      <c r="H2795" t="str">
        <f>IF(VLOOKUP(A2795,$J$4:$K$19,2)="Y",IF(G2795&lt;='State Zip Codes'!$P$4,'State Zip Codes'!$P$3,IF(G2795&lt;='State Zip Codes'!$Q$4,'State Zip Codes'!$Q$3,IF(G2795&lt;='State Zip Codes'!$R$4,'State Zip Codes'!$R$3,IF(G2795&lt;='State Zip Codes'!$S$4,'State Zip Codes'!$S$3,IF(G2795&lt;='State Zip Codes'!$T$4,'State Zip Codes'!$T$3,"OUT OF TERRITORY"))))),$U$3)</f>
        <v>Zone 5</v>
      </c>
    </row>
    <row r="2796" spans="1:8" x14ac:dyDescent="0.25">
      <c r="A2796" t="s">
        <v>369</v>
      </c>
      <c r="B2796">
        <v>61752</v>
      </c>
      <c r="C2796" t="str">
        <f t="shared" si="43"/>
        <v>61752</v>
      </c>
      <c r="D2796" t="s">
        <v>350</v>
      </c>
      <c r="E2796" t="s">
        <v>1758</v>
      </c>
      <c r="F2796" t="s">
        <v>1844</v>
      </c>
      <c r="G2796" s="144">
        <v>120.54601086</v>
      </c>
      <c r="H2796" t="str">
        <f>IF(VLOOKUP(A2796,$J$4:$K$19,2)="Y",IF(G2796&lt;='State Zip Codes'!$P$4,'State Zip Codes'!$P$3,IF(G2796&lt;='State Zip Codes'!$Q$4,'State Zip Codes'!$Q$3,IF(G2796&lt;='State Zip Codes'!$R$4,'State Zip Codes'!$R$3,IF(G2796&lt;='State Zip Codes'!$S$4,'State Zip Codes'!$S$3,IF(G2796&lt;='State Zip Codes'!$T$4,'State Zip Codes'!$T$3,"OUT OF TERRITORY"))))),$U$3)</f>
        <v>Zone 5</v>
      </c>
    </row>
    <row r="2797" spans="1:8" x14ac:dyDescent="0.25">
      <c r="A2797" t="s">
        <v>369</v>
      </c>
      <c r="B2797">
        <v>61858</v>
      </c>
      <c r="C2797" t="str">
        <f t="shared" si="43"/>
        <v>61858</v>
      </c>
      <c r="D2797" t="s">
        <v>350</v>
      </c>
      <c r="E2797" t="s">
        <v>1747</v>
      </c>
      <c r="F2797" t="s">
        <v>1845</v>
      </c>
      <c r="G2797" s="144">
        <v>120.54601086</v>
      </c>
      <c r="H2797" t="str">
        <f>IF(VLOOKUP(A2797,$J$4:$K$19,2)="Y",IF(G2797&lt;='State Zip Codes'!$P$4,'State Zip Codes'!$P$3,IF(G2797&lt;='State Zip Codes'!$Q$4,'State Zip Codes'!$Q$3,IF(G2797&lt;='State Zip Codes'!$R$4,'State Zip Codes'!$R$3,IF(G2797&lt;='State Zip Codes'!$S$4,'State Zip Codes'!$S$3,IF(G2797&lt;='State Zip Codes'!$T$4,'State Zip Codes'!$T$3,"OUT OF TERRITORY"))))),$U$3)</f>
        <v>Zone 5</v>
      </c>
    </row>
    <row r="2798" spans="1:8" x14ac:dyDescent="0.25">
      <c r="A2798" t="s">
        <v>369</v>
      </c>
      <c r="B2798">
        <v>61270</v>
      </c>
      <c r="C2798" t="str">
        <f t="shared" si="43"/>
        <v>61270</v>
      </c>
      <c r="D2798" t="s">
        <v>350</v>
      </c>
      <c r="E2798" t="s">
        <v>1789</v>
      </c>
      <c r="F2798" t="s">
        <v>402</v>
      </c>
      <c r="G2798" s="144">
        <v>120.54601086</v>
      </c>
      <c r="H2798" t="str">
        <f>IF(VLOOKUP(A2798,$J$4:$K$19,2)="Y",IF(G2798&lt;='State Zip Codes'!$P$4,'State Zip Codes'!$P$3,IF(G2798&lt;='State Zip Codes'!$Q$4,'State Zip Codes'!$Q$3,IF(G2798&lt;='State Zip Codes'!$R$4,'State Zip Codes'!$R$3,IF(G2798&lt;='State Zip Codes'!$S$4,'State Zip Codes'!$S$3,IF(G2798&lt;='State Zip Codes'!$T$4,'State Zip Codes'!$T$3,"OUT OF TERRITORY"))))),$U$3)</f>
        <v>Zone 5</v>
      </c>
    </row>
    <row r="2799" spans="1:8" x14ac:dyDescent="0.25">
      <c r="A2799" t="s">
        <v>369</v>
      </c>
      <c r="B2799">
        <v>61258</v>
      </c>
      <c r="C2799" t="str">
        <f t="shared" si="43"/>
        <v>61258</v>
      </c>
      <c r="D2799" t="s">
        <v>350</v>
      </c>
      <c r="E2799" t="s">
        <v>1791</v>
      </c>
      <c r="F2799" t="s">
        <v>1846</v>
      </c>
      <c r="G2799" s="144">
        <v>120.54601086</v>
      </c>
      <c r="H2799" t="str">
        <f>IF(VLOOKUP(A2799,$J$4:$K$19,2)="Y",IF(G2799&lt;='State Zip Codes'!$P$4,'State Zip Codes'!$P$3,IF(G2799&lt;='State Zip Codes'!$Q$4,'State Zip Codes'!$Q$3,IF(G2799&lt;='State Zip Codes'!$R$4,'State Zip Codes'!$R$3,IF(G2799&lt;='State Zip Codes'!$S$4,'State Zip Codes'!$S$3,IF(G2799&lt;='State Zip Codes'!$T$4,'State Zip Codes'!$T$3,"OUT OF TERRITORY"))))),$U$3)</f>
        <v>Zone 5</v>
      </c>
    </row>
    <row r="2800" spans="1:8" x14ac:dyDescent="0.25">
      <c r="A2800" t="s">
        <v>369</v>
      </c>
      <c r="B2800">
        <v>61044</v>
      </c>
      <c r="C2800" t="str">
        <f t="shared" si="43"/>
        <v>61044</v>
      </c>
      <c r="D2800" t="s">
        <v>350</v>
      </c>
      <c r="E2800" t="s">
        <v>1755</v>
      </c>
      <c r="F2800" t="s">
        <v>1847</v>
      </c>
      <c r="G2800" s="144">
        <v>120.54601086</v>
      </c>
      <c r="H2800" t="str">
        <f>IF(VLOOKUP(A2800,$J$4:$K$19,2)="Y",IF(G2800&lt;='State Zip Codes'!$P$4,'State Zip Codes'!$P$3,IF(G2800&lt;='State Zip Codes'!$Q$4,'State Zip Codes'!$Q$3,IF(G2800&lt;='State Zip Codes'!$R$4,'State Zip Codes'!$R$3,IF(G2800&lt;='State Zip Codes'!$S$4,'State Zip Codes'!$S$3,IF(G2800&lt;='State Zip Codes'!$T$4,'State Zip Codes'!$T$3,"OUT OF TERRITORY"))))),$U$3)</f>
        <v>Zone 5</v>
      </c>
    </row>
    <row r="2801" spans="1:8" x14ac:dyDescent="0.25">
      <c r="A2801" t="s">
        <v>369</v>
      </c>
      <c r="B2801">
        <v>61277</v>
      </c>
      <c r="C2801" t="str">
        <f t="shared" si="43"/>
        <v>61277</v>
      </c>
      <c r="D2801" t="s">
        <v>350</v>
      </c>
      <c r="E2801" t="s">
        <v>1789</v>
      </c>
      <c r="F2801" t="s">
        <v>1848</v>
      </c>
      <c r="G2801" s="144">
        <v>121.16738204999999</v>
      </c>
      <c r="H2801" t="str">
        <f>IF(VLOOKUP(A2801,$J$4:$K$19,2)="Y",IF(G2801&lt;='State Zip Codes'!$P$4,'State Zip Codes'!$P$3,IF(G2801&lt;='State Zip Codes'!$Q$4,'State Zip Codes'!$Q$3,IF(G2801&lt;='State Zip Codes'!$R$4,'State Zip Codes'!$R$3,IF(G2801&lt;='State Zip Codes'!$S$4,'State Zip Codes'!$S$3,IF(G2801&lt;='State Zip Codes'!$T$4,'State Zip Codes'!$T$3,"OUT OF TERRITORY"))))),$U$3)</f>
        <v>Zone 5</v>
      </c>
    </row>
    <row r="2802" spans="1:8" x14ac:dyDescent="0.25">
      <c r="A2802" t="s">
        <v>369</v>
      </c>
      <c r="B2802">
        <v>61742</v>
      </c>
      <c r="C2802" t="str">
        <f t="shared" si="43"/>
        <v>61742</v>
      </c>
      <c r="D2802" t="s">
        <v>350</v>
      </c>
      <c r="E2802" t="s">
        <v>1769</v>
      </c>
      <c r="F2802" t="s">
        <v>1849</v>
      </c>
      <c r="G2802" s="144">
        <v>121.16738204999999</v>
      </c>
      <c r="H2802" t="str">
        <f>IF(VLOOKUP(A2802,$J$4:$K$19,2)="Y",IF(G2802&lt;='State Zip Codes'!$P$4,'State Zip Codes'!$P$3,IF(G2802&lt;='State Zip Codes'!$Q$4,'State Zip Codes'!$Q$3,IF(G2802&lt;='State Zip Codes'!$R$4,'State Zip Codes'!$R$3,IF(G2802&lt;='State Zip Codes'!$S$4,'State Zip Codes'!$S$3,IF(G2802&lt;='State Zip Codes'!$T$4,'State Zip Codes'!$T$3,"OUT OF TERRITORY"))))),$U$3)</f>
        <v>Zone 5</v>
      </c>
    </row>
    <row r="2803" spans="1:8" x14ac:dyDescent="0.25">
      <c r="A2803" t="s">
        <v>369</v>
      </c>
      <c r="B2803">
        <v>61873</v>
      </c>
      <c r="C2803" t="str">
        <f t="shared" si="43"/>
        <v>61873</v>
      </c>
      <c r="D2803" t="s">
        <v>350</v>
      </c>
      <c r="E2803" t="s">
        <v>1786</v>
      </c>
      <c r="F2803" t="s">
        <v>1850</v>
      </c>
      <c r="G2803" s="144">
        <v>121.16738204999999</v>
      </c>
      <c r="H2803" t="str">
        <f>IF(VLOOKUP(A2803,$J$4:$K$19,2)="Y",IF(G2803&lt;='State Zip Codes'!$P$4,'State Zip Codes'!$P$3,IF(G2803&lt;='State Zip Codes'!$Q$4,'State Zip Codes'!$Q$3,IF(G2803&lt;='State Zip Codes'!$R$4,'State Zip Codes'!$R$3,IF(G2803&lt;='State Zip Codes'!$S$4,'State Zip Codes'!$S$3,IF(G2803&lt;='State Zip Codes'!$T$4,'State Zip Codes'!$T$3,"OUT OF TERRITORY"))))),$U$3)</f>
        <v>Zone 5</v>
      </c>
    </row>
    <row r="2804" spans="1:8" x14ac:dyDescent="0.25">
      <c r="A2804" t="s">
        <v>369</v>
      </c>
      <c r="B2804">
        <v>61853</v>
      </c>
      <c r="C2804" t="str">
        <f t="shared" si="43"/>
        <v>61853</v>
      </c>
      <c r="D2804" t="s">
        <v>350</v>
      </c>
      <c r="E2804" t="s">
        <v>1786</v>
      </c>
      <c r="F2804" t="s">
        <v>1851</v>
      </c>
      <c r="G2804" s="144">
        <v>121.16738204999999</v>
      </c>
      <c r="H2804" t="str">
        <f>IF(VLOOKUP(A2804,$J$4:$K$19,2)="Y",IF(G2804&lt;='State Zip Codes'!$P$4,'State Zip Codes'!$P$3,IF(G2804&lt;='State Zip Codes'!$Q$4,'State Zip Codes'!$Q$3,IF(G2804&lt;='State Zip Codes'!$R$4,'State Zip Codes'!$R$3,IF(G2804&lt;='State Zip Codes'!$S$4,'State Zip Codes'!$S$3,IF(G2804&lt;='State Zip Codes'!$T$4,'State Zip Codes'!$T$3,"OUT OF TERRITORY"))))),$U$3)</f>
        <v>Zone 5</v>
      </c>
    </row>
    <row r="2805" spans="1:8" x14ac:dyDescent="0.25">
      <c r="A2805" t="s">
        <v>369</v>
      </c>
      <c r="B2805">
        <v>61736</v>
      </c>
      <c r="C2805" t="str">
        <f t="shared" si="43"/>
        <v>61736</v>
      </c>
      <c r="D2805" t="s">
        <v>350</v>
      </c>
      <c r="E2805" t="s">
        <v>1758</v>
      </c>
      <c r="F2805" t="s">
        <v>1852</v>
      </c>
      <c r="G2805" s="144">
        <v>121.78875323999999</v>
      </c>
      <c r="H2805" t="str">
        <f>IF(VLOOKUP(A2805,$J$4:$K$19,2)="Y",IF(G2805&lt;='State Zip Codes'!$P$4,'State Zip Codes'!$P$3,IF(G2805&lt;='State Zip Codes'!$Q$4,'State Zip Codes'!$Q$3,IF(G2805&lt;='State Zip Codes'!$R$4,'State Zip Codes'!$R$3,IF(G2805&lt;='State Zip Codes'!$S$4,'State Zip Codes'!$S$3,IF(G2805&lt;='State Zip Codes'!$T$4,'State Zip Codes'!$T$3,"OUT OF TERRITORY"))))),$U$3)</f>
        <v>Zone 5</v>
      </c>
    </row>
    <row r="2806" spans="1:8" x14ac:dyDescent="0.25">
      <c r="A2806" t="s">
        <v>369</v>
      </c>
      <c r="B2806">
        <v>61053</v>
      </c>
      <c r="C2806" t="str">
        <f t="shared" si="43"/>
        <v>61053</v>
      </c>
      <c r="D2806" t="s">
        <v>350</v>
      </c>
      <c r="E2806" t="s">
        <v>1799</v>
      </c>
      <c r="F2806" t="s">
        <v>1853</v>
      </c>
      <c r="G2806" s="144">
        <v>121.78875323999999</v>
      </c>
      <c r="H2806" t="str">
        <f>IF(VLOOKUP(A2806,$J$4:$K$19,2)="Y",IF(G2806&lt;='State Zip Codes'!$P$4,'State Zip Codes'!$P$3,IF(G2806&lt;='State Zip Codes'!$Q$4,'State Zip Codes'!$Q$3,IF(G2806&lt;='State Zip Codes'!$R$4,'State Zip Codes'!$R$3,IF(G2806&lt;='State Zip Codes'!$S$4,'State Zip Codes'!$S$3,IF(G2806&lt;='State Zip Codes'!$T$4,'State Zip Codes'!$T$3,"OUT OF TERRITORY"))))),$U$3)</f>
        <v>Zone 5</v>
      </c>
    </row>
    <row r="2807" spans="1:8" x14ac:dyDescent="0.25">
      <c r="A2807" t="s">
        <v>369</v>
      </c>
      <c r="B2807">
        <v>61705</v>
      </c>
      <c r="C2807" t="str">
        <f t="shared" si="43"/>
        <v>61705</v>
      </c>
      <c r="D2807" t="s">
        <v>350</v>
      </c>
      <c r="E2807" t="s">
        <v>1758</v>
      </c>
      <c r="F2807" t="s">
        <v>1839</v>
      </c>
      <c r="G2807" s="144">
        <v>123.03149561999999</v>
      </c>
      <c r="H2807" t="str">
        <f>IF(VLOOKUP(A2807,$J$4:$K$19,2)="Y",IF(G2807&lt;='State Zip Codes'!$P$4,'State Zip Codes'!$P$3,IF(G2807&lt;='State Zip Codes'!$Q$4,'State Zip Codes'!$Q$3,IF(G2807&lt;='State Zip Codes'!$R$4,'State Zip Codes'!$R$3,IF(G2807&lt;='State Zip Codes'!$S$4,'State Zip Codes'!$S$3,IF(G2807&lt;='State Zip Codes'!$T$4,'State Zip Codes'!$T$3,"OUT OF TERRITORY"))))),$U$3)</f>
        <v>Zone 5</v>
      </c>
    </row>
    <row r="2808" spans="1:8" x14ac:dyDescent="0.25">
      <c r="A2808" t="s">
        <v>369</v>
      </c>
      <c r="B2808">
        <v>61833</v>
      </c>
      <c r="C2808" t="str">
        <f t="shared" si="43"/>
        <v>61833</v>
      </c>
      <c r="D2808" t="s">
        <v>350</v>
      </c>
      <c r="E2808" t="s">
        <v>1747</v>
      </c>
      <c r="F2808" t="s">
        <v>1854</v>
      </c>
      <c r="G2808" s="144">
        <v>123.03149561999999</v>
      </c>
      <c r="H2808" t="str">
        <f>IF(VLOOKUP(A2808,$J$4:$K$19,2)="Y",IF(G2808&lt;='State Zip Codes'!$P$4,'State Zip Codes'!$P$3,IF(G2808&lt;='State Zip Codes'!$Q$4,'State Zip Codes'!$Q$3,IF(G2808&lt;='State Zip Codes'!$R$4,'State Zip Codes'!$R$3,IF(G2808&lt;='State Zip Codes'!$S$4,'State Zip Codes'!$S$3,IF(G2808&lt;='State Zip Codes'!$T$4,'State Zip Codes'!$T$3,"OUT OF TERRITORY"))))),$U$3)</f>
        <v>Zone 5</v>
      </c>
    </row>
    <row r="2809" spans="1:8" x14ac:dyDescent="0.25">
      <c r="A2809" t="s">
        <v>369</v>
      </c>
      <c r="B2809">
        <v>61526</v>
      </c>
      <c r="C2809" t="str">
        <f t="shared" si="43"/>
        <v>61526</v>
      </c>
      <c r="D2809" t="s">
        <v>350</v>
      </c>
      <c r="E2809" t="s">
        <v>1836</v>
      </c>
      <c r="F2809" t="s">
        <v>1855</v>
      </c>
      <c r="G2809" s="144">
        <v>123.03149561999999</v>
      </c>
      <c r="H2809" t="str">
        <f>IF(VLOOKUP(A2809,$J$4:$K$19,2)="Y",IF(G2809&lt;='State Zip Codes'!$P$4,'State Zip Codes'!$P$3,IF(G2809&lt;='State Zip Codes'!$Q$4,'State Zip Codes'!$Q$3,IF(G2809&lt;='State Zip Codes'!$R$4,'State Zip Codes'!$R$3,IF(G2809&lt;='State Zip Codes'!$S$4,'State Zip Codes'!$S$3,IF(G2809&lt;='State Zip Codes'!$T$4,'State Zip Codes'!$T$3,"OUT OF TERRITORY"))))),$U$3)</f>
        <v>Zone 5</v>
      </c>
    </row>
    <row r="2810" spans="1:8" x14ac:dyDescent="0.25">
      <c r="A2810" t="s">
        <v>369</v>
      </c>
      <c r="B2810">
        <v>61234</v>
      </c>
      <c r="C2810" t="str">
        <f t="shared" si="43"/>
        <v>61234</v>
      </c>
      <c r="D2810" t="s">
        <v>350</v>
      </c>
      <c r="E2810" t="s">
        <v>1791</v>
      </c>
      <c r="F2810" t="s">
        <v>1856</v>
      </c>
      <c r="G2810" s="144">
        <v>123.03149561999999</v>
      </c>
      <c r="H2810" t="str">
        <f>IF(VLOOKUP(A2810,$J$4:$K$19,2)="Y",IF(G2810&lt;='State Zip Codes'!$P$4,'State Zip Codes'!$P$3,IF(G2810&lt;='State Zip Codes'!$Q$4,'State Zip Codes'!$Q$3,IF(G2810&lt;='State Zip Codes'!$R$4,'State Zip Codes'!$R$3,IF(G2810&lt;='State Zip Codes'!$S$4,'State Zip Codes'!$S$3,IF(G2810&lt;='State Zip Codes'!$T$4,'State Zip Codes'!$T$3,"OUT OF TERRITORY"))))),$U$3)</f>
        <v>Zone 5</v>
      </c>
    </row>
    <row r="2811" spans="1:8" x14ac:dyDescent="0.25">
      <c r="A2811" t="s">
        <v>369</v>
      </c>
      <c r="B2811">
        <v>61733</v>
      </c>
      <c r="C2811" t="str">
        <f t="shared" si="43"/>
        <v>61733</v>
      </c>
      <c r="D2811" t="s">
        <v>350</v>
      </c>
      <c r="E2811" t="s">
        <v>1857</v>
      </c>
      <c r="F2811" t="s">
        <v>1858</v>
      </c>
      <c r="G2811" s="144">
        <v>123.03149561999999</v>
      </c>
      <c r="H2811" t="str">
        <f>IF(VLOOKUP(A2811,$J$4:$K$19,2)="Y",IF(G2811&lt;='State Zip Codes'!$P$4,'State Zip Codes'!$P$3,IF(G2811&lt;='State Zip Codes'!$Q$4,'State Zip Codes'!$Q$3,IF(G2811&lt;='State Zip Codes'!$R$4,'State Zip Codes'!$R$3,IF(G2811&lt;='State Zip Codes'!$S$4,'State Zip Codes'!$S$3,IF(G2811&lt;='State Zip Codes'!$T$4,'State Zip Codes'!$T$3,"OUT OF TERRITORY"))))),$U$3)</f>
        <v>Zone 5</v>
      </c>
    </row>
    <row r="2812" spans="1:8" x14ac:dyDescent="0.25">
      <c r="A2812" t="s">
        <v>369</v>
      </c>
      <c r="B2812">
        <v>61732</v>
      </c>
      <c r="C2812" t="str">
        <f t="shared" si="43"/>
        <v>61732</v>
      </c>
      <c r="D2812" t="s">
        <v>350</v>
      </c>
      <c r="E2812" t="s">
        <v>1758</v>
      </c>
      <c r="F2812" t="s">
        <v>1859</v>
      </c>
      <c r="G2812" s="144">
        <v>123.65286680999999</v>
      </c>
      <c r="H2812" t="str">
        <f>IF(VLOOKUP(A2812,$J$4:$K$19,2)="Y",IF(G2812&lt;='State Zip Codes'!$P$4,'State Zip Codes'!$P$3,IF(G2812&lt;='State Zip Codes'!$Q$4,'State Zip Codes'!$Q$3,IF(G2812&lt;='State Zip Codes'!$R$4,'State Zip Codes'!$R$3,IF(G2812&lt;='State Zip Codes'!$S$4,'State Zip Codes'!$S$3,IF(G2812&lt;='State Zip Codes'!$T$4,'State Zip Codes'!$T$3,"OUT OF TERRITORY"))))),$U$3)</f>
        <v>Zone 5</v>
      </c>
    </row>
    <row r="2813" spans="1:8" x14ac:dyDescent="0.25">
      <c r="A2813" t="s">
        <v>369</v>
      </c>
      <c r="B2813">
        <v>61571</v>
      </c>
      <c r="C2813" t="str">
        <f t="shared" si="43"/>
        <v>61571</v>
      </c>
      <c r="D2813" t="s">
        <v>350</v>
      </c>
      <c r="E2813" t="s">
        <v>1857</v>
      </c>
      <c r="F2813" t="s">
        <v>510</v>
      </c>
      <c r="G2813" s="144">
        <v>124.274238</v>
      </c>
      <c r="H2813" t="str">
        <f>IF(VLOOKUP(A2813,$J$4:$K$19,2)="Y",IF(G2813&lt;='State Zip Codes'!$P$4,'State Zip Codes'!$P$3,IF(G2813&lt;='State Zip Codes'!$Q$4,'State Zip Codes'!$Q$3,IF(G2813&lt;='State Zip Codes'!$R$4,'State Zip Codes'!$R$3,IF(G2813&lt;='State Zip Codes'!$S$4,'State Zip Codes'!$S$3,IF(G2813&lt;='State Zip Codes'!$T$4,'State Zip Codes'!$T$3,"OUT OF TERRITORY"))))),$U$3)</f>
        <v>Zone 5</v>
      </c>
    </row>
    <row r="2814" spans="1:8" x14ac:dyDescent="0.25">
      <c r="A2814" t="s">
        <v>369</v>
      </c>
      <c r="B2814">
        <v>61802</v>
      </c>
      <c r="C2814" t="str">
        <f t="shared" si="43"/>
        <v>61802</v>
      </c>
      <c r="D2814" t="s">
        <v>350</v>
      </c>
      <c r="E2814" t="s">
        <v>1786</v>
      </c>
      <c r="F2814" t="s">
        <v>1860</v>
      </c>
      <c r="G2814" s="144">
        <v>124.274238</v>
      </c>
      <c r="H2814" t="str">
        <f>IF(VLOOKUP(A2814,$J$4:$K$19,2)="Y",IF(G2814&lt;='State Zip Codes'!$P$4,'State Zip Codes'!$P$3,IF(G2814&lt;='State Zip Codes'!$Q$4,'State Zip Codes'!$Q$3,IF(G2814&lt;='State Zip Codes'!$R$4,'State Zip Codes'!$R$3,IF(G2814&lt;='State Zip Codes'!$S$4,'State Zip Codes'!$S$3,IF(G2814&lt;='State Zip Codes'!$T$4,'State Zip Codes'!$T$3,"OUT OF TERRITORY"))))),$U$3)</f>
        <v>Zone 5</v>
      </c>
    </row>
    <row r="2815" spans="1:8" x14ac:dyDescent="0.25">
      <c r="A2815" t="s">
        <v>369</v>
      </c>
      <c r="B2815">
        <v>61491</v>
      </c>
      <c r="C2815" t="str">
        <f t="shared" si="43"/>
        <v>61491</v>
      </c>
      <c r="D2815" t="s">
        <v>350</v>
      </c>
      <c r="E2815" t="s">
        <v>1825</v>
      </c>
      <c r="F2815" t="s">
        <v>1861</v>
      </c>
      <c r="G2815" s="144">
        <v>124.89560918999999</v>
      </c>
      <c r="H2815" t="str">
        <f>IF(VLOOKUP(A2815,$J$4:$K$19,2)="Y",IF(G2815&lt;='State Zip Codes'!$P$4,'State Zip Codes'!$P$3,IF(G2815&lt;='State Zip Codes'!$Q$4,'State Zip Codes'!$Q$3,IF(G2815&lt;='State Zip Codes'!$R$4,'State Zip Codes'!$R$3,IF(G2815&lt;='State Zip Codes'!$S$4,'State Zip Codes'!$S$3,IF(G2815&lt;='State Zip Codes'!$T$4,'State Zip Codes'!$T$3,"OUT OF TERRITORY"))))),$U$3)</f>
        <v>Zone 5</v>
      </c>
    </row>
    <row r="2816" spans="1:8" x14ac:dyDescent="0.25">
      <c r="A2816" t="s">
        <v>369</v>
      </c>
      <c r="B2816">
        <v>61479</v>
      </c>
      <c r="C2816" t="str">
        <f t="shared" si="43"/>
        <v>61479</v>
      </c>
      <c r="D2816" t="s">
        <v>350</v>
      </c>
      <c r="E2816" t="s">
        <v>1825</v>
      </c>
      <c r="F2816" t="s">
        <v>1862</v>
      </c>
      <c r="G2816" s="144">
        <v>124.89560918999999</v>
      </c>
      <c r="H2816" t="str">
        <f>IF(VLOOKUP(A2816,$J$4:$K$19,2)="Y",IF(G2816&lt;='State Zip Codes'!$P$4,'State Zip Codes'!$P$3,IF(G2816&lt;='State Zip Codes'!$Q$4,'State Zip Codes'!$Q$3,IF(G2816&lt;='State Zip Codes'!$R$4,'State Zip Codes'!$R$3,IF(G2816&lt;='State Zip Codes'!$S$4,'State Zip Codes'!$S$3,IF(G2816&lt;='State Zip Codes'!$T$4,'State Zip Codes'!$T$3,"OUT OF TERRITORY"))))),$U$3)</f>
        <v>Zone 5</v>
      </c>
    </row>
    <row r="2817" spans="1:8" x14ac:dyDescent="0.25">
      <c r="A2817" t="s">
        <v>369</v>
      </c>
      <c r="B2817">
        <v>61822</v>
      </c>
      <c r="C2817" t="str">
        <f t="shared" si="43"/>
        <v>61822</v>
      </c>
      <c r="D2817" t="s">
        <v>350</v>
      </c>
      <c r="E2817" t="s">
        <v>1786</v>
      </c>
      <c r="F2817" t="s">
        <v>1786</v>
      </c>
      <c r="G2817" s="144">
        <v>125.51698037999999</v>
      </c>
      <c r="H2817" t="str">
        <f>IF(VLOOKUP(A2817,$J$4:$K$19,2)="Y",IF(G2817&lt;='State Zip Codes'!$P$4,'State Zip Codes'!$P$3,IF(G2817&lt;='State Zip Codes'!$Q$4,'State Zip Codes'!$Q$3,IF(G2817&lt;='State Zip Codes'!$R$4,'State Zip Codes'!$R$3,IF(G2817&lt;='State Zip Codes'!$S$4,'State Zip Codes'!$S$3,IF(G2817&lt;='State Zip Codes'!$T$4,'State Zip Codes'!$T$3,"OUT OF TERRITORY"))))),$U$3)</f>
        <v>Zone 5</v>
      </c>
    </row>
    <row r="2818" spans="1:8" x14ac:dyDescent="0.25">
      <c r="A2818" t="s">
        <v>369</v>
      </c>
      <c r="B2818">
        <v>61285</v>
      </c>
      <c r="C2818" t="str">
        <f t="shared" si="43"/>
        <v>61285</v>
      </c>
      <c r="D2818" t="s">
        <v>350</v>
      </c>
      <c r="E2818" t="s">
        <v>1799</v>
      </c>
      <c r="F2818" t="s">
        <v>1863</v>
      </c>
      <c r="G2818" s="144">
        <v>125.51698037999999</v>
      </c>
      <c r="H2818" t="str">
        <f>IF(VLOOKUP(A2818,$J$4:$K$19,2)="Y",IF(G2818&lt;='State Zip Codes'!$P$4,'State Zip Codes'!$P$3,IF(G2818&lt;='State Zip Codes'!$Q$4,'State Zip Codes'!$Q$3,IF(G2818&lt;='State Zip Codes'!$R$4,'State Zip Codes'!$R$3,IF(G2818&lt;='State Zip Codes'!$S$4,'State Zip Codes'!$S$3,IF(G2818&lt;='State Zip Codes'!$T$4,'State Zip Codes'!$T$3,"OUT OF TERRITORY"))))),$U$3)</f>
        <v>Zone 5</v>
      </c>
    </row>
    <row r="2819" spans="1:8" x14ac:dyDescent="0.25">
      <c r="A2819" t="s">
        <v>369</v>
      </c>
      <c r="B2819">
        <v>61854</v>
      </c>
      <c r="C2819" t="str">
        <f t="shared" si="43"/>
        <v>61854</v>
      </c>
      <c r="D2819" t="s">
        <v>350</v>
      </c>
      <c r="E2819" t="s">
        <v>1864</v>
      </c>
      <c r="F2819" t="s">
        <v>1865</v>
      </c>
      <c r="G2819" s="144">
        <v>125.51698037999999</v>
      </c>
      <c r="H2819" t="str">
        <f>IF(VLOOKUP(A2819,$J$4:$K$19,2)="Y",IF(G2819&lt;='State Zip Codes'!$P$4,'State Zip Codes'!$P$3,IF(G2819&lt;='State Zip Codes'!$Q$4,'State Zip Codes'!$Q$3,IF(G2819&lt;='State Zip Codes'!$R$4,'State Zip Codes'!$R$3,IF(G2819&lt;='State Zip Codes'!$S$4,'State Zip Codes'!$S$3,IF(G2819&lt;='State Zip Codes'!$T$4,'State Zip Codes'!$T$3,"OUT OF TERRITORY"))))),$U$3)</f>
        <v>Zone 5</v>
      </c>
    </row>
    <row r="2820" spans="1:8" x14ac:dyDescent="0.25">
      <c r="A2820" t="s">
        <v>369</v>
      </c>
      <c r="B2820">
        <v>61801</v>
      </c>
      <c r="C2820" t="str">
        <f t="shared" si="43"/>
        <v>61801</v>
      </c>
      <c r="D2820" t="s">
        <v>350</v>
      </c>
      <c r="E2820" t="s">
        <v>1786</v>
      </c>
      <c r="F2820" t="s">
        <v>1860</v>
      </c>
      <c r="G2820" s="144">
        <v>125.51698037999999</v>
      </c>
      <c r="H2820" t="str">
        <f>IF(VLOOKUP(A2820,$J$4:$K$19,2)="Y",IF(G2820&lt;='State Zip Codes'!$P$4,'State Zip Codes'!$P$3,IF(G2820&lt;='State Zip Codes'!$Q$4,'State Zip Codes'!$Q$3,IF(G2820&lt;='State Zip Codes'!$R$4,'State Zip Codes'!$R$3,IF(G2820&lt;='State Zip Codes'!$S$4,'State Zip Codes'!$S$3,IF(G2820&lt;='State Zip Codes'!$T$4,'State Zip Codes'!$T$3,"OUT OF TERRITORY"))))),$U$3)</f>
        <v>Zone 5</v>
      </c>
    </row>
    <row r="2821" spans="1:8" x14ac:dyDescent="0.25">
      <c r="A2821" t="s">
        <v>369</v>
      </c>
      <c r="B2821">
        <v>61820</v>
      </c>
      <c r="C2821" t="str">
        <f t="shared" ref="C2821:C2884" si="44">TRIM(CLEAN(B2821))</f>
        <v>61820</v>
      </c>
      <c r="D2821" t="s">
        <v>350</v>
      </c>
      <c r="E2821" t="s">
        <v>1786</v>
      </c>
      <c r="F2821" t="s">
        <v>1786</v>
      </c>
      <c r="G2821" s="144">
        <v>126.13835157</v>
      </c>
      <c r="H2821" t="str">
        <f>IF(VLOOKUP(A2821,$J$4:$K$19,2)="Y",IF(G2821&lt;='State Zip Codes'!$P$4,'State Zip Codes'!$P$3,IF(G2821&lt;='State Zip Codes'!$Q$4,'State Zip Codes'!$Q$3,IF(G2821&lt;='State Zip Codes'!$R$4,'State Zip Codes'!$R$3,IF(G2821&lt;='State Zip Codes'!$S$4,'State Zip Codes'!$S$3,IF(G2821&lt;='State Zip Codes'!$T$4,'State Zip Codes'!$T$3,"OUT OF TERRITORY"))))),$U$3)</f>
        <v>Zone 5</v>
      </c>
    </row>
    <row r="2822" spans="1:8" x14ac:dyDescent="0.25">
      <c r="A2822" t="s">
        <v>369</v>
      </c>
      <c r="B2822">
        <v>61251</v>
      </c>
      <c r="C2822" t="str">
        <f t="shared" si="44"/>
        <v>61251</v>
      </c>
      <c r="D2822" t="s">
        <v>350</v>
      </c>
      <c r="E2822" t="s">
        <v>1789</v>
      </c>
      <c r="F2822" t="s">
        <v>1866</v>
      </c>
      <c r="G2822" s="144">
        <v>126.13835157</v>
      </c>
      <c r="H2822" t="str">
        <f>IF(VLOOKUP(A2822,$J$4:$K$19,2)="Y",IF(G2822&lt;='State Zip Codes'!$P$4,'State Zip Codes'!$P$3,IF(G2822&lt;='State Zip Codes'!$Q$4,'State Zip Codes'!$Q$3,IF(G2822&lt;='State Zip Codes'!$R$4,'State Zip Codes'!$R$3,IF(G2822&lt;='State Zip Codes'!$S$4,'State Zip Codes'!$S$3,IF(G2822&lt;='State Zip Codes'!$T$4,'State Zip Codes'!$T$3,"OUT OF TERRITORY"))))),$U$3)</f>
        <v>Zone 5</v>
      </c>
    </row>
    <row r="2823" spans="1:8" x14ac:dyDescent="0.25">
      <c r="A2823" t="s">
        <v>369</v>
      </c>
      <c r="B2823">
        <v>61883</v>
      </c>
      <c r="C2823" t="str">
        <f t="shared" si="44"/>
        <v>61883</v>
      </c>
      <c r="D2823" t="s">
        <v>350</v>
      </c>
      <c r="E2823" t="s">
        <v>1747</v>
      </c>
      <c r="F2823" t="s">
        <v>1154</v>
      </c>
      <c r="G2823" s="144">
        <v>126.13835157</v>
      </c>
      <c r="H2823" t="str">
        <f>IF(VLOOKUP(A2823,$J$4:$K$19,2)="Y",IF(G2823&lt;='State Zip Codes'!$P$4,'State Zip Codes'!$P$3,IF(G2823&lt;='State Zip Codes'!$Q$4,'State Zip Codes'!$Q$3,IF(G2823&lt;='State Zip Codes'!$R$4,'State Zip Codes'!$R$3,IF(G2823&lt;='State Zip Codes'!$S$4,'State Zip Codes'!$S$3,IF(G2823&lt;='State Zip Codes'!$T$4,'State Zip Codes'!$T$3,"OUT OF TERRITORY"))))),$U$3)</f>
        <v>Zone 5</v>
      </c>
    </row>
    <row r="2824" spans="1:8" x14ac:dyDescent="0.25">
      <c r="A2824" t="s">
        <v>369</v>
      </c>
      <c r="B2824">
        <v>61842</v>
      </c>
      <c r="C2824" t="str">
        <f t="shared" si="44"/>
        <v>61842</v>
      </c>
      <c r="D2824" t="s">
        <v>350</v>
      </c>
      <c r="E2824" t="s">
        <v>1867</v>
      </c>
      <c r="F2824" t="s">
        <v>1868</v>
      </c>
      <c r="G2824" s="144">
        <v>126.13835157</v>
      </c>
      <c r="H2824" t="str">
        <f>IF(VLOOKUP(A2824,$J$4:$K$19,2)="Y",IF(G2824&lt;='State Zip Codes'!$P$4,'State Zip Codes'!$P$3,IF(G2824&lt;='State Zip Codes'!$Q$4,'State Zip Codes'!$Q$3,IF(G2824&lt;='State Zip Codes'!$R$4,'State Zip Codes'!$R$3,IF(G2824&lt;='State Zip Codes'!$S$4,'State Zip Codes'!$S$3,IF(G2824&lt;='State Zip Codes'!$T$4,'State Zip Codes'!$T$3,"OUT OF TERRITORY"))))),$U$3)</f>
        <v>Zone 5</v>
      </c>
    </row>
    <row r="2825" spans="1:8" x14ac:dyDescent="0.25">
      <c r="A2825" t="s">
        <v>369</v>
      </c>
      <c r="B2825">
        <v>61821</v>
      </c>
      <c r="C2825" t="str">
        <f t="shared" si="44"/>
        <v>61821</v>
      </c>
      <c r="D2825" t="s">
        <v>350</v>
      </c>
      <c r="E2825" t="s">
        <v>1786</v>
      </c>
      <c r="F2825" t="s">
        <v>1786</v>
      </c>
      <c r="G2825" s="144">
        <v>126.75972275999999</v>
      </c>
      <c r="H2825" t="str">
        <f>IF(VLOOKUP(A2825,$J$4:$K$19,2)="Y",IF(G2825&lt;='State Zip Codes'!$P$4,'State Zip Codes'!$P$3,IF(G2825&lt;='State Zip Codes'!$Q$4,'State Zip Codes'!$Q$3,IF(G2825&lt;='State Zip Codes'!$R$4,'State Zip Codes'!$R$3,IF(G2825&lt;='State Zip Codes'!$S$4,'State Zip Codes'!$S$3,IF(G2825&lt;='State Zip Codes'!$T$4,'State Zip Codes'!$T$3,"OUT OF TERRITORY"))))),$U$3)</f>
        <v>Zone 5</v>
      </c>
    </row>
    <row r="2826" spans="1:8" x14ac:dyDescent="0.25">
      <c r="A2826" t="s">
        <v>369</v>
      </c>
      <c r="B2826">
        <v>61635</v>
      </c>
      <c r="C2826" t="str">
        <f t="shared" si="44"/>
        <v>61635</v>
      </c>
      <c r="D2826" t="s">
        <v>350</v>
      </c>
      <c r="E2826" t="s">
        <v>1857</v>
      </c>
      <c r="F2826" t="s">
        <v>1869</v>
      </c>
      <c r="G2826" s="144">
        <v>127.38109394999999</v>
      </c>
      <c r="H2826" t="str">
        <f>IF(VLOOKUP(A2826,$J$4:$K$19,2)="Y",IF(G2826&lt;='State Zip Codes'!$P$4,'State Zip Codes'!$P$3,IF(G2826&lt;='State Zip Codes'!$Q$4,'State Zip Codes'!$Q$3,IF(G2826&lt;='State Zip Codes'!$R$4,'State Zip Codes'!$R$3,IF(G2826&lt;='State Zip Codes'!$S$4,'State Zip Codes'!$S$3,IF(G2826&lt;='State Zip Codes'!$T$4,'State Zip Codes'!$T$3,"OUT OF TERRITORY"))))),$U$3)</f>
        <v>Zone 5</v>
      </c>
    </row>
    <row r="2827" spans="1:8" x14ac:dyDescent="0.25">
      <c r="A2827" t="s">
        <v>369</v>
      </c>
      <c r="B2827">
        <v>61817</v>
      </c>
      <c r="C2827" t="str">
        <f t="shared" si="44"/>
        <v>61817</v>
      </c>
      <c r="D2827" t="s">
        <v>350</v>
      </c>
      <c r="E2827" t="s">
        <v>1747</v>
      </c>
      <c r="F2827" t="s">
        <v>1870</v>
      </c>
      <c r="G2827" s="144">
        <v>127.38109394999999</v>
      </c>
      <c r="H2827" t="str">
        <f>IF(VLOOKUP(A2827,$J$4:$K$19,2)="Y",IF(G2827&lt;='State Zip Codes'!$P$4,'State Zip Codes'!$P$3,IF(G2827&lt;='State Zip Codes'!$Q$4,'State Zip Codes'!$Q$3,IF(G2827&lt;='State Zip Codes'!$R$4,'State Zip Codes'!$R$3,IF(G2827&lt;='State Zip Codes'!$S$4,'State Zip Codes'!$S$3,IF(G2827&lt;='State Zip Codes'!$T$4,'State Zip Codes'!$T$3,"OUT OF TERRITORY"))))),$U$3)</f>
        <v>Zone 5</v>
      </c>
    </row>
    <row r="2828" spans="1:8" x14ac:dyDescent="0.25">
      <c r="A2828" t="s">
        <v>369</v>
      </c>
      <c r="B2828">
        <v>61611</v>
      </c>
      <c r="C2828" t="str">
        <f t="shared" si="44"/>
        <v>61611</v>
      </c>
      <c r="D2828" t="s">
        <v>350</v>
      </c>
      <c r="E2828" t="s">
        <v>1857</v>
      </c>
      <c r="F2828" t="s">
        <v>1869</v>
      </c>
      <c r="G2828" s="144">
        <v>127.38109394999999</v>
      </c>
      <c r="H2828" t="str">
        <f>IF(VLOOKUP(A2828,$J$4:$K$19,2)="Y",IF(G2828&lt;='State Zip Codes'!$P$4,'State Zip Codes'!$P$3,IF(G2828&lt;='State Zip Codes'!$Q$4,'State Zip Codes'!$Q$3,IF(G2828&lt;='State Zip Codes'!$R$4,'State Zip Codes'!$R$3,IF(G2828&lt;='State Zip Codes'!$S$4,'State Zip Codes'!$S$3,IF(G2828&lt;='State Zip Codes'!$T$4,'State Zip Codes'!$T$3,"OUT OF TERRITORY"))))),$U$3)</f>
        <v>Zone 5</v>
      </c>
    </row>
    <row r="2829" spans="1:8" x14ac:dyDescent="0.25">
      <c r="A2829" t="s">
        <v>369</v>
      </c>
      <c r="B2829">
        <v>61745</v>
      </c>
      <c r="C2829" t="str">
        <f t="shared" si="44"/>
        <v>61745</v>
      </c>
      <c r="D2829" t="s">
        <v>350</v>
      </c>
      <c r="E2829" t="s">
        <v>1758</v>
      </c>
      <c r="F2829" t="s">
        <v>1871</v>
      </c>
      <c r="G2829" s="144">
        <v>127.38109394999999</v>
      </c>
      <c r="H2829" t="str">
        <f>IF(VLOOKUP(A2829,$J$4:$K$19,2)="Y",IF(G2829&lt;='State Zip Codes'!$P$4,'State Zip Codes'!$P$3,IF(G2829&lt;='State Zip Codes'!$Q$4,'State Zip Codes'!$Q$3,IF(G2829&lt;='State Zip Codes'!$R$4,'State Zip Codes'!$R$3,IF(G2829&lt;='State Zip Codes'!$S$4,'State Zip Codes'!$S$3,IF(G2829&lt;='State Zip Codes'!$T$4,'State Zip Codes'!$T$3,"OUT OF TERRITORY"))))),$U$3)</f>
        <v>Zone 5</v>
      </c>
    </row>
    <row r="2830" spans="1:8" x14ac:dyDescent="0.25">
      <c r="A2830" t="s">
        <v>369</v>
      </c>
      <c r="B2830">
        <v>61525</v>
      </c>
      <c r="C2830" t="str">
        <f t="shared" si="44"/>
        <v>61525</v>
      </c>
      <c r="D2830" t="s">
        <v>350</v>
      </c>
      <c r="E2830" t="s">
        <v>1836</v>
      </c>
      <c r="F2830" t="s">
        <v>1872</v>
      </c>
      <c r="G2830" s="144">
        <v>127.38109394999999</v>
      </c>
      <c r="H2830" t="str">
        <f>IF(VLOOKUP(A2830,$J$4:$K$19,2)="Y",IF(G2830&lt;='State Zip Codes'!$P$4,'State Zip Codes'!$P$3,IF(G2830&lt;='State Zip Codes'!$Q$4,'State Zip Codes'!$Q$3,IF(G2830&lt;='State Zip Codes'!$R$4,'State Zip Codes'!$R$3,IF(G2830&lt;='State Zip Codes'!$S$4,'State Zip Codes'!$S$3,IF(G2830&lt;='State Zip Codes'!$T$4,'State Zip Codes'!$T$3,"OUT OF TERRITORY"))))),$U$3)</f>
        <v>Zone 5</v>
      </c>
    </row>
    <row r="2831" spans="1:8" x14ac:dyDescent="0.25">
      <c r="A2831" t="s">
        <v>369</v>
      </c>
      <c r="B2831">
        <v>61250</v>
      </c>
      <c r="C2831" t="str">
        <f t="shared" si="44"/>
        <v>61250</v>
      </c>
      <c r="D2831" t="s">
        <v>350</v>
      </c>
      <c r="E2831" t="s">
        <v>1789</v>
      </c>
      <c r="F2831" t="s">
        <v>414</v>
      </c>
      <c r="G2831" s="144">
        <v>128.00246514</v>
      </c>
      <c r="H2831" t="str">
        <f>IF(VLOOKUP(A2831,$J$4:$K$19,2)="Y",IF(G2831&lt;='State Zip Codes'!$P$4,'State Zip Codes'!$P$3,IF(G2831&lt;='State Zip Codes'!$Q$4,'State Zip Codes'!$Q$3,IF(G2831&lt;='State Zip Codes'!$R$4,'State Zip Codes'!$R$3,IF(G2831&lt;='State Zip Codes'!$S$4,'State Zip Codes'!$S$3,IF(G2831&lt;='State Zip Codes'!$T$4,'State Zip Codes'!$T$3,"OUT OF TERRITORY"))))),$U$3)</f>
        <v>Zone 5</v>
      </c>
    </row>
    <row r="2832" spans="1:8" x14ac:dyDescent="0.25">
      <c r="A2832" t="s">
        <v>369</v>
      </c>
      <c r="B2832">
        <v>61616</v>
      </c>
      <c r="C2832" t="str">
        <f t="shared" si="44"/>
        <v>61616</v>
      </c>
      <c r="D2832" t="s">
        <v>350</v>
      </c>
      <c r="E2832" t="s">
        <v>1836</v>
      </c>
      <c r="F2832" t="s">
        <v>1873</v>
      </c>
      <c r="G2832" s="144">
        <v>128.00246514</v>
      </c>
      <c r="H2832" t="str">
        <f>IF(VLOOKUP(A2832,$J$4:$K$19,2)="Y",IF(G2832&lt;='State Zip Codes'!$P$4,'State Zip Codes'!$P$3,IF(G2832&lt;='State Zip Codes'!$Q$4,'State Zip Codes'!$Q$3,IF(G2832&lt;='State Zip Codes'!$R$4,'State Zip Codes'!$R$3,IF(G2832&lt;='State Zip Codes'!$S$4,'State Zip Codes'!$S$3,IF(G2832&lt;='State Zip Codes'!$T$4,'State Zip Codes'!$T$3,"OUT OF TERRITORY"))))),$U$3)</f>
        <v>Zone 5</v>
      </c>
    </row>
    <row r="2833" spans="1:8" x14ac:dyDescent="0.25">
      <c r="A2833" t="s">
        <v>369</v>
      </c>
      <c r="B2833">
        <v>61085</v>
      </c>
      <c r="C2833" t="str">
        <f t="shared" si="44"/>
        <v>61085</v>
      </c>
      <c r="D2833" t="s">
        <v>350</v>
      </c>
      <c r="E2833" t="s">
        <v>1874</v>
      </c>
      <c r="F2833" t="s">
        <v>1875</v>
      </c>
      <c r="G2833" s="144">
        <v>128.00246514</v>
      </c>
      <c r="H2833" t="str">
        <f>IF(VLOOKUP(A2833,$J$4:$K$19,2)="Y",IF(G2833&lt;='State Zip Codes'!$P$4,'State Zip Codes'!$P$3,IF(G2833&lt;='State Zip Codes'!$Q$4,'State Zip Codes'!$Q$3,IF(G2833&lt;='State Zip Codes'!$R$4,'State Zip Codes'!$R$3,IF(G2833&lt;='State Zip Codes'!$S$4,'State Zip Codes'!$S$3,IF(G2833&lt;='State Zip Codes'!$T$4,'State Zip Codes'!$T$3,"OUT OF TERRITORY"))))),$U$3)</f>
        <v>Zone 5</v>
      </c>
    </row>
    <row r="2834" spans="1:8" x14ac:dyDescent="0.25">
      <c r="A2834" t="s">
        <v>369</v>
      </c>
      <c r="B2834">
        <v>61483</v>
      </c>
      <c r="C2834" t="str">
        <f t="shared" si="44"/>
        <v>61483</v>
      </c>
      <c r="D2834" t="s">
        <v>350</v>
      </c>
      <c r="E2834" t="s">
        <v>1825</v>
      </c>
      <c r="F2834" t="s">
        <v>1876</v>
      </c>
      <c r="G2834" s="144">
        <v>128.00246514</v>
      </c>
      <c r="H2834" t="str">
        <f>IF(VLOOKUP(A2834,$J$4:$K$19,2)="Y",IF(G2834&lt;='State Zip Codes'!$P$4,'State Zip Codes'!$P$3,IF(G2834&lt;='State Zip Codes'!$Q$4,'State Zip Codes'!$Q$3,IF(G2834&lt;='State Zip Codes'!$R$4,'State Zip Codes'!$R$3,IF(G2834&lt;='State Zip Codes'!$S$4,'State Zip Codes'!$S$3,IF(G2834&lt;='State Zip Codes'!$T$4,'State Zip Codes'!$T$3,"OUT OF TERRITORY"))))),$U$3)</f>
        <v>Zone 5</v>
      </c>
    </row>
    <row r="2835" spans="1:8" x14ac:dyDescent="0.25">
      <c r="A2835" t="s">
        <v>369</v>
      </c>
      <c r="B2835">
        <v>61087</v>
      </c>
      <c r="C2835" t="str">
        <f t="shared" si="44"/>
        <v>61087</v>
      </c>
      <c r="D2835" t="s">
        <v>350</v>
      </c>
      <c r="E2835" t="s">
        <v>1874</v>
      </c>
      <c r="F2835" t="s">
        <v>1877</v>
      </c>
      <c r="G2835" s="144">
        <v>128.00246514</v>
      </c>
      <c r="H2835" t="str">
        <f>IF(VLOOKUP(A2835,$J$4:$K$19,2)="Y",IF(G2835&lt;='State Zip Codes'!$P$4,'State Zip Codes'!$P$3,IF(G2835&lt;='State Zip Codes'!$Q$4,'State Zip Codes'!$Q$3,IF(G2835&lt;='State Zip Codes'!$R$4,'State Zip Codes'!$R$3,IF(G2835&lt;='State Zip Codes'!$S$4,'State Zip Codes'!$S$3,IF(G2835&lt;='State Zip Codes'!$T$4,'State Zip Codes'!$T$3,"OUT OF TERRITORY"))))),$U$3)</f>
        <v>Zone 5</v>
      </c>
    </row>
    <row r="2836" spans="1:8" x14ac:dyDescent="0.25">
      <c r="A2836" t="s">
        <v>369</v>
      </c>
      <c r="B2836">
        <v>61235</v>
      </c>
      <c r="C2836" t="str">
        <f t="shared" si="44"/>
        <v>61235</v>
      </c>
      <c r="D2836" t="s">
        <v>350</v>
      </c>
      <c r="E2836" t="s">
        <v>1791</v>
      </c>
      <c r="F2836" t="s">
        <v>1878</v>
      </c>
      <c r="G2836" s="144">
        <v>128.00246514</v>
      </c>
      <c r="H2836" t="str">
        <f>IF(VLOOKUP(A2836,$J$4:$K$19,2)="Y",IF(G2836&lt;='State Zip Codes'!$P$4,'State Zip Codes'!$P$3,IF(G2836&lt;='State Zip Codes'!$Q$4,'State Zip Codes'!$Q$3,IF(G2836&lt;='State Zip Codes'!$R$4,'State Zip Codes'!$R$3,IF(G2836&lt;='State Zip Codes'!$S$4,'State Zip Codes'!$S$3,IF(G2836&lt;='State Zip Codes'!$T$4,'State Zip Codes'!$T$3,"OUT OF TERRITORY"))))),$U$3)</f>
        <v>Zone 5</v>
      </c>
    </row>
    <row r="2837" spans="1:8" x14ac:dyDescent="0.25">
      <c r="A2837" t="s">
        <v>369</v>
      </c>
      <c r="B2837">
        <v>61252</v>
      </c>
      <c r="C2837" t="str">
        <f t="shared" si="44"/>
        <v>61252</v>
      </c>
      <c r="D2837" t="s">
        <v>350</v>
      </c>
      <c r="E2837" t="s">
        <v>1789</v>
      </c>
      <c r="F2837" t="s">
        <v>1879</v>
      </c>
      <c r="G2837" s="144">
        <v>128.00246514</v>
      </c>
      <c r="H2837" t="str">
        <f>IF(VLOOKUP(A2837,$J$4:$K$19,2)="Y",IF(G2837&lt;='State Zip Codes'!$P$4,'State Zip Codes'!$P$3,IF(G2837&lt;='State Zip Codes'!$Q$4,'State Zip Codes'!$Q$3,IF(G2837&lt;='State Zip Codes'!$R$4,'State Zip Codes'!$R$3,IF(G2837&lt;='State Zip Codes'!$S$4,'State Zip Codes'!$S$3,IF(G2837&lt;='State Zip Codes'!$T$4,'State Zip Codes'!$T$3,"OUT OF TERRITORY"))))),$U$3)</f>
        <v>Zone 5</v>
      </c>
    </row>
    <row r="2838" spans="1:8" x14ac:dyDescent="0.25">
      <c r="A2838" t="s">
        <v>369</v>
      </c>
      <c r="B2838">
        <v>61550</v>
      </c>
      <c r="C2838" t="str">
        <f t="shared" si="44"/>
        <v>61550</v>
      </c>
      <c r="D2838" t="s">
        <v>350</v>
      </c>
      <c r="E2838" t="s">
        <v>1857</v>
      </c>
      <c r="F2838" t="s">
        <v>1880</v>
      </c>
      <c r="G2838" s="144">
        <v>128.00246514</v>
      </c>
      <c r="H2838" t="str">
        <f>IF(VLOOKUP(A2838,$J$4:$K$19,2)="Y",IF(G2838&lt;='State Zip Codes'!$P$4,'State Zip Codes'!$P$3,IF(G2838&lt;='State Zip Codes'!$Q$4,'State Zip Codes'!$Q$3,IF(G2838&lt;='State Zip Codes'!$R$4,'State Zip Codes'!$R$3,IF(G2838&lt;='State Zip Codes'!$S$4,'State Zip Codes'!$S$3,IF(G2838&lt;='State Zip Codes'!$T$4,'State Zip Codes'!$T$3,"OUT OF TERRITORY"))))),$U$3)</f>
        <v>Zone 5</v>
      </c>
    </row>
    <row r="2839" spans="1:8" x14ac:dyDescent="0.25">
      <c r="A2839" t="s">
        <v>369</v>
      </c>
      <c r="B2839">
        <v>61443</v>
      </c>
      <c r="C2839" t="str">
        <f t="shared" si="44"/>
        <v>61443</v>
      </c>
      <c r="D2839" t="s">
        <v>350</v>
      </c>
      <c r="E2839" t="s">
        <v>1791</v>
      </c>
      <c r="F2839" t="s">
        <v>1881</v>
      </c>
      <c r="G2839" s="144">
        <v>128.00246514</v>
      </c>
      <c r="H2839" t="str">
        <f>IF(VLOOKUP(A2839,$J$4:$K$19,2)="Y",IF(G2839&lt;='State Zip Codes'!$P$4,'State Zip Codes'!$P$3,IF(G2839&lt;='State Zip Codes'!$Q$4,'State Zip Codes'!$Q$3,IF(G2839&lt;='State Zip Codes'!$R$4,'State Zip Codes'!$R$3,IF(G2839&lt;='State Zip Codes'!$S$4,'State Zip Codes'!$S$3,IF(G2839&lt;='State Zip Codes'!$T$4,'State Zip Codes'!$T$3,"OUT OF TERRITORY"))))),$U$3)</f>
        <v>Zone 5</v>
      </c>
    </row>
    <row r="2840" spans="1:8" x14ac:dyDescent="0.25">
      <c r="A2840" t="s">
        <v>369</v>
      </c>
      <c r="B2840">
        <v>61841</v>
      </c>
      <c r="C2840" t="str">
        <f t="shared" si="44"/>
        <v>61841</v>
      </c>
      <c r="D2840" t="s">
        <v>350</v>
      </c>
      <c r="E2840" t="s">
        <v>1747</v>
      </c>
      <c r="F2840" t="s">
        <v>1882</v>
      </c>
      <c r="G2840" s="144">
        <v>128.62383632999999</v>
      </c>
      <c r="H2840" t="str">
        <f>IF(VLOOKUP(A2840,$J$4:$K$19,2)="Y",IF(G2840&lt;='State Zip Codes'!$P$4,'State Zip Codes'!$P$3,IF(G2840&lt;='State Zip Codes'!$Q$4,'State Zip Codes'!$Q$3,IF(G2840&lt;='State Zip Codes'!$R$4,'State Zip Codes'!$R$3,IF(G2840&lt;='State Zip Codes'!$S$4,'State Zip Codes'!$S$3,IF(G2840&lt;='State Zip Codes'!$T$4,'State Zip Codes'!$T$3,"OUT OF TERRITORY"))))),$U$3)</f>
        <v>Zone 5</v>
      </c>
    </row>
    <row r="2841" spans="1:8" x14ac:dyDescent="0.25">
      <c r="A2841" t="s">
        <v>369</v>
      </c>
      <c r="B2841">
        <v>61772</v>
      </c>
      <c r="C2841" t="str">
        <f t="shared" si="44"/>
        <v>61772</v>
      </c>
      <c r="D2841" t="s">
        <v>350</v>
      </c>
      <c r="E2841" t="s">
        <v>1758</v>
      </c>
      <c r="F2841" t="s">
        <v>1883</v>
      </c>
      <c r="G2841" s="144">
        <v>128.62383632999999</v>
      </c>
      <c r="H2841" t="str">
        <f>IF(VLOOKUP(A2841,$J$4:$K$19,2)="Y",IF(G2841&lt;='State Zip Codes'!$P$4,'State Zip Codes'!$P$3,IF(G2841&lt;='State Zip Codes'!$Q$4,'State Zip Codes'!$Q$3,IF(G2841&lt;='State Zip Codes'!$R$4,'State Zip Codes'!$R$3,IF(G2841&lt;='State Zip Codes'!$S$4,'State Zip Codes'!$S$3,IF(G2841&lt;='State Zip Codes'!$T$4,'State Zip Codes'!$T$3,"OUT OF TERRITORY"))))),$U$3)</f>
        <v>Zone 5</v>
      </c>
    </row>
    <row r="2842" spans="1:8" x14ac:dyDescent="0.25">
      <c r="A2842" t="s">
        <v>369</v>
      </c>
      <c r="B2842">
        <v>61614</v>
      </c>
      <c r="C2842" t="str">
        <f t="shared" si="44"/>
        <v>61614</v>
      </c>
      <c r="D2842" t="s">
        <v>350</v>
      </c>
      <c r="E2842" t="s">
        <v>1836</v>
      </c>
      <c r="F2842" t="s">
        <v>1836</v>
      </c>
      <c r="G2842" s="144">
        <v>128.62383632999999</v>
      </c>
      <c r="H2842" t="str">
        <f>IF(VLOOKUP(A2842,$J$4:$K$19,2)="Y",IF(G2842&lt;='State Zip Codes'!$P$4,'State Zip Codes'!$P$3,IF(G2842&lt;='State Zip Codes'!$Q$4,'State Zip Codes'!$Q$3,IF(G2842&lt;='State Zip Codes'!$R$4,'State Zip Codes'!$R$3,IF(G2842&lt;='State Zip Codes'!$S$4,'State Zip Codes'!$S$3,IF(G2842&lt;='State Zip Codes'!$T$4,'State Zip Codes'!$T$3,"OUT OF TERRITORY"))))),$U$3)</f>
        <v>Zone 5</v>
      </c>
    </row>
    <row r="2843" spans="1:8" x14ac:dyDescent="0.25">
      <c r="A2843" t="s">
        <v>369</v>
      </c>
      <c r="B2843">
        <v>61755</v>
      </c>
      <c r="C2843" t="str">
        <f t="shared" si="44"/>
        <v>61755</v>
      </c>
      <c r="D2843" t="s">
        <v>350</v>
      </c>
      <c r="E2843" t="s">
        <v>1857</v>
      </c>
      <c r="F2843" t="s">
        <v>1884</v>
      </c>
      <c r="G2843" s="144">
        <v>129.24520751999998</v>
      </c>
      <c r="H2843" t="str">
        <f>IF(VLOOKUP(A2843,$J$4:$K$19,2)="Y",IF(G2843&lt;='State Zip Codes'!$P$4,'State Zip Codes'!$P$3,IF(G2843&lt;='State Zip Codes'!$Q$4,'State Zip Codes'!$Q$3,IF(G2843&lt;='State Zip Codes'!$R$4,'State Zip Codes'!$R$3,IF(G2843&lt;='State Zip Codes'!$S$4,'State Zip Codes'!$S$3,IF(G2843&lt;='State Zip Codes'!$T$4,'State Zip Codes'!$T$3,"OUT OF TERRITORY"))))),$U$3)</f>
        <v>Zone 5</v>
      </c>
    </row>
    <row r="2844" spans="1:8" x14ac:dyDescent="0.25">
      <c r="A2844" t="s">
        <v>369</v>
      </c>
      <c r="B2844">
        <v>61603</v>
      </c>
      <c r="C2844" t="str">
        <f t="shared" si="44"/>
        <v>61603</v>
      </c>
      <c r="D2844" t="s">
        <v>350</v>
      </c>
      <c r="E2844" t="s">
        <v>1836</v>
      </c>
      <c r="F2844" t="s">
        <v>1836</v>
      </c>
      <c r="G2844" s="144">
        <v>129.24520751999998</v>
      </c>
      <c r="H2844" t="str">
        <f>IF(VLOOKUP(A2844,$J$4:$K$19,2)="Y",IF(G2844&lt;='State Zip Codes'!$P$4,'State Zip Codes'!$P$3,IF(G2844&lt;='State Zip Codes'!$Q$4,'State Zip Codes'!$Q$3,IF(G2844&lt;='State Zip Codes'!$R$4,'State Zip Codes'!$R$3,IF(G2844&lt;='State Zip Codes'!$S$4,'State Zip Codes'!$S$3,IF(G2844&lt;='State Zip Codes'!$T$4,'State Zip Codes'!$T$3,"OUT OF TERRITORY"))))),$U$3)</f>
        <v>Zone 5</v>
      </c>
    </row>
    <row r="2845" spans="1:8" x14ac:dyDescent="0.25">
      <c r="A2845" t="s">
        <v>369</v>
      </c>
      <c r="B2845">
        <v>61615</v>
      </c>
      <c r="C2845" t="str">
        <f t="shared" si="44"/>
        <v>61615</v>
      </c>
      <c r="D2845" t="s">
        <v>350</v>
      </c>
      <c r="E2845" t="s">
        <v>1836</v>
      </c>
      <c r="F2845" t="s">
        <v>1836</v>
      </c>
      <c r="G2845" s="144">
        <v>129.24520751999998</v>
      </c>
      <c r="H2845" t="str">
        <f>IF(VLOOKUP(A2845,$J$4:$K$19,2)="Y",IF(G2845&lt;='State Zip Codes'!$P$4,'State Zip Codes'!$P$3,IF(G2845&lt;='State Zip Codes'!$Q$4,'State Zip Codes'!$Q$3,IF(G2845&lt;='State Zip Codes'!$R$4,'State Zip Codes'!$R$3,IF(G2845&lt;='State Zip Codes'!$S$4,'State Zip Codes'!$S$3,IF(G2845&lt;='State Zip Codes'!$T$4,'State Zip Codes'!$T$3,"OUT OF TERRITORY"))))),$U$3)</f>
        <v>Zone 5</v>
      </c>
    </row>
    <row r="2846" spans="1:8" x14ac:dyDescent="0.25">
      <c r="A2846" t="s">
        <v>369</v>
      </c>
      <c r="B2846">
        <v>61875</v>
      </c>
      <c r="C2846" t="str">
        <f t="shared" si="44"/>
        <v>61875</v>
      </c>
      <c r="D2846" t="s">
        <v>350</v>
      </c>
      <c r="E2846" t="s">
        <v>1786</v>
      </c>
      <c r="F2846" t="s">
        <v>1885</v>
      </c>
      <c r="G2846" s="144">
        <v>129.24520751999998</v>
      </c>
      <c r="H2846" t="str">
        <f>IF(VLOOKUP(A2846,$J$4:$K$19,2)="Y",IF(G2846&lt;='State Zip Codes'!$P$4,'State Zip Codes'!$P$3,IF(G2846&lt;='State Zip Codes'!$Q$4,'State Zip Codes'!$Q$3,IF(G2846&lt;='State Zip Codes'!$R$4,'State Zip Codes'!$R$3,IF(G2846&lt;='State Zip Codes'!$S$4,'State Zip Codes'!$S$3,IF(G2846&lt;='State Zip Codes'!$T$4,'State Zip Codes'!$T$3,"OUT OF TERRITORY"))))),$U$3)</f>
        <v>Zone 5</v>
      </c>
    </row>
    <row r="2847" spans="1:8" x14ac:dyDescent="0.25">
      <c r="A2847" t="s">
        <v>369</v>
      </c>
      <c r="B2847">
        <v>61774</v>
      </c>
      <c r="C2847" t="str">
        <f t="shared" si="44"/>
        <v>61774</v>
      </c>
      <c r="D2847" t="s">
        <v>350</v>
      </c>
      <c r="E2847" t="s">
        <v>1758</v>
      </c>
      <c r="F2847" t="s">
        <v>1886</v>
      </c>
      <c r="G2847" s="144">
        <v>129.86657871</v>
      </c>
      <c r="H2847" t="str">
        <f>IF(VLOOKUP(A2847,$J$4:$K$19,2)="Y",IF(G2847&lt;='State Zip Codes'!$P$4,'State Zip Codes'!$P$3,IF(G2847&lt;='State Zip Codes'!$Q$4,'State Zip Codes'!$Q$3,IF(G2847&lt;='State Zip Codes'!$R$4,'State Zip Codes'!$R$3,IF(G2847&lt;='State Zip Codes'!$S$4,'State Zip Codes'!$S$3,IF(G2847&lt;='State Zip Codes'!$T$4,'State Zip Codes'!$T$3,"OUT OF TERRITORY"))))),$U$3)</f>
        <v>Zone 5</v>
      </c>
    </row>
    <row r="2848" spans="1:8" x14ac:dyDescent="0.25">
      <c r="A2848" t="s">
        <v>369</v>
      </c>
      <c r="B2848">
        <v>61849</v>
      </c>
      <c r="C2848" t="str">
        <f t="shared" si="44"/>
        <v>61849</v>
      </c>
      <c r="D2848" t="s">
        <v>350</v>
      </c>
      <c r="E2848" t="s">
        <v>1786</v>
      </c>
      <c r="F2848" t="s">
        <v>1887</v>
      </c>
      <c r="G2848" s="144">
        <v>129.86657871</v>
      </c>
      <c r="H2848" t="str">
        <f>IF(VLOOKUP(A2848,$J$4:$K$19,2)="Y",IF(G2848&lt;='State Zip Codes'!$P$4,'State Zip Codes'!$P$3,IF(G2848&lt;='State Zip Codes'!$Q$4,'State Zip Codes'!$Q$3,IF(G2848&lt;='State Zip Codes'!$R$4,'State Zip Codes'!$R$3,IF(G2848&lt;='State Zip Codes'!$S$4,'State Zip Codes'!$S$3,IF(G2848&lt;='State Zip Codes'!$T$4,'State Zip Codes'!$T$3,"OUT OF TERRITORY"))))),$U$3)</f>
        <v>Zone 5</v>
      </c>
    </row>
    <row r="2849" spans="1:8" x14ac:dyDescent="0.25">
      <c r="A2849" t="s">
        <v>369</v>
      </c>
      <c r="B2849">
        <v>61874</v>
      </c>
      <c r="C2849" t="str">
        <f t="shared" si="44"/>
        <v>61874</v>
      </c>
      <c r="D2849" t="s">
        <v>350</v>
      </c>
      <c r="E2849" t="s">
        <v>1786</v>
      </c>
      <c r="F2849" t="s">
        <v>1888</v>
      </c>
      <c r="G2849" s="144">
        <v>129.86657871</v>
      </c>
      <c r="H2849" t="str">
        <f>IF(VLOOKUP(A2849,$J$4:$K$19,2)="Y",IF(G2849&lt;='State Zip Codes'!$P$4,'State Zip Codes'!$P$3,IF(G2849&lt;='State Zip Codes'!$Q$4,'State Zip Codes'!$Q$3,IF(G2849&lt;='State Zip Codes'!$R$4,'State Zip Codes'!$R$3,IF(G2849&lt;='State Zip Codes'!$S$4,'State Zip Codes'!$S$3,IF(G2849&lt;='State Zip Codes'!$T$4,'State Zip Codes'!$T$3,"OUT OF TERRITORY"))))),$U$3)</f>
        <v>Zone 5</v>
      </c>
    </row>
    <row r="2850" spans="1:8" x14ac:dyDescent="0.25">
      <c r="A2850" t="s">
        <v>369</v>
      </c>
      <c r="B2850">
        <v>61613</v>
      </c>
      <c r="C2850" t="str">
        <f t="shared" si="44"/>
        <v>61613</v>
      </c>
      <c r="D2850" t="s">
        <v>350</v>
      </c>
      <c r="E2850" t="s">
        <v>1836</v>
      </c>
      <c r="F2850" t="s">
        <v>1836</v>
      </c>
      <c r="G2850" s="144">
        <v>130.48794989999999</v>
      </c>
      <c r="H2850" t="str">
        <f>IF(VLOOKUP(A2850,$J$4:$K$19,2)="Y",IF(G2850&lt;='State Zip Codes'!$P$4,'State Zip Codes'!$P$3,IF(G2850&lt;='State Zip Codes'!$Q$4,'State Zip Codes'!$Q$3,IF(G2850&lt;='State Zip Codes'!$R$4,'State Zip Codes'!$R$3,IF(G2850&lt;='State Zip Codes'!$S$4,'State Zip Codes'!$S$3,IF(G2850&lt;='State Zip Codes'!$T$4,'State Zip Codes'!$T$3,"OUT OF TERRITORY"))))),$U$3)</f>
        <v>Zone 5</v>
      </c>
    </row>
    <row r="2851" spans="1:8" x14ac:dyDescent="0.25">
      <c r="A2851" t="s">
        <v>369</v>
      </c>
      <c r="B2851">
        <v>61629</v>
      </c>
      <c r="C2851" t="str">
        <f t="shared" si="44"/>
        <v>61629</v>
      </c>
      <c r="D2851" t="s">
        <v>350</v>
      </c>
      <c r="E2851" t="s">
        <v>1836</v>
      </c>
      <c r="F2851" t="s">
        <v>1836</v>
      </c>
      <c r="G2851" s="144">
        <v>130.48794989999999</v>
      </c>
      <c r="H2851" t="str">
        <f>IF(VLOOKUP(A2851,$J$4:$K$19,2)="Y",IF(G2851&lt;='State Zip Codes'!$P$4,'State Zip Codes'!$P$3,IF(G2851&lt;='State Zip Codes'!$Q$4,'State Zip Codes'!$Q$3,IF(G2851&lt;='State Zip Codes'!$R$4,'State Zip Codes'!$R$3,IF(G2851&lt;='State Zip Codes'!$S$4,'State Zip Codes'!$S$3,IF(G2851&lt;='State Zip Codes'!$T$4,'State Zip Codes'!$T$3,"OUT OF TERRITORY"))))),$U$3)</f>
        <v>Zone 5</v>
      </c>
    </row>
    <row r="2852" spans="1:8" x14ac:dyDescent="0.25">
      <c r="A2852" t="s">
        <v>369</v>
      </c>
      <c r="B2852">
        <v>61630</v>
      </c>
      <c r="C2852" t="str">
        <f t="shared" si="44"/>
        <v>61630</v>
      </c>
      <c r="D2852" t="s">
        <v>350</v>
      </c>
      <c r="E2852" t="s">
        <v>1836</v>
      </c>
      <c r="F2852" t="s">
        <v>1836</v>
      </c>
      <c r="G2852" s="144">
        <v>130.48794989999999</v>
      </c>
      <c r="H2852" t="str">
        <f>IF(VLOOKUP(A2852,$J$4:$K$19,2)="Y",IF(G2852&lt;='State Zip Codes'!$P$4,'State Zip Codes'!$P$3,IF(G2852&lt;='State Zip Codes'!$Q$4,'State Zip Codes'!$Q$3,IF(G2852&lt;='State Zip Codes'!$R$4,'State Zip Codes'!$R$3,IF(G2852&lt;='State Zip Codes'!$S$4,'State Zip Codes'!$S$3,IF(G2852&lt;='State Zip Codes'!$T$4,'State Zip Codes'!$T$3,"OUT OF TERRITORY"))))),$U$3)</f>
        <v>Zone 5</v>
      </c>
    </row>
    <row r="2853" spans="1:8" x14ac:dyDescent="0.25">
      <c r="A2853" t="s">
        <v>369</v>
      </c>
      <c r="B2853">
        <v>61633</v>
      </c>
      <c r="C2853" t="str">
        <f t="shared" si="44"/>
        <v>61633</v>
      </c>
      <c r="D2853" t="s">
        <v>350</v>
      </c>
      <c r="E2853" t="s">
        <v>1836</v>
      </c>
      <c r="F2853" t="s">
        <v>1836</v>
      </c>
      <c r="G2853" s="144">
        <v>130.48794989999999</v>
      </c>
      <c r="H2853" t="str">
        <f>IF(VLOOKUP(A2853,$J$4:$K$19,2)="Y",IF(G2853&lt;='State Zip Codes'!$P$4,'State Zip Codes'!$P$3,IF(G2853&lt;='State Zip Codes'!$Q$4,'State Zip Codes'!$Q$3,IF(G2853&lt;='State Zip Codes'!$R$4,'State Zip Codes'!$R$3,IF(G2853&lt;='State Zip Codes'!$S$4,'State Zip Codes'!$S$3,IF(G2853&lt;='State Zip Codes'!$T$4,'State Zip Codes'!$T$3,"OUT OF TERRITORY"))))),$U$3)</f>
        <v>Zone 5</v>
      </c>
    </row>
    <row r="2854" spans="1:8" x14ac:dyDescent="0.25">
      <c r="A2854" t="s">
        <v>369</v>
      </c>
      <c r="B2854">
        <v>61634</v>
      </c>
      <c r="C2854" t="str">
        <f t="shared" si="44"/>
        <v>61634</v>
      </c>
      <c r="D2854" t="s">
        <v>350</v>
      </c>
      <c r="E2854" t="s">
        <v>1836</v>
      </c>
      <c r="F2854" t="s">
        <v>1836</v>
      </c>
      <c r="G2854" s="144">
        <v>130.48794989999999</v>
      </c>
      <c r="H2854" t="str">
        <f>IF(VLOOKUP(A2854,$J$4:$K$19,2)="Y",IF(G2854&lt;='State Zip Codes'!$P$4,'State Zip Codes'!$P$3,IF(G2854&lt;='State Zip Codes'!$Q$4,'State Zip Codes'!$Q$3,IF(G2854&lt;='State Zip Codes'!$R$4,'State Zip Codes'!$R$3,IF(G2854&lt;='State Zip Codes'!$S$4,'State Zip Codes'!$S$3,IF(G2854&lt;='State Zip Codes'!$T$4,'State Zip Codes'!$T$3,"OUT OF TERRITORY"))))),$U$3)</f>
        <v>Zone 5</v>
      </c>
    </row>
    <row r="2855" spans="1:8" x14ac:dyDescent="0.25">
      <c r="A2855" t="s">
        <v>369</v>
      </c>
      <c r="B2855">
        <v>61636</v>
      </c>
      <c r="C2855" t="str">
        <f t="shared" si="44"/>
        <v>61636</v>
      </c>
      <c r="D2855" t="s">
        <v>350</v>
      </c>
      <c r="E2855" t="s">
        <v>1836</v>
      </c>
      <c r="F2855" t="s">
        <v>1836</v>
      </c>
      <c r="G2855" s="144">
        <v>130.48794989999999</v>
      </c>
      <c r="H2855" t="str">
        <f>IF(VLOOKUP(A2855,$J$4:$K$19,2)="Y",IF(G2855&lt;='State Zip Codes'!$P$4,'State Zip Codes'!$P$3,IF(G2855&lt;='State Zip Codes'!$Q$4,'State Zip Codes'!$Q$3,IF(G2855&lt;='State Zip Codes'!$R$4,'State Zip Codes'!$R$3,IF(G2855&lt;='State Zip Codes'!$S$4,'State Zip Codes'!$S$3,IF(G2855&lt;='State Zip Codes'!$T$4,'State Zip Codes'!$T$3,"OUT OF TERRITORY"))))),$U$3)</f>
        <v>Zone 5</v>
      </c>
    </row>
    <row r="2856" spans="1:8" x14ac:dyDescent="0.25">
      <c r="A2856" t="s">
        <v>369</v>
      </c>
      <c r="B2856">
        <v>61637</v>
      </c>
      <c r="C2856" t="str">
        <f t="shared" si="44"/>
        <v>61637</v>
      </c>
      <c r="D2856" t="s">
        <v>350</v>
      </c>
      <c r="E2856" t="s">
        <v>1836</v>
      </c>
      <c r="F2856" t="s">
        <v>1836</v>
      </c>
      <c r="G2856" s="144">
        <v>130.48794989999999</v>
      </c>
      <c r="H2856" t="str">
        <f>IF(VLOOKUP(A2856,$J$4:$K$19,2)="Y",IF(G2856&lt;='State Zip Codes'!$P$4,'State Zip Codes'!$P$3,IF(G2856&lt;='State Zip Codes'!$Q$4,'State Zip Codes'!$Q$3,IF(G2856&lt;='State Zip Codes'!$R$4,'State Zip Codes'!$R$3,IF(G2856&lt;='State Zip Codes'!$S$4,'State Zip Codes'!$S$3,IF(G2856&lt;='State Zip Codes'!$T$4,'State Zip Codes'!$T$3,"OUT OF TERRITORY"))))),$U$3)</f>
        <v>Zone 5</v>
      </c>
    </row>
    <row r="2857" spans="1:8" x14ac:dyDescent="0.25">
      <c r="A2857" t="s">
        <v>369</v>
      </c>
      <c r="B2857">
        <v>61638</v>
      </c>
      <c r="C2857" t="str">
        <f t="shared" si="44"/>
        <v>61638</v>
      </c>
      <c r="D2857" t="s">
        <v>350</v>
      </c>
      <c r="E2857" t="s">
        <v>1836</v>
      </c>
      <c r="F2857" t="s">
        <v>1836</v>
      </c>
      <c r="G2857" s="144">
        <v>130.48794989999999</v>
      </c>
      <c r="H2857" t="str">
        <f>IF(VLOOKUP(A2857,$J$4:$K$19,2)="Y",IF(G2857&lt;='State Zip Codes'!$P$4,'State Zip Codes'!$P$3,IF(G2857&lt;='State Zip Codes'!$Q$4,'State Zip Codes'!$Q$3,IF(G2857&lt;='State Zip Codes'!$R$4,'State Zip Codes'!$R$3,IF(G2857&lt;='State Zip Codes'!$S$4,'State Zip Codes'!$S$3,IF(G2857&lt;='State Zip Codes'!$T$4,'State Zip Codes'!$T$3,"OUT OF TERRITORY"))))),$U$3)</f>
        <v>Zone 5</v>
      </c>
    </row>
    <row r="2858" spans="1:8" x14ac:dyDescent="0.25">
      <c r="A2858" t="s">
        <v>369</v>
      </c>
      <c r="B2858">
        <v>61639</v>
      </c>
      <c r="C2858" t="str">
        <f t="shared" si="44"/>
        <v>61639</v>
      </c>
      <c r="D2858" t="s">
        <v>350</v>
      </c>
      <c r="E2858" t="s">
        <v>1836</v>
      </c>
      <c r="F2858" t="s">
        <v>1836</v>
      </c>
      <c r="G2858" s="144">
        <v>130.48794989999999</v>
      </c>
      <c r="H2858" t="str">
        <f>IF(VLOOKUP(A2858,$J$4:$K$19,2)="Y",IF(G2858&lt;='State Zip Codes'!$P$4,'State Zip Codes'!$P$3,IF(G2858&lt;='State Zip Codes'!$Q$4,'State Zip Codes'!$Q$3,IF(G2858&lt;='State Zip Codes'!$R$4,'State Zip Codes'!$R$3,IF(G2858&lt;='State Zip Codes'!$S$4,'State Zip Codes'!$S$3,IF(G2858&lt;='State Zip Codes'!$T$4,'State Zip Codes'!$T$3,"OUT OF TERRITORY"))))),$U$3)</f>
        <v>Zone 5</v>
      </c>
    </row>
    <row r="2859" spans="1:8" x14ac:dyDescent="0.25">
      <c r="A2859" t="s">
        <v>369</v>
      </c>
      <c r="B2859">
        <v>61641</v>
      </c>
      <c r="C2859" t="str">
        <f t="shared" si="44"/>
        <v>61641</v>
      </c>
      <c r="D2859" t="s">
        <v>350</v>
      </c>
      <c r="E2859" t="s">
        <v>1836</v>
      </c>
      <c r="F2859" t="s">
        <v>1836</v>
      </c>
      <c r="G2859" s="144">
        <v>130.48794989999999</v>
      </c>
      <c r="H2859" t="str">
        <f>IF(VLOOKUP(A2859,$J$4:$K$19,2)="Y",IF(G2859&lt;='State Zip Codes'!$P$4,'State Zip Codes'!$P$3,IF(G2859&lt;='State Zip Codes'!$Q$4,'State Zip Codes'!$Q$3,IF(G2859&lt;='State Zip Codes'!$R$4,'State Zip Codes'!$R$3,IF(G2859&lt;='State Zip Codes'!$S$4,'State Zip Codes'!$S$3,IF(G2859&lt;='State Zip Codes'!$T$4,'State Zip Codes'!$T$3,"OUT OF TERRITORY"))))),$U$3)</f>
        <v>Zone 5</v>
      </c>
    </row>
    <row r="2860" spans="1:8" x14ac:dyDescent="0.25">
      <c r="A2860" t="s">
        <v>369</v>
      </c>
      <c r="B2860">
        <v>61643</v>
      </c>
      <c r="C2860" t="str">
        <f t="shared" si="44"/>
        <v>61643</v>
      </c>
      <c r="D2860" t="s">
        <v>350</v>
      </c>
      <c r="E2860" t="s">
        <v>1836</v>
      </c>
      <c r="F2860" t="s">
        <v>1836</v>
      </c>
      <c r="G2860" s="144">
        <v>130.48794989999999</v>
      </c>
      <c r="H2860" t="str">
        <f>IF(VLOOKUP(A2860,$J$4:$K$19,2)="Y",IF(G2860&lt;='State Zip Codes'!$P$4,'State Zip Codes'!$P$3,IF(G2860&lt;='State Zip Codes'!$Q$4,'State Zip Codes'!$Q$3,IF(G2860&lt;='State Zip Codes'!$R$4,'State Zip Codes'!$R$3,IF(G2860&lt;='State Zip Codes'!$S$4,'State Zip Codes'!$S$3,IF(G2860&lt;='State Zip Codes'!$T$4,'State Zip Codes'!$T$3,"OUT OF TERRITORY"))))),$U$3)</f>
        <v>Zone 5</v>
      </c>
    </row>
    <row r="2861" spans="1:8" x14ac:dyDescent="0.25">
      <c r="A2861" t="s">
        <v>369</v>
      </c>
      <c r="B2861">
        <v>61559</v>
      </c>
      <c r="C2861" t="str">
        <f t="shared" si="44"/>
        <v>61559</v>
      </c>
      <c r="D2861" t="s">
        <v>350</v>
      </c>
      <c r="E2861" t="s">
        <v>1836</v>
      </c>
      <c r="F2861" t="s">
        <v>1889</v>
      </c>
      <c r="G2861" s="144">
        <v>131.10932108999998</v>
      </c>
      <c r="H2861" t="str">
        <f>IF(VLOOKUP(A2861,$J$4:$K$19,2)="Y",IF(G2861&lt;='State Zip Codes'!$P$4,'State Zip Codes'!$P$3,IF(G2861&lt;='State Zip Codes'!$Q$4,'State Zip Codes'!$Q$3,IF(G2861&lt;='State Zip Codes'!$R$4,'State Zip Codes'!$R$3,IF(G2861&lt;='State Zip Codes'!$S$4,'State Zip Codes'!$S$3,IF(G2861&lt;='State Zip Codes'!$T$4,'State Zip Codes'!$T$3,"OUT OF TERRITORY"))))),$U$3)</f>
        <v>Zone 5</v>
      </c>
    </row>
    <row r="2862" spans="1:8" x14ac:dyDescent="0.25">
      <c r="A2862" t="s">
        <v>369</v>
      </c>
      <c r="B2862">
        <v>61735</v>
      </c>
      <c r="C2862" t="str">
        <f t="shared" si="44"/>
        <v>61735</v>
      </c>
      <c r="D2862" t="s">
        <v>350</v>
      </c>
      <c r="E2862" t="s">
        <v>1867</v>
      </c>
      <c r="F2862" t="s">
        <v>1867</v>
      </c>
      <c r="G2862" s="144">
        <v>131.10932108999998</v>
      </c>
      <c r="H2862" t="str">
        <f>IF(VLOOKUP(A2862,$J$4:$K$19,2)="Y",IF(G2862&lt;='State Zip Codes'!$P$4,'State Zip Codes'!$P$3,IF(G2862&lt;='State Zip Codes'!$Q$4,'State Zip Codes'!$Q$3,IF(G2862&lt;='State Zip Codes'!$R$4,'State Zip Codes'!$R$3,IF(G2862&lt;='State Zip Codes'!$S$4,'State Zip Codes'!$S$3,IF(G2862&lt;='State Zip Codes'!$T$4,'State Zip Codes'!$T$3,"OUT OF TERRITORY"))))),$U$3)</f>
        <v>Zone 5</v>
      </c>
    </row>
    <row r="2863" spans="1:8" x14ac:dyDescent="0.25">
      <c r="A2863" t="s">
        <v>369</v>
      </c>
      <c r="B2863">
        <v>61846</v>
      </c>
      <c r="C2863" t="str">
        <f t="shared" si="44"/>
        <v>61846</v>
      </c>
      <c r="D2863" t="s">
        <v>350</v>
      </c>
      <c r="E2863" t="s">
        <v>1747</v>
      </c>
      <c r="F2863" t="s">
        <v>854</v>
      </c>
      <c r="G2863" s="144">
        <v>131.10932108999998</v>
      </c>
      <c r="H2863" t="str">
        <f>IF(VLOOKUP(A2863,$J$4:$K$19,2)="Y",IF(G2863&lt;='State Zip Codes'!$P$4,'State Zip Codes'!$P$3,IF(G2863&lt;='State Zip Codes'!$Q$4,'State Zip Codes'!$Q$3,IF(G2863&lt;='State Zip Codes'!$R$4,'State Zip Codes'!$R$3,IF(G2863&lt;='State Zip Codes'!$S$4,'State Zip Codes'!$S$3,IF(G2863&lt;='State Zip Codes'!$T$4,'State Zip Codes'!$T$3,"OUT OF TERRITORY"))))),$U$3)</f>
        <v>Zone 5</v>
      </c>
    </row>
    <row r="2864" spans="1:8" x14ac:dyDescent="0.25">
      <c r="A2864" t="s">
        <v>369</v>
      </c>
      <c r="B2864">
        <v>61884</v>
      </c>
      <c r="C2864" t="str">
        <f t="shared" si="44"/>
        <v>61884</v>
      </c>
      <c r="D2864" t="s">
        <v>350</v>
      </c>
      <c r="E2864" t="s">
        <v>1864</v>
      </c>
      <c r="F2864" t="s">
        <v>1890</v>
      </c>
      <c r="G2864" s="144">
        <v>131.10932108999998</v>
      </c>
      <c r="H2864" t="str">
        <f>IF(VLOOKUP(A2864,$J$4:$K$19,2)="Y",IF(G2864&lt;='State Zip Codes'!$P$4,'State Zip Codes'!$P$3,IF(G2864&lt;='State Zip Codes'!$Q$4,'State Zip Codes'!$Q$3,IF(G2864&lt;='State Zip Codes'!$R$4,'State Zip Codes'!$R$3,IF(G2864&lt;='State Zip Codes'!$S$4,'State Zip Codes'!$S$3,IF(G2864&lt;='State Zip Codes'!$T$4,'State Zip Codes'!$T$3,"OUT OF TERRITORY"))))),$U$3)</f>
        <v>Zone 5</v>
      </c>
    </row>
    <row r="2865" spans="1:8" x14ac:dyDescent="0.25">
      <c r="A2865" t="s">
        <v>369</v>
      </c>
      <c r="B2865">
        <v>61606</v>
      </c>
      <c r="C2865" t="str">
        <f t="shared" si="44"/>
        <v>61606</v>
      </c>
      <c r="D2865" t="s">
        <v>350</v>
      </c>
      <c r="E2865" t="s">
        <v>1836</v>
      </c>
      <c r="F2865" t="s">
        <v>1836</v>
      </c>
      <c r="G2865" s="144">
        <v>131.10932108999998</v>
      </c>
      <c r="H2865" t="str">
        <f>IF(VLOOKUP(A2865,$J$4:$K$19,2)="Y",IF(G2865&lt;='State Zip Codes'!$P$4,'State Zip Codes'!$P$3,IF(G2865&lt;='State Zip Codes'!$Q$4,'State Zip Codes'!$Q$3,IF(G2865&lt;='State Zip Codes'!$R$4,'State Zip Codes'!$R$3,IF(G2865&lt;='State Zip Codes'!$S$4,'State Zip Codes'!$S$3,IF(G2865&lt;='State Zip Codes'!$T$4,'State Zip Codes'!$T$3,"OUT OF TERRITORY"))))),$U$3)</f>
        <v>Zone 5</v>
      </c>
    </row>
    <row r="2866" spans="1:8" x14ac:dyDescent="0.25">
      <c r="A2866" t="s">
        <v>369</v>
      </c>
      <c r="B2866">
        <v>61625</v>
      </c>
      <c r="C2866" t="str">
        <f t="shared" si="44"/>
        <v>61625</v>
      </c>
      <c r="D2866" t="s">
        <v>350</v>
      </c>
      <c r="E2866" t="s">
        <v>1836</v>
      </c>
      <c r="F2866" t="s">
        <v>1836</v>
      </c>
      <c r="G2866" s="144">
        <v>131.73069228</v>
      </c>
      <c r="H2866" t="str">
        <f>IF(VLOOKUP(A2866,$J$4:$K$19,2)="Y",IF(G2866&lt;='State Zip Codes'!$P$4,'State Zip Codes'!$P$3,IF(G2866&lt;='State Zip Codes'!$Q$4,'State Zip Codes'!$Q$3,IF(G2866&lt;='State Zip Codes'!$R$4,'State Zip Codes'!$R$3,IF(G2866&lt;='State Zip Codes'!$S$4,'State Zip Codes'!$S$3,IF(G2866&lt;='State Zip Codes'!$T$4,'State Zip Codes'!$T$3,"OUT OF TERRITORY"))))),$U$3)</f>
        <v>Zone 5</v>
      </c>
    </row>
    <row r="2867" spans="1:8" x14ac:dyDescent="0.25">
      <c r="A2867" t="s">
        <v>369</v>
      </c>
      <c r="B2867">
        <v>61434</v>
      </c>
      <c r="C2867" t="str">
        <f t="shared" si="44"/>
        <v>61434</v>
      </c>
      <c r="D2867" t="s">
        <v>350</v>
      </c>
      <c r="E2867" t="s">
        <v>1791</v>
      </c>
      <c r="F2867" t="s">
        <v>1891</v>
      </c>
      <c r="G2867" s="144">
        <v>131.73069228</v>
      </c>
      <c r="H2867" t="str">
        <f>IF(VLOOKUP(A2867,$J$4:$K$19,2)="Y",IF(G2867&lt;='State Zip Codes'!$P$4,'State Zip Codes'!$P$3,IF(G2867&lt;='State Zip Codes'!$Q$4,'State Zip Codes'!$Q$3,IF(G2867&lt;='State Zip Codes'!$R$4,'State Zip Codes'!$R$3,IF(G2867&lt;='State Zip Codes'!$S$4,'State Zip Codes'!$S$3,IF(G2867&lt;='State Zip Codes'!$T$4,'State Zip Codes'!$T$3,"OUT OF TERRITORY"))))),$U$3)</f>
        <v>Zone 5</v>
      </c>
    </row>
    <row r="2868" spans="1:8" x14ac:dyDescent="0.25">
      <c r="A2868" t="s">
        <v>369</v>
      </c>
      <c r="B2868">
        <v>61839</v>
      </c>
      <c r="C2868" t="str">
        <f t="shared" si="44"/>
        <v>61839</v>
      </c>
      <c r="D2868" t="s">
        <v>350</v>
      </c>
      <c r="E2868" t="s">
        <v>1864</v>
      </c>
      <c r="F2868" t="s">
        <v>1892</v>
      </c>
      <c r="G2868" s="144">
        <v>131.73069228</v>
      </c>
      <c r="H2868" t="str">
        <f>IF(VLOOKUP(A2868,$J$4:$K$19,2)="Y",IF(G2868&lt;='State Zip Codes'!$P$4,'State Zip Codes'!$P$3,IF(G2868&lt;='State Zip Codes'!$Q$4,'State Zip Codes'!$Q$3,IF(G2868&lt;='State Zip Codes'!$R$4,'State Zip Codes'!$R$3,IF(G2868&lt;='State Zip Codes'!$S$4,'State Zip Codes'!$S$3,IF(G2868&lt;='State Zip Codes'!$T$4,'State Zip Codes'!$T$3,"OUT OF TERRITORY"))))),$U$3)</f>
        <v>Zone 5</v>
      </c>
    </row>
    <row r="2869" spans="1:8" x14ac:dyDescent="0.25">
      <c r="A2869" t="s">
        <v>369</v>
      </c>
      <c r="B2869">
        <v>61602</v>
      </c>
      <c r="C2869" t="str">
        <f t="shared" si="44"/>
        <v>61602</v>
      </c>
      <c r="D2869" t="s">
        <v>350</v>
      </c>
      <c r="E2869" t="s">
        <v>1836</v>
      </c>
      <c r="F2869" t="s">
        <v>1836</v>
      </c>
      <c r="G2869" s="144">
        <v>131.73069228</v>
      </c>
      <c r="H2869" t="str">
        <f>IF(VLOOKUP(A2869,$J$4:$K$19,2)="Y",IF(G2869&lt;='State Zip Codes'!$P$4,'State Zip Codes'!$P$3,IF(G2869&lt;='State Zip Codes'!$Q$4,'State Zip Codes'!$Q$3,IF(G2869&lt;='State Zip Codes'!$R$4,'State Zip Codes'!$R$3,IF(G2869&lt;='State Zip Codes'!$S$4,'State Zip Codes'!$S$3,IF(G2869&lt;='State Zip Codes'!$T$4,'State Zip Codes'!$T$3,"OUT OF TERRITORY"))))),$U$3)</f>
        <v>Zone 5</v>
      </c>
    </row>
    <row r="2870" spans="1:8" x14ac:dyDescent="0.25">
      <c r="A2870" t="s">
        <v>369</v>
      </c>
      <c r="B2870">
        <v>61449</v>
      </c>
      <c r="C2870" t="str">
        <f t="shared" si="44"/>
        <v>61449</v>
      </c>
      <c r="D2870" t="s">
        <v>350</v>
      </c>
      <c r="E2870" t="s">
        <v>1825</v>
      </c>
      <c r="F2870" t="s">
        <v>1893</v>
      </c>
      <c r="G2870" s="144">
        <v>131.73069228</v>
      </c>
      <c r="H2870" t="str">
        <f>IF(VLOOKUP(A2870,$J$4:$K$19,2)="Y",IF(G2870&lt;='State Zip Codes'!$P$4,'State Zip Codes'!$P$3,IF(G2870&lt;='State Zip Codes'!$Q$4,'State Zip Codes'!$Q$3,IF(G2870&lt;='State Zip Codes'!$R$4,'State Zip Codes'!$R$3,IF(G2870&lt;='State Zip Codes'!$S$4,'State Zip Codes'!$S$3,IF(G2870&lt;='State Zip Codes'!$T$4,'State Zip Codes'!$T$3,"OUT OF TERRITORY"))))),$U$3)</f>
        <v>Zone 5</v>
      </c>
    </row>
    <row r="2871" spans="1:8" x14ac:dyDescent="0.25">
      <c r="A2871" t="s">
        <v>369</v>
      </c>
      <c r="B2871">
        <v>61877</v>
      </c>
      <c r="C2871" t="str">
        <f t="shared" si="44"/>
        <v>61877</v>
      </c>
      <c r="D2871" t="s">
        <v>350</v>
      </c>
      <c r="E2871" t="s">
        <v>1786</v>
      </c>
      <c r="F2871" t="s">
        <v>1894</v>
      </c>
      <c r="G2871" s="144">
        <v>132.35206346999999</v>
      </c>
      <c r="H2871" t="str">
        <f>IF(VLOOKUP(A2871,$J$4:$K$19,2)="Y",IF(G2871&lt;='State Zip Codes'!$P$4,'State Zip Codes'!$P$3,IF(G2871&lt;='State Zip Codes'!$Q$4,'State Zip Codes'!$Q$3,IF(G2871&lt;='State Zip Codes'!$R$4,'State Zip Codes'!$R$3,IF(G2871&lt;='State Zip Codes'!$S$4,'State Zip Codes'!$S$3,IF(G2871&lt;='State Zip Codes'!$T$4,'State Zip Codes'!$T$3,"OUT OF TERRITORY"))))),$U$3)</f>
        <v>Zone 5</v>
      </c>
    </row>
    <row r="2872" spans="1:8" x14ac:dyDescent="0.25">
      <c r="A2872" t="s">
        <v>369</v>
      </c>
      <c r="B2872">
        <v>61754</v>
      </c>
      <c r="C2872" t="str">
        <f t="shared" si="44"/>
        <v>61754</v>
      </c>
      <c r="D2872" t="s">
        <v>350</v>
      </c>
      <c r="E2872" t="s">
        <v>1758</v>
      </c>
      <c r="F2872" t="s">
        <v>1895</v>
      </c>
      <c r="G2872" s="144">
        <v>132.35206346999999</v>
      </c>
      <c r="H2872" t="str">
        <f>IF(VLOOKUP(A2872,$J$4:$K$19,2)="Y",IF(G2872&lt;='State Zip Codes'!$P$4,'State Zip Codes'!$P$3,IF(G2872&lt;='State Zip Codes'!$Q$4,'State Zip Codes'!$Q$3,IF(G2872&lt;='State Zip Codes'!$R$4,'State Zip Codes'!$R$3,IF(G2872&lt;='State Zip Codes'!$S$4,'State Zip Codes'!$S$3,IF(G2872&lt;='State Zip Codes'!$T$4,'State Zip Codes'!$T$3,"OUT OF TERRITORY"))))),$U$3)</f>
        <v>Zone 5</v>
      </c>
    </row>
    <row r="2873" spans="1:8" x14ac:dyDescent="0.25">
      <c r="A2873" t="s">
        <v>369</v>
      </c>
      <c r="B2873">
        <v>61777</v>
      </c>
      <c r="C2873" t="str">
        <f t="shared" si="44"/>
        <v>61777</v>
      </c>
      <c r="D2873" t="s">
        <v>350</v>
      </c>
      <c r="E2873" t="s">
        <v>1867</v>
      </c>
      <c r="F2873" t="s">
        <v>1896</v>
      </c>
      <c r="G2873" s="144">
        <v>132.97343465999998</v>
      </c>
      <c r="H2873" t="str">
        <f>IF(VLOOKUP(A2873,$J$4:$K$19,2)="Y",IF(G2873&lt;='State Zip Codes'!$P$4,'State Zip Codes'!$P$3,IF(G2873&lt;='State Zip Codes'!$Q$4,'State Zip Codes'!$Q$3,IF(G2873&lt;='State Zip Codes'!$R$4,'State Zip Codes'!$R$3,IF(G2873&lt;='State Zip Codes'!$S$4,'State Zip Codes'!$S$3,IF(G2873&lt;='State Zip Codes'!$T$4,'State Zip Codes'!$T$3,"OUT OF TERRITORY"))))),$U$3)</f>
        <v>Zone 5</v>
      </c>
    </row>
    <row r="2874" spans="1:8" x14ac:dyDescent="0.25">
      <c r="A2874" t="s">
        <v>369</v>
      </c>
      <c r="B2874">
        <v>61759</v>
      </c>
      <c r="C2874" t="str">
        <f t="shared" si="44"/>
        <v>61759</v>
      </c>
      <c r="D2874" t="s">
        <v>350</v>
      </c>
      <c r="E2874" t="s">
        <v>1857</v>
      </c>
      <c r="F2874" t="s">
        <v>1897</v>
      </c>
      <c r="G2874" s="144">
        <v>132.97343465999998</v>
      </c>
      <c r="H2874" t="str">
        <f>IF(VLOOKUP(A2874,$J$4:$K$19,2)="Y",IF(G2874&lt;='State Zip Codes'!$P$4,'State Zip Codes'!$P$3,IF(G2874&lt;='State Zip Codes'!$Q$4,'State Zip Codes'!$Q$3,IF(G2874&lt;='State Zip Codes'!$R$4,'State Zip Codes'!$R$3,IF(G2874&lt;='State Zip Codes'!$S$4,'State Zip Codes'!$S$3,IF(G2874&lt;='State Zip Codes'!$T$4,'State Zip Codes'!$T$3,"OUT OF TERRITORY"))))),$U$3)</f>
        <v>Zone 5</v>
      </c>
    </row>
    <row r="2875" spans="1:8" x14ac:dyDescent="0.25">
      <c r="A2875" t="s">
        <v>369</v>
      </c>
      <c r="B2875">
        <v>61528</v>
      </c>
      <c r="C2875" t="str">
        <f t="shared" si="44"/>
        <v>61528</v>
      </c>
      <c r="D2875" t="s">
        <v>350</v>
      </c>
      <c r="E2875" t="s">
        <v>1836</v>
      </c>
      <c r="F2875" t="s">
        <v>528</v>
      </c>
      <c r="G2875" s="144">
        <v>132.97343465999998</v>
      </c>
      <c r="H2875" t="str">
        <f>IF(VLOOKUP(A2875,$J$4:$K$19,2)="Y",IF(G2875&lt;='State Zip Codes'!$P$4,'State Zip Codes'!$P$3,IF(G2875&lt;='State Zip Codes'!$Q$4,'State Zip Codes'!$Q$3,IF(G2875&lt;='State Zip Codes'!$R$4,'State Zip Codes'!$R$3,IF(G2875&lt;='State Zip Codes'!$S$4,'State Zip Codes'!$S$3,IF(G2875&lt;='State Zip Codes'!$T$4,'State Zip Codes'!$T$3,"OUT OF TERRITORY"))))),$U$3)</f>
        <v>Zone 5</v>
      </c>
    </row>
    <row r="2876" spans="1:8" x14ac:dyDescent="0.25">
      <c r="A2876" t="s">
        <v>369</v>
      </c>
      <c r="B2876">
        <v>61604</v>
      </c>
      <c r="C2876" t="str">
        <f t="shared" si="44"/>
        <v>61604</v>
      </c>
      <c r="D2876" t="s">
        <v>350</v>
      </c>
      <c r="E2876" t="s">
        <v>1836</v>
      </c>
      <c r="F2876" t="s">
        <v>1836</v>
      </c>
      <c r="G2876" s="144">
        <v>132.97343465999998</v>
      </c>
      <c r="H2876" t="str">
        <f>IF(VLOOKUP(A2876,$J$4:$K$19,2)="Y",IF(G2876&lt;='State Zip Codes'!$P$4,'State Zip Codes'!$P$3,IF(G2876&lt;='State Zip Codes'!$Q$4,'State Zip Codes'!$Q$3,IF(G2876&lt;='State Zip Codes'!$R$4,'State Zip Codes'!$R$3,IF(G2876&lt;='State Zip Codes'!$S$4,'State Zip Codes'!$S$3,IF(G2876&lt;='State Zip Codes'!$T$4,'State Zip Codes'!$T$3,"OUT OF TERRITORY"))))),$U$3)</f>
        <v>Zone 5</v>
      </c>
    </row>
    <row r="2877" spans="1:8" x14ac:dyDescent="0.25">
      <c r="A2877" t="s">
        <v>369</v>
      </c>
      <c r="B2877">
        <v>61605</v>
      </c>
      <c r="C2877" t="str">
        <f t="shared" si="44"/>
        <v>61605</v>
      </c>
      <c r="D2877" t="s">
        <v>350</v>
      </c>
      <c r="E2877" t="s">
        <v>1836</v>
      </c>
      <c r="F2877" t="s">
        <v>1836</v>
      </c>
      <c r="G2877" s="144">
        <v>132.97343465999998</v>
      </c>
      <c r="H2877" t="str">
        <f>IF(VLOOKUP(A2877,$J$4:$K$19,2)="Y",IF(G2877&lt;='State Zip Codes'!$P$4,'State Zip Codes'!$P$3,IF(G2877&lt;='State Zip Codes'!$Q$4,'State Zip Codes'!$Q$3,IF(G2877&lt;='State Zip Codes'!$R$4,'State Zip Codes'!$R$3,IF(G2877&lt;='State Zip Codes'!$S$4,'State Zip Codes'!$S$3,IF(G2877&lt;='State Zip Codes'!$T$4,'State Zip Codes'!$T$3,"OUT OF TERRITORY"))))),$U$3)</f>
        <v>Zone 5</v>
      </c>
    </row>
    <row r="2878" spans="1:8" x14ac:dyDescent="0.25">
      <c r="A2878" t="s">
        <v>369</v>
      </c>
      <c r="B2878">
        <v>61610</v>
      </c>
      <c r="C2878" t="str">
        <f t="shared" si="44"/>
        <v>61610</v>
      </c>
      <c r="D2878" t="s">
        <v>350</v>
      </c>
      <c r="E2878" t="s">
        <v>1857</v>
      </c>
      <c r="F2878" t="s">
        <v>1898</v>
      </c>
      <c r="G2878" s="144">
        <v>132.97343465999998</v>
      </c>
      <c r="H2878" t="str">
        <f>IF(VLOOKUP(A2878,$J$4:$K$19,2)="Y",IF(G2878&lt;='State Zip Codes'!$P$4,'State Zip Codes'!$P$3,IF(G2878&lt;='State Zip Codes'!$Q$4,'State Zip Codes'!$Q$3,IF(G2878&lt;='State Zip Codes'!$R$4,'State Zip Codes'!$R$3,IF(G2878&lt;='State Zip Codes'!$S$4,'State Zip Codes'!$S$3,IF(G2878&lt;='State Zip Codes'!$T$4,'State Zip Codes'!$T$3,"OUT OF TERRITORY"))))),$U$3)</f>
        <v>Zone 5</v>
      </c>
    </row>
    <row r="2879" spans="1:8" x14ac:dyDescent="0.25">
      <c r="A2879" t="s">
        <v>369</v>
      </c>
      <c r="B2879">
        <v>61254</v>
      </c>
      <c r="C2879" t="str">
        <f t="shared" si="44"/>
        <v>61254</v>
      </c>
      <c r="D2879" t="s">
        <v>350</v>
      </c>
      <c r="E2879" t="s">
        <v>1791</v>
      </c>
      <c r="F2879" t="s">
        <v>1899</v>
      </c>
      <c r="G2879" s="144">
        <v>132.97343465999998</v>
      </c>
      <c r="H2879" t="str">
        <f>IF(VLOOKUP(A2879,$J$4:$K$19,2)="Y",IF(G2879&lt;='State Zip Codes'!$P$4,'State Zip Codes'!$P$3,IF(G2879&lt;='State Zip Codes'!$Q$4,'State Zip Codes'!$Q$3,IF(G2879&lt;='State Zip Codes'!$R$4,'State Zip Codes'!$R$3,IF(G2879&lt;='State Zip Codes'!$S$4,'State Zip Codes'!$S$3,IF(G2879&lt;='State Zip Codes'!$T$4,'State Zip Codes'!$T$3,"OUT OF TERRITORY"))))),$U$3)</f>
        <v>Zone 5</v>
      </c>
    </row>
    <row r="2880" spans="1:8" x14ac:dyDescent="0.25">
      <c r="A2880" t="s">
        <v>369</v>
      </c>
      <c r="B2880">
        <v>61028</v>
      </c>
      <c r="C2880" t="str">
        <f t="shared" si="44"/>
        <v>61028</v>
      </c>
      <c r="D2880" t="s">
        <v>350</v>
      </c>
      <c r="E2880" t="s">
        <v>1874</v>
      </c>
      <c r="F2880" t="s">
        <v>430</v>
      </c>
      <c r="G2880" s="144">
        <v>133.59480585</v>
      </c>
      <c r="H2880" t="str">
        <f>IF(VLOOKUP(A2880,$J$4:$K$19,2)="Y",IF(G2880&lt;='State Zip Codes'!$P$4,'State Zip Codes'!$P$3,IF(G2880&lt;='State Zip Codes'!$Q$4,'State Zip Codes'!$Q$3,IF(G2880&lt;='State Zip Codes'!$R$4,'State Zip Codes'!$R$3,IF(G2880&lt;='State Zip Codes'!$S$4,'State Zip Codes'!$S$3,IF(G2880&lt;='State Zip Codes'!$T$4,'State Zip Codes'!$T$3,"OUT OF TERRITORY"))))),$U$3)</f>
        <v>Zone 5</v>
      </c>
    </row>
    <row r="2881" spans="1:8" x14ac:dyDescent="0.25">
      <c r="A2881" t="s">
        <v>369</v>
      </c>
      <c r="B2881">
        <v>61230</v>
      </c>
      <c r="C2881" t="str">
        <f t="shared" si="44"/>
        <v>61230</v>
      </c>
      <c r="D2881" t="s">
        <v>350</v>
      </c>
      <c r="E2881" t="s">
        <v>1789</v>
      </c>
      <c r="F2881" t="s">
        <v>1900</v>
      </c>
      <c r="G2881" s="144">
        <v>133.59480585</v>
      </c>
      <c r="H2881" t="str">
        <f>IF(VLOOKUP(A2881,$J$4:$K$19,2)="Y",IF(G2881&lt;='State Zip Codes'!$P$4,'State Zip Codes'!$P$3,IF(G2881&lt;='State Zip Codes'!$Q$4,'State Zip Codes'!$Q$3,IF(G2881&lt;='State Zip Codes'!$R$4,'State Zip Codes'!$R$3,IF(G2881&lt;='State Zip Codes'!$S$4,'State Zip Codes'!$S$3,IF(G2881&lt;='State Zip Codes'!$T$4,'State Zip Codes'!$T$3,"OUT OF TERRITORY"))))),$U$3)</f>
        <v>Zone 5</v>
      </c>
    </row>
    <row r="2882" spans="1:8" x14ac:dyDescent="0.25">
      <c r="A2882" t="s">
        <v>369</v>
      </c>
      <c r="B2882">
        <v>61535</v>
      </c>
      <c r="C2882" t="str">
        <f t="shared" si="44"/>
        <v>61535</v>
      </c>
      <c r="D2882" t="s">
        <v>350</v>
      </c>
      <c r="E2882" t="s">
        <v>1857</v>
      </c>
      <c r="F2882" t="s">
        <v>777</v>
      </c>
      <c r="G2882" s="144">
        <v>133.59480585</v>
      </c>
      <c r="H2882" t="str">
        <f>IF(VLOOKUP(A2882,$J$4:$K$19,2)="Y",IF(G2882&lt;='State Zip Codes'!$P$4,'State Zip Codes'!$P$3,IF(G2882&lt;='State Zip Codes'!$Q$4,'State Zip Codes'!$Q$3,IF(G2882&lt;='State Zip Codes'!$R$4,'State Zip Codes'!$R$3,IF(G2882&lt;='State Zip Codes'!$S$4,'State Zip Codes'!$S$3,IF(G2882&lt;='State Zip Codes'!$T$4,'State Zip Codes'!$T$3,"OUT OF TERRITORY"))))),$U$3)</f>
        <v>Zone 5</v>
      </c>
    </row>
    <row r="2883" spans="1:8" x14ac:dyDescent="0.25">
      <c r="A2883" t="s">
        <v>369</v>
      </c>
      <c r="B2883">
        <v>61850</v>
      </c>
      <c r="C2883" t="str">
        <f t="shared" si="44"/>
        <v>61850</v>
      </c>
      <c r="D2883" t="s">
        <v>350</v>
      </c>
      <c r="E2883" t="s">
        <v>1747</v>
      </c>
      <c r="F2883" t="s">
        <v>1901</v>
      </c>
      <c r="G2883" s="144">
        <v>133.59480585</v>
      </c>
      <c r="H2883" t="str">
        <f>IF(VLOOKUP(A2883,$J$4:$K$19,2)="Y",IF(G2883&lt;='State Zip Codes'!$P$4,'State Zip Codes'!$P$3,IF(G2883&lt;='State Zip Codes'!$Q$4,'State Zip Codes'!$Q$3,IF(G2883&lt;='State Zip Codes'!$R$4,'State Zip Codes'!$R$3,IF(G2883&lt;='State Zip Codes'!$S$4,'State Zip Codes'!$S$3,IF(G2883&lt;='State Zip Codes'!$T$4,'State Zip Codes'!$T$3,"OUT OF TERRITORY"))))),$U$3)</f>
        <v>Zone 5</v>
      </c>
    </row>
    <row r="2884" spans="1:8" x14ac:dyDescent="0.25">
      <c r="A2884" t="s">
        <v>369</v>
      </c>
      <c r="B2884">
        <v>61001</v>
      </c>
      <c r="C2884" t="str">
        <f t="shared" si="44"/>
        <v>61001</v>
      </c>
      <c r="D2884" t="s">
        <v>350</v>
      </c>
      <c r="E2884" t="s">
        <v>1874</v>
      </c>
      <c r="F2884" t="s">
        <v>1902</v>
      </c>
      <c r="G2884" s="144">
        <v>133.59480585</v>
      </c>
      <c r="H2884" t="str">
        <f>IF(VLOOKUP(A2884,$J$4:$K$19,2)="Y",IF(G2884&lt;='State Zip Codes'!$P$4,'State Zip Codes'!$P$3,IF(G2884&lt;='State Zip Codes'!$Q$4,'State Zip Codes'!$Q$3,IF(G2884&lt;='State Zip Codes'!$R$4,'State Zip Codes'!$R$3,IF(G2884&lt;='State Zip Codes'!$S$4,'State Zip Codes'!$S$3,IF(G2884&lt;='State Zip Codes'!$T$4,'State Zip Codes'!$T$3,"OUT OF TERRITORY"))))),$U$3)</f>
        <v>Zone 5</v>
      </c>
    </row>
    <row r="2885" spans="1:8" x14ac:dyDescent="0.25">
      <c r="A2885" t="s">
        <v>369</v>
      </c>
      <c r="B2885">
        <v>61864</v>
      </c>
      <c r="C2885" t="str">
        <f t="shared" ref="C2885:C2948" si="45">TRIM(CLEAN(B2885))</f>
        <v>61864</v>
      </c>
      <c r="D2885" t="s">
        <v>350</v>
      </c>
      <c r="E2885" t="s">
        <v>1786</v>
      </c>
      <c r="F2885" t="s">
        <v>1903</v>
      </c>
      <c r="G2885" s="144">
        <v>134.21617703999999</v>
      </c>
      <c r="H2885" t="str">
        <f>IF(VLOOKUP(A2885,$J$4:$K$19,2)="Y",IF(G2885&lt;='State Zip Codes'!$P$4,'State Zip Codes'!$P$3,IF(G2885&lt;='State Zip Codes'!$Q$4,'State Zip Codes'!$Q$3,IF(G2885&lt;='State Zip Codes'!$R$4,'State Zip Codes'!$R$3,IF(G2885&lt;='State Zip Codes'!$S$4,'State Zip Codes'!$S$3,IF(G2885&lt;='State Zip Codes'!$T$4,'State Zip Codes'!$T$3,"OUT OF TERRITORY"))))),$U$3)</f>
        <v>Zone 5</v>
      </c>
    </row>
    <row r="2886" spans="1:8" x14ac:dyDescent="0.25">
      <c r="A2886" t="s">
        <v>369</v>
      </c>
      <c r="B2886">
        <v>61074</v>
      </c>
      <c r="C2886" t="str">
        <f t="shared" si="45"/>
        <v>61074</v>
      </c>
      <c r="D2886" t="s">
        <v>350</v>
      </c>
      <c r="E2886" t="s">
        <v>1799</v>
      </c>
      <c r="F2886" t="s">
        <v>1904</v>
      </c>
      <c r="G2886" s="144">
        <v>134.83754822999998</v>
      </c>
      <c r="H2886" t="str">
        <f>IF(VLOOKUP(A2886,$J$4:$K$19,2)="Y",IF(G2886&lt;='State Zip Codes'!$P$4,'State Zip Codes'!$P$3,IF(G2886&lt;='State Zip Codes'!$Q$4,'State Zip Codes'!$Q$3,IF(G2886&lt;='State Zip Codes'!$R$4,'State Zip Codes'!$R$3,IF(G2886&lt;='State Zip Codes'!$S$4,'State Zip Codes'!$S$3,IF(G2886&lt;='State Zip Codes'!$T$4,'State Zip Codes'!$T$3,"OUT OF TERRITORY"))))),$U$3)</f>
        <v>Zone 5</v>
      </c>
    </row>
    <row r="2887" spans="1:8" x14ac:dyDescent="0.25">
      <c r="A2887" t="s">
        <v>369</v>
      </c>
      <c r="B2887">
        <v>61876</v>
      </c>
      <c r="C2887" t="str">
        <f t="shared" si="45"/>
        <v>61876</v>
      </c>
      <c r="D2887" t="s">
        <v>350</v>
      </c>
      <c r="E2887" t="s">
        <v>1747</v>
      </c>
      <c r="F2887" t="s">
        <v>1905</v>
      </c>
      <c r="G2887" s="144">
        <v>135.45891942</v>
      </c>
      <c r="H2887" t="str">
        <f>IF(VLOOKUP(A2887,$J$4:$K$19,2)="Y",IF(G2887&lt;='State Zip Codes'!$P$4,'State Zip Codes'!$P$3,IF(G2887&lt;='State Zip Codes'!$Q$4,'State Zip Codes'!$Q$3,IF(G2887&lt;='State Zip Codes'!$R$4,'State Zip Codes'!$R$3,IF(G2887&lt;='State Zip Codes'!$S$4,'State Zip Codes'!$S$3,IF(G2887&lt;='State Zip Codes'!$T$4,'State Zip Codes'!$T$3,"OUT OF TERRITORY"))))),$U$3)</f>
        <v>Zone 5</v>
      </c>
    </row>
    <row r="2888" spans="1:8" x14ac:dyDescent="0.25">
      <c r="A2888" t="s">
        <v>369</v>
      </c>
      <c r="B2888">
        <v>61880</v>
      </c>
      <c r="C2888" t="str">
        <f t="shared" si="45"/>
        <v>61880</v>
      </c>
      <c r="D2888" t="s">
        <v>350</v>
      </c>
      <c r="E2888" t="s">
        <v>1786</v>
      </c>
      <c r="F2888" t="s">
        <v>1906</v>
      </c>
      <c r="G2888" s="144">
        <v>135.45891942</v>
      </c>
      <c r="H2888" t="str">
        <f>IF(VLOOKUP(A2888,$J$4:$K$19,2)="Y",IF(G2888&lt;='State Zip Codes'!$P$4,'State Zip Codes'!$P$3,IF(G2888&lt;='State Zip Codes'!$Q$4,'State Zip Codes'!$Q$3,IF(G2888&lt;='State Zip Codes'!$R$4,'State Zip Codes'!$R$3,IF(G2888&lt;='State Zip Codes'!$S$4,'State Zip Codes'!$S$3,IF(G2888&lt;='State Zip Codes'!$T$4,'State Zip Codes'!$T$3,"OUT OF TERRITORY"))))),$U$3)</f>
        <v>Zone 5</v>
      </c>
    </row>
    <row r="2889" spans="1:8" x14ac:dyDescent="0.25">
      <c r="A2889" t="s">
        <v>369</v>
      </c>
      <c r="B2889">
        <v>61451</v>
      </c>
      <c r="C2889" t="str">
        <f t="shared" si="45"/>
        <v>61451</v>
      </c>
      <c r="D2889" t="s">
        <v>350</v>
      </c>
      <c r="E2889" t="s">
        <v>1836</v>
      </c>
      <c r="F2889" t="s">
        <v>1907</v>
      </c>
      <c r="G2889" s="144">
        <v>135.45891942</v>
      </c>
      <c r="H2889" t="str">
        <f>IF(VLOOKUP(A2889,$J$4:$K$19,2)="Y",IF(G2889&lt;='State Zip Codes'!$P$4,'State Zip Codes'!$P$3,IF(G2889&lt;='State Zip Codes'!$Q$4,'State Zip Codes'!$Q$3,IF(G2889&lt;='State Zip Codes'!$R$4,'State Zip Codes'!$R$3,IF(G2889&lt;='State Zip Codes'!$S$4,'State Zip Codes'!$S$3,IF(G2889&lt;='State Zip Codes'!$T$4,'State Zip Codes'!$T$3,"OUT OF TERRITORY"))))),$U$3)</f>
        <v>Zone 5</v>
      </c>
    </row>
    <row r="2890" spans="1:8" x14ac:dyDescent="0.25">
      <c r="A2890" t="s">
        <v>369</v>
      </c>
      <c r="B2890">
        <v>61778</v>
      </c>
      <c r="C2890" t="str">
        <f t="shared" si="45"/>
        <v>61778</v>
      </c>
      <c r="D2890" t="s">
        <v>350</v>
      </c>
      <c r="E2890" t="s">
        <v>1867</v>
      </c>
      <c r="F2890" t="s">
        <v>1908</v>
      </c>
      <c r="G2890" s="144">
        <v>135.45891942</v>
      </c>
      <c r="H2890" t="str">
        <f>IF(VLOOKUP(A2890,$J$4:$K$19,2)="Y",IF(G2890&lt;='State Zip Codes'!$P$4,'State Zip Codes'!$P$3,IF(G2890&lt;='State Zip Codes'!$Q$4,'State Zip Codes'!$Q$3,IF(G2890&lt;='State Zip Codes'!$R$4,'State Zip Codes'!$R$3,IF(G2890&lt;='State Zip Codes'!$S$4,'State Zip Codes'!$S$3,IF(G2890&lt;='State Zip Codes'!$T$4,'State Zip Codes'!$T$3,"OUT OF TERRITORY"))))),$U$3)</f>
        <v>Zone 5</v>
      </c>
    </row>
    <row r="2891" spans="1:8" x14ac:dyDescent="0.25">
      <c r="A2891" t="s">
        <v>369</v>
      </c>
      <c r="B2891">
        <v>61810</v>
      </c>
      <c r="C2891" t="str">
        <f t="shared" si="45"/>
        <v>61810</v>
      </c>
      <c r="D2891" t="s">
        <v>350</v>
      </c>
      <c r="E2891" t="s">
        <v>1747</v>
      </c>
      <c r="F2891" t="s">
        <v>1909</v>
      </c>
      <c r="G2891" s="144">
        <v>135.45891942</v>
      </c>
      <c r="H2891" t="str">
        <f>IF(VLOOKUP(A2891,$J$4:$K$19,2)="Y",IF(G2891&lt;='State Zip Codes'!$P$4,'State Zip Codes'!$P$3,IF(G2891&lt;='State Zip Codes'!$Q$4,'State Zip Codes'!$Q$3,IF(G2891&lt;='State Zip Codes'!$R$4,'State Zip Codes'!$R$3,IF(G2891&lt;='State Zip Codes'!$S$4,'State Zip Codes'!$S$3,IF(G2891&lt;='State Zip Codes'!$T$4,'State Zip Codes'!$T$3,"OUT OF TERRITORY"))))),$U$3)</f>
        <v>Zone 5</v>
      </c>
    </row>
    <row r="2892" spans="1:8" x14ac:dyDescent="0.25">
      <c r="A2892" t="s">
        <v>369</v>
      </c>
      <c r="B2892">
        <v>61882</v>
      </c>
      <c r="C2892" t="str">
        <f t="shared" si="45"/>
        <v>61882</v>
      </c>
      <c r="D2892" t="s">
        <v>350</v>
      </c>
      <c r="E2892" t="s">
        <v>1867</v>
      </c>
      <c r="F2892" t="s">
        <v>1910</v>
      </c>
      <c r="G2892" s="144">
        <v>135.45891942</v>
      </c>
      <c r="H2892" t="str">
        <f>IF(VLOOKUP(A2892,$J$4:$K$19,2)="Y",IF(G2892&lt;='State Zip Codes'!$P$4,'State Zip Codes'!$P$3,IF(G2892&lt;='State Zip Codes'!$Q$4,'State Zip Codes'!$Q$3,IF(G2892&lt;='State Zip Codes'!$R$4,'State Zip Codes'!$R$3,IF(G2892&lt;='State Zip Codes'!$S$4,'State Zip Codes'!$S$3,IF(G2892&lt;='State Zip Codes'!$T$4,'State Zip Codes'!$T$3,"OUT OF TERRITORY"))))),$U$3)</f>
        <v>Zone 5</v>
      </c>
    </row>
    <row r="2893" spans="1:8" x14ac:dyDescent="0.25">
      <c r="A2893" t="s">
        <v>369</v>
      </c>
      <c r="B2893">
        <v>61870</v>
      </c>
      <c r="C2893" t="str">
        <f t="shared" si="45"/>
        <v>61870</v>
      </c>
      <c r="D2893" t="s">
        <v>350</v>
      </c>
      <c r="E2893" t="s">
        <v>1747</v>
      </c>
      <c r="F2893" t="s">
        <v>1911</v>
      </c>
      <c r="G2893" s="144">
        <v>136.08029060999999</v>
      </c>
      <c r="H2893" t="str">
        <f>IF(VLOOKUP(A2893,$J$4:$K$19,2)="Y",IF(G2893&lt;='State Zip Codes'!$P$4,'State Zip Codes'!$P$3,IF(G2893&lt;='State Zip Codes'!$Q$4,'State Zip Codes'!$Q$3,IF(G2893&lt;='State Zip Codes'!$R$4,'State Zip Codes'!$R$3,IF(G2893&lt;='State Zip Codes'!$S$4,'State Zip Codes'!$S$3,IF(G2893&lt;='State Zip Codes'!$T$4,'State Zip Codes'!$T$3,"OUT OF TERRITORY"))))),$U$3)</f>
        <v>Zone 5</v>
      </c>
    </row>
    <row r="2894" spans="1:8" x14ac:dyDescent="0.25">
      <c r="A2894" t="s">
        <v>369</v>
      </c>
      <c r="B2894">
        <v>61568</v>
      </c>
      <c r="C2894" t="str">
        <f t="shared" si="45"/>
        <v>61568</v>
      </c>
      <c r="D2894" t="s">
        <v>350</v>
      </c>
      <c r="E2894" t="s">
        <v>1857</v>
      </c>
      <c r="F2894" t="s">
        <v>1912</v>
      </c>
      <c r="G2894" s="144">
        <v>136.08029060999999</v>
      </c>
      <c r="H2894" t="str">
        <f>IF(VLOOKUP(A2894,$J$4:$K$19,2)="Y",IF(G2894&lt;='State Zip Codes'!$P$4,'State Zip Codes'!$P$3,IF(G2894&lt;='State Zip Codes'!$Q$4,'State Zip Codes'!$Q$3,IF(G2894&lt;='State Zip Codes'!$R$4,'State Zip Codes'!$R$3,IF(G2894&lt;='State Zip Codes'!$S$4,'State Zip Codes'!$S$3,IF(G2894&lt;='State Zip Codes'!$T$4,'State Zip Codes'!$T$3,"OUT OF TERRITORY"))))),$U$3)</f>
        <v>Zone 5</v>
      </c>
    </row>
    <row r="2895" spans="1:8" x14ac:dyDescent="0.25">
      <c r="A2895" t="s">
        <v>369</v>
      </c>
      <c r="B2895">
        <v>61257</v>
      </c>
      <c r="C2895" t="str">
        <f t="shared" si="45"/>
        <v>61257</v>
      </c>
      <c r="D2895" t="s">
        <v>350</v>
      </c>
      <c r="E2895" t="s">
        <v>1913</v>
      </c>
      <c r="F2895" t="s">
        <v>1914</v>
      </c>
      <c r="G2895" s="144">
        <v>136.08029060999999</v>
      </c>
      <c r="H2895" t="str">
        <f>IF(VLOOKUP(A2895,$J$4:$K$19,2)="Y",IF(G2895&lt;='State Zip Codes'!$P$4,'State Zip Codes'!$P$3,IF(G2895&lt;='State Zip Codes'!$Q$4,'State Zip Codes'!$Q$3,IF(G2895&lt;='State Zip Codes'!$R$4,'State Zip Codes'!$R$3,IF(G2895&lt;='State Zip Codes'!$S$4,'State Zip Codes'!$S$3,IF(G2895&lt;='State Zip Codes'!$T$4,'State Zip Codes'!$T$3,"OUT OF TERRITORY"))))),$U$3)</f>
        <v>Zone 5</v>
      </c>
    </row>
    <row r="2896" spans="1:8" x14ac:dyDescent="0.25">
      <c r="A2896" t="s">
        <v>369</v>
      </c>
      <c r="B2896">
        <v>61816</v>
      </c>
      <c r="C2896" t="str">
        <f t="shared" si="45"/>
        <v>61816</v>
      </c>
      <c r="D2896" t="s">
        <v>350</v>
      </c>
      <c r="E2896" t="s">
        <v>1786</v>
      </c>
      <c r="F2896" t="s">
        <v>1915</v>
      </c>
      <c r="G2896" s="144">
        <v>136.08029060999999</v>
      </c>
      <c r="H2896" t="str">
        <f>IF(VLOOKUP(A2896,$J$4:$K$19,2)="Y",IF(G2896&lt;='State Zip Codes'!$P$4,'State Zip Codes'!$P$3,IF(G2896&lt;='State Zip Codes'!$Q$4,'State Zip Codes'!$Q$3,IF(G2896&lt;='State Zip Codes'!$R$4,'State Zip Codes'!$R$3,IF(G2896&lt;='State Zip Codes'!$S$4,'State Zip Codes'!$S$3,IF(G2896&lt;='State Zip Codes'!$T$4,'State Zip Codes'!$T$3,"OUT OF TERRITORY"))))),$U$3)</f>
        <v>Zone 5</v>
      </c>
    </row>
    <row r="2897" spans="1:8" x14ac:dyDescent="0.25">
      <c r="A2897" t="s">
        <v>369</v>
      </c>
      <c r="B2897">
        <v>61856</v>
      </c>
      <c r="C2897" t="str">
        <f t="shared" si="45"/>
        <v>61856</v>
      </c>
      <c r="D2897" t="s">
        <v>350</v>
      </c>
      <c r="E2897" t="s">
        <v>1864</v>
      </c>
      <c r="F2897" t="s">
        <v>1093</v>
      </c>
      <c r="G2897" s="144">
        <v>136.70166179999998</v>
      </c>
      <c r="H2897" t="str">
        <f>IF(VLOOKUP(A2897,$J$4:$K$19,2)="Y",IF(G2897&lt;='State Zip Codes'!$P$4,'State Zip Codes'!$P$3,IF(G2897&lt;='State Zip Codes'!$Q$4,'State Zip Codes'!$Q$3,IF(G2897&lt;='State Zip Codes'!$R$4,'State Zip Codes'!$R$3,IF(G2897&lt;='State Zip Codes'!$S$4,'State Zip Codes'!$S$3,IF(G2897&lt;='State Zip Codes'!$T$4,'State Zip Codes'!$T$3,"OUT OF TERRITORY"))))),$U$3)</f>
        <v>Zone 5</v>
      </c>
    </row>
    <row r="2898" spans="1:8" x14ac:dyDescent="0.25">
      <c r="A2898" t="s">
        <v>369</v>
      </c>
      <c r="B2898">
        <v>61721</v>
      </c>
      <c r="C2898" t="str">
        <f t="shared" si="45"/>
        <v>61721</v>
      </c>
      <c r="D2898" t="s">
        <v>350</v>
      </c>
      <c r="E2898" t="s">
        <v>1857</v>
      </c>
      <c r="F2898" t="s">
        <v>1916</v>
      </c>
      <c r="G2898" s="144">
        <v>136.70166179999998</v>
      </c>
      <c r="H2898" t="str">
        <f>IF(VLOOKUP(A2898,$J$4:$K$19,2)="Y",IF(G2898&lt;='State Zip Codes'!$P$4,'State Zip Codes'!$P$3,IF(G2898&lt;='State Zip Codes'!$Q$4,'State Zip Codes'!$Q$3,IF(G2898&lt;='State Zip Codes'!$R$4,'State Zip Codes'!$R$3,IF(G2898&lt;='State Zip Codes'!$S$4,'State Zip Codes'!$S$3,IF(G2898&lt;='State Zip Codes'!$T$4,'State Zip Codes'!$T$3,"OUT OF TERRITORY"))))),$U$3)</f>
        <v>Zone 5</v>
      </c>
    </row>
    <row r="2899" spans="1:8" x14ac:dyDescent="0.25">
      <c r="A2899" t="s">
        <v>369</v>
      </c>
      <c r="B2899">
        <v>61747</v>
      </c>
      <c r="C2899" t="str">
        <f t="shared" si="45"/>
        <v>61747</v>
      </c>
      <c r="D2899" t="s">
        <v>350</v>
      </c>
      <c r="E2899" t="s">
        <v>1857</v>
      </c>
      <c r="F2899" t="s">
        <v>1917</v>
      </c>
      <c r="G2899" s="144">
        <v>137.32303299</v>
      </c>
      <c r="H2899" t="str">
        <f>IF(VLOOKUP(A2899,$J$4:$K$19,2)="Y",IF(G2899&lt;='State Zip Codes'!$P$4,'State Zip Codes'!$P$3,IF(G2899&lt;='State Zip Codes'!$Q$4,'State Zip Codes'!$Q$3,IF(G2899&lt;='State Zip Codes'!$R$4,'State Zip Codes'!$R$3,IF(G2899&lt;='State Zip Codes'!$S$4,'State Zip Codes'!$S$3,IF(G2899&lt;='State Zip Codes'!$T$4,'State Zip Codes'!$T$3,"OUT OF TERRITORY"))))),$U$3)</f>
        <v>Zone 5</v>
      </c>
    </row>
    <row r="2900" spans="1:8" x14ac:dyDescent="0.25">
      <c r="A2900" t="s">
        <v>369</v>
      </c>
      <c r="B2900">
        <v>61517</v>
      </c>
      <c r="C2900" t="str">
        <f t="shared" si="45"/>
        <v>61517</v>
      </c>
      <c r="D2900" t="s">
        <v>350</v>
      </c>
      <c r="E2900" t="s">
        <v>1836</v>
      </c>
      <c r="F2900" t="s">
        <v>1918</v>
      </c>
      <c r="G2900" s="144">
        <v>137.32303299</v>
      </c>
      <c r="H2900" t="str">
        <f>IF(VLOOKUP(A2900,$J$4:$K$19,2)="Y",IF(G2900&lt;='State Zip Codes'!$P$4,'State Zip Codes'!$P$3,IF(G2900&lt;='State Zip Codes'!$Q$4,'State Zip Codes'!$Q$3,IF(G2900&lt;='State Zip Codes'!$R$4,'State Zip Codes'!$R$3,IF(G2900&lt;='State Zip Codes'!$S$4,'State Zip Codes'!$S$3,IF(G2900&lt;='State Zip Codes'!$T$4,'State Zip Codes'!$T$3,"OUT OF TERRITORY"))))),$U$3)</f>
        <v>Zone 5</v>
      </c>
    </row>
    <row r="2901" spans="1:8" x14ac:dyDescent="0.25">
      <c r="A2901" t="s">
        <v>369</v>
      </c>
      <c r="B2901">
        <v>61607</v>
      </c>
      <c r="C2901" t="str">
        <f t="shared" si="45"/>
        <v>61607</v>
      </c>
      <c r="D2901" t="s">
        <v>350</v>
      </c>
      <c r="E2901" t="s">
        <v>1836</v>
      </c>
      <c r="F2901" t="s">
        <v>1836</v>
      </c>
      <c r="G2901" s="144">
        <v>137.32303299</v>
      </c>
      <c r="H2901" t="str">
        <f>IF(VLOOKUP(A2901,$J$4:$K$19,2)="Y",IF(G2901&lt;='State Zip Codes'!$P$4,'State Zip Codes'!$P$3,IF(G2901&lt;='State Zip Codes'!$Q$4,'State Zip Codes'!$Q$3,IF(G2901&lt;='State Zip Codes'!$R$4,'State Zip Codes'!$R$3,IF(G2901&lt;='State Zip Codes'!$S$4,'State Zip Codes'!$S$3,IF(G2901&lt;='State Zip Codes'!$T$4,'State Zip Codes'!$T$3,"OUT OF TERRITORY"))))),$U$3)</f>
        <v>Zone 5</v>
      </c>
    </row>
    <row r="2902" spans="1:8" x14ac:dyDescent="0.25">
      <c r="A2902" t="s">
        <v>369</v>
      </c>
      <c r="B2902">
        <v>61242</v>
      </c>
      <c r="C2902" t="str">
        <f t="shared" si="45"/>
        <v>61242</v>
      </c>
      <c r="D2902" t="s">
        <v>350</v>
      </c>
      <c r="E2902" t="s">
        <v>1913</v>
      </c>
      <c r="F2902" t="s">
        <v>1919</v>
      </c>
      <c r="G2902" s="144">
        <v>137.32303299</v>
      </c>
      <c r="H2902" t="str">
        <f>IF(VLOOKUP(A2902,$J$4:$K$19,2)="Y",IF(G2902&lt;='State Zip Codes'!$P$4,'State Zip Codes'!$P$3,IF(G2902&lt;='State Zip Codes'!$Q$4,'State Zip Codes'!$Q$3,IF(G2902&lt;='State Zip Codes'!$R$4,'State Zip Codes'!$R$3,IF(G2902&lt;='State Zip Codes'!$S$4,'State Zip Codes'!$S$3,IF(G2902&lt;='State Zip Codes'!$T$4,'State Zip Codes'!$T$3,"OUT OF TERRITORY"))))),$U$3)</f>
        <v>Zone 5</v>
      </c>
    </row>
    <row r="2903" spans="1:8" x14ac:dyDescent="0.25">
      <c r="A2903" t="s">
        <v>369</v>
      </c>
      <c r="B2903">
        <v>61238</v>
      </c>
      <c r="C2903" t="str">
        <f t="shared" si="45"/>
        <v>61238</v>
      </c>
      <c r="D2903" t="s">
        <v>350</v>
      </c>
      <c r="E2903" t="s">
        <v>1791</v>
      </c>
      <c r="F2903" t="s">
        <v>1347</v>
      </c>
      <c r="G2903" s="144">
        <v>137.94440417999999</v>
      </c>
      <c r="H2903" t="str">
        <f>IF(VLOOKUP(A2903,$J$4:$K$19,2)="Y",IF(G2903&lt;='State Zip Codes'!$P$4,'State Zip Codes'!$P$3,IF(G2903&lt;='State Zip Codes'!$Q$4,'State Zip Codes'!$Q$3,IF(G2903&lt;='State Zip Codes'!$R$4,'State Zip Codes'!$R$3,IF(G2903&lt;='State Zip Codes'!$S$4,'State Zip Codes'!$S$3,IF(G2903&lt;='State Zip Codes'!$T$4,'State Zip Codes'!$T$3,"OUT OF TERRITORY"))))),$U$3)</f>
        <v>Zone 5</v>
      </c>
    </row>
    <row r="2904" spans="1:8" x14ac:dyDescent="0.25">
      <c r="A2904" t="s">
        <v>369</v>
      </c>
      <c r="B2904">
        <v>61554</v>
      </c>
      <c r="C2904" t="str">
        <f t="shared" si="45"/>
        <v>61554</v>
      </c>
      <c r="D2904" t="s">
        <v>350</v>
      </c>
      <c r="E2904" t="s">
        <v>1857</v>
      </c>
      <c r="F2904" t="s">
        <v>1920</v>
      </c>
      <c r="G2904" s="144">
        <v>137.94440417999999</v>
      </c>
      <c r="H2904" t="str">
        <f>IF(VLOOKUP(A2904,$J$4:$K$19,2)="Y",IF(G2904&lt;='State Zip Codes'!$P$4,'State Zip Codes'!$P$3,IF(G2904&lt;='State Zip Codes'!$Q$4,'State Zip Codes'!$Q$3,IF(G2904&lt;='State Zip Codes'!$R$4,'State Zip Codes'!$R$3,IF(G2904&lt;='State Zip Codes'!$S$4,'State Zip Codes'!$S$3,IF(G2904&lt;='State Zip Codes'!$T$4,'State Zip Codes'!$T$3,"OUT OF TERRITORY"))))),$U$3)</f>
        <v>Zone 5</v>
      </c>
    </row>
    <row r="2905" spans="1:8" x14ac:dyDescent="0.25">
      <c r="A2905" t="s">
        <v>369</v>
      </c>
      <c r="B2905">
        <v>61558</v>
      </c>
      <c r="C2905" t="str">
        <f t="shared" si="45"/>
        <v>61558</v>
      </c>
      <c r="D2905" t="s">
        <v>350</v>
      </c>
      <c r="E2905" t="s">
        <v>1857</v>
      </c>
      <c r="F2905" t="s">
        <v>1920</v>
      </c>
      <c r="G2905" s="144">
        <v>138.56577536999998</v>
      </c>
      <c r="H2905" t="str">
        <f>IF(VLOOKUP(A2905,$J$4:$K$19,2)="Y",IF(G2905&lt;='State Zip Codes'!$P$4,'State Zip Codes'!$P$3,IF(G2905&lt;='State Zip Codes'!$Q$4,'State Zip Codes'!$Q$3,IF(G2905&lt;='State Zip Codes'!$R$4,'State Zip Codes'!$R$3,IF(G2905&lt;='State Zip Codes'!$S$4,'State Zip Codes'!$S$3,IF(G2905&lt;='State Zip Codes'!$T$4,'State Zip Codes'!$T$3,"OUT OF TERRITORY"))))),$U$3)</f>
        <v>Zone 5</v>
      </c>
    </row>
    <row r="2906" spans="1:8" x14ac:dyDescent="0.25">
      <c r="A2906" t="s">
        <v>369</v>
      </c>
      <c r="B2906">
        <v>61852</v>
      </c>
      <c r="C2906" t="str">
        <f t="shared" si="45"/>
        <v>61852</v>
      </c>
      <c r="D2906" t="s">
        <v>350</v>
      </c>
      <c r="E2906" t="s">
        <v>1786</v>
      </c>
      <c r="F2906" t="s">
        <v>1921</v>
      </c>
      <c r="G2906" s="144">
        <v>138.56577536999998</v>
      </c>
      <c r="H2906" t="str">
        <f>IF(VLOOKUP(A2906,$J$4:$K$19,2)="Y",IF(G2906&lt;='State Zip Codes'!$P$4,'State Zip Codes'!$P$3,IF(G2906&lt;='State Zip Codes'!$Q$4,'State Zip Codes'!$Q$3,IF(G2906&lt;='State Zip Codes'!$R$4,'State Zip Codes'!$R$3,IF(G2906&lt;='State Zip Codes'!$S$4,'State Zip Codes'!$S$3,IF(G2906&lt;='State Zip Codes'!$T$4,'State Zip Codes'!$T$3,"OUT OF TERRITORY"))))),$U$3)</f>
        <v>Zone 5</v>
      </c>
    </row>
    <row r="2907" spans="1:8" x14ac:dyDescent="0.25">
      <c r="A2907" t="s">
        <v>369</v>
      </c>
      <c r="B2907">
        <v>61872</v>
      </c>
      <c r="C2907" t="str">
        <f t="shared" si="45"/>
        <v>61872</v>
      </c>
      <c r="D2907" t="s">
        <v>350</v>
      </c>
      <c r="E2907" t="s">
        <v>1786</v>
      </c>
      <c r="F2907" t="s">
        <v>1922</v>
      </c>
      <c r="G2907" s="144">
        <v>138.56577536999998</v>
      </c>
      <c r="H2907" t="str">
        <f>IF(VLOOKUP(A2907,$J$4:$K$19,2)="Y",IF(G2907&lt;='State Zip Codes'!$P$4,'State Zip Codes'!$P$3,IF(G2907&lt;='State Zip Codes'!$Q$4,'State Zip Codes'!$Q$3,IF(G2907&lt;='State Zip Codes'!$R$4,'State Zip Codes'!$R$3,IF(G2907&lt;='State Zip Codes'!$S$4,'State Zip Codes'!$S$3,IF(G2907&lt;='State Zip Codes'!$T$4,'State Zip Codes'!$T$3,"OUT OF TERRITORY"))))),$U$3)</f>
        <v>Zone 5</v>
      </c>
    </row>
    <row r="2908" spans="1:8" x14ac:dyDescent="0.25">
      <c r="A2908" t="s">
        <v>369</v>
      </c>
      <c r="B2908">
        <v>61851</v>
      </c>
      <c r="C2908" t="str">
        <f t="shared" si="45"/>
        <v>61851</v>
      </c>
      <c r="D2908" t="s">
        <v>350</v>
      </c>
      <c r="E2908" t="s">
        <v>1786</v>
      </c>
      <c r="F2908" t="s">
        <v>1923</v>
      </c>
      <c r="G2908" s="144">
        <v>139.18714656</v>
      </c>
      <c r="H2908" t="str">
        <f>IF(VLOOKUP(A2908,$J$4:$K$19,2)="Y",IF(G2908&lt;='State Zip Codes'!$P$4,'State Zip Codes'!$P$3,IF(G2908&lt;='State Zip Codes'!$Q$4,'State Zip Codes'!$Q$3,IF(G2908&lt;='State Zip Codes'!$R$4,'State Zip Codes'!$R$3,IF(G2908&lt;='State Zip Codes'!$S$4,'State Zip Codes'!$S$3,IF(G2908&lt;='State Zip Codes'!$T$4,'State Zip Codes'!$T$3,"OUT OF TERRITORY"))))),$U$3)</f>
        <v>Zone 5</v>
      </c>
    </row>
    <row r="2909" spans="1:8" x14ac:dyDescent="0.25">
      <c r="A2909" t="s">
        <v>369</v>
      </c>
      <c r="B2909">
        <v>61275</v>
      </c>
      <c r="C2909" t="str">
        <f t="shared" si="45"/>
        <v>61275</v>
      </c>
      <c r="D2909" t="s">
        <v>350</v>
      </c>
      <c r="E2909" t="s">
        <v>1913</v>
      </c>
      <c r="F2909" t="s">
        <v>1924</v>
      </c>
      <c r="G2909" s="144">
        <v>139.18714656</v>
      </c>
      <c r="H2909" t="str">
        <f>IF(VLOOKUP(A2909,$J$4:$K$19,2)="Y",IF(G2909&lt;='State Zip Codes'!$P$4,'State Zip Codes'!$P$3,IF(G2909&lt;='State Zip Codes'!$Q$4,'State Zip Codes'!$Q$3,IF(G2909&lt;='State Zip Codes'!$R$4,'State Zip Codes'!$R$3,IF(G2909&lt;='State Zip Codes'!$S$4,'State Zip Codes'!$S$3,IF(G2909&lt;='State Zip Codes'!$T$4,'State Zip Codes'!$T$3,"OUT OF TERRITORY"))))),$U$3)</f>
        <v>Zone 5</v>
      </c>
    </row>
    <row r="2910" spans="1:8" x14ac:dyDescent="0.25">
      <c r="A2910" t="s">
        <v>369</v>
      </c>
      <c r="B2910">
        <v>61727</v>
      </c>
      <c r="C2910" t="str">
        <f t="shared" si="45"/>
        <v>61727</v>
      </c>
      <c r="D2910" t="s">
        <v>350</v>
      </c>
      <c r="E2910" t="s">
        <v>1867</v>
      </c>
      <c r="F2910" t="s">
        <v>1925</v>
      </c>
      <c r="G2910" s="144">
        <v>139.18714656</v>
      </c>
      <c r="H2910" t="str">
        <f>IF(VLOOKUP(A2910,$J$4:$K$19,2)="Y",IF(G2910&lt;='State Zip Codes'!$P$4,'State Zip Codes'!$P$3,IF(G2910&lt;='State Zip Codes'!$Q$4,'State Zip Codes'!$Q$3,IF(G2910&lt;='State Zip Codes'!$R$4,'State Zip Codes'!$R$3,IF(G2910&lt;='State Zip Codes'!$S$4,'State Zip Codes'!$S$3,IF(G2910&lt;='State Zip Codes'!$T$4,'State Zip Codes'!$T$3,"OUT OF TERRITORY"))))),$U$3)</f>
        <v>Zone 5</v>
      </c>
    </row>
    <row r="2911" spans="1:8" x14ac:dyDescent="0.25">
      <c r="A2911" t="s">
        <v>369</v>
      </c>
      <c r="B2911">
        <v>61536</v>
      </c>
      <c r="C2911" t="str">
        <f t="shared" si="45"/>
        <v>61536</v>
      </c>
      <c r="D2911" t="s">
        <v>350</v>
      </c>
      <c r="E2911" t="s">
        <v>1836</v>
      </c>
      <c r="F2911" t="s">
        <v>1926</v>
      </c>
      <c r="G2911" s="144">
        <v>139.80851774999999</v>
      </c>
      <c r="H2911" t="str">
        <f>IF(VLOOKUP(A2911,$J$4:$K$19,2)="Y",IF(G2911&lt;='State Zip Codes'!$P$4,'State Zip Codes'!$P$3,IF(G2911&lt;='State Zip Codes'!$Q$4,'State Zip Codes'!$Q$3,IF(G2911&lt;='State Zip Codes'!$R$4,'State Zip Codes'!$R$3,IF(G2911&lt;='State Zip Codes'!$S$4,'State Zip Codes'!$S$3,IF(G2911&lt;='State Zip Codes'!$T$4,'State Zip Codes'!$T$3,"OUT OF TERRITORY"))))),$U$3)</f>
        <v>Zone 5</v>
      </c>
    </row>
    <row r="2912" spans="1:8" x14ac:dyDescent="0.25">
      <c r="A2912" t="s">
        <v>369</v>
      </c>
      <c r="B2912">
        <v>61863</v>
      </c>
      <c r="C2912" t="str">
        <f t="shared" si="45"/>
        <v>61863</v>
      </c>
      <c r="D2912" t="s">
        <v>350</v>
      </c>
      <c r="E2912" t="s">
        <v>1786</v>
      </c>
      <c r="F2912" t="s">
        <v>1927</v>
      </c>
      <c r="G2912" s="144">
        <v>140.42988893999998</v>
      </c>
      <c r="H2912" t="str">
        <f>IF(VLOOKUP(A2912,$J$4:$K$19,2)="Y",IF(G2912&lt;='State Zip Codes'!$P$4,'State Zip Codes'!$P$3,IF(G2912&lt;='State Zip Codes'!$Q$4,'State Zip Codes'!$Q$3,IF(G2912&lt;='State Zip Codes'!$R$4,'State Zip Codes'!$R$3,IF(G2912&lt;='State Zip Codes'!$S$4,'State Zip Codes'!$S$3,IF(G2912&lt;='State Zip Codes'!$T$4,'State Zip Codes'!$T$3,"OUT OF TERRITORY"))))),$U$3)</f>
        <v>Zone 5</v>
      </c>
    </row>
    <row r="2913" spans="1:8" x14ac:dyDescent="0.25">
      <c r="A2913" t="s">
        <v>369</v>
      </c>
      <c r="B2913">
        <v>61274</v>
      </c>
      <c r="C2913" t="str">
        <f t="shared" si="45"/>
        <v>61274</v>
      </c>
      <c r="D2913" t="s">
        <v>350</v>
      </c>
      <c r="E2913" t="s">
        <v>1791</v>
      </c>
      <c r="F2913" t="s">
        <v>1928</v>
      </c>
      <c r="G2913" s="144">
        <v>140.42988893999998</v>
      </c>
      <c r="H2913" t="str">
        <f>IF(VLOOKUP(A2913,$J$4:$K$19,2)="Y",IF(G2913&lt;='State Zip Codes'!$P$4,'State Zip Codes'!$P$3,IF(G2913&lt;='State Zip Codes'!$Q$4,'State Zip Codes'!$Q$3,IF(G2913&lt;='State Zip Codes'!$R$4,'State Zip Codes'!$R$3,IF(G2913&lt;='State Zip Codes'!$S$4,'State Zip Codes'!$S$3,IF(G2913&lt;='State Zip Codes'!$T$4,'State Zip Codes'!$T$3,"OUT OF TERRITORY"))))),$U$3)</f>
        <v>Zone 5</v>
      </c>
    </row>
    <row r="2914" spans="1:8" x14ac:dyDescent="0.25">
      <c r="A2914" t="s">
        <v>369</v>
      </c>
      <c r="B2914">
        <v>61489</v>
      </c>
      <c r="C2914" t="str">
        <f t="shared" si="45"/>
        <v>61489</v>
      </c>
      <c r="D2914" t="s">
        <v>350</v>
      </c>
      <c r="E2914" t="s">
        <v>1929</v>
      </c>
      <c r="F2914" t="s">
        <v>1930</v>
      </c>
      <c r="G2914" s="144">
        <v>140.42988893999998</v>
      </c>
      <c r="H2914" t="str">
        <f>IF(VLOOKUP(A2914,$J$4:$K$19,2)="Y",IF(G2914&lt;='State Zip Codes'!$P$4,'State Zip Codes'!$P$3,IF(G2914&lt;='State Zip Codes'!$Q$4,'State Zip Codes'!$Q$3,IF(G2914&lt;='State Zip Codes'!$R$4,'State Zip Codes'!$R$3,IF(G2914&lt;='State Zip Codes'!$S$4,'State Zip Codes'!$S$3,IF(G2914&lt;='State Zip Codes'!$T$4,'State Zip Codes'!$T$3,"OUT OF TERRITORY"))))),$U$3)</f>
        <v>Zone 5</v>
      </c>
    </row>
    <row r="2915" spans="1:8" x14ac:dyDescent="0.25">
      <c r="A2915" t="s">
        <v>369</v>
      </c>
      <c r="B2915">
        <v>61723</v>
      </c>
      <c r="C2915" t="str">
        <f t="shared" si="45"/>
        <v>61723</v>
      </c>
      <c r="D2915" t="s">
        <v>350</v>
      </c>
      <c r="E2915" t="s">
        <v>559</v>
      </c>
      <c r="F2915" t="s">
        <v>1931</v>
      </c>
      <c r="G2915" s="144">
        <v>140.42988893999998</v>
      </c>
      <c r="H2915" t="str">
        <f>IF(VLOOKUP(A2915,$J$4:$K$19,2)="Y",IF(G2915&lt;='State Zip Codes'!$P$4,'State Zip Codes'!$P$3,IF(G2915&lt;='State Zip Codes'!$Q$4,'State Zip Codes'!$Q$3,IF(G2915&lt;='State Zip Codes'!$R$4,'State Zip Codes'!$R$3,IF(G2915&lt;='State Zip Codes'!$S$4,'State Zip Codes'!$S$3,IF(G2915&lt;='State Zip Codes'!$T$4,'State Zip Codes'!$T$3,"OUT OF TERRITORY"))))),$U$3)</f>
        <v>Zone 5</v>
      </c>
    </row>
    <row r="2916" spans="1:8" x14ac:dyDescent="0.25">
      <c r="A2916" t="s">
        <v>369</v>
      </c>
      <c r="B2916">
        <v>61041</v>
      </c>
      <c r="C2916" t="str">
        <f t="shared" si="45"/>
        <v>61041</v>
      </c>
      <c r="D2916" t="s">
        <v>350</v>
      </c>
      <c r="E2916" t="s">
        <v>1874</v>
      </c>
      <c r="F2916" t="s">
        <v>1932</v>
      </c>
      <c r="G2916" s="144">
        <v>140.42988893999998</v>
      </c>
      <c r="H2916" t="str">
        <f>IF(VLOOKUP(A2916,$J$4:$K$19,2)="Y",IF(G2916&lt;='State Zip Codes'!$P$4,'State Zip Codes'!$P$3,IF(G2916&lt;='State Zip Codes'!$Q$4,'State Zip Codes'!$Q$3,IF(G2916&lt;='State Zip Codes'!$R$4,'State Zip Codes'!$R$3,IF(G2916&lt;='State Zip Codes'!$S$4,'State Zip Codes'!$S$3,IF(G2916&lt;='State Zip Codes'!$T$4,'State Zip Codes'!$T$3,"OUT OF TERRITORY"))))),$U$3)</f>
        <v>Zone 5</v>
      </c>
    </row>
    <row r="2917" spans="1:8" x14ac:dyDescent="0.25">
      <c r="A2917" t="s">
        <v>369</v>
      </c>
      <c r="B2917">
        <v>61075</v>
      </c>
      <c r="C2917" t="str">
        <f t="shared" si="45"/>
        <v>61075</v>
      </c>
      <c r="D2917" t="s">
        <v>350</v>
      </c>
      <c r="E2917" t="s">
        <v>1874</v>
      </c>
      <c r="F2917" t="s">
        <v>1933</v>
      </c>
      <c r="G2917" s="144">
        <v>140.42988893999998</v>
      </c>
      <c r="H2917" t="str">
        <f>IF(VLOOKUP(A2917,$J$4:$K$19,2)="Y",IF(G2917&lt;='State Zip Codes'!$P$4,'State Zip Codes'!$P$3,IF(G2917&lt;='State Zip Codes'!$Q$4,'State Zip Codes'!$Q$3,IF(G2917&lt;='State Zip Codes'!$R$4,'State Zip Codes'!$R$3,IF(G2917&lt;='State Zip Codes'!$S$4,'State Zip Codes'!$S$3,IF(G2917&lt;='State Zip Codes'!$T$4,'State Zip Codes'!$T$3,"OUT OF TERRITORY"))))),$U$3)</f>
        <v>Zone 5</v>
      </c>
    </row>
    <row r="2918" spans="1:8" x14ac:dyDescent="0.25">
      <c r="A2918" t="s">
        <v>369</v>
      </c>
      <c r="B2918">
        <v>61529</v>
      </c>
      <c r="C2918" t="str">
        <f t="shared" si="45"/>
        <v>61529</v>
      </c>
      <c r="D2918" t="s">
        <v>350</v>
      </c>
      <c r="E2918" t="s">
        <v>1836</v>
      </c>
      <c r="F2918" t="s">
        <v>1934</v>
      </c>
      <c r="G2918" s="144">
        <v>141.05126013</v>
      </c>
      <c r="H2918" t="str">
        <f>IF(VLOOKUP(A2918,$J$4:$K$19,2)="Y",IF(G2918&lt;='State Zip Codes'!$P$4,'State Zip Codes'!$P$3,IF(G2918&lt;='State Zip Codes'!$Q$4,'State Zip Codes'!$Q$3,IF(G2918&lt;='State Zip Codes'!$R$4,'State Zip Codes'!$R$3,IF(G2918&lt;='State Zip Codes'!$S$4,'State Zip Codes'!$S$3,IF(G2918&lt;='State Zip Codes'!$T$4,'State Zip Codes'!$T$3,"OUT OF TERRITORY"))))),$U$3)</f>
        <v>Zone 5</v>
      </c>
    </row>
    <row r="2919" spans="1:8" x14ac:dyDescent="0.25">
      <c r="A2919" t="s">
        <v>369</v>
      </c>
      <c r="B2919">
        <v>61414</v>
      </c>
      <c r="C2919" t="str">
        <f t="shared" si="45"/>
        <v>61414</v>
      </c>
      <c r="D2919" t="s">
        <v>350</v>
      </c>
      <c r="E2919" t="s">
        <v>1929</v>
      </c>
      <c r="F2919" t="s">
        <v>1935</v>
      </c>
      <c r="G2919" s="144">
        <v>141.05126013</v>
      </c>
      <c r="H2919" t="str">
        <f>IF(VLOOKUP(A2919,$J$4:$K$19,2)="Y",IF(G2919&lt;='State Zip Codes'!$P$4,'State Zip Codes'!$P$3,IF(G2919&lt;='State Zip Codes'!$Q$4,'State Zip Codes'!$Q$3,IF(G2919&lt;='State Zip Codes'!$R$4,'State Zip Codes'!$R$3,IF(G2919&lt;='State Zip Codes'!$S$4,'State Zip Codes'!$S$3,IF(G2919&lt;='State Zip Codes'!$T$4,'State Zip Codes'!$T$3,"OUT OF TERRITORY"))))),$U$3)</f>
        <v>Zone 5</v>
      </c>
    </row>
    <row r="2920" spans="1:8" x14ac:dyDescent="0.25">
      <c r="A2920" t="s">
        <v>369</v>
      </c>
      <c r="B2920">
        <v>61547</v>
      </c>
      <c r="C2920" t="str">
        <f t="shared" si="45"/>
        <v>61547</v>
      </c>
      <c r="D2920" t="s">
        <v>350</v>
      </c>
      <c r="E2920" t="s">
        <v>1836</v>
      </c>
      <c r="F2920" t="s">
        <v>1936</v>
      </c>
      <c r="G2920" s="144">
        <v>141.05126013</v>
      </c>
      <c r="H2920" t="str">
        <f>IF(VLOOKUP(A2920,$J$4:$K$19,2)="Y",IF(G2920&lt;='State Zip Codes'!$P$4,'State Zip Codes'!$P$3,IF(G2920&lt;='State Zip Codes'!$Q$4,'State Zip Codes'!$Q$3,IF(G2920&lt;='State Zip Codes'!$R$4,'State Zip Codes'!$R$3,IF(G2920&lt;='State Zip Codes'!$S$4,'State Zip Codes'!$S$3,IF(G2920&lt;='State Zip Codes'!$T$4,'State Zip Codes'!$T$3,"OUT OF TERRITORY"))))),$U$3)</f>
        <v>Zone 5</v>
      </c>
    </row>
    <row r="2921" spans="1:8" x14ac:dyDescent="0.25">
      <c r="A2921" t="s">
        <v>369</v>
      </c>
      <c r="B2921">
        <v>61485</v>
      </c>
      <c r="C2921" t="str">
        <f t="shared" si="45"/>
        <v>61485</v>
      </c>
      <c r="D2921" t="s">
        <v>350</v>
      </c>
      <c r="E2921" t="s">
        <v>1929</v>
      </c>
      <c r="F2921" t="s">
        <v>1937</v>
      </c>
      <c r="G2921" s="144">
        <v>141.05126013</v>
      </c>
      <c r="H2921" t="str">
        <f>IF(VLOOKUP(A2921,$J$4:$K$19,2)="Y",IF(G2921&lt;='State Zip Codes'!$P$4,'State Zip Codes'!$P$3,IF(G2921&lt;='State Zip Codes'!$Q$4,'State Zip Codes'!$Q$3,IF(G2921&lt;='State Zip Codes'!$R$4,'State Zip Codes'!$R$3,IF(G2921&lt;='State Zip Codes'!$S$4,'State Zip Codes'!$S$3,IF(G2921&lt;='State Zip Codes'!$T$4,'State Zip Codes'!$T$3,"OUT OF TERRITORY"))))),$U$3)</f>
        <v>Zone 5</v>
      </c>
    </row>
    <row r="2922" spans="1:8" x14ac:dyDescent="0.25">
      <c r="A2922" t="s">
        <v>369</v>
      </c>
      <c r="B2922">
        <v>61734</v>
      </c>
      <c r="C2922" t="str">
        <f t="shared" si="45"/>
        <v>61734</v>
      </c>
      <c r="D2922" t="s">
        <v>350</v>
      </c>
      <c r="E2922" t="s">
        <v>1857</v>
      </c>
      <c r="F2922" t="s">
        <v>1938</v>
      </c>
      <c r="G2922" s="144">
        <v>141.67263131999999</v>
      </c>
      <c r="H2922" t="str">
        <f>IF(VLOOKUP(A2922,$J$4:$K$19,2)="Y",IF(G2922&lt;='State Zip Codes'!$P$4,'State Zip Codes'!$P$3,IF(G2922&lt;='State Zip Codes'!$Q$4,'State Zip Codes'!$Q$3,IF(G2922&lt;='State Zip Codes'!$R$4,'State Zip Codes'!$R$3,IF(G2922&lt;='State Zip Codes'!$S$4,'State Zip Codes'!$S$3,IF(G2922&lt;='State Zip Codes'!$T$4,'State Zip Codes'!$T$3,"OUT OF TERRITORY"))))),$U$3)</f>
        <v>Zone 5</v>
      </c>
    </row>
    <row r="2923" spans="1:8" x14ac:dyDescent="0.25">
      <c r="A2923" t="s">
        <v>369</v>
      </c>
      <c r="B2923">
        <v>61830</v>
      </c>
      <c r="C2923" t="str">
        <f t="shared" si="45"/>
        <v>61830</v>
      </c>
      <c r="D2923" t="s">
        <v>350</v>
      </c>
      <c r="E2923" t="s">
        <v>1864</v>
      </c>
      <c r="F2923" t="s">
        <v>1939</v>
      </c>
      <c r="G2923" s="144">
        <v>141.67263131999999</v>
      </c>
      <c r="H2923" t="str">
        <f>IF(VLOOKUP(A2923,$J$4:$K$19,2)="Y",IF(G2923&lt;='State Zip Codes'!$P$4,'State Zip Codes'!$P$3,IF(G2923&lt;='State Zip Codes'!$Q$4,'State Zip Codes'!$Q$3,IF(G2923&lt;='State Zip Codes'!$R$4,'State Zip Codes'!$R$3,IF(G2923&lt;='State Zip Codes'!$S$4,'State Zip Codes'!$S$3,IF(G2923&lt;='State Zip Codes'!$T$4,'State Zip Codes'!$T$3,"OUT OF TERRITORY"))))),$U$3)</f>
        <v>Zone 5</v>
      </c>
    </row>
    <row r="2924" spans="1:8" x14ac:dyDescent="0.25">
      <c r="A2924" t="s">
        <v>369</v>
      </c>
      <c r="B2924">
        <v>61241</v>
      </c>
      <c r="C2924" t="str">
        <f t="shared" si="45"/>
        <v>61241</v>
      </c>
      <c r="D2924" t="s">
        <v>350</v>
      </c>
      <c r="E2924" t="s">
        <v>1791</v>
      </c>
      <c r="F2924" t="s">
        <v>1940</v>
      </c>
      <c r="G2924" s="144">
        <v>141.67263131999999</v>
      </c>
      <c r="H2924" t="str">
        <f>IF(VLOOKUP(A2924,$J$4:$K$19,2)="Y",IF(G2924&lt;='State Zip Codes'!$P$4,'State Zip Codes'!$P$3,IF(G2924&lt;='State Zip Codes'!$Q$4,'State Zip Codes'!$Q$3,IF(G2924&lt;='State Zip Codes'!$R$4,'State Zip Codes'!$R$3,IF(G2924&lt;='State Zip Codes'!$S$4,'State Zip Codes'!$S$3,IF(G2924&lt;='State Zip Codes'!$T$4,'State Zip Codes'!$T$3,"OUT OF TERRITORY"))))),$U$3)</f>
        <v>Zone 5</v>
      </c>
    </row>
    <row r="2925" spans="1:8" x14ac:dyDescent="0.25">
      <c r="A2925" t="s">
        <v>369</v>
      </c>
      <c r="B2925">
        <v>61956</v>
      </c>
      <c r="C2925" t="str">
        <f t="shared" si="45"/>
        <v>61956</v>
      </c>
      <c r="D2925" t="s">
        <v>350</v>
      </c>
      <c r="E2925" t="s">
        <v>400</v>
      </c>
      <c r="F2925" t="s">
        <v>574</v>
      </c>
      <c r="G2925" s="144">
        <v>142.29400250999998</v>
      </c>
      <c r="H2925" t="str">
        <f>IF(VLOOKUP(A2925,$J$4:$K$19,2)="Y",IF(G2925&lt;='State Zip Codes'!$P$4,'State Zip Codes'!$P$3,IF(G2925&lt;='State Zip Codes'!$Q$4,'State Zip Codes'!$Q$3,IF(G2925&lt;='State Zip Codes'!$R$4,'State Zip Codes'!$R$3,IF(G2925&lt;='State Zip Codes'!$S$4,'State Zip Codes'!$S$3,IF(G2925&lt;='State Zip Codes'!$T$4,'State Zip Codes'!$T$3,"OUT OF TERRITORY"))))),$U$3)</f>
        <v>Zone 5</v>
      </c>
    </row>
    <row r="2926" spans="1:8" x14ac:dyDescent="0.25">
      <c r="A2926" t="s">
        <v>369</v>
      </c>
      <c r="B2926">
        <v>61932</v>
      </c>
      <c r="C2926" t="str">
        <f t="shared" si="45"/>
        <v>61932</v>
      </c>
      <c r="D2926" t="s">
        <v>350</v>
      </c>
      <c r="E2926" t="s">
        <v>1941</v>
      </c>
      <c r="F2926" t="s">
        <v>1942</v>
      </c>
      <c r="G2926" s="144">
        <v>142.9153737</v>
      </c>
      <c r="H2926" t="str">
        <f>IF(VLOOKUP(A2926,$J$4:$K$19,2)="Y",IF(G2926&lt;='State Zip Codes'!$P$4,'State Zip Codes'!$P$3,IF(G2926&lt;='State Zip Codes'!$Q$4,'State Zip Codes'!$Q$3,IF(G2926&lt;='State Zip Codes'!$R$4,'State Zip Codes'!$R$3,IF(G2926&lt;='State Zip Codes'!$S$4,'State Zip Codes'!$S$3,IF(G2926&lt;='State Zip Codes'!$T$4,'State Zip Codes'!$T$3,"OUT OF TERRITORY"))))),$U$3)</f>
        <v>Zone 5</v>
      </c>
    </row>
    <row r="2927" spans="1:8" x14ac:dyDescent="0.25">
      <c r="A2927" t="s">
        <v>369</v>
      </c>
      <c r="B2927">
        <v>61569</v>
      </c>
      <c r="C2927" t="str">
        <f t="shared" si="45"/>
        <v>61569</v>
      </c>
      <c r="D2927" t="s">
        <v>350</v>
      </c>
      <c r="E2927" t="s">
        <v>1836</v>
      </c>
      <c r="F2927" t="s">
        <v>1943</v>
      </c>
      <c r="G2927" s="144">
        <v>143.53674488999999</v>
      </c>
      <c r="H2927" t="str">
        <f>IF(VLOOKUP(A2927,$J$4:$K$19,2)="Y",IF(G2927&lt;='State Zip Codes'!$P$4,'State Zip Codes'!$P$3,IF(G2927&lt;='State Zip Codes'!$Q$4,'State Zip Codes'!$Q$3,IF(G2927&lt;='State Zip Codes'!$R$4,'State Zip Codes'!$R$3,IF(G2927&lt;='State Zip Codes'!$S$4,'State Zip Codes'!$S$3,IF(G2927&lt;='State Zip Codes'!$T$4,'State Zip Codes'!$T$3,"OUT OF TERRITORY"))))),$U$3)</f>
        <v>Zone 5</v>
      </c>
    </row>
    <row r="2928" spans="1:8" x14ac:dyDescent="0.25">
      <c r="A2928" t="s">
        <v>369</v>
      </c>
      <c r="B2928">
        <v>61924</v>
      </c>
      <c r="C2928" t="str">
        <f t="shared" si="45"/>
        <v>61924</v>
      </c>
      <c r="D2928" t="s">
        <v>350</v>
      </c>
      <c r="E2928" t="s">
        <v>1941</v>
      </c>
      <c r="F2928" t="s">
        <v>1944</v>
      </c>
      <c r="G2928" s="144">
        <v>144.15811607999999</v>
      </c>
      <c r="H2928" t="str">
        <f>IF(VLOOKUP(A2928,$J$4:$K$19,2)="Y",IF(G2928&lt;='State Zip Codes'!$P$4,'State Zip Codes'!$P$3,IF(G2928&lt;='State Zip Codes'!$Q$4,'State Zip Codes'!$Q$3,IF(G2928&lt;='State Zip Codes'!$R$4,'State Zip Codes'!$R$3,IF(G2928&lt;='State Zip Codes'!$S$4,'State Zip Codes'!$S$3,IF(G2928&lt;='State Zip Codes'!$T$4,'State Zip Codes'!$T$3,"OUT OF TERRITORY"))))),$U$3)</f>
        <v>Zone 5</v>
      </c>
    </row>
    <row r="2929" spans="1:8" x14ac:dyDescent="0.25">
      <c r="A2929" t="s">
        <v>369</v>
      </c>
      <c r="B2929">
        <v>61428</v>
      </c>
      <c r="C2929" t="str">
        <f t="shared" si="45"/>
        <v>61428</v>
      </c>
      <c r="D2929" t="s">
        <v>350</v>
      </c>
      <c r="E2929" t="s">
        <v>1929</v>
      </c>
      <c r="F2929" t="s">
        <v>1945</v>
      </c>
      <c r="G2929" s="144">
        <v>144.15811607999999</v>
      </c>
      <c r="H2929" t="str">
        <f>IF(VLOOKUP(A2929,$J$4:$K$19,2)="Y",IF(G2929&lt;='State Zip Codes'!$P$4,'State Zip Codes'!$P$3,IF(G2929&lt;='State Zip Codes'!$Q$4,'State Zip Codes'!$Q$3,IF(G2929&lt;='State Zip Codes'!$R$4,'State Zip Codes'!$R$3,IF(G2929&lt;='State Zip Codes'!$S$4,'State Zip Codes'!$S$3,IF(G2929&lt;='State Zip Codes'!$T$4,'State Zip Codes'!$T$3,"OUT OF TERRITORY"))))),$U$3)</f>
        <v>Zone 5</v>
      </c>
    </row>
    <row r="2930" spans="1:8" x14ac:dyDescent="0.25">
      <c r="A2930" t="s">
        <v>369</v>
      </c>
      <c r="B2930">
        <v>61490</v>
      </c>
      <c r="C2930" t="str">
        <f t="shared" si="45"/>
        <v>61490</v>
      </c>
      <c r="D2930" t="s">
        <v>350</v>
      </c>
      <c r="E2930" t="s">
        <v>1791</v>
      </c>
      <c r="F2930" t="s">
        <v>1946</v>
      </c>
      <c r="G2930" s="144">
        <v>144.15811607999999</v>
      </c>
      <c r="H2930" t="str">
        <f>IF(VLOOKUP(A2930,$J$4:$K$19,2)="Y",IF(G2930&lt;='State Zip Codes'!$P$4,'State Zip Codes'!$P$3,IF(G2930&lt;='State Zip Codes'!$Q$4,'State Zip Codes'!$Q$3,IF(G2930&lt;='State Zip Codes'!$R$4,'State Zip Codes'!$R$3,IF(G2930&lt;='State Zip Codes'!$S$4,'State Zip Codes'!$S$3,IF(G2930&lt;='State Zip Codes'!$T$4,'State Zip Codes'!$T$3,"OUT OF TERRITORY"))))),$U$3)</f>
        <v>Zone 5</v>
      </c>
    </row>
    <row r="2931" spans="1:8" x14ac:dyDescent="0.25">
      <c r="A2931" t="s">
        <v>369</v>
      </c>
      <c r="B2931">
        <v>61813</v>
      </c>
      <c r="C2931" t="str">
        <f t="shared" si="45"/>
        <v>61813</v>
      </c>
      <c r="D2931" t="s">
        <v>350</v>
      </c>
      <c r="E2931" t="s">
        <v>1864</v>
      </c>
      <c r="F2931" t="s">
        <v>1947</v>
      </c>
      <c r="G2931" s="144">
        <v>144.15811607999999</v>
      </c>
      <c r="H2931" t="str">
        <f>IF(VLOOKUP(A2931,$J$4:$K$19,2)="Y",IF(G2931&lt;='State Zip Codes'!$P$4,'State Zip Codes'!$P$3,IF(G2931&lt;='State Zip Codes'!$Q$4,'State Zip Codes'!$Q$3,IF(G2931&lt;='State Zip Codes'!$R$4,'State Zip Codes'!$R$3,IF(G2931&lt;='State Zip Codes'!$S$4,'State Zip Codes'!$S$3,IF(G2931&lt;='State Zip Codes'!$T$4,'State Zip Codes'!$T$3,"OUT OF TERRITORY"))))),$U$3)</f>
        <v>Zone 5</v>
      </c>
    </row>
    <row r="2932" spans="1:8" x14ac:dyDescent="0.25">
      <c r="A2932" t="s">
        <v>369</v>
      </c>
      <c r="B2932">
        <v>61244</v>
      </c>
      <c r="C2932" t="str">
        <f t="shared" si="45"/>
        <v>61244</v>
      </c>
      <c r="D2932" t="s">
        <v>350</v>
      </c>
      <c r="E2932" t="s">
        <v>1913</v>
      </c>
      <c r="F2932" t="s">
        <v>1948</v>
      </c>
      <c r="G2932" s="144">
        <v>144.77948727</v>
      </c>
      <c r="H2932" t="str">
        <f>IF(VLOOKUP(A2932,$J$4:$K$19,2)="Y",IF(G2932&lt;='State Zip Codes'!$P$4,'State Zip Codes'!$P$3,IF(G2932&lt;='State Zip Codes'!$Q$4,'State Zip Codes'!$Q$3,IF(G2932&lt;='State Zip Codes'!$R$4,'State Zip Codes'!$R$3,IF(G2932&lt;='State Zip Codes'!$S$4,'State Zip Codes'!$S$3,IF(G2932&lt;='State Zip Codes'!$T$4,'State Zip Codes'!$T$3,"OUT OF TERRITORY"))))),$U$3)</f>
        <v>Zone 5</v>
      </c>
    </row>
    <row r="2933" spans="1:8" x14ac:dyDescent="0.25">
      <c r="A2933" t="s">
        <v>369</v>
      </c>
      <c r="B2933">
        <v>61940</v>
      </c>
      <c r="C2933" t="str">
        <f t="shared" si="45"/>
        <v>61940</v>
      </c>
      <c r="D2933" t="s">
        <v>350</v>
      </c>
      <c r="E2933" t="s">
        <v>1941</v>
      </c>
      <c r="F2933" t="s">
        <v>1949</v>
      </c>
      <c r="G2933" s="144">
        <v>144.77948727</v>
      </c>
      <c r="H2933" t="str">
        <f>IF(VLOOKUP(A2933,$J$4:$K$19,2)="Y",IF(G2933&lt;='State Zip Codes'!$P$4,'State Zip Codes'!$P$3,IF(G2933&lt;='State Zip Codes'!$Q$4,'State Zip Codes'!$Q$3,IF(G2933&lt;='State Zip Codes'!$R$4,'State Zip Codes'!$R$3,IF(G2933&lt;='State Zip Codes'!$S$4,'State Zip Codes'!$S$3,IF(G2933&lt;='State Zip Codes'!$T$4,'State Zip Codes'!$T$3,"OUT OF TERRITORY"))))),$U$3)</f>
        <v>Zone 5</v>
      </c>
    </row>
    <row r="2934" spans="1:8" x14ac:dyDescent="0.25">
      <c r="A2934" t="s">
        <v>369</v>
      </c>
      <c r="B2934">
        <v>61239</v>
      </c>
      <c r="C2934" t="str">
        <f t="shared" si="45"/>
        <v>61239</v>
      </c>
      <c r="D2934" t="s">
        <v>350</v>
      </c>
      <c r="E2934" t="s">
        <v>1913</v>
      </c>
      <c r="F2934" t="s">
        <v>1950</v>
      </c>
      <c r="G2934" s="144">
        <v>144.77948727</v>
      </c>
      <c r="H2934" t="str">
        <f>IF(VLOOKUP(A2934,$J$4:$K$19,2)="Y",IF(G2934&lt;='State Zip Codes'!$P$4,'State Zip Codes'!$P$3,IF(G2934&lt;='State Zip Codes'!$Q$4,'State Zip Codes'!$Q$3,IF(G2934&lt;='State Zip Codes'!$R$4,'State Zip Codes'!$R$3,IF(G2934&lt;='State Zip Codes'!$S$4,'State Zip Codes'!$S$3,IF(G2934&lt;='State Zip Codes'!$T$4,'State Zip Codes'!$T$3,"OUT OF TERRITORY"))))),$U$3)</f>
        <v>Zone 5</v>
      </c>
    </row>
    <row r="2935" spans="1:8" x14ac:dyDescent="0.25">
      <c r="A2935" t="s">
        <v>369</v>
      </c>
      <c r="B2935">
        <v>61749</v>
      </c>
      <c r="C2935" t="str">
        <f t="shared" si="45"/>
        <v>61749</v>
      </c>
      <c r="D2935" t="s">
        <v>350</v>
      </c>
      <c r="E2935" t="s">
        <v>1867</v>
      </c>
      <c r="F2935" t="s">
        <v>1951</v>
      </c>
      <c r="G2935" s="144">
        <v>144.77948727</v>
      </c>
      <c r="H2935" t="str">
        <f>IF(VLOOKUP(A2935,$J$4:$K$19,2)="Y",IF(G2935&lt;='State Zip Codes'!$P$4,'State Zip Codes'!$P$3,IF(G2935&lt;='State Zip Codes'!$Q$4,'State Zip Codes'!$Q$3,IF(G2935&lt;='State Zip Codes'!$R$4,'State Zip Codes'!$R$3,IF(G2935&lt;='State Zip Codes'!$S$4,'State Zip Codes'!$S$3,IF(G2935&lt;='State Zip Codes'!$T$4,'State Zip Codes'!$T$3,"OUT OF TERRITORY"))))),$U$3)</f>
        <v>Zone 5</v>
      </c>
    </row>
    <row r="2936" spans="1:8" x14ac:dyDescent="0.25">
      <c r="A2936" t="s">
        <v>369</v>
      </c>
      <c r="B2936">
        <v>61256</v>
      </c>
      <c r="C2936" t="str">
        <f t="shared" si="45"/>
        <v>61256</v>
      </c>
      <c r="D2936" t="s">
        <v>350</v>
      </c>
      <c r="E2936" t="s">
        <v>1913</v>
      </c>
      <c r="F2936" t="s">
        <v>962</v>
      </c>
      <c r="G2936" s="144">
        <v>145.40085845999999</v>
      </c>
      <c r="H2936" t="str">
        <f>IF(VLOOKUP(A2936,$J$4:$K$19,2)="Y",IF(G2936&lt;='State Zip Codes'!$P$4,'State Zip Codes'!$P$3,IF(G2936&lt;='State Zip Codes'!$Q$4,'State Zip Codes'!$Q$3,IF(G2936&lt;='State Zip Codes'!$R$4,'State Zip Codes'!$R$3,IF(G2936&lt;='State Zip Codes'!$S$4,'State Zip Codes'!$S$3,IF(G2936&lt;='State Zip Codes'!$T$4,'State Zip Codes'!$T$3,"OUT OF TERRITORY"))))),$U$3)</f>
        <v>Zone 5</v>
      </c>
    </row>
    <row r="2937" spans="1:8" x14ac:dyDescent="0.25">
      <c r="A2937" t="s">
        <v>369</v>
      </c>
      <c r="B2937">
        <v>61855</v>
      </c>
      <c r="C2937" t="str">
        <f t="shared" si="45"/>
        <v>61855</v>
      </c>
      <c r="D2937" t="s">
        <v>350</v>
      </c>
      <c r="E2937" t="s">
        <v>1864</v>
      </c>
      <c r="F2937" t="s">
        <v>1952</v>
      </c>
      <c r="G2937" s="144">
        <v>145.40085845999999</v>
      </c>
      <c r="H2937" t="str">
        <f>IF(VLOOKUP(A2937,$J$4:$K$19,2)="Y",IF(G2937&lt;='State Zip Codes'!$P$4,'State Zip Codes'!$P$3,IF(G2937&lt;='State Zip Codes'!$Q$4,'State Zip Codes'!$Q$3,IF(G2937&lt;='State Zip Codes'!$R$4,'State Zip Codes'!$R$3,IF(G2937&lt;='State Zip Codes'!$S$4,'State Zip Codes'!$S$3,IF(G2937&lt;='State Zip Codes'!$T$4,'State Zip Codes'!$T$3,"OUT OF TERRITORY"))))),$U$3)</f>
        <v>Zone 5</v>
      </c>
    </row>
    <row r="2938" spans="1:8" x14ac:dyDescent="0.25">
      <c r="A2938" t="s">
        <v>369</v>
      </c>
      <c r="B2938">
        <v>61942</v>
      </c>
      <c r="C2938" t="str">
        <f t="shared" si="45"/>
        <v>61942</v>
      </c>
      <c r="D2938" t="s">
        <v>350</v>
      </c>
      <c r="E2938" t="s">
        <v>400</v>
      </c>
      <c r="F2938" t="s">
        <v>1953</v>
      </c>
      <c r="G2938" s="144">
        <v>145.40085845999999</v>
      </c>
      <c r="H2938" t="str">
        <f>IF(VLOOKUP(A2938,$J$4:$K$19,2)="Y",IF(G2938&lt;='State Zip Codes'!$P$4,'State Zip Codes'!$P$3,IF(G2938&lt;='State Zip Codes'!$Q$4,'State Zip Codes'!$Q$3,IF(G2938&lt;='State Zip Codes'!$R$4,'State Zip Codes'!$R$3,IF(G2938&lt;='State Zip Codes'!$S$4,'State Zip Codes'!$S$3,IF(G2938&lt;='State Zip Codes'!$T$4,'State Zip Codes'!$T$3,"OUT OF TERRITORY"))))),$U$3)</f>
        <v>Zone 5</v>
      </c>
    </row>
    <row r="2939" spans="1:8" x14ac:dyDescent="0.25">
      <c r="A2939" t="s">
        <v>369</v>
      </c>
      <c r="B2939">
        <v>61533</v>
      </c>
      <c r="C2939" t="str">
        <f t="shared" si="45"/>
        <v>61533</v>
      </c>
      <c r="D2939" t="s">
        <v>350</v>
      </c>
      <c r="E2939" t="s">
        <v>1836</v>
      </c>
      <c r="F2939" t="s">
        <v>1954</v>
      </c>
      <c r="G2939" s="144">
        <v>146.02222964999999</v>
      </c>
      <c r="H2939" t="str">
        <f>IF(VLOOKUP(A2939,$J$4:$K$19,2)="Y",IF(G2939&lt;='State Zip Codes'!$P$4,'State Zip Codes'!$P$3,IF(G2939&lt;='State Zip Codes'!$Q$4,'State Zip Codes'!$Q$3,IF(G2939&lt;='State Zip Codes'!$R$4,'State Zip Codes'!$R$3,IF(G2939&lt;='State Zip Codes'!$S$4,'State Zip Codes'!$S$3,IF(G2939&lt;='State Zip Codes'!$T$4,'State Zip Codes'!$T$3,"OUT OF TERRITORY"))))),$U$3)</f>
        <v>Zone 5</v>
      </c>
    </row>
    <row r="2940" spans="1:8" x14ac:dyDescent="0.25">
      <c r="A2940" t="s">
        <v>369</v>
      </c>
      <c r="B2940">
        <v>61282</v>
      </c>
      <c r="C2940" t="str">
        <f t="shared" si="45"/>
        <v>61282</v>
      </c>
      <c r="D2940" t="s">
        <v>350</v>
      </c>
      <c r="E2940" t="s">
        <v>1913</v>
      </c>
      <c r="F2940" t="s">
        <v>1955</v>
      </c>
      <c r="G2940" s="144">
        <v>146.02222964999999</v>
      </c>
      <c r="H2940" t="str">
        <f>IF(VLOOKUP(A2940,$J$4:$K$19,2)="Y",IF(G2940&lt;='State Zip Codes'!$P$4,'State Zip Codes'!$P$3,IF(G2940&lt;='State Zip Codes'!$Q$4,'State Zip Codes'!$Q$3,IF(G2940&lt;='State Zip Codes'!$R$4,'State Zip Codes'!$R$3,IF(G2940&lt;='State Zip Codes'!$S$4,'State Zip Codes'!$S$3,IF(G2940&lt;='State Zip Codes'!$T$4,'State Zip Codes'!$T$3,"OUT OF TERRITORY"))))),$U$3)</f>
        <v>Zone 5</v>
      </c>
    </row>
    <row r="2941" spans="1:8" x14ac:dyDescent="0.25">
      <c r="A2941" t="s">
        <v>369</v>
      </c>
      <c r="B2941">
        <v>61572</v>
      </c>
      <c r="C2941" t="str">
        <f t="shared" si="45"/>
        <v>61572</v>
      </c>
      <c r="D2941" t="s">
        <v>350</v>
      </c>
      <c r="E2941" t="s">
        <v>1929</v>
      </c>
      <c r="F2941" t="s">
        <v>1956</v>
      </c>
      <c r="G2941" s="144">
        <v>146.02222964999999</v>
      </c>
      <c r="H2941" t="str">
        <f>IF(VLOOKUP(A2941,$J$4:$K$19,2)="Y",IF(G2941&lt;='State Zip Codes'!$P$4,'State Zip Codes'!$P$3,IF(G2941&lt;='State Zip Codes'!$Q$4,'State Zip Codes'!$Q$3,IF(G2941&lt;='State Zip Codes'!$R$4,'State Zip Codes'!$R$3,IF(G2941&lt;='State Zip Codes'!$S$4,'State Zip Codes'!$S$3,IF(G2941&lt;='State Zip Codes'!$T$4,'State Zip Codes'!$T$3,"OUT OF TERRITORY"))))),$U$3)</f>
        <v>Zone 5</v>
      </c>
    </row>
    <row r="2942" spans="1:8" x14ac:dyDescent="0.25">
      <c r="A2942" t="s">
        <v>369</v>
      </c>
      <c r="B2942">
        <v>62512</v>
      </c>
      <c r="C2942" t="str">
        <f t="shared" si="45"/>
        <v>62512</v>
      </c>
      <c r="D2942" t="s">
        <v>350</v>
      </c>
      <c r="E2942" t="s">
        <v>559</v>
      </c>
      <c r="F2942" t="s">
        <v>1957</v>
      </c>
      <c r="G2942" s="144">
        <v>146.64360084</v>
      </c>
      <c r="H2942" t="str">
        <f>IF(VLOOKUP(A2942,$J$4:$K$19,2)="Y",IF(G2942&lt;='State Zip Codes'!$P$4,'State Zip Codes'!$P$3,IF(G2942&lt;='State Zip Codes'!$Q$4,'State Zip Codes'!$Q$3,IF(G2942&lt;='State Zip Codes'!$R$4,'State Zip Codes'!$R$3,IF(G2942&lt;='State Zip Codes'!$S$4,'State Zip Codes'!$S$3,IF(G2942&lt;='State Zip Codes'!$T$4,'State Zip Codes'!$T$3,"OUT OF TERRITORY"))))),$U$3)</f>
        <v>Zone 5</v>
      </c>
    </row>
    <row r="2943" spans="1:8" x14ac:dyDescent="0.25">
      <c r="A2943" t="s">
        <v>369</v>
      </c>
      <c r="B2943">
        <v>61756</v>
      </c>
      <c r="C2943" t="str">
        <f t="shared" si="45"/>
        <v>61756</v>
      </c>
      <c r="D2943" t="s">
        <v>350</v>
      </c>
      <c r="E2943" t="s">
        <v>1958</v>
      </c>
      <c r="F2943" t="s">
        <v>1959</v>
      </c>
      <c r="G2943" s="144">
        <v>146.64360084</v>
      </c>
      <c r="H2943" t="str">
        <f>IF(VLOOKUP(A2943,$J$4:$K$19,2)="Y",IF(G2943&lt;='State Zip Codes'!$P$4,'State Zip Codes'!$P$3,IF(G2943&lt;='State Zip Codes'!$Q$4,'State Zip Codes'!$Q$3,IF(G2943&lt;='State Zip Codes'!$R$4,'State Zip Codes'!$R$3,IF(G2943&lt;='State Zip Codes'!$S$4,'State Zip Codes'!$S$3,IF(G2943&lt;='State Zip Codes'!$T$4,'State Zip Codes'!$T$3,"OUT OF TERRITORY"))))),$U$3)</f>
        <v>Zone 5</v>
      </c>
    </row>
    <row r="2944" spans="1:8" x14ac:dyDescent="0.25">
      <c r="A2944" t="s">
        <v>369</v>
      </c>
      <c r="B2944">
        <v>61262</v>
      </c>
      <c r="C2944" t="str">
        <f t="shared" si="45"/>
        <v>61262</v>
      </c>
      <c r="D2944" t="s">
        <v>350</v>
      </c>
      <c r="E2944" t="s">
        <v>1791</v>
      </c>
      <c r="F2944" t="s">
        <v>1960</v>
      </c>
      <c r="G2944" s="144">
        <v>146.64360084</v>
      </c>
      <c r="H2944" t="str">
        <f>IF(VLOOKUP(A2944,$J$4:$K$19,2)="Y",IF(G2944&lt;='State Zip Codes'!$P$4,'State Zip Codes'!$P$3,IF(G2944&lt;='State Zip Codes'!$Q$4,'State Zip Codes'!$Q$3,IF(G2944&lt;='State Zip Codes'!$R$4,'State Zip Codes'!$R$3,IF(G2944&lt;='State Zip Codes'!$S$4,'State Zip Codes'!$S$3,IF(G2944&lt;='State Zip Codes'!$T$4,'State Zip Codes'!$T$3,"OUT OF TERRITORY"))))),$U$3)</f>
        <v>Zone 5</v>
      </c>
    </row>
    <row r="2945" spans="1:8" x14ac:dyDescent="0.25">
      <c r="A2945" t="s">
        <v>369</v>
      </c>
      <c r="B2945">
        <v>61534</v>
      </c>
      <c r="C2945" t="str">
        <f t="shared" si="45"/>
        <v>61534</v>
      </c>
      <c r="D2945" t="s">
        <v>350</v>
      </c>
      <c r="E2945" t="s">
        <v>1857</v>
      </c>
      <c r="F2945" t="s">
        <v>1961</v>
      </c>
      <c r="G2945" s="144">
        <v>146.64360084</v>
      </c>
      <c r="H2945" t="str">
        <f>IF(VLOOKUP(A2945,$J$4:$K$19,2)="Y",IF(G2945&lt;='State Zip Codes'!$P$4,'State Zip Codes'!$P$3,IF(G2945&lt;='State Zip Codes'!$Q$4,'State Zip Codes'!$Q$3,IF(G2945&lt;='State Zip Codes'!$R$4,'State Zip Codes'!$R$3,IF(G2945&lt;='State Zip Codes'!$S$4,'State Zip Codes'!$S$3,IF(G2945&lt;='State Zip Codes'!$T$4,'State Zip Codes'!$T$3,"OUT OF TERRITORY"))))),$U$3)</f>
        <v>Zone 5</v>
      </c>
    </row>
    <row r="2946" spans="1:8" x14ac:dyDescent="0.25">
      <c r="A2946" t="s">
        <v>369</v>
      </c>
      <c r="B2946">
        <v>61467</v>
      </c>
      <c r="C2946" t="str">
        <f t="shared" si="45"/>
        <v>61467</v>
      </c>
      <c r="D2946" t="s">
        <v>350</v>
      </c>
      <c r="E2946" t="s">
        <v>1929</v>
      </c>
      <c r="F2946" t="s">
        <v>1238</v>
      </c>
      <c r="G2946" s="144">
        <v>146.64360084</v>
      </c>
      <c r="H2946" t="str">
        <f>IF(VLOOKUP(A2946,$J$4:$K$19,2)="Y",IF(G2946&lt;='State Zip Codes'!$P$4,'State Zip Codes'!$P$3,IF(G2946&lt;='State Zip Codes'!$Q$4,'State Zip Codes'!$Q$3,IF(G2946&lt;='State Zip Codes'!$R$4,'State Zip Codes'!$R$3,IF(G2946&lt;='State Zip Codes'!$S$4,'State Zip Codes'!$S$3,IF(G2946&lt;='State Zip Codes'!$T$4,'State Zip Codes'!$T$3,"OUT OF TERRITORY"))))),$U$3)</f>
        <v>Zone 5</v>
      </c>
    </row>
    <row r="2947" spans="1:8" x14ac:dyDescent="0.25">
      <c r="A2947" t="s">
        <v>369</v>
      </c>
      <c r="B2947">
        <v>62635</v>
      </c>
      <c r="C2947" t="str">
        <f t="shared" si="45"/>
        <v>62635</v>
      </c>
      <c r="D2947" t="s">
        <v>350</v>
      </c>
      <c r="E2947" t="s">
        <v>559</v>
      </c>
      <c r="F2947" t="s">
        <v>1962</v>
      </c>
      <c r="G2947" s="144">
        <v>146.64360084</v>
      </c>
      <c r="H2947" t="str">
        <f>IF(VLOOKUP(A2947,$J$4:$K$19,2)="Y",IF(G2947&lt;='State Zip Codes'!$P$4,'State Zip Codes'!$P$3,IF(G2947&lt;='State Zip Codes'!$Q$4,'State Zip Codes'!$Q$3,IF(G2947&lt;='State Zip Codes'!$R$4,'State Zip Codes'!$R$3,IF(G2947&lt;='State Zip Codes'!$S$4,'State Zip Codes'!$S$3,IF(G2947&lt;='State Zip Codes'!$T$4,'State Zip Codes'!$T$3,"OUT OF TERRITORY"))))),$U$3)</f>
        <v>Zone 5</v>
      </c>
    </row>
    <row r="2948" spans="1:8" x14ac:dyDescent="0.25">
      <c r="A2948" t="s">
        <v>369</v>
      </c>
      <c r="B2948">
        <v>61036</v>
      </c>
      <c r="C2948" t="str">
        <f t="shared" si="45"/>
        <v>61036</v>
      </c>
      <c r="D2948" t="s">
        <v>350</v>
      </c>
      <c r="E2948" t="s">
        <v>1874</v>
      </c>
      <c r="F2948" t="s">
        <v>1963</v>
      </c>
      <c r="G2948" s="144">
        <v>147.26497203</v>
      </c>
      <c r="H2948" t="str">
        <f>IF(VLOOKUP(A2948,$J$4:$K$19,2)="Y",IF(G2948&lt;='State Zip Codes'!$P$4,'State Zip Codes'!$P$3,IF(G2948&lt;='State Zip Codes'!$Q$4,'State Zip Codes'!$Q$3,IF(G2948&lt;='State Zip Codes'!$R$4,'State Zip Codes'!$R$3,IF(G2948&lt;='State Zip Codes'!$S$4,'State Zip Codes'!$S$3,IF(G2948&lt;='State Zip Codes'!$T$4,'State Zip Codes'!$T$3,"OUT OF TERRITORY"))))),$U$3)</f>
        <v>Zone 5</v>
      </c>
    </row>
    <row r="2949" spans="1:8" x14ac:dyDescent="0.25">
      <c r="A2949" t="s">
        <v>369</v>
      </c>
      <c r="B2949">
        <v>61919</v>
      </c>
      <c r="C2949" t="str">
        <f t="shared" ref="C2949:C3012" si="46">TRIM(CLEAN(B2949))</f>
        <v>61919</v>
      </c>
      <c r="D2949" t="s">
        <v>350</v>
      </c>
      <c r="E2949" t="s">
        <v>400</v>
      </c>
      <c r="F2949" t="s">
        <v>1964</v>
      </c>
      <c r="G2949" s="144">
        <v>147.26497203</v>
      </c>
      <c r="H2949" t="str">
        <f>IF(VLOOKUP(A2949,$J$4:$K$19,2)="Y",IF(G2949&lt;='State Zip Codes'!$P$4,'State Zip Codes'!$P$3,IF(G2949&lt;='State Zip Codes'!$Q$4,'State Zip Codes'!$Q$3,IF(G2949&lt;='State Zip Codes'!$R$4,'State Zip Codes'!$R$3,IF(G2949&lt;='State Zip Codes'!$S$4,'State Zip Codes'!$S$3,IF(G2949&lt;='State Zip Codes'!$T$4,'State Zip Codes'!$T$3,"OUT OF TERRITORY"))))),$U$3)</f>
        <v>Zone 5</v>
      </c>
    </row>
    <row r="2950" spans="1:8" x14ac:dyDescent="0.25">
      <c r="A2950" t="s">
        <v>369</v>
      </c>
      <c r="B2950">
        <v>61953</v>
      </c>
      <c r="C2950" t="str">
        <f t="shared" si="46"/>
        <v>61953</v>
      </c>
      <c r="D2950" t="s">
        <v>350</v>
      </c>
      <c r="E2950" t="s">
        <v>400</v>
      </c>
      <c r="F2950" t="s">
        <v>1965</v>
      </c>
      <c r="G2950" s="144">
        <v>147.88634321999999</v>
      </c>
      <c r="H2950" t="str">
        <f>IF(VLOOKUP(A2950,$J$4:$K$19,2)="Y",IF(G2950&lt;='State Zip Codes'!$P$4,'State Zip Codes'!$P$3,IF(G2950&lt;='State Zip Codes'!$Q$4,'State Zip Codes'!$Q$3,IF(G2950&lt;='State Zip Codes'!$R$4,'State Zip Codes'!$R$3,IF(G2950&lt;='State Zip Codes'!$S$4,'State Zip Codes'!$S$3,IF(G2950&lt;='State Zip Codes'!$T$4,'State Zip Codes'!$T$3,"OUT OF TERRITORY"))))),$U$3)</f>
        <v>Zone 5</v>
      </c>
    </row>
    <row r="2951" spans="1:8" x14ac:dyDescent="0.25">
      <c r="A2951" t="s">
        <v>369</v>
      </c>
      <c r="B2951">
        <v>62643</v>
      </c>
      <c r="C2951" t="str">
        <f t="shared" si="46"/>
        <v>62643</v>
      </c>
      <c r="D2951" t="s">
        <v>350</v>
      </c>
      <c r="E2951" t="s">
        <v>559</v>
      </c>
      <c r="F2951" t="s">
        <v>1966</v>
      </c>
      <c r="G2951" s="144">
        <v>147.88634321999999</v>
      </c>
      <c r="H2951" t="str">
        <f>IF(VLOOKUP(A2951,$J$4:$K$19,2)="Y",IF(G2951&lt;='State Zip Codes'!$P$4,'State Zip Codes'!$P$3,IF(G2951&lt;='State Zip Codes'!$Q$4,'State Zip Codes'!$Q$3,IF(G2951&lt;='State Zip Codes'!$R$4,'State Zip Codes'!$R$3,IF(G2951&lt;='State Zip Codes'!$S$4,'State Zip Codes'!$S$3,IF(G2951&lt;='State Zip Codes'!$T$4,'State Zip Codes'!$T$3,"OUT OF TERRITORY"))))),$U$3)</f>
        <v>Zone 5</v>
      </c>
    </row>
    <row r="2952" spans="1:8" x14ac:dyDescent="0.25">
      <c r="A2952" t="s">
        <v>369</v>
      </c>
      <c r="B2952">
        <v>61240</v>
      </c>
      <c r="C2952" t="str">
        <f t="shared" si="46"/>
        <v>61240</v>
      </c>
      <c r="D2952" t="s">
        <v>350</v>
      </c>
      <c r="E2952" t="s">
        <v>1913</v>
      </c>
      <c r="F2952" t="s">
        <v>1967</v>
      </c>
      <c r="G2952" s="144">
        <v>147.88634321999999</v>
      </c>
      <c r="H2952" t="str">
        <f>IF(VLOOKUP(A2952,$J$4:$K$19,2)="Y",IF(G2952&lt;='State Zip Codes'!$P$4,'State Zip Codes'!$P$3,IF(G2952&lt;='State Zip Codes'!$Q$4,'State Zip Codes'!$Q$3,IF(G2952&lt;='State Zip Codes'!$R$4,'State Zip Codes'!$R$3,IF(G2952&lt;='State Zip Codes'!$S$4,'State Zip Codes'!$S$3,IF(G2952&lt;='State Zip Codes'!$T$4,'State Zip Codes'!$T$3,"OUT OF TERRITORY"))))),$U$3)</f>
        <v>Zone 5</v>
      </c>
    </row>
    <row r="2953" spans="1:8" x14ac:dyDescent="0.25">
      <c r="A2953" t="s">
        <v>369</v>
      </c>
      <c r="B2953">
        <v>62554</v>
      </c>
      <c r="C2953" t="str">
        <f t="shared" si="46"/>
        <v>62554</v>
      </c>
      <c r="D2953" t="s">
        <v>350</v>
      </c>
      <c r="E2953" t="s">
        <v>1958</v>
      </c>
      <c r="F2953" t="s">
        <v>1968</v>
      </c>
      <c r="G2953" s="144">
        <v>147.88634321999999</v>
      </c>
      <c r="H2953" t="str">
        <f>IF(VLOOKUP(A2953,$J$4:$K$19,2)="Y",IF(G2953&lt;='State Zip Codes'!$P$4,'State Zip Codes'!$P$3,IF(G2953&lt;='State Zip Codes'!$Q$4,'State Zip Codes'!$Q$3,IF(G2953&lt;='State Zip Codes'!$R$4,'State Zip Codes'!$R$3,IF(G2953&lt;='State Zip Codes'!$S$4,'State Zip Codes'!$S$3,IF(G2953&lt;='State Zip Codes'!$T$4,'State Zip Codes'!$T$3,"OUT OF TERRITORY"))))),$U$3)</f>
        <v>Zone 5</v>
      </c>
    </row>
    <row r="2954" spans="1:8" x14ac:dyDescent="0.25">
      <c r="A2954" t="s">
        <v>369</v>
      </c>
      <c r="B2954">
        <v>61273</v>
      </c>
      <c r="C2954" t="str">
        <f t="shared" si="46"/>
        <v>61273</v>
      </c>
      <c r="D2954" t="s">
        <v>350</v>
      </c>
      <c r="E2954" t="s">
        <v>1791</v>
      </c>
      <c r="F2954" t="s">
        <v>1969</v>
      </c>
      <c r="G2954" s="144">
        <v>148.50771440999998</v>
      </c>
      <c r="H2954" t="str">
        <f>IF(VLOOKUP(A2954,$J$4:$K$19,2)="Y",IF(G2954&lt;='State Zip Codes'!$P$4,'State Zip Codes'!$P$3,IF(G2954&lt;='State Zip Codes'!$Q$4,'State Zip Codes'!$Q$3,IF(G2954&lt;='State Zip Codes'!$R$4,'State Zip Codes'!$R$3,IF(G2954&lt;='State Zip Codes'!$S$4,'State Zip Codes'!$S$3,IF(G2954&lt;='State Zip Codes'!$T$4,'State Zip Codes'!$T$3,"OUT OF TERRITORY"))))),$U$3)</f>
        <v>Zone 5</v>
      </c>
    </row>
    <row r="2955" spans="1:8" x14ac:dyDescent="0.25">
      <c r="A2955" t="s">
        <v>369</v>
      </c>
      <c r="B2955">
        <v>61913</v>
      </c>
      <c r="C2955" t="str">
        <f t="shared" si="46"/>
        <v>61913</v>
      </c>
      <c r="D2955" t="s">
        <v>350</v>
      </c>
      <c r="E2955" t="s">
        <v>400</v>
      </c>
      <c r="F2955" t="s">
        <v>563</v>
      </c>
      <c r="G2955" s="144">
        <v>148.50771440999998</v>
      </c>
      <c r="H2955" t="str">
        <f>IF(VLOOKUP(A2955,$J$4:$K$19,2)="Y",IF(G2955&lt;='State Zip Codes'!$P$4,'State Zip Codes'!$P$3,IF(G2955&lt;='State Zip Codes'!$Q$4,'State Zip Codes'!$Q$3,IF(G2955&lt;='State Zip Codes'!$R$4,'State Zip Codes'!$R$3,IF(G2955&lt;='State Zip Codes'!$S$4,'State Zip Codes'!$S$3,IF(G2955&lt;='State Zip Codes'!$T$4,'State Zip Codes'!$T$3,"OUT OF TERRITORY"))))),$U$3)</f>
        <v>Zone 5</v>
      </c>
    </row>
    <row r="2956" spans="1:8" x14ac:dyDescent="0.25">
      <c r="A2956" t="s">
        <v>369</v>
      </c>
      <c r="B2956">
        <v>62501</v>
      </c>
      <c r="C2956" t="str">
        <f t="shared" si="46"/>
        <v>62501</v>
      </c>
      <c r="D2956" t="s">
        <v>350</v>
      </c>
      <c r="E2956" t="s">
        <v>1958</v>
      </c>
      <c r="F2956" t="s">
        <v>1970</v>
      </c>
      <c r="G2956" s="144">
        <v>148.50771440999998</v>
      </c>
      <c r="H2956" t="str">
        <f>IF(VLOOKUP(A2956,$J$4:$K$19,2)="Y",IF(G2956&lt;='State Zip Codes'!$P$4,'State Zip Codes'!$P$3,IF(G2956&lt;='State Zip Codes'!$Q$4,'State Zip Codes'!$Q$3,IF(G2956&lt;='State Zip Codes'!$R$4,'State Zip Codes'!$R$3,IF(G2956&lt;='State Zip Codes'!$S$4,'State Zip Codes'!$S$3,IF(G2956&lt;='State Zip Codes'!$T$4,'State Zip Codes'!$T$3,"OUT OF TERRITORY"))))),$U$3)</f>
        <v>Zone 5</v>
      </c>
    </row>
    <row r="2957" spans="1:8" x14ac:dyDescent="0.25">
      <c r="A2957" t="s">
        <v>369</v>
      </c>
      <c r="B2957">
        <v>61818</v>
      </c>
      <c r="C2957" t="str">
        <f t="shared" si="46"/>
        <v>61818</v>
      </c>
      <c r="D2957" t="s">
        <v>350</v>
      </c>
      <c r="E2957" t="s">
        <v>1864</v>
      </c>
      <c r="F2957" t="s">
        <v>1971</v>
      </c>
      <c r="G2957" s="144">
        <v>149.1290856</v>
      </c>
      <c r="H2957" t="str">
        <f>IF(VLOOKUP(A2957,$J$4:$K$19,2)="Y",IF(G2957&lt;='State Zip Codes'!$P$4,'State Zip Codes'!$P$3,IF(G2957&lt;='State Zip Codes'!$Q$4,'State Zip Codes'!$Q$3,IF(G2957&lt;='State Zip Codes'!$R$4,'State Zip Codes'!$R$3,IF(G2957&lt;='State Zip Codes'!$S$4,'State Zip Codes'!$S$3,IF(G2957&lt;='State Zip Codes'!$T$4,'State Zip Codes'!$T$3,"OUT OF TERRITORY"))))),$U$3)</f>
        <v>Zone 5</v>
      </c>
    </row>
    <row r="2958" spans="1:8" x14ac:dyDescent="0.25">
      <c r="A2958" t="s">
        <v>369</v>
      </c>
      <c r="B2958">
        <v>61531</v>
      </c>
      <c r="C2958" t="str">
        <f t="shared" si="46"/>
        <v>61531</v>
      </c>
      <c r="D2958" t="s">
        <v>350</v>
      </c>
      <c r="E2958" t="s">
        <v>1879</v>
      </c>
      <c r="F2958" t="s">
        <v>1972</v>
      </c>
      <c r="G2958" s="144">
        <v>149.1290856</v>
      </c>
      <c r="H2958" t="str">
        <f>IF(VLOOKUP(A2958,$J$4:$K$19,2)="Y",IF(G2958&lt;='State Zip Codes'!$P$4,'State Zip Codes'!$P$3,IF(G2958&lt;='State Zip Codes'!$Q$4,'State Zip Codes'!$Q$3,IF(G2958&lt;='State Zip Codes'!$R$4,'State Zip Codes'!$R$3,IF(G2958&lt;='State Zip Codes'!$S$4,'State Zip Codes'!$S$3,IF(G2958&lt;='State Zip Codes'!$T$4,'State Zip Codes'!$T$3,"OUT OF TERRITORY"))))),$U$3)</f>
        <v>Zone 5</v>
      </c>
    </row>
    <row r="2959" spans="1:8" x14ac:dyDescent="0.25">
      <c r="A2959" t="s">
        <v>369</v>
      </c>
      <c r="B2959">
        <v>61413</v>
      </c>
      <c r="C2959" t="str">
        <f t="shared" si="46"/>
        <v>61413</v>
      </c>
      <c r="D2959" t="s">
        <v>350</v>
      </c>
      <c r="E2959" t="s">
        <v>1791</v>
      </c>
      <c r="F2959" t="s">
        <v>1973</v>
      </c>
      <c r="G2959" s="144">
        <v>149.75045678999999</v>
      </c>
      <c r="H2959" t="str">
        <f>IF(VLOOKUP(A2959,$J$4:$K$19,2)="Y",IF(G2959&lt;='State Zip Codes'!$P$4,'State Zip Codes'!$P$3,IF(G2959&lt;='State Zip Codes'!$Q$4,'State Zip Codes'!$Q$3,IF(G2959&lt;='State Zip Codes'!$R$4,'State Zip Codes'!$R$3,IF(G2959&lt;='State Zip Codes'!$S$4,'State Zip Codes'!$S$3,IF(G2959&lt;='State Zip Codes'!$T$4,'State Zip Codes'!$T$3,"OUT OF TERRITORY"))))),$U$3)</f>
        <v>Zone 5</v>
      </c>
    </row>
    <row r="2960" spans="1:8" x14ac:dyDescent="0.25">
      <c r="A2960" t="s">
        <v>369</v>
      </c>
      <c r="B2960">
        <v>61265</v>
      </c>
      <c r="C2960" t="str">
        <f t="shared" si="46"/>
        <v>61265</v>
      </c>
      <c r="D2960" t="s">
        <v>350</v>
      </c>
      <c r="E2960" t="s">
        <v>1913</v>
      </c>
      <c r="F2960" t="s">
        <v>1974</v>
      </c>
      <c r="G2960" s="144">
        <v>150.37182797999998</v>
      </c>
      <c r="H2960" t="str">
        <f>IF(VLOOKUP(A2960,$J$4:$K$19,2)="Y",IF(G2960&lt;='State Zip Codes'!$P$4,'State Zip Codes'!$P$3,IF(G2960&lt;='State Zip Codes'!$Q$4,'State Zip Codes'!$Q$3,IF(G2960&lt;='State Zip Codes'!$R$4,'State Zip Codes'!$R$3,IF(G2960&lt;='State Zip Codes'!$S$4,'State Zip Codes'!$S$3,IF(G2960&lt;='State Zip Codes'!$T$4,'State Zip Codes'!$T$3,"OUT OF TERRITORY"))))),$U$3)</f>
        <v>Zone 5</v>
      </c>
    </row>
    <row r="2961" spans="1:8" x14ac:dyDescent="0.25">
      <c r="A2961" t="s">
        <v>369</v>
      </c>
      <c r="B2961">
        <v>62518</v>
      </c>
      <c r="C2961" t="str">
        <f t="shared" si="46"/>
        <v>62518</v>
      </c>
      <c r="D2961" t="s">
        <v>350</v>
      </c>
      <c r="E2961" t="s">
        <v>559</v>
      </c>
      <c r="F2961" t="s">
        <v>1975</v>
      </c>
      <c r="G2961" s="144">
        <v>150.37182797999998</v>
      </c>
      <c r="H2961" t="str">
        <f>IF(VLOOKUP(A2961,$J$4:$K$19,2)="Y",IF(G2961&lt;='State Zip Codes'!$P$4,'State Zip Codes'!$P$3,IF(G2961&lt;='State Zip Codes'!$Q$4,'State Zip Codes'!$Q$3,IF(G2961&lt;='State Zip Codes'!$R$4,'State Zip Codes'!$R$3,IF(G2961&lt;='State Zip Codes'!$S$4,'State Zip Codes'!$S$3,IF(G2961&lt;='State Zip Codes'!$T$4,'State Zip Codes'!$T$3,"OUT OF TERRITORY"))))),$U$3)</f>
        <v>Zone 5</v>
      </c>
    </row>
    <row r="2962" spans="1:8" x14ac:dyDescent="0.25">
      <c r="A2962" t="s">
        <v>369</v>
      </c>
      <c r="B2962">
        <v>61468</v>
      </c>
      <c r="C2962" t="str">
        <f t="shared" si="46"/>
        <v>61468</v>
      </c>
      <c r="D2962" t="s">
        <v>350</v>
      </c>
      <c r="E2962" t="s">
        <v>1791</v>
      </c>
      <c r="F2962" t="s">
        <v>1976</v>
      </c>
      <c r="G2962" s="144">
        <v>150.37182797999998</v>
      </c>
      <c r="H2962" t="str">
        <f>IF(VLOOKUP(A2962,$J$4:$K$19,2)="Y",IF(G2962&lt;='State Zip Codes'!$P$4,'State Zip Codes'!$P$3,IF(G2962&lt;='State Zip Codes'!$Q$4,'State Zip Codes'!$Q$3,IF(G2962&lt;='State Zip Codes'!$R$4,'State Zip Codes'!$R$3,IF(G2962&lt;='State Zip Codes'!$S$4,'State Zip Codes'!$S$3,IF(G2962&lt;='State Zip Codes'!$T$4,'State Zip Codes'!$T$3,"OUT OF TERRITORY"))))),$U$3)</f>
        <v>Zone 5</v>
      </c>
    </row>
    <row r="2963" spans="1:8" x14ac:dyDescent="0.25">
      <c r="A2963" t="s">
        <v>369</v>
      </c>
      <c r="B2963">
        <v>61448</v>
      </c>
      <c r="C2963" t="str">
        <f t="shared" si="46"/>
        <v>61448</v>
      </c>
      <c r="D2963" t="s">
        <v>350</v>
      </c>
      <c r="E2963" t="s">
        <v>1929</v>
      </c>
      <c r="F2963" t="s">
        <v>1977</v>
      </c>
      <c r="G2963" s="144">
        <v>150.37182797999998</v>
      </c>
      <c r="H2963" t="str">
        <f>IF(VLOOKUP(A2963,$J$4:$K$19,2)="Y",IF(G2963&lt;='State Zip Codes'!$P$4,'State Zip Codes'!$P$3,IF(G2963&lt;='State Zip Codes'!$Q$4,'State Zip Codes'!$Q$3,IF(G2963&lt;='State Zip Codes'!$R$4,'State Zip Codes'!$R$3,IF(G2963&lt;='State Zip Codes'!$S$4,'State Zip Codes'!$S$3,IF(G2963&lt;='State Zip Codes'!$T$4,'State Zip Codes'!$T$3,"OUT OF TERRITORY"))))),$U$3)</f>
        <v>Zone 5</v>
      </c>
    </row>
    <row r="2964" spans="1:8" x14ac:dyDescent="0.25">
      <c r="A2964" t="s">
        <v>369</v>
      </c>
      <c r="B2964">
        <v>61929</v>
      </c>
      <c r="C2964" t="str">
        <f t="shared" si="46"/>
        <v>61929</v>
      </c>
      <c r="D2964" t="s">
        <v>350</v>
      </c>
      <c r="E2964" t="s">
        <v>1864</v>
      </c>
      <c r="F2964" t="s">
        <v>1978</v>
      </c>
      <c r="G2964" s="144">
        <v>150.37182797999998</v>
      </c>
      <c r="H2964" t="str">
        <f>IF(VLOOKUP(A2964,$J$4:$K$19,2)="Y",IF(G2964&lt;='State Zip Codes'!$P$4,'State Zip Codes'!$P$3,IF(G2964&lt;='State Zip Codes'!$Q$4,'State Zip Codes'!$Q$3,IF(G2964&lt;='State Zip Codes'!$R$4,'State Zip Codes'!$R$3,IF(G2964&lt;='State Zip Codes'!$S$4,'State Zip Codes'!$S$3,IF(G2964&lt;='State Zip Codes'!$T$4,'State Zip Codes'!$T$3,"OUT OF TERRITORY"))))),$U$3)</f>
        <v>Zone 5</v>
      </c>
    </row>
    <row r="2965" spans="1:8" x14ac:dyDescent="0.25">
      <c r="A2965" t="s">
        <v>369</v>
      </c>
      <c r="B2965">
        <v>62656</v>
      </c>
      <c r="C2965" t="str">
        <f t="shared" si="46"/>
        <v>62656</v>
      </c>
      <c r="D2965" t="s">
        <v>350</v>
      </c>
      <c r="E2965" t="s">
        <v>559</v>
      </c>
      <c r="F2965" t="s">
        <v>514</v>
      </c>
      <c r="G2965" s="144">
        <v>150.99319917</v>
      </c>
      <c r="H2965" t="str">
        <f>IF(VLOOKUP(A2965,$J$4:$K$19,2)="Y",IF(G2965&lt;='State Zip Codes'!$P$4,'State Zip Codes'!$P$3,IF(G2965&lt;='State Zip Codes'!$Q$4,'State Zip Codes'!$Q$3,IF(G2965&lt;='State Zip Codes'!$R$4,'State Zip Codes'!$R$3,IF(G2965&lt;='State Zip Codes'!$S$4,'State Zip Codes'!$S$3,IF(G2965&lt;='State Zip Codes'!$T$4,'State Zip Codes'!$T$3,"OUT OF TERRITORY"))))),$U$3)</f>
        <v>Zone 5</v>
      </c>
    </row>
    <row r="2966" spans="1:8" x14ac:dyDescent="0.25">
      <c r="A2966" t="s">
        <v>369</v>
      </c>
      <c r="B2966">
        <v>61546</v>
      </c>
      <c r="C2966" t="str">
        <f t="shared" si="46"/>
        <v>61546</v>
      </c>
      <c r="D2966" t="s">
        <v>350</v>
      </c>
      <c r="E2966" t="s">
        <v>1979</v>
      </c>
      <c r="F2966" t="s">
        <v>1980</v>
      </c>
      <c r="G2966" s="144">
        <v>150.99319917</v>
      </c>
      <c r="H2966" t="str">
        <f>IF(VLOOKUP(A2966,$J$4:$K$19,2)="Y",IF(G2966&lt;='State Zip Codes'!$P$4,'State Zip Codes'!$P$3,IF(G2966&lt;='State Zip Codes'!$Q$4,'State Zip Codes'!$Q$3,IF(G2966&lt;='State Zip Codes'!$R$4,'State Zip Codes'!$R$3,IF(G2966&lt;='State Zip Codes'!$S$4,'State Zip Codes'!$S$3,IF(G2966&lt;='State Zip Codes'!$T$4,'State Zip Codes'!$T$3,"OUT OF TERRITORY"))))),$U$3)</f>
        <v>Zone 5</v>
      </c>
    </row>
    <row r="2967" spans="1:8" x14ac:dyDescent="0.25">
      <c r="A2967" t="s">
        <v>369</v>
      </c>
      <c r="B2967">
        <v>61436</v>
      </c>
      <c r="C2967" t="str">
        <f t="shared" si="46"/>
        <v>61436</v>
      </c>
      <c r="D2967" t="s">
        <v>350</v>
      </c>
      <c r="E2967" t="s">
        <v>1929</v>
      </c>
      <c r="F2967" t="s">
        <v>1981</v>
      </c>
      <c r="G2967" s="144">
        <v>150.99319917</v>
      </c>
      <c r="H2967" t="str">
        <f>IF(VLOOKUP(A2967,$J$4:$K$19,2)="Y",IF(G2967&lt;='State Zip Codes'!$P$4,'State Zip Codes'!$P$3,IF(G2967&lt;='State Zip Codes'!$Q$4,'State Zip Codes'!$Q$3,IF(G2967&lt;='State Zip Codes'!$R$4,'State Zip Codes'!$R$3,IF(G2967&lt;='State Zip Codes'!$S$4,'State Zip Codes'!$S$3,IF(G2967&lt;='State Zip Codes'!$T$4,'State Zip Codes'!$T$3,"OUT OF TERRITORY"))))),$U$3)</f>
        <v>Zone 5</v>
      </c>
    </row>
    <row r="2968" spans="1:8" x14ac:dyDescent="0.25">
      <c r="A2968" t="s">
        <v>369</v>
      </c>
      <c r="B2968">
        <v>61488</v>
      </c>
      <c r="C2968" t="str">
        <f t="shared" si="46"/>
        <v>61488</v>
      </c>
      <c r="D2968" t="s">
        <v>350</v>
      </c>
      <c r="E2968" t="s">
        <v>1929</v>
      </c>
      <c r="F2968" t="s">
        <v>1982</v>
      </c>
      <c r="G2968" s="144">
        <v>150.99319917</v>
      </c>
      <c r="H2968" t="str">
        <f>IF(VLOOKUP(A2968,$J$4:$K$19,2)="Y",IF(G2968&lt;='State Zip Codes'!$P$4,'State Zip Codes'!$P$3,IF(G2968&lt;='State Zip Codes'!$Q$4,'State Zip Codes'!$Q$3,IF(G2968&lt;='State Zip Codes'!$R$4,'State Zip Codes'!$R$3,IF(G2968&lt;='State Zip Codes'!$S$4,'State Zip Codes'!$S$3,IF(G2968&lt;='State Zip Codes'!$T$4,'State Zip Codes'!$T$3,"OUT OF TERRITORY"))))),$U$3)</f>
        <v>Zone 5</v>
      </c>
    </row>
    <row r="2969" spans="1:8" x14ac:dyDescent="0.25">
      <c r="A2969" t="s">
        <v>369</v>
      </c>
      <c r="B2969">
        <v>61917</v>
      </c>
      <c r="C2969" t="str">
        <f t="shared" si="46"/>
        <v>61917</v>
      </c>
      <c r="D2969" t="s">
        <v>350</v>
      </c>
      <c r="E2969" t="s">
        <v>1941</v>
      </c>
      <c r="F2969" t="s">
        <v>1983</v>
      </c>
      <c r="G2969" s="144">
        <v>152.23594154999998</v>
      </c>
      <c r="H2969" t="str">
        <f>IF(VLOOKUP(A2969,$J$4:$K$19,2)="Y",IF(G2969&lt;='State Zip Codes'!$P$4,'State Zip Codes'!$P$3,IF(G2969&lt;='State Zip Codes'!$Q$4,'State Zip Codes'!$Q$3,IF(G2969&lt;='State Zip Codes'!$R$4,'State Zip Codes'!$R$3,IF(G2969&lt;='State Zip Codes'!$S$4,'State Zip Codes'!$S$3,IF(G2969&lt;='State Zip Codes'!$T$4,'State Zip Codes'!$T$3,"OUT OF TERRITORY"))))),$U$3)</f>
        <v>Zone 5</v>
      </c>
    </row>
    <row r="2970" spans="1:8" x14ac:dyDescent="0.25">
      <c r="A2970" t="s">
        <v>369</v>
      </c>
      <c r="B2970">
        <v>62535</v>
      </c>
      <c r="C2970" t="str">
        <f t="shared" si="46"/>
        <v>62535</v>
      </c>
      <c r="D2970" t="s">
        <v>350</v>
      </c>
      <c r="E2970" t="s">
        <v>1958</v>
      </c>
      <c r="F2970" t="s">
        <v>1984</v>
      </c>
      <c r="G2970" s="144">
        <v>152.23594154999998</v>
      </c>
      <c r="H2970" t="str">
        <f>IF(VLOOKUP(A2970,$J$4:$K$19,2)="Y",IF(G2970&lt;='State Zip Codes'!$P$4,'State Zip Codes'!$P$3,IF(G2970&lt;='State Zip Codes'!$Q$4,'State Zip Codes'!$Q$3,IF(G2970&lt;='State Zip Codes'!$R$4,'State Zip Codes'!$R$3,IF(G2970&lt;='State Zip Codes'!$S$4,'State Zip Codes'!$S$3,IF(G2970&lt;='State Zip Codes'!$T$4,'State Zip Codes'!$T$3,"OUT OF TERRITORY"))))),$U$3)</f>
        <v>Zone 5</v>
      </c>
    </row>
    <row r="2971" spans="1:8" x14ac:dyDescent="0.25">
      <c r="A2971" t="s">
        <v>369</v>
      </c>
      <c r="B2971">
        <v>61472</v>
      </c>
      <c r="C2971" t="str">
        <f t="shared" si="46"/>
        <v>61472</v>
      </c>
      <c r="D2971" t="s">
        <v>350</v>
      </c>
      <c r="E2971" t="s">
        <v>1929</v>
      </c>
      <c r="F2971" t="s">
        <v>1985</v>
      </c>
      <c r="G2971" s="144">
        <v>152.23594154999998</v>
      </c>
      <c r="H2971" t="str">
        <f>IF(VLOOKUP(A2971,$J$4:$K$19,2)="Y",IF(G2971&lt;='State Zip Codes'!$P$4,'State Zip Codes'!$P$3,IF(G2971&lt;='State Zip Codes'!$Q$4,'State Zip Codes'!$Q$3,IF(G2971&lt;='State Zip Codes'!$R$4,'State Zip Codes'!$R$3,IF(G2971&lt;='State Zip Codes'!$S$4,'State Zip Codes'!$S$3,IF(G2971&lt;='State Zip Codes'!$T$4,'State Zip Codes'!$T$3,"OUT OF TERRITORY"))))),$U$3)</f>
        <v>Zone 5</v>
      </c>
    </row>
    <row r="2972" spans="1:8" x14ac:dyDescent="0.25">
      <c r="A2972" t="s">
        <v>369</v>
      </c>
      <c r="B2972">
        <v>62573</v>
      </c>
      <c r="C2972" t="str">
        <f t="shared" si="46"/>
        <v>62573</v>
      </c>
      <c r="D2972" t="s">
        <v>350</v>
      </c>
      <c r="E2972" t="s">
        <v>1958</v>
      </c>
      <c r="F2972" t="s">
        <v>1986</v>
      </c>
      <c r="G2972" s="144">
        <v>152.85731274</v>
      </c>
      <c r="H2972" t="str">
        <f>IF(VLOOKUP(A2972,$J$4:$K$19,2)="Y",IF(G2972&lt;='State Zip Codes'!$P$4,'State Zip Codes'!$P$3,IF(G2972&lt;='State Zip Codes'!$Q$4,'State Zip Codes'!$Q$3,IF(G2972&lt;='State Zip Codes'!$R$4,'State Zip Codes'!$R$3,IF(G2972&lt;='State Zip Codes'!$S$4,'State Zip Codes'!$S$3,IF(G2972&lt;='State Zip Codes'!$T$4,'State Zip Codes'!$T$3,"OUT OF TERRITORY"))))),$U$3)</f>
        <v>Zone 5</v>
      </c>
    </row>
    <row r="2973" spans="1:8" x14ac:dyDescent="0.25">
      <c r="A2973" t="s">
        <v>369</v>
      </c>
      <c r="B2973">
        <v>61430</v>
      </c>
      <c r="C2973" t="str">
        <f t="shared" si="46"/>
        <v>61430</v>
      </c>
      <c r="D2973" t="s">
        <v>350</v>
      </c>
      <c r="E2973" t="s">
        <v>1929</v>
      </c>
      <c r="F2973" t="s">
        <v>1987</v>
      </c>
      <c r="G2973" s="144">
        <v>153.47868392999999</v>
      </c>
      <c r="H2973" t="str">
        <f>IF(VLOOKUP(A2973,$J$4:$K$19,2)="Y",IF(G2973&lt;='State Zip Codes'!$P$4,'State Zip Codes'!$P$3,IF(G2973&lt;='State Zip Codes'!$Q$4,'State Zip Codes'!$Q$3,IF(G2973&lt;='State Zip Codes'!$R$4,'State Zip Codes'!$R$3,IF(G2973&lt;='State Zip Codes'!$S$4,'State Zip Codes'!$S$3,IF(G2973&lt;='State Zip Codes'!$T$4,'State Zip Codes'!$T$3,"OUT OF TERRITORY"))))),$U$3)</f>
        <v>Zone 5</v>
      </c>
    </row>
    <row r="2974" spans="1:8" x14ac:dyDescent="0.25">
      <c r="A2974" t="s">
        <v>369</v>
      </c>
      <c r="B2974">
        <v>61930</v>
      </c>
      <c r="C2974" t="str">
        <f t="shared" si="46"/>
        <v>61930</v>
      </c>
      <c r="D2974" t="s">
        <v>350</v>
      </c>
      <c r="E2974" t="s">
        <v>400</v>
      </c>
      <c r="F2974" t="s">
        <v>1988</v>
      </c>
      <c r="G2974" s="144">
        <v>153.47868392999999</v>
      </c>
      <c r="H2974" t="str">
        <f>IF(VLOOKUP(A2974,$J$4:$K$19,2)="Y",IF(G2974&lt;='State Zip Codes'!$P$4,'State Zip Codes'!$P$3,IF(G2974&lt;='State Zip Codes'!$Q$4,'State Zip Codes'!$Q$3,IF(G2974&lt;='State Zip Codes'!$R$4,'State Zip Codes'!$R$3,IF(G2974&lt;='State Zip Codes'!$S$4,'State Zip Codes'!$S$3,IF(G2974&lt;='State Zip Codes'!$T$4,'State Zip Codes'!$T$3,"OUT OF TERRITORY"))))),$U$3)</f>
        <v>Zone 5</v>
      </c>
    </row>
    <row r="2975" spans="1:8" x14ac:dyDescent="0.25">
      <c r="A2975" t="s">
        <v>369</v>
      </c>
      <c r="B2975">
        <v>62682</v>
      </c>
      <c r="C2975" t="str">
        <f t="shared" si="46"/>
        <v>62682</v>
      </c>
      <c r="D2975" t="s">
        <v>350</v>
      </c>
      <c r="E2975" t="s">
        <v>1979</v>
      </c>
      <c r="F2975" t="s">
        <v>1989</v>
      </c>
      <c r="G2975" s="144">
        <v>153.47868392999999</v>
      </c>
      <c r="H2975" t="str">
        <f>IF(VLOOKUP(A2975,$J$4:$K$19,2)="Y",IF(G2975&lt;='State Zip Codes'!$P$4,'State Zip Codes'!$P$3,IF(G2975&lt;='State Zip Codes'!$Q$4,'State Zip Codes'!$Q$3,IF(G2975&lt;='State Zip Codes'!$R$4,'State Zip Codes'!$R$3,IF(G2975&lt;='State Zip Codes'!$S$4,'State Zip Codes'!$S$3,IF(G2975&lt;='State Zip Codes'!$T$4,'State Zip Codes'!$T$3,"OUT OF TERRITORY"))))),$U$3)</f>
        <v>Zone 5</v>
      </c>
    </row>
    <row r="2976" spans="1:8" x14ac:dyDescent="0.25">
      <c r="A2976" t="s">
        <v>369</v>
      </c>
      <c r="B2976">
        <v>61943</v>
      </c>
      <c r="C2976" t="str">
        <f t="shared" si="46"/>
        <v>61943</v>
      </c>
      <c r="D2976" t="s">
        <v>350</v>
      </c>
      <c r="E2976" t="s">
        <v>1990</v>
      </c>
      <c r="F2976" t="s">
        <v>1991</v>
      </c>
      <c r="G2976" s="144">
        <v>154.10005511999998</v>
      </c>
      <c r="H2976" t="str">
        <f>IF(VLOOKUP(A2976,$J$4:$K$19,2)="Y",IF(G2976&lt;='State Zip Codes'!$P$4,'State Zip Codes'!$P$3,IF(G2976&lt;='State Zip Codes'!$Q$4,'State Zip Codes'!$Q$3,IF(G2976&lt;='State Zip Codes'!$R$4,'State Zip Codes'!$R$3,IF(G2976&lt;='State Zip Codes'!$S$4,'State Zip Codes'!$S$3,IF(G2976&lt;='State Zip Codes'!$T$4,'State Zip Codes'!$T$3,"OUT OF TERRITORY"))))),$U$3)</f>
        <v>Zone 5</v>
      </c>
    </row>
    <row r="2977" spans="1:8" x14ac:dyDescent="0.25">
      <c r="A2977" t="s">
        <v>369</v>
      </c>
      <c r="B2977">
        <v>62526</v>
      </c>
      <c r="C2977" t="str">
        <f t="shared" si="46"/>
        <v>62526</v>
      </c>
      <c r="D2977" t="s">
        <v>350</v>
      </c>
      <c r="E2977" t="s">
        <v>1958</v>
      </c>
      <c r="F2977" t="s">
        <v>1992</v>
      </c>
      <c r="G2977" s="144">
        <v>154.10005511999998</v>
      </c>
      <c r="H2977" t="str">
        <f>IF(VLOOKUP(A2977,$J$4:$K$19,2)="Y",IF(G2977&lt;='State Zip Codes'!$P$4,'State Zip Codes'!$P$3,IF(G2977&lt;='State Zip Codes'!$Q$4,'State Zip Codes'!$Q$3,IF(G2977&lt;='State Zip Codes'!$R$4,'State Zip Codes'!$R$3,IF(G2977&lt;='State Zip Codes'!$S$4,'State Zip Codes'!$S$3,IF(G2977&lt;='State Zip Codes'!$T$4,'State Zip Codes'!$T$3,"OUT OF TERRITORY"))))),$U$3)</f>
        <v>Zone 5</v>
      </c>
    </row>
    <row r="2978" spans="1:8" x14ac:dyDescent="0.25">
      <c r="A2978" t="s">
        <v>369</v>
      </c>
      <c r="B2978">
        <v>61458</v>
      </c>
      <c r="C2978" t="str">
        <f t="shared" si="46"/>
        <v>61458</v>
      </c>
      <c r="D2978" t="s">
        <v>350</v>
      </c>
      <c r="E2978" t="s">
        <v>1929</v>
      </c>
      <c r="F2978" t="s">
        <v>1993</v>
      </c>
      <c r="G2978" s="144">
        <v>154.10005511999998</v>
      </c>
      <c r="H2978" t="str">
        <f>IF(VLOOKUP(A2978,$J$4:$K$19,2)="Y",IF(G2978&lt;='State Zip Codes'!$P$4,'State Zip Codes'!$P$3,IF(G2978&lt;='State Zip Codes'!$Q$4,'State Zip Codes'!$Q$3,IF(G2978&lt;='State Zip Codes'!$R$4,'State Zip Codes'!$R$3,IF(G2978&lt;='State Zip Codes'!$S$4,'State Zip Codes'!$S$3,IF(G2978&lt;='State Zip Codes'!$T$4,'State Zip Codes'!$T$3,"OUT OF TERRITORY"))))),$U$3)</f>
        <v>Zone 5</v>
      </c>
    </row>
    <row r="2979" spans="1:8" x14ac:dyDescent="0.25">
      <c r="A2979" t="s">
        <v>369</v>
      </c>
      <c r="B2979">
        <v>61299</v>
      </c>
      <c r="C2979" t="str">
        <f t="shared" si="46"/>
        <v>61299</v>
      </c>
      <c r="D2979" t="s">
        <v>350</v>
      </c>
      <c r="E2979" t="s">
        <v>1913</v>
      </c>
      <c r="F2979" t="s">
        <v>1913</v>
      </c>
      <c r="G2979" s="144">
        <v>154.72142631</v>
      </c>
      <c r="H2979" t="str">
        <f>IF(VLOOKUP(A2979,$J$4:$K$19,2)="Y",IF(G2979&lt;='State Zip Codes'!$P$4,'State Zip Codes'!$P$3,IF(G2979&lt;='State Zip Codes'!$Q$4,'State Zip Codes'!$Q$3,IF(G2979&lt;='State Zip Codes'!$R$4,'State Zip Codes'!$R$3,IF(G2979&lt;='State Zip Codes'!$S$4,'State Zip Codes'!$S$3,IF(G2979&lt;='State Zip Codes'!$T$4,'State Zip Codes'!$T$3,"OUT OF TERRITORY"))))),$U$3)</f>
        <v>Zone 5</v>
      </c>
    </row>
    <row r="2980" spans="1:8" x14ac:dyDescent="0.25">
      <c r="A2980" t="s">
        <v>369</v>
      </c>
      <c r="B2980">
        <v>61281</v>
      </c>
      <c r="C2980" t="str">
        <f t="shared" si="46"/>
        <v>61281</v>
      </c>
      <c r="D2980" t="s">
        <v>350</v>
      </c>
      <c r="E2980" t="s">
        <v>1994</v>
      </c>
      <c r="F2980" t="s">
        <v>1995</v>
      </c>
      <c r="G2980" s="144">
        <v>154.72142631</v>
      </c>
      <c r="H2980" t="str">
        <f>IF(VLOOKUP(A2980,$J$4:$K$19,2)="Y",IF(G2980&lt;='State Zip Codes'!$P$4,'State Zip Codes'!$P$3,IF(G2980&lt;='State Zip Codes'!$Q$4,'State Zip Codes'!$Q$3,IF(G2980&lt;='State Zip Codes'!$R$4,'State Zip Codes'!$R$3,IF(G2980&lt;='State Zip Codes'!$S$4,'State Zip Codes'!$S$3,IF(G2980&lt;='State Zip Codes'!$T$4,'State Zip Codes'!$T$3,"OUT OF TERRITORY"))))),$U$3)</f>
        <v>Zone 5</v>
      </c>
    </row>
    <row r="2981" spans="1:8" x14ac:dyDescent="0.25">
      <c r="A2981" t="s">
        <v>369</v>
      </c>
      <c r="B2981">
        <v>61201</v>
      </c>
      <c r="C2981" t="str">
        <f t="shared" si="46"/>
        <v>61201</v>
      </c>
      <c r="D2981" t="s">
        <v>350</v>
      </c>
      <c r="E2981" t="s">
        <v>1913</v>
      </c>
      <c r="F2981" t="s">
        <v>1913</v>
      </c>
      <c r="G2981" s="144">
        <v>154.72142631</v>
      </c>
      <c r="H2981" t="str">
        <f>IF(VLOOKUP(A2981,$J$4:$K$19,2)="Y",IF(G2981&lt;='State Zip Codes'!$P$4,'State Zip Codes'!$P$3,IF(G2981&lt;='State Zip Codes'!$Q$4,'State Zip Codes'!$Q$3,IF(G2981&lt;='State Zip Codes'!$R$4,'State Zip Codes'!$R$3,IF(G2981&lt;='State Zip Codes'!$S$4,'State Zip Codes'!$S$3,IF(G2981&lt;='State Zip Codes'!$T$4,'State Zip Codes'!$T$3,"OUT OF TERRITORY"))))),$U$3)</f>
        <v>Zone 5</v>
      </c>
    </row>
    <row r="2982" spans="1:8" x14ac:dyDescent="0.25">
      <c r="A2982" t="s">
        <v>369</v>
      </c>
      <c r="B2982">
        <v>62543</v>
      </c>
      <c r="C2982" t="str">
        <f t="shared" si="46"/>
        <v>62543</v>
      </c>
      <c r="D2982" t="s">
        <v>350</v>
      </c>
      <c r="E2982" t="s">
        <v>559</v>
      </c>
      <c r="F2982" t="s">
        <v>1996</v>
      </c>
      <c r="G2982" s="144">
        <v>154.72142631</v>
      </c>
      <c r="H2982" t="str">
        <f>IF(VLOOKUP(A2982,$J$4:$K$19,2)="Y",IF(G2982&lt;='State Zip Codes'!$P$4,'State Zip Codes'!$P$3,IF(G2982&lt;='State Zip Codes'!$Q$4,'State Zip Codes'!$Q$3,IF(G2982&lt;='State Zip Codes'!$R$4,'State Zip Codes'!$R$3,IF(G2982&lt;='State Zip Codes'!$S$4,'State Zip Codes'!$S$3,IF(G2982&lt;='State Zip Codes'!$T$4,'State Zip Codes'!$T$3,"OUT OF TERRITORY"))))),$U$3)</f>
        <v>Zone 5</v>
      </c>
    </row>
    <row r="2983" spans="1:8" x14ac:dyDescent="0.25">
      <c r="A2983" t="s">
        <v>369</v>
      </c>
      <c r="B2983">
        <v>61025</v>
      </c>
      <c r="C2983" t="str">
        <f t="shared" si="46"/>
        <v>61025</v>
      </c>
      <c r="D2983" t="s">
        <v>350</v>
      </c>
      <c r="E2983" t="s">
        <v>1874</v>
      </c>
      <c r="F2983" t="s">
        <v>1997</v>
      </c>
      <c r="G2983" s="144">
        <v>155.34279749999999</v>
      </c>
      <c r="H2983" t="str">
        <f>IF(VLOOKUP(A2983,$J$4:$K$19,2)="Y",IF(G2983&lt;='State Zip Codes'!$P$4,'State Zip Codes'!$P$3,IF(G2983&lt;='State Zip Codes'!$Q$4,'State Zip Codes'!$Q$3,IF(G2983&lt;='State Zip Codes'!$R$4,'State Zip Codes'!$R$3,IF(G2983&lt;='State Zip Codes'!$S$4,'State Zip Codes'!$S$3,IF(G2983&lt;='State Zip Codes'!$T$4,'State Zip Codes'!$T$3,"OUT OF TERRITORY"))))),$U$3)</f>
        <v>Zone 5</v>
      </c>
    </row>
    <row r="2984" spans="1:8" x14ac:dyDescent="0.25">
      <c r="A2984" t="s">
        <v>369</v>
      </c>
      <c r="B2984">
        <v>61465</v>
      </c>
      <c r="C2984" t="str">
        <f t="shared" si="46"/>
        <v>61465</v>
      </c>
      <c r="D2984" t="s">
        <v>350</v>
      </c>
      <c r="E2984" t="s">
        <v>1994</v>
      </c>
      <c r="F2984" t="s">
        <v>1998</v>
      </c>
      <c r="G2984" s="144">
        <v>155.34279749999999</v>
      </c>
      <c r="H2984" t="str">
        <f>IF(VLOOKUP(A2984,$J$4:$K$19,2)="Y",IF(G2984&lt;='State Zip Codes'!$P$4,'State Zip Codes'!$P$3,IF(G2984&lt;='State Zip Codes'!$Q$4,'State Zip Codes'!$Q$3,IF(G2984&lt;='State Zip Codes'!$R$4,'State Zip Codes'!$R$3,IF(G2984&lt;='State Zip Codes'!$S$4,'State Zip Codes'!$S$3,IF(G2984&lt;='State Zip Codes'!$T$4,'State Zip Codes'!$T$3,"OUT OF TERRITORY"))))),$U$3)</f>
        <v>Zone 5</v>
      </c>
    </row>
    <row r="2985" spans="1:8" x14ac:dyDescent="0.25">
      <c r="A2985" t="s">
        <v>369</v>
      </c>
      <c r="B2985">
        <v>62671</v>
      </c>
      <c r="C2985" t="str">
        <f t="shared" si="46"/>
        <v>62671</v>
      </c>
      <c r="D2985" t="s">
        <v>350</v>
      </c>
      <c r="E2985" t="s">
        <v>559</v>
      </c>
      <c r="F2985" t="s">
        <v>1999</v>
      </c>
      <c r="G2985" s="144">
        <v>155.34279749999999</v>
      </c>
      <c r="H2985" t="str">
        <f>IF(VLOOKUP(A2985,$J$4:$K$19,2)="Y",IF(G2985&lt;='State Zip Codes'!$P$4,'State Zip Codes'!$P$3,IF(G2985&lt;='State Zip Codes'!$Q$4,'State Zip Codes'!$Q$3,IF(G2985&lt;='State Zip Codes'!$R$4,'State Zip Codes'!$R$3,IF(G2985&lt;='State Zip Codes'!$S$4,'State Zip Codes'!$S$3,IF(G2985&lt;='State Zip Codes'!$T$4,'State Zip Codes'!$T$3,"OUT OF TERRITORY"))))),$U$3)</f>
        <v>Zone 5</v>
      </c>
    </row>
    <row r="2986" spans="1:8" x14ac:dyDescent="0.25">
      <c r="A2986" t="s">
        <v>369</v>
      </c>
      <c r="B2986">
        <v>61910</v>
      </c>
      <c r="C2986" t="str">
        <f t="shared" si="46"/>
        <v>61910</v>
      </c>
      <c r="D2986" t="s">
        <v>350</v>
      </c>
      <c r="E2986" t="s">
        <v>400</v>
      </c>
      <c r="F2986" t="s">
        <v>2000</v>
      </c>
      <c r="G2986" s="144">
        <v>155.96416868999998</v>
      </c>
      <c r="H2986" t="str">
        <f>IF(VLOOKUP(A2986,$J$4:$K$19,2)="Y",IF(G2986&lt;='State Zip Codes'!$P$4,'State Zip Codes'!$P$3,IF(G2986&lt;='State Zip Codes'!$Q$4,'State Zip Codes'!$Q$3,IF(G2986&lt;='State Zip Codes'!$R$4,'State Zip Codes'!$R$3,IF(G2986&lt;='State Zip Codes'!$S$4,'State Zip Codes'!$S$3,IF(G2986&lt;='State Zip Codes'!$T$4,'State Zip Codes'!$T$3,"OUT OF TERRITORY"))))),$U$3)</f>
        <v>Zone 5</v>
      </c>
    </row>
    <row r="2987" spans="1:8" x14ac:dyDescent="0.25">
      <c r="A2987" t="s">
        <v>369</v>
      </c>
      <c r="B2987">
        <v>61532</v>
      </c>
      <c r="C2987" t="str">
        <f t="shared" si="46"/>
        <v>61532</v>
      </c>
      <c r="D2987" t="s">
        <v>350</v>
      </c>
      <c r="E2987" t="s">
        <v>1979</v>
      </c>
      <c r="F2987" t="s">
        <v>2001</v>
      </c>
      <c r="G2987" s="144">
        <v>155.96416868999998</v>
      </c>
      <c r="H2987" t="str">
        <f>IF(VLOOKUP(A2987,$J$4:$K$19,2)="Y",IF(G2987&lt;='State Zip Codes'!$P$4,'State Zip Codes'!$P$3,IF(G2987&lt;='State Zip Codes'!$Q$4,'State Zip Codes'!$Q$3,IF(G2987&lt;='State Zip Codes'!$R$4,'State Zip Codes'!$R$3,IF(G2987&lt;='State Zip Codes'!$S$4,'State Zip Codes'!$S$3,IF(G2987&lt;='State Zip Codes'!$T$4,'State Zip Codes'!$T$3,"OUT OF TERRITORY"))))),$U$3)</f>
        <v>Zone 5</v>
      </c>
    </row>
    <row r="2988" spans="1:8" x14ac:dyDescent="0.25">
      <c r="A2988" t="s">
        <v>369</v>
      </c>
      <c r="B2988">
        <v>61520</v>
      </c>
      <c r="C2988" t="str">
        <f t="shared" si="46"/>
        <v>61520</v>
      </c>
      <c r="D2988" t="s">
        <v>350</v>
      </c>
      <c r="E2988" t="s">
        <v>1879</v>
      </c>
      <c r="F2988" t="s">
        <v>2002</v>
      </c>
      <c r="G2988" s="144">
        <v>155.96416868999998</v>
      </c>
      <c r="H2988" t="str">
        <f>IF(VLOOKUP(A2988,$J$4:$K$19,2)="Y",IF(G2988&lt;='State Zip Codes'!$P$4,'State Zip Codes'!$P$3,IF(G2988&lt;='State Zip Codes'!$Q$4,'State Zip Codes'!$Q$3,IF(G2988&lt;='State Zip Codes'!$R$4,'State Zip Codes'!$R$3,IF(G2988&lt;='State Zip Codes'!$S$4,'State Zip Codes'!$S$3,IF(G2988&lt;='State Zip Codes'!$T$4,'State Zip Codes'!$T$3,"OUT OF TERRITORY"))))),$U$3)</f>
        <v>Zone 5</v>
      </c>
    </row>
    <row r="2989" spans="1:8" x14ac:dyDescent="0.25">
      <c r="A2989" t="s">
        <v>369</v>
      </c>
      <c r="B2989">
        <v>61401</v>
      </c>
      <c r="C2989" t="str">
        <f t="shared" si="46"/>
        <v>61401</v>
      </c>
      <c r="D2989" t="s">
        <v>350</v>
      </c>
      <c r="E2989" t="s">
        <v>1929</v>
      </c>
      <c r="F2989" t="s">
        <v>2003</v>
      </c>
      <c r="G2989" s="144">
        <v>155.96416868999998</v>
      </c>
      <c r="H2989" t="str">
        <f>IF(VLOOKUP(A2989,$J$4:$K$19,2)="Y",IF(G2989&lt;='State Zip Codes'!$P$4,'State Zip Codes'!$P$3,IF(G2989&lt;='State Zip Codes'!$Q$4,'State Zip Codes'!$Q$3,IF(G2989&lt;='State Zip Codes'!$R$4,'State Zip Codes'!$R$3,IF(G2989&lt;='State Zip Codes'!$S$4,'State Zip Codes'!$S$3,IF(G2989&lt;='State Zip Codes'!$T$4,'State Zip Codes'!$T$3,"OUT OF TERRITORY"))))),$U$3)</f>
        <v>Zone 5</v>
      </c>
    </row>
    <row r="2990" spans="1:8" x14ac:dyDescent="0.25">
      <c r="A2990" t="s">
        <v>369</v>
      </c>
      <c r="B2990">
        <v>61432</v>
      </c>
      <c r="C2990" t="str">
        <f t="shared" si="46"/>
        <v>61432</v>
      </c>
      <c r="D2990" t="s">
        <v>350</v>
      </c>
      <c r="E2990" t="s">
        <v>1879</v>
      </c>
      <c r="F2990" t="s">
        <v>2004</v>
      </c>
      <c r="G2990" s="144">
        <v>156.58553988</v>
      </c>
      <c r="H2990" t="str">
        <f>IF(VLOOKUP(A2990,$J$4:$K$19,2)="Y",IF(G2990&lt;='State Zip Codes'!$P$4,'State Zip Codes'!$P$3,IF(G2990&lt;='State Zip Codes'!$Q$4,'State Zip Codes'!$Q$3,IF(G2990&lt;='State Zip Codes'!$R$4,'State Zip Codes'!$R$3,IF(G2990&lt;='State Zip Codes'!$S$4,'State Zip Codes'!$S$3,IF(G2990&lt;='State Zip Codes'!$T$4,'State Zip Codes'!$T$3,"OUT OF TERRITORY"))))),$U$3)</f>
        <v>Zone 5</v>
      </c>
    </row>
    <row r="2991" spans="1:8" x14ac:dyDescent="0.25">
      <c r="A2991" t="s">
        <v>369</v>
      </c>
      <c r="B2991">
        <v>62523</v>
      </c>
      <c r="C2991" t="str">
        <f t="shared" si="46"/>
        <v>62523</v>
      </c>
      <c r="D2991" t="s">
        <v>350</v>
      </c>
      <c r="E2991" t="s">
        <v>1958</v>
      </c>
      <c r="F2991" t="s">
        <v>1992</v>
      </c>
      <c r="G2991" s="144">
        <v>156.58553988</v>
      </c>
      <c r="H2991" t="str">
        <f>IF(VLOOKUP(A2991,$J$4:$K$19,2)="Y",IF(G2991&lt;='State Zip Codes'!$P$4,'State Zip Codes'!$P$3,IF(G2991&lt;='State Zip Codes'!$Q$4,'State Zip Codes'!$Q$3,IF(G2991&lt;='State Zip Codes'!$R$4,'State Zip Codes'!$R$3,IF(G2991&lt;='State Zip Codes'!$S$4,'State Zip Codes'!$S$3,IF(G2991&lt;='State Zip Codes'!$T$4,'State Zip Codes'!$T$3,"OUT OF TERRITORY"))))),$U$3)</f>
        <v>Zone 5</v>
      </c>
    </row>
    <row r="2992" spans="1:8" x14ac:dyDescent="0.25">
      <c r="A2992" t="s">
        <v>369</v>
      </c>
      <c r="B2992">
        <v>61944</v>
      </c>
      <c r="C2992" t="str">
        <f t="shared" si="46"/>
        <v>61944</v>
      </c>
      <c r="D2992" t="s">
        <v>350</v>
      </c>
      <c r="E2992" t="s">
        <v>1941</v>
      </c>
      <c r="F2992" t="s">
        <v>2005</v>
      </c>
      <c r="G2992" s="144">
        <v>156.58553988</v>
      </c>
      <c r="H2992" t="str">
        <f>IF(VLOOKUP(A2992,$J$4:$K$19,2)="Y",IF(G2992&lt;='State Zip Codes'!$P$4,'State Zip Codes'!$P$3,IF(G2992&lt;='State Zip Codes'!$Q$4,'State Zip Codes'!$Q$3,IF(G2992&lt;='State Zip Codes'!$R$4,'State Zip Codes'!$R$3,IF(G2992&lt;='State Zip Codes'!$S$4,'State Zip Codes'!$S$3,IF(G2992&lt;='State Zip Codes'!$T$4,'State Zip Codes'!$T$3,"OUT OF TERRITORY"))))),$U$3)</f>
        <v>Zone 5</v>
      </c>
    </row>
    <row r="2993" spans="1:8" x14ac:dyDescent="0.25">
      <c r="A2993" t="s">
        <v>369</v>
      </c>
      <c r="B2993">
        <v>62548</v>
      </c>
      <c r="C2993" t="str">
        <f t="shared" si="46"/>
        <v>62548</v>
      </c>
      <c r="D2993" t="s">
        <v>350</v>
      </c>
      <c r="E2993" t="s">
        <v>559</v>
      </c>
      <c r="F2993" t="s">
        <v>2006</v>
      </c>
      <c r="G2993" s="144">
        <v>157.20691106999999</v>
      </c>
      <c r="H2993" t="str">
        <f>IF(VLOOKUP(A2993,$J$4:$K$19,2)="Y",IF(G2993&lt;='State Zip Codes'!$P$4,'State Zip Codes'!$P$3,IF(G2993&lt;='State Zip Codes'!$Q$4,'State Zip Codes'!$Q$3,IF(G2993&lt;='State Zip Codes'!$R$4,'State Zip Codes'!$R$3,IF(G2993&lt;='State Zip Codes'!$S$4,'State Zip Codes'!$S$3,IF(G2993&lt;='State Zip Codes'!$T$4,'State Zip Codes'!$T$3,"OUT OF TERRITORY"))))),$U$3)</f>
        <v>Zone 5</v>
      </c>
    </row>
    <row r="2994" spans="1:8" x14ac:dyDescent="0.25">
      <c r="A2994" t="s">
        <v>369</v>
      </c>
      <c r="B2994">
        <v>61264</v>
      </c>
      <c r="C2994" t="str">
        <f t="shared" si="46"/>
        <v>61264</v>
      </c>
      <c r="D2994" t="s">
        <v>350</v>
      </c>
      <c r="E2994" t="s">
        <v>1913</v>
      </c>
      <c r="F2994" t="s">
        <v>2007</v>
      </c>
      <c r="G2994" s="144">
        <v>157.20691106999999</v>
      </c>
      <c r="H2994" t="str">
        <f>IF(VLOOKUP(A2994,$J$4:$K$19,2)="Y",IF(G2994&lt;='State Zip Codes'!$P$4,'State Zip Codes'!$P$3,IF(G2994&lt;='State Zip Codes'!$Q$4,'State Zip Codes'!$Q$3,IF(G2994&lt;='State Zip Codes'!$R$4,'State Zip Codes'!$R$3,IF(G2994&lt;='State Zip Codes'!$S$4,'State Zip Codes'!$S$3,IF(G2994&lt;='State Zip Codes'!$T$4,'State Zip Codes'!$T$3,"OUT OF TERRITORY"))))),$U$3)</f>
        <v>Zone 5</v>
      </c>
    </row>
    <row r="2995" spans="1:8" x14ac:dyDescent="0.25">
      <c r="A2995" t="s">
        <v>369</v>
      </c>
      <c r="B2995">
        <v>61466</v>
      </c>
      <c r="C2995" t="str">
        <f t="shared" si="46"/>
        <v>61466</v>
      </c>
      <c r="D2995" t="s">
        <v>350</v>
      </c>
      <c r="E2995" t="s">
        <v>1994</v>
      </c>
      <c r="F2995" t="s">
        <v>2008</v>
      </c>
      <c r="G2995" s="144">
        <v>157.20691106999999</v>
      </c>
      <c r="H2995" t="str">
        <f>IF(VLOOKUP(A2995,$J$4:$K$19,2)="Y",IF(G2995&lt;='State Zip Codes'!$P$4,'State Zip Codes'!$P$3,IF(G2995&lt;='State Zip Codes'!$Q$4,'State Zip Codes'!$Q$3,IF(G2995&lt;='State Zip Codes'!$R$4,'State Zip Codes'!$R$3,IF(G2995&lt;='State Zip Codes'!$S$4,'State Zip Codes'!$S$3,IF(G2995&lt;='State Zip Codes'!$T$4,'State Zip Codes'!$T$3,"OUT OF TERRITORY"))))),$U$3)</f>
        <v>Zone 5</v>
      </c>
    </row>
    <row r="2996" spans="1:8" x14ac:dyDescent="0.25">
      <c r="A2996" t="s">
        <v>369</v>
      </c>
      <c r="B2996">
        <v>61911</v>
      </c>
      <c r="C2996" t="str">
        <f t="shared" si="46"/>
        <v>61911</v>
      </c>
      <c r="D2996" t="s">
        <v>350</v>
      </c>
      <c r="E2996" t="s">
        <v>400</v>
      </c>
      <c r="F2996" t="s">
        <v>2009</v>
      </c>
      <c r="G2996" s="144">
        <v>157.82828225999998</v>
      </c>
      <c r="H2996" t="str">
        <f>IF(VLOOKUP(A2996,$J$4:$K$19,2)="Y",IF(G2996&lt;='State Zip Codes'!$P$4,'State Zip Codes'!$P$3,IF(G2996&lt;='State Zip Codes'!$Q$4,'State Zip Codes'!$Q$3,IF(G2996&lt;='State Zip Codes'!$R$4,'State Zip Codes'!$R$3,IF(G2996&lt;='State Zip Codes'!$S$4,'State Zip Codes'!$S$3,IF(G2996&lt;='State Zip Codes'!$T$4,'State Zip Codes'!$T$3,"OUT OF TERRITORY"))))),$U$3)</f>
        <v>Zone 5</v>
      </c>
    </row>
    <row r="2997" spans="1:8" x14ac:dyDescent="0.25">
      <c r="A2997" t="s">
        <v>369</v>
      </c>
      <c r="B2997">
        <v>62521</v>
      </c>
      <c r="C2997" t="str">
        <f t="shared" si="46"/>
        <v>62521</v>
      </c>
      <c r="D2997" t="s">
        <v>350</v>
      </c>
      <c r="E2997" t="s">
        <v>1958</v>
      </c>
      <c r="F2997" t="s">
        <v>1992</v>
      </c>
      <c r="G2997" s="144">
        <v>158.44965345</v>
      </c>
      <c r="H2997" t="str">
        <f>IF(VLOOKUP(A2997,$J$4:$K$19,2)="Y",IF(G2997&lt;='State Zip Codes'!$P$4,'State Zip Codes'!$P$3,IF(G2997&lt;='State Zip Codes'!$Q$4,'State Zip Codes'!$Q$3,IF(G2997&lt;='State Zip Codes'!$R$4,'State Zip Codes'!$R$3,IF(G2997&lt;='State Zip Codes'!$S$4,'State Zip Codes'!$S$3,IF(G2997&lt;='State Zip Codes'!$T$4,'State Zip Codes'!$T$3,"OUT OF TERRITORY"))))),$U$3)</f>
        <v>Zone 5</v>
      </c>
    </row>
    <row r="2998" spans="1:8" x14ac:dyDescent="0.25">
      <c r="A2998" t="s">
        <v>369</v>
      </c>
      <c r="B2998">
        <v>61937</v>
      </c>
      <c r="C2998" t="str">
        <f t="shared" si="46"/>
        <v>61937</v>
      </c>
      <c r="D2998" t="s">
        <v>350</v>
      </c>
      <c r="E2998" t="s">
        <v>2010</v>
      </c>
      <c r="F2998" t="s">
        <v>2011</v>
      </c>
      <c r="G2998" s="144">
        <v>158.44965345</v>
      </c>
      <c r="H2998" t="str">
        <f>IF(VLOOKUP(A2998,$J$4:$K$19,2)="Y",IF(G2998&lt;='State Zip Codes'!$P$4,'State Zip Codes'!$P$3,IF(G2998&lt;='State Zip Codes'!$Q$4,'State Zip Codes'!$Q$3,IF(G2998&lt;='State Zip Codes'!$R$4,'State Zip Codes'!$R$3,IF(G2998&lt;='State Zip Codes'!$S$4,'State Zip Codes'!$S$3,IF(G2998&lt;='State Zip Codes'!$T$4,'State Zip Codes'!$T$3,"OUT OF TERRITORY"))))),$U$3)</f>
        <v>Zone 5</v>
      </c>
    </row>
    <row r="2999" spans="1:8" x14ac:dyDescent="0.25">
      <c r="A2999" t="s">
        <v>369</v>
      </c>
      <c r="B2999">
        <v>61544</v>
      </c>
      <c r="C2999" t="str">
        <f t="shared" si="46"/>
        <v>61544</v>
      </c>
      <c r="D2999" t="s">
        <v>350</v>
      </c>
      <c r="E2999" t="s">
        <v>1879</v>
      </c>
      <c r="F2999" t="s">
        <v>2012</v>
      </c>
      <c r="G2999" s="144">
        <v>158.44965345</v>
      </c>
      <c r="H2999" t="str">
        <f>IF(VLOOKUP(A2999,$J$4:$K$19,2)="Y",IF(G2999&lt;='State Zip Codes'!$P$4,'State Zip Codes'!$P$3,IF(G2999&lt;='State Zip Codes'!$Q$4,'State Zip Codes'!$Q$3,IF(G2999&lt;='State Zip Codes'!$R$4,'State Zip Codes'!$R$3,IF(G2999&lt;='State Zip Codes'!$S$4,'State Zip Codes'!$S$3,IF(G2999&lt;='State Zip Codes'!$T$4,'State Zip Codes'!$T$3,"OUT OF TERRITORY"))))),$U$3)</f>
        <v>Zone 5</v>
      </c>
    </row>
    <row r="3000" spans="1:8" x14ac:dyDescent="0.25">
      <c r="A3000" t="s">
        <v>369</v>
      </c>
      <c r="B3000">
        <v>62664</v>
      </c>
      <c r="C3000" t="str">
        <f t="shared" si="46"/>
        <v>62664</v>
      </c>
      <c r="D3000" t="s">
        <v>350</v>
      </c>
      <c r="E3000" t="s">
        <v>1979</v>
      </c>
      <c r="F3000" t="s">
        <v>2013</v>
      </c>
      <c r="G3000" s="144">
        <v>158.44965345</v>
      </c>
      <c r="H3000" t="str">
        <f>IF(VLOOKUP(A3000,$J$4:$K$19,2)="Y",IF(G3000&lt;='State Zip Codes'!$P$4,'State Zip Codes'!$P$3,IF(G3000&lt;='State Zip Codes'!$Q$4,'State Zip Codes'!$Q$3,IF(G3000&lt;='State Zip Codes'!$R$4,'State Zip Codes'!$R$3,IF(G3000&lt;='State Zip Codes'!$S$4,'State Zip Codes'!$S$3,IF(G3000&lt;='State Zip Codes'!$T$4,'State Zip Codes'!$T$3,"OUT OF TERRITORY"))))),$U$3)</f>
        <v>Zone 5</v>
      </c>
    </row>
    <row r="3001" spans="1:8" x14ac:dyDescent="0.25">
      <c r="A3001" t="s">
        <v>369</v>
      </c>
      <c r="B3001">
        <v>62549</v>
      </c>
      <c r="C3001" t="str">
        <f t="shared" si="46"/>
        <v>62549</v>
      </c>
      <c r="D3001" t="s">
        <v>350</v>
      </c>
      <c r="E3001" t="s">
        <v>1958</v>
      </c>
      <c r="F3001" t="s">
        <v>2014</v>
      </c>
      <c r="G3001" s="144">
        <v>159.07102463999999</v>
      </c>
      <c r="H3001" t="str">
        <f>IF(VLOOKUP(A3001,$J$4:$K$19,2)="Y",IF(G3001&lt;='State Zip Codes'!$P$4,'State Zip Codes'!$P$3,IF(G3001&lt;='State Zip Codes'!$Q$4,'State Zip Codes'!$Q$3,IF(G3001&lt;='State Zip Codes'!$R$4,'State Zip Codes'!$R$3,IF(G3001&lt;='State Zip Codes'!$S$4,'State Zip Codes'!$S$3,IF(G3001&lt;='State Zip Codes'!$T$4,'State Zip Codes'!$T$3,"OUT OF TERRITORY"))))),$U$3)</f>
        <v>Zone 5</v>
      </c>
    </row>
    <row r="3002" spans="1:8" x14ac:dyDescent="0.25">
      <c r="A3002" t="s">
        <v>369</v>
      </c>
      <c r="B3002">
        <v>62666</v>
      </c>
      <c r="C3002" t="str">
        <f t="shared" si="46"/>
        <v>62666</v>
      </c>
      <c r="D3002" t="s">
        <v>350</v>
      </c>
      <c r="E3002" t="s">
        <v>559</v>
      </c>
      <c r="F3002" t="s">
        <v>2015</v>
      </c>
      <c r="G3002" s="144">
        <v>159.07102463999999</v>
      </c>
      <c r="H3002" t="str">
        <f>IF(VLOOKUP(A3002,$J$4:$K$19,2)="Y",IF(G3002&lt;='State Zip Codes'!$P$4,'State Zip Codes'!$P$3,IF(G3002&lt;='State Zip Codes'!$Q$4,'State Zip Codes'!$Q$3,IF(G3002&lt;='State Zip Codes'!$R$4,'State Zip Codes'!$R$3,IF(G3002&lt;='State Zip Codes'!$S$4,'State Zip Codes'!$S$3,IF(G3002&lt;='State Zip Codes'!$T$4,'State Zip Codes'!$T$3,"OUT OF TERRITORY"))))),$U$3)</f>
        <v>Zone 5</v>
      </c>
    </row>
    <row r="3003" spans="1:8" x14ac:dyDescent="0.25">
      <c r="A3003" t="s">
        <v>369</v>
      </c>
      <c r="B3003">
        <v>61567</v>
      </c>
      <c r="C3003" t="str">
        <f t="shared" si="46"/>
        <v>61567</v>
      </c>
      <c r="D3003" t="s">
        <v>350</v>
      </c>
      <c r="E3003" t="s">
        <v>1979</v>
      </c>
      <c r="F3003" t="s">
        <v>2016</v>
      </c>
      <c r="G3003" s="144">
        <v>159.69239582999998</v>
      </c>
      <c r="H3003" t="str">
        <f>IF(VLOOKUP(A3003,$J$4:$K$19,2)="Y",IF(G3003&lt;='State Zip Codes'!$P$4,'State Zip Codes'!$P$3,IF(G3003&lt;='State Zip Codes'!$Q$4,'State Zip Codes'!$Q$3,IF(G3003&lt;='State Zip Codes'!$R$4,'State Zip Codes'!$R$3,IF(G3003&lt;='State Zip Codes'!$S$4,'State Zip Codes'!$S$3,IF(G3003&lt;='State Zip Codes'!$T$4,'State Zip Codes'!$T$3,"OUT OF TERRITORY"))))),$U$3)</f>
        <v>Zone 5</v>
      </c>
    </row>
    <row r="3004" spans="1:8" x14ac:dyDescent="0.25">
      <c r="A3004" t="s">
        <v>369</v>
      </c>
      <c r="B3004">
        <v>61486</v>
      </c>
      <c r="C3004" t="str">
        <f t="shared" si="46"/>
        <v>61486</v>
      </c>
      <c r="D3004" t="s">
        <v>350</v>
      </c>
      <c r="E3004" t="s">
        <v>1994</v>
      </c>
      <c r="F3004" t="s">
        <v>1387</v>
      </c>
      <c r="G3004" s="144">
        <v>159.69239582999998</v>
      </c>
      <c r="H3004" t="str">
        <f>IF(VLOOKUP(A3004,$J$4:$K$19,2)="Y",IF(G3004&lt;='State Zip Codes'!$P$4,'State Zip Codes'!$P$3,IF(G3004&lt;='State Zip Codes'!$Q$4,'State Zip Codes'!$Q$3,IF(G3004&lt;='State Zip Codes'!$R$4,'State Zip Codes'!$R$3,IF(G3004&lt;='State Zip Codes'!$S$4,'State Zip Codes'!$S$3,IF(G3004&lt;='State Zip Codes'!$T$4,'State Zip Codes'!$T$3,"OUT OF TERRITORY"))))),$U$3)</f>
        <v>Zone 5</v>
      </c>
    </row>
    <row r="3005" spans="1:8" x14ac:dyDescent="0.25">
      <c r="A3005" t="s">
        <v>369</v>
      </c>
      <c r="B3005">
        <v>62522</v>
      </c>
      <c r="C3005" t="str">
        <f t="shared" si="46"/>
        <v>62522</v>
      </c>
      <c r="D3005" t="s">
        <v>350</v>
      </c>
      <c r="E3005" t="s">
        <v>1958</v>
      </c>
      <c r="F3005" t="s">
        <v>1992</v>
      </c>
      <c r="G3005" s="144">
        <v>160.31376702</v>
      </c>
      <c r="H3005" t="str">
        <f>IF(VLOOKUP(A3005,$J$4:$K$19,2)="Y",IF(G3005&lt;='State Zip Codes'!$P$4,'State Zip Codes'!$P$3,IF(G3005&lt;='State Zip Codes'!$Q$4,'State Zip Codes'!$Q$3,IF(G3005&lt;='State Zip Codes'!$R$4,'State Zip Codes'!$R$3,IF(G3005&lt;='State Zip Codes'!$S$4,'State Zip Codes'!$S$3,IF(G3005&lt;='State Zip Codes'!$T$4,'State Zip Codes'!$T$3,"OUT OF TERRITORY"))))),$U$3)</f>
        <v>Zone 5</v>
      </c>
    </row>
    <row r="3006" spans="1:8" x14ac:dyDescent="0.25">
      <c r="A3006" t="s">
        <v>369</v>
      </c>
      <c r="B3006">
        <v>62634</v>
      </c>
      <c r="C3006" t="str">
        <f t="shared" si="46"/>
        <v>62634</v>
      </c>
      <c r="D3006" t="s">
        <v>350</v>
      </c>
      <c r="E3006" t="s">
        <v>559</v>
      </c>
      <c r="F3006" t="s">
        <v>2017</v>
      </c>
      <c r="G3006" s="144">
        <v>160.31376702</v>
      </c>
      <c r="H3006" t="str">
        <f>IF(VLOOKUP(A3006,$J$4:$K$19,2)="Y",IF(G3006&lt;='State Zip Codes'!$P$4,'State Zip Codes'!$P$3,IF(G3006&lt;='State Zip Codes'!$Q$4,'State Zip Codes'!$Q$3,IF(G3006&lt;='State Zip Codes'!$R$4,'State Zip Codes'!$R$3,IF(G3006&lt;='State Zip Codes'!$S$4,'State Zip Codes'!$S$3,IF(G3006&lt;='State Zip Codes'!$T$4,'State Zip Codes'!$T$3,"OUT OF TERRITORY"))))),$U$3)</f>
        <v>Zone 5</v>
      </c>
    </row>
    <row r="3007" spans="1:8" x14ac:dyDescent="0.25">
      <c r="A3007" t="s">
        <v>369</v>
      </c>
      <c r="B3007">
        <v>61925</v>
      </c>
      <c r="C3007" t="str">
        <f t="shared" si="46"/>
        <v>61925</v>
      </c>
      <c r="D3007" t="s">
        <v>350</v>
      </c>
      <c r="E3007" t="s">
        <v>2010</v>
      </c>
      <c r="F3007" t="s">
        <v>2018</v>
      </c>
      <c r="G3007" s="144">
        <v>160.93513820999999</v>
      </c>
      <c r="H3007" t="str">
        <f>IF(VLOOKUP(A3007,$J$4:$K$19,2)="Y",IF(G3007&lt;='State Zip Codes'!$P$4,'State Zip Codes'!$P$3,IF(G3007&lt;='State Zip Codes'!$Q$4,'State Zip Codes'!$Q$3,IF(G3007&lt;='State Zip Codes'!$R$4,'State Zip Codes'!$R$3,IF(G3007&lt;='State Zip Codes'!$S$4,'State Zip Codes'!$S$3,IF(G3007&lt;='State Zip Codes'!$T$4,'State Zip Codes'!$T$3,"OUT OF TERRITORY"))))),$U$3)</f>
        <v>Zone 5</v>
      </c>
    </row>
    <row r="3008" spans="1:8" x14ac:dyDescent="0.25">
      <c r="A3008" t="s">
        <v>369</v>
      </c>
      <c r="B3008">
        <v>61933</v>
      </c>
      <c r="C3008" t="str">
        <f t="shared" si="46"/>
        <v>61933</v>
      </c>
      <c r="D3008" t="s">
        <v>350</v>
      </c>
      <c r="E3008" t="s">
        <v>1941</v>
      </c>
      <c r="F3008" t="s">
        <v>2019</v>
      </c>
      <c r="G3008" s="144">
        <v>160.93513820999999</v>
      </c>
      <c r="H3008" t="str">
        <f>IF(VLOOKUP(A3008,$J$4:$K$19,2)="Y",IF(G3008&lt;='State Zip Codes'!$P$4,'State Zip Codes'!$P$3,IF(G3008&lt;='State Zip Codes'!$Q$4,'State Zip Codes'!$Q$3,IF(G3008&lt;='State Zip Codes'!$R$4,'State Zip Codes'!$R$3,IF(G3008&lt;='State Zip Codes'!$S$4,'State Zip Codes'!$S$3,IF(G3008&lt;='State Zip Codes'!$T$4,'State Zip Codes'!$T$3,"OUT OF TERRITORY"))))),$U$3)</f>
        <v>Zone 5</v>
      </c>
    </row>
    <row r="3009" spans="1:8" x14ac:dyDescent="0.25">
      <c r="A3009" t="s">
        <v>369</v>
      </c>
      <c r="B3009">
        <v>62551</v>
      </c>
      <c r="C3009" t="str">
        <f t="shared" si="46"/>
        <v>62551</v>
      </c>
      <c r="D3009" t="s">
        <v>350</v>
      </c>
      <c r="E3009" t="s">
        <v>1958</v>
      </c>
      <c r="F3009" t="s">
        <v>2020</v>
      </c>
      <c r="G3009" s="144">
        <v>161.55650939999998</v>
      </c>
      <c r="H3009" t="str">
        <f>IF(VLOOKUP(A3009,$J$4:$K$19,2)="Y",IF(G3009&lt;='State Zip Codes'!$P$4,'State Zip Codes'!$P$3,IF(G3009&lt;='State Zip Codes'!$Q$4,'State Zip Codes'!$Q$3,IF(G3009&lt;='State Zip Codes'!$R$4,'State Zip Codes'!$R$3,IF(G3009&lt;='State Zip Codes'!$S$4,'State Zip Codes'!$S$3,IF(G3009&lt;='State Zip Codes'!$T$4,'State Zip Codes'!$T$3,"OUT OF TERRITORY"))))),$U$3)</f>
        <v>Zone 5</v>
      </c>
    </row>
    <row r="3010" spans="1:8" x14ac:dyDescent="0.25">
      <c r="A3010" t="s">
        <v>369</v>
      </c>
      <c r="B3010">
        <v>61931</v>
      </c>
      <c r="C3010" t="str">
        <f t="shared" si="46"/>
        <v>61931</v>
      </c>
      <c r="D3010" t="s">
        <v>350</v>
      </c>
      <c r="E3010" t="s">
        <v>1990</v>
      </c>
      <c r="F3010" t="s">
        <v>2021</v>
      </c>
      <c r="G3010" s="144">
        <v>161.55650939999998</v>
      </c>
      <c r="H3010" t="str">
        <f>IF(VLOOKUP(A3010,$J$4:$K$19,2)="Y",IF(G3010&lt;='State Zip Codes'!$P$4,'State Zip Codes'!$P$3,IF(G3010&lt;='State Zip Codes'!$Q$4,'State Zip Codes'!$Q$3,IF(G3010&lt;='State Zip Codes'!$R$4,'State Zip Codes'!$R$3,IF(G3010&lt;='State Zip Codes'!$S$4,'State Zip Codes'!$S$3,IF(G3010&lt;='State Zip Codes'!$T$4,'State Zip Codes'!$T$3,"OUT OF TERRITORY"))))),$U$3)</f>
        <v>Zone 5</v>
      </c>
    </row>
    <row r="3011" spans="1:8" x14ac:dyDescent="0.25">
      <c r="A3011" t="s">
        <v>369</v>
      </c>
      <c r="B3011">
        <v>61232</v>
      </c>
      <c r="C3011" t="str">
        <f t="shared" si="46"/>
        <v>61232</v>
      </c>
      <c r="D3011" t="s">
        <v>350</v>
      </c>
      <c r="E3011" t="s">
        <v>1913</v>
      </c>
      <c r="F3011" t="s">
        <v>2022</v>
      </c>
      <c r="G3011" s="144">
        <v>162.17788059</v>
      </c>
      <c r="H3011" t="str">
        <f>IF(VLOOKUP(A3011,$J$4:$K$19,2)="Y",IF(G3011&lt;='State Zip Codes'!$P$4,'State Zip Codes'!$P$3,IF(G3011&lt;='State Zip Codes'!$Q$4,'State Zip Codes'!$Q$3,IF(G3011&lt;='State Zip Codes'!$R$4,'State Zip Codes'!$R$3,IF(G3011&lt;='State Zip Codes'!$S$4,'State Zip Codes'!$S$3,IF(G3011&lt;='State Zip Codes'!$T$4,'State Zip Codes'!$T$3,"OUT OF TERRITORY"))))),$U$3)</f>
        <v>Zone 5</v>
      </c>
    </row>
    <row r="3012" spans="1:8" x14ac:dyDescent="0.25">
      <c r="A3012" t="s">
        <v>369</v>
      </c>
      <c r="B3012">
        <v>61410</v>
      </c>
      <c r="C3012" t="str">
        <f t="shared" si="46"/>
        <v>61410</v>
      </c>
      <c r="D3012" t="s">
        <v>350</v>
      </c>
      <c r="E3012" t="s">
        <v>1929</v>
      </c>
      <c r="F3012" t="s">
        <v>2023</v>
      </c>
      <c r="G3012" s="144">
        <v>162.79925177999999</v>
      </c>
      <c r="H3012" t="str">
        <f>IF(VLOOKUP(A3012,$J$4:$K$19,2)="Y",IF(G3012&lt;='State Zip Codes'!$P$4,'State Zip Codes'!$P$3,IF(G3012&lt;='State Zip Codes'!$Q$4,'State Zip Codes'!$Q$3,IF(G3012&lt;='State Zip Codes'!$R$4,'State Zip Codes'!$R$3,IF(G3012&lt;='State Zip Codes'!$S$4,'State Zip Codes'!$S$3,IF(G3012&lt;='State Zip Codes'!$T$4,'State Zip Codes'!$T$3,"OUT OF TERRITORY"))))),$U$3)</f>
        <v>Zone 5</v>
      </c>
    </row>
    <row r="3013" spans="1:8" x14ac:dyDescent="0.25">
      <c r="A3013" t="s">
        <v>369</v>
      </c>
      <c r="B3013">
        <v>61412</v>
      </c>
      <c r="C3013" t="str">
        <f t="shared" ref="C3013:C3076" si="47">TRIM(CLEAN(B3013))</f>
        <v>61412</v>
      </c>
      <c r="D3013" t="s">
        <v>350</v>
      </c>
      <c r="E3013" t="s">
        <v>1994</v>
      </c>
      <c r="F3013" t="s">
        <v>2024</v>
      </c>
      <c r="G3013" s="144">
        <v>163.42062296999998</v>
      </c>
      <c r="H3013" t="str">
        <f>IF(VLOOKUP(A3013,$J$4:$K$19,2)="Y",IF(G3013&lt;='State Zip Codes'!$P$4,'State Zip Codes'!$P$3,IF(G3013&lt;='State Zip Codes'!$Q$4,'State Zip Codes'!$Q$3,IF(G3013&lt;='State Zip Codes'!$R$4,'State Zip Codes'!$R$3,IF(G3013&lt;='State Zip Codes'!$S$4,'State Zip Codes'!$S$3,IF(G3013&lt;='State Zip Codes'!$T$4,'State Zip Codes'!$T$3,"OUT OF TERRITORY"))))),$U$3)</f>
        <v>Zone 5</v>
      </c>
    </row>
    <row r="3014" spans="1:8" x14ac:dyDescent="0.25">
      <c r="A3014" t="s">
        <v>369</v>
      </c>
      <c r="B3014">
        <v>62642</v>
      </c>
      <c r="C3014" t="str">
        <f t="shared" si="47"/>
        <v>62642</v>
      </c>
      <c r="D3014" t="s">
        <v>350</v>
      </c>
      <c r="E3014" t="s">
        <v>2025</v>
      </c>
      <c r="F3014" t="s">
        <v>2026</v>
      </c>
      <c r="G3014" s="144">
        <v>163.42062296999998</v>
      </c>
      <c r="H3014" t="str">
        <f>IF(VLOOKUP(A3014,$J$4:$K$19,2)="Y",IF(G3014&lt;='State Zip Codes'!$P$4,'State Zip Codes'!$P$3,IF(G3014&lt;='State Zip Codes'!$Q$4,'State Zip Codes'!$Q$3,IF(G3014&lt;='State Zip Codes'!$R$4,'State Zip Codes'!$R$3,IF(G3014&lt;='State Zip Codes'!$S$4,'State Zip Codes'!$S$3,IF(G3014&lt;='State Zip Codes'!$T$4,'State Zip Codes'!$T$3,"OUT OF TERRITORY"))))),$U$3)</f>
        <v>Zone 5</v>
      </c>
    </row>
    <row r="3015" spans="1:8" x14ac:dyDescent="0.25">
      <c r="A3015" t="s">
        <v>369</v>
      </c>
      <c r="B3015">
        <v>61912</v>
      </c>
      <c r="C3015" t="str">
        <f t="shared" si="47"/>
        <v>61912</v>
      </c>
      <c r="D3015" t="s">
        <v>350</v>
      </c>
      <c r="E3015" t="s">
        <v>1990</v>
      </c>
      <c r="F3015" t="s">
        <v>2027</v>
      </c>
      <c r="G3015" s="144">
        <v>163.42062296999998</v>
      </c>
      <c r="H3015" t="str">
        <f>IF(VLOOKUP(A3015,$J$4:$K$19,2)="Y",IF(G3015&lt;='State Zip Codes'!$P$4,'State Zip Codes'!$P$3,IF(G3015&lt;='State Zip Codes'!$Q$4,'State Zip Codes'!$Q$3,IF(G3015&lt;='State Zip Codes'!$R$4,'State Zip Codes'!$R$3,IF(G3015&lt;='State Zip Codes'!$S$4,'State Zip Codes'!$S$3,IF(G3015&lt;='State Zip Codes'!$T$4,'State Zip Codes'!$T$3,"OUT OF TERRITORY"))))),$U$3)</f>
        <v>Zone 5</v>
      </c>
    </row>
    <row r="3016" spans="1:8" x14ac:dyDescent="0.25">
      <c r="A3016" t="s">
        <v>369</v>
      </c>
      <c r="B3016">
        <v>62633</v>
      </c>
      <c r="C3016" t="str">
        <f t="shared" si="47"/>
        <v>62633</v>
      </c>
      <c r="D3016" t="s">
        <v>350</v>
      </c>
      <c r="E3016" t="s">
        <v>1979</v>
      </c>
      <c r="F3016" t="s">
        <v>2028</v>
      </c>
      <c r="G3016" s="144">
        <v>163.42062296999998</v>
      </c>
      <c r="H3016" t="str">
        <f>IF(VLOOKUP(A3016,$J$4:$K$19,2)="Y",IF(G3016&lt;='State Zip Codes'!$P$4,'State Zip Codes'!$P$3,IF(G3016&lt;='State Zip Codes'!$Q$4,'State Zip Codes'!$Q$3,IF(G3016&lt;='State Zip Codes'!$R$4,'State Zip Codes'!$R$3,IF(G3016&lt;='State Zip Codes'!$S$4,'State Zip Codes'!$S$3,IF(G3016&lt;='State Zip Codes'!$T$4,'State Zip Codes'!$T$3,"OUT OF TERRITORY"))))),$U$3)</f>
        <v>Zone 5</v>
      </c>
    </row>
    <row r="3017" spans="1:8" x14ac:dyDescent="0.25">
      <c r="A3017" t="s">
        <v>369</v>
      </c>
      <c r="B3017">
        <v>61474</v>
      </c>
      <c r="C3017" t="str">
        <f t="shared" si="47"/>
        <v>61474</v>
      </c>
      <c r="D3017" t="s">
        <v>350</v>
      </c>
      <c r="E3017" t="s">
        <v>1929</v>
      </c>
      <c r="F3017" t="s">
        <v>918</v>
      </c>
      <c r="G3017" s="144">
        <v>163.42062296999998</v>
      </c>
      <c r="H3017" t="str">
        <f>IF(VLOOKUP(A3017,$J$4:$K$19,2)="Y",IF(G3017&lt;='State Zip Codes'!$P$4,'State Zip Codes'!$P$3,IF(G3017&lt;='State Zip Codes'!$Q$4,'State Zip Codes'!$Q$3,IF(G3017&lt;='State Zip Codes'!$R$4,'State Zip Codes'!$R$3,IF(G3017&lt;='State Zip Codes'!$S$4,'State Zip Codes'!$S$3,IF(G3017&lt;='State Zip Codes'!$T$4,'State Zip Codes'!$T$3,"OUT OF TERRITORY"))))),$U$3)</f>
        <v>Zone 5</v>
      </c>
    </row>
    <row r="3018" spans="1:8" x14ac:dyDescent="0.25">
      <c r="A3018" t="s">
        <v>369</v>
      </c>
      <c r="B3018">
        <v>62539</v>
      </c>
      <c r="C3018" t="str">
        <f t="shared" si="47"/>
        <v>62539</v>
      </c>
      <c r="D3018" t="s">
        <v>350</v>
      </c>
      <c r="E3018" t="s">
        <v>2029</v>
      </c>
      <c r="F3018" t="s">
        <v>2030</v>
      </c>
      <c r="G3018" s="144">
        <v>164.04199416</v>
      </c>
      <c r="H3018" t="str">
        <f>IF(VLOOKUP(A3018,$J$4:$K$19,2)="Y",IF(G3018&lt;='State Zip Codes'!$P$4,'State Zip Codes'!$P$3,IF(G3018&lt;='State Zip Codes'!$Q$4,'State Zip Codes'!$Q$3,IF(G3018&lt;='State Zip Codes'!$R$4,'State Zip Codes'!$R$3,IF(G3018&lt;='State Zip Codes'!$S$4,'State Zip Codes'!$S$3,IF(G3018&lt;='State Zip Codes'!$T$4,'State Zip Codes'!$T$3,"OUT OF TERRITORY"))))),$U$3)</f>
        <v>Zone 5</v>
      </c>
    </row>
    <row r="3019" spans="1:8" x14ac:dyDescent="0.25">
      <c r="A3019" t="s">
        <v>369</v>
      </c>
      <c r="B3019">
        <v>61427</v>
      </c>
      <c r="C3019" t="str">
        <f t="shared" si="47"/>
        <v>61427</v>
      </c>
      <c r="D3019" t="s">
        <v>350</v>
      </c>
      <c r="E3019" t="s">
        <v>1879</v>
      </c>
      <c r="F3019" t="s">
        <v>2031</v>
      </c>
      <c r="G3019" s="144">
        <v>164.04199416</v>
      </c>
      <c r="H3019" t="str">
        <f>IF(VLOOKUP(A3019,$J$4:$K$19,2)="Y",IF(G3019&lt;='State Zip Codes'!$P$4,'State Zip Codes'!$P$3,IF(G3019&lt;='State Zip Codes'!$Q$4,'State Zip Codes'!$Q$3,IF(G3019&lt;='State Zip Codes'!$R$4,'State Zip Codes'!$R$3,IF(G3019&lt;='State Zip Codes'!$S$4,'State Zip Codes'!$S$3,IF(G3019&lt;='State Zip Codes'!$T$4,'State Zip Codes'!$T$3,"OUT OF TERRITORY"))))),$U$3)</f>
        <v>Zone 5</v>
      </c>
    </row>
    <row r="3020" spans="1:8" x14ac:dyDescent="0.25">
      <c r="A3020" t="s">
        <v>369</v>
      </c>
      <c r="B3020">
        <v>61431</v>
      </c>
      <c r="C3020" t="str">
        <f t="shared" si="47"/>
        <v>61431</v>
      </c>
      <c r="D3020" t="s">
        <v>350</v>
      </c>
      <c r="E3020" t="s">
        <v>1879</v>
      </c>
      <c r="F3020" t="s">
        <v>2032</v>
      </c>
      <c r="G3020" s="144">
        <v>164.04199416</v>
      </c>
      <c r="H3020" t="str">
        <f>IF(VLOOKUP(A3020,$J$4:$K$19,2)="Y",IF(G3020&lt;='State Zip Codes'!$P$4,'State Zip Codes'!$P$3,IF(G3020&lt;='State Zip Codes'!$Q$4,'State Zip Codes'!$Q$3,IF(G3020&lt;='State Zip Codes'!$R$4,'State Zip Codes'!$R$3,IF(G3020&lt;='State Zip Codes'!$S$4,'State Zip Codes'!$S$3,IF(G3020&lt;='State Zip Codes'!$T$4,'State Zip Codes'!$T$3,"OUT OF TERRITORY"))))),$U$3)</f>
        <v>Zone 5</v>
      </c>
    </row>
    <row r="3021" spans="1:8" x14ac:dyDescent="0.25">
      <c r="A3021" t="s">
        <v>369</v>
      </c>
      <c r="B3021">
        <v>61435</v>
      </c>
      <c r="C3021" t="str">
        <f t="shared" si="47"/>
        <v>61435</v>
      </c>
      <c r="D3021" t="s">
        <v>350</v>
      </c>
      <c r="E3021" t="s">
        <v>1877</v>
      </c>
      <c r="F3021" t="s">
        <v>2033</v>
      </c>
      <c r="G3021" s="144">
        <v>164.04199416</v>
      </c>
      <c r="H3021" t="str">
        <f>IF(VLOOKUP(A3021,$J$4:$K$19,2)="Y",IF(G3021&lt;='State Zip Codes'!$P$4,'State Zip Codes'!$P$3,IF(G3021&lt;='State Zip Codes'!$Q$4,'State Zip Codes'!$Q$3,IF(G3021&lt;='State Zip Codes'!$R$4,'State Zip Codes'!$R$3,IF(G3021&lt;='State Zip Codes'!$S$4,'State Zip Codes'!$S$3,IF(G3021&lt;='State Zip Codes'!$T$4,'State Zip Codes'!$T$3,"OUT OF TERRITORY"))))),$U$3)</f>
        <v>Zone 5</v>
      </c>
    </row>
    <row r="3022" spans="1:8" x14ac:dyDescent="0.25">
      <c r="A3022" t="s">
        <v>369</v>
      </c>
      <c r="B3022">
        <v>61284</v>
      </c>
      <c r="C3022" t="str">
        <f t="shared" si="47"/>
        <v>61284</v>
      </c>
      <c r="D3022" t="s">
        <v>350</v>
      </c>
      <c r="E3022" t="s">
        <v>1913</v>
      </c>
      <c r="F3022" t="s">
        <v>2034</v>
      </c>
      <c r="G3022" s="144">
        <v>164.66336534999999</v>
      </c>
      <c r="H3022" t="str">
        <f>IF(VLOOKUP(A3022,$J$4:$K$19,2)="Y",IF(G3022&lt;='State Zip Codes'!$P$4,'State Zip Codes'!$P$3,IF(G3022&lt;='State Zip Codes'!$Q$4,'State Zip Codes'!$Q$3,IF(G3022&lt;='State Zip Codes'!$R$4,'State Zip Codes'!$R$3,IF(G3022&lt;='State Zip Codes'!$S$4,'State Zip Codes'!$S$3,IF(G3022&lt;='State Zip Codes'!$T$4,'State Zip Codes'!$T$3,"OUT OF TERRITORY"))))),$U$3)</f>
        <v>Zone 5</v>
      </c>
    </row>
    <row r="3023" spans="1:8" x14ac:dyDescent="0.25">
      <c r="A3023" t="s">
        <v>369</v>
      </c>
      <c r="B3023">
        <v>61423</v>
      </c>
      <c r="C3023" t="str">
        <f t="shared" si="47"/>
        <v>61423</v>
      </c>
      <c r="D3023" t="s">
        <v>350</v>
      </c>
      <c r="E3023" t="s">
        <v>1877</v>
      </c>
      <c r="F3023" t="s">
        <v>2035</v>
      </c>
      <c r="G3023" s="144">
        <v>164.66336534999999</v>
      </c>
      <c r="H3023" t="str">
        <f>IF(VLOOKUP(A3023,$J$4:$K$19,2)="Y",IF(G3023&lt;='State Zip Codes'!$P$4,'State Zip Codes'!$P$3,IF(G3023&lt;='State Zip Codes'!$Q$4,'State Zip Codes'!$Q$3,IF(G3023&lt;='State Zip Codes'!$R$4,'State Zip Codes'!$R$3,IF(G3023&lt;='State Zip Codes'!$S$4,'State Zip Codes'!$S$3,IF(G3023&lt;='State Zip Codes'!$T$4,'State Zip Codes'!$T$3,"OUT OF TERRITORY"))))),$U$3)</f>
        <v>Zone 5</v>
      </c>
    </row>
    <row r="3024" spans="1:8" x14ac:dyDescent="0.25">
      <c r="A3024" t="s">
        <v>369</v>
      </c>
      <c r="B3024">
        <v>61951</v>
      </c>
      <c r="C3024" t="str">
        <f t="shared" si="47"/>
        <v>61951</v>
      </c>
      <c r="D3024" t="s">
        <v>350</v>
      </c>
      <c r="E3024" t="s">
        <v>2010</v>
      </c>
      <c r="F3024" t="s">
        <v>2036</v>
      </c>
      <c r="G3024" s="144">
        <v>165.28473653999998</v>
      </c>
      <c r="H3024" t="str">
        <f>IF(VLOOKUP(A3024,$J$4:$K$19,2)="Y",IF(G3024&lt;='State Zip Codes'!$P$4,'State Zip Codes'!$P$3,IF(G3024&lt;='State Zip Codes'!$Q$4,'State Zip Codes'!$Q$3,IF(G3024&lt;='State Zip Codes'!$R$4,'State Zip Codes'!$R$3,IF(G3024&lt;='State Zip Codes'!$S$4,'State Zip Codes'!$S$3,IF(G3024&lt;='State Zip Codes'!$T$4,'State Zip Codes'!$T$3,"OUT OF TERRITORY"))))),$U$3)</f>
        <v>Zone 5</v>
      </c>
    </row>
    <row r="3025" spans="1:8" x14ac:dyDescent="0.25">
      <c r="A3025" t="s">
        <v>369</v>
      </c>
      <c r="B3025">
        <v>62693</v>
      </c>
      <c r="C3025" t="str">
        <f t="shared" si="47"/>
        <v>62693</v>
      </c>
      <c r="D3025" t="s">
        <v>350</v>
      </c>
      <c r="E3025" t="s">
        <v>2029</v>
      </c>
      <c r="F3025" t="s">
        <v>2037</v>
      </c>
      <c r="G3025" s="144">
        <v>165.28473653999998</v>
      </c>
      <c r="H3025" t="str">
        <f>IF(VLOOKUP(A3025,$J$4:$K$19,2)="Y",IF(G3025&lt;='State Zip Codes'!$P$4,'State Zip Codes'!$P$3,IF(G3025&lt;='State Zip Codes'!$Q$4,'State Zip Codes'!$Q$3,IF(G3025&lt;='State Zip Codes'!$R$4,'State Zip Codes'!$R$3,IF(G3025&lt;='State Zip Codes'!$S$4,'State Zip Codes'!$S$3,IF(G3025&lt;='State Zip Codes'!$T$4,'State Zip Codes'!$T$3,"OUT OF TERRITORY"))))),$U$3)</f>
        <v>Zone 5</v>
      </c>
    </row>
    <row r="3026" spans="1:8" x14ac:dyDescent="0.25">
      <c r="A3026" t="s">
        <v>369</v>
      </c>
      <c r="B3026">
        <v>61920</v>
      </c>
      <c r="C3026" t="str">
        <f t="shared" si="47"/>
        <v>61920</v>
      </c>
      <c r="D3026" t="s">
        <v>350</v>
      </c>
      <c r="E3026" t="s">
        <v>1990</v>
      </c>
      <c r="F3026" t="s">
        <v>2038</v>
      </c>
      <c r="G3026" s="144">
        <v>165.90610773</v>
      </c>
      <c r="H3026" t="str">
        <f>IF(VLOOKUP(A3026,$J$4:$K$19,2)="Y",IF(G3026&lt;='State Zip Codes'!$P$4,'State Zip Codes'!$P$3,IF(G3026&lt;='State Zip Codes'!$Q$4,'State Zip Codes'!$Q$3,IF(G3026&lt;='State Zip Codes'!$R$4,'State Zip Codes'!$R$3,IF(G3026&lt;='State Zip Codes'!$S$4,'State Zip Codes'!$S$3,IF(G3026&lt;='State Zip Codes'!$T$4,'State Zip Codes'!$T$3,"OUT OF TERRITORY"))))),$U$3)</f>
        <v>Zone 5</v>
      </c>
    </row>
    <row r="3027" spans="1:8" x14ac:dyDescent="0.25">
      <c r="A3027" t="s">
        <v>369</v>
      </c>
      <c r="B3027">
        <v>62544</v>
      </c>
      <c r="C3027" t="str">
        <f t="shared" si="47"/>
        <v>62544</v>
      </c>
      <c r="D3027" t="s">
        <v>350</v>
      </c>
      <c r="E3027" t="s">
        <v>1958</v>
      </c>
      <c r="F3027" t="s">
        <v>1958</v>
      </c>
      <c r="G3027" s="144">
        <v>165.90610773</v>
      </c>
      <c r="H3027" t="str">
        <f>IF(VLOOKUP(A3027,$J$4:$K$19,2)="Y",IF(G3027&lt;='State Zip Codes'!$P$4,'State Zip Codes'!$P$3,IF(G3027&lt;='State Zip Codes'!$Q$4,'State Zip Codes'!$Q$3,IF(G3027&lt;='State Zip Codes'!$R$4,'State Zip Codes'!$R$3,IF(G3027&lt;='State Zip Codes'!$S$4,'State Zip Codes'!$S$3,IF(G3027&lt;='State Zip Codes'!$T$4,'State Zip Codes'!$T$3,"OUT OF TERRITORY"))))),$U$3)</f>
        <v>Zone 5</v>
      </c>
    </row>
    <row r="3028" spans="1:8" x14ac:dyDescent="0.25">
      <c r="A3028" t="s">
        <v>369</v>
      </c>
      <c r="B3028">
        <v>61279</v>
      </c>
      <c r="C3028" t="str">
        <f t="shared" si="47"/>
        <v>61279</v>
      </c>
      <c r="D3028" t="s">
        <v>350</v>
      </c>
      <c r="E3028" t="s">
        <v>1913</v>
      </c>
      <c r="F3028" t="s">
        <v>2039</v>
      </c>
      <c r="G3028" s="144">
        <v>165.90610773</v>
      </c>
      <c r="H3028" t="str">
        <f>IF(VLOOKUP(A3028,$J$4:$K$19,2)="Y",IF(G3028&lt;='State Zip Codes'!$P$4,'State Zip Codes'!$P$3,IF(G3028&lt;='State Zip Codes'!$Q$4,'State Zip Codes'!$Q$3,IF(G3028&lt;='State Zip Codes'!$R$4,'State Zip Codes'!$R$3,IF(G3028&lt;='State Zip Codes'!$S$4,'State Zip Codes'!$S$3,IF(G3028&lt;='State Zip Codes'!$T$4,'State Zip Codes'!$T$3,"OUT OF TERRITORY"))))),$U$3)</f>
        <v>Zone 5</v>
      </c>
    </row>
    <row r="3029" spans="1:8" x14ac:dyDescent="0.25">
      <c r="A3029" t="s">
        <v>369</v>
      </c>
      <c r="B3029">
        <v>61542</v>
      </c>
      <c r="C3029" t="str">
        <f t="shared" si="47"/>
        <v>61542</v>
      </c>
      <c r="D3029" t="s">
        <v>350</v>
      </c>
      <c r="E3029" t="s">
        <v>1879</v>
      </c>
      <c r="F3029" t="s">
        <v>2040</v>
      </c>
      <c r="G3029" s="144">
        <v>165.90610773</v>
      </c>
      <c r="H3029" t="str">
        <f>IF(VLOOKUP(A3029,$J$4:$K$19,2)="Y",IF(G3029&lt;='State Zip Codes'!$P$4,'State Zip Codes'!$P$3,IF(G3029&lt;='State Zip Codes'!$Q$4,'State Zip Codes'!$Q$3,IF(G3029&lt;='State Zip Codes'!$R$4,'State Zip Codes'!$R$3,IF(G3029&lt;='State Zip Codes'!$S$4,'State Zip Codes'!$S$3,IF(G3029&lt;='State Zip Codes'!$T$4,'State Zip Codes'!$T$3,"OUT OF TERRITORY"))))),$U$3)</f>
        <v>Zone 5</v>
      </c>
    </row>
    <row r="3030" spans="1:8" x14ac:dyDescent="0.25">
      <c r="A3030" t="s">
        <v>369</v>
      </c>
      <c r="B3030">
        <v>62423</v>
      </c>
      <c r="C3030" t="str">
        <f t="shared" si="47"/>
        <v>62423</v>
      </c>
      <c r="D3030" t="s">
        <v>350</v>
      </c>
      <c r="E3030" t="s">
        <v>589</v>
      </c>
      <c r="F3030" t="s">
        <v>2041</v>
      </c>
      <c r="G3030" s="144">
        <v>166.52747891999999</v>
      </c>
      <c r="H3030" t="str">
        <f>IF(VLOOKUP(A3030,$J$4:$K$19,2)="Y",IF(G3030&lt;='State Zip Codes'!$P$4,'State Zip Codes'!$P$3,IF(G3030&lt;='State Zip Codes'!$Q$4,'State Zip Codes'!$Q$3,IF(G3030&lt;='State Zip Codes'!$R$4,'State Zip Codes'!$R$3,IF(G3030&lt;='State Zip Codes'!$S$4,'State Zip Codes'!$S$3,IF(G3030&lt;='State Zip Codes'!$T$4,'State Zip Codes'!$T$3,"OUT OF TERRITORY"))))),$U$3)</f>
        <v>Zone 5</v>
      </c>
    </row>
    <row r="3031" spans="1:8" x14ac:dyDescent="0.25">
      <c r="A3031" t="s">
        <v>369</v>
      </c>
      <c r="B3031">
        <v>61231</v>
      </c>
      <c r="C3031" t="str">
        <f t="shared" si="47"/>
        <v>61231</v>
      </c>
      <c r="D3031" t="s">
        <v>350</v>
      </c>
      <c r="E3031" t="s">
        <v>1994</v>
      </c>
      <c r="F3031" t="s">
        <v>2042</v>
      </c>
      <c r="G3031" s="144">
        <v>167.14885010999998</v>
      </c>
      <c r="H3031" t="str">
        <f>IF(VLOOKUP(A3031,$J$4:$K$19,2)="Y",IF(G3031&lt;='State Zip Codes'!$P$4,'State Zip Codes'!$P$3,IF(G3031&lt;='State Zip Codes'!$Q$4,'State Zip Codes'!$Q$3,IF(G3031&lt;='State Zip Codes'!$R$4,'State Zip Codes'!$R$3,IF(G3031&lt;='State Zip Codes'!$S$4,'State Zip Codes'!$S$3,IF(G3031&lt;='State Zip Codes'!$T$4,'State Zip Codes'!$T$3,"OUT OF TERRITORY"))))),$U$3)</f>
        <v>Zone 5</v>
      </c>
    </row>
    <row r="3032" spans="1:8" x14ac:dyDescent="0.25">
      <c r="A3032" t="s">
        <v>369</v>
      </c>
      <c r="B3032">
        <v>62547</v>
      </c>
      <c r="C3032" t="str">
        <f t="shared" si="47"/>
        <v>62547</v>
      </c>
      <c r="D3032" t="s">
        <v>350</v>
      </c>
      <c r="E3032" t="s">
        <v>2043</v>
      </c>
      <c r="F3032" t="s">
        <v>2044</v>
      </c>
      <c r="G3032" s="144">
        <v>167.7702213</v>
      </c>
      <c r="H3032" t="str">
        <f>IF(VLOOKUP(A3032,$J$4:$K$19,2)="Y",IF(G3032&lt;='State Zip Codes'!$P$4,'State Zip Codes'!$P$3,IF(G3032&lt;='State Zip Codes'!$Q$4,'State Zip Codes'!$Q$3,IF(G3032&lt;='State Zip Codes'!$R$4,'State Zip Codes'!$R$3,IF(G3032&lt;='State Zip Codes'!$S$4,'State Zip Codes'!$S$3,IF(G3032&lt;='State Zip Codes'!$T$4,'State Zip Codes'!$T$3,"OUT OF TERRITORY"))))),$U$3)</f>
        <v>Zone 5</v>
      </c>
    </row>
    <row r="3033" spans="1:8" x14ac:dyDescent="0.25">
      <c r="A3033" t="s">
        <v>369</v>
      </c>
      <c r="B3033">
        <v>62515</v>
      </c>
      <c r="C3033" t="str">
        <f t="shared" si="47"/>
        <v>62515</v>
      </c>
      <c r="D3033" t="s">
        <v>350</v>
      </c>
      <c r="E3033" t="s">
        <v>2029</v>
      </c>
      <c r="F3033" t="s">
        <v>2045</v>
      </c>
      <c r="G3033" s="144">
        <v>167.7702213</v>
      </c>
      <c r="H3033" t="str">
        <f>IF(VLOOKUP(A3033,$J$4:$K$19,2)="Y",IF(G3033&lt;='State Zip Codes'!$P$4,'State Zip Codes'!$P$3,IF(G3033&lt;='State Zip Codes'!$Q$4,'State Zip Codes'!$Q$3,IF(G3033&lt;='State Zip Codes'!$R$4,'State Zip Codes'!$R$3,IF(G3033&lt;='State Zip Codes'!$S$4,'State Zip Codes'!$S$3,IF(G3033&lt;='State Zip Codes'!$T$4,'State Zip Codes'!$T$3,"OUT OF TERRITORY"))))),$U$3)</f>
        <v>Zone 5</v>
      </c>
    </row>
    <row r="3034" spans="1:8" x14ac:dyDescent="0.25">
      <c r="A3034" t="s">
        <v>369</v>
      </c>
      <c r="B3034">
        <v>62644</v>
      </c>
      <c r="C3034" t="str">
        <f t="shared" si="47"/>
        <v>62644</v>
      </c>
      <c r="D3034" t="s">
        <v>350</v>
      </c>
      <c r="E3034" t="s">
        <v>1979</v>
      </c>
      <c r="F3034" t="s">
        <v>1106</v>
      </c>
      <c r="G3034" s="144">
        <v>168.39159248999999</v>
      </c>
      <c r="H3034" t="str">
        <f>IF(VLOOKUP(A3034,$J$4:$K$19,2)="Y",IF(G3034&lt;='State Zip Codes'!$P$4,'State Zip Codes'!$P$3,IF(G3034&lt;='State Zip Codes'!$Q$4,'State Zip Codes'!$Q$3,IF(G3034&lt;='State Zip Codes'!$R$4,'State Zip Codes'!$R$3,IF(G3034&lt;='State Zip Codes'!$S$4,'State Zip Codes'!$S$3,IF(G3034&lt;='State Zip Codes'!$T$4,'State Zip Codes'!$T$3,"OUT OF TERRITORY"))))),$U$3)</f>
        <v>Zone 5</v>
      </c>
    </row>
    <row r="3035" spans="1:8" x14ac:dyDescent="0.25">
      <c r="A3035" t="s">
        <v>369</v>
      </c>
      <c r="B3035">
        <v>62613</v>
      </c>
      <c r="C3035" t="str">
        <f t="shared" si="47"/>
        <v>62613</v>
      </c>
      <c r="D3035" t="s">
        <v>350</v>
      </c>
      <c r="E3035" t="s">
        <v>2025</v>
      </c>
      <c r="F3035" t="s">
        <v>2046</v>
      </c>
      <c r="G3035" s="144">
        <v>169.01296367999998</v>
      </c>
      <c r="H3035" t="str">
        <f>IF(VLOOKUP(A3035,$J$4:$K$19,2)="Y",IF(G3035&lt;='State Zip Codes'!$P$4,'State Zip Codes'!$P$3,IF(G3035&lt;='State Zip Codes'!$Q$4,'State Zip Codes'!$Q$3,IF(G3035&lt;='State Zip Codes'!$R$4,'State Zip Codes'!$R$3,IF(G3035&lt;='State Zip Codes'!$S$4,'State Zip Codes'!$S$3,IF(G3035&lt;='State Zip Codes'!$T$4,'State Zip Codes'!$T$3,"OUT OF TERRITORY"))))),$U$3)</f>
        <v>Zone 5</v>
      </c>
    </row>
    <row r="3036" spans="1:8" x14ac:dyDescent="0.25">
      <c r="A3036" t="s">
        <v>369</v>
      </c>
      <c r="B3036">
        <v>62513</v>
      </c>
      <c r="C3036" t="str">
        <f t="shared" si="47"/>
        <v>62513</v>
      </c>
      <c r="D3036" t="s">
        <v>350</v>
      </c>
      <c r="E3036" t="s">
        <v>1958</v>
      </c>
      <c r="F3036" t="s">
        <v>2047</v>
      </c>
      <c r="G3036" s="144">
        <v>169.01296367999998</v>
      </c>
      <c r="H3036" t="str">
        <f>IF(VLOOKUP(A3036,$J$4:$K$19,2)="Y",IF(G3036&lt;='State Zip Codes'!$P$4,'State Zip Codes'!$P$3,IF(G3036&lt;='State Zip Codes'!$Q$4,'State Zip Codes'!$Q$3,IF(G3036&lt;='State Zip Codes'!$R$4,'State Zip Codes'!$R$3,IF(G3036&lt;='State Zip Codes'!$S$4,'State Zip Codes'!$S$3,IF(G3036&lt;='State Zip Codes'!$T$4,'State Zip Codes'!$T$3,"OUT OF TERRITORY"))))),$U$3)</f>
        <v>Zone 5</v>
      </c>
    </row>
    <row r="3037" spans="1:8" x14ac:dyDescent="0.25">
      <c r="A3037" t="s">
        <v>369</v>
      </c>
      <c r="B3037">
        <v>61914</v>
      </c>
      <c r="C3037" t="str">
        <f t="shared" si="47"/>
        <v>61914</v>
      </c>
      <c r="D3037" t="s">
        <v>350</v>
      </c>
      <c r="E3037" t="s">
        <v>2010</v>
      </c>
      <c r="F3037" t="s">
        <v>2048</v>
      </c>
      <c r="G3037" s="144">
        <v>169.01296367999998</v>
      </c>
      <c r="H3037" t="str">
        <f>IF(VLOOKUP(A3037,$J$4:$K$19,2)="Y",IF(G3037&lt;='State Zip Codes'!$P$4,'State Zip Codes'!$P$3,IF(G3037&lt;='State Zip Codes'!$Q$4,'State Zip Codes'!$Q$3,IF(G3037&lt;='State Zip Codes'!$R$4,'State Zip Codes'!$R$3,IF(G3037&lt;='State Zip Codes'!$S$4,'State Zip Codes'!$S$3,IF(G3037&lt;='State Zip Codes'!$T$4,'State Zip Codes'!$T$3,"OUT OF TERRITORY"))))),$U$3)</f>
        <v>Zone 5</v>
      </c>
    </row>
    <row r="3038" spans="1:8" x14ac:dyDescent="0.25">
      <c r="A3038" t="s">
        <v>369</v>
      </c>
      <c r="B3038">
        <v>61417</v>
      </c>
      <c r="C3038" t="str">
        <f t="shared" si="47"/>
        <v>61417</v>
      </c>
      <c r="D3038" t="s">
        <v>350</v>
      </c>
      <c r="E3038" t="s">
        <v>1877</v>
      </c>
      <c r="F3038" t="s">
        <v>2049</v>
      </c>
      <c r="G3038" s="144">
        <v>169.01296367999998</v>
      </c>
      <c r="H3038" t="str">
        <f>IF(VLOOKUP(A3038,$J$4:$K$19,2)="Y",IF(G3038&lt;='State Zip Codes'!$P$4,'State Zip Codes'!$P$3,IF(G3038&lt;='State Zip Codes'!$Q$4,'State Zip Codes'!$Q$3,IF(G3038&lt;='State Zip Codes'!$R$4,'State Zip Codes'!$R$3,IF(G3038&lt;='State Zip Codes'!$S$4,'State Zip Codes'!$S$3,IF(G3038&lt;='State Zip Codes'!$T$4,'State Zip Codes'!$T$3,"OUT OF TERRITORY"))))),$U$3)</f>
        <v>Zone 5</v>
      </c>
    </row>
    <row r="3039" spans="1:8" x14ac:dyDescent="0.25">
      <c r="A3039" t="s">
        <v>369</v>
      </c>
      <c r="B3039">
        <v>61415</v>
      </c>
      <c r="C3039" t="str">
        <f t="shared" si="47"/>
        <v>61415</v>
      </c>
      <c r="D3039" t="s">
        <v>350</v>
      </c>
      <c r="E3039" t="s">
        <v>1879</v>
      </c>
      <c r="F3039" t="s">
        <v>2050</v>
      </c>
      <c r="G3039" s="144">
        <v>169.01296367999998</v>
      </c>
      <c r="H3039" t="str">
        <f>IF(VLOOKUP(A3039,$J$4:$K$19,2)="Y",IF(G3039&lt;='State Zip Codes'!$P$4,'State Zip Codes'!$P$3,IF(G3039&lt;='State Zip Codes'!$Q$4,'State Zip Codes'!$Q$3,IF(G3039&lt;='State Zip Codes'!$R$4,'State Zip Codes'!$R$3,IF(G3039&lt;='State Zip Codes'!$S$4,'State Zip Codes'!$S$3,IF(G3039&lt;='State Zip Codes'!$T$4,'State Zip Codes'!$T$3,"OUT OF TERRITORY"))))),$U$3)</f>
        <v>Zone 5</v>
      </c>
    </row>
    <row r="3040" spans="1:8" x14ac:dyDescent="0.25">
      <c r="A3040" t="s">
        <v>369</v>
      </c>
      <c r="B3040">
        <v>61477</v>
      </c>
      <c r="C3040" t="str">
        <f t="shared" si="47"/>
        <v>61477</v>
      </c>
      <c r="D3040" t="s">
        <v>350</v>
      </c>
      <c r="E3040" t="s">
        <v>1879</v>
      </c>
      <c r="F3040" t="s">
        <v>2051</v>
      </c>
      <c r="G3040" s="144">
        <v>169.01296367999998</v>
      </c>
      <c r="H3040" t="str">
        <f>IF(VLOOKUP(A3040,$J$4:$K$19,2)="Y",IF(G3040&lt;='State Zip Codes'!$P$4,'State Zip Codes'!$P$3,IF(G3040&lt;='State Zip Codes'!$Q$4,'State Zip Codes'!$Q$3,IF(G3040&lt;='State Zip Codes'!$R$4,'State Zip Codes'!$R$3,IF(G3040&lt;='State Zip Codes'!$S$4,'State Zip Codes'!$S$3,IF(G3040&lt;='State Zip Codes'!$T$4,'State Zip Codes'!$T$3,"OUT OF TERRITORY"))))),$U$3)</f>
        <v>Zone 5</v>
      </c>
    </row>
    <row r="3041" spans="1:8" x14ac:dyDescent="0.25">
      <c r="A3041" t="s">
        <v>369</v>
      </c>
      <c r="B3041">
        <v>62474</v>
      </c>
      <c r="C3041" t="str">
        <f t="shared" si="47"/>
        <v>62474</v>
      </c>
      <c r="D3041" t="s">
        <v>350</v>
      </c>
      <c r="E3041" t="s">
        <v>589</v>
      </c>
      <c r="F3041" t="s">
        <v>2052</v>
      </c>
      <c r="G3041" s="144">
        <v>169.63433487</v>
      </c>
      <c r="H3041" t="str">
        <f>IF(VLOOKUP(A3041,$J$4:$K$19,2)="Y",IF(G3041&lt;='State Zip Codes'!$P$4,'State Zip Codes'!$P$3,IF(G3041&lt;='State Zip Codes'!$Q$4,'State Zip Codes'!$Q$3,IF(G3041&lt;='State Zip Codes'!$R$4,'State Zip Codes'!$R$3,IF(G3041&lt;='State Zip Codes'!$S$4,'State Zip Codes'!$S$3,IF(G3041&lt;='State Zip Codes'!$T$4,'State Zip Codes'!$T$3,"OUT OF TERRITORY"))))),$U$3)</f>
        <v>Zone 5</v>
      </c>
    </row>
    <row r="3042" spans="1:8" x14ac:dyDescent="0.25">
      <c r="A3042" t="s">
        <v>369</v>
      </c>
      <c r="B3042">
        <v>62684</v>
      </c>
      <c r="C3042" t="str">
        <f t="shared" si="47"/>
        <v>62684</v>
      </c>
      <c r="D3042" t="s">
        <v>350</v>
      </c>
      <c r="E3042" t="s">
        <v>2029</v>
      </c>
      <c r="F3042" t="s">
        <v>2053</v>
      </c>
      <c r="G3042" s="144">
        <v>170.25570605999999</v>
      </c>
      <c r="H3042" t="str">
        <f>IF(VLOOKUP(A3042,$J$4:$K$19,2)="Y",IF(G3042&lt;='State Zip Codes'!$P$4,'State Zip Codes'!$P$3,IF(G3042&lt;='State Zip Codes'!$Q$4,'State Zip Codes'!$Q$3,IF(G3042&lt;='State Zip Codes'!$R$4,'State Zip Codes'!$R$3,IF(G3042&lt;='State Zip Codes'!$S$4,'State Zip Codes'!$S$3,IF(G3042&lt;='State Zip Codes'!$T$4,'State Zip Codes'!$T$3,"OUT OF TERRITORY"))))),$U$3)</f>
        <v>Zone 5</v>
      </c>
    </row>
    <row r="3043" spans="1:8" x14ac:dyDescent="0.25">
      <c r="A3043" t="s">
        <v>369</v>
      </c>
      <c r="B3043">
        <v>61938</v>
      </c>
      <c r="C3043" t="str">
        <f t="shared" si="47"/>
        <v>61938</v>
      </c>
      <c r="D3043" t="s">
        <v>350</v>
      </c>
      <c r="E3043" t="s">
        <v>1990</v>
      </c>
      <c r="F3043" t="s">
        <v>2054</v>
      </c>
      <c r="G3043" s="144">
        <v>170.25570605999999</v>
      </c>
      <c r="H3043" t="str">
        <f>IF(VLOOKUP(A3043,$J$4:$K$19,2)="Y",IF(G3043&lt;='State Zip Codes'!$P$4,'State Zip Codes'!$P$3,IF(G3043&lt;='State Zip Codes'!$Q$4,'State Zip Codes'!$Q$3,IF(G3043&lt;='State Zip Codes'!$R$4,'State Zip Codes'!$R$3,IF(G3043&lt;='State Zip Codes'!$S$4,'State Zip Codes'!$S$3,IF(G3043&lt;='State Zip Codes'!$T$4,'State Zip Codes'!$T$3,"OUT OF TERRITORY"))))),$U$3)</f>
        <v>Zone 5</v>
      </c>
    </row>
    <row r="3044" spans="1:8" x14ac:dyDescent="0.25">
      <c r="A3044" t="s">
        <v>369</v>
      </c>
      <c r="B3044">
        <v>61453</v>
      </c>
      <c r="C3044" t="str">
        <f t="shared" si="47"/>
        <v>61453</v>
      </c>
      <c r="D3044" t="s">
        <v>350</v>
      </c>
      <c r="E3044" t="s">
        <v>1877</v>
      </c>
      <c r="F3044" t="s">
        <v>2055</v>
      </c>
      <c r="G3044" s="144">
        <v>170.25570605999999</v>
      </c>
      <c r="H3044" t="str">
        <f>IF(VLOOKUP(A3044,$J$4:$K$19,2)="Y",IF(G3044&lt;='State Zip Codes'!$P$4,'State Zip Codes'!$P$3,IF(G3044&lt;='State Zip Codes'!$Q$4,'State Zip Codes'!$Q$3,IF(G3044&lt;='State Zip Codes'!$R$4,'State Zip Codes'!$R$3,IF(G3044&lt;='State Zip Codes'!$S$4,'State Zip Codes'!$S$3,IF(G3044&lt;='State Zip Codes'!$T$4,'State Zip Codes'!$T$3,"OUT OF TERRITORY"))))),$U$3)</f>
        <v>Zone 5</v>
      </c>
    </row>
    <row r="3045" spans="1:8" x14ac:dyDescent="0.25">
      <c r="A3045" t="s">
        <v>369</v>
      </c>
      <c r="B3045">
        <v>61462</v>
      </c>
      <c r="C3045" t="str">
        <f t="shared" si="47"/>
        <v>61462</v>
      </c>
      <c r="D3045" t="s">
        <v>350</v>
      </c>
      <c r="E3045" t="s">
        <v>1877</v>
      </c>
      <c r="F3045" t="s">
        <v>2056</v>
      </c>
      <c r="G3045" s="144">
        <v>170.25570605999999</v>
      </c>
      <c r="H3045" t="str">
        <f>IF(VLOOKUP(A3045,$J$4:$K$19,2)="Y",IF(G3045&lt;='State Zip Codes'!$P$4,'State Zip Codes'!$P$3,IF(G3045&lt;='State Zip Codes'!$Q$4,'State Zip Codes'!$Q$3,IF(G3045&lt;='State Zip Codes'!$R$4,'State Zip Codes'!$R$3,IF(G3045&lt;='State Zip Codes'!$S$4,'State Zip Codes'!$S$3,IF(G3045&lt;='State Zip Codes'!$T$4,'State Zip Codes'!$T$3,"OUT OF TERRITORY"))))),$U$3)</f>
        <v>Zone 5</v>
      </c>
    </row>
    <row r="3046" spans="1:8" x14ac:dyDescent="0.25">
      <c r="A3046" t="s">
        <v>369</v>
      </c>
      <c r="B3046">
        <v>62561</v>
      </c>
      <c r="C3046" t="str">
        <f t="shared" si="47"/>
        <v>62561</v>
      </c>
      <c r="D3046" t="s">
        <v>350</v>
      </c>
      <c r="E3046" t="s">
        <v>2029</v>
      </c>
      <c r="F3046" t="s">
        <v>2057</v>
      </c>
      <c r="G3046" s="144">
        <v>170.87707724999999</v>
      </c>
      <c r="H3046" t="str">
        <f>IF(VLOOKUP(A3046,$J$4:$K$19,2)="Y",IF(G3046&lt;='State Zip Codes'!$P$4,'State Zip Codes'!$P$3,IF(G3046&lt;='State Zip Codes'!$Q$4,'State Zip Codes'!$Q$3,IF(G3046&lt;='State Zip Codes'!$R$4,'State Zip Codes'!$R$3,IF(G3046&lt;='State Zip Codes'!$S$4,'State Zip Codes'!$S$3,IF(G3046&lt;='State Zip Codes'!$T$4,'State Zip Codes'!$T$3,"OUT OF TERRITORY"))))),$U$3)</f>
        <v>Zone 5</v>
      </c>
    </row>
    <row r="3047" spans="1:8" x14ac:dyDescent="0.25">
      <c r="A3047" t="s">
        <v>369</v>
      </c>
      <c r="B3047">
        <v>62520</v>
      </c>
      <c r="C3047" t="str">
        <f t="shared" si="47"/>
        <v>62520</v>
      </c>
      <c r="D3047" t="s">
        <v>350</v>
      </c>
      <c r="E3047" t="s">
        <v>2029</v>
      </c>
      <c r="F3047" t="s">
        <v>2058</v>
      </c>
      <c r="G3047" s="144">
        <v>171.49844843999998</v>
      </c>
      <c r="H3047" t="str">
        <f>IF(VLOOKUP(A3047,$J$4:$K$19,2)="Y",IF(G3047&lt;='State Zip Codes'!$P$4,'State Zip Codes'!$P$3,IF(G3047&lt;='State Zip Codes'!$Q$4,'State Zip Codes'!$Q$3,IF(G3047&lt;='State Zip Codes'!$R$4,'State Zip Codes'!$R$3,IF(G3047&lt;='State Zip Codes'!$S$4,'State Zip Codes'!$S$3,IF(G3047&lt;='State Zip Codes'!$T$4,'State Zip Codes'!$T$3,"OUT OF TERRITORY"))))),$U$3)</f>
        <v>Zone 5</v>
      </c>
    </row>
    <row r="3048" spans="1:8" x14ac:dyDescent="0.25">
      <c r="A3048" t="s">
        <v>369</v>
      </c>
      <c r="B3048">
        <v>62655</v>
      </c>
      <c r="C3048" t="str">
        <f t="shared" si="47"/>
        <v>62655</v>
      </c>
      <c r="D3048" t="s">
        <v>350</v>
      </c>
      <c r="E3048" t="s">
        <v>1979</v>
      </c>
      <c r="F3048" t="s">
        <v>2059</v>
      </c>
      <c r="G3048" s="144">
        <v>171.49844843999998</v>
      </c>
      <c r="H3048" t="str">
        <f>IF(VLOOKUP(A3048,$J$4:$K$19,2)="Y",IF(G3048&lt;='State Zip Codes'!$P$4,'State Zip Codes'!$P$3,IF(G3048&lt;='State Zip Codes'!$Q$4,'State Zip Codes'!$Q$3,IF(G3048&lt;='State Zip Codes'!$R$4,'State Zip Codes'!$R$3,IF(G3048&lt;='State Zip Codes'!$S$4,'State Zip Codes'!$S$3,IF(G3048&lt;='State Zip Codes'!$T$4,'State Zip Codes'!$T$3,"OUT OF TERRITORY"))))),$U$3)</f>
        <v>Zone 5</v>
      </c>
    </row>
    <row r="3049" spans="1:8" x14ac:dyDescent="0.25">
      <c r="A3049" t="s">
        <v>369</v>
      </c>
      <c r="B3049">
        <v>62550</v>
      </c>
      <c r="C3049" t="str">
        <f t="shared" si="47"/>
        <v>62550</v>
      </c>
      <c r="D3049" t="s">
        <v>350</v>
      </c>
      <c r="E3049" t="s">
        <v>2043</v>
      </c>
      <c r="F3049" t="s">
        <v>2060</v>
      </c>
      <c r="G3049" s="144">
        <v>171.49844843999998</v>
      </c>
      <c r="H3049" t="str">
        <f>IF(VLOOKUP(A3049,$J$4:$K$19,2)="Y",IF(G3049&lt;='State Zip Codes'!$P$4,'State Zip Codes'!$P$3,IF(G3049&lt;='State Zip Codes'!$Q$4,'State Zip Codes'!$Q$3,IF(G3049&lt;='State Zip Codes'!$R$4,'State Zip Codes'!$R$3,IF(G3049&lt;='State Zip Codes'!$S$4,'State Zip Codes'!$S$3,IF(G3049&lt;='State Zip Codes'!$T$4,'State Zip Codes'!$T$3,"OUT OF TERRITORY"))))),$U$3)</f>
        <v>Zone 5</v>
      </c>
    </row>
    <row r="3050" spans="1:8" x14ac:dyDescent="0.25">
      <c r="A3050" t="s">
        <v>369</v>
      </c>
      <c r="B3050">
        <v>62675</v>
      </c>
      <c r="C3050" t="str">
        <f t="shared" si="47"/>
        <v>62675</v>
      </c>
      <c r="D3050" t="s">
        <v>350</v>
      </c>
      <c r="E3050" t="s">
        <v>2025</v>
      </c>
      <c r="F3050" t="s">
        <v>2061</v>
      </c>
      <c r="G3050" s="144">
        <v>172.11981962999999</v>
      </c>
      <c r="H3050" t="str">
        <f>IF(VLOOKUP(A3050,$J$4:$K$19,2)="Y",IF(G3050&lt;='State Zip Codes'!$P$4,'State Zip Codes'!$P$3,IF(G3050&lt;='State Zip Codes'!$Q$4,'State Zip Codes'!$Q$3,IF(G3050&lt;='State Zip Codes'!$R$4,'State Zip Codes'!$R$3,IF(G3050&lt;='State Zip Codes'!$S$4,'State Zip Codes'!$S$3,IF(G3050&lt;='State Zip Codes'!$T$4,'State Zip Codes'!$T$3,"OUT OF TERRITORY"))))),$U$3)</f>
        <v>Zone 5</v>
      </c>
    </row>
    <row r="3051" spans="1:8" x14ac:dyDescent="0.25">
      <c r="A3051" t="s">
        <v>369</v>
      </c>
      <c r="B3051">
        <v>62545</v>
      </c>
      <c r="C3051" t="str">
        <f t="shared" si="47"/>
        <v>62545</v>
      </c>
      <c r="D3051" t="s">
        <v>350</v>
      </c>
      <c r="E3051" t="s">
        <v>2029</v>
      </c>
      <c r="F3051" t="s">
        <v>2062</v>
      </c>
      <c r="G3051" s="144">
        <v>172.11981962999999</v>
      </c>
      <c r="H3051" t="str">
        <f>IF(VLOOKUP(A3051,$J$4:$K$19,2)="Y",IF(G3051&lt;='State Zip Codes'!$P$4,'State Zip Codes'!$P$3,IF(G3051&lt;='State Zip Codes'!$Q$4,'State Zip Codes'!$Q$3,IF(G3051&lt;='State Zip Codes'!$R$4,'State Zip Codes'!$R$3,IF(G3051&lt;='State Zip Codes'!$S$4,'State Zip Codes'!$S$3,IF(G3051&lt;='State Zip Codes'!$T$4,'State Zip Codes'!$T$3,"OUT OF TERRITORY"))))),$U$3)</f>
        <v>Zone 5</v>
      </c>
    </row>
    <row r="3052" spans="1:8" x14ac:dyDescent="0.25">
      <c r="A3052" t="s">
        <v>369</v>
      </c>
      <c r="B3052">
        <v>62441</v>
      </c>
      <c r="C3052" t="str">
        <f t="shared" si="47"/>
        <v>62441</v>
      </c>
      <c r="D3052" t="s">
        <v>350</v>
      </c>
      <c r="E3052" t="s">
        <v>589</v>
      </c>
      <c r="F3052" t="s">
        <v>1733</v>
      </c>
      <c r="G3052" s="144">
        <v>172.74119081999999</v>
      </c>
      <c r="H3052" t="str">
        <f>IF(VLOOKUP(A3052,$J$4:$K$19,2)="Y",IF(G3052&lt;='State Zip Codes'!$P$4,'State Zip Codes'!$P$3,IF(G3052&lt;='State Zip Codes'!$Q$4,'State Zip Codes'!$Q$3,IF(G3052&lt;='State Zip Codes'!$R$4,'State Zip Codes'!$R$3,IF(G3052&lt;='State Zip Codes'!$S$4,'State Zip Codes'!$S$3,IF(G3052&lt;='State Zip Codes'!$T$4,'State Zip Codes'!$T$3,"OUT OF TERRITORY"))))),$U$3)</f>
        <v>Zone 5</v>
      </c>
    </row>
    <row r="3053" spans="1:8" x14ac:dyDescent="0.25">
      <c r="A3053" t="s">
        <v>369</v>
      </c>
      <c r="B3053">
        <v>61928</v>
      </c>
      <c r="C3053" t="str">
        <f t="shared" si="47"/>
        <v>61928</v>
      </c>
      <c r="D3053" t="s">
        <v>350</v>
      </c>
      <c r="E3053" t="s">
        <v>2010</v>
      </c>
      <c r="F3053" t="s">
        <v>2063</v>
      </c>
      <c r="G3053" s="144">
        <v>172.74119081999999</v>
      </c>
      <c r="H3053" t="str">
        <f>IF(VLOOKUP(A3053,$J$4:$K$19,2)="Y",IF(G3053&lt;='State Zip Codes'!$P$4,'State Zip Codes'!$P$3,IF(G3053&lt;='State Zip Codes'!$Q$4,'State Zip Codes'!$Q$3,IF(G3053&lt;='State Zip Codes'!$R$4,'State Zip Codes'!$R$3,IF(G3053&lt;='State Zip Codes'!$S$4,'State Zip Codes'!$S$3,IF(G3053&lt;='State Zip Codes'!$T$4,'State Zip Codes'!$T$3,"OUT OF TERRITORY"))))),$U$3)</f>
        <v>Zone 5</v>
      </c>
    </row>
    <row r="3054" spans="1:8" x14ac:dyDescent="0.25">
      <c r="A3054" t="s">
        <v>369</v>
      </c>
      <c r="B3054">
        <v>61459</v>
      </c>
      <c r="C3054" t="str">
        <f t="shared" si="47"/>
        <v>61459</v>
      </c>
      <c r="D3054" t="s">
        <v>350</v>
      </c>
      <c r="E3054" t="s">
        <v>1879</v>
      </c>
      <c r="F3054" t="s">
        <v>2064</v>
      </c>
      <c r="G3054" s="144">
        <v>173.36256200999998</v>
      </c>
      <c r="H3054" t="str">
        <f>IF(VLOOKUP(A3054,$J$4:$K$19,2)="Y",IF(G3054&lt;='State Zip Codes'!$P$4,'State Zip Codes'!$P$3,IF(G3054&lt;='State Zip Codes'!$Q$4,'State Zip Codes'!$Q$3,IF(G3054&lt;='State Zip Codes'!$R$4,'State Zip Codes'!$R$3,IF(G3054&lt;='State Zip Codes'!$S$4,'State Zip Codes'!$S$3,IF(G3054&lt;='State Zip Codes'!$T$4,'State Zip Codes'!$T$3,"OUT OF TERRITORY"))))),$U$3)</f>
        <v>Zone 5</v>
      </c>
    </row>
    <row r="3055" spans="1:8" x14ac:dyDescent="0.25">
      <c r="A3055" t="s">
        <v>369</v>
      </c>
      <c r="B3055">
        <v>61470</v>
      </c>
      <c r="C3055" t="str">
        <f t="shared" si="47"/>
        <v>61470</v>
      </c>
      <c r="D3055" t="s">
        <v>350</v>
      </c>
      <c r="E3055" t="s">
        <v>2065</v>
      </c>
      <c r="F3055" t="s">
        <v>2066</v>
      </c>
      <c r="G3055" s="144">
        <v>173.36256200999998</v>
      </c>
      <c r="H3055" t="str">
        <f>IF(VLOOKUP(A3055,$J$4:$K$19,2)="Y",IF(G3055&lt;='State Zip Codes'!$P$4,'State Zip Codes'!$P$3,IF(G3055&lt;='State Zip Codes'!$Q$4,'State Zip Codes'!$Q$3,IF(G3055&lt;='State Zip Codes'!$R$4,'State Zip Codes'!$R$3,IF(G3055&lt;='State Zip Codes'!$S$4,'State Zip Codes'!$S$3,IF(G3055&lt;='State Zip Codes'!$T$4,'State Zip Codes'!$T$3,"OUT OF TERRITORY"))))),$U$3)</f>
        <v>Zone 5</v>
      </c>
    </row>
    <row r="3056" spans="1:8" x14ac:dyDescent="0.25">
      <c r="A3056" t="s">
        <v>369</v>
      </c>
      <c r="B3056">
        <v>62625</v>
      </c>
      <c r="C3056" t="str">
        <f t="shared" si="47"/>
        <v>62625</v>
      </c>
      <c r="D3056" t="s">
        <v>350</v>
      </c>
      <c r="E3056" t="s">
        <v>2029</v>
      </c>
      <c r="F3056" t="s">
        <v>2067</v>
      </c>
      <c r="G3056" s="144">
        <v>173.36256200999998</v>
      </c>
      <c r="H3056" t="str">
        <f>IF(VLOOKUP(A3056,$J$4:$K$19,2)="Y",IF(G3056&lt;='State Zip Codes'!$P$4,'State Zip Codes'!$P$3,IF(G3056&lt;='State Zip Codes'!$Q$4,'State Zip Codes'!$Q$3,IF(G3056&lt;='State Zip Codes'!$R$4,'State Zip Codes'!$R$3,IF(G3056&lt;='State Zip Codes'!$S$4,'State Zip Codes'!$S$3,IF(G3056&lt;='State Zip Codes'!$T$4,'State Zip Codes'!$T$3,"OUT OF TERRITORY"))))),$U$3)</f>
        <v>Zone 5</v>
      </c>
    </row>
    <row r="3057" spans="1:8" x14ac:dyDescent="0.25">
      <c r="A3057" t="s">
        <v>369</v>
      </c>
      <c r="B3057">
        <v>61260</v>
      </c>
      <c r="C3057" t="str">
        <f t="shared" si="47"/>
        <v>61260</v>
      </c>
      <c r="D3057" t="s">
        <v>350</v>
      </c>
      <c r="E3057" t="s">
        <v>1994</v>
      </c>
      <c r="F3057" t="s">
        <v>2068</v>
      </c>
      <c r="G3057" s="144">
        <v>173.36256200999998</v>
      </c>
      <c r="H3057" t="str">
        <f>IF(VLOOKUP(A3057,$J$4:$K$19,2)="Y",IF(G3057&lt;='State Zip Codes'!$P$4,'State Zip Codes'!$P$3,IF(G3057&lt;='State Zip Codes'!$Q$4,'State Zip Codes'!$Q$3,IF(G3057&lt;='State Zip Codes'!$R$4,'State Zip Codes'!$R$3,IF(G3057&lt;='State Zip Codes'!$S$4,'State Zip Codes'!$S$3,IF(G3057&lt;='State Zip Codes'!$T$4,'State Zip Codes'!$T$3,"OUT OF TERRITORY"))))),$U$3)</f>
        <v>Zone 5</v>
      </c>
    </row>
    <row r="3058" spans="1:8" x14ac:dyDescent="0.25">
      <c r="A3058" t="s">
        <v>369</v>
      </c>
      <c r="B3058">
        <v>61259</v>
      </c>
      <c r="C3058" t="str">
        <f t="shared" si="47"/>
        <v>61259</v>
      </c>
      <c r="D3058" t="s">
        <v>350</v>
      </c>
      <c r="E3058" t="s">
        <v>1913</v>
      </c>
      <c r="F3058" t="s">
        <v>2069</v>
      </c>
      <c r="G3058" s="144">
        <v>173.9839332</v>
      </c>
      <c r="H3058" t="str">
        <f>IF(VLOOKUP(A3058,$J$4:$K$19,2)="Y",IF(G3058&lt;='State Zip Codes'!$P$4,'State Zip Codes'!$P$3,IF(G3058&lt;='State Zip Codes'!$Q$4,'State Zip Codes'!$Q$3,IF(G3058&lt;='State Zip Codes'!$R$4,'State Zip Codes'!$R$3,IF(G3058&lt;='State Zip Codes'!$S$4,'State Zip Codes'!$S$3,IF(G3058&lt;='State Zip Codes'!$T$4,'State Zip Codes'!$T$3,"OUT OF TERRITORY"))))),$U$3)</f>
        <v>Zone 5</v>
      </c>
    </row>
    <row r="3059" spans="1:8" x14ac:dyDescent="0.25">
      <c r="A3059" t="s">
        <v>369</v>
      </c>
      <c r="B3059">
        <v>62440</v>
      </c>
      <c r="C3059" t="str">
        <f t="shared" si="47"/>
        <v>62440</v>
      </c>
      <c r="D3059" t="s">
        <v>350</v>
      </c>
      <c r="E3059" t="s">
        <v>1990</v>
      </c>
      <c r="F3059" t="s">
        <v>2070</v>
      </c>
      <c r="G3059" s="144">
        <v>173.9839332</v>
      </c>
      <c r="H3059" t="str">
        <f>IF(VLOOKUP(A3059,$J$4:$K$19,2)="Y",IF(G3059&lt;='State Zip Codes'!$P$4,'State Zip Codes'!$P$3,IF(G3059&lt;='State Zip Codes'!$Q$4,'State Zip Codes'!$Q$3,IF(G3059&lt;='State Zip Codes'!$R$4,'State Zip Codes'!$R$3,IF(G3059&lt;='State Zip Codes'!$S$4,'State Zip Codes'!$S$3,IF(G3059&lt;='State Zip Codes'!$T$4,'State Zip Codes'!$T$3,"OUT OF TERRITORY"))))),$U$3)</f>
        <v>Zone 5</v>
      </c>
    </row>
    <row r="3060" spans="1:8" x14ac:dyDescent="0.25">
      <c r="A3060" t="s">
        <v>369</v>
      </c>
      <c r="B3060">
        <v>62673</v>
      </c>
      <c r="C3060" t="str">
        <f t="shared" si="47"/>
        <v>62673</v>
      </c>
      <c r="D3060" t="s">
        <v>350</v>
      </c>
      <c r="E3060" t="s">
        <v>2025</v>
      </c>
      <c r="F3060" t="s">
        <v>2071</v>
      </c>
      <c r="G3060" s="144">
        <v>173.9839332</v>
      </c>
      <c r="H3060" t="str">
        <f>IF(VLOOKUP(A3060,$J$4:$K$19,2)="Y",IF(G3060&lt;='State Zip Codes'!$P$4,'State Zip Codes'!$P$3,IF(G3060&lt;='State Zip Codes'!$Q$4,'State Zip Codes'!$Q$3,IF(G3060&lt;='State Zip Codes'!$R$4,'State Zip Codes'!$R$3,IF(G3060&lt;='State Zip Codes'!$S$4,'State Zip Codes'!$S$3,IF(G3060&lt;='State Zip Codes'!$T$4,'State Zip Codes'!$T$3,"OUT OF TERRITORY"))))),$U$3)</f>
        <v>Zone 5</v>
      </c>
    </row>
    <row r="3061" spans="1:8" x14ac:dyDescent="0.25">
      <c r="A3061" t="s">
        <v>369</v>
      </c>
      <c r="B3061">
        <v>62534</v>
      </c>
      <c r="C3061" t="str">
        <f t="shared" si="47"/>
        <v>62534</v>
      </c>
      <c r="D3061" t="s">
        <v>350</v>
      </c>
      <c r="E3061" t="s">
        <v>2072</v>
      </c>
      <c r="F3061" t="s">
        <v>2073</v>
      </c>
      <c r="G3061" s="144">
        <v>173.9839332</v>
      </c>
      <c r="H3061" t="str">
        <f>IF(VLOOKUP(A3061,$J$4:$K$19,2)="Y",IF(G3061&lt;='State Zip Codes'!$P$4,'State Zip Codes'!$P$3,IF(G3061&lt;='State Zip Codes'!$Q$4,'State Zip Codes'!$Q$3,IF(G3061&lt;='State Zip Codes'!$R$4,'State Zip Codes'!$R$3,IF(G3061&lt;='State Zip Codes'!$S$4,'State Zip Codes'!$S$3,IF(G3061&lt;='State Zip Codes'!$T$4,'State Zip Codes'!$T$3,"OUT OF TERRITORY"))))),$U$3)</f>
        <v>Zone 5</v>
      </c>
    </row>
    <row r="3062" spans="1:8" x14ac:dyDescent="0.25">
      <c r="A3062" t="s">
        <v>369</v>
      </c>
      <c r="B3062">
        <v>62707</v>
      </c>
      <c r="C3062" t="str">
        <f t="shared" si="47"/>
        <v>62707</v>
      </c>
      <c r="D3062" t="s">
        <v>350</v>
      </c>
      <c r="E3062" t="s">
        <v>2029</v>
      </c>
      <c r="F3062" t="s">
        <v>714</v>
      </c>
      <c r="G3062" s="144">
        <v>173.9839332</v>
      </c>
      <c r="H3062" t="str">
        <f>IF(VLOOKUP(A3062,$J$4:$K$19,2)="Y",IF(G3062&lt;='State Zip Codes'!$P$4,'State Zip Codes'!$P$3,IF(G3062&lt;='State Zip Codes'!$Q$4,'State Zip Codes'!$Q$3,IF(G3062&lt;='State Zip Codes'!$R$4,'State Zip Codes'!$R$3,IF(G3062&lt;='State Zip Codes'!$S$4,'State Zip Codes'!$S$3,IF(G3062&lt;='State Zip Codes'!$T$4,'State Zip Codes'!$T$3,"OUT OF TERRITORY"))))),$U$3)</f>
        <v>Zone 5</v>
      </c>
    </row>
    <row r="3063" spans="1:8" x14ac:dyDescent="0.25">
      <c r="A3063" t="s">
        <v>369</v>
      </c>
      <c r="B3063">
        <v>61441</v>
      </c>
      <c r="C3063" t="str">
        <f t="shared" si="47"/>
        <v>61441</v>
      </c>
      <c r="D3063" t="s">
        <v>350</v>
      </c>
      <c r="E3063" t="s">
        <v>1879</v>
      </c>
      <c r="F3063" t="s">
        <v>2074</v>
      </c>
      <c r="G3063" s="144">
        <v>173.9839332</v>
      </c>
      <c r="H3063" t="str">
        <f>IF(VLOOKUP(A3063,$J$4:$K$19,2)="Y",IF(G3063&lt;='State Zip Codes'!$P$4,'State Zip Codes'!$P$3,IF(G3063&lt;='State Zip Codes'!$Q$4,'State Zip Codes'!$Q$3,IF(G3063&lt;='State Zip Codes'!$R$4,'State Zip Codes'!$R$3,IF(G3063&lt;='State Zip Codes'!$S$4,'State Zip Codes'!$S$3,IF(G3063&lt;='State Zip Codes'!$T$4,'State Zip Codes'!$T$3,"OUT OF TERRITORY"))))),$U$3)</f>
        <v>Zone 5</v>
      </c>
    </row>
    <row r="3064" spans="1:8" x14ac:dyDescent="0.25">
      <c r="A3064" t="s">
        <v>369</v>
      </c>
      <c r="B3064">
        <v>62659</v>
      </c>
      <c r="C3064" t="str">
        <f t="shared" si="47"/>
        <v>62659</v>
      </c>
      <c r="D3064" t="s">
        <v>350</v>
      </c>
      <c r="E3064" t="s">
        <v>2025</v>
      </c>
      <c r="F3064" t="s">
        <v>2075</v>
      </c>
      <c r="G3064" s="144">
        <v>173.9839332</v>
      </c>
      <c r="H3064" t="str">
        <f>IF(VLOOKUP(A3064,$J$4:$K$19,2)="Y",IF(G3064&lt;='State Zip Codes'!$P$4,'State Zip Codes'!$P$3,IF(G3064&lt;='State Zip Codes'!$Q$4,'State Zip Codes'!$Q$3,IF(G3064&lt;='State Zip Codes'!$R$4,'State Zip Codes'!$R$3,IF(G3064&lt;='State Zip Codes'!$S$4,'State Zip Codes'!$S$3,IF(G3064&lt;='State Zip Codes'!$T$4,'State Zip Codes'!$T$3,"OUT OF TERRITORY"))))),$U$3)</f>
        <v>Zone 5</v>
      </c>
    </row>
    <row r="3065" spans="1:8" x14ac:dyDescent="0.25">
      <c r="A3065" t="s">
        <v>369</v>
      </c>
      <c r="B3065">
        <v>62567</v>
      </c>
      <c r="C3065" t="str">
        <f t="shared" si="47"/>
        <v>62567</v>
      </c>
      <c r="D3065" t="s">
        <v>350</v>
      </c>
      <c r="E3065" t="s">
        <v>2043</v>
      </c>
      <c r="F3065" t="s">
        <v>2076</v>
      </c>
      <c r="G3065" s="144">
        <v>174.60530438999999</v>
      </c>
      <c r="H3065" t="str">
        <f>IF(VLOOKUP(A3065,$J$4:$K$19,2)="Y",IF(G3065&lt;='State Zip Codes'!$P$4,'State Zip Codes'!$P$3,IF(G3065&lt;='State Zip Codes'!$Q$4,'State Zip Codes'!$Q$3,IF(G3065&lt;='State Zip Codes'!$R$4,'State Zip Codes'!$R$3,IF(G3065&lt;='State Zip Codes'!$S$4,'State Zip Codes'!$S$3,IF(G3065&lt;='State Zip Codes'!$T$4,'State Zip Codes'!$T$3,"OUT OF TERRITORY"))))),$U$3)</f>
        <v>Zone 5</v>
      </c>
    </row>
    <row r="3066" spans="1:8" x14ac:dyDescent="0.25">
      <c r="A3066" t="s">
        <v>369</v>
      </c>
      <c r="B3066">
        <v>61447</v>
      </c>
      <c r="C3066" t="str">
        <f t="shared" si="47"/>
        <v>61447</v>
      </c>
      <c r="D3066" t="s">
        <v>350</v>
      </c>
      <c r="E3066" t="s">
        <v>1877</v>
      </c>
      <c r="F3066" t="s">
        <v>2077</v>
      </c>
      <c r="G3066" s="144">
        <v>175.84804677</v>
      </c>
      <c r="H3066" t="str">
        <f>IF(VLOOKUP(A3066,$J$4:$K$19,2)="Y",IF(G3066&lt;='State Zip Codes'!$P$4,'State Zip Codes'!$P$3,IF(G3066&lt;='State Zip Codes'!$Q$4,'State Zip Codes'!$Q$3,IF(G3066&lt;='State Zip Codes'!$R$4,'State Zip Codes'!$R$3,IF(G3066&lt;='State Zip Codes'!$S$4,'State Zip Codes'!$S$3,IF(G3066&lt;='State Zip Codes'!$T$4,'State Zip Codes'!$T$3,"OUT OF TERRITORY"))))),$U$3)</f>
        <v>Zone 5</v>
      </c>
    </row>
    <row r="3067" spans="1:8" x14ac:dyDescent="0.25">
      <c r="A3067" t="s">
        <v>369</v>
      </c>
      <c r="B3067">
        <v>61957</v>
      </c>
      <c r="C3067" t="str">
        <f t="shared" si="47"/>
        <v>61957</v>
      </c>
      <c r="D3067" t="s">
        <v>350</v>
      </c>
      <c r="E3067" t="s">
        <v>2072</v>
      </c>
      <c r="F3067" t="s">
        <v>463</v>
      </c>
      <c r="G3067" s="144">
        <v>176.46941795999999</v>
      </c>
      <c r="H3067" t="str">
        <f>IF(VLOOKUP(A3067,$J$4:$K$19,2)="Y",IF(G3067&lt;='State Zip Codes'!$P$4,'State Zip Codes'!$P$3,IF(G3067&lt;='State Zip Codes'!$Q$4,'State Zip Codes'!$Q$3,IF(G3067&lt;='State Zip Codes'!$R$4,'State Zip Codes'!$R$3,IF(G3067&lt;='State Zip Codes'!$S$4,'State Zip Codes'!$S$3,IF(G3067&lt;='State Zip Codes'!$T$4,'State Zip Codes'!$T$3,"OUT OF TERRITORY"))))),$U$3)</f>
        <v>Zone 5</v>
      </c>
    </row>
    <row r="3068" spans="1:8" x14ac:dyDescent="0.25">
      <c r="A3068" t="s">
        <v>369</v>
      </c>
      <c r="B3068">
        <v>61476</v>
      </c>
      <c r="C3068" t="str">
        <f t="shared" si="47"/>
        <v>61476</v>
      </c>
      <c r="D3068" t="s">
        <v>350</v>
      </c>
      <c r="E3068" t="s">
        <v>1994</v>
      </c>
      <c r="F3068" t="s">
        <v>2078</v>
      </c>
      <c r="G3068" s="144">
        <v>176.46941795999999</v>
      </c>
      <c r="H3068" t="str">
        <f>IF(VLOOKUP(A3068,$J$4:$K$19,2)="Y",IF(G3068&lt;='State Zip Codes'!$P$4,'State Zip Codes'!$P$3,IF(G3068&lt;='State Zip Codes'!$Q$4,'State Zip Codes'!$Q$3,IF(G3068&lt;='State Zip Codes'!$R$4,'State Zip Codes'!$R$3,IF(G3068&lt;='State Zip Codes'!$S$4,'State Zip Codes'!$S$3,IF(G3068&lt;='State Zip Codes'!$T$4,'State Zip Codes'!$T$3,"OUT OF TERRITORY"))))),$U$3)</f>
        <v>Zone 5</v>
      </c>
    </row>
    <row r="3069" spans="1:8" x14ac:dyDescent="0.25">
      <c r="A3069" t="s">
        <v>369</v>
      </c>
      <c r="B3069">
        <v>62702</v>
      </c>
      <c r="C3069" t="str">
        <f t="shared" si="47"/>
        <v>62702</v>
      </c>
      <c r="D3069" t="s">
        <v>350</v>
      </c>
      <c r="E3069" t="s">
        <v>2029</v>
      </c>
      <c r="F3069" t="s">
        <v>714</v>
      </c>
      <c r="G3069" s="144">
        <v>176.46941795999999</v>
      </c>
      <c r="H3069" t="str">
        <f>IF(VLOOKUP(A3069,$J$4:$K$19,2)="Y",IF(G3069&lt;='State Zip Codes'!$P$4,'State Zip Codes'!$P$3,IF(G3069&lt;='State Zip Codes'!$Q$4,'State Zip Codes'!$Q$3,IF(G3069&lt;='State Zip Codes'!$R$4,'State Zip Codes'!$R$3,IF(G3069&lt;='State Zip Codes'!$S$4,'State Zip Codes'!$S$3,IF(G3069&lt;='State Zip Codes'!$T$4,'State Zip Codes'!$T$3,"OUT OF TERRITORY"))))),$U$3)</f>
        <v>Zone 5</v>
      </c>
    </row>
    <row r="3070" spans="1:8" x14ac:dyDescent="0.25">
      <c r="A3070" t="s">
        <v>369</v>
      </c>
      <c r="B3070">
        <v>62442</v>
      </c>
      <c r="C3070" t="str">
        <f t="shared" si="47"/>
        <v>62442</v>
      </c>
      <c r="D3070" t="s">
        <v>350</v>
      </c>
      <c r="E3070" t="s">
        <v>589</v>
      </c>
      <c r="F3070" t="s">
        <v>2079</v>
      </c>
      <c r="G3070" s="144">
        <v>176.46941795999999</v>
      </c>
      <c r="H3070" t="str">
        <f>IF(VLOOKUP(A3070,$J$4:$K$19,2)="Y",IF(G3070&lt;='State Zip Codes'!$P$4,'State Zip Codes'!$P$3,IF(G3070&lt;='State Zip Codes'!$Q$4,'State Zip Codes'!$Q$3,IF(G3070&lt;='State Zip Codes'!$R$4,'State Zip Codes'!$R$3,IF(G3070&lt;='State Zip Codes'!$S$4,'State Zip Codes'!$S$3,IF(G3070&lt;='State Zip Codes'!$T$4,'State Zip Codes'!$T$3,"OUT OF TERRITORY"))))),$U$3)</f>
        <v>Zone 5</v>
      </c>
    </row>
    <row r="3071" spans="1:8" x14ac:dyDescent="0.25">
      <c r="A3071" t="s">
        <v>369</v>
      </c>
      <c r="B3071">
        <v>61473</v>
      </c>
      <c r="C3071" t="str">
        <f t="shared" si="47"/>
        <v>61473</v>
      </c>
      <c r="D3071" t="s">
        <v>350</v>
      </c>
      <c r="E3071" t="s">
        <v>1877</v>
      </c>
      <c r="F3071" t="s">
        <v>2080</v>
      </c>
      <c r="G3071" s="144">
        <v>176.46941795999999</v>
      </c>
      <c r="H3071" t="str">
        <f>IF(VLOOKUP(A3071,$J$4:$K$19,2)="Y",IF(G3071&lt;='State Zip Codes'!$P$4,'State Zip Codes'!$P$3,IF(G3071&lt;='State Zip Codes'!$Q$4,'State Zip Codes'!$Q$3,IF(G3071&lt;='State Zip Codes'!$R$4,'State Zip Codes'!$R$3,IF(G3071&lt;='State Zip Codes'!$S$4,'State Zip Codes'!$S$3,IF(G3071&lt;='State Zip Codes'!$T$4,'State Zip Codes'!$T$3,"OUT OF TERRITORY"))))),$U$3)</f>
        <v>Zone 5</v>
      </c>
    </row>
    <row r="3072" spans="1:8" x14ac:dyDescent="0.25">
      <c r="A3072" t="s">
        <v>369</v>
      </c>
      <c r="B3072">
        <v>62469</v>
      </c>
      <c r="C3072" t="str">
        <f t="shared" si="47"/>
        <v>62469</v>
      </c>
      <c r="D3072" t="s">
        <v>350</v>
      </c>
      <c r="E3072" t="s">
        <v>1990</v>
      </c>
      <c r="F3072" t="s">
        <v>2081</v>
      </c>
      <c r="G3072" s="144">
        <v>177.09078914999998</v>
      </c>
      <c r="H3072" t="str">
        <f>IF(VLOOKUP(A3072,$J$4:$K$19,2)="Y",IF(G3072&lt;='State Zip Codes'!$P$4,'State Zip Codes'!$P$3,IF(G3072&lt;='State Zip Codes'!$Q$4,'State Zip Codes'!$Q$3,IF(G3072&lt;='State Zip Codes'!$R$4,'State Zip Codes'!$R$3,IF(G3072&lt;='State Zip Codes'!$S$4,'State Zip Codes'!$S$3,IF(G3072&lt;='State Zip Codes'!$T$4,'State Zip Codes'!$T$3,"OUT OF TERRITORY"))))),$U$3)</f>
        <v>Zone 5</v>
      </c>
    </row>
    <row r="3073" spans="1:8" x14ac:dyDescent="0.25">
      <c r="A3073" t="s">
        <v>369</v>
      </c>
      <c r="B3073">
        <v>61422</v>
      </c>
      <c r="C3073" t="str">
        <f t="shared" si="47"/>
        <v>61422</v>
      </c>
      <c r="D3073" t="s">
        <v>350</v>
      </c>
      <c r="E3073" t="s">
        <v>2065</v>
      </c>
      <c r="F3073" t="s">
        <v>822</v>
      </c>
      <c r="G3073" s="144">
        <v>177.09078914999998</v>
      </c>
      <c r="H3073" t="str">
        <f>IF(VLOOKUP(A3073,$J$4:$K$19,2)="Y",IF(G3073&lt;='State Zip Codes'!$P$4,'State Zip Codes'!$P$3,IF(G3073&lt;='State Zip Codes'!$Q$4,'State Zip Codes'!$Q$3,IF(G3073&lt;='State Zip Codes'!$R$4,'State Zip Codes'!$R$3,IF(G3073&lt;='State Zip Codes'!$S$4,'State Zip Codes'!$S$3,IF(G3073&lt;='State Zip Codes'!$T$4,'State Zip Codes'!$T$3,"OUT OF TERRITORY"))))),$U$3)</f>
        <v>Zone 5</v>
      </c>
    </row>
    <row r="3074" spans="1:8" x14ac:dyDescent="0.25">
      <c r="A3074" t="s">
        <v>369</v>
      </c>
      <c r="B3074">
        <v>62688</v>
      </c>
      <c r="C3074" t="str">
        <f t="shared" si="47"/>
        <v>62688</v>
      </c>
      <c r="D3074" t="s">
        <v>350</v>
      </c>
      <c r="E3074" t="s">
        <v>2025</v>
      </c>
      <c r="F3074" t="s">
        <v>2082</v>
      </c>
      <c r="G3074" s="144">
        <v>177.09078914999998</v>
      </c>
      <c r="H3074" t="str">
        <f>IF(VLOOKUP(A3074,$J$4:$K$19,2)="Y",IF(G3074&lt;='State Zip Codes'!$P$4,'State Zip Codes'!$P$3,IF(G3074&lt;='State Zip Codes'!$Q$4,'State Zip Codes'!$Q$3,IF(G3074&lt;='State Zip Codes'!$R$4,'State Zip Codes'!$R$3,IF(G3074&lt;='State Zip Codes'!$S$4,'State Zip Codes'!$S$3,IF(G3074&lt;='State Zip Codes'!$T$4,'State Zip Codes'!$T$3,"OUT OF TERRITORY"))))),$U$3)</f>
        <v>Zone 5</v>
      </c>
    </row>
    <row r="3075" spans="1:8" x14ac:dyDescent="0.25">
      <c r="A3075" t="s">
        <v>369</v>
      </c>
      <c r="B3075">
        <v>61482</v>
      </c>
      <c r="C3075" t="str">
        <f t="shared" si="47"/>
        <v>61482</v>
      </c>
      <c r="D3075" t="s">
        <v>350</v>
      </c>
      <c r="E3075" t="s">
        <v>1879</v>
      </c>
      <c r="F3075" t="s">
        <v>2083</v>
      </c>
      <c r="G3075" s="144">
        <v>177.09078914999998</v>
      </c>
      <c r="H3075" t="str">
        <f>IF(VLOOKUP(A3075,$J$4:$K$19,2)="Y",IF(G3075&lt;='State Zip Codes'!$P$4,'State Zip Codes'!$P$3,IF(G3075&lt;='State Zip Codes'!$Q$4,'State Zip Codes'!$Q$3,IF(G3075&lt;='State Zip Codes'!$R$4,'State Zip Codes'!$R$3,IF(G3075&lt;='State Zip Codes'!$S$4,'State Zip Codes'!$S$3,IF(G3075&lt;='State Zip Codes'!$T$4,'State Zip Codes'!$T$3,"OUT OF TERRITORY"))))),$U$3)</f>
        <v>Zone 5</v>
      </c>
    </row>
    <row r="3076" spans="1:8" x14ac:dyDescent="0.25">
      <c r="A3076" t="s">
        <v>369</v>
      </c>
      <c r="B3076">
        <v>62531</v>
      </c>
      <c r="C3076" t="str">
        <f t="shared" si="47"/>
        <v>62531</v>
      </c>
      <c r="D3076" t="s">
        <v>350</v>
      </c>
      <c r="E3076" t="s">
        <v>2043</v>
      </c>
      <c r="F3076" t="s">
        <v>2084</v>
      </c>
      <c r="G3076" s="144">
        <v>177.71216034</v>
      </c>
      <c r="H3076" t="str">
        <f>IF(VLOOKUP(A3076,$J$4:$K$19,2)="Y",IF(G3076&lt;='State Zip Codes'!$P$4,'State Zip Codes'!$P$3,IF(G3076&lt;='State Zip Codes'!$Q$4,'State Zip Codes'!$Q$3,IF(G3076&lt;='State Zip Codes'!$R$4,'State Zip Codes'!$R$3,IF(G3076&lt;='State Zip Codes'!$S$4,'State Zip Codes'!$S$3,IF(G3076&lt;='State Zip Codes'!$T$4,'State Zip Codes'!$T$3,"OUT OF TERRITORY"))))),$U$3)</f>
        <v>Zone 5</v>
      </c>
    </row>
    <row r="3077" spans="1:8" x14ac:dyDescent="0.25">
      <c r="A3077" t="s">
        <v>369</v>
      </c>
      <c r="B3077">
        <v>62706</v>
      </c>
      <c r="C3077" t="str">
        <f t="shared" ref="C3077:C3140" si="48">TRIM(CLEAN(B3077))</f>
        <v>62706</v>
      </c>
      <c r="D3077" t="s">
        <v>350</v>
      </c>
      <c r="E3077" t="s">
        <v>2029</v>
      </c>
      <c r="F3077" t="s">
        <v>714</v>
      </c>
      <c r="G3077" s="144">
        <v>177.71216034</v>
      </c>
      <c r="H3077" t="str">
        <f>IF(VLOOKUP(A3077,$J$4:$K$19,2)="Y",IF(G3077&lt;='State Zip Codes'!$P$4,'State Zip Codes'!$P$3,IF(G3077&lt;='State Zip Codes'!$Q$4,'State Zip Codes'!$Q$3,IF(G3077&lt;='State Zip Codes'!$R$4,'State Zip Codes'!$R$3,IF(G3077&lt;='State Zip Codes'!$S$4,'State Zip Codes'!$S$3,IF(G3077&lt;='State Zip Codes'!$T$4,'State Zip Codes'!$T$3,"OUT OF TERRITORY"))))),$U$3)</f>
        <v>Zone 5</v>
      </c>
    </row>
    <row r="3078" spans="1:8" x14ac:dyDescent="0.25">
      <c r="A3078" t="s">
        <v>369</v>
      </c>
      <c r="B3078">
        <v>62715</v>
      </c>
      <c r="C3078" t="str">
        <f t="shared" si="48"/>
        <v>62715</v>
      </c>
      <c r="D3078" t="s">
        <v>350</v>
      </c>
      <c r="E3078" t="s">
        <v>2029</v>
      </c>
      <c r="F3078" t="s">
        <v>714</v>
      </c>
      <c r="G3078" s="144">
        <v>177.71216034</v>
      </c>
      <c r="H3078" t="str">
        <f>IF(VLOOKUP(A3078,$J$4:$K$19,2)="Y",IF(G3078&lt;='State Zip Codes'!$P$4,'State Zip Codes'!$P$3,IF(G3078&lt;='State Zip Codes'!$Q$4,'State Zip Codes'!$Q$3,IF(G3078&lt;='State Zip Codes'!$R$4,'State Zip Codes'!$R$3,IF(G3078&lt;='State Zip Codes'!$S$4,'State Zip Codes'!$S$3,IF(G3078&lt;='State Zip Codes'!$T$4,'State Zip Codes'!$T$3,"OUT OF TERRITORY"))))),$U$3)</f>
        <v>Zone 5</v>
      </c>
    </row>
    <row r="3079" spans="1:8" x14ac:dyDescent="0.25">
      <c r="A3079" t="s">
        <v>369</v>
      </c>
      <c r="B3079">
        <v>62716</v>
      </c>
      <c r="C3079" t="str">
        <f t="shared" si="48"/>
        <v>62716</v>
      </c>
      <c r="D3079" t="s">
        <v>350</v>
      </c>
      <c r="E3079" t="s">
        <v>2029</v>
      </c>
      <c r="F3079" t="s">
        <v>714</v>
      </c>
      <c r="G3079" s="144">
        <v>177.71216034</v>
      </c>
      <c r="H3079" t="str">
        <f>IF(VLOOKUP(A3079,$J$4:$K$19,2)="Y",IF(G3079&lt;='State Zip Codes'!$P$4,'State Zip Codes'!$P$3,IF(G3079&lt;='State Zip Codes'!$Q$4,'State Zip Codes'!$Q$3,IF(G3079&lt;='State Zip Codes'!$R$4,'State Zip Codes'!$R$3,IF(G3079&lt;='State Zip Codes'!$S$4,'State Zip Codes'!$S$3,IF(G3079&lt;='State Zip Codes'!$T$4,'State Zip Codes'!$T$3,"OUT OF TERRITORY"))))),$U$3)</f>
        <v>Zone 5</v>
      </c>
    </row>
    <row r="3080" spans="1:8" x14ac:dyDescent="0.25">
      <c r="A3080" t="s">
        <v>369</v>
      </c>
      <c r="B3080">
        <v>62719</v>
      </c>
      <c r="C3080" t="str">
        <f t="shared" si="48"/>
        <v>62719</v>
      </c>
      <c r="D3080" t="s">
        <v>350</v>
      </c>
      <c r="E3080" t="s">
        <v>2029</v>
      </c>
      <c r="F3080" t="s">
        <v>714</v>
      </c>
      <c r="G3080" s="144">
        <v>177.71216034</v>
      </c>
      <c r="H3080" t="str">
        <f>IF(VLOOKUP(A3080,$J$4:$K$19,2)="Y",IF(G3080&lt;='State Zip Codes'!$P$4,'State Zip Codes'!$P$3,IF(G3080&lt;='State Zip Codes'!$Q$4,'State Zip Codes'!$Q$3,IF(G3080&lt;='State Zip Codes'!$R$4,'State Zip Codes'!$R$3,IF(G3080&lt;='State Zip Codes'!$S$4,'State Zip Codes'!$S$3,IF(G3080&lt;='State Zip Codes'!$T$4,'State Zip Codes'!$T$3,"OUT OF TERRITORY"))))),$U$3)</f>
        <v>Zone 5</v>
      </c>
    </row>
    <row r="3081" spans="1:8" x14ac:dyDescent="0.25">
      <c r="A3081" t="s">
        <v>369</v>
      </c>
      <c r="B3081">
        <v>62722</v>
      </c>
      <c r="C3081" t="str">
        <f t="shared" si="48"/>
        <v>62722</v>
      </c>
      <c r="D3081" t="s">
        <v>350</v>
      </c>
      <c r="E3081" t="s">
        <v>2029</v>
      </c>
      <c r="F3081" t="s">
        <v>714</v>
      </c>
      <c r="G3081" s="144">
        <v>177.71216034</v>
      </c>
      <c r="H3081" t="str">
        <f>IF(VLOOKUP(A3081,$J$4:$K$19,2)="Y",IF(G3081&lt;='State Zip Codes'!$P$4,'State Zip Codes'!$P$3,IF(G3081&lt;='State Zip Codes'!$Q$4,'State Zip Codes'!$Q$3,IF(G3081&lt;='State Zip Codes'!$R$4,'State Zip Codes'!$R$3,IF(G3081&lt;='State Zip Codes'!$S$4,'State Zip Codes'!$S$3,IF(G3081&lt;='State Zip Codes'!$T$4,'State Zip Codes'!$T$3,"OUT OF TERRITORY"))))),$U$3)</f>
        <v>Zone 5</v>
      </c>
    </row>
    <row r="3082" spans="1:8" x14ac:dyDescent="0.25">
      <c r="A3082" t="s">
        <v>369</v>
      </c>
      <c r="B3082">
        <v>62723</v>
      </c>
      <c r="C3082" t="str">
        <f t="shared" si="48"/>
        <v>62723</v>
      </c>
      <c r="D3082" t="s">
        <v>350</v>
      </c>
      <c r="E3082" t="s">
        <v>2029</v>
      </c>
      <c r="F3082" t="s">
        <v>714</v>
      </c>
      <c r="G3082" s="144">
        <v>177.71216034</v>
      </c>
      <c r="H3082" t="str">
        <f>IF(VLOOKUP(A3082,$J$4:$K$19,2)="Y",IF(G3082&lt;='State Zip Codes'!$P$4,'State Zip Codes'!$P$3,IF(G3082&lt;='State Zip Codes'!$Q$4,'State Zip Codes'!$Q$3,IF(G3082&lt;='State Zip Codes'!$R$4,'State Zip Codes'!$R$3,IF(G3082&lt;='State Zip Codes'!$S$4,'State Zip Codes'!$S$3,IF(G3082&lt;='State Zip Codes'!$T$4,'State Zip Codes'!$T$3,"OUT OF TERRITORY"))))),$U$3)</f>
        <v>Zone 5</v>
      </c>
    </row>
    <row r="3083" spans="1:8" x14ac:dyDescent="0.25">
      <c r="A3083" t="s">
        <v>369</v>
      </c>
      <c r="B3083">
        <v>62726</v>
      </c>
      <c r="C3083" t="str">
        <f t="shared" si="48"/>
        <v>62726</v>
      </c>
      <c r="D3083" t="s">
        <v>350</v>
      </c>
      <c r="E3083" t="s">
        <v>2029</v>
      </c>
      <c r="F3083" t="s">
        <v>714</v>
      </c>
      <c r="G3083" s="144">
        <v>177.71216034</v>
      </c>
      <c r="H3083" t="str">
        <f>IF(VLOOKUP(A3083,$J$4:$K$19,2)="Y",IF(G3083&lt;='State Zip Codes'!$P$4,'State Zip Codes'!$P$3,IF(G3083&lt;='State Zip Codes'!$Q$4,'State Zip Codes'!$Q$3,IF(G3083&lt;='State Zip Codes'!$R$4,'State Zip Codes'!$R$3,IF(G3083&lt;='State Zip Codes'!$S$4,'State Zip Codes'!$S$3,IF(G3083&lt;='State Zip Codes'!$T$4,'State Zip Codes'!$T$3,"OUT OF TERRITORY"))))),$U$3)</f>
        <v>Zone 5</v>
      </c>
    </row>
    <row r="3084" spans="1:8" x14ac:dyDescent="0.25">
      <c r="A3084" t="s">
        <v>369</v>
      </c>
      <c r="B3084">
        <v>62736</v>
      </c>
      <c r="C3084" t="str">
        <f t="shared" si="48"/>
        <v>62736</v>
      </c>
      <c r="D3084" t="s">
        <v>350</v>
      </c>
      <c r="E3084" t="s">
        <v>2029</v>
      </c>
      <c r="F3084" t="s">
        <v>714</v>
      </c>
      <c r="G3084" s="144">
        <v>177.71216034</v>
      </c>
      <c r="H3084" t="str">
        <f>IF(VLOOKUP(A3084,$J$4:$K$19,2)="Y",IF(G3084&lt;='State Zip Codes'!$P$4,'State Zip Codes'!$P$3,IF(G3084&lt;='State Zip Codes'!$Q$4,'State Zip Codes'!$Q$3,IF(G3084&lt;='State Zip Codes'!$R$4,'State Zip Codes'!$R$3,IF(G3084&lt;='State Zip Codes'!$S$4,'State Zip Codes'!$S$3,IF(G3084&lt;='State Zip Codes'!$T$4,'State Zip Codes'!$T$3,"OUT OF TERRITORY"))))),$U$3)</f>
        <v>Zone 5</v>
      </c>
    </row>
    <row r="3085" spans="1:8" x14ac:dyDescent="0.25">
      <c r="A3085" t="s">
        <v>369</v>
      </c>
      <c r="B3085">
        <v>62739</v>
      </c>
      <c r="C3085" t="str">
        <f t="shared" si="48"/>
        <v>62739</v>
      </c>
      <c r="D3085" t="s">
        <v>350</v>
      </c>
      <c r="E3085" t="s">
        <v>2029</v>
      </c>
      <c r="F3085" t="s">
        <v>714</v>
      </c>
      <c r="G3085" s="144">
        <v>177.71216034</v>
      </c>
      <c r="H3085" t="str">
        <f>IF(VLOOKUP(A3085,$J$4:$K$19,2)="Y",IF(G3085&lt;='State Zip Codes'!$P$4,'State Zip Codes'!$P$3,IF(G3085&lt;='State Zip Codes'!$Q$4,'State Zip Codes'!$Q$3,IF(G3085&lt;='State Zip Codes'!$R$4,'State Zip Codes'!$R$3,IF(G3085&lt;='State Zip Codes'!$S$4,'State Zip Codes'!$S$3,IF(G3085&lt;='State Zip Codes'!$T$4,'State Zip Codes'!$T$3,"OUT OF TERRITORY"))))),$U$3)</f>
        <v>Zone 5</v>
      </c>
    </row>
    <row r="3086" spans="1:8" x14ac:dyDescent="0.25">
      <c r="A3086" t="s">
        <v>369</v>
      </c>
      <c r="B3086">
        <v>62756</v>
      </c>
      <c r="C3086" t="str">
        <f t="shared" si="48"/>
        <v>62756</v>
      </c>
      <c r="D3086" t="s">
        <v>350</v>
      </c>
      <c r="E3086" t="s">
        <v>2029</v>
      </c>
      <c r="F3086" t="s">
        <v>714</v>
      </c>
      <c r="G3086" s="144">
        <v>177.71216034</v>
      </c>
      <c r="H3086" t="str">
        <f>IF(VLOOKUP(A3086,$J$4:$K$19,2)="Y",IF(G3086&lt;='State Zip Codes'!$P$4,'State Zip Codes'!$P$3,IF(G3086&lt;='State Zip Codes'!$Q$4,'State Zip Codes'!$Q$3,IF(G3086&lt;='State Zip Codes'!$R$4,'State Zip Codes'!$R$3,IF(G3086&lt;='State Zip Codes'!$S$4,'State Zip Codes'!$S$3,IF(G3086&lt;='State Zip Codes'!$T$4,'State Zip Codes'!$T$3,"OUT OF TERRITORY"))))),$U$3)</f>
        <v>Zone 5</v>
      </c>
    </row>
    <row r="3087" spans="1:8" x14ac:dyDescent="0.25">
      <c r="A3087" t="s">
        <v>369</v>
      </c>
      <c r="B3087">
        <v>62757</v>
      </c>
      <c r="C3087" t="str">
        <f t="shared" si="48"/>
        <v>62757</v>
      </c>
      <c r="D3087" t="s">
        <v>350</v>
      </c>
      <c r="E3087" t="s">
        <v>2029</v>
      </c>
      <c r="F3087" t="s">
        <v>714</v>
      </c>
      <c r="G3087" s="144">
        <v>177.71216034</v>
      </c>
      <c r="H3087" t="str">
        <f>IF(VLOOKUP(A3087,$J$4:$K$19,2)="Y",IF(G3087&lt;='State Zip Codes'!$P$4,'State Zip Codes'!$P$3,IF(G3087&lt;='State Zip Codes'!$Q$4,'State Zip Codes'!$Q$3,IF(G3087&lt;='State Zip Codes'!$R$4,'State Zip Codes'!$R$3,IF(G3087&lt;='State Zip Codes'!$S$4,'State Zip Codes'!$S$3,IF(G3087&lt;='State Zip Codes'!$T$4,'State Zip Codes'!$T$3,"OUT OF TERRITORY"))))),$U$3)</f>
        <v>Zone 5</v>
      </c>
    </row>
    <row r="3088" spans="1:8" x14ac:dyDescent="0.25">
      <c r="A3088" t="s">
        <v>369</v>
      </c>
      <c r="B3088">
        <v>62761</v>
      </c>
      <c r="C3088" t="str">
        <f t="shared" si="48"/>
        <v>62761</v>
      </c>
      <c r="D3088" t="s">
        <v>350</v>
      </c>
      <c r="E3088" t="s">
        <v>2029</v>
      </c>
      <c r="F3088" t="s">
        <v>714</v>
      </c>
      <c r="G3088" s="144">
        <v>177.71216034</v>
      </c>
      <c r="H3088" t="str">
        <f>IF(VLOOKUP(A3088,$J$4:$K$19,2)="Y",IF(G3088&lt;='State Zip Codes'!$P$4,'State Zip Codes'!$P$3,IF(G3088&lt;='State Zip Codes'!$Q$4,'State Zip Codes'!$Q$3,IF(G3088&lt;='State Zip Codes'!$R$4,'State Zip Codes'!$R$3,IF(G3088&lt;='State Zip Codes'!$S$4,'State Zip Codes'!$S$3,IF(G3088&lt;='State Zip Codes'!$T$4,'State Zip Codes'!$T$3,"OUT OF TERRITORY"))))),$U$3)</f>
        <v>Zone 5</v>
      </c>
    </row>
    <row r="3089" spans="1:8" x14ac:dyDescent="0.25">
      <c r="A3089" t="s">
        <v>369</v>
      </c>
      <c r="B3089">
        <v>62762</v>
      </c>
      <c r="C3089" t="str">
        <f t="shared" si="48"/>
        <v>62762</v>
      </c>
      <c r="D3089" t="s">
        <v>350</v>
      </c>
      <c r="E3089" t="s">
        <v>2029</v>
      </c>
      <c r="F3089" t="s">
        <v>714</v>
      </c>
      <c r="G3089" s="144">
        <v>177.71216034</v>
      </c>
      <c r="H3089" t="str">
        <f>IF(VLOOKUP(A3089,$J$4:$K$19,2)="Y",IF(G3089&lt;='State Zip Codes'!$P$4,'State Zip Codes'!$P$3,IF(G3089&lt;='State Zip Codes'!$Q$4,'State Zip Codes'!$Q$3,IF(G3089&lt;='State Zip Codes'!$R$4,'State Zip Codes'!$R$3,IF(G3089&lt;='State Zip Codes'!$S$4,'State Zip Codes'!$S$3,IF(G3089&lt;='State Zip Codes'!$T$4,'State Zip Codes'!$T$3,"OUT OF TERRITORY"))))),$U$3)</f>
        <v>Zone 5</v>
      </c>
    </row>
    <row r="3090" spans="1:8" x14ac:dyDescent="0.25">
      <c r="A3090" t="s">
        <v>369</v>
      </c>
      <c r="B3090">
        <v>62763</v>
      </c>
      <c r="C3090" t="str">
        <f t="shared" si="48"/>
        <v>62763</v>
      </c>
      <c r="D3090" t="s">
        <v>350</v>
      </c>
      <c r="E3090" t="s">
        <v>2029</v>
      </c>
      <c r="F3090" t="s">
        <v>714</v>
      </c>
      <c r="G3090" s="144">
        <v>177.71216034</v>
      </c>
      <c r="H3090" t="str">
        <f>IF(VLOOKUP(A3090,$J$4:$K$19,2)="Y",IF(G3090&lt;='State Zip Codes'!$P$4,'State Zip Codes'!$P$3,IF(G3090&lt;='State Zip Codes'!$Q$4,'State Zip Codes'!$Q$3,IF(G3090&lt;='State Zip Codes'!$R$4,'State Zip Codes'!$R$3,IF(G3090&lt;='State Zip Codes'!$S$4,'State Zip Codes'!$S$3,IF(G3090&lt;='State Zip Codes'!$T$4,'State Zip Codes'!$T$3,"OUT OF TERRITORY"))))),$U$3)</f>
        <v>Zone 5</v>
      </c>
    </row>
    <row r="3091" spans="1:8" x14ac:dyDescent="0.25">
      <c r="A3091" t="s">
        <v>369</v>
      </c>
      <c r="B3091">
        <v>62764</v>
      </c>
      <c r="C3091" t="str">
        <f t="shared" si="48"/>
        <v>62764</v>
      </c>
      <c r="D3091" t="s">
        <v>350</v>
      </c>
      <c r="E3091" t="s">
        <v>2029</v>
      </c>
      <c r="F3091" t="s">
        <v>714</v>
      </c>
      <c r="G3091" s="144">
        <v>177.71216034</v>
      </c>
      <c r="H3091" t="str">
        <f>IF(VLOOKUP(A3091,$J$4:$K$19,2)="Y",IF(G3091&lt;='State Zip Codes'!$P$4,'State Zip Codes'!$P$3,IF(G3091&lt;='State Zip Codes'!$Q$4,'State Zip Codes'!$Q$3,IF(G3091&lt;='State Zip Codes'!$R$4,'State Zip Codes'!$R$3,IF(G3091&lt;='State Zip Codes'!$S$4,'State Zip Codes'!$S$3,IF(G3091&lt;='State Zip Codes'!$T$4,'State Zip Codes'!$T$3,"OUT OF TERRITORY"))))),$U$3)</f>
        <v>Zone 5</v>
      </c>
    </row>
    <row r="3092" spans="1:8" x14ac:dyDescent="0.25">
      <c r="A3092" t="s">
        <v>369</v>
      </c>
      <c r="B3092">
        <v>62766</v>
      </c>
      <c r="C3092" t="str">
        <f t="shared" si="48"/>
        <v>62766</v>
      </c>
      <c r="D3092" t="s">
        <v>350</v>
      </c>
      <c r="E3092" t="s">
        <v>2029</v>
      </c>
      <c r="F3092" t="s">
        <v>714</v>
      </c>
      <c r="G3092" s="144">
        <v>177.71216034</v>
      </c>
      <c r="H3092" t="str">
        <f>IF(VLOOKUP(A3092,$J$4:$K$19,2)="Y",IF(G3092&lt;='State Zip Codes'!$P$4,'State Zip Codes'!$P$3,IF(G3092&lt;='State Zip Codes'!$Q$4,'State Zip Codes'!$Q$3,IF(G3092&lt;='State Zip Codes'!$R$4,'State Zip Codes'!$R$3,IF(G3092&lt;='State Zip Codes'!$S$4,'State Zip Codes'!$S$3,IF(G3092&lt;='State Zip Codes'!$T$4,'State Zip Codes'!$T$3,"OUT OF TERRITORY"))))),$U$3)</f>
        <v>Zone 5</v>
      </c>
    </row>
    <row r="3093" spans="1:8" x14ac:dyDescent="0.25">
      <c r="A3093" t="s">
        <v>369</v>
      </c>
      <c r="B3093">
        <v>62767</v>
      </c>
      <c r="C3093" t="str">
        <f t="shared" si="48"/>
        <v>62767</v>
      </c>
      <c r="D3093" t="s">
        <v>350</v>
      </c>
      <c r="E3093" t="s">
        <v>2029</v>
      </c>
      <c r="F3093" t="s">
        <v>714</v>
      </c>
      <c r="G3093" s="144">
        <v>177.71216034</v>
      </c>
      <c r="H3093" t="str">
        <f>IF(VLOOKUP(A3093,$J$4:$K$19,2)="Y",IF(G3093&lt;='State Zip Codes'!$P$4,'State Zip Codes'!$P$3,IF(G3093&lt;='State Zip Codes'!$Q$4,'State Zip Codes'!$Q$3,IF(G3093&lt;='State Zip Codes'!$R$4,'State Zip Codes'!$R$3,IF(G3093&lt;='State Zip Codes'!$S$4,'State Zip Codes'!$S$3,IF(G3093&lt;='State Zip Codes'!$T$4,'State Zip Codes'!$T$3,"OUT OF TERRITORY"))))),$U$3)</f>
        <v>Zone 5</v>
      </c>
    </row>
    <row r="3094" spans="1:8" x14ac:dyDescent="0.25">
      <c r="A3094" t="s">
        <v>369</v>
      </c>
      <c r="B3094">
        <v>62769</v>
      </c>
      <c r="C3094" t="str">
        <f t="shared" si="48"/>
        <v>62769</v>
      </c>
      <c r="D3094" t="s">
        <v>350</v>
      </c>
      <c r="E3094" t="s">
        <v>2029</v>
      </c>
      <c r="F3094" t="s">
        <v>714</v>
      </c>
      <c r="G3094" s="144">
        <v>177.71216034</v>
      </c>
      <c r="H3094" t="str">
        <f>IF(VLOOKUP(A3094,$J$4:$K$19,2)="Y",IF(G3094&lt;='State Zip Codes'!$P$4,'State Zip Codes'!$P$3,IF(G3094&lt;='State Zip Codes'!$Q$4,'State Zip Codes'!$Q$3,IF(G3094&lt;='State Zip Codes'!$R$4,'State Zip Codes'!$R$3,IF(G3094&lt;='State Zip Codes'!$S$4,'State Zip Codes'!$S$3,IF(G3094&lt;='State Zip Codes'!$T$4,'State Zip Codes'!$T$3,"OUT OF TERRITORY"))))),$U$3)</f>
        <v>Zone 5</v>
      </c>
    </row>
    <row r="3095" spans="1:8" x14ac:dyDescent="0.25">
      <c r="A3095" t="s">
        <v>369</v>
      </c>
      <c r="B3095">
        <v>62776</v>
      </c>
      <c r="C3095" t="str">
        <f t="shared" si="48"/>
        <v>62776</v>
      </c>
      <c r="D3095" t="s">
        <v>350</v>
      </c>
      <c r="E3095" t="s">
        <v>2029</v>
      </c>
      <c r="F3095" t="s">
        <v>714</v>
      </c>
      <c r="G3095" s="144">
        <v>177.71216034</v>
      </c>
      <c r="H3095" t="str">
        <f>IF(VLOOKUP(A3095,$J$4:$K$19,2)="Y",IF(G3095&lt;='State Zip Codes'!$P$4,'State Zip Codes'!$P$3,IF(G3095&lt;='State Zip Codes'!$Q$4,'State Zip Codes'!$Q$3,IF(G3095&lt;='State Zip Codes'!$R$4,'State Zip Codes'!$R$3,IF(G3095&lt;='State Zip Codes'!$S$4,'State Zip Codes'!$S$3,IF(G3095&lt;='State Zip Codes'!$T$4,'State Zip Codes'!$T$3,"OUT OF TERRITORY"))))),$U$3)</f>
        <v>Zone 5</v>
      </c>
    </row>
    <row r="3096" spans="1:8" x14ac:dyDescent="0.25">
      <c r="A3096" t="s">
        <v>369</v>
      </c>
      <c r="B3096">
        <v>62777</v>
      </c>
      <c r="C3096" t="str">
        <f t="shared" si="48"/>
        <v>62777</v>
      </c>
      <c r="D3096" t="s">
        <v>350</v>
      </c>
      <c r="E3096" t="s">
        <v>2029</v>
      </c>
      <c r="F3096" t="s">
        <v>714</v>
      </c>
      <c r="G3096" s="144">
        <v>177.71216034</v>
      </c>
      <c r="H3096" t="str">
        <f>IF(VLOOKUP(A3096,$J$4:$K$19,2)="Y",IF(G3096&lt;='State Zip Codes'!$P$4,'State Zip Codes'!$P$3,IF(G3096&lt;='State Zip Codes'!$Q$4,'State Zip Codes'!$Q$3,IF(G3096&lt;='State Zip Codes'!$R$4,'State Zip Codes'!$R$3,IF(G3096&lt;='State Zip Codes'!$S$4,'State Zip Codes'!$S$3,IF(G3096&lt;='State Zip Codes'!$T$4,'State Zip Codes'!$T$3,"OUT OF TERRITORY"))))),$U$3)</f>
        <v>Zone 5</v>
      </c>
    </row>
    <row r="3097" spans="1:8" x14ac:dyDescent="0.25">
      <c r="A3097" t="s">
        <v>369</v>
      </c>
      <c r="B3097">
        <v>62781</v>
      </c>
      <c r="C3097" t="str">
        <f t="shared" si="48"/>
        <v>62781</v>
      </c>
      <c r="D3097" t="s">
        <v>350</v>
      </c>
      <c r="E3097" t="s">
        <v>2029</v>
      </c>
      <c r="F3097" t="s">
        <v>714</v>
      </c>
      <c r="G3097" s="144">
        <v>177.71216034</v>
      </c>
      <c r="H3097" t="str">
        <f>IF(VLOOKUP(A3097,$J$4:$K$19,2)="Y",IF(G3097&lt;='State Zip Codes'!$P$4,'State Zip Codes'!$P$3,IF(G3097&lt;='State Zip Codes'!$Q$4,'State Zip Codes'!$Q$3,IF(G3097&lt;='State Zip Codes'!$R$4,'State Zip Codes'!$R$3,IF(G3097&lt;='State Zip Codes'!$S$4,'State Zip Codes'!$S$3,IF(G3097&lt;='State Zip Codes'!$T$4,'State Zip Codes'!$T$3,"OUT OF TERRITORY"))))),$U$3)</f>
        <v>Zone 5</v>
      </c>
    </row>
    <row r="3098" spans="1:8" x14ac:dyDescent="0.25">
      <c r="A3098" t="s">
        <v>369</v>
      </c>
      <c r="B3098">
        <v>62786</v>
      </c>
      <c r="C3098" t="str">
        <f t="shared" si="48"/>
        <v>62786</v>
      </c>
      <c r="D3098" t="s">
        <v>350</v>
      </c>
      <c r="E3098" t="s">
        <v>2029</v>
      </c>
      <c r="F3098" t="s">
        <v>714</v>
      </c>
      <c r="G3098" s="144">
        <v>177.71216034</v>
      </c>
      <c r="H3098" t="str">
        <f>IF(VLOOKUP(A3098,$J$4:$K$19,2)="Y",IF(G3098&lt;='State Zip Codes'!$P$4,'State Zip Codes'!$P$3,IF(G3098&lt;='State Zip Codes'!$Q$4,'State Zip Codes'!$Q$3,IF(G3098&lt;='State Zip Codes'!$R$4,'State Zip Codes'!$R$3,IF(G3098&lt;='State Zip Codes'!$S$4,'State Zip Codes'!$S$3,IF(G3098&lt;='State Zip Codes'!$T$4,'State Zip Codes'!$T$3,"OUT OF TERRITORY"))))),$U$3)</f>
        <v>Zone 5</v>
      </c>
    </row>
    <row r="3099" spans="1:8" x14ac:dyDescent="0.25">
      <c r="A3099" t="s">
        <v>369</v>
      </c>
      <c r="B3099">
        <v>62796</v>
      </c>
      <c r="C3099" t="str">
        <f t="shared" si="48"/>
        <v>62796</v>
      </c>
      <c r="D3099" t="s">
        <v>350</v>
      </c>
      <c r="E3099" t="s">
        <v>2029</v>
      </c>
      <c r="F3099" t="s">
        <v>714</v>
      </c>
      <c r="G3099" s="144">
        <v>177.71216034</v>
      </c>
      <c r="H3099" t="str">
        <f>IF(VLOOKUP(A3099,$J$4:$K$19,2)="Y",IF(G3099&lt;='State Zip Codes'!$P$4,'State Zip Codes'!$P$3,IF(G3099&lt;='State Zip Codes'!$Q$4,'State Zip Codes'!$Q$3,IF(G3099&lt;='State Zip Codes'!$R$4,'State Zip Codes'!$R$3,IF(G3099&lt;='State Zip Codes'!$S$4,'State Zip Codes'!$S$3,IF(G3099&lt;='State Zip Codes'!$T$4,'State Zip Codes'!$T$3,"OUT OF TERRITORY"))))),$U$3)</f>
        <v>Zone 5</v>
      </c>
    </row>
    <row r="3100" spans="1:8" x14ac:dyDescent="0.25">
      <c r="A3100" t="s">
        <v>369</v>
      </c>
      <c r="B3100">
        <v>62701</v>
      </c>
      <c r="C3100" t="str">
        <f t="shared" si="48"/>
        <v>62701</v>
      </c>
      <c r="D3100" t="s">
        <v>350</v>
      </c>
      <c r="E3100" t="s">
        <v>2029</v>
      </c>
      <c r="F3100" t="s">
        <v>714</v>
      </c>
      <c r="G3100" s="144">
        <v>178.33353152999999</v>
      </c>
      <c r="H3100" t="str">
        <f>IF(VLOOKUP(A3100,$J$4:$K$19,2)="Y",IF(G3100&lt;='State Zip Codes'!$P$4,'State Zip Codes'!$P$3,IF(G3100&lt;='State Zip Codes'!$Q$4,'State Zip Codes'!$Q$3,IF(G3100&lt;='State Zip Codes'!$R$4,'State Zip Codes'!$R$3,IF(G3100&lt;='State Zip Codes'!$S$4,'State Zip Codes'!$S$3,IF(G3100&lt;='State Zip Codes'!$T$4,'State Zip Codes'!$T$3,"OUT OF TERRITORY"))))),$U$3)</f>
        <v>Zone 5</v>
      </c>
    </row>
    <row r="3101" spans="1:8" x14ac:dyDescent="0.25">
      <c r="A3101" t="s">
        <v>369</v>
      </c>
      <c r="B3101">
        <v>62765</v>
      </c>
      <c r="C3101" t="str">
        <f t="shared" si="48"/>
        <v>62765</v>
      </c>
      <c r="D3101" t="s">
        <v>350</v>
      </c>
      <c r="E3101" t="s">
        <v>2029</v>
      </c>
      <c r="F3101" t="s">
        <v>714</v>
      </c>
      <c r="G3101" s="144">
        <v>178.33353152999999</v>
      </c>
      <c r="H3101" t="str">
        <f>IF(VLOOKUP(A3101,$J$4:$K$19,2)="Y",IF(G3101&lt;='State Zip Codes'!$P$4,'State Zip Codes'!$P$3,IF(G3101&lt;='State Zip Codes'!$Q$4,'State Zip Codes'!$Q$3,IF(G3101&lt;='State Zip Codes'!$R$4,'State Zip Codes'!$R$3,IF(G3101&lt;='State Zip Codes'!$S$4,'State Zip Codes'!$S$3,IF(G3101&lt;='State Zip Codes'!$T$4,'State Zip Codes'!$T$3,"OUT OF TERRITORY"))))),$U$3)</f>
        <v>Zone 5</v>
      </c>
    </row>
    <row r="3102" spans="1:8" x14ac:dyDescent="0.25">
      <c r="A3102" t="s">
        <v>369</v>
      </c>
      <c r="B3102">
        <v>62563</v>
      </c>
      <c r="C3102" t="str">
        <f t="shared" si="48"/>
        <v>62563</v>
      </c>
      <c r="D3102" t="s">
        <v>350</v>
      </c>
      <c r="E3102" t="s">
        <v>2029</v>
      </c>
      <c r="F3102" t="s">
        <v>2085</v>
      </c>
      <c r="G3102" s="144">
        <v>178.33353152999999</v>
      </c>
      <c r="H3102" t="str">
        <f>IF(VLOOKUP(A3102,$J$4:$K$19,2)="Y",IF(G3102&lt;='State Zip Codes'!$P$4,'State Zip Codes'!$P$3,IF(G3102&lt;='State Zip Codes'!$Q$4,'State Zip Codes'!$Q$3,IF(G3102&lt;='State Zip Codes'!$R$4,'State Zip Codes'!$R$3,IF(G3102&lt;='State Zip Codes'!$S$4,'State Zip Codes'!$S$3,IF(G3102&lt;='State Zip Codes'!$T$4,'State Zip Codes'!$T$3,"OUT OF TERRITORY"))))),$U$3)</f>
        <v>Zone 5</v>
      </c>
    </row>
    <row r="3103" spans="1:8" x14ac:dyDescent="0.25">
      <c r="A3103" t="s">
        <v>369</v>
      </c>
      <c r="B3103">
        <v>62617</v>
      </c>
      <c r="C3103" t="str">
        <f t="shared" si="48"/>
        <v>62617</v>
      </c>
      <c r="D3103" t="s">
        <v>350</v>
      </c>
      <c r="E3103" t="s">
        <v>1979</v>
      </c>
      <c r="F3103" t="s">
        <v>2086</v>
      </c>
      <c r="G3103" s="144">
        <v>178.95490271999998</v>
      </c>
      <c r="H3103" t="str">
        <f>IF(VLOOKUP(A3103,$J$4:$K$19,2)="Y",IF(G3103&lt;='State Zip Codes'!$P$4,'State Zip Codes'!$P$3,IF(G3103&lt;='State Zip Codes'!$Q$4,'State Zip Codes'!$Q$3,IF(G3103&lt;='State Zip Codes'!$R$4,'State Zip Codes'!$R$3,IF(G3103&lt;='State Zip Codes'!$S$4,'State Zip Codes'!$S$3,IF(G3103&lt;='State Zip Codes'!$T$4,'State Zip Codes'!$T$3,"OUT OF TERRITORY"))))),$U$3)</f>
        <v>Zone 5</v>
      </c>
    </row>
    <row r="3104" spans="1:8" x14ac:dyDescent="0.25">
      <c r="A3104" t="s">
        <v>369</v>
      </c>
      <c r="B3104">
        <v>62510</v>
      </c>
      <c r="C3104" t="str">
        <f t="shared" si="48"/>
        <v>62510</v>
      </c>
      <c r="D3104" t="s">
        <v>350</v>
      </c>
      <c r="E3104" t="s">
        <v>2043</v>
      </c>
      <c r="F3104" t="s">
        <v>2087</v>
      </c>
      <c r="G3104" s="144">
        <v>178.95490271999998</v>
      </c>
      <c r="H3104" t="str">
        <f>IF(VLOOKUP(A3104,$J$4:$K$19,2)="Y",IF(G3104&lt;='State Zip Codes'!$P$4,'State Zip Codes'!$P$3,IF(G3104&lt;='State Zip Codes'!$Q$4,'State Zip Codes'!$Q$3,IF(G3104&lt;='State Zip Codes'!$R$4,'State Zip Codes'!$R$3,IF(G3104&lt;='State Zip Codes'!$S$4,'State Zip Codes'!$S$3,IF(G3104&lt;='State Zip Codes'!$T$4,'State Zip Codes'!$T$3,"OUT OF TERRITORY"))))),$U$3)</f>
        <v>Zone 5</v>
      </c>
    </row>
    <row r="3105" spans="1:8" x14ac:dyDescent="0.25">
      <c r="A3105" t="s">
        <v>369</v>
      </c>
      <c r="B3105">
        <v>61442</v>
      </c>
      <c r="C3105" t="str">
        <f t="shared" si="48"/>
        <v>61442</v>
      </c>
      <c r="D3105" t="s">
        <v>350</v>
      </c>
      <c r="E3105" t="s">
        <v>1994</v>
      </c>
      <c r="F3105" t="s">
        <v>2088</v>
      </c>
      <c r="G3105" s="144">
        <v>178.95490271999998</v>
      </c>
      <c r="H3105" t="str">
        <f>IF(VLOOKUP(A3105,$J$4:$K$19,2)="Y",IF(G3105&lt;='State Zip Codes'!$P$4,'State Zip Codes'!$P$3,IF(G3105&lt;='State Zip Codes'!$Q$4,'State Zip Codes'!$Q$3,IF(G3105&lt;='State Zip Codes'!$R$4,'State Zip Codes'!$R$3,IF(G3105&lt;='State Zip Codes'!$S$4,'State Zip Codes'!$S$3,IF(G3105&lt;='State Zip Codes'!$T$4,'State Zip Codes'!$T$3,"OUT OF TERRITORY"))))),$U$3)</f>
        <v>Zone 5</v>
      </c>
    </row>
    <row r="3106" spans="1:8" x14ac:dyDescent="0.25">
      <c r="A3106" t="s">
        <v>369</v>
      </c>
      <c r="B3106">
        <v>62420</v>
      </c>
      <c r="C3106" t="str">
        <f t="shared" si="48"/>
        <v>62420</v>
      </c>
      <c r="D3106" t="s">
        <v>350</v>
      </c>
      <c r="E3106" t="s">
        <v>589</v>
      </c>
      <c r="F3106" t="s">
        <v>2089</v>
      </c>
      <c r="G3106" s="144">
        <v>178.95490271999998</v>
      </c>
      <c r="H3106" t="str">
        <f>IF(VLOOKUP(A3106,$J$4:$K$19,2)="Y",IF(G3106&lt;='State Zip Codes'!$P$4,'State Zip Codes'!$P$3,IF(G3106&lt;='State Zip Codes'!$Q$4,'State Zip Codes'!$Q$3,IF(G3106&lt;='State Zip Codes'!$R$4,'State Zip Codes'!$R$3,IF(G3106&lt;='State Zip Codes'!$S$4,'State Zip Codes'!$S$3,IF(G3106&lt;='State Zip Codes'!$T$4,'State Zip Codes'!$T$3,"OUT OF TERRITORY"))))),$U$3)</f>
        <v>Zone 5</v>
      </c>
    </row>
    <row r="3107" spans="1:8" x14ac:dyDescent="0.25">
      <c r="A3107" t="s">
        <v>369</v>
      </c>
      <c r="B3107">
        <v>61478</v>
      </c>
      <c r="C3107" t="str">
        <f t="shared" si="48"/>
        <v>61478</v>
      </c>
      <c r="D3107" t="s">
        <v>350</v>
      </c>
      <c r="E3107" t="s">
        <v>1877</v>
      </c>
      <c r="F3107" t="s">
        <v>2090</v>
      </c>
      <c r="G3107" s="144">
        <v>179.57627391</v>
      </c>
      <c r="H3107" t="str">
        <f>IF(VLOOKUP(A3107,$J$4:$K$19,2)="Y",IF(G3107&lt;='State Zip Codes'!$P$4,'State Zip Codes'!$P$3,IF(G3107&lt;='State Zip Codes'!$Q$4,'State Zip Codes'!$Q$3,IF(G3107&lt;='State Zip Codes'!$R$4,'State Zip Codes'!$R$3,IF(G3107&lt;='State Zip Codes'!$S$4,'State Zip Codes'!$S$3,IF(G3107&lt;='State Zip Codes'!$T$4,'State Zip Codes'!$T$3,"OUT OF TERRITORY"))))),$U$3)</f>
        <v>Zone 5</v>
      </c>
    </row>
    <row r="3108" spans="1:8" x14ac:dyDescent="0.25">
      <c r="A3108" t="s">
        <v>369</v>
      </c>
      <c r="B3108">
        <v>61501</v>
      </c>
      <c r="C3108" t="str">
        <f t="shared" si="48"/>
        <v>61501</v>
      </c>
      <c r="D3108" t="s">
        <v>350</v>
      </c>
      <c r="E3108" t="s">
        <v>1879</v>
      </c>
      <c r="F3108" t="s">
        <v>2091</v>
      </c>
      <c r="G3108" s="144">
        <v>179.57627391</v>
      </c>
      <c r="H3108" t="str">
        <f>IF(VLOOKUP(A3108,$J$4:$K$19,2)="Y",IF(G3108&lt;='State Zip Codes'!$P$4,'State Zip Codes'!$P$3,IF(G3108&lt;='State Zip Codes'!$Q$4,'State Zip Codes'!$Q$3,IF(G3108&lt;='State Zip Codes'!$R$4,'State Zip Codes'!$R$3,IF(G3108&lt;='State Zip Codes'!$S$4,'State Zip Codes'!$S$3,IF(G3108&lt;='State Zip Codes'!$T$4,'State Zip Codes'!$T$3,"OUT OF TERRITORY"))))),$U$3)</f>
        <v>Zone 5</v>
      </c>
    </row>
    <row r="3109" spans="1:8" x14ac:dyDescent="0.25">
      <c r="A3109" t="s">
        <v>369</v>
      </c>
      <c r="B3109">
        <v>62465</v>
      </c>
      <c r="C3109" t="str">
        <f t="shared" si="48"/>
        <v>62465</v>
      </c>
      <c r="D3109" t="s">
        <v>350</v>
      </c>
      <c r="E3109" t="s">
        <v>2072</v>
      </c>
      <c r="F3109" t="s">
        <v>442</v>
      </c>
      <c r="G3109" s="144">
        <v>179.57627391</v>
      </c>
      <c r="H3109" t="str">
        <f>IF(VLOOKUP(A3109,$J$4:$K$19,2)="Y",IF(G3109&lt;='State Zip Codes'!$P$4,'State Zip Codes'!$P$3,IF(G3109&lt;='State Zip Codes'!$Q$4,'State Zip Codes'!$Q$3,IF(G3109&lt;='State Zip Codes'!$R$4,'State Zip Codes'!$R$3,IF(G3109&lt;='State Zip Codes'!$S$4,'State Zip Codes'!$S$3,IF(G3109&lt;='State Zip Codes'!$T$4,'State Zip Codes'!$T$3,"OUT OF TERRITORY"))))),$U$3)</f>
        <v>Zone 5</v>
      </c>
    </row>
    <row r="3110" spans="1:8" x14ac:dyDescent="0.25">
      <c r="A3110" t="s">
        <v>369</v>
      </c>
      <c r="B3110">
        <v>62712</v>
      </c>
      <c r="C3110" t="str">
        <f t="shared" si="48"/>
        <v>62712</v>
      </c>
      <c r="D3110" t="s">
        <v>350</v>
      </c>
      <c r="E3110" t="s">
        <v>2029</v>
      </c>
      <c r="F3110" t="s">
        <v>714</v>
      </c>
      <c r="G3110" s="144">
        <v>180.19764509999999</v>
      </c>
      <c r="H3110" t="str">
        <f>IF(VLOOKUP(A3110,$J$4:$K$19,2)="Y",IF(G3110&lt;='State Zip Codes'!$P$4,'State Zip Codes'!$P$3,IF(G3110&lt;='State Zip Codes'!$Q$4,'State Zip Codes'!$Q$3,IF(G3110&lt;='State Zip Codes'!$R$4,'State Zip Codes'!$R$3,IF(G3110&lt;='State Zip Codes'!$S$4,'State Zip Codes'!$S$3,IF(G3110&lt;='State Zip Codes'!$T$4,'State Zip Codes'!$T$3,"OUT OF TERRITORY"))))),$U$3)</f>
        <v>Zone 5</v>
      </c>
    </row>
    <row r="3111" spans="1:8" x14ac:dyDescent="0.25">
      <c r="A3111" t="s">
        <v>369</v>
      </c>
      <c r="B3111">
        <v>62703</v>
      </c>
      <c r="C3111" t="str">
        <f t="shared" si="48"/>
        <v>62703</v>
      </c>
      <c r="D3111" t="s">
        <v>350</v>
      </c>
      <c r="E3111" t="s">
        <v>2029</v>
      </c>
      <c r="F3111" t="s">
        <v>714</v>
      </c>
      <c r="G3111" s="144">
        <v>180.19764509999999</v>
      </c>
      <c r="H3111" t="str">
        <f>IF(VLOOKUP(A3111,$J$4:$K$19,2)="Y",IF(G3111&lt;='State Zip Codes'!$P$4,'State Zip Codes'!$P$3,IF(G3111&lt;='State Zip Codes'!$Q$4,'State Zip Codes'!$Q$3,IF(G3111&lt;='State Zip Codes'!$R$4,'State Zip Codes'!$R$3,IF(G3111&lt;='State Zip Codes'!$S$4,'State Zip Codes'!$S$3,IF(G3111&lt;='State Zip Codes'!$T$4,'State Zip Codes'!$T$3,"OUT OF TERRITORY"))))),$U$3)</f>
        <v>Zone 5</v>
      </c>
    </row>
    <row r="3112" spans="1:8" x14ac:dyDescent="0.25">
      <c r="A3112" t="s">
        <v>369</v>
      </c>
      <c r="B3112">
        <v>61438</v>
      </c>
      <c r="C3112" t="str">
        <f t="shared" si="48"/>
        <v>61438</v>
      </c>
      <c r="D3112" t="s">
        <v>350</v>
      </c>
      <c r="E3112" t="s">
        <v>2065</v>
      </c>
      <c r="F3112" t="s">
        <v>2092</v>
      </c>
      <c r="G3112" s="144">
        <v>180.19764509999999</v>
      </c>
      <c r="H3112" t="str">
        <f>IF(VLOOKUP(A3112,$J$4:$K$19,2)="Y",IF(G3112&lt;='State Zip Codes'!$P$4,'State Zip Codes'!$P$3,IF(G3112&lt;='State Zip Codes'!$Q$4,'State Zip Codes'!$Q$3,IF(G3112&lt;='State Zip Codes'!$R$4,'State Zip Codes'!$R$3,IF(G3112&lt;='State Zip Codes'!$S$4,'State Zip Codes'!$S$3,IF(G3112&lt;='State Zip Codes'!$T$4,'State Zip Codes'!$T$3,"OUT OF TERRITORY"))))),$U$3)</f>
        <v>Zone 5</v>
      </c>
    </row>
    <row r="3113" spans="1:8" x14ac:dyDescent="0.25">
      <c r="A3113" t="s">
        <v>369</v>
      </c>
      <c r="B3113">
        <v>61272</v>
      </c>
      <c r="C3113" t="str">
        <f t="shared" si="48"/>
        <v>61272</v>
      </c>
      <c r="D3113" t="s">
        <v>350</v>
      </c>
      <c r="E3113" t="s">
        <v>1994</v>
      </c>
      <c r="F3113" t="s">
        <v>2093</v>
      </c>
      <c r="G3113" s="144">
        <v>180.19764509999999</v>
      </c>
      <c r="H3113" t="str">
        <f>IF(VLOOKUP(A3113,$J$4:$K$19,2)="Y",IF(G3113&lt;='State Zip Codes'!$P$4,'State Zip Codes'!$P$3,IF(G3113&lt;='State Zip Codes'!$Q$4,'State Zip Codes'!$Q$3,IF(G3113&lt;='State Zip Codes'!$R$4,'State Zip Codes'!$R$3,IF(G3113&lt;='State Zip Codes'!$S$4,'State Zip Codes'!$S$3,IF(G3113&lt;='State Zip Codes'!$T$4,'State Zip Codes'!$T$3,"OUT OF TERRITORY"))))),$U$3)</f>
        <v>Zone 5</v>
      </c>
    </row>
    <row r="3114" spans="1:8" x14ac:dyDescent="0.25">
      <c r="A3114" t="s">
        <v>369</v>
      </c>
      <c r="B3114">
        <v>62704</v>
      </c>
      <c r="C3114" t="str">
        <f t="shared" si="48"/>
        <v>62704</v>
      </c>
      <c r="D3114" t="s">
        <v>350</v>
      </c>
      <c r="E3114" t="s">
        <v>2029</v>
      </c>
      <c r="F3114" t="s">
        <v>714</v>
      </c>
      <c r="G3114" s="144">
        <v>180.81901628999998</v>
      </c>
      <c r="H3114" t="str">
        <f>IF(VLOOKUP(A3114,$J$4:$K$19,2)="Y",IF(G3114&lt;='State Zip Codes'!$P$4,'State Zip Codes'!$P$3,IF(G3114&lt;='State Zip Codes'!$Q$4,'State Zip Codes'!$Q$3,IF(G3114&lt;='State Zip Codes'!$R$4,'State Zip Codes'!$R$3,IF(G3114&lt;='State Zip Codes'!$S$4,'State Zip Codes'!$S$3,IF(G3114&lt;='State Zip Codes'!$T$4,'State Zip Codes'!$T$3,"OUT OF TERRITORY"))))),$U$3)</f>
        <v>Zone 5</v>
      </c>
    </row>
    <row r="3115" spans="1:8" x14ac:dyDescent="0.25">
      <c r="A3115" t="s">
        <v>369</v>
      </c>
      <c r="B3115">
        <v>61418</v>
      </c>
      <c r="C3115" t="str">
        <f t="shared" si="48"/>
        <v>61418</v>
      </c>
      <c r="D3115" t="s">
        <v>350</v>
      </c>
      <c r="E3115" t="s">
        <v>398</v>
      </c>
      <c r="F3115" t="s">
        <v>2094</v>
      </c>
      <c r="G3115" s="144">
        <v>181.44038748</v>
      </c>
      <c r="H3115" t="str">
        <f>IF(VLOOKUP(A3115,$J$4:$K$19,2)="Y",IF(G3115&lt;='State Zip Codes'!$P$4,'State Zip Codes'!$P$3,IF(G3115&lt;='State Zip Codes'!$Q$4,'State Zip Codes'!$Q$3,IF(G3115&lt;='State Zip Codes'!$R$4,'State Zip Codes'!$R$3,IF(G3115&lt;='State Zip Codes'!$S$4,'State Zip Codes'!$S$3,IF(G3115&lt;='State Zip Codes'!$T$4,'State Zip Codes'!$T$3,"OUT OF TERRITORY"))))),$U$3)</f>
        <v>Zone 5</v>
      </c>
    </row>
    <row r="3116" spans="1:8" x14ac:dyDescent="0.25">
      <c r="A3116" t="s">
        <v>369</v>
      </c>
      <c r="B3116">
        <v>61411</v>
      </c>
      <c r="C3116" t="str">
        <f t="shared" si="48"/>
        <v>61411</v>
      </c>
      <c r="D3116" t="s">
        <v>350</v>
      </c>
      <c r="E3116" t="s">
        <v>2065</v>
      </c>
      <c r="F3116" t="s">
        <v>2095</v>
      </c>
      <c r="G3116" s="144">
        <v>181.44038748</v>
      </c>
      <c r="H3116" t="str">
        <f>IF(VLOOKUP(A3116,$J$4:$K$19,2)="Y",IF(G3116&lt;='State Zip Codes'!$P$4,'State Zip Codes'!$P$3,IF(G3116&lt;='State Zip Codes'!$Q$4,'State Zip Codes'!$Q$3,IF(G3116&lt;='State Zip Codes'!$R$4,'State Zip Codes'!$R$3,IF(G3116&lt;='State Zip Codes'!$S$4,'State Zip Codes'!$S$3,IF(G3116&lt;='State Zip Codes'!$T$4,'State Zip Codes'!$T$3,"OUT OF TERRITORY"))))),$U$3)</f>
        <v>Zone 5</v>
      </c>
    </row>
    <row r="3117" spans="1:8" x14ac:dyDescent="0.25">
      <c r="A3117" t="s">
        <v>369</v>
      </c>
      <c r="B3117">
        <v>62428</v>
      </c>
      <c r="C3117" t="str">
        <f t="shared" si="48"/>
        <v>62428</v>
      </c>
      <c r="D3117" t="s">
        <v>350</v>
      </c>
      <c r="E3117" t="s">
        <v>2096</v>
      </c>
      <c r="F3117" t="s">
        <v>2097</v>
      </c>
      <c r="G3117" s="144">
        <v>181.44038748</v>
      </c>
      <c r="H3117" t="str">
        <f>IF(VLOOKUP(A3117,$J$4:$K$19,2)="Y",IF(G3117&lt;='State Zip Codes'!$P$4,'State Zip Codes'!$P$3,IF(G3117&lt;='State Zip Codes'!$Q$4,'State Zip Codes'!$Q$3,IF(G3117&lt;='State Zip Codes'!$R$4,'State Zip Codes'!$R$3,IF(G3117&lt;='State Zip Codes'!$S$4,'State Zip Codes'!$S$3,IF(G3117&lt;='State Zip Codes'!$T$4,'State Zip Codes'!$T$3,"OUT OF TERRITORY"))))),$U$3)</f>
        <v>Zone 5</v>
      </c>
    </row>
    <row r="3118" spans="1:8" x14ac:dyDescent="0.25">
      <c r="A3118" t="s">
        <v>369</v>
      </c>
      <c r="B3118">
        <v>61484</v>
      </c>
      <c r="C3118" t="str">
        <f t="shared" si="48"/>
        <v>61484</v>
      </c>
      <c r="D3118" t="s">
        <v>350</v>
      </c>
      <c r="E3118" t="s">
        <v>1879</v>
      </c>
      <c r="F3118" t="s">
        <v>2098</v>
      </c>
      <c r="G3118" s="144">
        <v>181.44038748</v>
      </c>
      <c r="H3118" t="str">
        <f>IF(VLOOKUP(A3118,$J$4:$K$19,2)="Y",IF(G3118&lt;='State Zip Codes'!$P$4,'State Zip Codes'!$P$3,IF(G3118&lt;='State Zip Codes'!$Q$4,'State Zip Codes'!$Q$3,IF(G3118&lt;='State Zip Codes'!$R$4,'State Zip Codes'!$R$3,IF(G3118&lt;='State Zip Codes'!$S$4,'State Zip Codes'!$S$3,IF(G3118&lt;='State Zip Codes'!$T$4,'State Zip Codes'!$T$3,"OUT OF TERRITORY"))))),$U$3)</f>
        <v>Zone 5</v>
      </c>
    </row>
    <row r="3119" spans="1:8" x14ac:dyDescent="0.25">
      <c r="A3119" t="s">
        <v>369</v>
      </c>
      <c r="B3119">
        <v>61469</v>
      </c>
      <c r="C3119" t="str">
        <f t="shared" si="48"/>
        <v>61469</v>
      </c>
      <c r="D3119" t="s">
        <v>350</v>
      </c>
      <c r="E3119" t="s">
        <v>398</v>
      </c>
      <c r="F3119" t="s">
        <v>2099</v>
      </c>
      <c r="G3119" s="144">
        <v>182.06175866999999</v>
      </c>
      <c r="H3119" t="str">
        <f>IF(VLOOKUP(A3119,$J$4:$K$19,2)="Y",IF(G3119&lt;='State Zip Codes'!$P$4,'State Zip Codes'!$P$3,IF(G3119&lt;='State Zip Codes'!$Q$4,'State Zip Codes'!$Q$3,IF(G3119&lt;='State Zip Codes'!$R$4,'State Zip Codes'!$R$3,IF(G3119&lt;='State Zip Codes'!$S$4,'State Zip Codes'!$S$3,IF(G3119&lt;='State Zip Codes'!$T$4,'State Zip Codes'!$T$3,"OUT OF TERRITORY"))))),$U$3)</f>
        <v>Zone 5</v>
      </c>
    </row>
    <row r="3120" spans="1:8" x14ac:dyDescent="0.25">
      <c r="A3120" t="s">
        <v>369</v>
      </c>
      <c r="B3120">
        <v>62565</v>
      </c>
      <c r="C3120" t="str">
        <f t="shared" si="48"/>
        <v>62565</v>
      </c>
      <c r="D3120" t="s">
        <v>350</v>
      </c>
      <c r="E3120" t="s">
        <v>2072</v>
      </c>
      <c r="F3120" t="s">
        <v>2100</v>
      </c>
      <c r="G3120" s="144">
        <v>182.06175866999999</v>
      </c>
      <c r="H3120" t="str">
        <f>IF(VLOOKUP(A3120,$J$4:$K$19,2)="Y",IF(G3120&lt;='State Zip Codes'!$P$4,'State Zip Codes'!$P$3,IF(G3120&lt;='State Zip Codes'!$Q$4,'State Zip Codes'!$Q$3,IF(G3120&lt;='State Zip Codes'!$R$4,'State Zip Codes'!$R$3,IF(G3120&lt;='State Zip Codes'!$S$4,'State Zip Codes'!$S$3,IF(G3120&lt;='State Zip Codes'!$T$4,'State Zip Codes'!$T$3,"OUT OF TERRITORY"))))),$U$3)</f>
        <v>Zone 5</v>
      </c>
    </row>
    <row r="3121" spans="1:8" x14ac:dyDescent="0.25">
      <c r="A3121" t="s">
        <v>369</v>
      </c>
      <c r="B3121">
        <v>62627</v>
      </c>
      <c r="C3121" t="str">
        <f t="shared" si="48"/>
        <v>62627</v>
      </c>
      <c r="D3121" t="s">
        <v>350</v>
      </c>
      <c r="E3121" t="s">
        <v>2101</v>
      </c>
      <c r="F3121" t="s">
        <v>2102</v>
      </c>
      <c r="G3121" s="144">
        <v>182.06175866999999</v>
      </c>
      <c r="H3121" t="str">
        <f>IF(VLOOKUP(A3121,$J$4:$K$19,2)="Y",IF(G3121&lt;='State Zip Codes'!$P$4,'State Zip Codes'!$P$3,IF(G3121&lt;='State Zip Codes'!$Q$4,'State Zip Codes'!$Q$3,IF(G3121&lt;='State Zip Codes'!$R$4,'State Zip Codes'!$R$3,IF(G3121&lt;='State Zip Codes'!$S$4,'State Zip Codes'!$S$3,IF(G3121&lt;='State Zip Codes'!$T$4,'State Zip Codes'!$T$3,"OUT OF TERRITORY"))))),$U$3)</f>
        <v>Zone 5</v>
      </c>
    </row>
    <row r="3122" spans="1:8" x14ac:dyDescent="0.25">
      <c r="A3122" t="s">
        <v>369</v>
      </c>
      <c r="B3122">
        <v>62447</v>
      </c>
      <c r="C3122" t="str">
        <f t="shared" si="48"/>
        <v>62447</v>
      </c>
      <c r="D3122" t="s">
        <v>350</v>
      </c>
      <c r="E3122" t="s">
        <v>2096</v>
      </c>
      <c r="F3122" t="s">
        <v>2103</v>
      </c>
      <c r="G3122" s="144">
        <v>182.06175866999999</v>
      </c>
      <c r="H3122" t="str">
        <f>IF(VLOOKUP(A3122,$J$4:$K$19,2)="Y",IF(G3122&lt;='State Zip Codes'!$P$4,'State Zip Codes'!$P$3,IF(G3122&lt;='State Zip Codes'!$Q$4,'State Zip Codes'!$Q$3,IF(G3122&lt;='State Zip Codes'!$R$4,'State Zip Codes'!$R$3,IF(G3122&lt;='State Zip Codes'!$S$4,'State Zip Codes'!$S$3,IF(G3122&lt;='State Zip Codes'!$T$4,'State Zip Codes'!$T$3,"OUT OF TERRITORY"))))),$U$3)</f>
        <v>Zone 5</v>
      </c>
    </row>
    <row r="3123" spans="1:8" x14ac:dyDescent="0.25">
      <c r="A3123" t="s">
        <v>369</v>
      </c>
      <c r="B3123">
        <v>62477</v>
      </c>
      <c r="C3123" t="str">
        <f t="shared" si="48"/>
        <v>62477</v>
      </c>
      <c r="D3123" t="s">
        <v>350</v>
      </c>
      <c r="E3123" t="s">
        <v>589</v>
      </c>
      <c r="F3123" t="s">
        <v>2104</v>
      </c>
      <c r="G3123" s="144">
        <v>182.68312985999998</v>
      </c>
      <c r="H3123" t="str">
        <f>IF(VLOOKUP(A3123,$J$4:$K$19,2)="Y",IF(G3123&lt;='State Zip Codes'!$P$4,'State Zip Codes'!$P$3,IF(G3123&lt;='State Zip Codes'!$Q$4,'State Zip Codes'!$Q$3,IF(G3123&lt;='State Zip Codes'!$R$4,'State Zip Codes'!$R$3,IF(G3123&lt;='State Zip Codes'!$S$4,'State Zip Codes'!$S$3,IF(G3123&lt;='State Zip Codes'!$T$4,'State Zip Codes'!$T$3,"OUT OF TERRITORY"))))),$U$3)</f>
        <v>Zone 5</v>
      </c>
    </row>
    <row r="3124" spans="1:8" x14ac:dyDescent="0.25">
      <c r="A3124" t="s">
        <v>369</v>
      </c>
      <c r="B3124">
        <v>62568</v>
      </c>
      <c r="C3124" t="str">
        <f t="shared" si="48"/>
        <v>62568</v>
      </c>
      <c r="D3124" t="s">
        <v>350</v>
      </c>
      <c r="E3124" t="s">
        <v>2043</v>
      </c>
      <c r="F3124" t="s">
        <v>2105</v>
      </c>
      <c r="G3124" s="144">
        <v>182.68312985999998</v>
      </c>
      <c r="H3124" t="str">
        <f>IF(VLOOKUP(A3124,$J$4:$K$19,2)="Y",IF(G3124&lt;='State Zip Codes'!$P$4,'State Zip Codes'!$P$3,IF(G3124&lt;='State Zip Codes'!$Q$4,'State Zip Codes'!$Q$3,IF(G3124&lt;='State Zip Codes'!$R$4,'State Zip Codes'!$R$3,IF(G3124&lt;='State Zip Codes'!$S$4,'State Zip Codes'!$S$3,IF(G3124&lt;='State Zip Codes'!$T$4,'State Zip Codes'!$T$3,"OUT OF TERRITORY"))))),$U$3)</f>
        <v>Zone 5</v>
      </c>
    </row>
    <row r="3125" spans="1:8" x14ac:dyDescent="0.25">
      <c r="A3125" t="s">
        <v>369</v>
      </c>
      <c r="B3125">
        <v>62468</v>
      </c>
      <c r="C3125" t="str">
        <f t="shared" si="48"/>
        <v>62468</v>
      </c>
      <c r="D3125" t="s">
        <v>350</v>
      </c>
      <c r="E3125" t="s">
        <v>2096</v>
      </c>
      <c r="F3125" t="s">
        <v>2106</v>
      </c>
      <c r="G3125" s="144">
        <v>183.30450105</v>
      </c>
      <c r="H3125" t="str">
        <f>IF(VLOOKUP(A3125,$J$4:$K$19,2)="Y",IF(G3125&lt;='State Zip Codes'!$P$4,'State Zip Codes'!$P$3,IF(G3125&lt;='State Zip Codes'!$Q$4,'State Zip Codes'!$Q$3,IF(G3125&lt;='State Zip Codes'!$R$4,'State Zip Codes'!$R$3,IF(G3125&lt;='State Zip Codes'!$S$4,'State Zip Codes'!$S$3,IF(G3125&lt;='State Zip Codes'!$T$4,'State Zip Codes'!$T$3,"OUT OF TERRITORY"))))),$U$3)</f>
        <v>Zone 5</v>
      </c>
    </row>
    <row r="3126" spans="1:8" x14ac:dyDescent="0.25">
      <c r="A3126" t="s">
        <v>369</v>
      </c>
      <c r="B3126">
        <v>62677</v>
      </c>
      <c r="C3126" t="str">
        <f t="shared" si="48"/>
        <v>62677</v>
      </c>
      <c r="D3126" t="s">
        <v>350</v>
      </c>
      <c r="E3126" t="s">
        <v>2029</v>
      </c>
      <c r="F3126" t="s">
        <v>2107</v>
      </c>
      <c r="G3126" s="144">
        <v>183.30450105</v>
      </c>
      <c r="H3126" t="str">
        <f>IF(VLOOKUP(A3126,$J$4:$K$19,2)="Y",IF(G3126&lt;='State Zip Codes'!$P$4,'State Zip Codes'!$P$3,IF(G3126&lt;='State Zip Codes'!$Q$4,'State Zip Codes'!$Q$3,IF(G3126&lt;='State Zip Codes'!$R$4,'State Zip Codes'!$R$3,IF(G3126&lt;='State Zip Codes'!$S$4,'State Zip Codes'!$S$3,IF(G3126&lt;='State Zip Codes'!$T$4,'State Zip Codes'!$T$3,"OUT OF TERRITORY"))))),$U$3)</f>
        <v>Zone 5</v>
      </c>
    </row>
    <row r="3127" spans="1:8" x14ac:dyDescent="0.25">
      <c r="A3127" t="s">
        <v>369</v>
      </c>
      <c r="B3127">
        <v>62711</v>
      </c>
      <c r="C3127" t="str">
        <f t="shared" si="48"/>
        <v>62711</v>
      </c>
      <c r="D3127" t="s">
        <v>350</v>
      </c>
      <c r="E3127" t="s">
        <v>2029</v>
      </c>
      <c r="F3127" t="s">
        <v>714</v>
      </c>
      <c r="G3127" s="144">
        <v>183.30450105</v>
      </c>
      <c r="H3127" t="str">
        <f>IF(VLOOKUP(A3127,$J$4:$K$19,2)="Y",IF(G3127&lt;='State Zip Codes'!$P$4,'State Zip Codes'!$P$3,IF(G3127&lt;='State Zip Codes'!$Q$4,'State Zip Codes'!$Q$3,IF(G3127&lt;='State Zip Codes'!$R$4,'State Zip Codes'!$R$3,IF(G3127&lt;='State Zip Codes'!$S$4,'State Zip Codes'!$S$3,IF(G3127&lt;='State Zip Codes'!$T$4,'State Zip Codes'!$T$3,"OUT OF TERRITORY"))))),$U$3)</f>
        <v>Zone 5</v>
      </c>
    </row>
    <row r="3128" spans="1:8" x14ac:dyDescent="0.25">
      <c r="A3128" t="s">
        <v>369</v>
      </c>
      <c r="B3128">
        <v>62517</v>
      </c>
      <c r="C3128" t="str">
        <f t="shared" si="48"/>
        <v>62517</v>
      </c>
      <c r="D3128" t="s">
        <v>350</v>
      </c>
      <c r="E3128" t="s">
        <v>2043</v>
      </c>
      <c r="F3128" t="s">
        <v>2108</v>
      </c>
      <c r="G3128" s="144">
        <v>183.92587223999999</v>
      </c>
      <c r="H3128" t="str">
        <f>IF(VLOOKUP(A3128,$J$4:$K$19,2)="Y",IF(G3128&lt;='State Zip Codes'!$P$4,'State Zip Codes'!$P$3,IF(G3128&lt;='State Zip Codes'!$Q$4,'State Zip Codes'!$Q$3,IF(G3128&lt;='State Zip Codes'!$R$4,'State Zip Codes'!$R$3,IF(G3128&lt;='State Zip Codes'!$S$4,'State Zip Codes'!$S$3,IF(G3128&lt;='State Zip Codes'!$T$4,'State Zip Codes'!$T$3,"OUT OF TERRITORY"))))),$U$3)</f>
        <v>Zone 5</v>
      </c>
    </row>
    <row r="3129" spans="1:8" x14ac:dyDescent="0.25">
      <c r="A3129" t="s">
        <v>369</v>
      </c>
      <c r="B3129">
        <v>61460</v>
      </c>
      <c r="C3129" t="str">
        <f t="shared" si="48"/>
        <v>61460</v>
      </c>
      <c r="D3129" t="s">
        <v>350</v>
      </c>
      <c r="E3129" t="s">
        <v>398</v>
      </c>
      <c r="F3129" t="s">
        <v>2109</v>
      </c>
      <c r="G3129" s="144">
        <v>183.92587223999999</v>
      </c>
      <c r="H3129" t="str">
        <f>IF(VLOOKUP(A3129,$J$4:$K$19,2)="Y",IF(G3129&lt;='State Zip Codes'!$P$4,'State Zip Codes'!$P$3,IF(G3129&lt;='State Zip Codes'!$Q$4,'State Zip Codes'!$Q$3,IF(G3129&lt;='State Zip Codes'!$R$4,'State Zip Codes'!$R$3,IF(G3129&lt;='State Zip Codes'!$S$4,'State Zip Codes'!$S$3,IF(G3129&lt;='State Zip Codes'!$T$4,'State Zip Codes'!$T$3,"OUT OF TERRITORY"))))),$U$3)</f>
        <v>Zone 5</v>
      </c>
    </row>
    <row r="3130" spans="1:8" x14ac:dyDescent="0.25">
      <c r="A3130" t="s">
        <v>369</v>
      </c>
      <c r="B3130">
        <v>62624</v>
      </c>
      <c r="C3130" t="str">
        <f t="shared" si="48"/>
        <v>62624</v>
      </c>
      <c r="D3130" t="s">
        <v>350</v>
      </c>
      <c r="E3130" t="s">
        <v>2110</v>
      </c>
      <c r="F3130" t="s">
        <v>2111</v>
      </c>
      <c r="G3130" s="144">
        <v>184.54724342999998</v>
      </c>
      <c r="H3130" t="str">
        <f>IF(VLOOKUP(A3130,$J$4:$K$19,2)="Y",IF(G3130&lt;='State Zip Codes'!$P$4,'State Zip Codes'!$P$3,IF(G3130&lt;='State Zip Codes'!$Q$4,'State Zip Codes'!$Q$3,IF(G3130&lt;='State Zip Codes'!$R$4,'State Zip Codes'!$R$3,IF(G3130&lt;='State Zip Codes'!$S$4,'State Zip Codes'!$S$3,IF(G3130&lt;='State Zip Codes'!$T$4,'State Zip Codes'!$T$3,"OUT OF TERRITORY"))))),$U$3)</f>
        <v>Zone 5</v>
      </c>
    </row>
    <row r="3131" spans="1:8" x14ac:dyDescent="0.25">
      <c r="A3131" t="s">
        <v>369</v>
      </c>
      <c r="B3131">
        <v>61475</v>
      </c>
      <c r="C3131" t="str">
        <f t="shared" si="48"/>
        <v>61475</v>
      </c>
      <c r="D3131" t="s">
        <v>350</v>
      </c>
      <c r="E3131" t="s">
        <v>2065</v>
      </c>
      <c r="F3131" t="s">
        <v>2112</v>
      </c>
      <c r="G3131" s="144">
        <v>185.16861462</v>
      </c>
      <c r="H3131" t="str">
        <f>IF(VLOOKUP(A3131,$J$4:$K$19,2)="Y",IF(G3131&lt;='State Zip Codes'!$P$4,'State Zip Codes'!$P$3,IF(G3131&lt;='State Zip Codes'!$Q$4,'State Zip Codes'!$Q$3,IF(G3131&lt;='State Zip Codes'!$R$4,'State Zip Codes'!$R$3,IF(G3131&lt;='State Zip Codes'!$S$4,'State Zip Codes'!$S$3,IF(G3131&lt;='State Zip Codes'!$T$4,'State Zip Codes'!$T$3,"OUT OF TERRITORY"))))),$U$3)</f>
        <v>Zone 5</v>
      </c>
    </row>
    <row r="3132" spans="1:8" x14ac:dyDescent="0.25">
      <c r="A3132" t="s">
        <v>369</v>
      </c>
      <c r="B3132">
        <v>61455</v>
      </c>
      <c r="C3132" t="str">
        <f t="shared" si="48"/>
        <v>61455</v>
      </c>
      <c r="D3132" t="s">
        <v>350</v>
      </c>
      <c r="E3132" t="s">
        <v>2065</v>
      </c>
      <c r="F3132" t="s">
        <v>2113</v>
      </c>
      <c r="G3132" s="144">
        <v>185.78998580999999</v>
      </c>
      <c r="H3132" t="str">
        <f>IF(VLOOKUP(A3132,$J$4:$K$19,2)="Y",IF(G3132&lt;='State Zip Codes'!$P$4,'State Zip Codes'!$P$3,IF(G3132&lt;='State Zip Codes'!$Q$4,'State Zip Codes'!$Q$3,IF(G3132&lt;='State Zip Codes'!$R$4,'State Zip Codes'!$R$3,IF(G3132&lt;='State Zip Codes'!$S$4,'State Zip Codes'!$S$3,IF(G3132&lt;='State Zip Codes'!$T$4,'State Zip Codes'!$T$3,"OUT OF TERRITORY"))))),$U$3)</f>
        <v>Zone 5</v>
      </c>
    </row>
    <row r="3133" spans="1:8" x14ac:dyDescent="0.25">
      <c r="A3133" t="s">
        <v>369</v>
      </c>
      <c r="B3133">
        <v>62555</v>
      </c>
      <c r="C3133" t="str">
        <f t="shared" si="48"/>
        <v>62555</v>
      </c>
      <c r="D3133" t="s">
        <v>350</v>
      </c>
      <c r="E3133" t="s">
        <v>2043</v>
      </c>
      <c r="F3133" t="s">
        <v>2114</v>
      </c>
      <c r="G3133" s="144">
        <v>186.41135699999998</v>
      </c>
      <c r="H3133" t="str">
        <f>IF(VLOOKUP(A3133,$J$4:$K$19,2)="Y",IF(G3133&lt;='State Zip Codes'!$P$4,'State Zip Codes'!$P$3,IF(G3133&lt;='State Zip Codes'!$Q$4,'State Zip Codes'!$Q$3,IF(G3133&lt;='State Zip Codes'!$R$4,'State Zip Codes'!$R$3,IF(G3133&lt;='State Zip Codes'!$S$4,'State Zip Codes'!$S$3,IF(G3133&lt;='State Zip Codes'!$T$4,'State Zip Codes'!$T$3,"OUT OF TERRITORY"))))),$U$3)</f>
        <v>Zone 5</v>
      </c>
    </row>
    <row r="3134" spans="1:8" x14ac:dyDescent="0.25">
      <c r="A3134" t="s">
        <v>369</v>
      </c>
      <c r="B3134">
        <v>62478</v>
      </c>
      <c r="C3134" t="str">
        <f t="shared" si="48"/>
        <v>62478</v>
      </c>
      <c r="D3134" t="s">
        <v>350</v>
      </c>
      <c r="E3134" t="s">
        <v>657</v>
      </c>
      <c r="F3134" t="s">
        <v>2115</v>
      </c>
      <c r="G3134" s="144">
        <v>187.03272819</v>
      </c>
      <c r="H3134" t="str">
        <f>IF(VLOOKUP(A3134,$J$4:$K$19,2)="Y",IF(G3134&lt;='State Zip Codes'!$P$4,'State Zip Codes'!$P$3,IF(G3134&lt;='State Zip Codes'!$Q$4,'State Zip Codes'!$Q$3,IF(G3134&lt;='State Zip Codes'!$R$4,'State Zip Codes'!$R$3,IF(G3134&lt;='State Zip Codes'!$S$4,'State Zip Codes'!$S$3,IF(G3134&lt;='State Zip Codes'!$T$4,'State Zip Codes'!$T$3,"OUT OF TERRITORY"))))),$U$3)</f>
        <v>Zone 5</v>
      </c>
    </row>
    <row r="3135" spans="1:8" x14ac:dyDescent="0.25">
      <c r="A3135" t="s">
        <v>369</v>
      </c>
      <c r="B3135">
        <v>62463</v>
      </c>
      <c r="C3135" t="str">
        <f t="shared" si="48"/>
        <v>62463</v>
      </c>
      <c r="D3135" t="s">
        <v>350</v>
      </c>
      <c r="E3135" t="s">
        <v>2072</v>
      </c>
      <c r="F3135" t="s">
        <v>2116</v>
      </c>
      <c r="G3135" s="144">
        <v>187.03272819</v>
      </c>
      <c r="H3135" t="str">
        <f>IF(VLOOKUP(A3135,$J$4:$K$19,2)="Y",IF(G3135&lt;='State Zip Codes'!$P$4,'State Zip Codes'!$P$3,IF(G3135&lt;='State Zip Codes'!$Q$4,'State Zip Codes'!$Q$3,IF(G3135&lt;='State Zip Codes'!$R$4,'State Zip Codes'!$R$3,IF(G3135&lt;='State Zip Codes'!$S$4,'State Zip Codes'!$S$3,IF(G3135&lt;='State Zip Codes'!$T$4,'State Zip Codes'!$T$3,"OUT OF TERRITORY"))))),$U$3)</f>
        <v>Zone 5</v>
      </c>
    </row>
    <row r="3136" spans="1:8" x14ac:dyDescent="0.25">
      <c r="A3136" t="s">
        <v>369</v>
      </c>
      <c r="B3136">
        <v>62558</v>
      </c>
      <c r="C3136" t="str">
        <f t="shared" si="48"/>
        <v>62558</v>
      </c>
      <c r="D3136" t="s">
        <v>350</v>
      </c>
      <c r="E3136" t="s">
        <v>2029</v>
      </c>
      <c r="F3136" t="s">
        <v>2117</v>
      </c>
      <c r="G3136" s="144">
        <v>187.03272819</v>
      </c>
      <c r="H3136" t="str">
        <f>IF(VLOOKUP(A3136,$J$4:$K$19,2)="Y",IF(G3136&lt;='State Zip Codes'!$P$4,'State Zip Codes'!$P$3,IF(G3136&lt;='State Zip Codes'!$Q$4,'State Zip Codes'!$Q$3,IF(G3136&lt;='State Zip Codes'!$R$4,'State Zip Codes'!$R$3,IF(G3136&lt;='State Zip Codes'!$S$4,'State Zip Codes'!$S$3,IF(G3136&lt;='State Zip Codes'!$T$4,'State Zip Codes'!$T$3,"OUT OF TERRITORY"))))),$U$3)</f>
        <v>Zone 5</v>
      </c>
    </row>
    <row r="3137" spans="1:8" x14ac:dyDescent="0.25">
      <c r="A3137" t="s">
        <v>369</v>
      </c>
      <c r="B3137">
        <v>62536</v>
      </c>
      <c r="C3137" t="str">
        <f t="shared" si="48"/>
        <v>62536</v>
      </c>
      <c r="D3137" t="s">
        <v>350</v>
      </c>
      <c r="E3137" t="s">
        <v>2029</v>
      </c>
      <c r="F3137" t="s">
        <v>2118</v>
      </c>
      <c r="G3137" s="144">
        <v>187.65409937999999</v>
      </c>
      <c r="H3137" t="str">
        <f>IF(VLOOKUP(A3137,$J$4:$K$19,2)="Y",IF(G3137&lt;='State Zip Codes'!$P$4,'State Zip Codes'!$P$3,IF(G3137&lt;='State Zip Codes'!$Q$4,'State Zip Codes'!$Q$3,IF(G3137&lt;='State Zip Codes'!$R$4,'State Zip Codes'!$R$3,IF(G3137&lt;='State Zip Codes'!$S$4,'State Zip Codes'!$S$3,IF(G3137&lt;='State Zip Codes'!$T$4,'State Zip Codes'!$T$3,"OUT OF TERRITORY"))))),$U$3)</f>
        <v>Zone 5</v>
      </c>
    </row>
    <row r="3138" spans="1:8" x14ac:dyDescent="0.25">
      <c r="A3138" t="s">
        <v>369</v>
      </c>
      <c r="B3138">
        <v>62612</v>
      </c>
      <c r="C3138" t="str">
        <f t="shared" si="48"/>
        <v>62612</v>
      </c>
      <c r="D3138" t="s">
        <v>350</v>
      </c>
      <c r="E3138" t="s">
        <v>2101</v>
      </c>
      <c r="F3138" t="s">
        <v>2119</v>
      </c>
      <c r="G3138" s="144">
        <v>187.65409937999999</v>
      </c>
      <c r="H3138" t="str">
        <f>IF(VLOOKUP(A3138,$J$4:$K$19,2)="Y",IF(G3138&lt;='State Zip Codes'!$P$4,'State Zip Codes'!$P$3,IF(G3138&lt;='State Zip Codes'!$Q$4,'State Zip Codes'!$Q$3,IF(G3138&lt;='State Zip Codes'!$R$4,'State Zip Codes'!$R$3,IF(G3138&lt;='State Zip Codes'!$S$4,'State Zip Codes'!$S$3,IF(G3138&lt;='State Zip Codes'!$T$4,'State Zip Codes'!$T$3,"OUT OF TERRITORY"))))),$U$3)</f>
        <v>Zone 5</v>
      </c>
    </row>
    <row r="3139" spans="1:8" x14ac:dyDescent="0.25">
      <c r="A3139" t="s">
        <v>369</v>
      </c>
      <c r="B3139">
        <v>62670</v>
      </c>
      <c r="C3139" t="str">
        <f t="shared" si="48"/>
        <v>62670</v>
      </c>
      <c r="D3139" t="s">
        <v>350</v>
      </c>
      <c r="E3139" t="s">
        <v>2029</v>
      </c>
      <c r="F3139" t="s">
        <v>2120</v>
      </c>
      <c r="G3139" s="144">
        <v>188.27547056999998</v>
      </c>
      <c r="H3139" t="str">
        <f>IF(VLOOKUP(A3139,$J$4:$K$19,2)="Y",IF(G3139&lt;='State Zip Codes'!$P$4,'State Zip Codes'!$P$3,IF(G3139&lt;='State Zip Codes'!$Q$4,'State Zip Codes'!$Q$3,IF(G3139&lt;='State Zip Codes'!$R$4,'State Zip Codes'!$R$3,IF(G3139&lt;='State Zip Codes'!$S$4,'State Zip Codes'!$S$3,IF(G3139&lt;='State Zip Codes'!$T$4,'State Zip Codes'!$T$3,"OUT OF TERRITORY"))))),$U$3)</f>
        <v>Zone 5</v>
      </c>
    </row>
    <row r="3140" spans="1:8" x14ac:dyDescent="0.25">
      <c r="A3140" t="s">
        <v>369</v>
      </c>
      <c r="B3140">
        <v>62629</v>
      </c>
      <c r="C3140" t="str">
        <f t="shared" si="48"/>
        <v>62629</v>
      </c>
      <c r="D3140" t="s">
        <v>350</v>
      </c>
      <c r="E3140" t="s">
        <v>2029</v>
      </c>
      <c r="F3140" t="s">
        <v>2121</v>
      </c>
      <c r="G3140" s="144">
        <v>188.27547056999998</v>
      </c>
      <c r="H3140" t="str">
        <f>IF(VLOOKUP(A3140,$J$4:$K$19,2)="Y",IF(G3140&lt;='State Zip Codes'!$P$4,'State Zip Codes'!$P$3,IF(G3140&lt;='State Zip Codes'!$Q$4,'State Zip Codes'!$Q$3,IF(G3140&lt;='State Zip Codes'!$R$4,'State Zip Codes'!$R$3,IF(G3140&lt;='State Zip Codes'!$S$4,'State Zip Codes'!$S$3,IF(G3140&lt;='State Zip Codes'!$T$4,'State Zip Codes'!$T$3,"OUT OF TERRITORY"))))),$U$3)</f>
        <v>Zone 5</v>
      </c>
    </row>
    <row r="3141" spans="1:8" x14ac:dyDescent="0.25">
      <c r="A3141" t="s">
        <v>369</v>
      </c>
      <c r="B3141">
        <v>62571</v>
      </c>
      <c r="C3141" t="str">
        <f t="shared" ref="C3141:C3204" si="49">TRIM(CLEAN(B3141))</f>
        <v>62571</v>
      </c>
      <c r="D3141" t="s">
        <v>350</v>
      </c>
      <c r="E3141" t="s">
        <v>2072</v>
      </c>
      <c r="F3141" t="s">
        <v>2122</v>
      </c>
      <c r="G3141" s="144">
        <v>188.27547056999998</v>
      </c>
      <c r="H3141" t="str">
        <f>IF(VLOOKUP(A3141,$J$4:$K$19,2)="Y",IF(G3141&lt;='State Zip Codes'!$P$4,'State Zip Codes'!$P$3,IF(G3141&lt;='State Zip Codes'!$Q$4,'State Zip Codes'!$Q$3,IF(G3141&lt;='State Zip Codes'!$R$4,'State Zip Codes'!$R$3,IF(G3141&lt;='State Zip Codes'!$S$4,'State Zip Codes'!$S$3,IF(G3141&lt;='State Zip Codes'!$T$4,'State Zip Codes'!$T$3,"OUT OF TERRITORY"))))),$U$3)</f>
        <v>Zone 5</v>
      </c>
    </row>
    <row r="3142" spans="1:8" x14ac:dyDescent="0.25">
      <c r="A3142" t="s">
        <v>369</v>
      </c>
      <c r="B3142">
        <v>62462</v>
      </c>
      <c r="C3142" t="str">
        <f t="shared" si="49"/>
        <v>62462</v>
      </c>
      <c r="D3142" t="s">
        <v>350</v>
      </c>
      <c r="E3142" t="s">
        <v>2072</v>
      </c>
      <c r="F3142" t="s">
        <v>2123</v>
      </c>
      <c r="G3142" s="144">
        <v>188.89684176</v>
      </c>
      <c r="H3142" t="str">
        <f>IF(VLOOKUP(A3142,$J$4:$K$19,2)="Y",IF(G3142&lt;='State Zip Codes'!$P$4,'State Zip Codes'!$P$3,IF(G3142&lt;='State Zip Codes'!$Q$4,'State Zip Codes'!$Q$3,IF(G3142&lt;='State Zip Codes'!$R$4,'State Zip Codes'!$R$3,IF(G3142&lt;='State Zip Codes'!$S$4,'State Zip Codes'!$S$3,IF(G3142&lt;='State Zip Codes'!$T$4,'State Zip Codes'!$T$3,"OUT OF TERRITORY"))))),$U$3)</f>
        <v>Zone 5</v>
      </c>
    </row>
    <row r="3143" spans="1:8" x14ac:dyDescent="0.25">
      <c r="A3143" t="s">
        <v>369</v>
      </c>
      <c r="B3143">
        <v>62438</v>
      </c>
      <c r="C3143" t="str">
        <f t="shared" si="49"/>
        <v>62438</v>
      </c>
      <c r="D3143" t="s">
        <v>350</v>
      </c>
      <c r="E3143" t="s">
        <v>2072</v>
      </c>
      <c r="F3143" t="s">
        <v>2124</v>
      </c>
      <c r="G3143" s="144">
        <v>188.89684176</v>
      </c>
      <c r="H3143" t="str">
        <f>IF(VLOOKUP(A3143,$J$4:$K$19,2)="Y",IF(G3143&lt;='State Zip Codes'!$P$4,'State Zip Codes'!$P$3,IF(G3143&lt;='State Zip Codes'!$Q$4,'State Zip Codes'!$Q$3,IF(G3143&lt;='State Zip Codes'!$R$4,'State Zip Codes'!$R$3,IF(G3143&lt;='State Zip Codes'!$S$4,'State Zip Codes'!$S$3,IF(G3143&lt;='State Zip Codes'!$T$4,'State Zip Codes'!$T$3,"OUT OF TERRITORY"))))),$U$3)</f>
        <v>Zone 5</v>
      </c>
    </row>
    <row r="3144" spans="1:8" x14ac:dyDescent="0.25">
      <c r="A3144" t="s">
        <v>369</v>
      </c>
      <c r="B3144">
        <v>62691</v>
      </c>
      <c r="C3144" t="str">
        <f t="shared" si="49"/>
        <v>62691</v>
      </c>
      <c r="D3144" t="s">
        <v>350</v>
      </c>
      <c r="E3144" t="s">
        <v>2101</v>
      </c>
      <c r="F3144" t="s">
        <v>2125</v>
      </c>
      <c r="G3144" s="144">
        <v>188.89684176</v>
      </c>
      <c r="H3144" t="str">
        <f>IF(VLOOKUP(A3144,$J$4:$K$19,2)="Y",IF(G3144&lt;='State Zip Codes'!$P$4,'State Zip Codes'!$P$3,IF(G3144&lt;='State Zip Codes'!$Q$4,'State Zip Codes'!$Q$3,IF(G3144&lt;='State Zip Codes'!$R$4,'State Zip Codes'!$R$3,IF(G3144&lt;='State Zip Codes'!$S$4,'State Zip Codes'!$S$3,IF(G3144&lt;='State Zip Codes'!$T$4,'State Zip Codes'!$T$3,"OUT OF TERRITORY"))))),$U$3)</f>
        <v>Zone 5</v>
      </c>
    </row>
    <row r="3145" spans="1:8" x14ac:dyDescent="0.25">
      <c r="A3145" t="s">
        <v>369</v>
      </c>
      <c r="B3145">
        <v>61437</v>
      </c>
      <c r="C3145" t="str">
        <f t="shared" si="49"/>
        <v>61437</v>
      </c>
      <c r="D3145" t="s">
        <v>350</v>
      </c>
      <c r="E3145" t="s">
        <v>398</v>
      </c>
      <c r="F3145" t="s">
        <v>2126</v>
      </c>
      <c r="G3145" s="144">
        <v>188.89684176</v>
      </c>
      <c r="H3145" t="str">
        <f>IF(VLOOKUP(A3145,$J$4:$K$19,2)="Y",IF(G3145&lt;='State Zip Codes'!$P$4,'State Zip Codes'!$P$3,IF(G3145&lt;='State Zip Codes'!$Q$4,'State Zip Codes'!$Q$3,IF(G3145&lt;='State Zip Codes'!$R$4,'State Zip Codes'!$R$3,IF(G3145&lt;='State Zip Codes'!$S$4,'State Zip Codes'!$S$3,IF(G3145&lt;='State Zip Codes'!$T$4,'State Zip Codes'!$T$3,"OUT OF TERRITORY"))))),$U$3)</f>
        <v>Zone 5</v>
      </c>
    </row>
    <row r="3146" spans="1:8" x14ac:dyDescent="0.25">
      <c r="A3146" t="s">
        <v>369</v>
      </c>
      <c r="B3146">
        <v>62413</v>
      </c>
      <c r="C3146" t="str">
        <f t="shared" si="49"/>
        <v>62413</v>
      </c>
      <c r="D3146" t="s">
        <v>350</v>
      </c>
      <c r="E3146" t="s">
        <v>657</v>
      </c>
      <c r="F3146" t="s">
        <v>2127</v>
      </c>
      <c r="G3146" s="144">
        <v>188.89684176</v>
      </c>
      <c r="H3146" t="str">
        <f>IF(VLOOKUP(A3146,$J$4:$K$19,2)="Y",IF(G3146&lt;='State Zip Codes'!$P$4,'State Zip Codes'!$P$3,IF(G3146&lt;='State Zip Codes'!$Q$4,'State Zip Codes'!$Q$3,IF(G3146&lt;='State Zip Codes'!$R$4,'State Zip Codes'!$R$3,IF(G3146&lt;='State Zip Codes'!$S$4,'State Zip Codes'!$S$3,IF(G3146&lt;='State Zip Codes'!$T$4,'State Zip Codes'!$T$3,"OUT OF TERRITORY"))))),$U$3)</f>
        <v>Zone 5</v>
      </c>
    </row>
    <row r="3147" spans="1:8" x14ac:dyDescent="0.25">
      <c r="A3147" t="s">
        <v>369</v>
      </c>
      <c r="B3147">
        <v>62444</v>
      </c>
      <c r="C3147" t="str">
        <f t="shared" si="49"/>
        <v>62444</v>
      </c>
      <c r="D3147" t="s">
        <v>350</v>
      </c>
      <c r="E3147" t="s">
        <v>2072</v>
      </c>
      <c r="F3147" t="s">
        <v>2128</v>
      </c>
      <c r="G3147" s="144">
        <v>188.89684176</v>
      </c>
      <c r="H3147" t="str">
        <f>IF(VLOOKUP(A3147,$J$4:$K$19,2)="Y",IF(G3147&lt;='State Zip Codes'!$P$4,'State Zip Codes'!$P$3,IF(G3147&lt;='State Zip Codes'!$Q$4,'State Zip Codes'!$Q$3,IF(G3147&lt;='State Zip Codes'!$R$4,'State Zip Codes'!$R$3,IF(G3147&lt;='State Zip Codes'!$S$4,'State Zip Codes'!$S$3,IF(G3147&lt;='State Zip Codes'!$T$4,'State Zip Codes'!$T$3,"OUT OF TERRITORY"))))),$U$3)</f>
        <v>Zone 5</v>
      </c>
    </row>
    <row r="3148" spans="1:8" x14ac:dyDescent="0.25">
      <c r="A3148" t="s">
        <v>369</v>
      </c>
      <c r="B3148">
        <v>62557</v>
      </c>
      <c r="C3148" t="str">
        <f t="shared" si="49"/>
        <v>62557</v>
      </c>
      <c r="D3148" t="s">
        <v>350</v>
      </c>
      <c r="E3148" t="s">
        <v>2043</v>
      </c>
      <c r="F3148" t="s">
        <v>2129</v>
      </c>
      <c r="G3148" s="144">
        <v>189.51821294999999</v>
      </c>
      <c r="H3148" t="str">
        <f>IF(VLOOKUP(A3148,$J$4:$K$19,2)="Y",IF(G3148&lt;='State Zip Codes'!$P$4,'State Zip Codes'!$P$3,IF(G3148&lt;='State Zip Codes'!$Q$4,'State Zip Codes'!$Q$3,IF(G3148&lt;='State Zip Codes'!$R$4,'State Zip Codes'!$R$3,IF(G3148&lt;='State Zip Codes'!$S$4,'State Zip Codes'!$S$3,IF(G3148&lt;='State Zip Codes'!$T$4,'State Zip Codes'!$T$3,"OUT OF TERRITORY"))))),$U$3)</f>
        <v>Zone 5</v>
      </c>
    </row>
    <row r="3149" spans="1:8" x14ac:dyDescent="0.25">
      <c r="A3149" t="s">
        <v>369</v>
      </c>
      <c r="B3149">
        <v>61480</v>
      </c>
      <c r="C3149" t="str">
        <f t="shared" si="49"/>
        <v>61480</v>
      </c>
      <c r="D3149" t="s">
        <v>350</v>
      </c>
      <c r="E3149" t="s">
        <v>398</v>
      </c>
      <c r="F3149" t="s">
        <v>2130</v>
      </c>
      <c r="G3149" s="144">
        <v>189.51821294999999</v>
      </c>
      <c r="H3149" t="str">
        <f>IF(VLOOKUP(A3149,$J$4:$K$19,2)="Y",IF(G3149&lt;='State Zip Codes'!$P$4,'State Zip Codes'!$P$3,IF(G3149&lt;='State Zip Codes'!$Q$4,'State Zip Codes'!$Q$3,IF(G3149&lt;='State Zip Codes'!$R$4,'State Zip Codes'!$R$3,IF(G3149&lt;='State Zip Codes'!$S$4,'State Zip Codes'!$S$3,IF(G3149&lt;='State Zip Codes'!$T$4,'State Zip Codes'!$T$3,"OUT OF TERRITORY"))))),$U$3)</f>
        <v>Zone 5</v>
      </c>
    </row>
    <row r="3150" spans="1:8" x14ac:dyDescent="0.25">
      <c r="A3150" t="s">
        <v>369</v>
      </c>
      <c r="B3150">
        <v>62556</v>
      </c>
      <c r="C3150" t="str">
        <f t="shared" si="49"/>
        <v>62556</v>
      </c>
      <c r="D3150" t="s">
        <v>350</v>
      </c>
      <c r="E3150" t="s">
        <v>2043</v>
      </c>
      <c r="F3150" t="s">
        <v>2131</v>
      </c>
      <c r="G3150" s="144">
        <v>189.51821294999999</v>
      </c>
      <c r="H3150" t="str">
        <f>IF(VLOOKUP(A3150,$J$4:$K$19,2)="Y",IF(G3150&lt;='State Zip Codes'!$P$4,'State Zip Codes'!$P$3,IF(G3150&lt;='State Zip Codes'!$Q$4,'State Zip Codes'!$Q$3,IF(G3150&lt;='State Zip Codes'!$R$4,'State Zip Codes'!$R$3,IF(G3150&lt;='State Zip Codes'!$S$4,'State Zip Codes'!$S$3,IF(G3150&lt;='State Zip Codes'!$T$4,'State Zip Codes'!$T$3,"OUT OF TERRITORY"))))),$U$3)</f>
        <v>Zone 5</v>
      </c>
    </row>
    <row r="3151" spans="1:8" x14ac:dyDescent="0.25">
      <c r="A3151" t="s">
        <v>369</v>
      </c>
      <c r="B3151">
        <v>61440</v>
      </c>
      <c r="C3151" t="str">
        <f t="shared" si="49"/>
        <v>61440</v>
      </c>
      <c r="D3151" t="s">
        <v>350</v>
      </c>
      <c r="E3151" t="s">
        <v>2065</v>
      </c>
      <c r="F3151" t="s">
        <v>2132</v>
      </c>
      <c r="G3151" s="144">
        <v>189.51821294999999</v>
      </c>
      <c r="H3151" t="str">
        <f>IF(VLOOKUP(A3151,$J$4:$K$19,2)="Y",IF(G3151&lt;='State Zip Codes'!$P$4,'State Zip Codes'!$P$3,IF(G3151&lt;='State Zip Codes'!$Q$4,'State Zip Codes'!$Q$3,IF(G3151&lt;='State Zip Codes'!$R$4,'State Zip Codes'!$R$3,IF(G3151&lt;='State Zip Codes'!$S$4,'State Zip Codes'!$S$3,IF(G3151&lt;='State Zip Codes'!$T$4,'State Zip Codes'!$T$3,"OUT OF TERRITORY"))))),$U$3)</f>
        <v>Zone 5</v>
      </c>
    </row>
    <row r="3152" spans="1:8" x14ac:dyDescent="0.25">
      <c r="A3152" t="s">
        <v>369</v>
      </c>
      <c r="B3152">
        <v>62436</v>
      </c>
      <c r="C3152" t="str">
        <f t="shared" si="49"/>
        <v>62436</v>
      </c>
      <c r="D3152" t="s">
        <v>350</v>
      </c>
      <c r="E3152" t="s">
        <v>2096</v>
      </c>
      <c r="F3152" t="s">
        <v>2133</v>
      </c>
      <c r="G3152" s="144">
        <v>189.51821294999999</v>
      </c>
      <c r="H3152" t="str">
        <f>IF(VLOOKUP(A3152,$J$4:$K$19,2)="Y",IF(G3152&lt;='State Zip Codes'!$P$4,'State Zip Codes'!$P$3,IF(G3152&lt;='State Zip Codes'!$Q$4,'State Zip Codes'!$Q$3,IF(G3152&lt;='State Zip Codes'!$R$4,'State Zip Codes'!$R$3,IF(G3152&lt;='State Zip Codes'!$S$4,'State Zip Codes'!$S$3,IF(G3152&lt;='State Zip Codes'!$T$4,'State Zip Codes'!$T$3,"OUT OF TERRITORY"))))),$U$3)</f>
        <v>Zone 5</v>
      </c>
    </row>
    <row r="3153" spans="1:8" x14ac:dyDescent="0.25">
      <c r="A3153" t="s">
        <v>369</v>
      </c>
      <c r="B3153">
        <v>61420</v>
      </c>
      <c r="C3153" t="str">
        <f t="shared" si="49"/>
        <v>61420</v>
      </c>
      <c r="D3153" t="s">
        <v>350</v>
      </c>
      <c r="E3153" t="s">
        <v>2065</v>
      </c>
      <c r="F3153" t="s">
        <v>2134</v>
      </c>
      <c r="G3153" s="144">
        <v>190.76095533</v>
      </c>
      <c r="H3153" t="str">
        <f>IF(VLOOKUP(A3153,$J$4:$K$19,2)="Y",IF(G3153&lt;='State Zip Codes'!$P$4,'State Zip Codes'!$P$3,IF(G3153&lt;='State Zip Codes'!$Q$4,'State Zip Codes'!$Q$3,IF(G3153&lt;='State Zip Codes'!$R$4,'State Zip Codes'!$R$3,IF(G3153&lt;='State Zip Codes'!$S$4,'State Zip Codes'!$S$3,IF(G3153&lt;='State Zip Codes'!$T$4,'State Zip Codes'!$T$3,"OUT OF TERRITORY"))))),$U$3)</f>
        <v>Zone 5</v>
      </c>
    </row>
    <row r="3154" spans="1:8" x14ac:dyDescent="0.25">
      <c r="A3154" t="s">
        <v>369</v>
      </c>
      <c r="B3154">
        <v>62445</v>
      </c>
      <c r="C3154" t="str">
        <f t="shared" si="49"/>
        <v>62445</v>
      </c>
      <c r="D3154" t="s">
        <v>350</v>
      </c>
      <c r="E3154" t="s">
        <v>2135</v>
      </c>
      <c r="F3154" t="s">
        <v>662</v>
      </c>
      <c r="G3154" s="144">
        <v>190.76095533</v>
      </c>
      <c r="H3154" t="str">
        <f>IF(VLOOKUP(A3154,$J$4:$K$19,2)="Y",IF(G3154&lt;='State Zip Codes'!$P$4,'State Zip Codes'!$P$3,IF(G3154&lt;='State Zip Codes'!$Q$4,'State Zip Codes'!$Q$3,IF(G3154&lt;='State Zip Codes'!$R$4,'State Zip Codes'!$R$3,IF(G3154&lt;='State Zip Codes'!$S$4,'State Zip Codes'!$S$3,IF(G3154&lt;='State Zip Codes'!$T$4,'State Zip Codes'!$T$3,"OUT OF TERRITORY"))))),$U$3)</f>
        <v>Zone 5</v>
      </c>
    </row>
    <row r="3155" spans="1:8" x14ac:dyDescent="0.25">
      <c r="A3155" t="s">
        <v>369</v>
      </c>
      <c r="B3155">
        <v>62433</v>
      </c>
      <c r="C3155" t="str">
        <f t="shared" si="49"/>
        <v>62433</v>
      </c>
      <c r="D3155" t="s">
        <v>350</v>
      </c>
      <c r="E3155" t="s">
        <v>657</v>
      </c>
      <c r="F3155" t="s">
        <v>2136</v>
      </c>
      <c r="G3155" s="144">
        <v>190.76095533</v>
      </c>
      <c r="H3155" t="str">
        <f>IF(VLOOKUP(A3155,$J$4:$K$19,2)="Y",IF(G3155&lt;='State Zip Codes'!$P$4,'State Zip Codes'!$P$3,IF(G3155&lt;='State Zip Codes'!$Q$4,'State Zip Codes'!$Q$3,IF(G3155&lt;='State Zip Codes'!$R$4,'State Zip Codes'!$R$3,IF(G3155&lt;='State Zip Codes'!$S$4,'State Zip Codes'!$S$3,IF(G3155&lt;='State Zip Codes'!$T$4,'State Zip Codes'!$T$3,"OUT OF TERRITORY"))))),$U$3)</f>
        <v>Zone 5</v>
      </c>
    </row>
    <row r="3156" spans="1:8" x14ac:dyDescent="0.25">
      <c r="A3156" t="s">
        <v>369</v>
      </c>
      <c r="B3156">
        <v>62481</v>
      </c>
      <c r="C3156" t="str">
        <f t="shared" si="49"/>
        <v>62481</v>
      </c>
      <c r="D3156" t="s">
        <v>350</v>
      </c>
      <c r="E3156" t="s">
        <v>1068</v>
      </c>
      <c r="F3156" t="s">
        <v>2137</v>
      </c>
      <c r="G3156" s="144">
        <v>190.76095533</v>
      </c>
      <c r="H3156" t="str">
        <f>IF(VLOOKUP(A3156,$J$4:$K$19,2)="Y",IF(G3156&lt;='State Zip Codes'!$P$4,'State Zip Codes'!$P$3,IF(G3156&lt;='State Zip Codes'!$Q$4,'State Zip Codes'!$Q$3,IF(G3156&lt;='State Zip Codes'!$R$4,'State Zip Codes'!$R$3,IF(G3156&lt;='State Zip Codes'!$S$4,'State Zip Codes'!$S$3,IF(G3156&lt;='State Zip Codes'!$T$4,'State Zip Codes'!$T$3,"OUT OF TERRITORY"))))),$U$3)</f>
        <v>Zone 5</v>
      </c>
    </row>
    <row r="3157" spans="1:8" x14ac:dyDescent="0.25">
      <c r="A3157" t="s">
        <v>369</v>
      </c>
      <c r="B3157">
        <v>62083</v>
      </c>
      <c r="C3157" t="str">
        <f t="shared" si="49"/>
        <v>62083</v>
      </c>
      <c r="D3157" t="s">
        <v>350</v>
      </c>
      <c r="E3157" t="s">
        <v>2043</v>
      </c>
      <c r="F3157" t="s">
        <v>2138</v>
      </c>
      <c r="G3157" s="144">
        <v>192.00369770999998</v>
      </c>
      <c r="H3157" t="str">
        <f>IF(VLOOKUP(A3157,$J$4:$K$19,2)="Y",IF(G3157&lt;='State Zip Codes'!$P$4,'State Zip Codes'!$P$3,IF(G3157&lt;='State Zip Codes'!$Q$4,'State Zip Codes'!$Q$3,IF(G3157&lt;='State Zip Codes'!$R$4,'State Zip Codes'!$R$3,IF(G3157&lt;='State Zip Codes'!$S$4,'State Zip Codes'!$S$3,IF(G3157&lt;='State Zip Codes'!$T$4,'State Zip Codes'!$T$3,"OUT OF TERRITORY"))))),$U$3)</f>
        <v>Zone 5</v>
      </c>
    </row>
    <row r="3158" spans="1:8" x14ac:dyDescent="0.25">
      <c r="A3158" t="s">
        <v>369</v>
      </c>
      <c r="B3158">
        <v>62530</v>
      </c>
      <c r="C3158" t="str">
        <f t="shared" si="49"/>
        <v>62530</v>
      </c>
      <c r="D3158" t="s">
        <v>350</v>
      </c>
      <c r="E3158" t="s">
        <v>2029</v>
      </c>
      <c r="F3158" t="s">
        <v>2139</v>
      </c>
      <c r="G3158" s="144">
        <v>192.00369770999998</v>
      </c>
      <c r="H3158" t="str">
        <f>IF(VLOOKUP(A3158,$J$4:$K$19,2)="Y",IF(G3158&lt;='State Zip Codes'!$P$4,'State Zip Codes'!$P$3,IF(G3158&lt;='State Zip Codes'!$Q$4,'State Zip Codes'!$Q$3,IF(G3158&lt;='State Zip Codes'!$R$4,'State Zip Codes'!$R$3,IF(G3158&lt;='State Zip Codes'!$S$4,'State Zip Codes'!$S$3,IF(G3158&lt;='State Zip Codes'!$T$4,'State Zip Codes'!$T$3,"OUT OF TERRITORY"))))),$U$3)</f>
        <v>Zone 5</v>
      </c>
    </row>
    <row r="3159" spans="1:8" x14ac:dyDescent="0.25">
      <c r="A3159" t="s">
        <v>369</v>
      </c>
      <c r="B3159">
        <v>62432</v>
      </c>
      <c r="C3159" t="str">
        <f t="shared" si="49"/>
        <v>62432</v>
      </c>
      <c r="D3159" t="s">
        <v>350</v>
      </c>
      <c r="E3159" t="s">
        <v>1068</v>
      </c>
      <c r="F3159" t="s">
        <v>2140</v>
      </c>
      <c r="G3159" s="144">
        <v>192.00369770999998</v>
      </c>
      <c r="H3159" t="str">
        <f>IF(VLOOKUP(A3159,$J$4:$K$19,2)="Y",IF(G3159&lt;='State Zip Codes'!$P$4,'State Zip Codes'!$P$3,IF(G3159&lt;='State Zip Codes'!$Q$4,'State Zip Codes'!$Q$3,IF(G3159&lt;='State Zip Codes'!$R$4,'State Zip Codes'!$R$3,IF(G3159&lt;='State Zip Codes'!$S$4,'State Zip Codes'!$S$3,IF(G3159&lt;='State Zip Codes'!$T$4,'State Zip Codes'!$T$3,"OUT OF TERRITORY"))))),$U$3)</f>
        <v>Zone 5</v>
      </c>
    </row>
    <row r="3160" spans="1:8" x14ac:dyDescent="0.25">
      <c r="A3160" t="s">
        <v>369</v>
      </c>
      <c r="B3160">
        <v>62546</v>
      </c>
      <c r="C3160" t="str">
        <f t="shared" si="49"/>
        <v>62546</v>
      </c>
      <c r="D3160" t="s">
        <v>350</v>
      </c>
      <c r="E3160" t="s">
        <v>2043</v>
      </c>
      <c r="F3160" t="s">
        <v>2141</v>
      </c>
      <c r="G3160" s="144">
        <v>192.6250689</v>
      </c>
      <c r="H3160" t="str">
        <f>IF(VLOOKUP(A3160,$J$4:$K$19,2)="Y",IF(G3160&lt;='State Zip Codes'!$P$4,'State Zip Codes'!$P$3,IF(G3160&lt;='State Zip Codes'!$Q$4,'State Zip Codes'!$Q$3,IF(G3160&lt;='State Zip Codes'!$R$4,'State Zip Codes'!$R$3,IF(G3160&lt;='State Zip Codes'!$S$4,'State Zip Codes'!$S$3,IF(G3160&lt;='State Zip Codes'!$T$4,'State Zip Codes'!$T$3,"OUT OF TERRITORY"))))),$U$3)</f>
        <v>Zone 5</v>
      </c>
    </row>
    <row r="3161" spans="1:8" x14ac:dyDescent="0.25">
      <c r="A3161" t="s">
        <v>369</v>
      </c>
      <c r="B3161">
        <v>62661</v>
      </c>
      <c r="C3161" t="str">
        <f t="shared" si="49"/>
        <v>62661</v>
      </c>
      <c r="D3161" t="s">
        <v>350</v>
      </c>
      <c r="E3161" t="s">
        <v>2029</v>
      </c>
      <c r="F3161" t="s">
        <v>2142</v>
      </c>
      <c r="G3161" s="144">
        <v>192.6250689</v>
      </c>
      <c r="H3161" t="str">
        <f>IF(VLOOKUP(A3161,$J$4:$K$19,2)="Y",IF(G3161&lt;='State Zip Codes'!$P$4,'State Zip Codes'!$P$3,IF(G3161&lt;='State Zip Codes'!$Q$4,'State Zip Codes'!$Q$3,IF(G3161&lt;='State Zip Codes'!$R$4,'State Zip Codes'!$R$3,IF(G3161&lt;='State Zip Codes'!$S$4,'State Zip Codes'!$S$3,IF(G3161&lt;='State Zip Codes'!$T$4,'State Zip Codes'!$T$3,"OUT OF TERRITORY"))))),$U$3)</f>
        <v>Zone 5</v>
      </c>
    </row>
    <row r="3162" spans="1:8" x14ac:dyDescent="0.25">
      <c r="A3162" t="s">
        <v>369</v>
      </c>
      <c r="B3162">
        <v>61452</v>
      </c>
      <c r="C3162" t="str">
        <f t="shared" si="49"/>
        <v>61452</v>
      </c>
      <c r="D3162" t="s">
        <v>350</v>
      </c>
      <c r="E3162" t="s">
        <v>2110</v>
      </c>
      <c r="F3162" t="s">
        <v>395</v>
      </c>
      <c r="G3162" s="144">
        <v>193.24644008999999</v>
      </c>
      <c r="H3162" t="str">
        <f>IF(VLOOKUP(A3162,$J$4:$K$19,2)="Y",IF(G3162&lt;='State Zip Codes'!$P$4,'State Zip Codes'!$P$3,IF(G3162&lt;='State Zip Codes'!$Q$4,'State Zip Codes'!$Q$3,IF(G3162&lt;='State Zip Codes'!$R$4,'State Zip Codes'!$R$3,IF(G3162&lt;='State Zip Codes'!$S$4,'State Zip Codes'!$S$3,IF(G3162&lt;='State Zip Codes'!$T$4,'State Zip Codes'!$T$3,"OUT OF TERRITORY"))))),$U$3)</f>
        <v>Zone 5</v>
      </c>
    </row>
    <row r="3163" spans="1:8" x14ac:dyDescent="0.25">
      <c r="A3163" t="s">
        <v>369</v>
      </c>
      <c r="B3163">
        <v>62461</v>
      </c>
      <c r="C3163" t="str">
        <f t="shared" si="49"/>
        <v>62461</v>
      </c>
      <c r="D3163" t="s">
        <v>350</v>
      </c>
      <c r="E3163" t="s">
        <v>2135</v>
      </c>
      <c r="F3163" t="s">
        <v>2143</v>
      </c>
      <c r="G3163" s="144">
        <v>193.24644008999999</v>
      </c>
      <c r="H3163" t="str">
        <f>IF(VLOOKUP(A3163,$J$4:$K$19,2)="Y",IF(G3163&lt;='State Zip Codes'!$P$4,'State Zip Codes'!$P$3,IF(G3163&lt;='State Zip Codes'!$Q$4,'State Zip Codes'!$Q$3,IF(G3163&lt;='State Zip Codes'!$R$4,'State Zip Codes'!$R$3,IF(G3163&lt;='State Zip Codes'!$S$4,'State Zip Codes'!$S$3,IF(G3163&lt;='State Zip Codes'!$T$4,'State Zip Codes'!$T$3,"OUT OF TERRITORY"))))),$U$3)</f>
        <v>Zone 5</v>
      </c>
    </row>
    <row r="3164" spans="1:8" x14ac:dyDescent="0.25">
      <c r="A3164" t="s">
        <v>369</v>
      </c>
      <c r="B3164">
        <v>62615</v>
      </c>
      <c r="C3164" t="str">
        <f t="shared" si="49"/>
        <v>62615</v>
      </c>
      <c r="D3164" t="s">
        <v>350</v>
      </c>
      <c r="E3164" t="s">
        <v>2029</v>
      </c>
      <c r="F3164" t="s">
        <v>2144</v>
      </c>
      <c r="G3164" s="144">
        <v>193.86781127999998</v>
      </c>
      <c r="H3164" t="str">
        <f>IF(VLOOKUP(A3164,$J$4:$K$19,2)="Y",IF(G3164&lt;='State Zip Codes'!$P$4,'State Zip Codes'!$P$3,IF(G3164&lt;='State Zip Codes'!$Q$4,'State Zip Codes'!$Q$3,IF(G3164&lt;='State Zip Codes'!$R$4,'State Zip Codes'!$R$3,IF(G3164&lt;='State Zip Codes'!$S$4,'State Zip Codes'!$S$3,IF(G3164&lt;='State Zip Codes'!$T$4,'State Zip Codes'!$T$3,"OUT OF TERRITORY"))))),$U$3)</f>
        <v>Zone 5</v>
      </c>
    </row>
    <row r="3165" spans="1:8" x14ac:dyDescent="0.25">
      <c r="A3165" t="s">
        <v>369</v>
      </c>
      <c r="B3165">
        <v>62467</v>
      </c>
      <c r="C3165" t="str">
        <f t="shared" si="49"/>
        <v>62467</v>
      </c>
      <c r="D3165" t="s">
        <v>350</v>
      </c>
      <c r="E3165" t="s">
        <v>2135</v>
      </c>
      <c r="F3165" t="s">
        <v>2145</v>
      </c>
      <c r="G3165" s="144">
        <v>193.86781127999998</v>
      </c>
      <c r="H3165" t="str">
        <f>IF(VLOOKUP(A3165,$J$4:$K$19,2)="Y",IF(G3165&lt;='State Zip Codes'!$P$4,'State Zip Codes'!$P$3,IF(G3165&lt;='State Zip Codes'!$Q$4,'State Zip Codes'!$Q$3,IF(G3165&lt;='State Zip Codes'!$R$4,'State Zip Codes'!$R$3,IF(G3165&lt;='State Zip Codes'!$S$4,'State Zip Codes'!$S$3,IF(G3165&lt;='State Zip Codes'!$T$4,'State Zip Codes'!$T$3,"OUT OF TERRITORY"))))),$U$3)</f>
        <v>Zone 5</v>
      </c>
    </row>
    <row r="3166" spans="1:8" x14ac:dyDescent="0.25">
      <c r="A3166" t="s">
        <v>369</v>
      </c>
      <c r="B3166">
        <v>61425</v>
      </c>
      <c r="C3166" t="str">
        <f t="shared" si="49"/>
        <v>61425</v>
      </c>
      <c r="D3166" t="s">
        <v>350</v>
      </c>
      <c r="E3166" t="s">
        <v>398</v>
      </c>
      <c r="F3166" t="s">
        <v>2146</v>
      </c>
      <c r="G3166" s="144">
        <v>194.48918246999997</v>
      </c>
      <c r="H3166" t="str">
        <f>IF(VLOOKUP(A3166,$J$4:$K$19,2)="Y",IF(G3166&lt;='State Zip Codes'!$P$4,'State Zip Codes'!$P$3,IF(G3166&lt;='State Zip Codes'!$Q$4,'State Zip Codes'!$Q$3,IF(G3166&lt;='State Zip Codes'!$R$4,'State Zip Codes'!$R$3,IF(G3166&lt;='State Zip Codes'!$S$4,'State Zip Codes'!$S$3,IF(G3166&lt;='State Zip Codes'!$T$4,'State Zip Codes'!$T$3,"OUT OF TERRITORY"))))),$U$3)</f>
        <v>Zone 5</v>
      </c>
    </row>
    <row r="3167" spans="1:8" x14ac:dyDescent="0.25">
      <c r="A3167" t="s">
        <v>369</v>
      </c>
      <c r="B3167">
        <v>62601</v>
      </c>
      <c r="C3167" t="str">
        <f t="shared" si="49"/>
        <v>62601</v>
      </c>
      <c r="D3167" t="s">
        <v>350</v>
      </c>
      <c r="E3167" t="s">
        <v>476</v>
      </c>
      <c r="F3167" t="s">
        <v>2147</v>
      </c>
      <c r="G3167" s="144">
        <v>194.48918246999997</v>
      </c>
      <c r="H3167" t="str">
        <f>IF(VLOOKUP(A3167,$J$4:$K$19,2)="Y",IF(G3167&lt;='State Zip Codes'!$P$4,'State Zip Codes'!$P$3,IF(G3167&lt;='State Zip Codes'!$Q$4,'State Zip Codes'!$Q$3,IF(G3167&lt;='State Zip Codes'!$R$4,'State Zip Codes'!$R$3,IF(G3167&lt;='State Zip Codes'!$S$4,'State Zip Codes'!$S$3,IF(G3167&lt;='State Zip Codes'!$T$4,'State Zip Codes'!$T$3,"OUT OF TERRITORY"))))),$U$3)</f>
        <v>Zone 5</v>
      </c>
    </row>
    <row r="3168" spans="1:8" x14ac:dyDescent="0.25">
      <c r="A3168" t="s">
        <v>369</v>
      </c>
      <c r="B3168">
        <v>62639</v>
      </c>
      <c r="C3168" t="str">
        <f t="shared" si="49"/>
        <v>62639</v>
      </c>
      <c r="D3168" t="s">
        <v>350</v>
      </c>
      <c r="E3168" t="s">
        <v>2110</v>
      </c>
      <c r="F3168" t="s">
        <v>417</v>
      </c>
      <c r="G3168" s="144">
        <v>194.48918246999997</v>
      </c>
      <c r="H3168" t="str">
        <f>IF(VLOOKUP(A3168,$J$4:$K$19,2)="Y",IF(G3168&lt;='State Zip Codes'!$P$4,'State Zip Codes'!$P$3,IF(G3168&lt;='State Zip Codes'!$Q$4,'State Zip Codes'!$Q$3,IF(G3168&lt;='State Zip Codes'!$R$4,'State Zip Codes'!$R$3,IF(G3168&lt;='State Zip Codes'!$S$4,'State Zip Codes'!$S$3,IF(G3168&lt;='State Zip Codes'!$T$4,'State Zip Codes'!$T$3,"OUT OF TERRITORY"))))),$U$3)</f>
        <v>Zone 5</v>
      </c>
    </row>
    <row r="3169" spans="1:8" x14ac:dyDescent="0.25">
      <c r="A3169" t="s">
        <v>369</v>
      </c>
      <c r="B3169">
        <v>62326</v>
      </c>
      <c r="C3169" t="str">
        <f t="shared" si="49"/>
        <v>62326</v>
      </c>
      <c r="D3169" t="s">
        <v>350</v>
      </c>
      <c r="E3169" t="s">
        <v>2065</v>
      </c>
      <c r="F3169" t="s">
        <v>2148</v>
      </c>
      <c r="G3169" s="144">
        <v>194.48918246999997</v>
      </c>
      <c r="H3169" t="str">
        <f>IF(VLOOKUP(A3169,$J$4:$K$19,2)="Y",IF(G3169&lt;='State Zip Codes'!$P$4,'State Zip Codes'!$P$3,IF(G3169&lt;='State Zip Codes'!$Q$4,'State Zip Codes'!$Q$3,IF(G3169&lt;='State Zip Codes'!$R$4,'State Zip Codes'!$R$3,IF(G3169&lt;='State Zip Codes'!$S$4,'State Zip Codes'!$S$3,IF(G3169&lt;='State Zip Codes'!$T$4,'State Zip Codes'!$T$3,"OUT OF TERRITORY"))))),$U$3)</f>
        <v>Zone 5</v>
      </c>
    </row>
    <row r="3170" spans="1:8" x14ac:dyDescent="0.25">
      <c r="A3170" t="s">
        <v>369</v>
      </c>
      <c r="B3170">
        <v>61454</v>
      </c>
      <c r="C3170" t="str">
        <f t="shared" si="49"/>
        <v>61454</v>
      </c>
      <c r="D3170" t="s">
        <v>350</v>
      </c>
      <c r="E3170" t="s">
        <v>398</v>
      </c>
      <c r="F3170" t="s">
        <v>2149</v>
      </c>
      <c r="G3170" s="144">
        <v>195.11055365999999</v>
      </c>
      <c r="H3170" t="str">
        <f>IF(VLOOKUP(A3170,$J$4:$K$19,2)="Y",IF(G3170&lt;='State Zip Codes'!$P$4,'State Zip Codes'!$P$3,IF(G3170&lt;='State Zip Codes'!$Q$4,'State Zip Codes'!$Q$3,IF(G3170&lt;='State Zip Codes'!$R$4,'State Zip Codes'!$R$3,IF(G3170&lt;='State Zip Codes'!$S$4,'State Zip Codes'!$S$3,IF(G3170&lt;='State Zip Codes'!$T$4,'State Zip Codes'!$T$3,"OUT OF TERRITORY"))))),$U$3)</f>
        <v>Zone 5</v>
      </c>
    </row>
    <row r="3171" spans="1:8" x14ac:dyDescent="0.25">
      <c r="A3171" t="s">
        <v>369</v>
      </c>
      <c r="B3171">
        <v>62618</v>
      </c>
      <c r="C3171" t="str">
        <f t="shared" si="49"/>
        <v>62618</v>
      </c>
      <c r="D3171" t="s">
        <v>350</v>
      </c>
      <c r="E3171" t="s">
        <v>2101</v>
      </c>
      <c r="F3171" t="s">
        <v>2150</v>
      </c>
      <c r="G3171" s="144">
        <v>195.11055365999999</v>
      </c>
      <c r="H3171" t="str">
        <f>IF(VLOOKUP(A3171,$J$4:$K$19,2)="Y",IF(G3171&lt;='State Zip Codes'!$P$4,'State Zip Codes'!$P$3,IF(G3171&lt;='State Zip Codes'!$Q$4,'State Zip Codes'!$Q$3,IF(G3171&lt;='State Zip Codes'!$R$4,'State Zip Codes'!$R$3,IF(G3171&lt;='State Zip Codes'!$S$4,'State Zip Codes'!$S$3,IF(G3171&lt;='State Zip Codes'!$T$4,'State Zip Codes'!$T$3,"OUT OF TERRITORY"))))),$U$3)</f>
        <v>Zone 5</v>
      </c>
    </row>
    <row r="3172" spans="1:8" x14ac:dyDescent="0.25">
      <c r="A3172" t="s">
        <v>369</v>
      </c>
      <c r="B3172">
        <v>62431</v>
      </c>
      <c r="C3172" t="str">
        <f t="shared" si="49"/>
        <v>62431</v>
      </c>
      <c r="D3172" t="s">
        <v>350</v>
      </c>
      <c r="E3172" t="s">
        <v>2072</v>
      </c>
      <c r="F3172" t="s">
        <v>2151</v>
      </c>
      <c r="G3172" s="144">
        <v>195.73192484999998</v>
      </c>
      <c r="H3172" t="str">
        <f>IF(VLOOKUP(A3172,$J$4:$K$19,2)="Y",IF(G3172&lt;='State Zip Codes'!$P$4,'State Zip Codes'!$P$3,IF(G3172&lt;='State Zip Codes'!$Q$4,'State Zip Codes'!$Q$3,IF(G3172&lt;='State Zip Codes'!$R$4,'State Zip Codes'!$R$3,IF(G3172&lt;='State Zip Codes'!$S$4,'State Zip Codes'!$S$3,IF(G3172&lt;='State Zip Codes'!$T$4,'State Zip Codes'!$T$3,"OUT OF TERRITORY"))))),$U$3)</f>
        <v>Zone 5</v>
      </c>
    </row>
    <row r="3173" spans="1:8" x14ac:dyDescent="0.25">
      <c r="A3173" t="s">
        <v>369</v>
      </c>
      <c r="B3173">
        <v>62681</v>
      </c>
      <c r="C3173" t="str">
        <f t="shared" si="49"/>
        <v>62681</v>
      </c>
      <c r="D3173" t="s">
        <v>350</v>
      </c>
      <c r="E3173" t="s">
        <v>2110</v>
      </c>
      <c r="F3173" t="s">
        <v>2152</v>
      </c>
      <c r="G3173" s="144">
        <v>195.73192484999998</v>
      </c>
      <c r="H3173" t="str">
        <f>IF(VLOOKUP(A3173,$J$4:$K$19,2)="Y",IF(G3173&lt;='State Zip Codes'!$P$4,'State Zip Codes'!$P$3,IF(G3173&lt;='State Zip Codes'!$Q$4,'State Zip Codes'!$Q$3,IF(G3173&lt;='State Zip Codes'!$R$4,'State Zip Codes'!$R$3,IF(G3173&lt;='State Zip Codes'!$S$4,'State Zip Codes'!$S$3,IF(G3173&lt;='State Zip Codes'!$T$4,'State Zip Codes'!$T$3,"OUT OF TERRITORY"))))),$U$3)</f>
        <v>Zone 5</v>
      </c>
    </row>
    <row r="3174" spans="1:8" x14ac:dyDescent="0.25">
      <c r="A3174" t="s">
        <v>369</v>
      </c>
      <c r="B3174">
        <v>62553</v>
      </c>
      <c r="C3174" t="str">
        <f t="shared" si="49"/>
        <v>62553</v>
      </c>
      <c r="D3174" t="s">
        <v>350</v>
      </c>
      <c r="E3174" t="s">
        <v>2072</v>
      </c>
      <c r="F3174" t="s">
        <v>2153</v>
      </c>
      <c r="G3174" s="144">
        <v>196.35329603999998</v>
      </c>
      <c r="H3174" t="str">
        <f>IF(VLOOKUP(A3174,$J$4:$K$19,2)="Y",IF(G3174&lt;='State Zip Codes'!$P$4,'State Zip Codes'!$P$3,IF(G3174&lt;='State Zip Codes'!$Q$4,'State Zip Codes'!$Q$3,IF(G3174&lt;='State Zip Codes'!$R$4,'State Zip Codes'!$R$3,IF(G3174&lt;='State Zip Codes'!$S$4,'State Zip Codes'!$S$3,IF(G3174&lt;='State Zip Codes'!$T$4,'State Zip Codes'!$T$3,"OUT OF TERRITORY"))))),$U$3)</f>
        <v>Zone 5</v>
      </c>
    </row>
    <row r="3175" spans="1:8" x14ac:dyDescent="0.25">
      <c r="A3175" t="s">
        <v>369</v>
      </c>
      <c r="B3175">
        <v>62422</v>
      </c>
      <c r="C3175" t="str">
        <f t="shared" si="49"/>
        <v>62422</v>
      </c>
      <c r="D3175" t="s">
        <v>350</v>
      </c>
      <c r="E3175" t="s">
        <v>2072</v>
      </c>
      <c r="F3175" t="s">
        <v>2154</v>
      </c>
      <c r="G3175" s="144">
        <v>196.35329603999998</v>
      </c>
      <c r="H3175" t="str">
        <f>IF(VLOOKUP(A3175,$J$4:$K$19,2)="Y",IF(G3175&lt;='State Zip Codes'!$P$4,'State Zip Codes'!$P$3,IF(G3175&lt;='State Zip Codes'!$Q$4,'State Zip Codes'!$Q$3,IF(G3175&lt;='State Zip Codes'!$R$4,'State Zip Codes'!$R$3,IF(G3175&lt;='State Zip Codes'!$S$4,'State Zip Codes'!$S$3,IF(G3175&lt;='State Zip Codes'!$T$4,'State Zip Codes'!$T$3,"OUT OF TERRITORY"))))),$U$3)</f>
        <v>Zone 5</v>
      </c>
    </row>
    <row r="3176" spans="1:8" x14ac:dyDescent="0.25">
      <c r="A3176" t="s">
        <v>369</v>
      </c>
      <c r="B3176">
        <v>62414</v>
      </c>
      <c r="C3176" t="str">
        <f t="shared" si="49"/>
        <v>62414</v>
      </c>
      <c r="D3176" t="s">
        <v>350</v>
      </c>
      <c r="E3176" t="s">
        <v>2135</v>
      </c>
      <c r="F3176" t="s">
        <v>2155</v>
      </c>
      <c r="G3176" s="144">
        <v>196.97466722999999</v>
      </c>
      <c r="H3176" t="str">
        <f>IF(VLOOKUP(A3176,$J$4:$K$19,2)="Y",IF(G3176&lt;='State Zip Codes'!$P$4,'State Zip Codes'!$P$3,IF(G3176&lt;='State Zip Codes'!$Q$4,'State Zip Codes'!$Q$3,IF(G3176&lt;='State Zip Codes'!$R$4,'State Zip Codes'!$R$3,IF(G3176&lt;='State Zip Codes'!$S$4,'State Zip Codes'!$S$3,IF(G3176&lt;='State Zip Codes'!$T$4,'State Zip Codes'!$T$3,"OUT OF TERRITORY"))))),$U$3)</f>
        <v>Zone 5</v>
      </c>
    </row>
    <row r="3177" spans="1:8" x14ac:dyDescent="0.25">
      <c r="A3177" t="s">
        <v>369</v>
      </c>
      <c r="B3177">
        <v>62690</v>
      </c>
      <c r="C3177" t="str">
        <f t="shared" si="49"/>
        <v>62690</v>
      </c>
      <c r="D3177" t="s">
        <v>350</v>
      </c>
      <c r="E3177" t="s">
        <v>2156</v>
      </c>
      <c r="F3177" t="s">
        <v>2157</v>
      </c>
      <c r="G3177" s="144">
        <v>196.97466722999999</v>
      </c>
      <c r="H3177" t="str">
        <f>IF(VLOOKUP(A3177,$J$4:$K$19,2)="Y",IF(G3177&lt;='State Zip Codes'!$P$4,'State Zip Codes'!$P$3,IF(G3177&lt;='State Zip Codes'!$Q$4,'State Zip Codes'!$Q$3,IF(G3177&lt;='State Zip Codes'!$R$4,'State Zip Codes'!$R$3,IF(G3177&lt;='State Zip Codes'!$S$4,'State Zip Codes'!$S$3,IF(G3177&lt;='State Zip Codes'!$T$4,'State Zip Codes'!$T$3,"OUT OF TERRITORY"))))),$U$3)</f>
        <v>Zone 5</v>
      </c>
    </row>
    <row r="3178" spans="1:8" x14ac:dyDescent="0.25">
      <c r="A3178" t="s">
        <v>369</v>
      </c>
      <c r="B3178">
        <v>61450</v>
      </c>
      <c r="C3178" t="str">
        <f t="shared" si="49"/>
        <v>61450</v>
      </c>
      <c r="D3178" t="s">
        <v>350</v>
      </c>
      <c r="E3178" t="s">
        <v>2158</v>
      </c>
      <c r="F3178" t="s">
        <v>2159</v>
      </c>
      <c r="G3178" s="144">
        <v>197.59603841999999</v>
      </c>
      <c r="H3178" t="str">
        <f>IF(VLOOKUP(A3178,$J$4:$K$19,2)="Y",IF(G3178&lt;='State Zip Codes'!$P$4,'State Zip Codes'!$P$3,IF(G3178&lt;='State Zip Codes'!$Q$4,'State Zip Codes'!$Q$3,IF(G3178&lt;='State Zip Codes'!$R$4,'State Zip Codes'!$R$3,IF(G3178&lt;='State Zip Codes'!$S$4,'State Zip Codes'!$S$3,IF(G3178&lt;='State Zip Codes'!$T$4,'State Zip Codes'!$T$3,"OUT OF TERRITORY"))))),$U$3)</f>
        <v>Zone 5</v>
      </c>
    </row>
    <row r="3179" spans="1:8" x14ac:dyDescent="0.25">
      <c r="A3179" t="s">
        <v>369</v>
      </c>
      <c r="B3179">
        <v>62401</v>
      </c>
      <c r="C3179" t="str">
        <f t="shared" si="49"/>
        <v>62401</v>
      </c>
      <c r="D3179" t="s">
        <v>350</v>
      </c>
      <c r="E3179" t="s">
        <v>2135</v>
      </c>
      <c r="F3179" t="s">
        <v>2135</v>
      </c>
      <c r="G3179" s="144">
        <v>197.59603841999999</v>
      </c>
      <c r="H3179" t="str">
        <f>IF(VLOOKUP(A3179,$J$4:$K$19,2)="Y",IF(G3179&lt;='State Zip Codes'!$P$4,'State Zip Codes'!$P$3,IF(G3179&lt;='State Zip Codes'!$Q$4,'State Zip Codes'!$Q$3,IF(G3179&lt;='State Zip Codes'!$R$4,'State Zip Codes'!$R$3,IF(G3179&lt;='State Zip Codes'!$S$4,'State Zip Codes'!$S$3,IF(G3179&lt;='State Zip Codes'!$T$4,'State Zip Codes'!$T$3,"OUT OF TERRITORY"))))),$U$3)</f>
        <v>Zone 5</v>
      </c>
    </row>
    <row r="3180" spans="1:8" x14ac:dyDescent="0.25">
      <c r="A3180" t="s">
        <v>369</v>
      </c>
      <c r="B3180">
        <v>62533</v>
      </c>
      <c r="C3180" t="str">
        <f t="shared" si="49"/>
        <v>62533</v>
      </c>
      <c r="D3180" t="s">
        <v>350</v>
      </c>
      <c r="E3180" t="s">
        <v>1586</v>
      </c>
      <c r="F3180" t="s">
        <v>2160</v>
      </c>
      <c r="G3180" s="144">
        <v>197.59603841999999</v>
      </c>
      <c r="H3180" t="str">
        <f>IF(VLOOKUP(A3180,$J$4:$K$19,2)="Y",IF(G3180&lt;='State Zip Codes'!$P$4,'State Zip Codes'!$P$3,IF(G3180&lt;='State Zip Codes'!$Q$4,'State Zip Codes'!$Q$3,IF(G3180&lt;='State Zip Codes'!$R$4,'State Zip Codes'!$R$3,IF(G3180&lt;='State Zip Codes'!$S$4,'State Zip Codes'!$S$3,IF(G3180&lt;='State Zip Codes'!$T$4,'State Zip Codes'!$T$3,"OUT OF TERRITORY"))))),$U$3)</f>
        <v>Zone 5</v>
      </c>
    </row>
    <row r="3181" spans="1:8" x14ac:dyDescent="0.25">
      <c r="A3181" t="s">
        <v>369</v>
      </c>
      <c r="B3181">
        <v>62449</v>
      </c>
      <c r="C3181" t="str">
        <f t="shared" si="49"/>
        <v>62449</v>
      </c>
      <c r="D3181" t="s">
        <v>350</v>
      </c>
      <c r="E3181" t="s">
        <v>657</v>
      </c>
      <c r="F3181" t="s">
        <v>2161</v>
      </c>
      <c r="G3181" s="144">
        <v>198.21740960999998</v>
      </c>
      <c r="H3181" t="str">
        <f>IF(VLOOKUP(A3181,$J$4:$K$19,2)="Y",IF(G3181&lt;='State Zip Codes'!$P$4,'State Zip Codes'!$P$3,IF(G3181&lt;='State Zip Codes'!$Q$4,'State Zip Codes'!$Q$3,IF(G3181&lt;='State Zip Codes'!$R$4,'State Zip Codes'!$R$3,IF(G3181&lt;='State Zip Codes'!$S$4,'State Zip Codes'!$S$3,IF(G3181&lt;='State Zip Codes'!$T$4,'State Zip Codes'!$T$3,"OUT OF TERRITORY"))))),$U$3)</f>
        <v>Zone 5</v>
      </c>
    </row>
    <row r="3182" spans="1:8" x14ac:dyDescent="0.25">
      <c r="A3182" t="s">
        <v>369</v>
      </c>
      <c r="B3182">
        <v>62367</v>
      </c>
      <c r="C3182" t="str">
        <f t="shared" si="49"/>
        <v>62367</v>
      </c>
      <c r="D3182" t="s">
        <v>350</v>
      </c>
      <c r="E3182" t="s">
        <v>2110</v>
      </c>
      <c r="F3182" t="s">
        <v>2162</v>
      </c>
      <c r="G3182" s="144">
        <v>198.21740960999998</v>
      </c>
      <c r="H3182" t="str">
        <f>IF(VLOOKUP(A3182,$J$4:$K$19,2)="Y",IF(G3182&lt;='State Zip Codes'!$P$4,'State Zip Codes'!$P$3,IF(G3182&lt;='State Zip Codes'!$Q$4,'State Zip Codes'!$Q$3,IF(G3182&lt;='State Zip Codes'!$R$4,'State Zip Codes'!$R$3,IF(G3182&lt;='State Zip Codes'!$S$4,'State Zip Codes'!$S$3,IF(G3182&lt;='State Zip Codes'!$T$4,'State Zip Codes'!$T$3,"OUT OF TERRITORY"))))),$U$3)</f>
        <v>Zone 5</v>
      </c>
    </row>
    <row r="3183" spans="1:8" x14ac:dyDescent="0.25">
      <c r="A3183" t="s">
        <v>369</v>
      </c>
      <c r="B3183">
        <v>62451</v>
      </c>
      <c r="C3183" t="str">
        <f t="shared" si="49"/>
        <v>62451</v>
      </c>
      <c r="D3183" t="s">
        <v>350</v>
      </c>
      <c r="E3183" t="s">
        <v>657</v>
      </c>
      <c r="F3183" t="s">
        <v>2163</v>
      </c>
      <c r="G3183" s="144">
        <v>198.83878079999999</v>
      </c>
      <c r="H3183" t="str">
        <f>IF(VLOOKUP(A3183,$J$4:$K$19,2)="Y",IF(G3183&lt;='State Zip Codes'!$P$4,'State Zip Codes'!$P$3,IF(G3183&lt;='State Zip Codes'!$Q$4,'State Zip Codes'!$Q$3,IF(G3183&lt;='State Zip Codes'!$R$4,'State Zip Codes'!$R$3,IF(G3183&lt;='State Zip Codes'!$S$4,'State Zip Codes'!$S$3,IF(G3183&lt;='State Zip Codes'!$T$4,'State Zip Codes'!$T$3,"OUT OF TERRITORY"))))),$U$3)</f>
        <v>Zone 5</v>
      </c>
    </row>
    <row r="3184" spans="1:8" x14ac:dyDescent="0.25">
      <c r="A3184" t="s">
        <v>369</v>
      </c>
      <c r="B3184">
        <v>62692</v>
      </c>
      <c r="C3184" t="str">
        <f t="shared" si="49"/>
        <v>62692</v>
      </c>
      <c r="D3184" t="s">
        <v>350</v>
      </c>
      <c r="E3184" t="s">
        <v>476</v>
      </c>
      <c r="F3184" t="s">
        <v>2164</v>
      </c>
      <c r="G3184" s="144">
        <v>198.83878079999999</v>
      </c>
      <c r="H3184" t="str">
        <f>IF(VLOOKUP(A3184,$J$4:$K$19,2)="Y",IF(G3184&lt;='State Zip Codes'!$P$4,'State Zip Codes'!$P$3,IF(G3184&lt;='State Zip Codes'!$Q$4,'State Zip Codes'!$Q$3,IF(G3184&lt;='State Zip Codes'!$R$4,'State Zip Codes'!$R$3,IF(G3184&lt;='State Zip Codes'!$S$4,'State Zip Codes'!$S$3,IF(G3184&lt;='State Zip Codes'!$T$4,'State Zip Codes'!$T$3,"OUT OF TERRITORY"))))),$U$3)</f>
        <v>Zone 5</v>
      </c>
    </row>
    <row r="3185" spans="1:8" x14ac:dyDescent="0.25">
      <c r="A3185" t="s">
        <v>369</v>
      </c>
      <c r="B3185">
        <v>62075</v>
      </c>
      <c r="C3185" t="str">
        <f t="shared" si="49"/>
        <v>62075</v>
      </c>
      <c r="D3185" t="s">
        <v>350</v>
      </c>
      <c r="E3185" t="s">
        <v>1586</v>
      </c>
      <c r="F3185" t="s">
        <v>991</v>
      </c>
      <c r="G3185" s="144">
        <v>198.83878079999999</v>
      </c>
      <c r="H3185" t="str">
        <f>IF(VLOOKUP(A3185,$J$4:$K$19,2)="Y",IF(G3185&lt;='State Zip Codes'!$P$4,'State Zip Codes'!$P$3,IF(G3185&lt;='State Zip Codes'!$Q$4,'State Zip Codes'!$Q$3,IF(G3185&lt;='State Zip Codes'!$R$4,'State Zip Codes'!$R$3,IF(G3185&lt;='State Zip Codes'!$S$4,'State Zip Codes'!$S$3,IF(G3185&lt;='State Zip Codes'!$T$4,'State Zip Codes'!$T$3,"OUT OF TERRITORY"))))),$U$3)</f>
        <v>Zone 5</v>
      </c>
    </row>
    <row r="3186" spans="1:8" x14ac:dyDescent="0.25">
      <c r="A3186" t="s">
        <v>369</v>
      </c>
      <c r="B3186">
        <v>62538</v>
      </c>
      <c r="C3186" t="str">
        <f t="shared" si="49"/>
        <v>62538</v>
      </c>
      <c r="D3186" t="s">
        <v>350</v>
      </c>
      <c r="E3186" t="s">
        <v>1586</v>
      </c>
      <c r="F3186" t="s">
        <v>2165</v>
      </c>
      <c r="G3186" s="144">
        <v>199.46015198999999</v>
      </c>
      <c r="H3186" t="str">
        <f>IF(VLOOKUP(A3186,$J$4:$K$19,2)="Y",IF(G3186&lt;='State Zip Codes'!$P$4,'State Zip Codes'!$P$3,IF(G3186&lt;='State Zip Codes'!$Q$4,'State Zip Codes'!$Q$3,IF(G3186&lt;='State Zip Codes'!$R$4,'State Zip Codes'!$R$3,IF(G3186&lt;='State Zip Codes'!$S$4,'State Zip Codes'!$S$3,IF(G3186&lt;='State Zip Codes'!$T$4,'State Zip Codes'!$T$3,"OUT OF TERRITORY"))))),$U$3)</f>
        <v>Zone 5</v>
      </c>
    </row>
    <row r="3187" spans="1:8" x14ac:dyDescent="0.25">
      <c r="A3187" t="s">
        <v>369</v>
      </c>
      <c r="B3187">
        <v>62479</v>
      </c>
      <c r="C3187" t="str">
        <f t="shared" si="49"/>
        <v>62479</v>
      </c>
      <c r="D3187" t="s">
        <v>350</v>
      </c>
      <c r="E3187" t="s">
        <v>1068</v>
      </c>
      <c r="F3187" t="s">
        <v>2166</v>
      </c>
      <c r="G3187" s="144">
        <v>199.46015198999999</v>
      </c>
      <c r="H3187" t="str">
        <f>IF(VLOOKUP(A3187,$J$4:$K$19,2)="Y",IF(G3187&lt;='State Zip Codes'!$P$4,'State Zip Codes'!$P$3,IF(G3187&lt;='State Zip Codes'!$Q$4,'State Zip Codes'!$Q$3,IF(G3187&lt;='State Zip Codes'!$R$4,'State Zip Codes'!$R$3,IF(G3187&lt;='State Zip Codes'!$S$4,'State Zip Codes'!$S$3,IF(G3187&lt;='State Zip Codes'!$T$4,'State Zip Codes'!$T$3,"OUT OF TERRITORY"))))),$U$3)</f>
        <v>Zone 5</v>
      </c>
    </row>
    <row r="3188" spans="1:8" x14ac:dyDescent="0.25">
      <c r="A3188" t="s">
        <v>369</v>
      </c>
      <c r="B3188">
        <v>62611</v>
      </c>
      <c r="C3188" t="str">
        <f t="shared" si="49"/>
        <v>62611</v>
      </c>
      <c r="D3188" t="s">
        <v>350</v>
      </c>
      <c r="E3188" t="s">
        <v>2101</v>
      </c>
      <c r="F3188" t="s">
        <v>2167</v>
      </c>
      <c r="G3188" s="144">
        <v>199.46015198999999</v>
      </c>
      <c r="H3188" t="str">
        <f>IF(VLOOKUP(A3188,$J$4:$K$19,2)="Y",IF(G3188&lt;='State Zip Codes'!$P$4,'State Zip Codes'!$P$3,IF(G3188&lt;='State Zip Codes'!$Q$4,'State Zip Codes'!$Q$3,IF(G3188&lt;='State Zip Codes'!$R$4,'State Zip Codes'!$R$3,IF(G3188&lt;='State Zip Codes'!$S$4,'State Zip Codes'!$S$3,IF(G3188&lt;='State Zip Codes'!$T$4,'State Zip Codes'!$T$3,"OUT OF TERRITORY"))))),$U$3)</f>
        <v>Zone 5</v>
      </c>
    </row>
    <row r="3189" spans="1:8" x14ac:dyDescent="0.25">
      <c r="A3189" t="s">
        <v>369</v>
      </c>
      <c r="B3189">
        <v>62454</v>
      </c>
      <c r="C3189" t="str">
        <f t="shared" si="49"/>
        <v>62454</v>
      </c>
      <c r="D3189" t="s">
        <v>350</v>
      </c>
      <c r="E3189" t="s">
        <v>657</v>
      </c>
      <c r="F3189" t="s">
        <v>2168</v>
      </c>
      <c r="G3189" s="144">
        <v>200.08152317999998</v>
      </c>
      <c r="H3189" t="str">
        <f>IF(VLOOKUP(A3189,$J$4:$K$19,2)="Y",IF(G3189&lt;='State Zip Codes'!$P$4,'State Zip Codes'!$P$3,IF(G3189&lt;='State Zip Codes'!$Q$4,'State Zip Codes'!$Q$3,IF(G3189&lt;='State Zip Codes'!$R$4,'State Zip Codes'!$R$3,IF(G3189&lt;='State Zip Codes'!$S$4,'State Zip Codes'!$S$3,IF(G3189&lt;='State Zip Codes'!$T$4,'State Zip Codes'!$T$3,"OUT OF TERRITORY"))))),$U$3)</f>
        <v>Zone 5</v>
      </c>
    </row>
    <row r="3190" spans="1:8" x14ac:dyDescent="0.25">
      <c r="A3190" t="s">
        <v>369</v>
      </c>
      <c r="B3190">
        <v>62374</v>
      </c>
      <c r="C3190" t="str">
        <f t="shared" si="49"/>
        <v>62374</v>
      </c>
      <c r="D3190" t="s">
        <v>350</v>
      </c>
      <c r="E3190" t="s">
        <v>2065</v>
      </c>
      <c r="F3190" t="s">
        <v>2169</v>
      </c>
      <c r="G3190" s="144">
        <v>200.70289437</v>
      </c>
      <c r="H3190" t="str">
        <f>IF(VLOOKUP(A3190,$J$4:$K$19,2)="Y",IF(G3190&lt;='State Zip Codes'!$P$4,'State Zip Codes'!$P$3,IF(G3190&lt;='State Zip Codes'!$Q$4,'State Zip Codes'!$Q$3,IF(G3190&lt;='State Zip Codes'!$R$4,'State Zip Codes'!$R$3,IF(G3190&lt;='State Zip Codes'!$S$4,'State Zip Codes'!$S$3,IF(G3190&lt;='State Zip Codes'!$T$4,'State Zip Codes'!$T$3,"OUT OF TERRITORY"))))),$U$3)</f>
        <v>Zone 5</v>
      </c>
    </row>
    <row r="3191" spans="1:8" x14ac:dyDescent="0.25">
      <c r="A3191" t="s">
        <v>369</v>
      </c>
      <c r="B3191">
        <v>62650</v>
      </c>
      <c r="C3191" t="str">
        <f t="shared" si="49"/>
        <v>62650</v>
      </c>
      <c r="D3191" t="s">
        <v>350</v>
      </c>
      <c r="E3191" t="s">
        <v>476</v>
      </c>
      <c r="F3191" t="s">
        <v>981</v>
      </c>
      <c r="G3191" s="144">
        <v>201.32426555999999</v>
      </c>
      <c r="H3191" t="str">
        <f>IF(VLOOKUP(A3191,$J$4:$K$19,2)="Y",IF(G3191&lt;='State Zip Codes'!$P$4,'State Zip Codes'!$P$3,IF(G3191&lt;='State Zip Codes'!$Q$4,'State Zip Codes'!$Q$3,IF(G3191&lt;='State Zip Codes'!$R$4,'State Zip Codes'!$R$3,IF(G3191&lt;='State Zip Codes'!$S$4,'State Zip Codes'!$S$3,IF(G3191&lt;='State Zip Codes'!$T$4,'State Zip Codes'!$T$3,"OUT OF TERRITORY"))))),$U$3)</f>
        <v>Zone 5</v>
      </c>
    </row>
    <row r="3192" spans="1:8" x14ac:dyDescent="0.25">
      <c r="A3192" t="s">
        <v>369</v>
      </c>
      <c r="B3192">
        <v>62319</v>
      </c>
      <c r="C3192" t="str">
        <f t="shared" si="49"/>
        <v>62319</v>
      </c>
      <c r="D3192" t="s">
        <v>350</v>
      </c>
      <c r="E3192" t="s">
        <v>2110</v>
      </c>
      <c r="F3192" t="s">
        <v>2170</v>
      </c>
      <c r="G3192" s="144">
        <v>201.32426555999999</v>
      </c>
      <c r="H3192" t="str">
        <f>IF(VLOOKUP(A3192,$J$4:$K$19,2)="Y",IF(G3192&lt;='State Zip Codes'!$P$4,'State Zip Codes'!$P$3,IF(G3192&lt;='State Zip Codes'!$Q$4,'State Zip Codes'!$Q$3,IF(G3192&lt;='State Zip Codes'!$R$4,'State Zip Codes'!$R$3,IF(G3192&lt;='State Zip Codes'!$S$4,'State Zip Codes'!$S$3,IF(G3192&lt;='State Zip Codes'!$T$4,'State Zip Codes'!$T$3,"OUT OF TERRITORY"))))),$U$3)</f>
        <v>Zone 5</v>
      </c>
    </row>
    <row r="3193" spans="1:8" x14ac:dyDescent="0.25">
      <c r="A3193" t="s">
        <v>369</v>
      </c>
      <c r="B3193">
        <v>62411</v>
      </c>
      <c r="C3193" t="str">
        <f t="shared" si="49"/>
        <v>62411</v>
      </c>
      <c r="D3193" t="s">
        <v>350</v>
      </c>
      <c r="E3193" t="s">
        <v>2135</v>
      </c>
      <c r="F3193" t="s">
        <v>2171</v>
      </c>
      <c r="G3193" s="144">
        <v>201.32426555999999</v>
      </c>
      <c r="H3193" t="str">
        <f>IF(VLOOKUP(A3193,$J$4:$K$19,2)="Y",IF(G3193&lt;='State Zip Codes'!$P$4,'State Zip Codes'!$P$3,IF(G3193&lt;='State Zip Codes'!$Q$4,'State Zip Codes'!$Q$3,IF(G3193&lt;='State Zip Codes'!$R$4,'State Zip Codes'!$R$3,IF(G3193&lt;='State Zip Codes'!$S$4,'State Zip Codes'!$S$3,IF(G3193&lt;='State Zip Codes'!$T$4,'State Zip Codes'!$T$3,"OUT OF TERRITORY"))))),$U$3)</f>
        <v>Zone 5</v>
      </c>
    </row>
    <row r="3194" spans="1:8" x14ac:dyDescent="0.25">
      <c r="A3194" t="s">
        <v>369</v>
      </c>
      <c r="B3194">
        <v>62631</v>
      </c>
      <c r="C3194" t="str">
        <f t="shared" si="49"/>
        <v>62631</v>
      </c>
      <c r="D3194" t="s">
        <v>350</v>
      </c>
      <c r="E3194" t="s">
        <v>476</v>
      </c>
      <c r="F3194" t="s">
        <v>2172</v>
      </c>
      <c r="G3194" s="144">
        <v>201.32426555999999</v>
      </c>
      <c r="H3194" t="str">
        <f>IF(VLOOKUP(A3194,$J$4:$K$19,2)="Y",IF(G3194&lt;='State Zip Codes'!$P$4,'State Zip Codes'!$P$3,IF(G3194&lt;='State Zip Codes'!$Q$4,'State Zip Codes'!$Q$3,IF(G3194&lt;='State Zip Codes'!$R$4,'State Zip Codes'!$R$3,IF(G3194&lt;='State Zip Codes'!$S$4,'State Zip Codes'!$S$3,IF(G3194&lt;='State Zip Codes'!$T$4,'State Zip Codes'!$T$3,"OUT OF TERRITORY"))))),$U$3)</f>
        <v>Zone 5</v>
      </c>
    </row>
    <row r="3195" spans="1:8" x14ac:dyDescent="0.25">
      <c r="A3195" t="s">
        <v>369</v>
      </c>
      <c r="B3195">
        <v>62480</v>
      </c>
      <c r="C3195" t="str">
        <f t="shared" si="49"/>
        <v>62480</v>
      </c>
      <c r="D3195" t="s">
        <v>350</v>
      </c>
      <c r="E3195" t="s">
        <v>1068</v>
      </c>
      <c r="F3195" t="s">
        <v>2173</v>
      </c>
      <c r="G3195" s="144">
        <v>201.94563674999998</v>
      </c>
      <c r="H3195" t="str">
        <f>IF(VLOOKUP(A3195,$J$4:$K$19,2)="Y",IF(G3195&lt;='State Zip Codes'!$P$4,'State Zip Codes'!$P$3,IF(G3195&lt;='State Zip Codes'!$Q$4,'State Zip Codes'!$Q$3,IF(G3195&lt;='State Zip Codes'!$R$4,'State Zip Codes'!$R$3,IF(G3195&lt;='State Zip Codes'!$S$4,'State Zip Codes'!$S$3,IF(G3195&lt;='State Zip Codes'!$T$4,'State Zip Codes'!$T$3,"OUT OF TERRITORY"))))),$U$3)</f>
        <v>Zone 5</v>
      </c>
    </row>
    <row r="3196" spans="1:8" x14ac:dyDescent="0.25">
      <c r="A3196" t="s">
        <v>369</v>
      </c>
      <c r="B3196">
        <v>62638</v>
      </c>
      <c r="C3196" t="str">
        <f t="shared" si="49"/>
        <v>62638</v>
      </c>
      <c r="D3196" t="s">
        <v>350</v>
      </c>
      <c r="E3196" t="s">
        <v>476</v>
      </c>
      <c r="F3196" t="s">
        <v>8</v>
      </c>
      <c r="G3196" s="144">
        <v>202.56700794</v>
      </c>
      <c r="H3196" t="str">
        <f>IF(VLOOKUP(A3196,$J$4:$K$19,2)="Y",IF(G3196&lt;='State Zip Codes'!$P$4,'State Zip Codes'!$P$3,IF(G3196&lt;='State Zip Codes'!$Q$4,'State Zip Codes'!$Q$3,IF(G3196&lt;='State Zip Codes'!$R$4,'State Zip Codes'!$R$3,IF(G3196&lt;='State Zip Codes'!$S$4,'State Zip Codes'!$S$3,IF(G3196&lt;='State Zip Codes'!$T$4,'State Zip Codes'!$T$3,"OUT OF TERRITORY"))))),$U$3)</f>
        <v>Zone 5</v>
      </c>
    </row>
    <row r="3197" spans="1:8" x14ac:dyDescent="0.25">
      <c r="A3197" t="s">
        <v>369</v>
      </c>
      <c r="B3197">
        <v>62572</v>
      </c>
      <c r="C3197" t="str">
        <f t="shared" si="49"/>
        <v>62572</v>
      </c>
      <c r="D3197" t="s">
        <v>350</v>
      </c>
      <c r="E3197" t="s">
        <v>1586</v>
      </c>
      <c r="F3197" t="s">
        <v>2174</v>
      </c>
      <c r="G3197" s="144">
        <v>203.18837912999999</v>
      </c>
      <c r="H3197" t="str">
        <f>IF(VLOOKUP(A3197,$J$4:$K$19,2)="Y",IF(G3197&lt;='State Zip Codes'!$P$4,'State Zip Codes'!$P$3,IF(G3197&lt;='State Zip Codes'!$Q$4,'State Zip Codes'!$Q$3,IF(G3197&lt;='State Zip Codes'!$R$4,'State Zip Codes'!$R$3,IF(G3197&lt;='State Zip Codes'!$S$4,'State Zip Codes'!$S$3,IF(G3197&lt;='State Zip Codes'!$T$4,'State Zip Codes'!$T$3,"OUT OF TERRITORY"))))),$U$3)</f>
        <v>Zone 5</v>
      </c>
    </row>
    <row r="3198" spans="1:8" x14ac:dyDescent="0.25">
      <c r="A3198" t="s">
        <v>369</v>
      </c>
      <c r="B3198">
        <v>62473</v>
      </c>
      <c r="C3198" t="str">
        <f t="shared" si="49"/>
        <v>62473</v>
      </c>
      <c r="D3198" t="s">
        <v>350</v>
      </c>
      <c r="E3198" t="s">
        <v>2135</v>
      </c>
      <c r="F3198" t="s">
        <v>2175</v>
      </c>
      <c r="G3198" s="144">
        <v>203.18837912999999</v>
      </c>
      <c r="H3198" t="str">
        <f>IF(VLOOKUP(A3198,$J$4:$K$19,2)="Y",IF(G3198&lt;='State Zip Codes'!$P$4,'State Zip Codes'!$P$3,IF(G3198&lt;='State Zip Codes'!$Q$4,'State Zip Codes'!$Q$3,IF(G3198&lt;='State Zip Codes'!$R$4,'State Zip Codes'!$R$3,IF(G3198&lt;='State Zip Codes'!$S$4,'State Zip Codes'!$S$3,IF(G3198&lt;='State Zip Codes'!$T$4,'State Zip Codes'!$T$3,"OUT OF TERRITORY"))))),$U$3)</f>
        <v>Zone 5</v>
      </c>
    </row>
    <row r="3199" spans="1:8" x14ac:dyDescent="0.25">
      <c r="A3199" t="s">
        <v>369</v>
      </c>
      <c r="B3199">
        <v>62448</v>
      </c>
      <c r="C3199" t="str">
        <f t="shared" si="49"/>
        <v>62448</v>
      </c>
      <c r="D3199" t="s">
        <v>350</v>
      </c>
      <c r="E3199" t="s">
        <v>1068</v>
      </c>
      <c r="F3199" t="s">
        <v>2176</v>
      </c>
      <c r="G3199" s="144">
        <v>203.18837912999999</v>
      </c>
      <c r="H3199" t="str">
        <f>IF(VLOOKUP(A3199,$J$4:$K$19,2)="Y",IF(G3199&lt;='State Zip Codes'!$P$4,'State Zip Codes'!$P$3,IF(G3199&lt;='State Zip Codes'!$Q$4,'State Zip Codes'!$Q$3,IF(G3199&lt;='State Zip Codes'!$R$4,'State Zip Codes'!$R$3,IF(G3199&lt;='State Zip Codes'!$S$4,'State Zip Codes'!$S$3,IF(G3199&lt;='State Zip Codes'!$T$4,'State Zip Codes'!$T$3,"OUT OF TERRITORY"))))),$U$3)</f>
        <v>Zone 5</v>
      </c>
    </row>
    <row r="3200" spans="1:8" x14ac:dyDescent="0.25">
      <c r="A3200" t="s">
        <v>369</v>
      </c>
      <c r="B3200">
        <v>62330</v>
      </c>
      <c r="C3200" t="str">
        <f t="shared" si="49"/>
        <v>62330</v>
      </c>
      <c r="D3200" t="s">
        <v>350</v>
      </c>
      <c r="E3200" t="s">
        <v>2158</v>
      </c>
      <c r="F3200" t="s">
        <v>2177</v>
      </c>
      <c r="G3200" s="144">
        <v>203.18837912999999</v>
      </c>
      <c r="H3200" t="str">
        <f>IF(VLOOKUP(A3200,$J$4:$K$19,2)="Y",IF(G3200&lt;='State Zip Codes'!$P$4,'State Zip Codes'!$P$3,IF(G3200&lt;='State Zip Codes'!$Q$4,'State Zip Codes'!$Q$3,IF(G3200&lt;='State Zip Codes'!$R$4,'State Zip Codes'!$R$3,IF(G3200&lt;='State Zip Codes'!$S$4,'State Zip Codes'!$S$3,IF(G3200&lt;='State Zip Codes'!$T$4,'State Zip Codes'!$T$3,"OUT OF TERRITORY"))))),$U$3)</f>
        <v>Zone 5</v>
      </c>
    </row>
    <row r="3201" spans="1:8" x14ac:dyDescent="0.25">
      <c r="A3201" t="s">
        <v>369</v>
      </c>
      <c r="B3201">
        <v>62353</v>
      </c>
      <c r="C3201" t="str">
        <f t="shared" si="49"/>
        <v>62353</v>
      </c>
      <c r="D3201" t="s">
        <v>350</v>
      </c>
      <c r="E3201" t="s">
        <v>2178</v>
      </c>
      <c r="F3201" t="s">
        <v>2179</v>
      </c>
      <c r="G3201" s="144">
        <v>203.80975031999998</v>
      </c>
      <c r="H3201" t="str">
        <f>IF(VLOOKUP(A3201,$J$4:$K$19,2)="Y",IF(G3201&lt;='State Zip Codes'!$P$4,'State Zip Codes'!$P$3,IF(G3201&lt;='State Zip Codes'!$Q$4,'State Zip Codes'!$Q$3,IF(G3201&lt;='State Zip Codes'!$R$4,'State Zip Codes'!$R$3,IF(G3201&lt;='State Zip Codes'!$S$4,'State Zip Codes'!$S$3,IF(G3201&lt;='State Zip Codes'!$T$4,'State Zip Codes'!$T$3,"OUT OF TERRITORY"))))),$U$3)</f>
        <v>Zone 5</v>
      </c>
    </row>
    <row r="3202" spans="1:8" x14ac:dyDescent="0.25">
      <c r="A3202" t="s">
        <v>369</v>
      </c>
      <c r="B3202">
        <v>62424</v>
      </c>
      <c r="C3202" t="str">
        <f t="shared" si="49"/>
        <v>62424</v>
      </c>
      <c r="D3202" t="s">
        <v>350</v>
      </c>
      <c r="E3202" t="s">
        <v>2135</v>
      </c>
      <c r="F3202" t="s">
        <v>2180</v>
      </c>
      <c r="G3202" s="144">
        <v>203.80975031999998</v>
      </c>
      <c r="H3202" t="str">
        <f>IF(VLOOKUP(A3202,$J$4:$K$19,2)="Y",IF(G3202&lt;='State Zip Codes'!$P$4,'State Zip Codes'!$P$3,IF(G3202&lt;='State Zip Codes'!$Q$4,'State Zip Codes'!$Q$3,IF(G3202&lt;='State Zip Codes'!$R$4,'State Zip Codes'!$R$3,IF(G3202&lt;='State Zip Codes'!$S$4,'State Zip Codes'!$S$3,IF(G3202&lt;='State Zip Codes'!$T$4,'State Zip Codes'!$T$3,"OUT OF TERRITORY"))))),$U$3)</f>
        <v>Zone 5</v>
      </c>
    </row>
    <row r="3203" spans="1:8" x14ac:dyDescent="0.25">
      <c r="A3203" t="s">
        <v>369</v>
      </c>
      <c r="B3203">
        <v>62628</v>
      </c>
      <c r="C3203" t="str">
        <f t="shared" si="49"/>
        <v>62628</v>
      </c>
      <c r="D3203" t="s">
        <v>350</v>
      </c>
      <c r="E3203" t="s">
        <v>476</v>
      </c>
      <c r="F3203" t="s">
        <v>2181</v>
      </c>
      <c r="G3203" s="144">
        <v>203.80975031999998</v>
      </c>
      <c r="H3203" t="str">
        <f>IF(VLOOKUP(A3203,$J$4:$K$19,2)="Y",IF(G3203&lt;='State Zip Codes'!$P$4,'State Zip Codes'!$P$3,IF(G3203&lt;='State Zip Codes'!$Q$4,'State Zip Codes'!$Q$3,IF(G3203&lt;='State Zip Codes'!$R$4,'State Zip Codes'!$R$3,IF(G3203&lt;='State Zip Codes'!$S$4,'State Zip Codes'!$S$3,IF(G3203&lt;='State Zip Codes'!$T$4,'State Zip Codes'!$T$3,"OUT OF TERRITORY"))))),$U$3)</f>
        <v>Zone 5</v>
      </c>
    </row>
    <row r="3204" spans="1:8" x14ac:dyDescent="0.25">
      <c r="A3204" t="s">
        <v>369</v>
      </c>
      <c r="B3204">
        <v>62094</v>
      </c>
      <c r="C3204" t="str">
        <f t="shared" si="49"/>
        <v>62094</v>
      </c>
      <c r="D3204" t="s">
        <v>350</v>
      </c>
      <c r="E3204" t="s">
        <v>1586</v>
      </c>
      <c r="F3204" t="s">
        <v>2182</v>
      </c>
      <c r="G3204" s="144">
        <v>203.80975031999998</v>
      </c>
      <c r="H3204" t="str">
        <f>IF(VLOOKUP(A3204,$J$4:$K$19,2)="Y",IF(G3204&lt;='State Zip Codes'!$P$4,'State Zip Codes'!$P$3,IF(G3204&lt;='State Zip Codes'!$Q$4,'State Zip Codes'!$Q$3,IF(G3204&lt;='State Zip Codes'!$R$4,'State Zip Codes'!$R$3,IF(G3204&lt;='State Zip Codes'!$S$4,'State Zip Codes'!$S$3,IF(G3204&lt;='State Zip Codes'!$T$4,'State Zip Codes'!$T$3,"OUT OF TERRITORY"))))),$U$3)</f>
        <v>Zone 5</v>
      </c>
    </row>
    <row r="3205" spans="1:8" x14ac:dyDescent="0.25">
      <c r="A3205" t="s">
        <v>369</v>
      </c>
      <c r="B3205">
        <v>62640</v>
      </c>
      <c r="C3205" t="str">
        <f t="shared" ref="C3205:C3268" si="50">TRIM(CLEAN(B3205))</f>
        <v>62640</v>
      </c>
      <c r="D3205" t="s">
        <v>350</v>
      </c>
      <c r="E3205" t="s">
        <v>2156</v>
      </c>
      <c r="F3205" t="s">
        <v>2183</v>
      </c>
      <c r="G3205" s="144">
        <v>205.05249269999999</v>
      </c>
      <c r="H3205" t="str">
        <f>IF(VLOOKUP(A3205,$J$4:$K$19,2)="Y",IF(G3205&lt;='State Zip Codes'!$P$4,'State Zip Codes'!$P$3,IF(G3205&lt;='State Zip Codes'!$Q$4,'State Zip Codes'!$Q$3,IF(G3205&lt;='State Zip Codes'!$R$4,'State Zip Codes'!$R$3,IF(G3205&lt;='State Zip Codes'!$S$4,'State Zip Codes'!$S$3,IF(G3205&lt;='State Zip Codes'!$T$4,'State Zip Codes'!$T$3,"OUT OF TERRITORY"))))),$U$3)</f>
        <v>Zone 5</v>
      </c>
    </row>
    <row r="3206" spans="1:8" x14ac:dyDescent="0.25">
      <c r="A3206" t="s">
        <v>369</v>
      </c>
      <c r="B3206">
        <v>62011</v>
      </c>
      <c r="C3206" t="str">
        <f t="shared" si="50"/>
        <v>62011</v>
      </c>
      <c r="D3206" t="s">
        <v>350</v>
      </c>
      <c r="E3206" t="s">
        <v>2184</v>
      </c>
      <c r="F3206" t="s">
        <v>1188</v>
      </c>
      <c r="G3206" s="144">
        <v>205.67386388999998</v>
      </c>
      <c r="H3206" t="str">
        <f>IF(VLOOKUP(A3206,$J$4:$K$19,2)="Y",IF(G3206&lt;='State Zip Codes'!$P$4,'State Zip Codes'!$P$3,IF(G3206&lt;='State Zip Codes'!$Q$4,'State Zip Codes'!$Q$3,IF(G3206&lt;='State Zip Codes'!$R$4,'State Zip Codes'!$R$3,IF(G3206&lt;='State Zip Codes'!$S$4,'State Zip Codes'!$S$3,IF(G3206&lt;='State Zip Codes'!$T$4,'State Zip Codes'!$T$3,"OUT OF TERRITORY"))))),$U$3)</f>
        <v>Zone 5</v>
      </c>
    </row>
    <row r="3207" spans="1:8" x14ac:dyDescent="0.25">
      <c r="A3207" t="s">
        <v>369</v>
      </c>
      <c r="B3207">
        <v>62560</v>
      </c>
      <c r="C3207" t="str">
        <f t="shared" si="50"/>
        <v>62560</v>
      </c>
      <c r="D3207" t="s">
        <v>350</v>
      </c>
      <c r="E3207" t="s">
        <v>1586</v>
      </c>
      <c r="F3207" t="s">
        <v>2185</v>
      </c>
      <c r="G3207" s="144">
        <v>205.67386388999998</v>
      </c>
      <c r="H3207" t="str">
        <f>IF(VLOOKUP(A3207,$J$4:$K$19,2)="Y",IF(G3207&lt;='State Zip Codes'!$P$4,'State Zip Codes'!$P$3,IF(G3207&lt;='State Zip Codes'!$Q$4,'State Zip Codes'!$Q$3,IF(G3207&lt;='State Zip Codes'!$R$4,'State Zip Codes'!$R$3,IF(G3207&lt;='State Zip Codes'!$S$4,'State Zip Codes'!$S$3,IF(G3207&lt;='State Zip Codes'!$T$4,'State Zip Codes'!$T$3,"OUT OF TERRITORY"))))),$U$3)</f>
        <v>Zone 5</v>
      </c>
    </row>
    <row r="3208" spans="1:8" x14ac:dyDescent="0.25">
      <c r="A3208" t="s">
        <v>369</v>
      </c>
      <c r="B3208">
        <v>62080</v>
      </c>
      <c r="C3208" t="str">
        <f t="shared" si="50"/>
        <v>62080</v>
      </c>
      <c r="D3208" t="s">
        <v>350</v>
      </c>
      <c r="E3208" t="s">
        <v>2184</v>
      </c>
      <c r="F3208" t="s">
        <v>2186</v>
      </c>
      <c r="G3208" s="144">
        <v>205.67386388999998</v>
      </c>
      <c r="H3208" t="str">
        <f>IF(VLOOKUP(A3208,$J$4:$K$19,2)="Y",IF(G3208&lt;='State Zip Codes'!$P$4,'State Zip Codes'!$P$3,IF(G3208&lt;='State Zip Codes'!$Q$4,'State Zip Codes'!$Q$3,IF(G3208&lt;='State Zip Codes'!$R$4,'State Zip Codes'!$R$3,IF(G3208&lt;='State Zip Codes'!$S$4,'State Zip Codes'!$S$3,IF(G3208&lt;='State Zip Codes'!$T$4,'State Zip Codes'!$T$3,"OUT OF TERRITORY"))))),$U$3)</f>
        <v>Zone 5</v>
      </c>
    </row>
    <row r="3209" spans="1:8" x14ac:dyDescent="0.25">
      <c r="A3209" t="s">
        <v>369</v>
      </c>
      <c r="B3209">
        <v>62051</v>
      </c>
      <c r="C3209" t="str">
        <f t="shared" si="50"/>
        <v>62051</v>
      </c>
      <c r="D3209" t="s">
        <v>350</v>
      </c>
      <c r="E3209" t="s">
        <v>1586</v>
      </c>
      <c r="F3209" t="s">
        <v>2187</v>
      </c>
      <c r="G3209" s="144">
        <v>206.29523508</v>
      </c>
      <c r="H3209" t="str">
        <f>IF(VLOOKUP(A3209,$J$4:$K$19,2)="Y",IF(G3209&lt;='State Zip Codes'!$P$4,'State Zip Codes'!$P$3,IF(G3209&lt;='State Zip Codes'!$Q$4,'State Zip Codes'!$Q$3,IF(G3209&lt;='State Zip Codes'!$R$4,'State Zip Codes'!$R$3,IF(G3209&lt;='State Zip Codes'!$S$4,'State Zip Codes'!$S$3,IF(G3209&lt;='State Zip Codes'!$T$4,'State Zip Codes'!$T$3,"OUT OF TERRITORY"))))),$U$3)</f>
        <v>Zone 5</v>
      </c>
    </row>
    <row r="3210" spans="1:8" x14ac:dyDescent="0.25">
      <c r="A3210" t="s">
        <v>369</v>
      </c>
      <c r="B3210">
        <v>62458</v>
      </c>
      <c r="C3210" t="str">
        <f t="shared" si="50"/>
        <v>62458</v>
      </c>
      <c r="D3210" t="s">
        <v>350</v>
      </c>
      <c r="E3210" t="s">
        <v>2184</v>
      </c>
      <c r="F3210" t="s">
        <v>2188</v>
      </c>
      <c r="G3210" s="144">
        <v>206.29523508</v>
      </c>
      <c r="H3210" t="str">
        <f>IF(VLOOKUP(A3210,$J$4:$K$19,2)="Y",IF(G3210&lt;='State Zip Codes'!$P$4,'State Zip Codes'!$P$3,IF(G3210&lt;='State Zip Codes'!$Q$4,'State Zip Codes'!$Q$3,IF(G3210&lt;='State Zip Codes'!$R$4,'State Zip Codes'!$R$3,IF(G3210&lt;='State Zip Codes'!$S$4,'State Zip Codes'!$S$3,IF(G3210&lt;='State Zip Codes'!$T$4,'State Zip Codes'!$T$3,"OUT OF TERRITORY"))))),$U$3)</f>
        <v>Zone 5</v>
      </c>
    </row>
    <row r="3211" spans="1:8" x14ac:dyDescent="0.25">
      <c r="A3211" t="s">
        <v>369</v>
      </c>
      <c r="B3211">
        <v>62344</v>
      </c>
      <c r="C3211" t="str">
        <f t="shared" si="50"/>
        <v>62344</v>
      </c>
      <c r="D3211" t="s">
        <v>350</v>
      </c>
      <c r="E3211" t="s">
        <v>2110</v>
      </c>
      <c r="F3211" t="s">
        <v>2189</v>
      </c>
      <c r="G3211" s="144">
        <v>206.29523508</v>
      </c>
      <c r="H3211" t="str">
        <f>IF(VLOOKUP(A3211,$J$4:$K$19,2)="Y",IF(G3211&lt;='State Zip Codes'!$P$4,'State Zip Codes'!$P$3,IF(G3211&lt;='State Zip Codes'!$Q$4,'State Zip Codes'!$Q$3,IF(G3211&lt;='State Zip Codes'!$R$4,'State Zip Codes'!$R$3,IF(G3211&lt;='State Zip Codes'!$S$4,'State Zip Codes'!$S$3,IF(G3211&lt;='State Zip Codes'!$T$4,'State Zip Codes'!$T$3,"OUT OF TERRITORY"))))),$U$3)</f>
        <v>Zone 5</v>
      </c>
    </row>
    <row r="3212" spans="1:8" x14ac:dyDescent="0.25">
      <c r="A3212" t="s">
        <v>369</v>
      </c>
      <c r="B3212">
        <v>62667</v>
      </c>
      <c r="C3212" t="str">
        <f t="shared" si="50"/>
        <v>62667</v>
      </c>
      <c r="D3212" t="s">
        <v>350</v>
      </c>
      <c r="E3212" t="s">
        <v>2156</v>
      </c>
      <c r="F3212" t="s">
        <v>2190</v>
      </c>
      <c r="G3212" s="144">
        <v>206.91660626999999</v>
      </c>
      <c r="H3212" t="str">
        <f>IF(VLOOKUP(A3212,$J$4:$K$19,2)="Y",IF(G3212&lt;='State Zip Codes'!$P$4,'State Zip Codes'!$P$3,IF(G3212&lt;='State Zip Codes'!$Q$4,'State Zip Codes'!$Q$3,IF(G3212&lt;='State Zip Codes'!$R$4,'State Zip Codes'!$R$3,IF(G3212&lt;='State Zip Codes'!$S$4,'State Zip Codes'!$S$3,IF(G3212&lt;='State Zip Codes'!$T$4,'State Zip Codes'!$T$3,"OUT OF TERRITORY"))))),$U$3)</f>
        <v>Zone 5</v>
      </c>
    </row>
    <row r="3213" spans="1:8" x14ac:dyDescent="0.25">
      <c r="A3213" t="s">
        <v>369</v>
      </c>
      <c r="B3213">
        <v>62475</v>
      </c>
      <c r="C3213" t="str">
        <f t="shared" si="50"/>
        <v>62475</v>
      </c>
      <c r="D3213" t="s">
        <v>350</v>
      </c>
      <c r="E3213" t="s">
        <v>1068</v>
      </c>
      <c r="F3213" t="s">
        <v>2191</v>
      </c>
      <c r="G3213" s="144">
        <v>206.91660626999999</v>
      </c>
      <c r="H3213" t="str">
        <f>IF(VLOOKUP(A3213,$J$4:$K$19,2)="Y",IF(G3213&lt;='State Zip Codes'!$P$4,'State Zip Codes'!$P$3,IF(G3213&lt;='State Zip Codes'!$Q$4,'State Zip Codes'!$Q$3,IF(G3213&lt;='State Zip Codes'!$R$4,'State Zip Codes'!$R$3,IF(G3213&lt;='State Zip Codes'!$S$4,'State Zip Codes'!$S$3,IF(G3213&lt;='State Zip Codes'!$T$4,'State Zip Codes'!$T$3,"OUT OF TERRITORY"))))),$U$3)</f>
        <v>Zone 5</v>
      </c>
    </row>
    <row r="3214" spans="1:8" x14ac:dyDescent="0.25">
      <c r="A3214" t="s">
        <v>369</v>
      </c>
      <c r="B3214">
        <v>62321</v>
      </c>
      <c r="C3214" t="str">
        <f t="shared" si="50"/>
        <v>62321</v>
      </c>
      <c r="D3214" t="s">
        <v>350</v>
      </c>
      <c r="E3214" t="s">
        <v>2158</v>
      </c>
      <c r="F3214" t="s">
        <v>2192</v>
      </c>
      <c r="G3214" s="144">
        <v>207.53797745999998</v>
      </c>
      <c r="H3214" t="str">
        <f>IF(VLOOKUP(A3214,$J$4:$K$19,2)="Y",IF(G3214&lt;='State Zip Codes'!$P$4,'State Zip Codes'!$P$3,IF(G3214&lt;='State Zip Codes'!$Q$4,'State Zip Codes'!$Q$3,IF(G3214&lt;='State Zip Codes'!$R$4,'State Zip Codes'!$R$3,IF(G3214&lt;='State Zip Codes'!$S$4,'State Zip Codes'!$S$3,IF(G3214&lt;='State Zip Codes'!$T$4,'State Zip Codes'!$T$3,"OUT OF TERRITORY"))))),$U$3)</f>
        <v>Zone 5</v>
      </c>
    </row>
    <row r="3215" spans="1:8" x14ac:dyDescent="0.25">
      <c r="A3215" t="s">
        <v>369</v>
      </c>
      <c r="B3215">
        <v>62311</v>
      </c>
      <c r="C3215" t="str">
        <f t="shared" si="50"/>
        <v>62311</v>
      </c>
      <c r="D3215" t="s">
        <v>350</v>
      </c>
      <c r="E3215" t="s">
        <v>2158</v>
      </c>
      <c r="F3215" t="s">
        <v>2193</v>
      </c>
      <c r="G3215" s="144">
        <v>207.53797745999998</v>
      </c>
      <c r="H3215" t="str">
        <f>IF(VLOOKUP(A3215,$J$4:$K$19,2)="Y",IF(G3215&lt;='State Zip Codes'!$P$4,'State Zip Codes'!$P$3,IF(G3215&lt;='State Zip Codes'!$Q$4,'State Zip Codes'!$Q$3,IF(G3215&lt;='State Zip Codes'!$R$4,'State Zip Codes'!$R$3,IF(G3215&lt;='State Zip Codes'!$S$4,'State Zip Codes'!$S$3,IF(G3215&lt;='State Zip Codes'!$T$4,'State Zip Codes'!$T$3,"OUT OF TERRITORY"))))),$U$3)</f>
        <v>Zone 5</v>
      </c>
    </row>
    <row r="3216" spans="1:8" x14ac:dyDescent="0.25">
      <c r="A3216" t="s">
        <v>369</v>
      </c>
      <c r="B3216">
        <v>62427</v>
      </c>
      <c r="C3216" t="str">
        <f t="shared" si="50"/>
        <v>62427</v>
      </c>
      <c r="D3216" t="s">
        <v>350</v>
      </c>
      <c r="E3216" t="s">
        <v>657</v>
      </c>
      <c r="F3216" t="s">
        <v>2194</v>
      </c>
      <c r="G3216" s="144">
        <v>208.15934865</v>
      </c>
      <c r="H3216" t="str">
        <f>IF(VLOOKUP(A3216,$J$4:$K$19,2)="Y",IF(G3216&lt;='State Zip Codes'!$P$4,'State Zip Codes'!$P$3,IF(G3216&lt;='State Zip Codes'!$Q$4,'State Zip Codes'!$Q$3,IF(G3216&lt;='State Zip Codes'!$R$4,'State Zip Codes'!$R$3,IF(G3216&lt;='State Zip Codes'!$S$4,'State Zip Codes'!$S$3,IF(G3216&lt;='State Zip Codes'!$T$4,'State Zip Codes'!$T$3,"OUT OF TERRITORY"))))),$U$3)</f>
        <v>Zone 5</v>
      </c>
    </row>
    <row r="3217" spans="1:8" x14ac:dyDescent="0.25">
      <c r="A3217" t="s">
        <v>369</v>
      </c>
      <c r="B3217">
        <v>62443</v>
      </c>
      <c r="C3217" t="str">
        <f t="shared" si="50"/>
        <v>62443</v>
      </c>
      <c r="D3217" t="s">
        <v>350</v>
      </c>
      <c r="E3217" t="s">
        <v>2135</v>
      </c>
      <c r="F3217" t="s">
        <v>1979</v>
      </c>
      <c r="G3217" s="144">
        <v>208.78071983999999</v>
      </c>
      <c r="H3217" t="str">
        <f>IF(VLOOKUP(A3217,$J$4:$K$19,2)="Y",IF(G3217&lt;='State Zip Codes'!$P$4,'State Zip Codes'!$P$3,IF(G3217&lt;='State Zip Codes'!$Q$4,'State Zip Codes'!$Q$3,IF(G3217&lt;='State Zip Codes'!$R$4,'State Zip Codes'!$R$3,IF(G3217&lt;='State Zip Codes'!$S$4,'State Zip Codes'!$S$3,IF(G3217&lt;='State Zip Codes'!$T$4,'State Zip Codes'!$T$3,"OUT OF TERRITORY"))))),$U$3)</f>
        <v>Zone 5</v>
      </c>
    </row>
    <row r="3218" spans="1:8" x14ac:dyDescent="0.25">
      <c r="A3218" t="s">
        <v>369</v>
      </c>
      <c r="B3218">
        <v>62358</v>
      </c>
      <c r="C3218" t="str">
        <f t="shared" si="50"/>
        <v>62358</v>
      </c>
      <c r="D3218" t="s">
        <v>350</v>
      </c>
      <c r="E3218" t="s">
        <v>2158</v>
      </c>
      <c r="F3218" t="s">
        <v>2195</v>
      </c>
      <c r="G3218" s="144">
        <v>208.78071983999999</v>
      </c>
      <c r="H3218" t="str">
        <f>IF(VLOOKUP(A3218,$J$4:$K$19,2)="Y",IF(G3218&lt;='State Zip Codes'!$P$4,'State Zip Codes'!$P$3,IF(G3218&lt;='State Zip Codes'!$Q$4,'State Zip Codes'!$Q$3,IF(G3218&lt;='State Zip Codes'!$R$4,'State Zip Codes'!$R$3,IF(G3218&lt;='State Zip Codes'!$S$4,'State Zip Codes'!$S$3,IF(G3218&lt;='State Zip Codes'!$T$4,'State Zip Codes'!$T$3,"OUT OF TERRITORY"))))),$U$3)</f>
        <v>Zone 5</v>
      </c>
    </row>
    <row r="3219" spans="1:8" x14ac:dyDescent="0.25">
      <c r="A3219" t="s">
        <v>369</v>
      </c>
      <c r="B3219">
        <v>62032</v>
      </c>
      <c r="C3219" t="str">
        <f t="shared" si="50"/>
        <v>62032</v>
      </c>
      <c r="D3219" t="s">
        <v>350</v>
      </c>
      <c r="E3219" t="s">
        <v>1586</v>
      </c>
      <c r="F3219" t="s">
        <v>2196</v>
      </c>
      <c r="G3219" s="144">
        <v>210.02346222</v>
      </c>
      <c r="H3219" t="str">
        <f>IF(VLOOKUP(A3219,$J$4:$K$19,2)="Y",IF(G3219&lt;='State Zip Codes'!$P$4,'State Zip Codes'!$P$3,IF(G3219&lt;='State Zip Codes'!$Q$4,'State Zip Codes'!$Q$3,IF(G3219&lt;='State Zip Codes'!$R$4,'State Zip Codes'!$R$3,IF(G3219&lt;='State Zip Codes'!$S$4,'State Zip Codes'!$S$3,IF(G3219&lt;='State Zip Codes'!$T$4,'State Zip Codes'!$T$3,"OUT OF TERRITORY"))))),$U$3)</f>
        <v>Zone 5</v>
      </c>
    </row>
    <row r="3220" spans="1:8" x14ac:dyDescent="0.25">
      <c r="A3220" t="s">
        <v>369</v>
      </c>
      <c r="B3220">
        <v>62668</v>
      </c>
      <c r="C3220" t="str">
        <f t="shared" si="50"/>
        <v>62668</v>
      </c>
      <c r="D3220" t="s">
        <v>350</v>
      </c>
      <c r="E3220" t="s">
        <v>476</v>
      </c>
      <c r="F3220" t="s">
        <v>2197</v>
      </c>
      <c r="G3220" s="144">
        <v>210.02346222</v>
      </c>
      <c r="H3220" t="str">
        <f>IF(VLOOKUP(A3220,$J$4:$K$19,2)="Y",IF(G3220&lt;='State Zip Codes'!$P$4,'State Zip Codes'!$P$3,IF(G3220&lt;='State Zip Codes'!$Q$4,'State Zip Codes'!$Q$3,IF(G3220&lt;='State Zip Codes'!$R$4,'State Zip Codes'!$R$3,IF(G3220&lt;='State Zip Codes'!$S$4,'State Zip Codes'!$S$3,IF(G3220&lt;='State Zip Codes'!$T$4,'State Zip Codes'!$T$3,"OUT OF TERRITORY"))))),$U$3)</f>
        <v>Zone 5</v>
      </c>
    </row>
    <row r="3221" spans="1:8" x14ac:dyDescent="0.25">
      <c r="A3221" t="s">
        <v>369</v>
      </c>
      <c r="B3221">
        <v>62015</v>
      </c>
      <c r="C3221" t="str">
        <f t="shared" si="50"/>
        <v>62015</v>
      </c>
      <c r="D3221" t="s">
        <v>350</v>
      </c>
      <c r="E3221" t="s">
        <v>1586</v>
      </c>
      <c r="F3221" t="s">
        <v>2198</v>
      </c>
      <c r="G3221" s="144">
        <v>210.02346222</v>
      </c>
      <c r="H3221" t="str">
        <f>IF(VLOOKUP(A3221,$J$4:$K$19,2)="Y",IF(G3221&lt;='State Zip Codes'!$P$4,'State Zip Codes'!$P$3,IF(G3221&lt;='State Zip Codes'!$Q$4,'State Zip Codes'!$Q$3,IF(G3221&lt;='State Zip Codes'!$R$4,'State Zip Codes'!$R$3,IF(G3221&lt;='State Zip Codes'!$S$4,'State Zip Codes'!$S$3,IF(G3221&lt;='State Zip Codes'!$T$4,'State Zip Codes'!$T$3,"OUT OF TERRITORY"))))),$U$3)</f>
        <v>Zone 5</v>
      </c>
    </row>
    <row r="3222" spans="1:8" x14ac:dyDescent="0.25">
      <c r="A3222" t="s">
        <v>369</v>
      </c>
      <c r="B3222">
        <v>62418</v>
      </c>
      <c r="C3222" t="str">
        <f t="shared" si="50"/>
        <v>62418</v>
      </c>
      <c r="D3222" t="s">
        <v>350</v>
      </c>
      <c r="E3222" t="s">
        <v>2184</v>
      </c>
      <c r="F3222" t="s">
        <v>2199</v>
      </c>
      <c r="G3222" s="144">
        <v>210.02346222</v>
      </c>
      <c r="H3222" t="str">
        <f>IF(VLOOKUP(A3222,$J$4:$K$19,2)="Y",IF(G3222&lt;='State Zip Codes'!$P$4,'State Zip Codes'!$P$3,IF(G3222&lt;='State Zip Codes'!$Q$4,'State Zip Codes'!$Q$3,IF(G3222&lt;='State Zip Codes'!$R$4,'State Zip Codes'!$R$3,IF(G3222&lt;='State Zip Codes'!$S$4,'State Zip Codes'!$S$3,IF(G3222&lt;='State Zip Codes'!$T$4,'State Zip Codes'!$T$3,"OUT OF TERRITORY"))))),$U$3)</f>
        <v>Zone 5</v>
      </c>
    </row>
    <row r="3223" spans="1:8" x14ac:dyDescent="0.25">
      <c r="A3223" t="s">
        <v>369</v>
      </c>
      <c r="B3223">
        <v>62378</v>
      </c>
      <c r="C3223" t="str">
        <f t="shared" si="50"/>
        <v>62378</v>
      </c>
      <c r="D3223" t="s">
        <v>350</v>
      </c>
      <c r="E3223" t="s">
        <v>2178</v>
      </c>
      <c r="F3223" t="s">
        <v>2200</v>
      </c>
      <c r="G3223" s="144">
        <v>210.02346222</v>
      </c>
      <c r="H3223" t="str">
        <f>IF(VLOOKUP(A3223,$J$4:$K$19,2)="Y",IF(G3223&lt;='State Zip Codes'!$P$4,'State Zip Codes'!$P$3,IF(G3223&lt;='State Zip Codes'!$Q$4,'State Zip Codes'!$Q$3,IF(G3223&lt;='State Zip Codes'!$R$4,'State Zip Codes'!$R$3,IF(G3223&lt;='State Zip Codes'!$S$4,'State Zip Codes'!$S$3,IF(G3223&lt;='State Zip Codes'!$T$4,'State Zip Codes'!$T$3,"OUT OF TERRITORY"))))),$U$3)</f>
        <v>Zone 5</v>
      </c>
    </row>
    <row r="3224" spans="1:8" x14ac:dyDescent="0.25">
      <c r="A3224" t="s">
        <v>369</v>
      </c>
      <c r="B3224">
        <v>62346</v>
      </c>
      <c r="C3224" t="str">
        <f t="shared" si="50"/>
        <v>62346</v>
      </c>
      <c r="D3224" t="s">
        <v>350</v>
      </c>
      <c r="E3224" t="s">
        <v>390</v>
      </c>
      <c r="F3224" t="s">
        <v>2201</v>
      </c>
      <c r="G3224" s="144">
        <v>210.64483340999999</v>
      </c>
      <c r="H3224" t="str">
        <f>IF(VLOOKUP(A3224,$J$4:$K$19,2)="Y",IF(G3224&lt;='State Zip Codes'!$P$4,'State Zip Codes'!$P$3,IF(G3224&lt;='State Zip Codes'!$Q$4,'State Zip Codes'!$Q$3,IF(G3224&lt;='State Zip Codes'!$R$4,'State Zip Codes'!$R$3,IF(G3224&lt;='State Zip Codes'!$S$4,'State Zip Codes'!$S$3,IF(G3224&lt;='State Zip Codes'!$T$4,'State Zip Codes'!$T$3,"OUT OF TERRITORY"))))),$U$3)</f>
        <v>Zone 5</v>
      </c>
    </row>
    <row r="3225" spans="1:8" x14ac:dyDescent="0.25">
      <c r="A3225" t="s">
        <v>369</v>
      </c>
      <c r="B3225">
        <v>62674</v>
      </c>
      <c r="C3225" t="str">
        <f t="shared" si="50"/>
        <v>62674</v>
      </c>
      <c r="D3225" t="s">
        <v>350</v>
      </c>
      <c r="E3225" t="s">
        <v>2156</v>
      </c>
      <c r="F3225" t="s">
        <v>2202</v>
      </c>
      <c r="G3225" s="144">
        <v>211.26620459999998</v>
      </c>
      <c r="H3225" t="str">
        <f>IF(VLOOKUP(A3225,$J$4:$K$19,2)="Y",IF(G3225&lt;='State Zip Codes'!$P$4,'State Zip Codes'!$P$3,IF(G3225&lt;='State Zip Codes'!$Q$4,'State Zip Codes'!$Q$3,IF(G3225&lt;='State Zip Codes'!$R$4,'State Zip Codes'!$R$3,IF(G3225&lt;='State Zip Codes'!$S$4,'State Zip Codes'!$S$3,IF(G3225&lt;='State Zip Codes'!$T$4,'State Zip Codes'!$T$3,"OUT OF TERRITORY"))))),$U$3)</f>
        <v>Zone 5</v>
      </c>
    </row>
    <row r="3226" spans="1:8" x14ac:dyDescent="0.25">
      <c r="A3226" t="s">
        <v>369</v>
      </c>
      <c r="B3226">
        <v>62316</v>
      </c>
      <c r="C3226" t="str">
        <f t="shared" si="50"/>
        <v>62316</v>
      </c>
      <c r="D3226" t="s">
        <v>350</v>
      </c>
      <c r="E3226" t="s">
        <v>2158</v>
      </c>
      <c r="F3226" t="s">
        <v>2203</v>
      </c>
      <c r="G3226" s="144">
        <v>211.26620459999998</v>
      </c>
      <c r="H3226" t="str">
        <f>IF(VLOOKUP(A3226,$J$4:$K$19,2)="Y",IF(G3226&lt;='State Zip Codes'!$P$4,'State Zip Codes'!$P$3,IF(G3226&lt;='State Zip Codes'!$Q$4,'State Zip Codes'!$Q$3,IF(G3226&lt;='State Zip Codes'!$R$4,'State Zip Codes'!$R$3,IF(G3226&lt;='State Zip Codes'!$S$4,'State Zip Codes'!$S$3,IF(G3226&lt;='State Zip Codes'!$T$4,'State Zip Codes'!$T$3,"OUT OF TERRITORY"))))),$U$3)</f>
        <v>Zone 5</v>
      </c>
    </row>
    <row r="3227" spans="1:8" x14ac:dyDescent="0.25">
      <c r="A3227" t="s">
        <v>369</v>
      </c>
      <c r="B3227">
        <v>62665</v>
      </c>
      <c r="C3227" t="str">
        <f t="shared" si="50"/>
        <v>62665</v>
      </c>
      <c r="D3227" t="s">
        <v>350</v>
      </c>
      <c r="E3227" t="s">
        <v>476</v>
      </c>
      <c r="F3227" t="s">
        <v>2204</v>
      </c>
      <c r="G3227" s="144">
        <v>211.26620459999998</v>
      </c>
      <c r="H3227" t="str">
        <f>IF(VLOOKUP(A3227,$J$4:$K$19,2)="Y",IF(G3227&lt;='State Zip Codes'!$P$4,'State Zip Codes'!$P$3,IF(G3227&lt;='State Zip Codes'!$Q$4,'State Zip Codes'!$Q$3,IF(G3227&lt;='State Zip Codes'!$R$4,'State Zip Codes'!$R$3,IF(G3227&lt;='State Zip Codes'!$S$4,'State Zip Codes'!$S$3,IF(G3227&lt;='State Zip Codes'!$T$4,'State Zip Codes'!$T$3,"OUT OF TERRITORY"))))),$U$3)</f>
        <v>Zone 5</v>
      </c>
    </row>
    <row r="3228" spans="1:8" x14ac:dyDescent="0.25">
      <c r="A3228" t="s">
        <v>369</v>
      </c>
      <c r="B3228">
        <v>62425</v>
      </c>
      <c r="C3228" t="str">
        <f t="shared" si="50"/>
        <v>62425</v>
      </c>
      <c r="D3228" t="s">
        <v>350</v>
      </c>
      <c r="E3228" t="s">
        <v>2205</v>
      </c>
      <c r="F3228" t="s">
        <v>2206</v>
      </c>
      <c r="G3228" s="144">
        <v>211.88757579</v>
      </c>
      <c r="H3228" t="str">
        <f>IF(VLOOKUP(A3228,$J$4:$K$19,2)="Y",IF(G3228&lt;='State Zip Codes'!$P$4,'State Zip Codes'!$P$3,IF(G3228&lt;='State Zip Codes'!$Q$4,'State Zip Codes'!$Q$3,IF(G3228&lt;='State Zip Codes'!$R$4,'State Zip Codes'!$R$3,IF(G3228&lt;='State Zip Codes'!$S$4,'State Zip Codes'!$S$3,IF(G3228&lt;='State Zip Codes'!$T$4,'State Zip Codes'!$T$3,"OUT OF TERRITORY"))))),$U$3)</f>
        <v>Zone 5</v>
      </c>
    </row>
    <row r="3229" spans="1:8" x14ac:dyDescent="0.25">
      <c r="A3229" t="s">
        <v>369</v>
      </c>
      <c r="B3229">
        <v>62621</v>
      </c>
      <c r="C3229" t="str">
        <f t="shared" si="50"/>
        <v>62621</v>
      </c>
      <c r="D3229" t="s">
        <v>350</v>
      </c>
      <c r="E3229" t="s">
        <v>2207</v>
      </c>
      <c r="F3229" t="s">
        <v>2208</v>
      </c>
      <c r="G3229" s="144">
        <v>211.88757579</v>
      </c>
      <c r="H3229" t="str">
        <f>IF(VLOOKUP(A3229,$J$4:$K$19,2)="Y",IF(G3229&lt;='State Zip Codes'!$P$4,'State Zip Codes'!$P$3,IF(G3229&lt;='State Zip Codes'!$Q$4,'State Zip Codes'!$Q$3,IF(G3229&lt;='State Zip Codes'!$R$4,'State Zip Codes'!$R$3,IF(G3229&lt;='State Zip Codes'!$S$4,'State Zip Codes'!$S$3,IF(G3229&lt;='State Zip Codes'!$T$4,'State Zip Codes'!$T$3,"OUT OF TERRITORY"))))),$U$3)</f>
        <v>Zone 5</v>
      </c>
    </row>
    <row r="3230" spans="1:8" x14ac:dyDescent="0.25">
      <c r="A3230" t="s">
        <v>369</v>
      </c>
      <c r="B3230">
        <v>62375</v>
      </c>
      <c r="C3230" t="str">
        <f t="shared" si="50"/>
        <v>62375</v>
      </c>
      <c r="D3230" t="s">
        <v>350</v>
      </c>
      <c r="E3230" t="s">
        <v>2178</v>
      </c>
      <c r="F3230" t="s">
        <v>2209</v>
      </c>
      <c r="G3230" s="144">
        <v>211.88757579</v>
      </c>
      <c r="H3230" t="str">
        <f>IF(VLOOKUP(A3230,$J$4:$K$19,2)="Y",IF(G3230&lt;='State Zip Codes'!$P$4,'State Zip Codes'!$P$3,IF(G3230&lt;='State Zip Codes'!$Q$4,'State Zip Codes'!$Q$3,IF(G3230&lt;='State Zip Codes'!$R$4,'State Zip Codes'!$R$3,IF(G3230&lt;='State Zip Codes'!$S$4,'State Zip Codes'!$S$3,IF(G3230&lt;='State Zip Codes'!$T$4,'State Zip Codes'!$T$3,"OUT OF TERRITORY"))))),$U$3)</f>
        <v>Zone 5</v>
      </c>
    </row>
    <row r="3231" spans="1:8" x14ac:dyDescent="0.25">
      <c r="A3231" t="s">
        <v>369</v>
      </c>
      <c r="B3231">
        <v>62323</v>
      </c>
      <c r="C3231" t="str">
        <f t="shared" si="50"/>
        <v>62323</v>
      </c>
      <c r="D3231" t="s">
        <v>350</v>
      </c>
      <c r="E3231" t="s">
        <v>2210</v>
      </c>
      <c r="F3231" t="s">
        <v>2211</v>
      </c>
      <c r="G3231" s="144">
        <v>212.50894697999999</v>
      </c>
      <c r="H3231" t="str">
        <f>IF(VLOOKUP(A3231,$J$4:$K$19,2)="Y",IF(G3231&lt;='State Zip Codes'!$P$4,'State Zip Codes'!$P$3,IF(G3231&lt;='State Zip Codes'!$Q$4,'State Zip Codes'!$Q$3,IF(G3231&lt;='State Zip Codes'!$R$4,'State Zip Codes'!$R$3,IF(G3231&lt;='State Zip Codes'!$S$4,'State Zip Codes'!$S$3,IF(G3231&lt;='State Zip Codes'!$T$4,'State Zip Codes'!$T$3,"OUT OF TERRITORY"))))),$U$3)</f>
        <v>Zone 5</v>
      </c>
    </row>
    <row r="3232" spans="1:8" x14ac:dyDescent="0.25">
      <c r="A3232" t="s">
        <v>369</v>
      </c>
      <c r="B3232">
        <v>62426</v>
      </c>
      <c r="C3232" t="str">
        <f t="shared" si="50"/>
        <v>62426</v>
      </c>
      <c r="D3232" t="s">
        <v>350</v>
      </c>
      <c r="E3232" t="s">
        <v>2135</v>
      </c>
      <c r="F3232" t="s">
        <v>2212</v>
      </c>
      <c r="G3232" s="144">
        <v>212.50894697999999</v>
      </c>
      <c r="H3232" t="str">
        <f>IF(VLOOKUP(A3232,$J$4:$K$19,2)="Y",IF(G3232&lt;='State Zip Codes'!$P$4,'State Zip Codes'!$P$3,IF(G3232&lt;='State Zip Codes'!$Q$4,'State Zip Codes'!$Q$3,IF(G3232&lt;='State Zip Codes'!$R$4,'State Zip Codes'!$R$3,IF(G3232&lt;='State Zip Codes'!$S$4,'State Zip Codes'!$S$3,IF(G3232&lt;='State Zip Codes'!$T$4,'State Zip Codes'!$T$3,"OUT OF TERRITORY"))))),$U$3)</f>
        <v>Zone 5</v>
      </c>
    </row>
    <row r="3233" spans="1:8" x14ac:dyDescent="0.25">
      <c r="A3233" t="s">
        <v>369</v>
      </c>
      <c r="B3233">
        <v>62049</v>
      </c>
      <c r="C3233" t="str">
        <f t="shared" si="50"/>
        <v>62049</v>
      </c>
      <c r="D3233" t="s">
        <v>350</v>
      </c>
      <c r="E3233" t="s">
        <v>1586</v>
      </c>
      <c r="F3233" t="s">
        <v>2213</v>
      </c>
      <c r="G3233" s="144">
        <v>213.13031816999998</v>
      </c>
      <c r="H3233" t="str">
        <f>IF(VLOOKUP(A3233,$J$4:$K$19,2)="Y",IF(G3233&lt;='State Zip Codes'!$P$4,'State Zip Codes'!$P$3,IF(G3233&lt;='State Zip Codes'!$Q$4,'State Zip Codes'!$Q$3,IF(G3233&lt;='State Zip Codes'!$R$4,'State Zip Codes'!$R$3,IF(G3233&lt;='State Zip Codes'!$S$4,'State Zip Codes'!$S$3,IF(G3233&lt;='State Zip Codes'!$T$4,'State Zip Codes'!$T$3,"OUT OF TERRITORY"))))),$U$3)</f>
        <v>Zone 5</v>
      </c>
    </row>
    <row r="3234" spans="1:8" x14ac:dyDescent="0.25">
      <c r="A3234" t="s">
        <v>369</v>
      </c>
      <c r="B3234">
        <v>62339</v>
      </c>
      <c r="C3234" t="str">
        <f t="shared" si="50"/>
        <v>62339</v>
      </c>
      <c r="D3234" t="s">
        <v>350</v>
      </c>
      <c r="E3234" t="s">
        <v>390</v>
      </c>
      <c r="F3234" t="s">
        <v>397</v>
      </c>
      <c r="G3234" s="144">
        <v>213.13031816999998</v>
      </c>
      <c r="H3234" t="str">
        <f>IF(VLOOKUP(A3234,$J$4:$K$19,2)="Y",IF(G3234&lt;='State Zip Codes'!$P$4,'State Zip Codes'!$P$3,IF(G3234&lt;='State Zip Codes'!$Q$4,'State Zip Codes'!$Q$3,IF(G3234&lt;='State Zip Codes'!$R$4,'State Zip Codes'!$R$3,IF(G3234&lt;='State Zip Codes'!$S$4,'State Zip Codes'!$S$3,IF(G3234&lt;='State Zip Codes'!$T$4,'State Zip Codes'!$T$3,"OUT OF TERRITORY"))))),$U$3)</f>
        <v>Zone 5</v>
      </c>
    </row>
    <row r="3235" spans="1:8" x14ac:dyDescent="0.25">
      <c r="A3235" t="s">
        <v>369</v>
      </c>
      <c r="B3235">
        <v>62354</v>
      </c>
      <c r="C3235" t="str">
        <f t="shared" si="50"/>
        <v>62354</v>
      </c>
      <c r="D3235" t="s">
        <v>350</v>
      </c>
      <c r="E3235" t="s">
        <v>2158</v>
      </c>
      <c r="F3235" t="s">
        <v>2214</v>
      </c>
      <c r="G3235" s="144">
        <v>213.75168936</v>
      </c>
      <c r="H3235" t="str">
        <f>IF(VLOOKUP(A3235,$J$4:$K$19,2)="Y",IF(G3235&lt;='State Zip Codes'!$P$4,'State Zip Codes'!$P$3,IF(G3235&lt;='State Zip Codes'!$Q$4,'State Zip Codes'!$Q$3,IF(G3235&lt;='State Zip Codes'!$R$4,'State Zip Codes'!$R$3,IF(G3235&lt;='State Zip Codes'!$S$4,'State Zip Codes'!$S$3,IF(G3235&lt;='State Zip Codes'!$T$4,'State Zip Codes'!$T$3,"OUT OF TERRITORY"))))),$U$3)</f>
        <v>Zone 5</v>
      </c>
    </row>
    <row r="3236" spans="1:8" x14ac:dyDescent="0.25">
      <c r="A3236" t="s">
        <v>369</v>
      </c>
      <c r="B3236">
        <v>62017</v>
      </c>
      <c r="C3236" t="str">
        <f t="shared" si="50"/>
        <v>62017</v>
      </c>
      <c r="D3236" t="s">
        <v>350</v>
      </c>
      <c r="E3236" t="s">
        <v>1586</v>
      </c>
      <c r="F3236" t="s">
        <v>2215</v>
      </c>
      <c r="G3236" s="144">
        <v>214.37306054999999</v>
      </c>
      <c r="H3236" t="str">
        <f>IF(VLOOKUP(A3236,$J$4:$K$19,2)="Y",IF(G3236&lt;='State Zip Codes'!$P$4,'State Zip Codes'!$P$3,IF(G3236&lt;='State Zip Codes'!$Q$4,'State Zip Codes'!$Q$3,IF(G3236&lt;='State Zip Codes'!$R$4,'State Zip Codes'!$R$3,IF(G3236&lt;='State Zip Codes'!$S$4,'State Zip Codes'!$S$3,IF(G3236&lt;='State Zip Codes'!$T$4,'State Zip Codes'!$T$3,"OUT OF TERRITORY"))))),$U$3)</f>
        <v>Zone 5</v>
      </c>
    </row>
    <row r="3237" spans="1:8" x14ac:dyDescent="0.25">
      <c r="A3237" t="s">
        <v>369</v>
      </c>
      <c r="B3237">
        <v>62434</v>
      </c>
      <c r="C3237" t="str">
        <f t="shared" si="50"/>
        <v>62434</v>
      </c>
      <c r="D3237" t="s">
        <v>350</v>
      </c>
      <c r="E3237" t="s">
        <v>946</v>
      </c>
      <c r="F3237" t="s">
        <v>2216</v>
      </c>
      <c r="G3237" s="144">
        <v>214.37306054999999</v>
      </c>
      <c r="H3237" t="str">
        <f>IF(VLOOKUP(A3237,$J$4:$K$19,2)="Y",IF(G3237&lt;='State Zip Codes'!$P$4,'State Zip Codes'!$P$3,IF(G3237&lt;='State Zip Codes'!$Q$4,'State Zip Codes'!$Q$3,IF(G3237&lt;='State Zip Codes'!$R$4,'State Zip Codes'!$R$3,IF(G3237&lt;='State Zip Codes'!$S$4,'State Zip Codes'!$S$3,IF(G3237&lt;='State Zip Codes'!$T$4,'State Zip Codes'!$T$3,"OUT OF TERRITORY"))))),$U$3)</f>
        <v>Zone 5</v>
      </c>
    </row>
    <row r="3238" spans="1:8" x14ac:dyDescent="0.25">
      <c r="A3238" t="s">
        <v>369</v>
      </c>
      <c r="B3238">
        <v>62694</v>
      </c>
      <c r="C3238" t="str">
        <f t="shared" si="50"/>
        <v>62694</v>
      </c>
      <c r="D3238" t="s">
        <v>350</v>
      </c>
      <c r="E3238" t="s">
        <v>2207</v>
      </c>
      <c r="F3238" t="s">
        <v>1362</v>
      </c>
      <c r="G3238" s="144">
        <v>214.99443173999998</v>
      </c>
      <c r="H3238" t="str">
        <f>IF(VLOOKUP(A3238,$J$4:$K$19,2)="Y",IF(G3238&lt;='State Zip Codes'!$P$4,'State Zip Codes'!$P$3,IF(G3238&lt;='State Zip Codes'!$Q$4,'State Zip Codes'!$Q$3,IF(G3238&lt;='State Zip Codes'!$R$4,'State Zip Codes'!$R$3,IF(G3238&lt;='State Zip Codes'!$S$4,'State Zip Codes'!$S$3,IF(G3238&lt;='State Zip Codes'!$T$4,'State Zip Codes'!$T$3,"OUT OF TERRITORY"))))),$U$3)</f>
        <v>Zone 5</v>
      </c>
    </row>
    <row r="3239" spans="1:8" x14ac:dyDescent="0.25">
      <c r="A3239" t="s">
        <v>369</v>
      </c>
      <c r="B3239">
        <v>62626</v>
      </c>
      <c r="C3239" t="str">
        <f t="shared" si="50"/>
        <v>62626</v>
      </c>
      <c r="D3239" t="s">
        <v>350</v>
      </c>
      <c r="E3239" t="s">
        <v>2156</v>
      </c>
      <c r="F3239" t="s">
        <v>2217</v>
      </c>
      <c r="G3239" s="144">
        <v>214.99443173999998</v>
      </c>
      <c r="H3239" t="str">
        <f>IF(VLOOKUP(A3239,$J$4:$K$19,2)="Y",IF(G3239&lt;='State Zip Codes'!$P$4,'State Zip Codes'!$P$3,IF(G3239&lt;='State Zip Codes'!$Q$4,'State Zip Codes'!$Q$3,IF(G3239&lt;='State Zip Codes'!$R$4,'State Zip Codes'!$R$3,IF(G3239&lt;='State Zip Codes'!$S$4,'State Zip Codes'!$S$3,IF(G3239&lt;='State Zip Codes'!$T$4,'State Zip Codes'!$T$3,"OUT OF TERRITORY"))))),$U$3)</f>
        <v>Zone 5</v>
      </c>
    </row>
    <row r="3240" spans="1:8" x14ac:dyDescent="0.25">
      <c r="A3240" t="s">
        <v>369</v>
      </c>
      <c r="B3240">
        <v>62313</v>
      </c>
      <c r="C3240" t="str">
        <f t="shared" si="50"/>
        <v>62313</v>
      </c>
      <c r="D3240" t="s">
        <v>350</v>
      </c>
      <c r="E3240" t="s">
        <v>2158</v>
      </c>
      <c r="F3240" t="s">
        <v>2218</v>
      </c>
      <c r="G3240" s="144">
        <v>215.61580293</v>
      </c>
      <c r="H3240" t="str">
        <f>IF(VLOOKUP(A3240,$J$4:$K$19,2)="Y",IF(G3240&lt;='State Zip Codes'!$P$4,'State Zip Codes'!$P$3,IF(G3240&lt;='State Zip Codes'!$Q$4,'State Zip Codes'!$Q$3,IF(G3240&lt;='State Zip Codes'!$R$4,'State Zip Codes'!$R$3,IF(G3240&lt;='State Zip Codes'!$S$4,'State Zip Codes'!$S$3,IF(G3240&lt;='State Zip Codes'!$T$4,'State Zip Codes'!$T$3,"OUT OF TERRITORY"))))),$U$3)</f>
        <v>Zone 5</v>
      </c>
    </row>
    <row r="3241" spans="1:8" x14ac:dyDescent="0.25">
      <c r="A3241" t="s">
        <v>369</v>
      </c>
      <c r="B3241">
        <v>62056</v>
      </c>
      <c r="C3241" t="str">
        <f t="shared" si="50"/>
        <v>62056</v>
      </c>
      <c r="D3241" t="s">
        <v>350</v>
      </c>
      <c r="E3241" t="s">
        <v>1586</v>
      </c>
      <c r="F3241" t="s">
        <v>2219</v>
      </c>
      <c r="G3241" s="144">
        <v>215.61580293</v>
      </c>
      <c r="H3241" t="str">
        <f>IF(VLOOKUP(A3241,$J$4:$K$19,2)="Y",IF(G3241&lt;='State Zip Codes'!$P$4,'State Zip Codes'!$P$3,IF(G3241&lt;='State Zip Codes'!$Q$4,'State Zip Codes'!$Q$3,IF(G3241&lt;='State Zip Codes'!$R$4,'State Zip Codes'!$R$3,IF(G3241&lt;='State Zip Codes'!$S$4,'State Zip Codes'!$S$3,IF(G3241&lt;='State Zip Codes'!$T$4,'State Zip Codes'!$T$3,"OUT OF TERRITORY"))))),$U$3)</f>
        <v>Zone 5</v>
      </c>
    </row>
    <row r="3242" spans="1:8" x14ac:dyDescent="0.25">
      <c r="A3242" t="s">
        <v>369</v>
      </c>
      <c r="B3242">
        <v>62417</v>
      </c>
      <c r="C3242" t="str">
        <f t="shared" si="50"/>
        <v>62417</v>
      </c>
      <c r="D3242" t="s">
        <v>350</v>
      </c>
      <c r="E3242" t="s">
        <v>2220</v>
      </c>
      <c r="F3242" t="s">
        <v>2221</v>
      </c>
      <c r="G3242" s="144">
        <v>215.61580293</v>
      </c>
      <c r="H3242" t="str">
        <f>IF(VLOOKUP(A3242,$J$4:$K$19,2)="Y",IF(G3242&lt;='State Zip Codes'!$P$4,'State Zip Codes'!$P$3,IF(G3242&lt;='State Zip Codes'!$Q$4,'State Zip Codes'!$Q$3,IF(G3242&lt;='State Zip Codes'!$R$4,'State Zip Codes'!$R$3,IF(G3242&lt;='State Zip Codes'!$S$4,'State Zip Codes'!$S$3,IF(G3242&lt;='State Zip Codes'!$T$4,'State Zip Codes'!$T$3,"OUT OF TERRITORY"))))),$U$3)</f>
        <v>Zone 5</v>
      </c>
    </row>
    <row r="3243" spans="1:8" x14ac:dyDescent="0.25">
      <c r="A3243" t="s">
        <v>369</v>
      </c>
      <c r="B3243">
        <v>62858</v>
      </c>
      <c r="C3243" t="str">
        <f t="shared" si="50"/>
        <v>62858</v>
      </c>
      <c r="D3243" t="s">
        <v>350</v>
      </c>
      <c r="E3243" t="s">
        <v>946</v>
      </c>
      <c r="F3243" t="s">
        <v>407</v>
      </c>
      <c r="G3243" s="144">
        <v>216.23717411999999</v>
      </c>
      <c r="H3243" t="str">
        <f>IF(VLOOKUP(A3243,$J$4:$K$19,2)="Y",IF(G3243&lt;='State Zip Codes'!$P$4,'State Zip Codes'!$P$3,IF(G3243&lt;='State Zip Codes'!$Q$4,'State Zip Codes'!$Q$3,IF(G3243&lt;='State Zip Codes'!$R$4,'State Zip Codes'!$R$3,IF(G3243&lt;='State Zip Codes'!$S$4,'State Zip Codes'!$S$3,IF(G3243&lt;='State Zip Codes'!$T$4,'State Zip Codes'!$T$3,"OUT OF TERRITORY"))))),$U$3)</f>
        <v>Zone 5</v>
      </c>
    </row>
    <row r="3244" spans="1:8" x14ac:dyDescent="0.25">
      <c r="A3244" t="s">
        <v>369</v>
      </c>
      <c r="B3244">
        <v>62439</v>
      </c>
      <c r="C3244" t="str">
        <f t="shared" si="50"/>
        <v>62439</v>
      </c>
      <c r="D3244" t="s">
        <v>350</v>
      </c>
      <c r="E3244" t="s">
        <v>2220</v>
      </c>
      <c r="F3244" t="s">
        <v>2222</v>
      </c>
      <c r="G3244" s="144">
        <v>216.23717411999999</v>
      </c>
      <c r="H3244" t="str">
        <f>IF(VLOOKUP(A3244,$J$4:$K$19,2)="Y",IF(G3244&lt;='State Zip Codes'!$P$4,'State Zip Codes'!$P$3,IF(G3244&lt;='State Zip Codes'!$Q$4,'State Zip Codes'!$Q$3,IF(G3244&lt;='State Zip Codes'!$R$4,'State Zip Codes'!$R$3,IF(G3244&lt;='State Zip Codes'!$S$4,'State Zip Codes'!$S$3,IF(G3244&lt;='State Zip Codes'!$T$4,'State Zip Codes'!$T$3,"OUT OF TERRITORY"))))),$U$3)</f>
        <v>Zone 5</v>
      </c>
    </row>
    <row r="3245" spans="1:8" x14ac:dyDescent="0.25">
      <c r="A3245" t="s">
        <v>369</v>
      </c>
      <c r="B3245">
        <v>62421</v>
      </c>
      <c r="C3245" t="str">
        <f t="shared" si="50"/>
        <v>62421</v>
      </c>
      <c r="D3245" t="s">
        <v>350</v>
      </c>
      <c r="E3245" t="s">
        <v>2205</v>
      </c>
      <c r="F3245" t="s">
        <v>2223</v>
      </c>
      <c r="G3245" s="144">
        <v>216.23717411999999</v>
      </c>
      <c r="H3245" t="str">
        <f>IF(VLOOKUP(A3245,$J$4:$K$19,2)="Y",IF(G3245&lt;='State Zip Codes'!$P$4,'State Zip Codes'!$P$3,IF(G3245&lt;='State Zip Codes'!$Q$4,'State Zip Codes'!$Q$3,IF(G3245&lt;='State Zip Codes'!$R$4,'State Zip Codes'!$R$3,IF(G3245&lt;='State Zip Codes'!$S$4,'State Zip Codes'!$S$3,IF(G3245&lt;='State Zip Codes'!$T$4,'State Zip Codes'!$T$3,"OUT OF TERRITORY"))))),$U$3)</f>
        <v>Zone 5</v>
      </c>
    </row>
    <row r="3246" spans="1:8" x14ac:dyDescent="0.25">
      <c r="A3246" t="s">
        <v>369</v>
      </c>
      <c r="B3246">
        <v>62082</v>
      </c>
      <c r="C3246" t="str">
        <f t="shared" si="50"/>
        <v>62082</v>
      </c>
      <c r="D3246" t="s">
        <v>350</v>
      </c>
      <c r="E3246" t="s">
        <v>2224</v>
      </c>
      <c r="F3246" t="s">
        <v>2225</v>
      </c>
      <c r="G3246" s="144">
        <v>216.23717411999999</v>
      </c>
      <c r="H3246" t="str">
        <f>IF(VLOOKUP(A3246,$J$4:$K$19,2)="Y",IF(G3246&lt;='State Zip Codes'!$P$4,'State Zip Codes'!$P$3,IF(G3246&lt;='State Zip Codes'!$Q$4,'State Zip Codes'!$Q$3,IF(G3246&lt;='State Zip Codes'!$R$4,'State Zip Codes'!$R$3,IF(G3246&lt;='State Zip Codes'!$S$4,'State Zip Codes'!$S$3,IF(G3246&lt;='State Zip Codes'!$T$4,'State Zip Codes'!$T$3,"OUT OF TERRITORY"))))),$U$3)</f>
        <v>Zone 5</v>
      </c>
    </row>
    <row r="3247" spans="1:8" x14ac:dyDescent="0.25">
      <c r="A3247" t="s">
        <v>369</v>
      </c>
      <c r="B3247">
        <v>62649</v>
      </c>
      <c r="C3247" t="str">
        <f t="shared" si="50"/>
        <v>62649</v>
      </c>
      <c r="D3247" t="s">
        <v>350</v>
      </c>
      <c r="E3247" t="s">
        <v>2156</v>
      </c>
      <c r="F3247" t="s">
        <v>2226</v>
      </c>
      <c r="G3247" s="144">
        <v>216.23717411999999</v>
      </c>
      <c r="H3247" t="str">
        <f>IF(VLOOKUP(A3247,$J$4:$K$19,2)="Y",IF(G3247&lt;='State Zip Codes'!$P$4,'State Zip Codes'!$P$3,IF(G3247&lt;='State Zip Codes'!$Q$4,'State Zip Codes'!$Q$3,IF(G3247&lt;='State Zip Codes'!$R$4,'State Zip Codes'!$R$3,IF(G3247&lt;='State Zip Codes'!$S$4,'State Zip Codes'!$S$3,IF(G3247&lt;='State Zip Codes'!$T$4,'State Zip Codes'!$T$3,"OUT OF TERRITORY"))))),$U$3)</f>
        <v>Zone 5</v>
      </c>
    </row>
    <row r="3248" spans="1:8" x14ac:dyDescent="0.25">
      <c r="A3248" t="s">
        <v>369</v>
      </c>
      <c r="B3248">
        <v>62324</v>
      </c>
      <c r="C3248" t="str">
        <f t="shared" si="50"/>
        <v>62324</v>
      </c>
      <c r="D3248" t="s">
        <v>350</v>
      </c>
      <c r="E3248" t="s">
        <v>390</v>
      </c>
      <c r="F3248" t="s">
        <v>1272</v>
      </c>
      <c r="G3248" s="144">
        <v>216.85854530999998</v>
      </c>
      <c r="H3248" t="str">
        <f>IF(VLOOKUP(A3248,$J$4:$K$19,2)="Y",IF(G3248&lt;='State Zip Codes'!$P$4,'State Zip Codes'!$P$3,IF(G3248&lt;='State Zip Codes'!$Q$4,'State Zip Codes'!$Q$3,IF(G3248&lt;='State Zip Codes'!$R$4,'State Zip Codes'!$R$3,IF(G3248&lt;='State Zip Codes'!$S$4,'State Zip Codes'!$S$3,IF(G3248&lt;='State Zip Codes'!$T$4,'State Zip Codes'!$T$3,"OUT OF TERRITORY"))))),$U$3)</f>
        <v>Zone 5</v>
      </c>
    </row>
    <row r="3249" spans="1:8" x14ac:dyDescent="0.25">
      <c r="A3249" t="s">
        <v>369</v>
      </c>
      <c r="B3249">
        <v>62838</v>
      </c>
      <c r="C3249" t="str">
        <f t="shared" si="50"/>
        <v>62838</v>
      </c>
      <c r="D3249" t="s">
        <v>350</v>
      </c>
      <c r="E3249" t="s">
        <v>2184</v>
      </c>
      <c r="F3249" t="s">
        <v>2227</v>
      </c>
      <c r="G3249" s="144">
        <v>216.85854530999998</v>
      </c>
      <c r="H3249" t="str">
        <f>IF(VLOOKUP(A3249,$J$4:$K$19,2)="Y",IF(G3249&lt;='State Zip Codes'!$P$4,'State Zip Codes'!$P$3,IF(G3249&lt;='State Zip Codes'!$Q$4,'State Zip Codes'!$Q$3,IF(G3249&lt;='State Zip Codes'!$R$4,'State Zip Codes'!$R$3,IF(G3249&lt;='State Zip Codes'!$S$4,'State Zip Codes'!$S$3,IF(G3249&lt;='State Zip Codes'!$T$4,'State Zip Codes'!$T$3,"OUT OF TERRITORY"))))),$U$3)</f>
        <v>Zone 5</v>
      </c>
    </row>
    <row r="3250" spans="1:8" x14ac:dyDescent="0.25">
      <c r="A3250" t="s">
        <v>369</v>
      </c>
      <c r="B3250">
        <v>62466</v>
      </c>
      <c r="C3250" t="str">
        <f t="shared" si="50"/>
        <v>62466</v>
      </c>
      <c r="D3250" t="s">
        <v>350</v>
      </c>
      <c r="E3250" t="s">
        <v>2220</v>
      </c>
      <c r="F3250" t="s">
        <v>2228</v>
      </c>
      <c r="G3250" s="144">
        <v>216.85854530999998</v>
      </c>
      <c r="H3250" t="str">
        <f>IF(VLOOKUP(A3250,$J$4:$K$19,2)="Y",IF(G3250&lt;='State Zip Codes'!$P$4,'State Zip Codes'!$P$3,IF(G3250&lt;='State Zip Codes'!$Q$4,'State Zip Codes'!$Q$3,IF(G3250&lt;='State Zip Codes'!$R$4,'State Zip Codes'!$R$3,IF(G3250&lt;='State Zip Codes'!$S$4,'State Zip Codes'!$S$3,IF(G3250&lt;='State Zip Codes'!$T$4,'State Zip Codes'!$T$3,"OUT OF TERRITORY"))))),$U$3)</f>
        <v>Zone 5</v>
      </c>
    </row>
    <row r="3251" spans="1:8" x14ac:dyDescent="0.25">
      <c r="A3251" t="s">
        <v>369</v>
      </c>
      <c r="B3251">
        <v>62341</v>
      </c>
      <c r="C3251" t="str">
        <f t="shared" si="50"/>
        <v>62341</v>
      </c>
      <c r="D3251" t="s">
        <v>350</v>
      </c>
      <c r="E3251" t="s">
        <v>2158</v>
      </c>
      <c r="F3251" t="s">
        <v>626</v>
      </c>
      <c r="G3251" s="144">
        <v>217.47991649999997</v>
      </c>
      <c r="H3251" t="str">
        <f>IF(VLOOKUP(A3251,$J$4:$K$19,2)="Y",IF(G3251&lt;='State Zip Codes'!$P$4,'State Zip Codes'!$P$3,IF(G3251&lt;='State Zip Codes'!$Q$4,'State Zip Codes'!$Q$3,IF(G3251&lt;='State Zip Codes'!$R$4,'State Zip Codes'!$R$3,IF(G3251&lt;='State Zip Codes'!$S$4,'State Zip Codes'!$S$3,IF(G3251&lt;='State Zip Codes'!$T$4,'State Zip Codes'!$T$3,"OUT OF TERRITORY"))))),$U$3)</f>
        <v>Zone 5</v>
      </c>
    </row>
    <row r="3252" spans="1:8" x14ac:dyDescent="0.25">
      <c r="A3252" t="s">
        <v>369</v>
      </c>
      <c r="B3252">
        <v>62880</v>
      </c>
      <c r="C3252" t="str">
        <f t="shared" si="50"/>
        <v>62880</v>
      </c>
      <c r="D3252" t="s">
        <v>350</v>
      </c>
      <c r="E3252" t="s">
        <v>2184</v>
      </c>
      <c r="F3252" t="s">
        <v>2229</v>
      </c>
      <c r="G3252" s="144">
        <v>217.47991649999997</v>
      </c>
      <c r="H3252" t="str">
        <f>IF(VLOOKUP(A3252,$J$4:$K$19,2)="Y",IF(G3252&lt;='State Zip Codes'!$P$4,'State Zip Codes'!$P$3,IF(G3252&lt;='State Zip Codes'!$Q$4,'State Zip Codes'!$Q$3,IF(G3252&lt;='State Zip Codes'!$R$4,'State Zip Codes'!$R$3,IF(G3252&lt;='State Zip Codes'!$S$4,'State Zip Codes'!$S$3,IF(G3252&lt;='State Zip Codes'!$T$4,'State Zip Codes'!$T$3,"OUT OF TERRITORY"))))),$U$3)</f>
        <v>Zone 5</v>
      </c>
    </row>
    <row r="3253" spans="1:8" x14ac:dyDescent="0.25">
      <c r="A3253" t="s">
        <v>369</v>
      </c>
      <c r="B3253">
        <v>62044</v>
      </c>
      <c r="C3253" t="str">
        <f t="shared" si="50"/>
        <v>62044</v>
      </c>
      <c r="D3253" t="s">
        <v>350</v>
      </c>
      <c r="E3253" t="s">
        <v>2224</v>
      </c>
      <c r="F3253" t="s">
        <v>2230</v>
      </c>
      <c r="G3253" s="144">
        <v>219.34403006999997</v>
      </c>
      <c r="H3253" t="str">
        <f>IF(VLOOKUP(A3253,$J$4:$K$19,2)="Y",IF(G3253&lt;='State Zip Codes'!$P$4,'State Zip Codes'!$P$3,IF(G3253&lt;='State Zip Codes'!$Q$4,'State Zip Codes'!$Q$3,IF(G3253&lt;='State Zip Codes'!$R$4,'State Zip Codes'!$R$3,IF(G3253&lt;='State Zip Codes'!$S$4,'State Zip Codes'!$S$3,IF(G3253&lt;='State Zip Codes'!$T$4,'State Zip Codes'!$T$3,"OUT OF TERRITORY"))))),$U$3)</f>
        <v>Zone 5</v>
      </c>
    </row>
    <row r="3254" spans="1:8" x14ac:dyDescent="0.25">
      <c r="A3254" t="s">
        <v>369</v>
      </c>
      <c r="B3254">
        <v>62380</v>
      </c>
      <c r="C3254" t="str">
        <f t="shared" si="50"/>
        <v>62380</v>
      </c>
      <c r="D3254" t="s">
        <v>350</v>
      </c>
      <c r="E3254" t="s">
        <v>2158</v>
      </c>
      <c r="F3254" t="s">
        <v>2231</v>
      </c>
      <c r="G3254" s="144">
        <v>219.34403006999997</v>
      </c>
      <c r="H3254" t="str">
        <f>IF(VLOOKUP(A3254,$J$4:$K$19,2)="Y",IF(G3254&lt;='State Zip Codes'!$P$4,'State Zip Codes'!$P$3,IF(G3254&lt;='State Zip Codes'!$Q$4,'State Zip Codes'!$Q$3,IF(G3254&lt;='State Zip Codes'!$R$4,'State Zip Codes'!$R$3,IF(G3254&lt;='State Zip Codes'!$S$4,'State Zip Codes'!$S$3,IF(G3254&lt;='State Zip Codes'!$T$4,'State Zip Codes'!$T$3,"OUT OF TERRITORY"))))),$U$3)</f>
        <v>Zone 5</v>
      </c>
    </row>
    <row r="3255" spans="1:8" x14ac:dyDescent="0.25">
      <c r="A3255" t="s">
        <v>369</v>
      </c>
      <c r="B3255">
        <v>62019</v>
      </c>
      <c r="C3255" t="str">
        <f t="shared" si="50"/>
        <v>62019</v>
      </c>
      <c r="D3255" t="s">
        <v>350</v>
      </c>
      <c r="E3255" t="s">
        <v>1586</v>
      </c>
      <c r="F3255" t="s">
        <v>2232</v>
      </c>
      <c r="G3255" s="144">
        <v>219.96540125999999</v>
      </c>
      <c r="H3255" t="str">
        <f>IF(VLOOKUP(A3255,$J$4:$K$19,2)="Y",IF(G3255&lt;='State Zip Codes'!$P$4,'State Zip Codes'!$P$3,IF(G3255&lt;='State Zip Codes'!$Q$4,'State Zip Codes'!$Q$3,IF(G3255&lt;='State Zip Codes'!$R$4,'State Zip Codes'!$R$3,IF(G3255&lt;='State Zip Codes'!$S$4,'State Zip Codes'!$S$3,IF(G3255&lt;='State Zip Codes'!$T$4,'State Zip Codes'!$T$3,"OUT OF TERRITORY"))))),$U$3)</f>
        <v>Zone 5</v>
      </c>
    </row>
    <row r="3256" spans="1:8" x14ac:dyDescent="0.25">
      <c r="A3256" t="s">
        <v>369</v>
      </c>
      <c r="B3256">
        <v>62340</v>
      </c>
      <c r="C3256" t="str">
        <f t="shared" si="50"/>
        <v>62340</v>
      </c>
      <c r="D3256" t="s">
        <v>350</v>
      </c>
      <c r="E3256" t="s">
        <v>2210</v>
      </c>
      <c r="F3256" t="s">
        <v>2233</v>
      </c>
      <c r="G3256" s="144">
        <v>219.96540125999999</v>
      </c>
      <c r="H3256" t="str">
        <f>IF(VLOOKUP(A3256,$J$4:$K$19,2)="Y",IF(G3256&lt;='State Zip Codes'!$P$4,'State Zip Codes'!$P$3,IF(G3256&lt;='State Zip Codes'!$Q$4,'State Zip Codes'!$Q$3,IF(G3256&lt;='State Zip Codes'!$R$4,'State Zip Codes'!$R$3,IF(G3256&lt;='State Zip Codes'!$S$4,'State Zip Codes'!$S$3,IF(G3256&lt;='State Zip Codes'!$T$4,'State Zip Codes'!$T$3,"OUT OF TERRITORY"))))),$U$3)</f>
        <v>Zone 5</v>
      </c>
    </row>
    <row r="3257" spans="1:8" x14ac:dyDescent="0.25">
      <c r="A3257" t="s">
        <v>369</v>
      </c>
      <c r="B3257">
        <v>62450</v>
      </c>
      <c r="C3257" t="str">
        <f t="shared" si="50"/>
        <v>62450</v>
      </c>
      <c r="D3257" t="s">
        <v>350</v>
      </c>
      <c r="E3257" t="s">
        <v>2205</v>
      </c>
      <c r="F3257" t="s">
        <v>2234</v>
      </c>
      <c r="G3257" s="144">
        <v>220.58677244999998</v>
      </c>
      <c r="H3257" t="str">
        <f>IF(VLOOKUP(A3257,$J$4:$K$19,2)="Y",IF(G3257&lt;='State Zip Codes'!$P$4,'State Zip Codes'!$P$3,IF(G3257&lt;='State Zip Codes'!$Q$4,'State Zip Codes'!$Q$3,IF(G3257&lt;='State Zip Codes'!$R$4,'State Zip Codes'!$R$3,IF(G3257&lt;='State Zip Codes'!$S$4,'State Zip Codes'!$S$3,IF(G3257&lt;='State Zip Codes'!$T$4,'State Zip Codes'!$T$3,"OUT OF TERRITORY"))))),$U$3)</f>
        <v>Zone 5</v>
      </c>
    </row>
    <row r="3258" spans="1:8" x14ac:dyDescent="0.25">
      <c r="A3258" t="s">
        <v>369</v>
      </c>
      <c r="B3258">
        <v>62868</v>
      </c>
      <c r="C3258" t="str">
        <f t="shared" si="50"/>
        <v>62868</v>
      </c>
      <c r="D3258" t="s">
        <v>350</v>
      </c>
      <c r="E3258" t="s">
        <v>2205</v>
      </c>
      <c r="F3258" t="s">
        <v>2235</v>
      </c>
      <c r="G3258" s="144">
        <v>220.58677244999998</v>
      </c>
      <c r="H3258" t="str">
        <f>IF(VLOOKUP(A3258,$J$4:$K$19,2)="Y",IF(G3258&lt;='State Zip Codes'!$P$4,'State Zip Codes'!$P$3,IF(G3258&lt;='State Zip Codes'!$Q$4,'State Zip Codes'!$Q$3,IF(G3258&lt;='State Zip Codes'!$R$4,'State Zip Codes'!$R$3,IF(G3258&lt;='State Zip Codes'!$S$4,'State Zip Codes'!$S$3,IF(G3258&lt;='State Zip Codes'!$T$4,'State Zip Codes'!$T$3,"OUT OF TERRITORY"))))),$U$3)</f>
        <v>Zone 5</v>
      </c>
    </row>
    <row r="3259" spans="1:8" x14ac:dyDescent="0.25">
      <c r="A3259" t="s">
        <v>369</v>
      </c>
      <c r="B3259">
        <v>62033</v>
      </c>
      <c r="C3259" t="str">
        <f t="shared" si="50"/>
        <v>62033</v>
      </c>
      <c r="D3259" t="s">
        <v>350</v>
      </c>
      <c r="E3259" t="s">
        <v>2156</v>
      </c>
      <c r="F3259" t="s">
        <v>2236</v>
      </c>
      <c r="G3259" s="144">
        <v>221.20814363999997</v>
      </c>
      <c r="H3259" t="str">
        <f>IF(VLOOKUP(A3259,$J$4:$K$19,2)="Y",IF(G3259&lt;='State Zip Codes'!$P$4,'State Zip Codes'!$P$3,IF(G3259&lt;='State Zip Codes'!$Q$4,'State Zip Codes'!$Q$3,IF(G3259&lt;='State Zip Codes'!$R$4,'State Zip Codes'!$R$3,IF(G3259&lt;='State Zip Codes'!$S$4,'State Zip Codes'!$S$3,IF(G3259&lt;='State Zip Codes'!$T$4,'State Zip Codes'!$T$3,"OUT OF TERRITORY"))))),$U$3)</f>
        <v>Zone 5</v>
      </c>
    </row>
    <row r="3260" spans="1:8" x14ac:dyDescent="0.25">
      <c r="A3260" t="s">
        <v>369</v>
      </c>
      <c r="B3260">
        <v>62262</v>
      </c>
      <c r="C3260" t="str">
        <f t="shared" si="50"/>
        <v>62262</v>
      </c>
      <c r="D3260" t="s">
        <v>350</v>
      </c>
      <c r="E3260" t="s">
        <v>527</v>
      </c>
      <c r="F3260" t="s">
        <v>2237</v>
      </c>
      <c r="G3260" s="144">
        <v>221.20814363999997</v>
      </c>
      <c r="H3260" t="str">
        <f>IF(VLOOKUP(A3260,$J$4:$K$19,2)="Y",IF(G3260&lt;='State Zip Codes'!$P$4,'State Zip Codes'!$P$3,IF(G3260&lt;='State Zip Codes'!$Q$4,'State Zip Codes'!$Q$3,IF(G3260&lt;='State Zip Codes'!$R$4,'State Zip Codes'!$R$3,IF(G3260&lt;='State Zip Codes'!$S$4,'State Zip Codes'!$S$3,IF(G3260&lt;='State Zip Codes'!$T$4,'State Zip Codes'!$T$3,"OUT OF TERRITORY"))))),$U$3)</f>
        <v>Zone 5</v>
      </c>
    </row>
    <row r="3261" spans="1:8" x14ac:dyDescent="0.25">
      <c r="A3261" t="s">
        <v>369</v>
      </c>
      <c r="B3261">
        <v>62320</v>
      </c>
      <c r="C3261" t="str">
        <f t="shared" si="50"/>
        <v>62320</v>
      </c>
      <c r="D3261" t="s">
        <v>350</v>
      </c>
      <c r="E3261" t="s">
        <v>390</v>
      </c>
      <c r="F3261" t="s">
        <v>2238</v>
      </c>
      <c r="G3261" s="144">
        <v>221.20814363999997</v>
      </c>
      <c r="H3261" t="str">
        <f>IF(VLOOKUP(A3261,$J$4:$K$19,2)="Y",IF(G3261&lt;='State Zip Codes'!$P$4,'State Zip Codes'!$P$3,IF(G3261&lt;='State Zip Codes'!$Q$4,'State Zip Codes'!$Q$3,IF(G3261&lt;='State Zip Codes'!$R$4,'State Zip Codes'!$R$3,IF(G3261&lt;='State Zip Codes'!$S$4,'State Zip Codes'!$S$3,IF(G3261&lt;='State Zip Codes'!$T$4,'State Zip Codes'!$T$3,"OUT OF TERRITORY"))))),$U$3)</f>
        <v>Zone 5</v>
      </c>
    </row>
    <row r="3262" spans="1:8" x14ac:dyDescent="0.25">
      <c r="A3262" t="s">
        <v>369</v>
      </c>
      <c r="B3262">
        <v>62471</v>
      </c>
      <c r="C3262" t="str">
        <f t="shared" si="50"/>
        <v>62471</v>
      </c>
      <c r="D3262" t="s">
        <v>350</v>
      </c>
      <c r="E3262" t="s">
        <v>2184</v>
      </c>
      <c r="F3262" t="s">
        <v>2239</v>
      </c>
      <c r="G3262" s="144">
        <v>221.20814363999997</v>
      </c>
      <c r="H3262" t="str">
        <f>IF(VLOOKUP(A3262,$J$4:$K$19,2)="Y",IF(G3262&lt;='State Zip Codes'!$P$4,'State Zip Codes'!$P$3,IF(G3262&lt;='State Zip Codes'!$Q$4,'State Zip Codes'!$Q$3,IF(G3262&lt;='State Zip Codes'!$R$4,'State Zip Codes'!$R$3,IF(G3262&lt;='State Zip Codes'!$S$4,'State Zip Codes'!$S$3,IF(G3262&lt;='State Zip Codes'!$T$4,'State Zip Codes'!$T$3,"OUT OF TERRITORY"))))),$U$3)</f>
        <v>Zone 5</v>
      </c>
    </row>
    <row r="3263" spans="1:8" x14ac:dyDescent="0.25">
      <c r="A3263" t="s">
        <v>369</v>
      </c>
      <c r="B3263">
        <v>62091</v>
      </c>
      <c r="C3263" t="str">
        <f t="shared" si="50"/>
        <v>62091</v>
      </c>
      <c r="D3263" t="s">
        <v>350</v>
      </c>
      <c r="E3263" t="s">
        <v>1586</v>
      </c>
      <c r="F3263" t="s">
        <v>2240</v>
      </c>
      <c r="G3263" s="144">
        <v>221.20814363999997</v>
      </c>
      <c r="H3263" t="str">
        <f>IF(VLOOKUP(A3263,$J$4:$K$19,2)="Y",IF(G3263&lt;='State Zip Codes'!$P$4,'State Zip Codes'!$P$3,IF(G3263&lt;='State Zip Codes'!$Q$4,'State Zip Codes'!$Q$3,IF(G3263&lt;='State Zip Codes'!$R$4,'State Zip Codes'!$R$3,IF(G3263&lt;='State Zip Codes'!$S$4,'State Zip Codes'!$S$3,IF(G3263&lt;='State Zip Codes'!$T$4,'State Zip Codes'!$T$3,"OUT OF TERRITORY"))))),$U$3)</f>
        <v>Zone 5</v>
      </c>
    </row>
    <row r="3264" spans="1:8" x14ac:dyDescent="0.25">
      <c r="A3264" t="s">
        <v>369</v>
      </c>
      <c r="B3264">
        <v>62349</v>
      </c>
      <c r="C3264" t="str">
        <f t="shared" si="50"/>
        <v>62349</v>
      </c>
      <c r="D3264" t="s">
        <v>350</v>
      </c>
      <c r="E3264" t="s">
        <v>390</v>
      </c>
      <c r="F3264" t="s">
        <v>2241</v>
      </c>
      <c r="G3264" s="144">
        <v>221.20814363999997</v>
      </c>
      <c r="H3264" t="str">
        <f>IF(VLOOKUP(A3264,$J$4:$K$19,2)="Y",IF(G3264&lt;='State Zip Codes'!$P$4,'State Zip Codes'!$P$3,IF(G3264&lt;='State Zip Codes'!$Q$4,'State Zip Codes'!$Q$3,IF(G3264&lt;='State Zip Codes'!$R$4,'State Zip Codes'!$R$3,IF(G3264&lt;='State Zip Codes'!$S$4,'State Zip Codes'!$S$3,IF(G3264&lt;='State Zip Codes'!$T$4,'State Zip Codes'!$T$3,"OUT OF TERRITORY"))))),$U$3)</f>
        <v>Zone 5</v>
      </c>
    </row>
    <row r="3265" spans="1:8" x14ac:dyDescent="0.25">
      <c r="A3265" t="s">
        <v>369</v>
      </c>
      <c r="B3265">
        <v>62630</v>
      </c>
      <c r="C3265" t="str">
        <f t="shared" si="50"/>
        <v>62630</v>
      </c>
      <c r="D3265" t="s">
        <v>350</v>
      </c>
      <c r="E3265" t="s">
        <v>2156</v>
      </c>
      <c r="F3265" t="s">
        <v>2242</v>
      </c>
      <c r="G3265" s="144">
        <v>221.82951482999999</v>
      </c>
      <c r="H3265" t="str">
        <f>IF(VLOOKUP(A3265,$J$4:$K$19,2)="Y",IF(G3265&lt;='State Zip Codes'!$P$4,'State Zip Codes'!$P$3,IF(G3265&lt;='State Zip Codes'!$Q$4,'State Zip Codes'!$Q$3,IF(G3265&lt;='State Zip Codes'!$R$4,'State Zip Codes'!$R$3,IF(G3265&lt;='State Zip Codes'!$S$4,'State Zip Codes'!$S$3,IF(G3265&lt;='State Zip Codes'!$T$4,'State Zip Codes'!$T$3,"OUT OF TERRITORY"))))),$U$3)</f>
        <v>Zone 5</v>
      </c>
    </row>
    <row r="3266" spans="1:8" x14ac:dyDescent="0.25">
      <c r="A3266" t="s">
        <v>369</v>
      </c>
      <c r="B3266">
        <v>62314</v>
      </c>
      <c r="C3266" t="str">
        <f t="shared" si="50"/>
        <v>62314</v>
      </c>
      <c r="D3266" t="s">
        <v>350</v>
      </c>
      <c r="E3266" t="s">
        <v>2210</v>
      </c>
      <c r="F3266" t="s">
        <v>2243</v>
      </c>
      <c r="G3266" s="144">
        <v>222.45088601999998</v>
      </c>
      <c r="H3266" t="str">
        <f>IF(VLOOKUP(A3266,$J$4:$K$19,2)="Y",IF(G3266&lt;='State Zip Codes'!$P$4,'State Zip Codes'!$P$3,IF(G3266&lt;='State Zip Codes'!$Q$4,'State Zip Codes'!$Q$3,IF(G3266&lt;='State Zip Codes'!$R$4,'State Zip Codes'!$R$3,IF(G3266&lt;='State Zip Codes'!$S$4,'State Zip Codes'!$S$3,IF(G3266&lt;='State Zip Codes'!$T$4,'State Zip Codes'!$T$3,"OUT OF TERRITORY"))))),$U$3)</f>
        <v>Zone 5</v>
      </c>
    </row>
    <row r="3267" spans="1:8" x14ac:dyDescent="0.25">
      <c r="A3267" t="s">
        <v>369</v>
      </c>
      <c r="B3267">
        <v>62069</v>
      </c>
      <c r="C3267" t="str">
        <f t="shared" si="50"/>
        <v>62069</v>
      </c>
      <c r="D3267" t="s">
        <v>350</v>
      </c>
      <c r="E3267" t="s">
        <v>2156</v>
      </c>
      <c r="F3267" t="s">
        <v>2244</v>
      </c>
      <c r="G3267" s="144">
        <v>222.45088601999998</v>
      </c>
      <c r="H3267" t="str">
        <f>IF(VLOOKUP(A3267,$J$4:$K$19,2)="Y",IF(G3267&lt;='State Zip Codes'!$P$4,'State Zip Codes'!$P$3,IF(G3267&lt;='State Zip Codes'!$Q$4,'State Zip Codes'!$Q$3,IF(G3267&lt;='State Zip Codes'!$R$4,'State Zip Codes'!$R$3,IF(G3267&lt;='State Zip Codes'!$S$4,'State Zip Codes'!$S$3,IF(G3267&lt;='State Zip Codes'!$T$4,'State Zip Codes'!$T$3,"OUT OF TERRITORY"))))),$U$3)</f>
        <v>Zone 5</v>
      </c>
    </row>
    <row r="3268" spans="1:8" x14ac:dyDescent="0.25">
      <c r="A3268" t="s">
        <v>369</v>
      </c>
      <c r="B3268">
        <v>62885</v>
      </c>
      <c r="C3268" t="str">
        <f t="shared" si="50"/>
        <v>62885</v>
      </c>
      <c r="D3268" t="s">
        <v>350</v>
      </c>
      <c r="E3268" t="s">
        <v>2184</v>
      </c>
      <c r="F3268" t="s">
        <v>2245</v>
      </c>
      <c r="G3268" s="144">
        <v>223.07225720999998</v>
      </c>
      <c r="H3268" t="str">
        <f>IF(VLOOKUP(A3268,$J$4:$K$19,2)="Y",IF(G3268&lt;='State Zip Codes'!$P$4,'State Zip Codes'!$P$3,IF(G3268&lt;='State Zip Codes'!$Q$4,'State Zip Codes'!$Q$3,IF(G3268&lt;='State Zip Codes'!$R$4,'State Zip Codes'!$R$3,IF(G3268&lt;='State Zip Codes'!$S$4,'State Zip Codes'!$S$3,IF(G3268&lt;='State Zip Codes'!$T$4,'State Zip Codes'!$T$3,"OUT OF TERRITORY"))))),$U$3)</f>
        <v>Zone 5</v>
      </c>
    </row>
    <row r="3269" spans="1:8" x14ac:dyDescent="0.25">
      <c r="A3269" t="s">
        <v>369</v>
      </c>
      <c r="B3269">
        <v>62379</v>
      </c>
      <c r="C3269" t="str">
        <f t="shared" ref="C3269:C3332" si="51">TRIM(CLEAN(B3269))</f>
        <v>62379</v>
      </c>
      <c r="D3269" t="s">
        <v>350</v>
      </c>
      <c r="E3269" t="s">
        <v>2158</v>
      </c>
      <c r="F3269" t="s">
        <v>2246</v>
      </c>
      <c r="G3269" s="144">
        <v>223.07225720999998</v>
      </c>
      <c r="H3269" t="str">
        <f>IF(VLOOKUP(A3269,$J$4:$K$19,2)="Y",IF(G3269&lt;='State Zip Codes'!$P$4,'State Zip Codes'!$P$3,IF(G3269&lt;='State Zip Codes'!$Q$4,'State Zip Codes'!$Q$3,IF(G3269&lt;='State Zip Codes'!$R$4,'State Zip Codes'!$R$3,IF(G3269&lt;='State Zip Codes'!$S$4,'State Zip Codes'!$S$3,IF(G3269&lt;='State Zip Codes'!$T$4,'State Zip Codes'!$T$3,"OUT OF TERRITORY"))))),$U$3)</f>
        <v>Zone 5</v>
      </c>
    </row>
    <row r="3270" spans="1:8" x14ac:dyDescent="0.25">
      <c r="A3270" t="s">
        <v>369</v>
      </c>
      <c r="B3270">
        <v>62009</v>
      </c>
      <c r="C3270" t="str">
        <f t="shared" si="51"/>
        <v>62009</v>
      </c>
      <c r="D3270" t="s">
        <v>350</v>
      </c>
      <c r="E3270" t="s">
        <v>2156</v>
      </c>
      <c r="F3270" t="s">
        <v>2247</v>
      </c>
      <c r="G3270" s="144">
        <v>223.69362839999999</v>
      </c>
      <c r="H3270" t="str">
        <f>IF(VLOOKUP(A3270,$J$4:$K$19,2)="Y",IF(G3270&lt;='State Zip Codes'!$P$4,'State Zip Codes'!$P$3,IF(G3270&lt;='State Zip Codes'!$Q$4,'State Zip Codes'!$Q$3,IF(G3270&lt;='State Zip Codes'!$R$4,'State Zip Codes'!$R$3,IF(G3270&lt;='State Zip Codes'!$S$4,'State Zip Codes'!$S$3,IF(G3270&lt;='State Zip Codes'!$T$4,'State Zip Codes'!$T$3,"OUT OF TERRITORY"))))),$U$3)</f>
        <v>Zone 5</v>
      </c>
    </row>
    <row r="3271" spans="1:8" x14ac:dyDescent="0.25">
      <c r="A3271" t="s">
        <v>369</v>
      </c>
      <c r="B3271">
        <v>62325</v>
      </c>
      <c r="C3271" t="str">
        <f t="shared" si="51"/>
        <v>62325</v>
      </c>
      <c r="D3271" t="s">
        <v>350</v>
      </c>
      <c r="E3271" t="s">
        <v>390</v>
      </c>
      <c r="F3271" t="s">
        <v>2248</v>
      </c>
      <c r="G3271" s="144">
        <v>223.69362839999999</v>
      </c>
      <c r="H3271" t="str">
        <f>IF(VLOOKUP(A3271,$J$4:$K$19,2)="Y",IF(G3271&lt;='State Zip Codes'!$P$4,'State Zip Codes'!$P$3,IF(G3271&lt;='State Zip Codes'!$Q$4,'State Zip Codes'!$Q$3,IF(G3271&lt;='State Zip Codes'!$R$4,'State Zip Codes'!$R$3,IF(G3271&lt;='State Zip Codes'!$S$4,'State Zip Codes'!$S$3,IF(G3271&lt;='State Zip Codes'!$T$4,'State Zip Codes'!$T$3,"OUT OF TERRITORY"))))),$U$3)</f>
        <v>Zone 5</v>
      </c>
    </row>
    <row r="3272" spans="1:8" x14ac:dyDescent="0.25">
      <c r="A3272" t="s">
        <v>369</v>
      </c>
      <c r="B3272">
        <v>62373</v>
      </c>
      <c r="C3272" t="str">
        <f t="shared" si="51"/>
        <v>62373</v>
      </c>
      <c r="D3272" t="s">
        <v>350</v>
      </c>
      <c r="E3272" t="s">
        <v>2158</v>
      </c>
      <c r="F3272" t="s">
        <v>2249</v>
      </c>
      <c r="G3272" s="144">
        <v>224.31499958999999</v>
      </c>
      <c r="H3272" t="str">
        <f>IF(VLOOKUP(A3272,$J$4:$K$19,2)="Y",IF(G3272&lt;='State Zip Codes'!$P$4,'State Zip Codes'!$P$3,IF(G3272&lt;='State Zip Codes'!$Q$4,'State Zip Codes'!$Q$3,IF(G3272&lt;='State Zip Codes'!$R$4,'State Zip Codes'!$R$3,IF(G3272&lt;='State Zip Codes'!$S$4,'State Zip Codes'!$S$3,IF(G3272&lt;='State Zip Codes'!$T$4,'State Zip Codes'!$T$3,"OUT OF TERRITORY"))))),$U$3)</f>
        <v>Zone 5</v>
      </c>
    </row>
    <row r="3273" spans="1:8" x14ac:dyDescent="0.25">
      <c r="A3273" t="s">
        <v>369</v>
      </c>
      <c r="B3273">
        <v>62824</v>
      </c>
      <c r="C3273" t="str">
        <f t="shared" si="51"/>
        <v>62824</v>
      </c>
      <c r="D3273" t="s">
        <v>350</v>
      </c>
      <c r="E3273" t="s">
        <v>946</v>
      </c>
      <c r="F3273" t="s">
        <v>2250</v>
      </c>
      <c r="G3273" s="144">
        <v>224.31499958999999</v>
      </c>
      <c r="H3273" t="str">
        <f>IF(VLOOKUP(A3273,$J$4:$K$19,2)="Y",IF(G3273&lt;='State Zip Codes'!$P$4,'State Zip Codes'!$P$3,IF(G3273&lt;='State Zip Codes'!$Q$4,'State Zip Codes'!$Q$3,IF(G3273&lt;='State Zip Codes'!$R$4,'State Zip Codes'!$R$3,IF(G3273&lt;='State Zip Codes'!$S$4,'State Zip Codes'!$S$3,IF(G3273&lt;='State Zip Codes'!$T$4,'State Zip Codes'!$T$3,"OUT OF TERRITORY"))))),$U$3)</f>
        <v>Zone 5</v>
      </c>
    </row>
    <row r="3274" spans="1:8" x14ac:dyDescent="0.25">
      <c r="A3274" t="s">
        <v>369</v>
      </c>
      <c r="B3274">
        <v>62460</v>
      </c>
      <c r="C3274" t="str">
        <f t="shared" si="51"/>
        <v>62460</v>
      </c>
      <c r="D3274" t="s">
        <v>350</v>
      </c>
      <c r="E3274" t="s">
        <v>2220</v>
      </c>
      <c r="F3274" t="s">
        <v>2251</v>
      </c>
      <c r="G3274" s="144">
        <v>224.93637077999998</v>
      </c>
      <c r="H3274" t="str">
        <f>IF(VLOOKUP(A3274,$J$4:$K$19,2)="Y",IF(G3274&lt;='State Zip Codes'!$P$4,'State Zip Codes'!$P$3,IF(G3274&lt;='State Zip Codes'!$Q$4,'State Zip Codes'!$Q$3,IF(G3274&lt;='State Zip Codes'!$R$4,'State Zip Codes'!$R$3,IF(G3274&lt;='State Zip Codes'!$S$4,'State Zip Codes'!$S$3,IF(G3274&lt;='State Zip Codes'!$T$4,'State Zip Codes'!$T$3,"OUT OF TERRITORY"))))),$U$3)</f>
        <v>Zone 5</v>
      </c>
    </row>
    <row r="3275" spans="1:8" x14ac:dyDescent="0.25">
      <c r="A3275" t="s">
        <v>369</v>
      </c>
      <c r="B3275">
        <v>62284</v>
      </c>
      <c r="C3275" t="str">
        <f t="shared" si="51"/>
        <v>62284</v>
      </c>
      <c r="D3275" t="s">
        <v>350</v>
      </c>
      <c r="E3275" t="s">
        <v>527</v>
      </c>
      <c r="F3275" t="s">
        <v>2252</v>
      </c>
      <c r="G3275" s="144">
        <v>224.93637077999998</v>
      </c>
      <c r="H3275" t="str">
        <f>IF(VLOOKUP(A3275,$J$4:$K$19,2)="Y",IF(G3275&lt;='State Zip Codes'!$P$4,'State Zip Codes'!$P$3,IF(G3275&lt;='State Zip Codes'!$Q$4,'State Zip Codes'!$Q$3,IF(G3275&lt;='State Zip Codes'!$R$4,'State Zip Codes'!$R$3,IF(G3275&lt;='State Zip Codes'!$S$4,'State Zip Codes'!$S$3,IF(G3275&lt;='State Zip Codes'!$T$4,'State Zip Codes'!$T$3,"OUT OF TERRITORY"))))),$U$3)</f>
        <v>Zone 5</v>
      </c>
    </row>
    <row r="3276" spans="1:8" x14ac:dyDescent="0.25">
      <c r="A3276" t="s">
        <v>369</v>
      </c>
      <c r="B3276">
        <v>62050</v>
      </c>
      <c r="C3276" t="str">
        <f t="shared" si="51"/>
        <v>62050</v>
      </c>
      <c r="D3276" t="s">
        <v>350</v>
      </c>
      <c r="E3276" t="s">
        <v>2224</v>
      </c>
      <c r="F3276" t="s">
        <v>2253</v>
      </c>
      <c r="G3276" s="144">
        <v>224.93637077999998</v>
      </c>
      <c r="H3276" t="str">
        <f>IF(VLOOKUP(A3276,$J$4:$K$19,2)="Y",IF(G3276&lt;='State Zip Codes'!$P$4,'State Zip Codes'!$P$3,IF(G3276&lt;='State Zip Codes'!$Q$4,'State Zip Codes'!$Q$3,IF(G3276&lt;='State Zip Codes'!$R$4,'State Zip Codes'!$R$3,IF(G3276&lt;='State Zip Codes'!$S$4,'State Zip Codes'!$S$3,IF(G3276&lt;='State Zip Codes'!$T$4,'State Zip Codes'!$T$3,"OUT OF TERRITORY"))))),$U$3)</f>
        <v>Zone 5</v>
      </c>
    </row>
    <row r="3277" spans="1:8" x14ac:dyDescent="0.25">
      <c r="A3277" t="s">
        <v>369</v>
      </c>
      <c r="B3277">
        <v>62854</v>
      </c>
      <c r="C3277" t="str">
        <f t="shared" si="51"/>
        <v>62854</v>
      </c>
      <c r="D3277" t="s">
        <v>350</v>
      </c>
      <c r="E3277" t="s">
        <v>811</v>
      </c>
      <c r="F3277" t="s">
        <v>2254</v>
      </c>
      <c r="G3277" s="144">
        <v>224.93637077999998</v>
      </c>
      <c r="H3277" t="str">
        <f>IF(VLOOKUP(A3277,$J$4:$K$19,2)="Y",IF(G3277&lt;='State Zip Codes'!$P$4,'State Zip Codes'!$P$3,IF(G3277&lt;='State Zip Codes'!$Q$4,'State Zip Codes'!$Q$3,IF(G3277&lt;='State Zip Codes'!$R$4,'State Zip Codes'!$R$3,IF(G3277&lt;='State Zip Codes'!$S$4,'State Zip Codes'!$S$3,IF(G3277&lt;='State Zip Codes'!$T$4,'State Zip Codes'!$T$3,"OUT OF TERRITORY"))))),$U$3)</f>
        <v>Zone 5</v>
      </c>
    </row>
    <row r="3278" spans="1:8" x14ac:dyDescent="0.25">
      <c r="A3278" t="s">
        <v>369</v>
      </c>
      <c r="B3278">
        <v>62351</v>
      </c>
      <c r="C3278" t="str">
        <f t="shared" si="51"/>
        <v>62351</v>
      </c>
      <c r="D3278" t="s">
        <v>350</v>
      </c>
      <c r="E3278" t="s">
        <v>390</v>
      </c>
      <c r="F3278" t="s">
        <v>2255</v>
      </c>
      <c r="G3278" s="144">
        <v>225.55774197</v>
      </c>
      <c r="H3278" t="str">
        <f>IF(VLOOKUP(A3278,$J$4:$K$19,2)="Y",IF(G3278&lt;='State Zip Codes'!$P$4,'State Zip Codes'!$P$3,IF(G3278&lt;='State Zip Codes'!$Q$4,'State Zip Codes'!$Q$3,IF(G3278&lt;='State Zip Codes'!$R$4,'State Zip Codes'!$R$3,IF(G3278&lt;='State Zip Codes'!$S$4,'State Zip Codes'!$S$3,IF(G3278&lt;='State Zip Codes'!$T$4,'State Zip Codes'!$T$3,"OUT OF TERRITORY"))))),$U$3)</f>
        <v>Zone 5</v>
      </c>
    </row>
    <row r="3279" spans="1:8" x14ac:dyDescent="0.25">
      <c r="A3279" t="s">
        <v>369</v>
      </c>
      <c r="B3279">
        <v>62419</v>
      </c>
      <c r="C3279" t="str">
        <f t="shared" si="51"/>
        <v>62419</v>
      </c>
      <c r="D3279" t="s">
        <v>350</v>
      </c>
      <c r="E3279" t="s">
        <v>2205</v>
      </c>
      <c r="F3279" t="s">
        <v>1121</v>
      </c>
      <c r="G3279" s="144">
        <v>225.55774197</v>
      </c>
      <c r="H3279" t="str">
        <f>IF(VLOOKUP(A3279,$J$4:$K$19,2)="Y",IF(G3279&lt;='State Zip Codes'!$P$4,'State Zip Codes'!$P$3,IF(G3279&lt;='State Zip Codes'!$Q$4,'State Zip Codes'!$Q$3,IF(G3279&lt;='State Zip Codes'!$R$4,'State Zip Codes'!$R$3,IF(G3279&lt;='State Zip Codes'!$S$4,'State Zip Codes'!$S$3,IF(G3279&lt;='State Zip Codes'!$T$4,'State Zip Codes'!$T$3,"OUT OF TERRITORY"))))),$U$3)</f>
        <v>Zone 5</v>
      </c>
    </row>
    <row r="3280" spans="1:8" x14ac:dyDescent="0.25">
      <c r="A3280" t="s">
        <v>369</v>
      </c>
      <c r="B3280">
        <v>62892</v>
      </c>
      <c r="C3280" t="str">
        <f t="shared" si="51"/>
        <v>62892</v>
      </c>
      <c r="D3280" t="s">
        <v>350</v>
      </c>
      <c r="E3280" t="s">
        <v>811</v>
      </c>
      <c r="F3280" t="s">
        <v>621</v>
      </c>
      <c r="G3280" s="144">
        <v>225.55774197</v>
      </c>
      <c r="H3280" t="str">
        <f>IF(VLOOKUP(A3280,$J$4:$K$19,2)="Y",IF(G3280&lt;='State Zip Codes'!$P$4,'State Zip Codes'!$P$3,IF(G3280&lt;='State Zip Codes'!$Q$4,'State Zip Codes'!$Q$3,IF(G3280&lt;='State Zip Codes'!$R$4,'State Zip Codes'!$R$3,IF(G3280&lt;='State Zip Codes'!$S$4,'State Zip Codes'!$S$3,IF(G3280&lt;='State Zip Codes'!$T$4,'State Zip Codes'!$T$3,"OUT OF TERRITORY"))))),$U$3)</f>
        <v>Zone 5</v>
      </c>
    </row>
    <row r="3281" spans="1:8" x14ac:dyDescent="0.25">
      <c r="A3281" t="s">
        <v>369</v>
      </c>
      <c r="B3281">
        <v>62086</v>
      </c>
      <c r="C3281" t="str">
        <f t="shared" si="51"/>
        <v>62086</v>
      </c>
      <c r="D3281" t="s">
        <v>350</v>
      </c>
      <c r="E3281" t="s">
        <v>527</v>
      </c>
      <c r="F3281" t="s">
        <v>2256</v>
      </c>
      <c r="G3281" s="144">
        <v>225.55774197</v>
      </c>
      <c r="H3281" t="str">
        <f>IF(VLOOKUP(A3281,$J$4:$K$19,2)="Y",IF(G3281&lt;='State Zip Codes'!$P$4,'State Zip Codes'!$P$3,IF(G3281&lt;='State Zip Codes'!$Q$4,'State Zip Codes'!$Q$3,IF(G3281&lt;='State Zip Codes'!$R$4,'State Zip Codes'!$R$3,IF(G3281&lt;='State Zip Codes'!$S$4,'State Zip Codes'!$S$3,IF(G3281&lt;='State Zip Codes'!$T$4,'State Zip Codes'!$T$3,"OUT OF TERRITORY"))))),$U$3)</f>
        <v>Zone 5</v>
      </c>
    </row>
    <row r="3282" spans="1:8" x14ac:dyDescent="0.25">
      <c r="A3282" t="s">
        <v>369</v>
      </c>
      <c r="B3282">
        <v>62092</v>
      </c>
      <c r="C3282" t="str">
        <f t="shared" si="51"/>
        <v>62092</v>
      </c>
      <c r="D3282" t="s">
        <v>350</v>
      </c>
      <c r="E3282" t="s">
        <v>2224</v>
      </c>
      <c r="F3282" t="s">
        <v>2257</v>
      </c>
      <c r="G3282" s="144">
        <v>225.55774197</v>
      </c>
      <c r="H3282" t="str">
        <f>IF(VLOOKUP(A3282,$J$4:$K$19,2)="Y",IF(G3282&lt;='State Zip Codes'!$P$4,'State Zip Codes'!$P$3,IF(G3282&lt;='State Zip Codes'!$Q$4,'State Zip Codes'!$Q$3,IF(G3282&lt;='State Zip Codes'!$R$4,'State Zip Codes'!$R$3,IF(G3282&lt;='State Zip Codes'!$S$4,'State Zip Codes'!$S$3,IF(G3282&lt;='State Zip Codes'!$T$4,'State Zip Codes'!$T$3,"OUT OF TERRITORY"))))),$U$3)</f>
        <v>Zone 5</v>
      </c>
    </row>
    <row r="3283" spans="1:8" x14ac:dyDescent="0.25">
      <c r="A3283" t="s">
        <v>369</v>
      </c>
      <c r="B3283">
        <v>62899</v>
      </c>
      <c r="C3283" t="str">
        <f t="shared" si="51"/>
        <v>62899</v>
      </c>
      <c r="D3283" t="s">
        <v>350</v>
      </c>
      <c r="E3283" t="s">
        <v>946</v>
      </c>
      <c r="F3283" t="s">
        <v>2258</v>
      </c>
      <c r="G3283" s="144">
        <v>226.17911315999999</v>
      </c>
      <c r="H3283" t="str">
        <f>IF(VLOOKUP(A3283,$J$4:$K$19,2)="Y",IF(G3283&lt;='State Zip Codes'!$P$4,'State Zip Codes'!$P$3,IF(G3283&lt;='State Zip Codes'!$Q$4,'State Zip Codes'!$Q$3,IF(G3283&lt;='State Zip Codes'!$R$4,'State Zip Codes'!$R$3,IF(G3283&lt;='State Zip Codes'!$S$4,'State Zip Codes'!$S$3,IF(G3283&lt;='State Zip Codes'!$T$4,'State Zip Codes'!$T$3,"OUT OF TERRITORY"))))),$U$3)</f>
        <v>Zone 5</v>
      </c>
    </row>
    <row r="3284" spans="1:8" x14ac:dyDescent="0.25">
      <c r="A3284" t="s">
        <v>369</v>
      </c>
      <c r="B3284">
        <v>62807</v>
      </c>
      <c r="C3284" t="str">
        <f t="shared" si="51"/>
        <v>62807</v>
      </c>
      <c r="D3284" t="s">
        <v>350</v>
      </c>
      <c r="E3284" t="s">
        <v>811</v>
      </c>
      <c r="F3284" t="s">
        <v>2259</v>
      </c>
      <c r="G3284" s="144">
        <v>226.17911315999999</v>
      </c>
      <c r="H3284" t="str">
        <f>IF(VLOOKUP(A3284,$J$4:$K$19,2)="Y",IF(G3284&lt;='State Zip Codes'!$P$4,'State Zip Codes'!$P$3,IF(G3284&lt;='State Zip Codes'!$Q$4,'State Zip Codes'!$Q$3,IF(G3284&lt;='State Zip Codes'!$R$4,'State Zip Codes'!$R$3,IF(G3284&lt;='State Zip Codes'!$S$4,'State Zip Codes'!$S$3,IF(G3284&lt;='State Zip Codes'!$T$4,'State Zip Codes'!$T$3,"OUT OF TERRITORY"))))),$U$3)</f>
        <v>Zone 5</v>
      </c>
    </row>
    <row r="3285" spans="1:8" x14ac:dyDescent="0.25">
      <c r="A3285" t="s">
        <v>369</v>
      </c>
      <c r="B3285">
        <v>62839</v>
      </c>
      <c r="C3285" t="str">
        <f t="shared" si="51"/>
        <v>62839</v>
      </c>
      <c r="D3285" t="s">
        <v>350</v>
      </c>
      <c r="E3285" t="s">
        <v>946</v>
      </c>
      <c r="F3285" t="s">
        <v>2260</v>
      </c>
      <c r="G3285" s="144">
        <v>226.17911315999999</v>
      </c>
      <c r="H3285" t="str">
        <f>IF(VLOOKUP(A3285,$J$4:$K$19,2)="Y",IF(G3285&lt;='State Zip Codes'!$P$4,'State Zip Codes'!$P$3,IF(G3285&lt;='State Zip Codes'!$Q$4,'State Zip Codes'!$Q$3,IF(G3285&lt;='State Zip Codes'!$R$4,'State Zip Codes'!$R$3,IF(G3285&lt;='State Zip Codes'!$S$4,'State Zip Codes'!$S$3,IF(G3285&lt;='State Zip Codes'!$T$4,'State Zip Codes'!$T$3,"OUT OF TERRITORY"))))),$U$3)</f>
        <v>Zone 5</v>
      </c>
    </row>
    <row r="3286" spans="1:8" x14ac:dyDescent="0.25">
      <c r="A3286" t="s">
        <v>369</v>
      </c>
      <c r="B3286">
        <v>62081</v>
      </c>
      <c r="C3286" t="str">
        <f t="shared" si="51"/>
        <v>62081</v>
      </c>
      <c r="D3286" t="s">
        <v>350</v>
      </c>
      <c r="E3286" t="s">
        <v>2224</v>
      </c>
      <c r="F3286" t="s">
        <v>2261</v>
      </c>
      <c r="G3286" s="144">
        <v>226.17911315999999</v>
      </c>
      <c r="H3286" t="str">
        <f>IF(VLOOKUP(A3286,$J$4:$K$19,2)="Y",IF(G3286&lt;='State Zip Codes'!$P$4,'State Zip Codes'!$P$3,IF(G3286&lt;='State Zip Codes'!$Q$4,'State Zip Codes'!$Q$3,IF(G3286&lt;='State Zip Codes'!$R$4,'State Zip Codes'!$R$3,IF(G3286&lt;='State Zip Codes'!$S$4,'State Zip Codes'!$S$3,IF(G3286&lt;='State Zip Codes'!$T$4,'State Zip Codes'!$T$3,"OUT OF TERRITORY"))))),$U$3)</f>
        <v>Zone 5</v>
      </c>
    </row>
    <row r="3287" spans="1:8" x14ac:dyDescent="0.25">
      <c r="A3287" t="s">
        <v>369</v>
      </c>
      <c r="B3287">
        <v>62357</v>
      </c>
      <c r="C3287" t="str">
        <f t="shared" si="51"/>
        <v>62357</v>
      </c>
      <c r="D3287" t="s">
        <v>350</v>
      </c>
      <c r="E3287" t="s">
        <v>2210</v>
      </c>
      <c r="F3287" t="s">
        <v>2262</v>
      </c>
      <c r="G3287" s="144">
        <v>226.17911315999999</v>
      </c>
      <c r="H3287" t="str">
        <f>IF(VLOOKUP(A3287,$J$4:$K$19,2)="Y",IF(G3287&lt;='State Zip Codes'!$P$4,'State Zip Codes'!$P$3,IF(G3287&lt;='State Zip Codes'!$Q$4,'State Zip Codes'!$Q$3,IF(G3287&lt;='State Zip Codes'!$R$4,'State Zip Codes'!$R$3,IF(G3287&lt;='State Zip Codes'!$S$4,'State Zip Codes'!$S$3,IF(G3287&lt;='State Zip Codes'!$T$4,'State Zip Codes'!$T$3,"OUT OF TERRITORY"))))),$U$3)</f>
        <v>Zone 5</v>
      </c>
    </row>
    <row r="3288" spans="1:8" x14ac:dyDescent="0.25">
      <c r="A3288" t="s">
        <v>369</v>
      </c>
      <c r="B3288">
        <v>62685</v>
      </c>
      <c r="C3288" t="str">
        <f t="shared" si="51"/>
        <v>62685</v>
      </c>
      <c r="D3288" t="s">
        <v>350</v>
      </c>
      <c r="E3288" t="s">
        <v>2156</v>
      </c>
      <c r="F3288" t="s">
        <v>2263</v>
      </c>
      <c r="G3288" s="144">
        <v>226.17911315999999</v>
      </c>
      <c r="H3288" t="str">
        <f>IF(VLOOKUP(A3288,$J$4:$K$19,2)="Y",IF(G3288&lt;='State Zip Codes'!$P$4,'State Zip Codes'!$P$3,IF(G3288&lt;='State Zip Codes'!$Q$4,'State Zip Codes'!$Q$3,IF(G3288&lt;='State Zip Codes'!$R$4,'State Zip Codes'!$R$3,IF(G3288&lt;='State Zip Codes'!$S$4,'State Zip Codes'!$S$3,IF(G3288&lt;='State Zip Codes'!$T$4,'State Zip Codes'!$T$3,"OUT OF TERRITORY"))))),$U$3)</f>
        <v>Zone 5</v>
      </c>
    </row>
    <row r="3289" spans="1:8" x14ac:dyDescent="0.25">
      <c r="A3289" t="s">
        <v>369</v>
      </c>
      <c r="B3289">
        <v>62359</v>
      </c>
      <c r="C3289" t="str">
        <f t="shared" si="51"/>
        <v>62359</v>
      </c>
      <c r="D3289" t="s">
        <v>350</v>
      </c>
      <c r="E3289" t="s">
        <v>390</v>
      </c>
      <c r="F3289" t="s">
        <v>2264</v>
      </c>
      <c r="G3289" s="144">
        <v>226.80048434999998</v>
      </c>
      <c r="H3289" t="str">
        <f>IF(VLOOKUP(A3289,$J$4:$K$19,2)="Y",IF(G3289&lt;='State Zip Codes'!$P$4,'State Zip Codes'!$P$3,IF(G3289&lt;='State Zip Codes'!$Q$4,'State Zip Codes'!$Q$3,IF(G3289&lt;='State Zip Codes'!$R$4,'State Zip Codes'!$R$3,IF(G3289&lt;='State Zip Codes'!$S$4,'State Zip Codes'!$S$3,IF(G3289&lt;='State Zip Codes'!$T$4,'State Zip Codes'!$T$3,"OUT OF TERRITORY"))))),$U$3)</f>
        <v>Zone 5</v>
      </c>
    </row>
    <row r="3290" spans="1:8" x14ac:dyDescent="0.25">
      <c r="A3290" t="s">
        <v>369</v>
      </c>
      <c r="B3290">
        <v>62063</v>
      </c>
      <c r="C3290" t="str">
        <f t="shared" si="51"/>
        <v>62063</v>
      </c>
      <c r="D3290" t="s">
        <v>350</v>
      </c>
      <c r="E3290" t="s">
        <v>2265</v>
      </c>
      <c r="F3290" t="s">
        <v>2266</v>
      </c>
      <c r="G3290" s="144">
        <v>227.42185554</v>
      </c>
      <c r="H3290" t="str">
        <f>IF(VLOOKUP(A3290,$J$4:$K$19,2)="Y",IF(G3290&lt;='State Zip Codes'!$P$4,'State Zip Codes'!$P$3,IF(G3290&lt;='State Zip Codes'!$Q$4,'State Zip Codes'!$Q$3,IF(G3290&lt;='State Zip Codes'!$R$4,'State Zip Codes'!$R$3,IF(G3290&lt;='State Zip Codes'!$S$4,'State Zip Codes'!$S$3,IF(G3290&lt;='State Zip Codes'!$T$4,'State Zip Codes'!$T$3,"OUT OF TERRITORY"))))),$U$3)</f>
        <v>Zone 5</v>
      </c>
    </row>
    <row r="3291" spans="1:8" x14ac:dyDescent="0.25">
      <c r="A3291" t="s">
        <v>369</v>
      </c>
      <c r="B3291">
        <v>62246</v>
      </c>
      <c r="C3291" t="str">
        <f t="shared" si="51"/>
        <v>62246</v>
      </c>
      <c r="D3291" t="s">
        <v>350</v>
      </c>
      <c r="E3291" t="s">
        <v>527</v>
      </c>
      <c r="F3291" t="s">
        <v>1083</v>
      </c>
      <c r="G3291" s="144">
        <v>227.42185554</v>
      </c>
      <c r="H3291" t="str">
        <f>IF(VLOOKUP(A3291,$J$4:$K$19,2)="Y",IF(G3291&lt;='State Zip Codes'!$P$4,'State Zip Codes'!$P$3,IF(G3291&lt;='State Zip Codes'!$Q$4,'State Zip Codes'!$Q$3,IF(G3291&lt;='State Zip Codes'!$R$4,'State Zip Codes'!$R$3,IF(G3291&lt;='State Zip Codes'!$S$4,'State Zip Codes'!$S$3,IF(G3291&lt;='State Zip Codes'!$T$4,'State Zip Codes'!$T$3,"OUT OF TERRITORY"))))),$U$3)</f>
        <v>Zone 5</v>
      </c>
    </row>
    <row r="3292" spans="1:8" x14ac:dyDescent="0.25">
      <c r="A3292" t="s">
        <v>369</v>
      </c>
      <c r="B3292">
        <v>62452</v>
      </c>
      <c r="C3292" t="str">
        <f t="shared" si="51"/>
        <v>62452</v>
      </c>
      <c r="D3292" t="s">
        <v>350</v>
      </c>
      <c r="E3292" t="s">
        <v>2205</v>
      </c>
      <c r="F3292" t="s">
        <v>2267</v>
      </c>
      <c r="G3292" s="144">
        <v>228.04322672999999</v>
      </c>
      <c r="H3292" t="str">
        <f>IF(VLOOKUP(A3292,$J$4:$K$19,2)="Y",IF(G3292&lt;='State Zip Codes'!$P$4,'State Zip Codes'!$P$3,IF(G3292&lt;='State Zip Codes'!$Q$4,'State Zip Codes'!$Q$3,IF(G3292&lt;='State Zip Codes'!$R$4,'State Zip Codes'!$R$3,IF(G3292&lt;='State Zip Codes'!$S$4,'State Zip Codes'!$S$3,IF(G3292&lt;='State Zip Codes'!$T$4,'State Zip Codes'!$T$3,"OUT OF TERRITORY"))))),$U$3)</f>
        <v>Zone 5</v>
      </c>
    </row>
    <row r="3293" spans="1:8" x14ac:dyDescent="0.25">
      <c r="A3293" t="s">
        <v>369</v>
      </c>
      <c r="B3293">
        <v>62363</v>
      </c>
      <c r="C3293" t="str">
        <f t="shared" si="51"/>
        <v>62363</v>
      </c>
      <c r="D3293" t="s">
        <v>350</v>
      </c>
      <c r="E3293" t="s">
        <v>2210</v>
      </c>
      <c r="F3293" t="s">
        <v>2268</v>
      </c>
      <c r="G3293" s="144">
        <v>228.04322672999999</v>
      </c>
      <c r="H3293" t="str">
        <f>IF(VLOOKUP(A3293,$J$4:$K$19,2)="Y",IF(G3293&lt;='State Zip Codes'!$P$4,'State Zip Codes'!$P$3,IF(G3293&lt;='State Zip Codes'!$Q$4,'State Zip Codes'!$Q$3,IF(G3293&lt;='State Zip Codes'!$R$4,'State Zip Codes'!$R$3,IF(G3293&lt;='State Zip Codes'!$S$4,'State Zip Codes'!$S$3,IF(G3293&lt;='State Zip Codes'!$T$4,'State Zip Codes'!$T$3,"OUT OF TERRITORY"))))),$U$3)</f>
        <v>Zone 5</v>
      </c>
    </row>
    <row r="3294" spans="1:8" x14ac:dyDescent="0.25">
      <c r="A3294" t="s">
        <v>369</v>
      </c>
      <c r="B3294">
        <v>62088</v>
      </c>
      <c r="C3294" t="str">
        <f t="shared" si="51"/>
        <v>62088</v>
      </c>
      <c r="D3294" t="s">
        <v>350</v>
      </c>
      <c r="E3294" t="s">
        <v>2156</v>
      </c>
      <c r="F3294" t="s">
        <v>2269</v>
      </c>
      <c r="G3294" s="144">
        <v>228.04322672999999</v>
      </c>
      <c r="H3294" t="str">
        <f>IF(VLOOKUP(A3294,$J$4:$K$19,2)="Y",IF(G3294&lt;='State Zip Codes'!$P$4,'State Zip Codes'!$P$3,IF(G3294&lt;='State Zip Codes'!$Q$4,'State Zip Codes'!$Q$3,IF(G3294&lt;='State Zip Codes'!$R$4,'State Zip Codes'!$R$3,IF(G3294&lt;='State Zip Codes'!$S$4,'State Zip Codes'!$S$3,IF(G3294&lt;='State Zip Codes'!$T$4,'State Zip Codes'!$T$3,"OUT OF TERRITORY"))))),$U$3)</f>
        <v>Zone 5</v>
      </c>
    </row>
    <row r="3295" spans="1:8" x14ac:dyDescent="0.25">
      <c r="A3295" t="s">
        <v>369</v>
      </c>
      <c r="B3295">
        <v>62347</v>
      </c>
      <c r="C3295" t="str">
        <f t="shared" si="51"/>
        <v>62347</v>
      </c>
      <c r="D3295" t="s">
        <v>350</v>
      </c>
      <c r="E3295" t="s">
        <v>390</v>
      </c>
      <c r="F3295" t="s">
        <v>1107</v>
      </c>
      <c r="G3295" s="144">
        <v>228.66459791999998</v>
      </c>
      <c r="H3295" t="str">
        <f>IF(VLOOKUP(A3295,$J$4:$K$19,2)="Y",IF(G3295&lt;='State Zip Codes'!$P$4,'State Zip Codes'!$P$3,IF(G3295&lt;='State Zip Codes'!$Q$4,'State Zip Codes'!$Q$3,IF(G3295&lt;='State Zip Codes'!$R$4,'State Zip Codes'!$R$3,IF(G3295&lt;='State Zip Codes'!$S$4,'State Zip Codes'!$S$3,IF(G3295&lt;='State Zip Codes'!$T$4,'State Zip Codes'!$T$3,"OUT OF TERRITORY"))))),$U$3)</f>
        <v>Zone 5</v>
      </c>
    </row>
    <row r="3296" spans="1:8" x14ac:dyDescent="0.25">
      <c r="A3296" t="s">
        <v>369</v>
      </c>
      <c r="B3296">
        <v>62875</v>
      </c>
      <c r="C3296" t="str">
        <f t="shared" si="51"/>
        <v>62875</v>
      </c>
      <c r="D3296" t="s">
        <v>350</v>
      </c>
      <c r="E3296" t="s">
        <v>811</v>
      </c>
      <c r="F3296" t="s">
        <v>2270</v>
      </c>
      <c r="G3296" s="144">
        <v>228.66459791999998</v>
      </c>
      <c r="H3296" t="str">
        <f>IF(VLOOKUP(A3296,$J$4:$K$19,2)="Y",IF(G3296&lt;='State Zip Codes'!$P$4,'State Zip Codes'!$P$3,IF(G3296&lt;='State Zip Codes'!$Q$4,'State Zip Codes'!$Q$3,IF(G3296&lt;='State Zip Codes'!$R$4,'State Zip Codes'!$R$3,IF(G3296&lt;='State Zip Codes'!$S$4,'State Zip Codes'!$S$3,IF(G3296&lt;='State Zip Codes'!$T$4,'State Zip Codes'!$T$3,"OUT OF TERRITORY"))))),$U$3)</f>
        <v>Zone 5</v>
      </c>
    </row>
    <row r="3297" spans="1:8" x14ac:dyDescent="0.25">
      <c r="A3297" t="s">
        <v>369</v>
      </c>
      <c r="B3297">
        <v>62074</v>
      </c>
      <c r="C3297" t="str">
        <f t="shared" si="51"/>
        <v>62074</v>
      </c>
      <c r="D3297" t="s">
        <v>350</v>
      </c>
      <c r="E3297" t="s">
        <v>1071</v>
      </c>
      <c r="F3297" t="s">
        <v>2271</v>
      </c>
      <c r="G3297" s="144">
        <v>229.28596911</v>
      </c>
      <c r="H3297" t="str">
        <f>IF(VLOOKUP(A3297,$J$4:$K$19,2)="Y",IF(G3297&lt;='State Zip Codes'!$P$4,'State Zip Codes'!$P$3,IF(G3297&lt;='State Zip Codes'!$Q$4,'State Zip Codes'!$Q$3,IF(G3297&lt;='State Zip Codes'!$R$4,'State Zip Codes'!$R$3,IF(G3297&lt;='State Zip Codes'!$S$4,'State Zip Codes'!$S$3,IF(G3297&lt;='State Zip Codes'!$T$4,'State Zip Codes'!$T$3,"OUT OF TERRITORY"))))),$U$3)</f>
        <v>Zone 5</v>
      </c>
    </row>
    <row r="3298" spans="1:8" x14ac:dyDescent="0.25">
      <c r="A3298" t="s">
        <v>369</v>
      </c>
      <c r="B3298">
        <v>62016</v>
      </c>
      <c r="C3298" t="str">
        <f t="shared" si="51"/>
        <v>62016</v>
      </c>
      <c r="D3298" t="s">
        <v>350</v>
      </c>
      <c r="E3298" t="s">
        <v>2224</v>
      </c>
      <c r="F3298" t="s">
        <v>2272</v>
      </c>
      <c r="G3298" s="144">
        <v>229.28596911</v>
      </c>
      <c r="H3298" t="str">
        <f>IF(VLOOKUP(A3298,$J$4:$K$19,2)="Y",IF(G3298&lt;='State Zip Codes'!$P$4,'State Zip Codes'!$P$3,IF(G3298&lt;='State Zip Codes'!$Q$4,'State Zip Codes'!$Q$3,IF(G3298&lt;='State Zip Codes'!$R$4,'State Zip Codes'!$R$3,IF(G3298&lt;='State Zip Codes'!$S$4,'State Zip Codes'!$S$3,IF(G3298&lt;='State Zip Codes'!$T$4,'State Zip Codes'!$T$3,"OUT OF TERRITORY"))))),$U$3)</f>
        <v>Zone 5</v>
      </c>
    </row>
    <row r="3299" spans="1:8" x14ac:dyDescent="0.25">
      <c r="A3299" t="s">
        <v>369</v>
      </c>
      <c r="B3299">
        <v>62338</v>
      </c>
      <c r="C3299" t="str">
        <f t="shared" si="51"/>
        <v>62338</v>
      </c>
      <c r="D3299" t="s">
        <v>350</v>
      </c>
      <c r="E3299" t="s">
        <v>390</v>
      </c>
      <c r="F3299" t="s">
        <v>605</v>
      </c>
      <c r="G3299" s="144">
        <v>229.90734029999999</v>
      </c>
      <c r="H3299" t="str">
        <f>IF(VLOOKUP(A3299,$J$4:$K$19,2)="Y",IF(G3299&lt;='State Zip Codes'!$P$4,'State Zip Codes'!$P$3,IF(G3299&lt;='State Zip Codes'!$Q$4,'State Zip Codes'!$Q$3,IF(G3299&lt;='State Zip Codes'!$R$4,'State Zip Codes'!$R$3,IF(G3299&lt;='State Zip Codes'!$S$4,'State Zip Codes'!$S$3,IF(G3299&lt;='State Zip Codes'!$T$4,'State Zip Codes'!$T$3,"OUT OF TERRITORY"))))),$U$3)</f>
        <v>Zone 5</v>
      </c>
    </row>
    <row r="3300" spans="1:8" x14ac:dyDescent="0.25">
      <c r="A3300" t="s">
        <v>369</v>
      </c>
      <c r="B3300">
        <v>62014</v>
      </c>
      <c r="C3300" t="str">
        <f t="shared" si="51"/>
        <v>62014</v>
      </c>
      <c r="D3300" t="s">
        <v>350</v>
      </c>
      <c r="E3300" t="s">
        <v>2156</v>
      </c>
      <c r="F3300" t="s">
        <v>2273</v>
      </c>
      <c r="G3300" s="144">
        <v>230.52871148999998</v>
      </c>
      <c r="H3300" t="str">
        <f>IF(VLOOKUP(A3300,$J$4:$K$19,2)="Y",IF(G3300&lt;='State Zip Codes'!$P$4,'State Zip Codes'!$P$3,IF(G3300&lt;='State Zip Codes'!$Q$4,'State Zip Codes'!$Q$3,IF(G3300&lt;='State Zip Codes'!$R$4,'State Zip Codes'!$R$3,IF(G3300&lt;='State Zip Codes'!$S$4,'State Zip Codes'!$S$3,IF(G3300&lt;='State Zip Codes'!$T$4,'State Zip Codes'!$T$3,"OUT OF TERRITORY"))))),$U$3)</f>
        <v>Zone 5</v>
      </c>
    </row>
    <row r="3301" spans="1:8" x14ac:dyDescent="0.25">
      <c r="A3301" t="s">
        <v>369</v>
      </c>
      <c r="B3301">
        <v>62361</v>
      </c>
      <c r="C3301" t="str">
        <f t="shared" si="51"/>
        <v>62361</v>
      </c>
      <c r="D3301" t="s">
        <v>350</v>
      </c>
      <c r="E3301" t="s">
        <v>2210</v>
      </c>
      <c r="F3301" t="s">
        <v>2274</v>
      </c>
      <c r="G3301" s="144">
        <v>231.15008268</v>
      </c>
      <c r="H3301" t="str">
        <f>IF(VLOOKUP(A3301,$J$4:$K$19,2)="Y",IF(G3301&lt;='State Zip Codes'!$P$4,'State Zip Codes'!$P$3,IF(G3301&lt;='State Zip Codes'!$Q$4,'State Zip Codes'!$Q$3,IF(G3301&lt;='State Zip Codes'!$R$4,'State Zip Codes'!$R$3,IF(G3301&lt;='State Zip Codes'!$S$4,'State Zip Codes'!$S$3,IF(G3301&lt;='State Zip Codes'!$T$4,'State Zip Codes'!$T$3,"OUT OF TERRITORY"))))),$U$3)</f>
        <v>Zone 5</v>
      </c>
    </row>
    <row r="3302" spans="1:8" x14ac:dyDescent="0.25">
      <c r="A3302" t="s">
        <v>369</v>
      </c>
      <c r="B3302">
        <v>62079</v>
      </c>
      <c r="C3302" t="str">
        <f t="shared" si="51"/>
        <v>62079</v>
      </c>
      <c r="D3302" t="s">
        <v>350</v>
      </c>
      <c r="E3302" t="s">
        <v>2156</v>
      </c>
      <c r="F3302" t="s">
        <v>2275</v>
      </c>
      <c r="G3302" s="144">
        <v>231.77145386999999</v>
      </c>
      <c r="H3302" t="str">
        <f>IF(VLOOKUP(A3302,$J$4:$K$19,2)="Y",IF(G3302&lt;='State Zip Codes'!$P$4,'State Zip Codes'!$P$3,IF(G3302&lt;='State Zip Codes'!$Q$4,'State Zip Codes'!$Q$3,IF(G3302&lt;='State Zip Codes'!$R$4,'State Zip Codes'!$R$3,IF(G3302&lt;='State Zip Codes'!$S$4,'State Zip Codes'!$S$3,IF(G3302&lt;='State Zip Codes'!$T$4,'State Zip Codes'!$T$3,"OUT OF TERRITORY"))))),$U$3)</f>
        <v>Zone 5</v>
      </c>
    </row>
    <row r="3303" spans="1:8" x14ac:dyDescent="0.25">
      <c r="A3303" t="s">
        <v>369</v>
      </c>
      <c r="B3303">
        <v>62253</v>
      </c>
      <c r="C3303" t="str">
        <f t="shared" si="51"/>
        <v>62253</v>
      </c>
      <c r="D3303" t="s">
        <v>350</v>
      </c>
      <c r="E3303" t="s">
        <v>1925</v>
      </c>
      <c r="F3303" t="s">
        <v>2276</v>
      </c>
      <c r="G3303" s="144">
        <v>231.77145386999999</v>
      </c>
      <c r="H3303" t="str">
        <f>IF(VLOOKUP(A3303,$J$4:$K$19,2)="Y",IF(G3303&lt;='State Zip Codes'!$P$4,'State Zip Codes'!$P$3,IF(G3303&lt;='State Zip Codes'!$Q$4,'State Zip Codes'!$Q$3,IF(G3303&lt;='State Zip Codes'!$R$4,'State Zip Codes'!$R$3,IF(G3303&lt;='State Zip Codes'!$S$4,'State Zip Codes'!$S$3,IF(G3303&lt;='State Zip Codes'!$T$4,'State Zip Codes'!$T$3,"OUT OF TERRITORY"))))),$U$3)</f>
        <v>Zone 5</v>
      </c>
    </row>
    <row r="3304" spans="1:8" x14ac:dyDescent="0.25">
      <c r="A3304" t="s">
        <v>369</v>
      </c>
      <c r="B3304">
        <v>62878</v>
      </c>
      <c r="C3304" t="str">
        <f t="shared" si="51"/>
        <v>62878</v>
      </c>
      <c r="D3304" t="s">
        <v>350</v>
      </c>
      <c r="E3304" t="s">
        <v>1566</v>
      </c>
      <c r="F3304" t="s">
        <v>2277</v>
      </c>
      <c r="G3304" s="144">
        <v>231.77145386999999</v>
      </c>
      <c r="H3304" t="str">
        <f>IF(VLOOKUP(A3304,$J$4:$K$19,2)="Y",IF(G3304&lt;='State Zip Codes'!$P$4,'State Zip Codes'!$P$3,IF(G3304&lt;='State Zip Codes'!$Q$4,'State Zip Codes'!$Q$3,IF(G3304&lt;='State Zip Codes'!$R$4,'State Zip Codes'!$R$3,IF(G3304&lt;='State Zip Codes'!$S$4,'State Zip Codes'!$S$3,IF(G3304&lt;='State Zip Codes'!$T$4,'State Zip Codes'!$T$3,"OUT OF TERRITORY"))))),$U$3)</f>
        <v>Zone 5</v>
      </c>
    </row>
    <row r="3305" spans="1:8" x14ac:dyDescent="0.25">
      <c r="A3305" t="s">
        <v>369</v>
      </c>
      <c r="B3305">
        <v>62410</v>
      </c>
      <c r="C3305" t="str">
        <f t="shared" si="51"/>
        <v>62410</v>
      </c>
      <c r="D3305" t="s">
        <v>350</v>
      </c>
      <c r="E3305" t="s">
        <v>2278</v>
      </c>
      <c r="F3305" t="s">
        <v>2279</v>
      </c>
      <c r="G3305" s="144">
        <v>231.77145386999999</v>
      </c>
      <c r="H3305" t="str">
        <f>IF(VLOOKUP(A3305,$J$4:$K$19,2)="Y",IF(G3305&lt;='State Zip Codes'!$P$4,'State Zip Codes'!$P$3,IF(G3305&lt;='State Zip Codes'!$Q$4,'State Zip Codes'!$Q$3,IF(G3305&lt;='State Zip Codes'!$R$4,'State Zip Codes'!$R$3,IF(G3305&lt;='State Zip Codes'!$S$4,'State Zip Codes'!$S$3,IF(G3305&lt;='State Zip Codes'!$T$4,'State Zip Codes'!$T$3,"OUT OF TERRITORY"))))),$U$3)</f>
        <v>Zone 5</v>
      </c>
    </row>
    <row r="3306" spans="1:8" x14ac:dyDescent="0.25">
      <c r="A3306" t="s">
        <v>369</v>
      </c>
      <c r="B3306">
        <v>62376</v>
      </c>
      <c r="C3306" t="str">
        <f t="shared" si="51"/>
        <v>62376</v>
      </c>
      <c r="D3306" t="s">
        <v>350</v>
      </c>
      <c r="E3306" t="s">
        <v>390</v>
      </c>
      <c r="F3306" t="s">
        <v>2280</v>
      </c>
      <c r="G3306" s="144">
        <v>232.39282505999998</v>
      </c>
      <c r="H3306" t="str">
        <f>IF(VLOOKUP(A3306,$J$4:$K$19,2)="Y",IF(G3306&lt;='State Zip Codes'!$P$4,'State Zip Codes'!$P$3,IF(G3306&lt;='State Zip Codes'!$Q$4,'State Zip Codes'!$Q$3,IF(G3306&lt;='State Zip Codes'!$R$4,'State Zip Codes'!$R$3,IF(G3306&lt;='State Zip Codes'!$S$4,'State Zip Codes'!$S$3,IF(G3306&lt;='State Zip Codes'!$T$4,'State Zip Codes'!$T$3,"OUT OF TERRITORY"))))),$U$3)</f>
        <v>Zone 5</v>
      </c>
    </row>
    <row r="3307" spans="1:8" x14ac:dyDescent="0.25">
      <c r="A3307" t="s">
        <v>369</v>
      </c>
      <c r="B3307">
        <v>62446</v>
      </c>
      <c r="C3307" t="str">
        <f t="shared" si="51"/>
        <v>62446</v>
      </c>
      <c r="D3307" t="s">
        <v>350</v>
      </c>
      <c r="E3307" t="s">
        <v>1566</v>
      </c>
      <c r="F3307" t="s">
        <v>2281</v>
      </c>
      <c r="G3307" s="144">
        <v>233.01419625</v>
      </c>
      <c r="H3307" t="str">
        <f>IF(VLOOKUP(A3307,$J$4:$K$19,2)="Y",IF(G3307&lt;='State Zip Codes'!$P$4,'State Zip Codes'!$P$3,IF(G3307&lt;='State Zip Codes'!$Q$4,'State Zip Codes'!$Q$3,IF(G3307&lt;='State Zip Codes'!$R$4,'State Zip Codes'!$R$3,IF(G3307&lt;='State Zip Codes'!$S$4,'State Zip Codes'!$S$3,IF(G3307&lt;='State Zip Codes'!$T$4,'State Zip Codes'!$T$3,"OUT OF TERRITORY"))))),$U$3)</f>
        <v>Zone 5</v>
      </c>
    </row>
    <row r="3308" spans="1:8" x14ac:dyDescent="0.25">
      <c r="A3308" t="s">
        <v>369</v>
      </c>
      <c r="B3308">
        <v>62312</v>
      </c>
      <c r="C3308" t="str">
        <f t="shared" si="51"/>
        <v>62312</v>
      </c>
      <c r="D3308" t="s">
        <v>350</v>
      </c>
      <c r="E3308" t="s">
        <v>2210</v>
      </c>
      <c r="F3308" t="s">
        <v>2282</v>
      </c>
      <c r="G3308" s="144">
        <v>233.01419625</v>
      </c>
      <c r="H3308" t="str">
        <f>IF(VLOOKUP(A3308,$J$4:$K$19,2)="Y",IF(G3308&lt;='State Zip Codes'!$P$4,'State Zip Codes'!$P$3,IF(G3308&lt;='State Zip Codes'!$Q$4,'State Zip Codes'!$Q$3,IF(G3308&lt;='State Zip Codes'!$R$4,'State Zip Codes'!$R$3,IF(G3308&lt;='State Zip Codes'!$S$4,'State Zip Codes'!$S$3,IF(G3308&lt;='State Zip Codes'!$T$4,'State Zip Codes'!$T$3,"OUT OF TERRITORY"))))),$U$3)</f>
        <v>Zone 5</v>
      </c>
    </row>
    <row r="3309" spans="1:8" x14ac:dyDescent="0.25">
      <c r="A3309" t="s">
        <v>369</v>
      </c>
      <c r="B3309">
        <v>62365</v>
      </c>
      <c r="C3309" t="str">
        <f t="shared" si="51"/>
        <v>62365</v>
      </c>
      <c r="D3309" t="s">
        <v>350</v>
      </c>
      <c r="E3309" t="s">
        <v>390</v>
      </c>
      <c r="F3309" t="s">
        <v>2283</v>
      </c>
      <c r="G3309" s="144">
        <v>233.63556743999999</v>
      </c>
      <c r="H3309" t="str">
        <f>IF(VLOOKUP(A3309,$J$4:$K$19,2)="Y",IF(G3309&lt;='State Zip Codes'!$P$4,'State Zip Codes'!$P$3,IF(G3309&lt;='State Zip Codes'!$Q$4,'State Zip Codes'!$Q$3,IF(G3309&lt;='State Zip Codes'!$R$4,'State Zip Codes'!$R$3,IF(G3309&lt;='State Zip Codes'!$S$4,'State Zip Codes'!$S$3,IF(G3309&lt;='State Zip Codes'!$T$4,'State Zip Codes'!$T$3,"OUT OF TERRITORY"))))),$U$3)</f>
        <v>Zone 5</v>
      </c>
    </row>
    <row r="3310" spans="1:8" x14ac:dyDescent="0.25">
      <c r="A3310" t="s">
        <v>369</v>
      </c>
      <c r="B3310">
        <v>62054</v>
      </c>
      <c r="C3310" t="str">
        <f t="shared" si="51"/>
        <v>62054</v>
      </c>
      <c r="D3310" t="s">
        <v>350</v>
      </c>
      <c r="E3310" t="s">
        <v>2224</v>
      </c>
      <c r="F3310" t="s">
        <v>1563</v>
      </c>
      <c r="G3310" s="144">
        <v>233.63556743999999</v>
      </c>
      <c r="H3310" t="str">
        <f>IF(VLOOKUP(A3310,$J$4:$K$19,2)="Y",IF(G3310&lt;='State Zip Codes'!$P$4,'State Zip Codes'!$P$3,IF(G3310&lt;='State Zip Codes'!$Q$4,'State Zip Codes'!$Q$3,IF(G3310&lt;='State Zip Codes'!$R$4,'State Zip Codes'!$R$3,IF(G3310&lt;='State Zip Codes'!$S$4,'State Zip Codes'!$S$3,IF(G3310&lt;='State Zip Codes'!$T$4,'State Zip Codes'!$T$3,"OUT OF TERRITORY"))))),$U$3)</f>
        <v>Zone 5</v>
      </c>
    </row>
    <row r="3311" spans="1:8" x14ac:dyDescent="0.25">
      <c r="A3311" t="s">
        <v>369</v>
      </c>
      <c r="B3311">
        <v>62476</v>
      </c>
      <c r="C3311" t="str">
        <f t="shared" si="51"/>
        <v>62476</v>
      </c>
      <c r="D3311" t="s">
        <v>350</v>
      </c>
      <c r="E3311" t="s">
        <v>528</v>
      </c>
      <c r="F3311" t="s">
        <v>2284</v>
      </c>
      <c r="G3311" s="144">
        <v>233.63556743999999</v>
      </c>
      <c r="H3311" t="str">
        <f>IF(VLOOKUP(A3311,$J$4:$K$19,2)="Y",IF(G3311&lt;='State Zip Codes'!$P$4,'State Zip Codes'!$P$3,IF(G3311&lt;='State Zip Codes'!$Q$4,'State Zip Codes'!$Q$3,IF(G3311&lt;='State Zip Codes'!$R$4,'State Zip Codes'!$R$3,IF(G3311&lt;='State Zip Codes'!$S$4,'State Zip Codes'!$S$3,IF(G3311&lt;='State Zip Codes'!$T$4,'State Zip Codes'!$T$3,"OUT OF TERRITORY"))))),$U$3)</f>
        <v>Zone 5</v>
      </c>
    </row>
    <row r="3312" spans="1:8" x14ac:dyDescent="0.25">
      <c r="A3312" t="s">
        <v>369</v>
      </c>
      <c r="B3312">
        <v>62881</v>
      </c>
      <c r="C3312" t="str">
        <f t="shared" si="51"/>
        <v>62881</v>
      </c>
      <c r="D3312" t="s">
        <v>350</v>
      </c>
      <c r="E3312" t="s">
        <v>811</v>
      </c>
      <c r="F3312" t="s">
        <v>2285</v>
      </c>
      <c r="G3312" s="144">
        <v>233.63556743999999</v>
      </c>
      <c r="H3312" t="str">
        <f>IF(VLOOKUP(A3312,$J$4:$K$19,2)="Y",IF(G3312&lt;='State Zip Codes'!$P$4,'State Zip Codes'!$P$3,IF(G3312&lt;='State Zip Codes'!$Q$4,'State Zip Codes'!$Q$3,IF(G3312&lt;='State Zip Codes'!$R$4,'State Zip Codes'!$R$3,IF(G3312&lt;='State Zip Codes'!$S$4,'State Zip Codes'!$S$3,IF(G3312&lt;='State Zip Codes'!$T$4,'State Zip Codes'!$T$3,"OUT OF TERRITORY"))))),$U$3)</f>
        <v>Zone 5</v>
      </c>
    </row>
    <row r="3313" spans="1:8" x14ac:dyDescent="0.25">
      <c r="A3313" t="s">
        <v>369</v>
      </c>
      <c r="B3313">
        <v>62849</v>
      </c>
      <c r="C3313" t="str">
        <f t="shared" si="51"/>
        <v>62849</v>
      </c>
      <c r="D3313" t="s">
        <v>350</v>
      </c>
      <c r="E3313" t="s">
        <v>811</v>
      </c>
      <c r="F3313" t="s">
        <v>2286</v>
      </c>
      <c r="G3313" s="144">
        <v>234.25693862999998</v>
      </c>
      <c r="H3313" t="str">
        <f>IF(VLOOKUP(A3313,$J$4:$K$19,2)="Y",IF(G3313&lt;='State Zip Codes'!$P$4,'State Zip Codes'!$P$3,IF(G3313&lt;='State Zip Codes'!$Q$4,'State Zip Codes'!$Q$3,IF(G3313&lt;='State Zip Codes'!$R$4,'State Zip Codes'!$R$3,IF(G3313&lt;='State Zip Codes'!$S$4,'State Zip Codes'!$S$3,IF(G3313&lt;='State Zip Codes'!$T$4,'State Zip Codes'!$T$3,"OUT OF TERRITORY"))))),$U$3)</f>
        <v>Zone 5</v>
      </c>
    </row>
    <row r="3314" spans="1:8" x14ac:dyDescent="0.25">
      <c r="A3314" t="s">
        <v>369</v>
      </c>
      <c r="B3314">
        <v>62275</v>
      </c>
      <c r="C3314" t="str">
        <f t="shared" si="51"/>
        <v>62275</v>
      </c>
      <c r="D3314" t="s">
        <v>350</v>
      </c>
      <c r="E3314" t="s">
        <v>527</v>
      </c>
      <c r="F3314" t="s">
        <v>2287</v>
      </c>
      <c r="G3314" s="144">
        <v>234.87830982</v>
      </c>
      <c r="H3314" t="str">
        <f>IF(VLOOKUP(A3314,$J$4:$K$19,2)="Y",IF(G3314&lt;='State Zip Codes'!$P$4,'State Zip Codes'!$P$3,IF(G3314&lt;='State Zip Codes'!$Q$4,'State Zip Codes'!$Q$3,IF(G3314&lt;='State Zip Codes'!$R$4,'State Zip Codes'!$R$3,IF(G3314&lt;='State Zip Codes'!$S$4,'State Zip Codes'!$S$3,IF(G3314&lt;='State Zip Codes'!$T$4,'State Zip Codes'!$T$3,"OUT OF TERRITORY"))))),$U$3)</f>
        <v>Zone 5</v>
      </c>
    </row>
    <row r="3315" spans="1:8" x14ac:dyDescent="0.25">
      <c r="A3315" t="s">
        <v>369</v>
      </c>
      <c r="B3315">
        <v>62001</v>
      </c>
      <c r="C3315" t="str">
        <f t="shared" si="51"/>
        <v>62001</v>
      </c>
      <c r="D3315" t="s">
        <v>350</v>
      </c>
      <c r="E3315" t="s">
        <v>1071</v>
      </c>
      <c r="F3315" t="s">
        <v>2288</v>
      </c>
      <c r="G3315" s="144">
        <v>234.87830982</v>
      </c>
      <c r="H3315" t="str">
        <f>IF(VLOOKUP(A3315,$J$4:$K$19,2)="Y",IF(G3315&lt;='State Zip Codes'!$P$4,'State Zip Codes'!$P$3,IF(G3315&lt;='State Zip Codes'!$Q$4,'State Zip Codes'!$Q$3,IF(G3315&lt;='State Zip Codes'!$R$4,'State Zip Codes'!$R$3,IF(G3315&lt;='State Zip Codes'!$S$4,'State Zip Codes'!$S$3,IF(G3315&lt;='State Zip Codes'!$T$4,'State Zip Codes'!$T$3,"OUT OF TERRITORY"))))),$U$3)</f>
        <v>Zone 5</v>
      </c>
    </row>
    <row r="3316" spans="1:8" x14ac:dyDescent="0.25">
      <c r="A3316" t="s">
        <v>369</v>
      </c>
      <c r="B3316">
        <v>62021</v>
      </c>
      <c r="C3316" t="str">
        <f t="shared" si="51"/>
        <v>62021</v>
      </c>
      <c r="D3316" t="s">
        <v>350</v>
      </c>
      <c r="E3316" t="s">
        <v>1071</v>
      </c>
      <c r="F3316" t="s">
        <v>2289</v>
      </c>
      <c r="G3316" s="144">
        <v>234.87830982</v>
      </c>
      <c r="H3316" t="str">
        <f>IF(VLOOKUP(A3316,$J$4:$K$19,2)="Y",IF(G3316&lt;='State Zip Codes'!$P$4,'State Zip Codes'!$P$3,IF(G3316&lt;='State Zip Codes'!$Q$4,'State Zip Codes'!$Q$3,IF(G3316&lt;='State Zip Codes'!$R$4,'State Zip Codes'!$R$3,IF(G3316&lt;='State Zip Codes'!$S$4,'State Zip Codes'!$S$3,IF(G3316&lt;='State Zip Codes'!$T$4,'State Zip Codes'!$T$3,"OUT OF TERRITORY"))))),$U$3)</f>
        <v>Zone 5</v>
      </c>
    </row>
    <row r="3317" spans="1:8" x14ac:dyDescent="0.25">
      <c r="A3317" t="s">
        <v>369</v>
      </c>
      <c r="B3317">
        <v>62027</v>
      </c>
      <c r="C3317" t="str">
        <f t="shared" si="51"/>
        <v>62027</v>
      </c>
      <c r="D3317" t="s">
        <v>350</v>
      </c>
      <c r="E3317" t="s">
        <v>2224</v>
      </c>
      <c r="F3317" t="s">
        <v>2290</v>
      </c>
      <c r="G3317" s="144">
        <v>234.87830982</v>
      </c>
      <c r="H3317" t="str">
        <f>IF(VLOOKUP(A3317,$J$4:$K$19,2)="Y",IF(G3317&lt;='State Zip Codes'!$P$4,'State Zip Codes'!$P$3,IF(G3317&lt;='State Zip Codes'!$Q$4,'State Zip Codes'!$Q$3,IF(G3317&lt;='State Zip Codes'!$R$4,'State Zip Codes'!$R$3,IF(G3317&lt;='State Zip Codes'!$S$4,'State Zip Codes'!$S$3,IF(G3317&lt;='State Zip Codes'!$T$4,'State Zip Codes'!$T$3,"OUT OF TERRITORY"))))),$U$3)</f>
        <v>Zone 5</v>
      </c>
    </row>
    <row r="3318" spans="1:8" x14ac:dyDescent="0.25">
      <c r="A3318" t="s">
        <v>369</v>
      </c>
      <c r="B3318">
        <v>62305</v>
      </c>
      <c r="C3318" t="str">
        <f t="shared" si="51"/>
        <v>62305</v>
      </c>
      <c r="D3318" t="s">
        <v>350</v>
      </c>
      <c r="E3318" t="s">
        <v>390</v>
      </c>
      <c r="F3318" t="s">
        <v>1112</v>
      </c>
      <c r="G3318" s="144">
        <v>235.49968100999999</v>
      </c>
      <c r="H3318" t="str">
        <f>IF(VLOOKUP(A3318,$J$4:$K$19,2)="Y",IF(G3318&lt;='State Zip Codes'!$P$4,'State Zip Codes'!$P$3,IF(G3318&lt;='State Zip Codes'!$Q$4,'State Zip Codes'!$Q$3,IF(G3318&lt;='State Zip Codes'!$R$4,'State Zip Codes'!$R$3,IF(G3318&lt;='State Zip Codes'!$S$4,'State Zip Codes'!$S$3,IF(G3318&lt;='State Zip Codes'!$T$4,'State Zip Codes'!$T$3,"OUT OF TERRITORY"))))),$U$3)</f>
        <v>Zone 5</v>
      </c>
    </row>
    <row r="3319" spans="1:8" x14ac:dyDescent="0.25">
      <c r="A3319" t="s">
        <v>369</v>
      </c>
      <c r="B3319">
        <v>62823</v>
      </c>
      <c r="C3319" t="str">
        <f t="shared" si="51"/>
        <v>62823</v>
      </c>
      <c r="D3319" t="s">
        <v>350</v>
      </c>
      <c r="E3319" t="s">
        <v>1566</v>
      </c>
      <c r="F3319" t="s">
        <v>2291</v>
      </c>
      <c r="G3319" s="144">
        <v>235.49968100999999</v>
      </c>
      <c r="H3319" t="str">
        <f>IF(VLOOKUP(A3319,$J$4:$K$19,2)="Y",IF(G3319&lt;='State Zip Codes'!$P$4,'State Zip Codes'!$P$3,IF(G3319&lt;='State Zip Codes'!$Q$4,'State Zip Codes'!$Q$3,IF(G3319&lt;='State Zip Codes'!$R$4,'State Zip Codes'!$R$3,IF(G3319&lt;='State Zip Codes'!$S$4,'State Zip Codes'!$S$3,IF(G3319&lt;='State Zip Codes'!$T$4,'State Zip Codes'!$T$3,"OUT OF TERRITORY"))))),$U$3)</f>
        <v>Zone 5</v>
      </c>
    </row>
    <row r="3320" spans="1:8" x14ac:dyDescent="0.25">
      <c r="A3320" t="s">
        <v>369</v>
      </c>
      <c r="B3320">
        <v>62097</v>
      </c>
      <c r="C3320" t="str">
        <f t="shared" si="51"/>
        <v>62097</v>
      </c>
      <c r="D3320" t="s">
        <v>350</v>
      </c>
      <c r="E3320" t="s">
        <v>1071</v>
      </c>
      <c r="F3320" t="s">
        <v>2292</v>
      </c>
      <c r="G3320" s="144">
        <v>235.49968100999999</v>
      </c>
      <c r="H3320" t="str">
        <f>IF(VLOOKUP(A3320,$J$4:$K$19,2)="Y",IF(G3320&lt;='State Zip Codes'!$P$4,'State Zip Codes'!$P$3,IF(G3320&lt;='State Zip Codes'!$Q$4,'State Zip Codes'!$Q$3,IF(G3320&lt;='State Zip Codes'!$R$4,'State Zip Codes'!$R$3,IF(G3320&lt;='State Zip Codes'!$S$4,'State Zip Codes'!$S$3,IF(G3320&lt;='State Zip Codes'!$T$4,'State Zip Codes'!$T$3,"OUT OF TERRITORY"))))),$U$3)</f>
        <v>Zone 5</v>
      </c>
    </row>
    <row r="3321" spans="1:8" x14ac:dyDescent="0.25">
      <c r="A3321" t="s">
        <v>369</v>
      </c>
      <c r="B3321">
        <v>62850</v>
      </c>
      <c r="C3321" t="str">
        <f t="shared" si="51"/>
        <v>62850</v>
      </c>
      <c r="D3321" t="s">
        <v>350</v>
      </c>
      <c r="E3321" t="s">
        <v>1566</v>
      </c>
      <c r="F3321" t="s">
        <v>2293</v>
      </c>
      <c r="G3321" s="144">
        <v>236.12105219999998</v>
      </c>
      <c r="H3321" t="str">
        <f>IF(VLOOKUP(A3321,$J$4:$K$19,2)="Y",IF(G3321&lt;='State Zip Codes'!$P$4,'State Zip Codes'!$P$3,IF(G3321&lt;='State Zip Codes'!$Q$4,'State Zip Codes'!$Q$3,IF(G3321&lt;='State Zip Codes'!$R$4,'State Zip Codes'!$R$3,IF(G3321&lt;='State Zip Codes'!$S$4,'State Zip Codes'!$S$3,IF(G3321&lt;='State Zip Codes'!$T$4,'State Zip Codes'!$T$3,"OUT OF TERRITORY"))))),$U$3)</f>
        <v>Zone 5</v>
      </c>
    </row>
    <row r="3322" spans="1:8" x14ac:dyDescent="0.25">
      <c r="A3322" t="s">
        <v>369</v>
      </c>
      <c r="B3322">
        <v>62870</v>
      </c>
      <c r="C3322" t="str">
        <f t="shared" si="51"/>
        <v>62870</v>
      </c>
      <c r="D3322" t="s">
        <v>350</v>
      </c>
      <c r="E3322" t="s">
        <v>811</v>
      </c>
      <c r="F3322" t="s">
        <v>2294</v>
      </c>
      <c r="G3322" s="144">
        <v>236.12105219999998</v>
      </c>
      <c r="H3322" t="str">
        <f>IF(VLOOKUP(A3322,$J$4:$K$19,2)="Y",IF(G3322&lt;='State Zip Codes'!$P$4,'State Zip Codes'!$P$3,IF(G3322&lt;='State Zip Codes'!$Q$4,'State Zip Codes'!$Q$3,IF(G3322&lt;='State Zip Codes'!$R$4,'State Zip Codes'!$R$3,IF(G3322&lt;='State Zip Codes'!$S$4,'State Zip Codes'!$S$3,IF(G3322&lt;='State Zip Codes'!$T$4,'State Zip Codes'!$T$3,"OUT OF TERRITORY"))))),$U$3)</f>
        <v>Zone 5</v>
      </c>
    </row>
    <row r="3323" spans="1:8" x14ac:dyDescent="0.25">
      <c r="A3323" t="s">
        <v>369</v>
      </c>
      <c r="B3323">
        <v>62053</v>
      </c>
      <c r="C3323" t="str">
        <f t="shared" si="51"/>
        <v>62053</v>
      </c>
      <c r="D3323" t="s">
        <v>350</v>
      </c>
      <c r="E3323" t="s">
        <v>1121</v>
      </c>
      <c r="F3323" t="s">
        <v>2295</v>
      </c>
      <c r="G3323" s="144">
        <v>236.74242339</v>
      </c>
      <c r="H3323" t="str">
        <f>IF(VLOOKUP(A3323,$J$4:$K$19,2)="Y",IF(G3323&lt;='State Zip Codes'!$P$4,'State Zip Codes'!$P$3,IF(G3323&lt;='State Zip Codes'!$Q$4,'State Zip Codes'!$Q$3,IF(G3323&lt;='State Zip Codes'!$R$4,'State Zip Codes'!$R$3,IF(G3323&lt;='State Zip Codes'!$S$4,'State Zip Codes'!$S$3,IF(G3323&lt;='State Zip Codes'!$T$4,'State Zip Codes'!$T$3,"OUT OF TERRITORY"))))),$U$3)</f>
        <v>Zone 5</v>
      </c>
    </row>
    <row r="3324" spans="1:8" x14ac:dyDescent="0.25">
      <c r="A3324" t="s">
        <v>369</v>
      </c>
      <c r="B3324">
        <v>62012</v>
      </c>
      <c r="C3324" t="str">
        <f t="shared" si="51"/>
        <v>62012</v>
      </c>
      <c r="D3324" t="s">
        <v>350</v>
      </c>
      <c r="E3324" t="s">
        <v>2156</v>
      </c>
      <c r="F3324" t="s">
        <v>405</v>
      </c>
      <c r="G3324" s="144">
        <v>236.74242339</v>
      </c>
      <c r="H3324" t="str">
        <f>IF(VLOOKUP(A3324,$J$4:$K$19,2)="Y",IF(G3324&lt;='State Zip Codes'!$P$4,'State Zip Codes'!$P$3,IF(G3324&lt;='State Zip Codes'!$Q$4,'State Zip Codes'!$Q$3,IF(G3324&lt;='State Zip Codes'!$R$4,'State Zip Codes'!$R$3,IF(G3324&lt;='State Zip Codes'!$S$4,'State Zip Codes'!$S$3,IF(G3324&lt;='State Zip Codes'!$T$4,'State Zip Codes'!$T$3,"OUT OF TERRITORY"))))),$U$3)</f>
        <v>Zone 5</v>
      </c>
    </row>
    <row r="3325" spans="1:8" x14ac:dyDescent="0.25">
      <c r="A3325" t="s">
        <v>369</v>
      </c>
      <c r="B3325">
        <v>62882</v>
      </c>
      <c r="C3325" t="str">
        <f t="shared" si="51"/>
        <v>62882</v>
      </c>
      <c r="D3325" t="s">
        <v>350</v>
      </c>
      <c r="E3325" t="s">
        <v>811</v>
      </c>
      <c r="F3325" t="s">
        <v>2296</v>
      </c>
      <c r="G3325" s="144">
        <v>237.36379457999999</v>
      </c>
      <c r="H3325" t="str">
        <f>IF(VLOOKUP(A3325,$J$4:$K$19,2)="Y",IF(G3325&lt;='State Zip Codes'!$P$4,'State Zip Codes'!$P$3,IF(G3325&lt;='State Zip Codes'!$Q$4,'State Zip Codes'!$Q$3,IF(G3325&lt;='State Zip Codes'!$R$4,'State Zip Codes'!$R$3,IF(G3325&lt;='State Zip Codes'!$S$4,'State Zip Codes'!$S$3,IF(G3325&lt;='State Zip Codes'!$T$4,'State Zip Codes'!$T$3,"OUT OF TERRITORY"))))),$U$3)</f>
        <v>Zone 5</v>
      </c>
    </row>
    <row r="3326" spans="1:8" x14ac:dyDescent="0.25">
      <c r="A3326" t="s">
        <v>369</v>
      </c>
      <c r="B3326">
        <v>62815</v>
      </c>
      <c r="C3326" t="str">
        <f t="shared" si="51"/>
        <v>62815</v>
      </c>
      <c r="D3326" t="s">
        <v>350</v>
      </c>
      <c r="E3326" t="s">
        <v>528</v>
      </c>
      <c r="F3326" t="s">
        <v>2297</v>
      </c>
      <c r="G3326" s="144">
        <v>237.98516576999998</v>
      </c>
      <c r="H3326" t="str">
        <f>IF(VLOOKUP(A3326,$J$4:$K$19,2)="Y",IF(G3326&lt;='State Zip Codes'!$P$4,'State Zip Codes'!$P$3,IF(G3326&lt;='State Zip Codes'!$Q$4,'State Zip Codes'!$Q$3,IF(G3326&lt;='State Zip Codes'!$R$4,'State Zip Codes'!$R$3,IF(G3326&lt;='State Zip Codes'!$S$4,'State Zip Codes'!$S$3,IF(G3326&lt;='State Zip Codes'!$T$4,'State Zip Codes'!$T$3,"OUT OF TERRITORY"))))),$U$3)</f>
        <v>Zone 5</v>
      </c>
    </row>
    <row r="3327" spans="1:8" x14ac:dyDescent="0.25">
      <c r="A3327" t="s">
        <v>369</v>
      </c>
      <c r="B3327">
        <v>62301</v>
      </c>
      <c r="C3327" t="str">
        <f t="shared" si="51"/>
        <v>62301</v>
      </c>
      <c r="D3327" t="s">
        <v>350</v>
      </c>
      <c r="E3327" t="s">
        <v>390</v>
      </c>
      <c r="F3327" t="s">
        <v>1112</v>
      </c>
      <c r="G3327" s="144">
        <v>238.60653695999997</v>
      </c>
      <c r="H3327" t="str">
        <f>IF(VLOOKUP(A3327,$J$4:$K$19,2)="Y",IF(G3327&lt;='State Zip Codes'!$P$4,'State Zip Codes'!$P$3,IF(G3327&lt;='State Zip Codes'!$Q$4,'State Zip Codes'!$Q$3,IF(G3327&lt;='State Zip Codes'!$R$4,'State Zip Codes'!$R$3,IF(G3327&lt;='State Zip Codes'!$S$4,'State Zip Codes'!$S$3,IF(G3327&lt;='State Zip Codes'!$T$4,'State Zip Codes'!$T$3,"OUT OF TERRITORY"))))),$U$3)</f>
        <v>Zone 5</v>
      </c>
    </row>
    <row r="3328" spans="1:8" x14ac:dyDescent="0.25">
      <c r="A3328" t="s">
        <v>369</v>
      </c>
      <c r="B3328">
        <v>62067</v>
      </c>
      <c r="C3328" t="str">
        <f t="shared" si="51"/>
        <v>62067</v>
      </c>
      <c r="D3328" t="s">
        <v>350</v>
      </c>
      <c r="E3328" t="s">
        <v>1071</v>
      </c>
      <c r="F3328" t="s">
        <v>2298</v>
      </c>
      <c r="G3328" s="144">
        <v>238.60653695999997</v>
      </c>
      <c r="H3328" t="str">
        <f>IF(VLOOKUP(A3328,$J$4:$K$19,2)="Y",IF(G3328&lt;='State Zip Codes'!$P$4,'State Zip Codes'!$P$3,IF(G3328&lt;='State Zip Codes'!$Q$4,'State Zip Codes'!$Q$3,IF(G3328&lt;='State Zip Codes'!$R$4,'State Zip Codes'!$R$3,IF(G3328&lt;='State Zip Codes'!$S$4,'State Zip Codes'!$S$3,IF(G3328&lt;='State Zip Codes'!$T$4,'State Zip Codes'!$T$3,"OUT OF TERRITORY"))))),$U$3)</f>
        <v>Zone 5</v>
      </c>
    </row>
    <row r="3329" spans="1:8" x14ac:dyDescent="0.25">
      <c r="A3329" t="s">
        <v>369</v>
      </c>
      <c r="B3329">
        <v>62356</v>
      </c>
      <c r="C3329" t="str">
        <f t="shared" si="51"/>
        <v>62356</v>
      </c>
      <c r="D3329" t="s">
        <v>350</v>
      </c>
      <c r="E3329" t="s">
        <v>2210</v>
      </c>
      <c r="F3329" t="s">
        <v>2299</v>
      </c>
      <c r="G3329" s="144">
        <v>238.60653695999997</v>
      </c>
      <c r="H3329" t="str">
        <f>IF(VLOOKUP(A3329,$J$4:$K$19,2)="Y",IF(G3329&lt;='State Zip Codes'!$P$4,'State Zip Codes'!$P$3,IF(G3329&lt;='State Zip Codes'!$Q$4,'State Zip Codes'!$Q$3,IF(G3329&lt;='State Zip Codes'!$R$4,'State Zip Codes'!$R$3,IF(G3329&lt;='State Zip Codes'!$S$4,'State Zip Codes'!$S$3,IF(G3329&lt;='State Zip Codes'!$T$4,'State Zip Codes'!$T$3,"OUT OF TERRITORY"))))),$U$3)</f>
        <v>Zone 5</v>
      </c>
    </row>
    <row r="3330" spans="1:8" x14ac:dyDescent="0.25">
      <c r="A3330" t="s">
        <v>369</v>
      </c>
      <c r="B3330">
        <v>62052</v>
      </c>
      <c r="C3330" t="str">
        <f t="shared" si="51"/>
        <v>62052</v>
      </c>
      <c r="D3330" t="s">
        <v>350</v>
      </c>
      <c r="E3330" t="s">
        <v>2265</v>
      </c>
      <c r="F3330" t="s">
        <v>2300</v>
      </c>
      <c r="G3330" s="144">
        <v>238.60653695999997</v>
      </c>
      <c r="H3330" t="str">
        <f>IF(VLOOKUP(A3330,$J$4:$K$19,2)="Y",IF(G3330&lt;='State Zip Codes'!$P$4,'State Zip Codes'!$P$3,IF(G3330&lt;='State Zip Codes'!$Q$4,'State Zip Codes'!$Q$3,IF(G3330&lt;='State Zip Codes'!$R$4,'State Zip Codes'!$R$3,IF(G3330&lt;='State Zip Codes'!$S$4,'State Zip Codes'!$S$3,IF(G3330&lt;='State Zip Codes'!$T$4,'State Zip Codes'!$T$3,"OUT OF TERRITORY"))))),$U$3)</f>
        <v>Zone 5</v>
      </c>
    </row>
    <row r="3331" spans="1:8" x14ac:dyDescent="0.25">
      <c r="A3331" t="s">
        <v>369</v>
      </c>
      <c r="B3331">
        <v>62360</v>
      </c>
      <c r="C3331" t="str">
        <f t="shared" si="51"/>
        <v>62360</v>
      </c>
      <c r="D3331" t="s">
        <v>350</v>
      </c>
      <c r="E3331" t="s">
        <v>390</v>
      </c>
      <c r="F3331" t="s">
        <v>2301</v>
      </c>
      <c r="G3331" s="144">
        <v>239.22790814999999</v>
      </c>
      <c r="H3331" t="str">
        <f>IF(VLOOKUP(A3331,$J$4:$K$19,2)="Y",IF(G3331&lt;='State Zip Codes'!$P$4,'State Zip Codes'!$P$3,IF(G3331&lt;='State Zip Codes'!$Q$4,'State Zip Codes'!$Q$3,IF(G3331&lt;='State Zip Codes'!$R$4,'State Zip Codes'!$R$3,IF(G3331&lt;='State Zip Codes'!$S$4,'State Zip Codes'!$S$3,IF(G3331&lt;='State Zip Codes'!$T$4,'State Zip Codes'!$T$3,"OUT OF TERRITORY"))))),$U$3)</f>
        <v>Zone 5</v>
      </c>
    </row>
    <row r="3332" spans="1:8" x14ac:dyDescent="0.25">
      <c r="A3332" t="s">
        <v>369</v>
      </c>
      <c r="B3332">
        <v>62355</v>
      </c>
      <c r="C3332" t="str">
        <f t="shared" si="51"/>
        <v>62355</v>
      </c>
      <c r="D3332" t="s">
        <v>350</v>
      </c>
      <c r="E3332" t="s">
        <v>2210</v>
      </c>
      <c r="F3332" t="s">
        <v>2302</v>
      </c>
      <c r="G3332" s="144">
        <v>239.22790814999999</v>
      </c>
      <c r="H3332" t="str">
        <f>IF(VLOOKUP(A3332,$J$4:$K$19,2)="Y",IF(G3332&lt;='State Zip Codes'!$P$4,'State Zip Codes'!$P$3,IF(G3332&lt;='State Zip Codes'!$Q$4,'State Zip Codes'!$Q$3,IF(G3332&lt;='State Zip Codes'!$R$4,'State Zip Codes'!$R$3,IF(G3332&lt;='State Zip Codes'!$S$4,'State Zip Codes'!$S$3,IF(G3332&lt;='State Zip Codes'!$T$4,'State Zip Codes'!$T$3,"OUT OF TERRITORY"))))),$U$3)</f>
        <v>Zone 5</v>
      </c>
    </row>
    <row r="3333" spans="1:8" x14ac:dyDescent="0.25">
      <c r="A3333" t="s">
        <v>369</v>
      </c>
      <c r="B3333">
        <v>62863</v>
      </c>
      <c r="C3333" t="str">
        <f t="shared" ref="C3333:C3396" si="52">TRIM(CLEAN(B3333))</f>
        <v>62863</v>
      </c>
      <c r="D3333" t="s">
        <v>350</v>
      </c>
      <c r="E3333" t="s">
        <v>2278</v>
      </c>
      <c r="F3333" t="s">
        <v>2303</v>
      </c>
      <c r="G3333" s="144">
        <v>239.84927933999998</v>
      </c>
      <c r="H3333" t="str">
        <f>IF(VLOOKUP(A3333,$J$4:$K$19,2)="Y",IF(G3333&lt;='State Zip Codes'!$P$4,'State Zip Codes'!$P$3,IF(G3333&lt;='State Zip Codes'!$Q$4,'State Zip Codes'!$Q$3,IF(G3333&lt;='State Zip Codes'!$R$4,'State Zip Codes'!$R$3,IF(G3333&lt;='State Zip Codes'!$S$4,'State Zip Codes'!$S$3,IF(G3333&lt;='State Zip Codes'!$T$4,'State Zip Codes'!$T$3,"OUT OF TERRITORY"))))),$U$3)</f>
        <v>Zone 5</v>
      </c>
    </row>
    <row r="3334" spans="1:8" x14ac:dyDescent="0.25">
      <c r="A3334" t="s">
        <v>369</v>
      </c>
      <c r="B3334">
        <v>62249</v>
      </c>
      <c r="C3334" t="str">
        <f t="shared" si="52"/>
        <v>62249</v>
      </c>
      <c r="D3334" t="s">
        <v>350</v>
      </c>
      <c r="E3334" t="s">
        <v>1071</v>
      </c>
      <c r="F3334" t="s">
        <v>2304</v>
      </c>
      <c r="G3334" s="144">
        <v>239.84927933999998</v>
      </c>
      <c r="H3334" t="str">
        <f>IF(VLOOKUP(A3334,$J$4:$K$19,2)="Y",IF(G3334&lt;='State Zip Codes'!$P$4,'State Zip Codes'!$P$3,IF(G3334&lt;='State Zip Codes'!$Q$4,'State Zip Codes'!$Q$3,IF(G3334&lt;='State Zip Codes'!$R$4,'State Zip Codes'!$R$3,IF(G3334&lt;='State Zip Codes'!$S$4,'State Zip Codes'!$S$3,IF(G3334&lt;='State Zip Codes'!$T$4,'State Zip Codes'!$T$3,"OUT OF TERRITORY"))))),$U$3)</f>
        <v>Zone 5</v>
      </c>
    </row>
    <row r="3335" spans="1:8" x14ac:dyDescent="0.25">
      <c r="A3335" t="s">
        <v>369</v>
      </c>
      <c r="B3335">
        <v>62010</v>
      </c>
      <c r="C3335" t="str">
        <f t="shared" si="52"/>
        <v>62010</v>
      </c>
      <c r="D3335" t="s">
        <v>350</v>
      </c>
      <c r="E3335" t="s">
        <v>1071</v>
      </c>
      <c r="F3335" t="s">
        <v>2305</v>
      </c>
      <c r="G3335" s="144">
        <v>240.47065052999997</v>
      </c>
      <c r="H3335" t="str">
        <f>IF(VLOOKUP(A3335,$J$4:$K$19,2)="Y",IF(G3335&lt;='State Zip Codes'!$P$4,'State Zip Codes'!$P$3,IF(G3335&lt;='State Zip Codes'!$Q$4,'State Zip Codes'!$Q$3,IF(G3335&lt;='State Zip Codes'!$R$4,'State Zip Codes'!$R$3,IF(G3335&lt;='State Zip Codes'!$S$4,'State Zip Codes'!$S$3,IF(G3335&lt;='State Zip Codes'!$T$4,'State Zip Codes'!$T$3,"OUT OF TERRITORY"))))),$U$3)</f>
        <v>Zone 5</v>
      </c>
    </row>
    <row r="3336" spans="1:8" x14ac:dyDescent="0.25">
      <c r="A3336" t="s">
        <v>369</v>
      </c>
      <c r="B3336">
        <v>62366</v>
      </c>
      <c r="C3336" t="str">
        <f t="shared" si="52"/>
        <v>62366</v>
      </c>
      <c r="D3336" t="s">
        <v>350</v>
      </c>
      <c r="E3336" t="s">
        <v>2210</v>
      </c>
      <c r="F3336" t="s">
        <v>2306</v>
      </c>
      <c r="G3336" s="144">
        <v>240.47065052999997</v>
      </c>
      <c r="H3336" t="str">
        <f>IF(VLOOKUP(A3336,$J$4:$K$19,2)="Y",IF(G3336&lt;='State Zip Codes'!$P$4,'State Zip Codes'!$P$3,IF(G3336&lt;='State Zip Codes'!$Q$4,'State Zip Codes'!$Q$3,IF(G3336&lt;='State Zip Codes'!$R$4,'State Zip Codes'!$R$3,IF(G3336&lt;='State Zip Codes'!$S$4,'State Zip Codes'!$S$3,IF(G3336&lt;='State Zip Codes'!$T$4,'State Zip Codes'!$T$3,"OUT OF TERRITORY"))))),$U$3)</f>
        <v>Zone 5</v>
      </c>
    </row>
    <row r="3337" spans="1:8" x14ac:dyDescent="0.25">
      <c r="A3337" t="s">
        <v>369</v>
      </c>
      <c r="B3337">
        <v>62853</v>
      </c>
      <c r="C3337" t="str">
        <f t="shared" si="52"/>
        <v>62853</v>
      </c>
      <c r="D3337" t="s">
        <v>350</v>
      </c>
      <c r="E3337" t="s">
        <v>811</v>
      </c>
      <c r="F3337" t="s">
        <v>2307</v>
      </c>
      <c r="G3337" s="144">
        <v>241.09202171999999</v>
      </c>
      <c r="H3337" t="str">
        <f>IF(VLOOKUP(A3337,$J$4:$K$19,2)="Y",IF(G3337&lt;='State Zip Codes'!$P$4,'State Zip Codes'!$P$3,IF(G3337&lt;='State Zip Codes'!$Q$4,'State Zip Codes'!$Q$3,IF(G3337&lt;='State Zip Codes'!$R$4,'State Zip Codes'!$R$3,IF(G3337&lt;='State Zip Codes'!$S$4,'State Zip Codes'!$S$3,IF(G3337&lt;='State Zip Codes'!$T$4,'State Zip Codes'!$T$3,"OUT OF TERRITORY"))))),$U$3)</f>
        <v>Zone 5</v>
      </c>
    </row>
    <row r="3338" spans="1:8" x14ac:dyDescent="0.25">
      <c r="A3338" t="s">
        <v>369</v>
      </c>
      <c r="B3338">
        <v>62231</v>
      </c>
      <c r="C3338" t="str">
        <f t="shared" si="52"/>
        <v>62231</v>
      </c>
      <c r="D3338" t="s">
        <v>350</v>
      </c>
      <c r="E3338" t="s">
        <v>1925</v>
      </c>
      <c r="F3338" t="s">
        <v>2308</v>
      </c>
      <c r="G3338" s="144">
        <v>241.71339290999998</v>
      </c>
      <c r="H3338" t="str">
        <f>IF(VLOOKUP(A3338,$J$4:$K$19,2)="Y",IF(G3338&lt;='State Zip Codes'!$P$4,'State Zip Codes'!$P$3,IF(G3338&lt;='State Zip Codes'!$Q$4,'State Zip Codes'!$Q$3,IF(G3338&lt;='State Zip Codes'!$R$4,'State Zip Codes'!$R$3,IF(G3338&lt;='State Zip Codes'!$S$4,'State Zip Codes'!$S$3,IF(G3338&lt;='State Zip Codes'!$T$4,'State Zip Codes'!$T$3,"OUT OF TERRITORY"))))),$U$3)</f>
        <v>Zone 5</v>
      </c>
    </row>
    <row r="3339" spans="1:8" x14ac:dyDescent="0.25">
      <c r="A3339" t="s">
        <v>369</v>
      </c>
      <c r="B3339">
        <v>62065</v>
      </c>
      <c r="C3339" t="str">
        <f t="shared" si="52"/>
        <v>62065</v>
      </c>
      <c r="D3339" t="s">
        <v>350</v>
      </c>
      <c r="E3339" t="s">
        <v>1121</v>
      </c>
      <c r="F3339" t="s">
        <v>2309</v>
      </c>
      <c r="G3339" s="144">
        <v>241.71339290999998</v>
      </c>
      <c r="H3339" t="str">
        <f>IF(VLOOKUP(A3339,$J$4:$K$19,2)="Y",IF(G3339&lt;='State Zip Codes'!$P$4,'State Zip Codes'!$P$3,IF(G3339&lt;='State Zip Codes'!$Q$4,'State Zip Codes'!$Q$3,IF(G3339&lt;='State Zip Codes'!$R$4,'State Zip Codes'!$R$3,IF(G3339&lt;='State Zip Codes'!$S$4,'State Zip Codes'!$S$3,IF(G3339&lt;='State Zip Codes'!$T$4,'State Zip Codes'!$T$3,"OUT OF TERRITORY"))))),$U$3)</f>
        <v>Zone 5</v>
      </c>
    </row>
    <row r="3340" spans="1:8" x14ac:dyDescent="0.25">
      <c r="A3340" t="s">
        <v>369</v>
      </c>
      <c r="B3340">
        <v>62842</v>
      </c>
      <c r="C3340" t="str">
        <f t="shared" si="52"/>
        <v>62842</v>
      </c>
      <c r="D3340" t="s">
        <v>350</v>
      </c>
      <c r="E3340" t="s">
        <v>1566</v>
      </c>
      <c r="F3340" t="s">
        <v>2310</v>
      </c>
      <c r="G3340" s="144">
        <v>241.71339290999998</v>
      </c>
      <c r="H3340" t="str">
        <f>IF(VLOOKUP(A3340,$J$4:$K$19,2)="Y",IF(G3340&lt;='State Zip Codes'!$P$4,'State Zip Codes'!$P$3,IF(G3340&lt;='State Zip Codes'!$Q$4,'State Zip Codes'!$Q$3,IF(G3340&lt;='State Zip Codes'!$R$4,'State Zip Codes'!$R$3,IF(G3340&lt;='State Zip Codes'!$S$4,'State Zip Codes'!$S$3,IF(G3340&lt;='State Zip Codes'!$T$4,'State Zip Codes'!$T$3,"OUT OF TERRITORY"))))),$U$3)</f>
        <v>Zone 5</v>
      </c>
    </row>
    <row r="3341" spans="1:8" x14ac:dyDescent="0.25">
      <c r="A3341" t="s">
        <v>369</v>
      </c>
      <c r="B3341">
        <v>62022</v>
      </c>
      <c r="C3341" t="str">
        <f t="shared" si="52"/>
        <v>62022</v>
      </c>
      <c r="D3341" t="s">
        <v>350</v>
      </c>
      <c r="E3341" t="s">
        <v>2265</v>
      </c>
      <c r="F3341" t="s">
        <v>2311</v>
      </c>
      <c r="G3341" s="144">
        <v>241.71339290999998</v>
      </c>
      <c r="H3341" t="str">
        <f>IF(VLOOKUP(A3341,$J$4:$K$19,2)="Y",IF(G3341&lt;='State Zip Codes'!$P$4,'State Zip Codes'!$P$3,IF(G3341&lt;='State Zip Codes'!$Q$4,'State Zip Codes'!$Q$3,IF(G3341&lt;='State Zip Codes'!$R$4,'State Zip Codes'!$R$3,IF(G3341&lt;='State Zip Codes'!$S$4,'State Zip Codes'!$S$3,IF(G3341&lt;='State Zip Codes'!$T$4,'State Zip Codes'!$T$3,"OUT OF TERRITORY"))))),$U$3)</f>
        <v>Zone 5</v>
      </c>
    </row>
    <row r="3342" spans="1:8" x14ac:dyDescent="0.25">
      <c r="A3342" t="s">
        <v>369</v>
      </c>
      <c r="B3342">
        <v>62370</v>
      </c>
      <c r="C3342" t="str">
        <f t="shared" si="52"/>
        <v>62370</v>
      </c>
      <c r="D3342" t="s">
        <v>350</v>
      </c>
      <c r="E3342" t="s">
        <v>2210</v>
      </c>
      <c r="F3342" t="s">
        <v>2312</v>
      </c>
      <c r="G3342" s="144">
        <v>241.71339290999998</v>
      </c>
      <c r="H3342" t="str">
        <f>IF(VLOOKUP(A3342,$J$4:$K$19,2)="Y",IF(G3342&lt;='State Zip Codes'!$P$4,'State Zip Codes'!$P$3,IF(G3342&lt;='State Zip Codes'!$Q$4,'State Zip Codes'!$Q$3,IF(G3342&lt;='State Zip Codes'!$R$4,'State Zip Codes'!$R$3,IF(G3342&lt;='State Zip Codes'!$S$4,'State Zip Codes'!$S$3,IF(G3342&lt;='State Zip Codes'!$T$4,'State Zip Codes'!$T$3,"OUT OF TERRITORY"))))),$U$3)</f>
        <v>Zone 5</v>
      </c>
    </row>
    <row r="3343" spans="1:8" x14ac:dyDescent="0.25">
      <c r="A3343" t="s">
        <v>369</v>
      </c>
      <c r="B3343">
        <v>62025</v>
      </c>
      <c r="C3343" t="str">
        <f t="shared" si="52"/>
        <v>62025</v>
      </c>
      <c r="D3343" t="s">
        <v>350</v>
      </c>
      <c r="E3343" t="s">
        <v>1071</v>
      </c>
      <c r="F3343" t="s">
        <v>2313</v>
      </c>
      <c r="G3343" s="144">
        <v>241.71339290999998</v>
      </c>
      <c r="H3343" t="str">
        <f>IF(VLOOKUP(A3343,$J$4:$K$19,2)="Y",IF(G3343&lt;='State Zip Codes'!$P$4,'State Zip Codes'!$P$3,IF(G3343&lt;='State Zip Codes'!$Q$4,'State Zip Codes'!$Q$3,IF(G3343&lt;='State Zip Codes'!$R$4,'State Zip Codes'!$R$3,IF(G3343&lt;='State Zip Codes'!$S$4,'State Zip Codes'!$S$3,IF(G3343&lt;='State Zip Codes'!$T$4,'State Zip Codes'!$T$3,"OUT OF TERRITORY"))))),$U$3)</f>
        <v>Zone 5</v>
      </c>
    </row>
    <row r="3344" spans="1:8" x14ac:dyDescent="0.25">
      <c r="A3344" t="s">
        <v>369</v>
      </c>
      <c r="B3344">
        <v>62002</v>
      </c>
      <c r="C3344" t="str">
        <f t="shared" si="52"/>
        <v>62002</v>
      </c>
      <c r="D3344" t="s">
        <v>350</v>
      </c>
      <c r="E3344" t="s">
        <v>1071</v>
      </c>
      <c r="F3344" t="s">
        <v>2314</v>
      </c>
      <c r="G3344" s="144">
        <v>241.71339290999998</v>
      </c>
      <c r="H3344" t="str">
        <f>IF(VLOOKUP(A3344,$J$4:$K$19,2)="Y",IF(G3344&lt;='State Zip Codes'!$P$4,'State Zip Codes'!$P$3,IF(G3344&lt;='State Zip Codes'!$Q$4,'State Zip Codes'!$Q$3,IF(G3344&lt;='State Zip Codes'!$R$4,'State Zip Codes'!$R$3,IF(G3344&lt;='State Zip Codes'!$S$4,'State Zip Codes'!$S$3,IF(G3344&lt;='State Zip Codes'!$T$4,'State Zip Codes'!$T$3,"OUT OF TERRITORY"))))),$U$3)</f>
        <v>Zone 5</v>
      </c>
    </row>
    <row r="3345" spans="1:8" x14ac:dyDescent="0.25">
      <c r="A3345" t="s">
        <v>369</v>
      </c>
      <c r="B3345">
        <v>62061</v>
      </c>
      <c r="C3345" t="str">
        <f t="shared" si="52"/>
        <v>62061</v>
      </c>
      <c r="D3345" t="s">
        <v>350</v>
      </c>
      <c r="E3345" t="s">
        <v>1071</v>
      </c>
      <c r="F3345" t="s">
        <v>2315</v>
      </c>
      <c r="G3345" s="144">
        <v>242.33476409999997</v>
      </c>
      <c r="H3345" t="str">
        <f>IF(VLOOKUP(A3345,$J$4:$K$19,2)="Y",IF(G3345&lt;='State Zip Codes'!$P$4,'State Zip Codes'!$P$3,IF(G3345&lt;='State Zip Codes'!$Q$4,'State Zip Codes'!$Q$3,IF(G3345&lt;='State Zip Codes'!$R$4,'State Zip Codes'!$R$3,IF(G3345&lt;='State Zip Codes'!$S$4,'State Zip Codes'!$S$3,IF(G3345&lt;='State Zip Codes'!$T$4,'State Zip Codes'!$T$3,"OUT OF TERRITORY"))))),$U$3)</f>
        <v>Zone 5</v>
      </c>
    </row>
    <row r="3346" spans="1:8" x14ac:dyDescent="0.25">
      <c r="A3346" t="s">
        <v>369</v>
      </c>
      <c r="B3346">
        <v>62070</v>
      </c>
      <c r="C3346" t="str">
        <f t="shared" si="52"/>
        <v>62070</v>
      </c>
      <c r="D3346" t="s">
        <v>350</v>
      </c>
      <c r="E3346" t="s">
        <v>1121</v>
      </c>
      <c r="F3346" t="s">
        <v>2316</v>
      </c>
      <c r="G3346" s="144">
        <v>242.33476409999997</v>
      </c>
      <c r="H3346" t="str">
        <f>IF(VLOOKUP(A3346,$J$4:$K$19,2)="Y",IF(G3346&lt;='State Zip Codes'!$P$4,'State Zip Codes'!$P$3,IF(G3346&lt;='State Zip Codes'!$Q$4,'State Zip Codes'!$Q$3,IF(G3346&lt;='State Zip Codes'!$R$4,'State Zip Codes'!$R$3,IF(G3346&lt;='State Zip Codes'!$S$4,'State Zip Codes'!$S$3,IF(G3346&lt;='State Zip Codes'!$T$4,'State Zip Codes'!$T$3,"OUT OF TERRITORY"))))),$U$3)</f>
        <v>Zone 5</v>
      </c>
    </row>
    <row r="3347" spans="1:8" x14ac:dyDescent="0.25">
      <c r="A3347" t="s">
        <v>369</v>
      </c>
      <c r="B3347">
        <v>62818</v>
      </c>
      <c r="C3347" t="str">
        <f t="shared" si="52"/>
        <v>62818</v>
      </c>
      <c r="D3347" t="s">
        <v>350</v>
      </c>
      <c r="E3347" t="s">
        <v>528</v>
      </c>
      <c r="F3347" t="s">
        <v>2317</v>
      </c>
      <c r="G3347" s="144">
        <v>242.33476409999997</v>
      </c>
      <c r="H3347" t="str">
        <f>IF(VLOOKUP(A3347,$J$4:$K$19,2)="Y",IF(G3347&lt;='State Zip Codes'!$P$4,'State Zip Codes'!$P$3,IF(G3347&lt;='State Zip Codes'!$Q$4,'State Zip Codes'!$Q$3,IF(G3347&lt;='State Zip Codes'!$R$4,'State Zip Codes'!$R$3,IF(G3347&lt;='State Zip Codes'!$S$4,'State Zip Codes'!$S$3,IF(G3347&lt;='State Zip Codes'!$T$4,'State Zip Codes'!$T$3,"OUT OF TERRITORY"))))),$U$3)</f>
        <v>Zone 5</v>
      </c>
    </row>
    <row r="3348" spans="1:8" x14ac:dyDescent="0.25">
      <c r="A3348" t="s">
        <v>369</v>
      </c>
      <c r="B3348">
        <v>62345</v>
      </c>
      <c r="C3348" t="str">
        <f t="shared" si="52"/>
        <v>62345</v>
      </c>
      <c r="D3348" t="s">
        <v>350</v>
      </c>
      <c r="E3348" t="s">
        <v>2210</v>
      </c>
      <c r="F3348" t="s">
        <v>2318</v>
      </c>
      <c r="G3348" s="144">
        <v>242.33476409999997</v>
      </c>
      <c r="H3348" t="str">
        <f>IF(VLOOKUP(A3348,$J$4:$K$19,2)="Y",IF(G3348&lt;='State Zip Codes'!$P$4,'State Zip Codes'!$P$3,IF(G3348&lt;='State Zip Codes'!$Q$4,'State Zip Codes'!$Q$3,IF(G3348&lt;='State Zip Codes'!$R$4,'State Zip Codes'!$R$3,IF(G3348&lt;='State Zip Codes'!$S$4,'State Zip Codes'!$S$3,IF(G3348&lt;='State Zip Codes'!$T$4,'State Zip Codes'!$T$3,"OUT OF TERRITORY"))))),$U$3)</f>
        <v>Zone 5</v>
      </c>
    </row>
    <row r="3349" spans="1:8" x14ac:dyDescent="0.25">
      <c r="A3349" t="s">
        <v>369</v>
      </c>
      <c r="B3349">
        <v>62343</v>
      </c>
      <c r="C3349" t="str">
        <f t="shared" si="52"/>
        <v>62343</v>
      </c>
      <c r="D3349" t="s">
        <v>350</v>
      </c>
      <c r="E3349" t="s">
        <v>2210</v>
      </c>
      <c r="F3349" t="s">
        <v>2319</v>
      </c>
      <c r="G3349" s="144">
        <v>242.33476409999997</v>
      </c>
      <c r="H3349" t="str">
        <f>IF(VLOOKUP(A3349,$J$4:$K$19,2)="Y",IF(G3349&lt;='State Zip Codes'!$P$4,'State Zip Codes'!$P$3,IF(G3349&lt;='State Zip Codes'!$Q$4,'State Zip Codes'!$Q$3,IF(G3349&lt;='State Zip Codes'!$R$4,'State Zip Codes'!$R$3,IF(G3349&lt;='State Zip Codes'!$S$4,'State Zip Codes'!$S$3,IF(G3349&lt;='State Zip Codes'!$T$4,'State Zip Codes'!$T$3,"OUT OF TERRITORY"))))),$U$3)</f>
        <v>Zone 5</v>
      </c>
    </row>
    <row r="3350" spans="1:8" x14ac:dyDescent="0.25">
      <c r="A3350" t="s">
        <v>369</v>
      </c>
      <c r="B3350">
        <v>62018</v>
      </c>
      <c r="C3350" t="str">
        <f t="shared" si="52"/>
        <v>62018</v>
      </c>
      <c r="D3350" t="s">
        <v>350</v>
      </c>
      <c r="E3350" t="s">
        <v>1071</v>
      </c>
      <c r="F3350" t="s">
        <v>2320</v>
      </c>
      <c r="G3350" s="144">
        <v>242.33476409999997</v>
      </c>
      <c r="H3350" t="str">
        <f>IF(VLOOKUP(A3350,$J$4:$K$19,2)="Y",IF(G3350&lt;='State Zip Codes'!$P$4,'State Zip Codes'!$P$3,IF(G3350&lt;='State Zip Codes'!$Q$4,'State Zip Codes'!$Q$3,IF(G3350&lt;='State Zip Codes'!$R$4,'State Zip Codes'!$R$3,IF(G3350&lt;='State Zip Codes'!$S$4,'State Zip Codes'!$S$3,IF(G3350&lt;='State Zip Codes'!$T$4,'State Zip Codes'!$T$3,"OUT OF TERRITORY"))))),$U$3)</f>
        <v>Zone 5</v>
      </c>
    </row>
    <row r="3351" spans="1:8" x14ac:dyDescent="0.25">
      <c r="A3351" t="s">
        <v>369</v>
      </c>
      <c r="B3351">
        <v>62031</v>
      </c>
      <c r="C3351" t="str">
        <f t="shared" si="52"/>
        <v>62031</v>
      </c>
      <c r="D3351" t="s">
        <v>350</v>
      </c>
      <c r="E3351" t="s">
        <v>2265</v>
      </c>
      <c r="F3351" t="s">
        <v>2321</v>
      </c>
      <c r="G3351" s="144">
        <v>243.57750647999998</v>
      </c>
      <c r="H3351" t="str">
        <f>IF(VLOOKUP(A3351,$J$4:$K$19,2)="Y",IF(G3351&lt;='State Zip Codes'!$P$4,'State Zip Codes'!$P$3,IF(G3351&lt;='State Zip Codes'!$Q$4,'State Zip Codes'!$Q$3,IF(G3351&lt;='State Zip Codes'!$R$4,'State Zip Codes'!$R$3,IF(G3351&lt;='State Zip Codes'!$S$4,'State Zip Codes'!$S$3,IF(G3351&lt;='State Zip Codes'!$T$4,'State Zip Codes'!$T$3,"OUT OF TERRITORY"))))),$U$3)</f>
        <v>Zone 5</v>
      </c>
    </row>
    <row r="3352" spans="1:8" x14ac:dyDescent="0.25">
      <c r="A3352" t="s">
        <v>369</v>
      </c>
      <c r="B3352">
        <v>62035</v>
      </c>
      <c r="C3352" t="str">
        <f t="shared" si="52"/>
        <v>62035</v>
      </c>
      <c r="D3352" t="s">
        <v>350</v>
      </c>
      <c r="E3352" t="s">
        <v>1071</v>
      </c>
      <c r="F3352" t="s">
        <v>2322</v>
      </c>
      <c r="G3352" s="144">
        <v>243.57750647999998</v>
      </c>
      <c r="H3352" t="str">
        <f>IF(VLOOKUP(A3352,$J$4:$K$19,2)="Y",IF(G3352&lt;='State Zip Codes'!$P$4,'State Zip Codes'!$P$3,IF(G3352&lt;='State Zip Codes'!$Q$4,'State Zip Codes'!$Q$3,IF(G3352&lt;='State Zip Codes'!$R$4,'State Zip Codes'!$R$3,IF(G3352&lt;='State Zip Codes'!$S$4,'State Zip Codes'!$S$3,IF(G3352&lt;='State Zip Codes'!$T$4,'State Zip Codes'!$T$3,"OUT OF TERRITORY"))))),$U$3)</f>
        <v>Zone 5</v>
      </c>
    </row>
    <row r="3353" spans="1:8" x14ac:dyDescent="0.25">
      <c r="A3353" t="s">
        <v>369</v>
      </c>
      <c r="B3353">
        <v>62886</v>
      </c>
      <c r="C3353" t="str">
        <f t="shared" si="52"/>
        <v>62886</v>
      </c>
      <c r="D3353" t="s">
        <v>350</v>
      </c>
      <c r="E3353" t="s">
        <v>1566</v>
      </c>
      <c r="F3353" t="s">
        <v>2323</v>
      </c>
      <c r="G3353" s="144">
        <v>244.19887766999997</v>
      </c>
      <c r="H3353" t="str">
        <f>IF(VLOOKUP(A3353,$J$4:$K$19,2)="Y",IF(G3353&lt;='State Zip Codes'!$P$4,'State Zip Codes'!$P$3,IF(G3353&lt;='State Zip Codes'!$Q$4,'State Zip Codes'!$Q$3,IF(G3353&lt;='State Zip Codes'!$R$4,'State Zip Codes'!$R$3,IF(G3353&lt;='State Zip Codes'!$S$4,'State Zip Codes'!$S$3,IF(G3353&lt;='State Zip Codes'!$T$4,'State Zip Codes'!$T$3,"OUT OF TERRITORY"))))),$U$3)</f>
        <v>Zone 5</v>
      </c>
    </row>
    <row r="3354" spans="1:8" x14ac:dyDescent="0.25">
      <c r="A3354" t="s">
        <v>369</v>
      </c>
      <c r="B3354">
        <v>62833</v>
      </c>
      <c r="C3354" t="str">
        <f t="shared" si="52"/>
        <v>62833</v>
      </c>
      <c r="D3354" t="s">
        <v>350</v>
      </c>
      <c r="E3354" t="s">
        <v>528</v>
      </c>
      <c r="F3354" t="s">
        <v>2324</v>
      </c>
      <c r="G3354" s="144">
        <v>244.19887766999997</v>
      </c>
      <c r="H3354" t="str">
        <f>IF(VLOOKUP(A3354,$J$4:$K$19,2)="Y",IF(G3354&lt;='State Zip Codes'!$P$4,'State Zip Codes'!$P$3,IF(G3354&lt;='State Zip Codes'!$Q$4,'State Zip Codes'!$Q$3,IF(G3354&lt;='State Zip Codes'!$R$4,'State Zip Codes'!$R$3,IF(G3354&lt;='State Zip Codes'!$S$4,'State Zip Codes'!$S$3,IF(G3354&lt;='State Zip Codes'!$T$4,'State Zip Codes'!$T$3,"OUT OF TERRITORY"))))),$U$3)</f>
        <v>Zone 5</v>
      </c>
    </row>
    <row r="3355" spans="1:8" x14ac:dyDescent="0.25">
      <c r="A3355" t="s">
        <v>369</v>
      </c>
      <c r="B3355">
        <v>62045</v>
      </c>
      <c r="C3355" t="str">
        <f t="shared" si="52"/>
        <v>62045</v>
      </c>
      <c r="D3355" t="s">
        <v>350</v>
      </c>
      <c r="E3355" t="s">
        <v>1121</v>
      </c>
      <c r="F3355" t="s">
        <v>2325</v>
      </c>
      <c r="G3355" s="144">
        <v>244.19887766999997</v>
      </c>
      <c r="H3355" t="str">
        <f>IF(VLOOKUP(A3355,$J$4:$K$19,2)="Y",IF(G3355&lt;='State Zip Codes'!$P$4,'State Zip Codes'!$P$3,IF(G3355&lt;='State Zip Codes'!$Q$4,'State Zip Codes'!$Q$3,IF(G3355&lt;='State Zip Codes'!$R$4,'State Zip Codes'!$R$3,IF(G3355&lt;='State Zip Codes'!$S$4,'State Zip Codes'!$S$3,IF(G3355&lt;='State Zip Codes'!$T$4,'State Zip Codes'!$T$3,"OUT OF TERRITORY"))))),$U$3)</f>
        <v>Zone 5</v>
      </c>
    </row>
    <row r="3356" spans="1:8" x14ac:dyDescent="0.25">
      <c r="A3356" t="s">
        <v>369</v>
      </c>
      <c r="B3356">
        <v>62230</v>
      </c>
      <c r="C3356" t="str">
        <f t="shared" si="52"/>
        <v>62230</v>
      </c>
      <c r="D3356" t="s">
        <v>350</v>
      </c>
      <c r="E3356" t="s">
        <v>1925</v>
      </c>
      <c r="F3356" t="s">
        <v>2326</v>
      </c>
      <c r="G3356" s="144">
        <v>244.19887766999997</v>
      </c>
      <c r="H3356" t="str">
        <f>IF(VLOOKUP(A3356,$J$4:$K$19,2)="Y",IF(G3356&lt;='State Zip Codes'!$P$4,'State Zip Codes'!$P$3,IF(G3356&lt;='State Zip Codes'!$Q$4,'State Zip Codes'!$Q$3,IF(G3356&lt;='State Zip Codes'!$R$4,'State Zip Codes'!$R$3,IF(G3356&lt;='State Zip Codes'!$S$4,'State Zip Codes'!$S$3,IF(G3356&lt;='State Zip Codes'!$T$4,'State Zip Codes'!$T$3,"OUT OF TERRITORY"))))),$U$3)</f>
        <v>Zone 5</v>
      </c>
    </row>
    <row r="3357" spans="1:8" x14ac:dyDescent="0.25">
      <c r="A3357" t="s">
        <v>369</v>
      </c>
      <c r="B3357">
        <v>62843</v>
      </c>
      <c r="C3357" t="str">
        <f t="shared" si="52"/>
        <v>62843</v>
      </c>
      <c r="D3357" t="s">
        <v>350</v>
      </c>
      <c r="E3357" t="s">
        <v>1566</v>
      </c>
      <c r="F3357" t="s">
        <v>2327</v>
      </c>
      <c r="G3357" s="144">
        <v>244.82024885999999</v>
      </c>
      <c r="H3357" t="str">
        <f>IF(VLOOKUP(A3357,$J$4:$K$19,2)="Y",IF(G3357&lt;='State Zip Codes'!$P$4,'State Zip Codes'!$P$3,IF(G3357&lt;='State Zip Codes'!$Q$4,'State Zip Codes'!$Q$3,IF(G3357&lt;='State Zip Codes'!$R$4,'State Zip Codes'!$R$3,IF(G3357&lt;='State Zip Codes'!$S$4,'State Zip Codes'!$S$3,IF(G3357&lt;='State Zip Codes'!$T$4,'State Zip Codes'!$T$3,"OUT OF TERRITORY"))))),$U$3)</f>
        <v>Zone 5</v>
      </c>
    </row>
    <row r="3358" spans="1:8" x14ac:dyDescent="0.25">
      <c r="A3358" t="s">
        <v>369</v>
      </c>
      <c r="B3358">
        <v>62806</v>
      </c>
      <c r="C3358" t="str">
        <f t="shared" si="52"/>
        <v>62806</v>
      </c>
      <c r="D3358" t="s">
        <v>350</v>
      </c>
      <c r="E3358" t="s">
        <v>528</v>
      </c>
      <c r="F3358" t="s">
        <v>1257</v>
      </c>
      <c r="G3358" s="144">
        <v>244.82024885999999</v>
      </c>
      <c r="H3358" t="str">
        <f>IF(VLOOKUP(A3358,$J$4:$K$19,2)="Y",IF(G3358&lt;='State Zip Codes'!$P$4,'State Zip Codes'!$P$3,IF(G3358&lt;='State Zip Codes'!$Q$4,'State Zip Codes'!$Q$3,IF(G3358&lt;='State Zip Codes'!$R$4,'State Zip Codes'!$R$3,IF(G3358&lt;='State Zip Codes'!$S$4,'State Zip Codes'!$S$3,IF(G3358&lt;='State Zip Codes'!$T$4,'State Zip Codes'!$T$3,"OUT OF TERRITORY"))))),$U$3)</f>
        <v>Zone 5</v>
      </c>
    </row>
    <row r="3359" spans="1:8" x14ac:dyDescent="0.25">
      <c r="A3359" t="s">
        <v>369</v>
      </c>
      <c r="B3359">
        <v>62095</v>
      </c>
      <c r="C3359" t="str">
        <f t="shared" si="52"/>
        <v>62095</v>
      </c>
      <c r="D3359" t="s">
        <v>350</v>
      </c>
      <c r="E3359" t="s">
        <v>1071</v>
      </c>
      <c r="F3359" t="s">
        <v>2328</v>
      </c>
      <c r="G3359" s="144">
        <v>244.82024885999999</v>
      </c>
      <c r="H3359" t="str">
        <f>IF(VLOOKUP(A3359,$J$4:$K$19,2)="Y",IF(G3359&lt;='State Zip Codes'!$P$4,'State Zip Codes'!$P$3,IF(G3359&lt;='State Zip Codes'!$Q$4,'State Zip Codes'!$Q$3,IF(G3359&lt;='State Zip Codes'!$R$4,'State Zip Codes'!$R$3,IF(G3359&lt;='State Zip Codes'!$S$4,'State Zip Codes'!$S$3,IF(G3359&lt;='State Zip Codes'!$T$4,'State Zip Codes'!$T$3,"OUT OF TERRITORY"))))),$U$3)</f>
        <v>Zone 5</v>
      </c>
    </row>
    <row r="3360" spans="1:8" x14ac:dyDescent="0.25">
      <c r="A3360" t="s">
        <v>369</v>
      </c>
      <c r="B3360">
        <v>62801</v>
      </c>
      <c r="C3360" t="str">
        <f t="shared" si="52"/>
        <v>62801</v>
      </c>
      <c r="D3360" t="s">
        <v>350</v>
      </c>
      <c r="E3360" t="s">
        <v>811</v>
      </c>
      <c r="F3360" t="s">
        <v>2329</v>
      </c>
      <c r="G3360" s="144">
        <v>244.82024885999999</v>
      </c>
      <c r="H3360" t="str">
        <f>IF(VLOOKUP(A3360,$J$4:$K$19,2)="Y",IF(G3360&lt;='State Zip Codes'!$P$4,'State Zip Codes'!$P$3,IF(G3360&lt;='State Zip Codes'!$Q$4,'State Zip Codes'!$Q$3,IF(G3360&lt;='State Zip Codes'!$R$4,'State Zip Codes'!$R$3,IF(G3360&lt;='State Zip Codes'!$S$4,'State Zip Codes'!$S$3,IF(G3360&lt;='State Zip Codes'!$T$4,'State Zip Codes'!$T$3,"OUT OF TERRITORY"))))),$U$3)</f>
        <v>Zone 5</v>
      </c>
    </row>
    <row r="3361" spans="1:8" x14ac:dyDescent="0.25">
      <c r="A3361" t="s">
        <v>369</v>
      </c>
      <c r="B3361">
        <v>62889</v>
      </c>
      <c r="C3361" t="str">
        <f t="shared" si="52"/>
        <v>62889</v>
      </c>
      <c r="D3361" t="s">
        <v>350</v>
      </c>
      <c r="E3361" t="s">
        <v>388</v>
      </c>
      <c r="F3361" t="s">
        <v>2330</v>
      </c>
      <c r="G3361" s="144">
        <v>245.44162004999998</v>
      </c>
      <c r="H3361" t="str">
        <f>IF(VLOOKUP(A3361,$J$4:$K$19,2)="Y",IF(G3361&lt;='State Zip Codes'!$P$4,'State Zip Codes'!$P$3,IF(G3361&lt;='State Zip Codes'!$Q$4,'State Zip Codes'!$Q$3,IF(G3361&lt;='State Zip Codes'!$R$4,'State Zip Codes'!$R$3,IF(G3361&lt;='State Zip Codes'!$S$4,'State Zip Codes'!$S$3,IF(G3361&lt;='State Zip Codes'!$T$4,'State Zip Codes'!$T$3,"OUT OF TERRITORY"))))),$U$3)</f>
        <v>Zone 5</v>
      </c>
    </row>
    <row r="3362" spans="1:8" x14ac:dyDescent="0.25">
      <c r="A3362" t="s">
        <v>369</v>
      </c>
      <c r="B3362">
        <v>62084</v>
      </c>
      <c r="C3362" t="str">
        <f t="shared" si="52"/>
        <v>62084</v>
      </c>
      <c r="D3362" t="s">
        <v>350</v>
      </c>
      <c r="E3362" t="s">
        <v>1071</v>
      </c>
      <c r="F3362" t="s">
        <v>2331</v>
      </c>
      <c r="G3362" s="144">
        <v>245.44162004999998</v>
      </c>
      <c r="H3362" t="str">
        <f>IF(VLOOKUP(A3362,$J$4:$K$19,2)="Y",IF(G3362&lt;='State Zip Codes'!$P$4,'State Zip Codes'!$P$3,IF(G3362&lt;='State Zip Codes'!$Q$4,'State Zip Codes'!$Q$3,IF(G3362&lt;='State Zip Codes'!$R$4,'State Zip Codes'!$R$3,IF(G3362&lt;='State Zip Codes'!$S$4,'State Zip Codes'!$S$3,IF(G3362&lt;='State Zip Codes'!$T$4,'State Zip Codes'!$T$3,"OUT OF TERRITORY"))))),$U$3)</f>
        <v>Zone 5</v>
      </c>
    </row>
    <row r="3363" spans="1:8" x14ac:dyDescent="0.25">
      <c r="A3363" t="s">
        <v>369</v>
      </c>
      <c r="B3363">
        <v>62837</v>
      </c>
      <c r="C3363" t="str">
        <f t="shared" si="52"/>
        <v>62837</v>
      </c>
      <c r="D3363" t="s">
        <v>350</v>
      </c>
      <c r="E3363" t="s">
        <v>1566</v>
      </c>
      <c r="F3363" t="s">
        <v>1275</v>
      </c>
      <c r="G3363" s="144">
        <v>246.06299123999997</v>
      </c>
      <c r="H3363" t="str">
        <f>IF(VLOOKUP(A3363,$J$4:$K$19,2)="Y",IF(G3363&lt;='State Zip Codes'!$P$4,'State Zip Codes'!$P$3,IF(G3363&lt;='State Zip Codes'!$Q$4,'State Zip Codes'!$Q$3,IF(G3363&lt;='State Zip Codes'!$R$4,'State Zip Codes'!$R$3,IF(G3363&lt;='State Zip Codes'!$S$4,'State Zip Codes'!$S$3,IF(G3363&lt;='State Zip Codes'!$T$4,'State Zip Codes'!$T$3,"OUT OF TERRITORY"))))),$U$3)</f>
        <v>Zone 5</v>
      </c>
    </row>
    <row r="3364" spans="1:8" x14ac:dyDescent="0.25">
      <c r="A3364" t="s">
        <v>369</v>
      </c>
      <c r="B3364">
        <v>62250</v>
      </c>
      <c r="C3364" t="str">
        <f t="shared" si="52"/>
        <v>62250</v>
      </c>
      <c r="D3364" t="s">
        <v>350</v>
      </c>
      <c r="E3364" t="s">
        <v>1925</v>
      </c>
      <c r="F3364" t="s">
        <v>2332</v>
      </c>
      <c r="G3364" s="144">
        <v>246.06299123999997</v>
      </c>
      <c r="H3364" t="str">
        <f>IF(VLOOKUP(A3364,$J$4:$K$19,2)="Y",IF(G3364&lt;='State Zip Codes'!$P$4,'State Zip Codes'!$P$3,IF(G3364&lt;='State Zip Codes'!$Q$4,'State Zip Codes'!$Q$3,IF(G3364&lt;='State Zip Codes'!$R$4,'State Zip Codes'!$R$3,IF(G3364&lt;='State Zip Codes'!$S$4,'State Zip Codes'!$S$3,IF(G3364&lt;='State Zip Codes'!$T$4,'State Zip Codes'!$T$3,"OUT OF TERRITORY"))))),$U$3)</f>
        <v>Zone 5</v>
      </c>
    </row>
    <row r="3365" spans="1:8" x14ac:dyDescent="0.25">
      <c r="A3365" t="s">
        <v>369</v>
      </c>
      <c r="B3365">
        <v>62024</v>
      </c>
      <c r="C3365" t="str">
        <f t="shared" si="52"/>
        <v>62024</v>
      </c>
      <c r="D3365" t="s">
        <v>350</v>
      </c>
      <c r="E3365" t="s">
        <v>1071</v>
      </c>
      <c r="F3365" t="s">
        <v>2333</v>
      </c>
      <c r="G3365" s="144">
        <v>246.06299123999997</v>
      </c>
      <c r="H3365" t="str">
        <f>IF(VLOOKUP(A3365,$J$4:$K$19,2)="Y",IF(G3365&lt;='State Zip Codes'!$P$4,'State Zip Codes'!$P$3,IF(G3365&lt;='State Zip Codes'!$Q$4,'State Zip Codes'!$Q$3,IF(G3365&lt;='State Zip Codes'!$R$4,'State Zip Codes'!$R$3,IF(G3365&lt;='State Zip Codes'!$S$4,'State Zip Codes'!$S$3,IF(G3365&lt;='State Zip Codes'!$T$4,'State Zip Codes'!$T$3,"OUT OF TERRITORY"))))),$U$3)</f>
        <v>Zone 5</v>
      </c>
    </row>
    <row r="3366" spans="1:8" x14ac:dyDescent="0.25">
      <c r="A3366" t="s">
        <v>369</v>
      </c>
      <c r="B3366">
        <v>62028</v>
      </c>
      <c r="C3366" t="str">
        <f t="shared" si="52"/>
        <v>62028</v>
      </c>
      <c r="D3366" t="s">
        <v>350</v>
      </c>
      <c r="E3366" t="s">
        <v>2265</v>
      </c>
      <c r="F3366" t="s">
        <v>2334</v>
      </c>
      <c r="G3366" s="144">
        <v>246.68436242999999</v>
      </c>
      <c r="H3366" t="str">
        <f>IF(VLOOKUP(A3366,$J$4:$K$19,2)="Y",IF(G3366&lt;='State Zip Codes'!$P$4,'State Zip Codes'!$P$3,IF(G3366&lt;='State Zip Codes'!$Q$4,'State Zip Codes'!$Q$3,IF(G3366&lt;='State Zip Codes'!$R$4,'State Zip Codes'!$R$3,IF(G3366&lt;='State Zip Codes'!$S$4,'State Zip Codes'!$S$3,IF(G3366&lt;='State Zip Codes'!$T$4,'State Zip Codes'!$T$3,"OUT OF TERRITORY"))))),$U$3)</f>
        <v>Zone 5</v>
      </c>
    </row>
    <row r="3367" spans="1:8" x14ac:dyDescent="0.25">
      <c r="A3367" t="s">
        <v>369</v>
      </c>
      <c r="B3367">
        <v>62047</v>
      </c>
      <c r="C3367" t="str">
        <f t="shared" si="52"/>
        <v>62047</v>
      </c>
      <c r="D3367" t="s">
        <v>350</v>
      </c>
      <c r="E3367" t="s">
        <v>1121</v>
      </c>
      <c r="F3367" t="s">
        <v>2335</v>
      </c>
      <c r="G3367" s="144">
        <v>246.68436242999999</v>
      </c>
      <c r="H3367" t="str">
        <f>IF(VLOOKUP(A3367,$J$4:$K$19,2)="Y",IF(G3367&lt;='State Zip Codes'!$P$4,'State Zip Codes'!$P$3,IF(G3367&lt;='State Zip Codes'!$Q$4,'State Zip Codes'!$Q$3,IF(G3367&lt;='State Zip Codes'!$R$4,'State Zip Codes'!$R$3,IF(G3367&lt;='State Zip Codes'!$S$4,'State Zip Codes'!$S$3,IF(G3367&lt;='State Zip Codes'!$T$4,'State Zip Codes'!$T$3,"OUT OF TERRITORY"))))),$U$3)</f>
        <v>Zone 5</v>
      </c>
    </row>
    <row r="3368" spans="1:8" x14ac:dyDescent="0.25">
      <c r="A3368" t="s">
        <v>369</v>
      </c>
      <c r="B3368">
        <v>62281</v>
      </c>
      <c r="C3368" t="str">
        <f t="shared" si="52"/>
        <v>62281</v>
      </c>
      <c r="D3368" t="s">
        <v>350</v>
      </c>
      <c r="E3368" t="s">
        <v>1071</v>
      </c>
      <c r="F3368" t="s">
        <v>2336</v>
      </c>
      <c r="G3368" s="144">
        <v>246.68436242999999</v>
      </c>
      <c r="H3368" t="str">
        <f>IF(VLOOKUP(A3368,$J$4:$K$19,2)="Y",IF(G3368&lt;='State Zip Codes'!$P$4,'State Zip Codes'!$P$3,IF(G3368&lt;='State Zip Codes'!$Q$4,'State Zip Codes'!$Q$3,IF(G3368&lt;='State Zip Codes'!$R$4,'State Zip Codes'!$R$3,IF(G3368&lt;='State Zip Codes'!$S$4,'State Zip Codes'!$S$3,IF(G3368&lt;='State Zip Codes'!$T$4,'State Zip Codes'!$T$3,"OUT OF TERRITORY"))))),$U$3)</f>
        <v>Zone 5</v>
      </c>
    </row>
    <row r="3369" spans="1:8" x14ac:dyDescent="0.25">
      <c r="A3369" t="s">
        <v>369</v>
      </c>
      <c r="B3369">
        <v>62026</v>
      </c>
      <c r="C3369" t="str">
        <f t="shared" si="52"/>
        <v>62026</v>
      </c>
      <c r="D3369" t="s">
        <v>350</v>
      </c>
      <c r="E3369" t="s">
        <v>1071</v>
      </c>
      <c r="F3369" t="s">
        <v>2313</v>
      </c>
      <c r="G3369" s="144">
        <v>246.68436242999999</v>
      </c>
      <c r="H3369" t="str">
        <f>IF(VLOOKUP(A3369,$J$4:$K$19,2)="Y",IF(G3369&lt;='State Zip Codes'!$P$4,'State Zip Codes'!$P$3,IF(G3369&lt;='State Zip Codes'!$Q$4,'State Zip Codes'!$Q$3,IF(G3369&lt;='State Zip Codes'!$R$4,'State Zip Codes'!$R$3,IF(G3369&lt;='State Zip Codes'!$S$4,'State Zip Codes'!$S$3,IF(G3369&lt;='State Zip Codes'!$T$4,'State Zip Codes'!$T$3,"OUT OF TERRITORY"))))),$U$3)</f>
        <v>Zone 5</v>
      </c>
    </row>
    <row r="3370" spans="1:8" x14ac:dyDescent="0.25">
      <c r="A3370" t="s">
        <v>369</v>
      </c>
      <c r="B3370">
        <v>62087</v>
      </c>
      <c r="C3370" t="str">
        <f t="shared" si="52"/>
        <v>62087</v>
      </c>
      <c r="D3370" t="s">
        <v>350</v>
      </c>
      <c r="E3370" t="s">
        <v>1071</v>
      </c>
      <c r="F3370" t="s">
        <v>2337</v>
      </c>
      <c r="G3370" s="144">
        <v>246.68436242999999</v>
      </c>
      <c r="H3370" t="str">
        <f>IF(VLOOKUP(A3370,$J$4:$K$19,2)="Y",IF(G3370&lt;='State Zip Codes'!$P$4,'State Zip Codes'!$P$3,IF(G3370&lt;='State Zip Codes'!$Q$4,'State Zip Codes'!$Q$3,IF(G3370&lt;='State Zip Codes'!$R$4,'State Zip Codes'!$R$3,IF(G3370&lt;='State Zip Codes'!$S$4,'State Zip Codes'!$S$3,IF(G3370&lt;='State Zip Codes'!$T$4,'State Zip Codes'!$T$3,"OUT OF TERRITORY"))))),$U$3)</f>
        <v>Zone 5</v>
      </c>
    </row>
    <row r="3371" spans="1:8" x14ac:dyDescent="0.25">
      <c r="A3371" t="s">
        <v>369</v>
      </c>
      <c r="B3371">
        <v>62048</v>
      </c>
      <c r="C3371" t="str">
        <f t="shared" si="52"/>
        <v>62048</v>
      </c>
      <c r="D3371" t="s">
        <v>350</v>
      </c>
      <c r="E3371" t="s">
        <v>1071</v>
      </c>
      <c r="F3371" t="s">
        <v>2338</v>
      </c>
      <c r="G3371" s="144">
        <v>247.30573361999998</v>
      </c>
      <c r="H3371" t="str">
        <f>IF(VLOOKUP(A3371,$J$4:$K$19,2)="Y",IF(G3371&lt;='State Zip Codes'!$P$4,'State Zip Codes'!$P$3,IF(G3371&lt;='State Zip Codes'!$Q$4,'State Zip Codes'!$Q$3,IF(G3371&lt;='State Zip Codes'!$R$4,'State Zip Codes'!$R$3,IF(G3371&lt;='State Zip Codes'!$S$4,'State Zip Codes'!$S$3,IF(G3371&lt;='State Zip Codes'!$T$4,'State Zip Codes'!$T$3,"OUT OF TERRITORY"))))),$U$3)</f>
        <v>Zone 5</v>
      </c>
    </row>
    <row r="3372" spans="1:8" x14ac:dyDescent="0.25">
      <c r="A3372" t="s">
        <v>369</v>
      </c>
      <c r="B3372">
        <v>62893</v>
      </c>
      <c r="C3372" t="str">
        <f t="shared" si="52"/>
        <v>62893</v>
      </c>
      <c r="D3372" t="s">
        <v>350</v>
      </c>
      <c r="E3372" t="s">
        <v>811</v>
      </c>
      <c r="F3372" t="s">
        <v>2339</v>
      </c>
      <c r="G3372" s="144">
        <v>247.30573361999998</v>
      </c>
      <c r="H3372" t="str">
        <f>IF(VLOOKUP(A3372,$J$4:$K$19,2)="Y",IF(G3372&lt;='State Zip Codes'!$P$4,'State Zip Codes'!$P$3,IF(G3372&lt;='State Zip Codes'!$Q$4,'State Zip Codes'!$Q$3,IF(G3372&lt;='State Zip Codes'!$R$4,'State Zip Codes'!$R$3,IF(G3372&lt;='State Zip Codes'!$S$4,'State Zip Codes'!$S$3,IF(G3372&lt;='State Zip Codes'!$T$4,'State Zip Codes'!$T$3,"OUT OF TERRITORY"))))),$U$3)</f>
        <v>Zone 5</v>
      </c>
    </row>
    <row r="3373" spans="1:8" x14ac:dyDescent="0.25">
      <c r="A3373" t="s">
        <v>369</v>
      </c>
      <c r="B3373">
        <v>62037</v>
      </c>
      <c r="C3373" t="str">
        <f t="shared" si="52"/>
        <v>62037</v>
      </c>
      <c r="D3373" t="s">
        <v>350</v>
      </c>
      <c r="E3373" t="s">
        <v>2265</v>
      </c>
      <c r="F3373" t="s">
        <v>2340</v>
      </c>
      <c r="G3373" s="144">
        <v>247.30573361999998</v>
      </c>
      <c r="H3373" t="str">
        <f>IF(VLOOKUP(A3373,$J$4:$K$19,2)="Y",IF(G3373&lt;='State Zip Codes'!$P$4,'State Zip Codes'!$P$3,IF(G3373&lt;='State Zip Codes'!$Q$4,'State Zip Codes'!$Q$3,IF(G3373&lt;='State Zip Codes'!$R$4,'State Zip Codes'!$R$3,IF(G3373&lt;='State Zip Codes'!$S$4,'State Zip Codes'!$S$3,IF(G3373&lt;='State Zip Codes'!$T$4,'State Zip Codes'!$T$3,"OUT OF TERRITORY"))))),$U$3)</f>
        <v>Zone 5</v>
      </c>
    </row>
    <row r="3374" spans="1:8" x14ac:dyDescent="0.25">
      <c r="A3374" t="s">
        <v>369</v>
      </c>
      <c r="B3374">
        <v>62830</v>
      </c>
      <c r="C3374" t="str">
        <f t="shared" si="52"/>
        <v>62830</v>
      </c>
      <c r="D3374" t="s">
        <v>350</v>
      </c>
      <c r="E3374" t="s">
        <v>388</v>
      </c>
      <c r="F3374" t="s">
        <v>2341</v>
      </c>
      <c r="G3374" s="144">
        <v>247.92710480999997</v>
      </c>
      <c r="H3374" t="str">
        <f>IF(VLOOKUP(A3374,$J$4:$K$19,2)="Y",IF(G3374&lt;='State Zip Codes'!$P$4,'State Zip Codes'!$P$3,IF(G3374&lt;='State Zip Codes'!$Q$4,'State Zip Codes'!$Q$3,IF(G3374&lt;='State Zip Codes'!$R$4,'State Zip Codes'!$R$3,IF(G3374&lt;='State Zip Codes'!$S$4,'State Zip Codes'!$S$3,IF(G3374&lt;='State Zip Codes'!$T$4,'State Zip Codes'!$T$3,"OUT OF TERRITORY"))))),$U$3)</f>
        <v>Zone 5</v>
      </c>
    </row>
    <row r="3375" spans="1:8" x14ac:dyDescent="0.25">
      <c r="A3375" t="s">
        <v>369</v>
      </c>
      <c r="B3375">
        <v>62034</v>
      </c>
      <c r="C3375" t="str">
        <f t="shared" si="52"/>
        <v>62034</v>
      </c>
      <c r="D3375" t="s">
        <v>350</v>
      </c>
      <c r="E3375" t="s">
        <v>1071</v>
      </c>
      <c r="F3375" t="s">
        <v>2342</v>
      </c>
      <c r="G3375" s="144">
        <v>247.92710480999997</v>
      </c>
      <c r="H3375" t="str">
        <f>IF(VLOOKUP(A3375,$J$4:$K$19,2)="Y",IF(G3375&lt;='State Zip Codes'!$P$4,'State Zip Codes'!$P$3,IF(G3375&lt;='State Zip Codes'!$Q$4,'State Zip Codes'!$Q$3,IF(G3375&lt;='State Zip Codes'!$R$4,'State Zip Codes'!$R$3,IF(G3375&lt;='State Zip Codes'!$S$4,'State Zip Codes'!$S$3,IF(G3375&lt;='State Zip Codes'!$T$4,'State Zip Codes'!$T$3,"OUT OF TERRITORY"))))),$U$3)</f>
        <v>Zone 5</v>
      </c>
    </row>
    <row r="3376" spans="1:8" x14ac:dyDescent="0.25">
      <c r="A3376" t="s">
        <v>369</v>
      </c>
      <c r="B3376">
        <v>62851</v>
      </c>
      <c r="C3376" t="str">
        <f t="shared" si="52"/>
        <v>62851</v>
      </c>
      <c r="D3376" t="s">
        <v>350</v>
      </c>
      <c r="E3376" t="s">
        <v>1566</v>
      </c>
      <c r="F3376" t="s">
        <v>2343</v>
      </c>
      <c r="G3376" s="144">
        <v>248.54847599999999</v>
      </c>
      <c r="H3376" t="str">
        <f>IF(VLOOKUP(A3376,$J$4:$K$19,2)="Y",IF(G3376&lt;='State Zip Codes'!$P$4,'State Zip Codes'!$P$3,IF(G3376&lt;='State Zip Codes'!$Q$4,'State Zip Codes'!$Q$3,IF(G3376&lt;='State Zip Codes'!$R$4,'State Zip Codes'!$R$3,IF(G3376&lt;='State Zip Codes'!$S$4,'State Zip Codes'!$S$3,IF(G3376&lt;='State Zip Codes'!$T$4,'State Zip Codes'!$T$3,"OUT OF TERRITORY"))))),$U$3)</f>
        <v>Zone 5</v>
      </c>
    </row>
    <row r="3377" spans="1:8" x14ac:dyDescent="0.25">
      <c r="A3377" t="s">
        <v>369</v>
      </c>
      <c r="B3377">
        <v>62814</v>
      </c>
      <c r="C3377" t="str">
        <f t="shared" si="52"/>
        <v>62814</v>
      </c>
      <c r="D3377" t="s">
        <v>350</v>
      </c>
      <c r="E3377" t="s">
        <v>388</v>
      </c>
      <c r="F3377" t="s">
        <v>2344</v>
      </c>
      <c r="G3377" s="144">
        <v>248.54847599999999</v>
      </c>
      <c r="H3377" t="str">
        <f>IF(VLOOKUP(A3377,$J$4:$K$19,2)="Y",IF(G3377&lt;='State Zip Codes'!$P$4,'State Zip Codes'!$P$3,IF(G3377&lt;='State Zip Codes'!$Q$4,'State Zip Codes'!$Q$3,IF(G3377&lt;='State Zip Codes'!$R$4,'State Zip Codes'!$R$3,IF(G3377&lt;='State Zip Codes'!$S$4,'State Zip Codes'!$S$3,IF(G3377&lt;='State Zip Codes'!$T$4,'State Zip Codes'!$T$3,"OUT OF TERRITORY"))))),$U$3)</f>
        <v>Zone 5</v>
      </c>
    </row>
    <row r="3378" spans="1:8" x14ac:dyDescent="0.25">
      <c r="A3378" t="s">
        <v>369</v>
      </c>
      <c r="B3378">
        <v>62293</v>
      </c>
      <c r="C3378" t="str">
        <f t="shared" si="52"/>
        <v>62293</v>
      </c>
      <c r="D3378" t="s">
        <v>350</v>
      </c>
      <c r="E3378" t="s">
        <v>1925</v>
      </c>
      <c r="F3378" t="s">
        <v>994</v>
      </c>
      <c r="G3378" s="144">
        <v>248.54847599999999</v>
      </c>
      <c r="H3378" t="str">
        <f>IF(VLOOKUP(A3378,$J$4:$K$19,2)="Y",IF(G3378&lt;='State Zip Codes'!$P$4,'State Zip Codes'!$P$3,IF(G3378&lt;='State Zip Codes'!$Q$4,'State Zip Codes'!$Q$3,IF(G3378&lt;='State Zip Codes'!$R$4,'State Zip Codes'!$R$3,IF(G3378&lt;='State Zip Codes'!$S$4,'State Zip Codes'!$S$3,IF(G3378&lt;='State Zip Codes'!$T$4,'State Zip Codes'!$T$3,"OUT OF TERRITORY"))))),$U$3)</f>
        <v>Zone 5</v>
      </c>
    </row>
    <row r="3379" spans="1:8" x14ac:dyDescent="0.25">
      <c r="A3379" t="s">
        <v>369</v>
      </c>
      <c r="B3379">
        <v>62216</v>
      </c>
      <c r="C3379" t="str">
        <f t="shared" si="52"/>
        <v>62216</v>
      </c>
      <c r="D3379" t="s">
        <v>350</v>
      </c>
      <c r="E3379" t="s">
        <v>1925</v>
      </c>
      <c r="F3379" t="s">
        <v>2345</v>
      </c>
      <c r="G3379" s="144">
        <v>249.16984718999998</v>
      </c>
      <c r="H3379" t="str">
        <f>IF(VLOOKUP(A3379,$J$4:$K$19,2)="Y",IF(G3379&lt;='State Zip Codes'!$P$4,'State Zip Codes'!$P$3,IF(G3379&lt;='State Zip Codes'!$Q$4,'State Zip Codes'!$Q$3,IF(G3379&lt;='State Zip Codes'!$R$4,'State Zip Codes'!$R$3,IF(G3379&lt;='State Zip Codes'!$S$4,'State Zip Codes'!$S$3,IF(G3379&lt;='State Zip Codes'!$T$4,'State Zip Codes'!$T$3,"OUT OF TERRITORY"))))),$U$3)</f>
        <v>Zone 5</v>
      </c>
    </row>
    <row r="3380" spans="1:8" x14ac:dyDescent="0.25">
      <c r="A3380" t="s">
        <v>369</v>
      </c>
      <c r="B3380">
        <v>62294</v>
      </c>
      <c r="C3380" t="str">
        <f t="shared" si="52"/>
        <v>62294</v>
      </c>
      <c r="D3380" t="s">
        <v>350</v>
      </c>
      <c r="E3380" t="s">
        <v>1071</v>
      </c>
      <c r="F3380" t="s">
        <v>1379</v>
      </c>
      <c r="G3380" s="144">
        <v>249.16984718999998</v>
      </c>
      <c r="H3380" t="str">
        <f>IF(VLOOKUP(A3380,$J$4:$K$19,2)="Y",IF(G3380&lt;='State Zip Codes'!$P$4,'State Zip Codes'!$P$3,IF(G3380&lt;='State Zip Codes'!$Q$4,'State Zip Codes'!$Q$3,IF(G3380&lt;='State Zip Codes'!$R$4,'State Zip Codes'!$R$3,IF(G3380&lt;='State Zip Codes'!$S$4,'State Zip Codes'!$S$3,IF(G3380&lt;='State Zip Codes'!$T$4,'State Zip Codes'!$T$3,"OUT OF TERRITORY"))))),$U$3)</f>
        <v>Zone 5</v>
      </c>
    </row>
    <row r="3381" spans="1:8" x14ac:dyDescent="0.25">
      <c r="A3381" t="s">
        <v>369</v>
      </c>
      <c r="B3381">
        <v>62844</v>
      </c>
      <c r="C3381" t="str">
        <f t="shared" si="52"/>
        <v>62844</v>
      </c>
      <c r="D3381" t="s">
        <v>350</v>
      </c>
      <c r="E3381" t="s">
        <v>2346</v>
      </c>
      <c r="F3381" t="s">
        <v>2347</v>
      </c>
      <c r="G3381" s="144">
        <v>249.79121837999998</v>
      </c>
      <c r="H3381" t="str">
        <f>IF(VLOOKUP(A3381,$J$4:$K$19,2)="Y",IF(G3381&lt;='State Zip Codes'!$P$4,'State Zip Codes'!$P$3,IF(G3381&lt;='State Zip Codes'!$Q$4,'State Zip Codes'!$Q$3,IF(G3381&lt;='State Zip Codes'!$R$4,'State Zip Codes'!$R$3,IF(G3381&lt;='State Zip Codes'!$S$4,'State Zip Codes'!$S$3,IF(G3381&lt;='State Zip Codes'!$T$4,'State Zip Codes'!$T$3,"OUT OF TERRITORY"))))),$U$3)</f>
        <v>Zone 5</v>
      </c>
    </row>
    <row r="3382" spans="1:8" x14ac:dyDescent="0.25">
      <c r="A3382" t="s">
        <v>369</v>
      </c>
      <c r="B3382">
        <v>62062</v>
      </c>
      <c r="C3382" t="str">
        <f t="shared" si="52"/>
        <v>62062</v>
      </c>
      <c r="D3382" t="s">
        <v>350</v>
      </c>
      <c r="E3382" t="s">
        <v>1071</v>
      </c>
      <c r="F3382" t="s">
        <v>2348</v>
      </c>
      <c r="G3382" s="144">
        <v>250.41258956999999</v>
      </c>
      <c r="H3382" t="str">
        <f>IF(VLOOKUP(A3382,$J$4:$K$19,2)="Y",IF(G3382&lt;='State Zip Codes'!$P$4,'State Zip Codes'!$P$3,IF(G3382&lt;='State Zip Codes'!$Q$4,'State Zip Codes'!$Q$3,IF(G3382&lt;='State Zip Codes'!$R$4,'State Zip Codes'!$R$3,IF(G3382&lt;='State Zip Codes'!$S$4,'State Zip Codes'!$S$3,IF(G3382&lt;='State Zip Codes'!$T$4,'State Zip Codes'!$T$3,"OUT OF TERRITORY"))))),$U$3)</f>
        <v>Zone 5</v>
      </c>
    </row>
    <row r="3383" spans="1:8" x14ac:dyDescent="0.25">
      <c r="A3383" t="s">
        <v>369</v>
      </c>
      <c r="B3383">
        <v>62006</v>
      </c>
      <c r="C3383" t="str">
        <f t="shared" si="52"/>
        <v>62006</v>
      </c>
      <c r="D3383" t="s">
        <v>350</v>
      </c>
      <c r="E3383" t="s">
        <v>1121</v>
      </c>
      <c r="F3383" t="s">
        <v>2349</v>
      </c>
      <c r="G3383" s="144">
        <v>250.41258956999999</v>
      </c>
      <c r="H3383" t="str">
        <f>IF(VLOOKUP(A3383,$J$4:$K$19,2)="Y",IF(G3383&lt;='State Zip Codes'!$P$4,'State Zip Codes'!$P$3,IF(G3383&lt;='State Zip Codes'!$Q$4,'State Zip Codes'!$Q$3,IF(G3383&lt;='State Zip Codes'!$R$4,'State Zip Codes'!$R$3,IF(G3383&lt;='State Zip Codes'!$S$4,'State Zip Codes'!$S$3,IF(G3383&lt;='State Zip Codes'!$T$4,'State Zip Codes'!$T$3,"OUT OF TERRITORY"))))),$U$3)</f>
        <v>Zone 5</v>
      </c>
    </row>
    <row r="3384" spans="1:8" x14ac:dyDescent="0.25">
      <c r="A3384" t="s">
        <v>369</v>
      </c>
      <c r="B3384">
        <v>62895</v>
      </c>
      <c r="C3384" t="str">
        <f t="shared" si="52"/>
        <v>62895</v>
      </c>
      <c r="D3384" t="s">
        <v>350</v>
      </c>
      <c r="E3384" t="s">
        <v>1566</v>
      </c>
      <c r="F3384" t="s">
        <v>2350</v>
      </c>
      <c r="G3384" s="144">
        <v>250.41258956999999</v>
      </c>
      <c r="H3384" t="str">
        <f>IF(VLOOKUP(A3384,$J$4:$K$19,2)="Y",IF(G3384&lt;='State Zip Codes'!$P$4,'State Zip Codes'!$P$3,IF(G3384&lt;='State Zip Codes'!$Q$4,'State Zip Codes'!$Q$3,IF(G3384&lt;='State Zip Codes'!$R$4,'State Zip Codes'!$R$3,IF(G3384&lt;='State Zip Codes'!$S$4,'State Zip Codes'!$S$3,IF(G3384&lt;='State Zip Codes'!$T$4,'State Zip Codes'!$T$3,"OUT OF TERRITORY"))))),$U$3)</f>
        <v>Zone 5</v>
      </c>
    </row>
    <row r="3385" spans="1:8" x14ac:dyDescent="0.25">
      <c r="A3385" t="s">
        <v>369</v>
      </c>
      <c r="B3385">
        <v>62245</v>
      </c>
      <c r="C3385" t="str">
        <f t="shared" si="52"/>
        <v>62245</v>
      </c>
      <c r="D3385" t="s">
        <v>350</v>
      </c>
      <c r="E3385" t="s">
        <v>1925</v>
      </c>
      <c r="F3385" t="s">
        <v>2351</v>
      </c>
      <c r="G3385" s="144">
        <v>251.03396075999999</v>
      </c>
      <c r="H3385" t="str">
        <f>IF(VLOOKUP(A3385,$J$4:$K$19,2)="Y",IF(G3385&lt;='State Zip Codes'!$P$4,'State Zip Codes'!$P$3,IF(G3385&lt;='State Zip Codes'!$Q$4,'State Zip Codes'!$Q$3,IF(G3385&lt;='State Zip Codes'!$R$4,'State Zip Codes'!$R$3,IF(G3385&lt;='State Zip Codes'!$S$4,'State Zip Codes'!$S$3,IF(G3385&lt;='State Zip Codes'!$T$4,'State Zip Codes'!$T$3,"OUT OF TERRITORY"))))),$U$3)</f>
        <v>Zone 5</v>
      </c>
    </row>
    <row r="3386" spans="1:8" x14ac:dyDescent="0.25">
      <c r="A3386" t="s">
        <v>369</v>
      </c>
      <c r="B3386">
        <v>62809</v>
      </c>
      <c r="C3386" t="str">
        <f t="shared" si="52"/>
        <v>62809</v>
      </c>
      <c r="D3386" t="s">
        <v>350</v>
      </c>
      <c r="E3386" t="s">
        <v>1566</v>
      </c>
      <c r="F3386" t="s">
        <v>2352</v>
      </c>
      <c r="G3386" s="144">
        <v>251.65533194999998</v>
      </c>
      <c r="H3386" t="str">
        <f>IF(VLOOKUP(A3386,$J$4:$K$19,2)="Y",IF(G3386&lt;='State Zip Codes'!$P$4,'State Zip Codes'!$P$3,IF(G3386&lt;='State Zip Codes'!$Q$4,'State Zip Codes'!$Q$3,IF(G3386&lt;='State Zip Codes'!$R$4,'State Zip Codes'!$R$3,IF(G3386&lt;='State Zip Codes'!$S$4,'State Zip Codes'!$S$3,IF(G3386&lt;='State Zip Codes'!$T$4,'State Zip Codes'!$T$3,"OUT OF TERRITORY"))))),$U$3)</f>
        <v>Zone 5</v>
      </c>
    </row>
    <row r="3387" spans="1:8" x14ac:dyDescent="0.25">
      <c r="A3387" t="s">
        <v>369</v>
      </c>
      <c r="B3387">
        <v>62218</v>
      </c>
      <c r="C3387" t="str">
        <f t="shared" si="52"/>
        <v>62218</v>
      </c>
      <c r="D3387" t="s">
        <v>350</v>
      </c>
      <c r="E3387" t="s">
        <v>1925</v>
      </c>
      <c r="F3387" t="s">
        <v>2353</v>
      </c>
      <c r="G3387" s="144">
        <v>251.65533194999998</v>
      </c>
      <c r="H3387" t="str">
        <f>IF(VLOOKUP(A3387,$J$4:$K$19,2)="Y",IF(G3387&lt;='State Zip Codes'!$P$4,'State Zip Codes'!$P$3,IF(G3387&lt;='State Zip Codes'!$Q$4,'State Zip Codes'!$Q$3,IF(G3387&lt;='State Zip Codes'!$R$4,'State Zip Codes'!$R$3,IF(G3387&lt;='State Zip Codes'!$S$4,'State Zip Codes'!$S$3,IF(G3387&lt;='State Zip Codes'!$T$4,'State Zip Codes'!$T$3,"OUT OF TERRITORY"))))),$U$3)</f>
        <v>Zone 5</v>
      </c>
    </row>
    <row r="3388" spans="1:8" x14ac:dyDescent="0.25">
      <c r="A3388" t="s">
        <v>369</v>
      </c>
      <c r="B3388">
        <v>62803</v>
      </c>
      <c r="C3388" t="str">
        <f t="shared" si="52"/>
        <v>62803</v>
      </c>
      <c r="D3388" t="s">
        <v>350</v>
      </c>
      <c r="E3388" t="s">
        <v>510</v>
      </c>
      <c r="F3388" t="s">
        <v>2354</v>
      </c>
      <c r="G3388" s="144">
        <v>252.27670314</v>
      </c>
      <c r="H3388" t="str">
        <f>IF(VLOOKUP(A3388,$J$4:$K$19,2)="Y",IF(G3388&lt;='State Zip Codes'!$P$4,'State Zip Codes'!$P$3,IF(G3388&lt;='State Zip Codes'!$Q$4,'State Zip Codes'!$Q$3,IF(G3388&lt;='State Zip Codes'!$R$4,'State Zip Codes'!$R$3,IF(G3388&lt;='State Zip Codes'!$S$4,'State Zip Codes'!$S$3,IF(G3388&lt;='State Zip Codes'!$T$4,'State Zip Codes'!$T$3,"OUT OF TERRITORY"))))),$U$3)</f>
        <v>Zone 5</v>
      </c>
    </row>
    <row r="3389" spans="1:8" x14ac:dyDescent="0.25">
      <c r="A3389" t="s">
        <v>369</v>
      </c>
      <c r="B3389">
        <v>62234</v>
      </c>
      <c r="C3389" t="str">
        <f t="shared" si="52"/>
        <v>62234</v>
      </c>
      <c r="D3389" t="s">
        <v>350</v>
      </c>
      <c r="E3389" t="s">
        <v>1071</v>
      </c>
      <c r="F3389" t="s">
        <v>2355</v>
      </c>
      <c r="G3389" s="144">
        <v>252.27670314</v>
      </c>
      <c r="H3389" t="str">
        <f>IF(VLOOKUP(A3389,$J$4:$K$19,2)="Y",IF(G3389&lt;='State Zip Codes'!$P$4,'State Zip Codes'!$P$3,IF(G3389&lt;='State Zip Codes'!$Q$4,'State Zip Codes'!$Q$3,IF(G3389&lt;='State Zip Codes'!$R$4,'State Zip Codes'!$R$3,IF(G3389&lt;='State Zip Codes'!$S$4,'State Zip Codes'!$S$3,IF(G3389&lt;='State Zip Codes'!$T$4,'State Zip Codes'!$T$3,"OUT OF TERRITORY"))))),$U$3)</f>
        <v>Zone 5</v>
      </c>
    </row>
    <row r="3390" spans="1:8" x14ac:dyDescent="0.25">
      <c r="A3390" t="s">
        <v>369</v>
      </c>
      <c r="B3390">
        <v>62898</v>
      </c>
      <c r="C3390" t="str">
        <f t="shared" si="52"/>
        <v>62898</v>
      </c>
      <c r="D3390" t="s">
        <v>350</v>
      </c>
      <c r="E3390" t="s">
        <v>388</v>
      </c>
      <c r="F3390" t="s">
        <v>2356</v>
      </c>
      <c r="G3390" s="144">
        <v>252.89807432999999</v>
      </c>
      <c r="H3390" t="str">
        <f>IF(VLOOKUP(A3390,$J$4:$K$19,2)="Y",IF(G3390&lt;='State Zip Codes'!$P$4,'State Zip Codes'!$P$3,IF(G3390&lt;='State Zip Codes'!$Q$4,'State Zip Codes'!$Q$3,IF(G3390&lt;='State Zip Codes'!$R$4,'State Zip Codes'!$R$3,IF(G3390&lt;='State Zip Codes'!$S$4,'State Zip Codes'!$S$3,IF(G3390&lt;='State Zip Codes'!$T$4,'State Zip Codes'!$T$3,"OUT OF TERRITORY"))))),$U$3)</f>
        <v>Zone 5</v>
      </c>
    </row>
    <row r="3391" spans="1:8" x14ac:dyDescent="0.25">
      <c r="A3391" t="s">
        <v>369</v>
      </c>
      <c r="B3391">
        <v>62013</v>
      </c>
      <c r="C3391" t="str">
        <f t="shared" si="52"/>
        <v>62013</v>
      </c>
      <c r="D3391" t="s">
        <v>350</v>
      </c>
      <c r="E3391" t="s">
        <v>1121</v>
      </c>
      <c r="F3391" t="s">
        <v>2357</v>
      </c>
      <c r="G3391" s="144">
        <v>253.51944551999998</v>
      </c>
      <c r="H3391" t="str">
        <f>IF(VLOOKUP(A3391,$J$4:$K$19,2)="Y",IF(G3391&lt;='State Zip Codes'!$P$4,'State Zip Codes'!$P$3,IF(G3391&lt;='State Zip Codes'!$Q$4,'State Zip Codes'!$Q$3,IF(G3391&lt;='State Zip Codes'!$R$4,'State Zip Codes'!$R$3,IF(G3391&lt;='State Zip Codes'!$S$4,'State Zip Codes'!$S$3,IF(G3391&lt;='State Zip Codes'!$T$4,'State Zip Codes'!$T$3,"OUT OF TERRITORY"))))),$U$3)</f>
        <v>Zone 5</v>
      </c>
    </row>
    <row r="3392" spans="1:8" x14ac:dyDescent="0.25">
      <c r="A3392" t="s">
        <v>369</v>
      </c>
      <c r="B3392">
        <v>62040</v>
      </c>
      <c r="C3392" t="str">
        <f t="shared" si="52"/>
        <v>62040</v>
      </c>
      <c r="D3392" t="s">
        <v>350</v>
      </c>
      <c r="E3392" t="s">
        <v>1071</v>
      </c>
      <c r="F3392" t="s">
        <v>2358</v>
      </c>
      <c r="G3392" s="144">
        <v>253.51944551999998</v>
      </c>
      <c r="H3392" t="str">
        <f>IF(VLOOKUP(A3392,$J$4:$K$19,2)="Y",IF(G3392&lt;='State Zip Codes'!$P$4,'State Zip Codes'!$P$3,IF(G3392&lt;='State Zip Codes'!$Q$4,'State Zip Codes'!$Q$3,IF(G3392&lt;='State Zip Codes'!$R$4,'State Zip Codes'!$R$3,IF(G3392&lt;='State Zip Codes'!$S$4,'State Zip Codes'!$S$3,IF(G3392&lt;='State Zip Codes'!$T$4,'State Zip Codes'!$T$3,"OUT OF TERRITORY"))))),$U$3)</f>
        <v>Zone 5</v>
      </c>
    </row>
    <row r="3393" spans="1:8" x14ac:dyDescent="0.25">
      <c r="A3393" t="s">
        <v>369</v>
      </c>
      <c r="B3393">
        <v>62254</v>
      </c>
      <c r="C3393" t="str">
        <f t="shared" si="52"/>
        <v>62254</v>
      </c>
      <c r="D3393" t="s">
        <v>350</v>
      </c>
      <c r="E3393" t="s">
        <v>2359</v>
      </c>
      <c r="F3393" t="s">
        <v>2360</v>
      </c>
      <c r="G3393" s="144">
        <v>253.51944551999998</v>
      </c>
      <c r="H3393" t="str">
        <f>IF(VLOOKUP(A3393,$J$4:$K$19,2)="Y",IF(G3393&lt;='State Zip Codes'!$P$4,'State Zip Codes'!$P$3,IF(G3393&lt;='State Zip Codes'!$Q$4,'State Zip Codes'!$Q$3,IF(G3393&lt;='State Zip Codes'!$R$4,'State Zip Codes'!$R$3,IF(G3393&lt;='State Zip Codes'!$S$4,'State Zip Codes'!$S$3,IF(G3393&lt;='State Zip Codes'!$T$4,'State Zip Codes'!$T$3,"OUT OF TERRITORY"))))),$U$3)</f>
        <v>Zone 5</v>
      </c>
    </row>
    <row r="3394" spans="1:8" x14ac:dyDescent="0.25">
      <c r="A3394" t="s">
        <v>369</v>
      </c>
      <c r="B3394">
        <v>62215</v>
      </c>
      <c r="C3394" t="str">
        <f t="shared" si="52"/>
        <v>62215</v>
      </c>
      <c r="D3394" t="s">
        <v>350</v>
      </c>
      <c r="E3394" t="s">
        <v>1925</v>
      </c>
      <c r="F3394" t="s">
        <v>2361</v>
      </c>
      <c r="G3394" s="144">
        <v>254.76218789999999</v>
      </c>
      <c r="H3394" t="str">
        <f>IF(VLOOKUP(A3394,$J$4:$K$19,2)="Y",IF(G3394&lt;='State Zip Codes'!$P$4,'State Zip Codes'!$P$3,IF(G3394&lt;='State Zip Codes'!$Q$4,'State Zip Codes'!$Q$3,IF(G3394&lt;='State Zip Codes'!$R$4,'State Zip Codes'!$R$3,IF(G3394&lt;='State Zip Codes'!$S$4,'State Zip Codes'!$S$3,IF(G3394&lt;='State Zip Codes'!$T$4,'State Zip Codes'!$T$3,"OUT OF TERRITORY"))))),$U$3)</f>
        <v>Zone 5</v>
      </c>
    </row>
    <row r="3395" spans="1:8" x14ac:dyDescent="0.25">
      <c r="A3395" t="s">
        <v>369</v>
      </c>
      <c r="B3395">
        <v>62864</v>
      </c>
      <c r="C3395" t="str">
        <f t="shared" si="52"/>
        <v>62864</v>
      </c>
      <c r="D3395" t="s">
        <v>350</v>
      </c>
      <c r="E3395" t="s">
        <v>388</v>
      </c>
      <c r="F3395" t="s">
        <v>2362</v>
      </c>
      <c r="G3395" s="144">
        <v>254.76218789999999</v>
      </c>
      <c r="H3395" t="str">
        <f>IF(VLOOKUP(A3395,$J$4:$K$19,2)="Y",IF(G3395&lt;='State Zip Codes'!$P$4,'State Zip Codes'!$P$3,IF(G3395&lt;='State Zip Codes'!$Q$4,'State Zip Codes'!$Q$3,IF(G3395&lt;='State Zip Codes'!$R$4,'State Zip Codes'!$R$3,IF(G3395&lt;='State Zip Codes'!$S$4,'State Zip Codes'!$S$3,IF(G3395&lt;='State Zip Codes'!$T$4,'State Zip Codes'!$T$3,"OUT OF TERRITORY"))))),$U$3)</f>
        <v>Zone 5</v>
      </c>
    </row>
    <row r="3396" spans="1:8" x14ac:dyDescent="0.25">
      <c r="A3396" t="s">
        <v>369</v>
      </c>
      <c r="B3396">
        <v>62877</v>
      </c>
      <c r="C3396" t="str">
        <f t="shared" si="52"/>
        <v>62877</v>
      </c>
      <c r="D3396" t="s">
        <v>350</v>
      </c>
      <c r="E3396" t="s">
        <v>510</v>
      </c>
      <c r="F3396" t="s">
        <v>2363</v>
      </c>
      <c r="G3396" s="144">
        <v>254.76218789999999</v>
      </c>
      <c r="H3396" t="str">
        <f>IF(VLOOKUP(A3396,$J$4:$K$19,2)="Y",IF(G3396&lt;='State Zip Codes'!$P$4,'State Zip Codes'!$P$3,IF(G3396&lt;='State Zip Codes'!$Q$4,'State Zip Codes'!$Q$3,IF(G3396&lt;='State Zip Codes'!$R$4,'State Zip Codes'!$R$3,IF(G3396&lt;='State Zip Codes'!$S$4,'State Zip Codes'!$S$3,IF(G3396&lt;='State Zip Codes'!$T$4,'State Zip Codes'!$T$3,"OUT OF TERRITORY"))))),$U$3)</f>
        <v>Zone 5</v>
      </c>
    </row>
    <row r="3397" spans="1:8" x14ac:dyDescent="0.25">
      <c r="A3397" t="s">
        <v>369</v>
      </c>
      <c r="B3397">
        <v>62820</v>
      </c>
      <c r="C3397" t="str">
        <f t="shared" ref="C3397:C3460" si="53">TRIM(CLEAN(B3397))</f>
        <v>62820</v>
      </c>
      <c r="D3397" t="s">
        <v>350</v>
      </c>
      <c r="E3397" t="s">
        <v>2346</v>
      </c>
      <c r="F3397" t="s">
        <v>2364</v>
      </c>
      <c r="G3397" s="144">
        <v>254.76218789999999</v>
      </c>
      <c r="H3397" t="str">
        <f>IF(VLOOKUP(A3397,$J$4:$K$19,2)="Y",IF(G3397&lt;='State Zip Codes'!$P$4,'State Zip Codes'!$P$3,IF(G3397&lt;='State Zip Codes'!$Q$4,'State Zip Codes'!$Q$3,IF(G3397&lt;='State Zip Codes'!$R$4,'State Zip Codes'!$R$3,IF(G3397&lt;='State Zip Codes'!$S$4,'State Zip Codes'!$S$3,IF(G3397&lt;='State Zip Codes'!$T$4,'State Zip Codes'!$T$3,"OUT OF TERRITORY"))))),$U$3)</f>
        <v>Zone 5</v>
      </c>
    </row>
    <row r="3398" spans="1:8" x14ac:dyDescent="0.25">
      <c r="A3398" t="s">
        <v>369</v>
      </c>
      <c r="B3398">
        <v>62269</v>
      </c>
      <c r="C3398" t="str">
        <f t="shared" si="53"/>
        <v>62269</v>
      </c>
      <c r="D3398" t="s">
        <v>350</v>
      </c>
      <c r="E3398" t="s">
        <v>2359</v>
      </c>
      <c r="F3398" t="s">
        <v>2365</v>
      </c>
      <c r="G3398" s="144">
        <v>256.00493028</v>
      </c>
      <c r="H3398" t="str">
        <f>IF(VLOOKUP(A3398,$J$4:$K$19,2)="Y",IF(G3398&lt;='State Zip Codes'!$P$4,'State Zip Codes'!$P$3,IF(G3398&lt;='State Zip Codes'!$Q$4,'State Zip Codes'!$Q$3,IF(G3398&lt;='State Zip Codes'!$R$4,'State Zip Codes'!$R$3,IF(G3398&lt;='State Zip Codes'!$S$4,'State Zip Codes'!$S$3,IF(G3398&lt;='State Zip Codes'!$T$4,'State Zip Codes'!$T$3,"OUT OF TERRITORY"))))),$U$3)</f>
        <v>Zone 5</v>
      </c>
    </row>
    <row r="3399" spans="1:8" x14ac:dyDescent="0.25">
      <c r="A3399" t="s">
        <v>369</v>
      </c>
      <c r="B3399">
        <v>62862</v>
      </c>
      <c r="C3399" t="str">
        <f t="shared" si="53"/>
        <v>62862</v>
      </c>
      <c r="D3399" t="s">
        <v>350</v>
      </c>
      <c r="E3399" t="s">
        <v>2346</v>
      </c>
      <c r="F3399" t="s">
        <v>2366</v>
      </c>
      <c r="G3399" s="144">
        <v>256.00493028</v>
      </c>
      <c r="H3399" t="str">
        <f>IF(VLOOKUP(A3399,$J$4:$K$19,2)="Y",IF(G3399&lt;='State Zip Codes'!$P$4,'State Zip Codes'!$P$3,IF(G3399&lt;='State Zip Codes'!$Q$4,'State Zip Codes'!$Q$3,IF(G3399&lt;='State Zip Codes'!$R$4,'State Zip Codes'!$R$3,IF(G3399&lt;='State Zip Codes'!$S$4,'State Zip Codes'!$S$3,IF(G3399&lt;='State Zip Codes'!$T$4,'State Zip Codes'!$T$3,"OUT OF TERRITORY"))))),$U$3)</f>
        <v>Zone 5</v>
      </c>
    </row>
    <row r="3400" spans="1:8" x14ac:dyDescent="0.25">
      <c r="A3400" t="s">
        <v>369</v>
      </c>
      <c r="B3400">
        <v>62872</v>
      </c>
      <c r="C3400" t="str">
        <f t="shared" si="53"/>
        <v>62872</v>
      </c>
      <c r="D3400" t="s">
        <v>350</v>
      </c>
      <c r="E3400" t="s">
        <v>388</v>
      </c>
      <c r="F3400" t="s">
        <v>2367</v>
      </c>
      <c r="G3400" s="144">
        <v>256.00493028</v>
      </c>
      <c r="H3400" t="str">
        <f>IF(VLOOKUP(A3400,$J$4:$K$19,2)="Y",IF(G3400&lt;='State Zip Codes'!$P$4,'State Zip Codes'!$P$3,IF(G3400&lt;='State Zip Codes'!$Q$4,'State Zip Codes'!$Q$3,IF(G3400&lt;='State Zip Codes'!$R$4,'State Zip Codes'!$R$3,IF(G3400&lt;='State Zip Codes'!$S$4,'State Zip Codes'!$S$3,IF(G3400&lt;='State Zip Codes'!$T$4,'State Zip Codes'!$T$3,"OUT OF TERRITORY"))))),$U$3)</f>
        <v>Zone 5</v>
      </c>
    </row>
    <row r="3401" spans="1:8" x14ac:dyDescent="0.25">
      <c r="A3401" t="s">
        <v>369</v>
      </c>
      <c r="B3401">
        <v>62827</v>
      </c>
      <c r="C3401" t="str">
        <f t="shared" si="53"/>
        <v>62827</v>
      </c>
      <c r="D3401" t="s">
        <v>350</v>
      </c>
      <c r="E3401" t="s">
        <v>2346</v>
      </c>
      <c r="F3401" t="s">
        <v>2368</v>
      </c>
      <c r="G3401" s="144">
        <v>257.24767265999998</v>
      </c>
      <c r="H3401" t="str">
        <f>IF(VLOOKUP(A3401,$J$4:$K$19,2)="Y",IF(G3401&lt;='State Zip Codes'!$P$4,'State Zip Codes'!$P$3,IF(G3401&lt;='State Zip Codes'!$Q$4,'State Zip Codes'!$Q$3,IF(G3401&lt;='State Zip Codes'!$R$4,'State Zip Codes'!$R$3,IF(G3401&lt;='State Zip Codes'!$S$4,'State Zip Codes'!$S$3,IF(G3401&lt;='State Zip Codes'!$T$4,'State Zip Codes'!$T$3,"OUT OF TERRITORY"))))),$U$3)</f>
        <v>Zone 5</v>
      </c>
    </row>
    <row r="3402" spans="1:8" x14ac:dyDescent="0.25">
      <c r="A3402" t="s">
        <v>369</v>
      </c>
      <c r="B3402">
        <v>62232</v>
      </c>
      <c r="C3402" t="str">
        <f t="shared" si="53"/>
        <v>62232</v>
      </c>
      <c r="D3402" t="s">
        <v>350</v>
      </c>
      <c r="E3402" t="s">
        <v>2359</v>
      </c>
      <c r="F3402" t="s">
        <v>2369</v>
      </c>
      <c r="G3402" s="144">
        <v>257.24767265999998</v>
      </c>
      <c r="H3402" t="str">
        <f>IF(VLOOKUP(A3402,$J$4:$K$19,2)="Y",IF(G3402&lt;='State Zip Codes'!$P$4,'State Zip Codes'!$P$3,IF(G3402&lt;='State Zip Codes'!$Q$4,'State Zip Codes'!$Q$3,IF(G3402&lt;='State Zip Codes'!$R$4,'State Zip Codes'!$R$3,IF(G3402&lt;='State Zip Codes'!$S$4,'State Zip Codes'!$S$3,IF(G3402&lt;='State Zip Codes'!$T$4,'State Zip Codes'!$T$3,"OUT OF TERRITORY"))))),$U$3)</f>
        <v>Zone 5</v>
      </c>
    </row>
    <row r="3403" spans="1:8" x14ac:dyDescent="0.25">
      <c r="A3403" t="s">
        <v>369</v>
      </c>
      <c r="B3403">
        <v>62265</v>
      </c>
      <c r="C3403" t="str">
        <f t="shared" si="53"/>
        <v>62265</v>
      </c>
      <c r="D3403" t="s">
        <v>350</v>
      </c>
      <c r="E3403" t="s">
        <v>1925</v>
      </c>
      <c r="F3403" t="s">
        <v>2370</v>
      </c>
      <c r="G3403" s="144">
        <v>257.24767265999998</v>
      </c>
      <c r="H3403" t="str">
        <f>IF(VLOOKUP(A3403,$J$4:$K$19,2)="Y",IF(G3403&lt;='State Zip Codes'!$P$4,'State Zip Codes'!$P$3,IF(G3403&lt;='State Zip Codes'!$Q$4,'State Zip Codes'!$Q$3,IF(G3403&lt;='State Zip Codes'!$R$4,'State Zip Codes'!$R$3,IF(G3403&lt;='State Zip Codes'!$S$4,'State Zip Codes'!$S$3,IF(G3403&lt;='State Zip Codes'!$T$4,'State Zip Codes'!$T$3,"OUT OF TERRITORY"))))),$U$3)</f>
        <v>Zone 5</v>
      </c>
    </row>
    <row r="3404" spans="1:8" x14ac:dyDescent="0.25">
      <c r="A3404" t="s">
        <v>369</v>
      </c>
      <c r="B3404">
        <v>62271</v>
      </c>
      <c r="C3404" t="str">
        <f t="shared" si="53"/>
        <v>62271</v>
      </c>
      <c r="D3404" t="s">
        <v>350</v>
      </c>
      <c r="E3404" t="s">
        <v>510</v>
      </c>
      <c r="F3404" t="s">
        <v>2371</v>
      </c>
      <c r="G3404" s="144">
        <v>257.86904384999997</v>
      </c>
      <c r="H3404" t="str">
        <f>IF(VLOOKUP(A3404,$J$4:$K$19,2)="Y",IF(G3404&lt;='State Zip Codes'!$P$4,'State Zip Codes'!$P$3,IF(G3404&lt;='State Zip Codes'!$Q$4,'State Zip Codes'!$Q$3,IF(G3404&lt;='State Zip Codes'!$R$4,'State Zip Codes'!$R$3,IF(G3404&lt;='State Zip Codes'!$S$4,'State Zip Codes'!$S$3,IF(G3404&lt;='State Zip Codes'!$T$4,'State Zip Codes'!$T$3,"OUT OF TERRITORY"))))),$U$3)</f>
        <v>Zone 5</v>
      </c>
    </row>
    <row r="3405" spans="1:8" x14ac:dyDescent="0.25">
      <c r="A3405" t="s">
        <v>369</v>
      </c>
      <c r="B3405">
        <v>62036</v>
      </c>
      <c r="C3405" t="str">
        <f t="shared" si="53"/>
        <v>62036</v>
      </c>
      <c r="D3405" t="s">
        <v>350</v>
      </c>
      <c r="E3405" t="s">
        <v>1121</v>
      </c>
      <c r="F3405" t="s">
        <v>2372</v>
      </c>
      <c r="G3405" s="144">
        <v>257.86904384999997</v>
      </c>
      <c r="H3405" t="str">
        <f>IF(VLOOKUP(A3405,$J$4:$K$19,2)="Y",IF(G3405&lt;='State Zip Codes'!$P$4,'State Zip Codes'!$P$3,IF(G3405&lt;='State Zip Codes'!$Q$4,'State Zip Codes'!$Q$3,IF(G3405&lt;='State Zip Codes'!$R$4,'State Zip Codes'!$R$3,IF(G3405&lt;='State Zip Codes'!$S$4,'State Zip Codes'!$S$3,IF(G3405&lt;='State Zip Codes'!$T$4,'State Zip Codes'!$T$3,"OUT OF TERRITORY"))))),$U$3)</f>
        <v>Zone 5</v>
      </c>
    </row>
    <row r="3406" spans="1:8" x14ac:dyDescent="0.25">
      <c r="A3406" t="s">
        <v>369</v>
      </c>
      <c r="B3406">
        <v>62060</v>
      </c>
      <c r="C3406" t="str">
        <f t="shared" si="53"/>
        <v>62060</v>
      </c>
      <c r="D3406" t="s">
        <v>350</v>
      </c>
      <c r="E3406" t="s">
        <v>1071</v>
      </c>
      <c r="F3406" t="s">
        <v>1071</v>
      </c>
      <c r="G3406" s="144">
        <v>257.86904384999997</v>
      </c>
      <c r="H3406" t="str">
        <f>IF(VLOOKUP(A3406,$J$4:$K$19,2)="Y",IF(G3406&lt;='State Zip Codes'!$P$4,'State Zip Codes'!$P$3,IF(G3406&lt;='State Zip Codes'!$Q$4,'State Zip Codes'!$Q$3,IF(G3406&lt;='State Zip Codes'!$R$4,'State Zip Codes'!$R$3,IF(G3406&lt;='State Zip Codes'!$S$4,'State Zip Codes'!$S$3,IF(G3406&lt;='State Zip Codes'!$T$4,'State Zip Codes'!$T$3,"OUT OF TERRITORY"))))),$U$3)</f>
        <v>Zone 5</v>
      </c>
    </row>
    <row r="3407" spans="1:8" x14ac:dyDescent="0.25">
      <c r="A3407" t="s">
        <v>369</v>
      </c>
      <c r="B3407">
        <v>62225</v>
      </c>
      <c r="C3407" t="str">
        <f t="shared" si="53"/>
        <v>62225</v>
      </c>
      <c r="D3407" t="s">
        <v>350</v>
      </c>
      <c r="E3407" t="s">
        <v>2359</v>
      </c>
      <c r="F3407" t="s">
        <v>2373</v>
      </c>
      <c r="G3407" s="144">
        <v>258.49041503999996</v>
      </c>
      <c r="H3407" t="str">
        <f>IF(VLOOKUP(A3407,$J$4:$K$19,2)="Y",IF(G3407&lt;='State Zip Codes'!$P$4,'State Zip Codes'!$P$3,IF(G3407&lt;='State Zip Codes'!$Q$4,'State Zip Codes'!$Q$3,IF(G3407&lt;='State Zip Codes'!$R$4,'State Zip Codes'!$R$3,IF(G3407&lt;='State Zip Codes'!$S$4,'State Zip Codes'!$S$3,IF(G3407&lt;='State Zip Codes'!$T$4,'State Zip Codes'!$T$3,"OUT OF TERRITORY"))))),$U$3)</f>
        <v>Zone 5</v>
      </c>
    </row>
    <row r="3408" spans="1:8" x14ac:dyDescent="0.25">
      <c r="A3408" t="s">
        <v>369</v>
      </c>
      <c r="B3408">
        <v>62090</v>
      </c>
      <c r="C3408" t="str">
        <f t="shared" si="53"/>
        <v>62090</v>
      </c>
      <c r="D3408" t="s">
        <v>350</v>
      </c>
      <c r="E3408" t="s">
        <v>1071</v>
      </c>
      <c r="F3408" t="s">
        <v>992</v>
      </c>
      <c r="G3408" s="144">
        <v>259.11178623000001</v>
      </c>
      <c r="H3408" t="str">
        <f>IF(VLOOKUP(A3408,$J$4:$K$19,2)="Y",IF(G3408&lt;='State Zip Codes'!$P$4,'State Zip Codes'!$P$3,IF(G3408&lt;='State Zip Codes'!$Q$4,'State Zip Codes'!$Q$3,IF(G3408&lt;='State Zip Codes'!$R$4,'State Zip Codes'!$R$3,IF(G3408&lt;='State Zip Codes'!$S$4,'State Zip Codes'!$S$3,IF(G3408&lt;='State Zip Codes'!$T$4,'State Zip Codes'!$T$3,"OUT OF TERRITORY"))))),$U$3)</f>
        <v>Zone 5</v>
      </c>
    </row>
    <row r="3409" spans="1:8" x14ac:dyDescent="0.25">
      <c r="A3409" t="s">
        <v>369</v>
      </c>
      <c r="B3409">
        <v>62208</v>
      </c>
      <c r="C3409" t="str">
        <f t="shared" si="53"/>
        <v>62208</v>
      </c>
      <c r="D3409" t="s">
        <v>350</v>
      </c>
      <c r="E3409" t="s">
        <v>2359</v>
      </c>
      <c r="F3409" t="s">
        <v>2374</v>
      </c>
      <c r="G3409" s="144">
        <v>259.11178623000001</v>
      </c>
      <c r="H3409" t="str">
        <f>IF(VLOOKUP(A3409,$J$4:$K$19,2)="Y",IF(G3409&lt;='State Zip Codes'!$P$4,'State Zip Codes'!$P$3,IF(G3409&lt;='State Zip Codes'!$Q$4,'State Zip Codes'!$Q$3,IF(G3409&lt;='State Zip Codes'!$R$4,'State Zip Codes'!$R$3,IF(G3409&lt;='State Zip Codes'!$S$4,'State Zip Codes'!$S$3,IF(G3409&lt;='State Zip Codes'!$T$4,'State Zip Codes'!$T$3,"OUT OF TERRITORY"))))),$U$3)</f>
        <v>Zone 5</v>
      </c>
    </row>
    <row r="3410" spans="1:8" x14ac:dyDescent="0.25">
      <c r="A3410" t="s">
        <v>369</v>
      </c>
      <c r="B3410">
        <v>62828</v>
      </c>
      <c r="C3410" t="str">
        <f t="shared" si="53"/>
        <v>62828</v>
      </c>
      <c r="D3410" t="s">
        <v>350</v>
      </c>
      <c r="E3410" t="s">
        <v>626</v>
      </c>
      <c r="F3410" t="s">
        <v>2375</v>
      </c>
      <c r="G3410" s="144">
        <v>259.11178623000001</v>
      </c>
      <c r="H3410" t="str">
        <f>IF(VLOOKUP(A3410,$J$4:$K$19,2)="Y",IF(G3410&lt;='State Zip Codes'!$P$4,'State Zip Codes'!$P$3,IF(G3410&lt;='State Zip Codes'!$Q$4,'State Zip Codes'!$Q$3,IF(G3410&lt;='State Zip Codes'!$R$4,'State Zip Codes'!$R$3,IF(G3410&lt;='State Zip Codes'!$S$4,'State Zip Codes'!$S$3,IF(G3410&lt;='State Zip Codes'!$T$4,'State Zip Codes'!$T$3,"OUT OF TERRITORY"))))),$U$3)</f>
        <v>Zone 5</v>
      </c>
    </row>
    <row r="3411" spans="1:8" x14ac:dyDescent="0.25">
      <c r="A3411" t="s">
        <v>369</v>
      </c>
      <c r="B3411">
        <v>62204</v>
      </c>
      <c r="C3411" t="str">
        <f t="shared" si="53"/>
        <v>62204</v>
      </c>
      <c r="D3411" t="s">
        <v>350</v>
      </c>
      <c r="E3411" t="s">
        <v>2359</v>
      </c>
      <c r="F3411" t="s">
        <v>2376</v>
      </c>
      <c r="G3411" s="144">
        <v>259.11178623000001</v>
      </c>
      <c r="H3411" t="str">
        <f>IF(VLOOKUP(A3411,$J$4:$K$19,2)="Y",IF(G3411&lt;='State Zip Codes'!$P$4,'State Zip Codes'!$P$3,IF(G3411&lt;='State Zip Codes'!$Q$4,'State Zip Codes'!$Q$3,IF(G3411&lt;='State Zip Codes'!$R$4,'State Zip Codes'!$R$3,IF(G3411&lt;='State Zip Codes'!$S$4,'State Zip Codes'!$S$3,IF(G3411&lt;='State Zip Codes'!$T$4,'State Zip Codes'!$T$3,"OUT OF TERRITORY"))))),$U$3)</f>
        <v>Zone 5</v>
      </c>
    </row>
    <row r="3412" spans="1:8" x14ac:dyDescent="0.25">
      <c r="A3412" t="s">
        <v>369</v>
      </c>
      <c r="B3412">
        <v>62887</v>
      </c>
      <c r="C3412" t="str">
        <f t="shared" si="53"/>
        <v>62887</v>
      </c>
      <c r="D3412" t="s">
        <v>350</v>
      </c>
      <c r="E3412" t="s">
        <v>2346</v>
      </c>
      <c r="F3412" t="s">
        <v>2377</v>
      </c>
      <c r="G3412" s="144">
        <v>259.73315742</v>
      </c>
      <c r="H3412" t="str">
        <f>IF(VLOOKUP(A3412,$J$4:$K$19,2)="Y",IF(G3412&lt;='State Zip Codes'!$P$4,'State Zip Codes'!$P$3,IF(G3412&lt;='State Zip Codes'!$Q$4,'State Zip Codes'!$Q$3,IF(G3412&lt;='State Zip Codes'!$R$4,'State Zip Codes'!$R$3,IF(G3412&lt;='State Zip Codes'!$S$4,'State Zip Codes'!$S$3,IF(G3412&lt;='State Zip Codes'!$T$4,'State Zip Codes'!$T$3,"OUT OF TERRITORY"))))),$U$3)</f>
        <v>Zone 5</v>
      </c>
    </row>
    <row r="3413" spans="1:8" x14ac:dyDescent="0.25">
      <c r="A3413" t="s">
        <v>369</v>
      </c>
      <c r="B3413">
        <v>62201</v>
      </c>
      <c r="C3413" t="str">
        <f t="shared" si="53"/>
        <v>62201</v>
      </c>
      <c r="D3413" t="s">
        <v>350</v>
      </c>
      <c r="E3413" t="s">
        <v>2359</v>
      </c>
      <c r="F3413" t="s">
        <v>2376</v>
      </c>
      <c r="G3413" s="144">
        <v>260.35452860999999</v>
      </c>
      <c r="H3413" t="str">
        <f>IF(VLOOKUP(A3413,$J$4:$K$19,2)="Y",IF(G3413&lt;='State Zip Codes'!$P$4,'State Zip Codes'!$P$3,IF(G3413&lt;='State Zip Codes'!$Q$4,'State Zip Codes'!$Q$3,IF(G3413&lt;='State Zip Codes'!$R$4,'State Zip Codes'!$R$3,IF(G3413&lt;='State Zip Codes'!$S$4,'State Zip Codes'!$S$3,IF(G3413&lt;='State Zip Codes'!$T$4,'State Zip Codes'!$T$3,"OUT OF TERRITORY"))))),$U$3)</f>
        <v>Zone 5</v>
      </c>
    </row>
    <row r="3414" spans="1:8" x14ac:dyDescent="0.25">
      <c r="A3414" t="s">
        <v>369</v>
      </c>
      <c r="B3414">
        <v>62808</v>
      </c>
      <c r="C3414" t="str">
        <f t="shared" si="53"/>
        <v>62808</v>
      </c>
      <c r="D3414" t="s">
        <v>350</v>
      </c>
      <c r="E3414" t="s">
        <v>510</v>
      </c>
      <c r="F3414" t="s">
        <v>2378</v>
      </c>
      <c r="G3414" s="144">
        <v>260.35452860999999</v>
      </c>
      <c r="H3414" t="str">
        <f>IF(VLOOKUP(A3414,$J$4:$K$19,2)="Y",IF(G3414&lt;='State Zip Codes'!$P$4,'State Zip Codes'!$P$3,IF(G3414&lt;='State Zip Codes'!$Q$4,'State Zip Codes'!$Q$3,IF(G3414&lt;='State Zip Codes'!$R$4,'State Zip Codes'!$R$3,IF(G3414&lt;='State Zip Codes'!$S$4,'State Zip Codes'!$S$3,IF(G3414&lt;='State Zip Codes'!$T$4,'State Zip Codes'!$T$3,"OUT OF TERRITORY"))))),$U$3)</f>
        <v>Zone 5</v>
      </c>
    </row>
    <row r="3415" spans="1:8" x14ac:dyDescent="0.25">
      <c r="A3415" t="s">
        <v>369</v>
      </c>
      <c r="B3415">
        <v>62810</v>
      </c>
      <c r="C3415" t="str">
        <f t="shared" si="53"/>
        <v>62810</v>
      </c>
      <c r="D3415" t="s">
        <v>350</v>
      </c>
      <c r="E3415" t="s">
        <v>388</v>
      </c>
      <c r="F3415" t="s">
        <v>2379</v>
      </c>
      <c r="G3415" s="144">
        <v>260.97589979999998</v>
      </c>
      <c r="H3415" t="str">
        <f>IF(VLOOKUP(A3415,$J$4:$K$19,2)="Y",IF(G3415&lt;='State Zip Codes'!$P$4,'State Zip Codes'!$P$3,IF(G3415&lt;='State Zip Codes'!$Q$4,'State Zip Codes'!$Q$3,IF(G3415&lt;='State Zip Codes'!$R$4,'State Zip Codes'!$R$3,IF(G3415&lt;='State Zip Codes'!$S$4,'State Zip Codes'!$S$3,IF(G3415&lt;='State Zip Codes'!$T$4,'State Zip Codes'!$T$3,"OUT OF TERRITORY"))))),$U$3)</f>
        <v>Zone 5</v>
      </c>
    </row>
    <row r="3416" spans="1:8" x14ac:dyDescent="0.25">
      <c r="A3416" t="s">
        <v>369</v>
      </c>
      <c r="B3416">
        <v>62203</v>
      </c>
      <c r="C3416" t="str">
        <f t="shared" si="53"/>
        <v>62203</v>
      </c>
      <c r="D3416" t="s">
        <v>350</v>
      </c>
      <c r="E3416" t="s">
        <v>2359</v>
      </c>
      <c r="F3416" t="s">
        <v>2376</v>
      </c>
      <c r="G3416" s="144">
        <v>260.97589979999998</v>
      </c>
      <c r="H3416" t="str">
        <f>IF(VLOOKUP(A3416,$J$4:$K$19,2)="Y",IF(G3416&lt;='State Zip Codes'!$P$4,'State Zip Codes'!$P$3,IF(G3416&lt;='State Zip Codes'!$Q$4,'State Zip Codes'!$Q$3,IF(G3416&lt;='State Zip Codes'!$R$4,'State Zip Codes'!$R$3,IF(G3416&lt;='State Zip Codes'!$S$4,'State Zip Codes'!$S$3,IF(G3416&lt;='State Zip Codes'!$T$4,'State Zip Codes'!$T$3,"OUT OF TERRITORY"))))),$U$3)</f>
        <v>Zone 5</v>
      </c>
    </row>
    <row r="3417" spans="1:8" x14ac:dyDescent="0.25">
      <c r="A3417" t="s">
        <v>369</v>
      </c>
      <c r="B3417">
        <v>62205</v>
      </c>
      <c r="C3417" t="str">
        <f t="shared" si="53"/>
        <v>62205</v>
      </c>
      <c r="D3417" t="s">
        <v>350</v>
      </c>
      <c r="E3417" t="s">
        <v>2359</v>
      </c>
      <c r="F3417" t="s">
        <v>2376</v>
      </c>
      <c r="G3417" s="144">
        <v>261.59727098999997</v>
      </c>
      <c r="H3417" t="str">
        <f>IF(VLOOKUP(A3417,$J$4:$K$19,2)="Y",IF(G3417&lt;='State Zip Codes'!$P$4,'State Zip Codes'!$P$3,IF(G3417&lt;='State Zip Codes'!$Q$4,'State Zip Codes'!$Q$3,IF(G3417&lt;='State Zip Codes'!$R$4,'State Zip Codes'!$R$3,IF(G3417&lt;='State Zip Codes'!$S$4,'State Zip Codes'!$S$3,IF(G3417&lt;='State Zip Codes'!$T$4,'State Zip Codes'!$T$3,"OUT OF TERRITORY"))))),$U$3)</f>
        <v>Zone 5</v>
      </c>
    </row>
    <row r="3418" spans="1:8" x14ac:dyDescent="0.25">
      <c r="A3418" t="s">
        <v>369</v>
      </c>
      <c r="B3418">
        <v>62221</v>
      </c>
      <c r="C3418" t="str">
        <f t="shared" si="53"/>
        <v>62221</v>
      </c>
      <c r="D3418" t="s">
        <v>350</v>
      </c>
      <c r="E3418" t="s">
        <v>2359</v>
      </c>
      <c r="F3418" t="s">
        <v>2380</v>
      </c>
      <c r="G3418" s="144">
        <v>261.59727098999997</v>
      </c>
      <c r="H3418" t="str">
        <f>IF(VLOOKUP(A3418,$J$4:$K$19,2)="Y",IF(G3418&lt;='State Zip Codes'!$P$4,'State Zip Codes'!$P$3,IF(G3418&lt;='State Zip Codes'!$Q$4,'State Zip Codes'!$Q$3,IF(G3418&lt;='State Zip Codes'!$R$4,'State Zip Codes'!$R$3,IF(G3418&lt;='State Zip Codes'!$S$4,'State Zip Codes'!$S$3,IF(G3418&lt;='State Zip Codes'!$T$4,'State Zip Codes'!$T$3,"OUT OF TERRITORY"))))),$U$3)</f>
        <v>Zone 5</v>
      </c>
    </row>
    <row r="3419" spans="1:8" x14ac:dyDescent="0.25">
      <c r="A3419" t="s">
        <v>369</v>
      </c>
      <c r="B3419">
        <v>62258</v>
      </c>
      <c r="C3419" t="str">
        <f t="shared" si="53"/>
        <v>62258</v>
      </c>
      <c r="D3419" t="s">
        <v>350</v>
      </c>
      <c r="E3419" t="s">
        <v>2359</v>
      </c>
      <c r="F3419" t="s">
        <v>2381</v>
      </c>
      <c r="G3419" s="144">
        <v>262.21864217999996</v>
      </c>
      <c r="H3419" t="str">
        <f>IF(VLOOKUP(A3419,$J$4:$K$19,2)="Y",IF(G3419&lt;='State Zip Codes'!$P$4,'State Zip Codes'!$P$3,IF(G3419&lt;='State Zip Codes'!$Q$4,'State Zip Codes'!$Q$3,IF(G3419&lt;='State Zip Codes'!$R$4,'State Zip Codes'!$R$3,IF(G3419&lt;='State Zip Codes'!$S$4,'State Zip Codes'!$S$3,IF(G3419&lt;='State Zip Codes'!$T$4,'State Zip Codes'!$T$3,"OUT OF TERRITORY"))))),$U$3)</f>
        <v>Zone 5</v>
      </c>
    </row>
    <row r="3420" spans="1:8" x14ac:dyDescent="0.25">
      <c r="A3420" t="s">
        <v>369</v>
      </c>
      <c r="B3420">
        <v>62214</v>
      </c>
      <c r="C3420" t="str">
        <f t="shared" si="53"/>
        <v>62214</v>
      </c>
      <c r="D3420" t="s">
        <v>350</v>
      </c>
      <c r="E3420" t="s">
        <v>510</v>
      </c>
      <c r="F3420" t="s">
        <v>2382</v>
      </c>
      <c r="G3420" s="144">
        <v>262.84001337000001</v>
      </c>
      <c r="H3420" t="str">
        <f>IF(VLOOKUP(A3420,$J$4:$K$19,2)="Y",IF(G3420&lt;='State Zip Codes'!$P$4,'State Zip Codes'!$P$3,IF(G3420&lt;='State Zip Codes'!$Q$4,'State Zip Codes'!$Q$3,IF(G3420&lt;='State Zip Codes'!$R$4,'State Zip Codes'!$R$3,IF(G3420&lt;='State Zip Codes'!$S$4,'State Zip Codes'!$S$3,IF(G3420&lt;='State Zip Codes'!$T$4,'State Zip Codes'!$T$3,"OUT OF TERRITORY"))))),$U$3)</f>
        <v>Zone 5</v>
      </c>
    </row>
    <row r="3421" spans="1:8" x14ac:dyDescent="0.25">
      <c r="A3421" t="s">
        <v>369</v>
      </c>
      <c r="B3421">
        <v>62207</v>
      </c>
      <c r="C3421" t="str">
        <f t="shared" si="53"/>
        <v>62207</v>
      </c>
      <c r="D3421" t="s">
        <v>350</v>
      </c>
      <c r="E3421" t="s">
        <v>2359</v>
      </c>
      <c r="F3421" t="s">
        <v>2376</v>
      </c>
      <c r="G3421" s="144">
        <v>262.84001337000001</v>
      </c>
      <c r="H3421" t="str">
        <f>IF(VLOOKUP(A3421,$J$4:$K$19,2)="Y",IF(G3421&lt;='State Zip Codes'!$P$4,'State Zip Codes'!$P$3,IF(G3421&lt;='State Zip Codes'!$Q$4,'State Zip Codes'!$Q$3,IF(G3421&lt;='State Zip Codes'!$R$4,'State Zip Codes'!$R$3,IF(G3421&lt;='State Zip Codes'!$S$4,'State Zip Codes'!$S$3,IF(G3421&lt;='State Zip Codes'!$T$4,'State Zip Codes'!$T$3,"OUT OF TERRITORY"))))),$U$3)</f>
        <v>Zone 5</v>
      </c>
    </row>
    <row r="3422" spans="1:8" x14ac:dyDescent="0.25">
      <c r="A3422" t="s">
        <v>369</v>
      </c>
      <c r="B3422">
        <v>62859</v>
      </c>
      <c r="C3422" t="str">
        <f t="shared" si="53"/>
        <v>62859</v>
      </c>
      <c r="D3422" t="s">
        <v>350</v>
      </c>
      <c r="E3422" t="s">
        <v>626</v>
      </c>
      <c r="F3422" t="s">
        <v>2383</v>
      </c>
      <c r="G3422" s="144">
        <v>262.84001337000001</v>
      </c>
      <c r="H3422" t="str">
        <f>IF(VLOOKUP(A3422,$J$4:$K$19,2)="Y",IF(G3422&lt;='State Zip Codes'!$P$4,'State Zip Codes'!$P$3,IF(G3422&lt;='State Zip Codes'!$Q$4,'State Zip Codes'!$Q$3,IF(G3422&lt;='State Zip Codes'!$R$4,'State Zip Codes'!$R$3,IF(G3422&lt;='State Zip Codes'!$S$4,'State Zip Codes'!$S$3,IF(G3422&lt;='State Zip Codes'!$T$4,'State Zip Codes'!$T$3,"OUT OF TERRITORY"))))),$U$3)</f>
        <v>Zone 5</v>
      </c>
    </row>
    <row r="3423" spans="1:8" x14ac:dyDescent="0.25">
      <c r="A3423" t="s">
        <v>369</v>
      </c>
      <c r="B3423">
        <v>62835</v>
      </c>
      <c r="C3423" t="str">
        <f t="shared" si="53"/>
        <v>62835</v>
      </c>
      <c r="D3423" t="s">
        <v>350</v>
      </c>
      <c r="E3423" t="s">
        <v>2346</v>
      </c>
      <c r="F3423" t="s">
        <v>2384</v>
      </c>
      <c r="G3423" s="144">
        <v>262.84001337000001</v>
      </c>
      <c r="H3423" t="str">
        <f>IF(VLOOKUP(A3423,$J$4:$K$19,2)="Y",IF(G3423&lt;='State Zip Codes'!$P$4,'State Zip Codes'!$P$3,IF(G3423&lt;='State Zip Codes'!$Q$4,'State Zip Codes'!$Q$3,IF(G3423&lt;='State Zip Codes'!$R$4,'State Zip Codes'!$R$3,IF(G3423&lt;='State Zip Codes'!$S$4,'State Zip Codes'!$S$3,IF(G3423&lt;='State Zip Codes'!$T$4,'State Zip Codes'!$T$3,"OUT OF TERRITORY"))))),$U$3)</f>
        <v>Zone 5</v>
      </c>
    </row>
    <row r="3424" spans="1:8" x14ac:dyDescent="0.25">
      <c r="A3424" t="s">
        <v>369</v>
      </c>
      <c r="B3424">
        <v>62263</v>
      </c>
      <c r="C3424" t="str">
        <f t="shared" si="53"/>
        <v>62263</v>
      </c>
      <c r="D3424" t="s">
        <v>350</v>
      </c>
      <c r="E3424" t="s">
        <v>510</v>
      </c>
      <c r="F3424" t="s">
        <v>2385</v>
      </c>
      <c r="G3424" s="144">
        <v>263.46138456</v>
      </c>
      <c r="H3424" t="str">
        <f>IF(VLOOKUP(A3424,$J$4:$K$19,2)="Y",IF(G3424&lt;='State Zip Codes'!$P$4,'State Zip Codes'!$P$3,IF(G3424&lt;='State Zip Codes'!$Q$4,'State Zip Codes'!$Q$3,IF(G3424&lt;='State Zip Codes'!$R$4,'State Zip Codes'!$R$3,IF(G3424&lt;='State Zip Codes'!$S$4,'State Zip Codes'!$S$3,IF(G3424&lt;='State Zip Codes'!$T$4,'State Zip Codes'!$T$3,"OUT OF TERRITORY"))))),$U$3)</f>
        <v>Zone 5</v>
      </c>
    </row>
    <row r="3425" spans="1:8" x14ac:dyDescent="0.25">
      <c r="A3425" t="s">
        <v>369</v>
      </c>
      <c r="B3425">
        <v>62226</v>
      </c>
      <c r="C3425" t="str">
        <f t="shared" si="53"/>
        <v>62226</v>
      </c>
      <c r="D3425" t="s">
        <v>350</v>
      </c>
      <c r="E3425" t="s">
        <v>2359</v>
      </c>
      <c r="F3425" t="s">
        <v>2380</v>
      </c>
      <c r="G3425" s="144">
        <v>263.46138456</v>
      </c>
      <c r="H3425" t="str">
        <f>IF(VLOOKUP(A3425,$J$4:$K$19,2)="Y",IF(G3425&lt;='State Zip Codes'!$P$4,'State Zip Codes'!$P$3,IF(G3425&lt;='State Zip Codes'!$Q$4,'State Zip Codes'!$Q$3,IF(G3425&lt;='State Zip Codes'!$R$4,'State Zip Codes'!$R$3,IF(G3425&lt;='State Zip Codes'!$S$4,'State Zip Codes'!$S$3,IF(G3425&lt;='State Zip Codes'!$T$4,'State Zip Codes'!$T$3,"OUT OF TERRITORY"))))),$U$3)</f>
        <v>Zone 5</v>
      </c>
    </row>
    <row r="3426" spans="1:8" x14ac:dyDescent="0.25">
      <c r="A3426" t="s">
        <v>369</v>
      </c>
      <c r="B3426">
        <v>62894</v>
      </c>
      <c r="C3426" t="str">
        <f t="shared" si="53"/>
        <v>62894</v>
      </c>
      <c r="D3426" t="s">
        <v>350</v>
      </c>
      <c r="E3426" t="s">
        <v>388</v>
      </c>
      <c r="F3426" t="s">
        <v>2386</v>
      </c>
      <c r="G3426" s="144">
        <v>263.46138456</v>
      </c>
      <c r="H3426" t="str">
        <f>IF(VLOOKUP(A3426,$J$4:$K$19,2)="Y",IF(G3426&lt;='State Zip Codes'!$P$4,'State Zip Codes'!$P$3,IF(G3426&lt;='State Zip Codes'!$Q$4,'State Zip Codes'!$Q$3,IF(G3426&lt;='State Zip Codes'!$R$4,'State Zip Codes'!$R$3,IF(G3426&lt;='State Zip Codes'!$S$4,'State Zip Codes'!$S$3,IF(G3426&lt;='State Zip Codes'!$T$4,'State Zip Codes'!$T$3,"OUT OF TERRITORY"))))),$U$3)</f>
        <v>Zone 5</v>
      </c>
    </row>
    <row r="3427" spans="1:8" x14ac:dyDescent="0.25">
      <c r="A3427" t="s">
        <v>369</v>
      </c>
      <c r="B3427">
        <v>62223</v>
      </c>
      <c r="C3427" t="str">
        <f t="shared" si="53"/>
        <v>62223</v>
      </c>
      <c r="D3427" t="s">
        <v>350</v>
      </c>
      <c r="E3427" t="s">
        <v>2359</v>
      </c>
      <c r="F3427" t="s">
        <v>2380</v>
      </c>
      <c r="G3427" s="144">
        <v>264.08275574999999</v>
      </c>
      <c r="H3427" t="str">
        <f>IF(VLOOKUP(A3427,$J$4:$K$19,2)="Y",IF(G3427&lt;='State Zip Codes'!$P$4,'State Zip Codes'!$P$3,IF(G3427&lt;='State Zip Codes'!$Q$4,'State Zip Codes'!$Q$3,IF(G3427&lt;='State Zip Codes'!$R$4,'State Zip Codes'!$R$3,IF(G3427&lt;='State Zip Codes'!$S$4,'State Zip Codes'!$S$3,IF(G3427&lt;='State Zip Codes'!$T$4,'State Zip Codes'!$T$3,"OUT OF TERRITORY"))))),$U$3)</f>
        <v>Zone 5</v>
      </c>
    </row>
    <row r="3428" spans="1:8" x14ac:dyDescent="0.25">
      <c r="A3428" t="s">
        <v>369</v>
      </c>
      <c r="B3428">
        <v>62821</v>
      </c>
      <c r="C3428" t="str">
        <f t="shared" si="53"/>
        <v>62821</v>
      </c>
      <c r="D3428" t="s">
        <v>350</v>
      </c>
      <c r="E3428" t="s">
        <v>2346</v>
      </c>
      <c r="F3428" t="s">
        <v>2387</v>
      </c>
      <c r="G3428" s="144">
        <v>264.08275574999999</v>
      </c>
      <c r="H3428" t="str">
        <f>IF(VLOOKUP(A3428,$J$4:$K$19,2)="Y",IF(G3428&lt;='State Zip Codes'!$P$4,'State Zip Codes'!$P$3,IF(G3428&lt;='State Zip Codes'!$Q$4,'State Zip Codes'!$Q$3,IF(G3428&lt;='State Zip Codes'!$R$4,'State Zip Codes'!$R$3,IF(G3428&lt;='State Zip Codes'!$S$4,'State Zip Codes'!$S$3,IF(G3428&lt;='State Zip Codes'!$T$4,'State Zip Codes'!$T$3,"OUT OF TERRITORY"))))),$U$3)</f>
        <v>Zone 5</v>
      </c>
    </row>
    <row r="3429" spans="1:8" x14ac:dyDescent="0.25">
      <c r="A3429" t="s">
        <v>369</v>
      </c>
      <c r="B3429">
        <v>62816</v>
      </c>
      <c r="C3429" t="str">
        <f t="shared" si="53"/>
        <v>62816</v>
      </c>
      <c r="D3429" t="s">
        <v>350</v>
      </c>
      <c r="E3429" t="s">
        <v>388</v>
      </c>
      <c r="F3429" t="s">
        <v>2388</v>
      </c>
      <c r="G3429" s="144">
        <v>264.70412693999998</v>
      </c>
      <c r="H3429" t="str">
        <f>IF(VLOOKUP(A3429,$J$4:$K$19,2)="Y",IF(G3429&lt;='State Zip Codes'!$P$4,'State Zip Codes'!$P$3,IF(G3429&lt;='State Zip Codes'!$Q$4,'State Zip Codes'!$Q$3,IF(G3429&lt;='State Zip Codes'!$R$4,'State Zip Codes'!$R$3,IF(G3429&lt;='State Zip Codes'!$S$4,'State Zip Codes'!$S$3,IF(G3429&lt;='State Zip Codes'!$T$4,'State Zip Codes'!$T$3,"OUT OF TERRITORY"))))),$U$3)</f>
        <v>Zone 5</v>
      </c>
    </row>
    <row r="3430" spans="1:8" x14ac:dyDescent="0.25">
      <c r="A3430" t="s">
        <v>369</v>
      </c>
      <c r="B3430">
        <v>62206</v>
      </c>
      <c r="C3430" t="str">
        <f t="shared" si="53"/>
        <v>62206</v>
      </c>
      <c r="D3430" t="s">
        <v>350</v>
      </c>
      <c r="E3430" t="s">
        <v>2359</v>
      </c>
      <c r="F3430" t="s">
        <v>2376</v>
      </c>
      <c r="G3430" s="144">
        <v>264.70412693999998</v>
      </c>
      <c r="H3430" t="str">
        <f>IF(VLOOKUP(A3430,$J$4:$K$19,2)="Y",IF(G3430&lt;='State Zip Codes'!$P$4,'State Zip Codes'!$P$3,IF(G3430&lt;='State Zip Codes'!$Q$4,'State Zip Codes'!$Q$3,IF(G3430&lt;='State Zip Codes'!$R$4,'State Zip Codes'!$R$3,IF(G3430&lt;='State Zip Codes'!$S$4,'State Zip Codes'!$S$3,IF(G3430&lt;='State Zip Codes'!$T$4,'State Zip Codes'!$T$3,"OUT OF TERRITORY"))))),$U$3)</f>
        <v>Zone 5</v>
      </c>
    </row>
    <row r="3431" spans="1:8" x14ac:dyDescent="0.25">
      <c r="A3431" t="s">
        <v>369</v>
      </c>
      <c r="B3431">
        <v>62831</v>
      </c>
      <c r="C3431" t="str">
        <f t="shared" si="53"/>
        <v>62831</v>
      </c>
      <c r="D3431" t="s">
        <v>350</v>
      </c>
      <c r="E3431" t="s">
        <v>510</v>
      </c>
      <c r="F3431" t="s">
        <v>2389</v>
      </c>
      <c r="G3431" s="144">
        <v>265.32549812999997</v>
      </c>
      <c r="H3431" t="str">
        <f>IF(VLOOKUP(A3431,$J$4:$K$19,2)="Y",IF(G3431&lt;='State Zip Codes'!$P$4,'State Zip Codes'!$P$3,IF(G3431&lt;='State Zip Codes'!$Q$4,'State Zip Codes'!$Q$3,IF(G3431&lt;='State Zip Codes'!$R$4,'State Zip Codes'!$R$3,IF(G3431&lt;='State Zip Codes'!$S$4,'State Zip Codes'!$S$3,IF(G3431&lt;='State Zip Codes'!$T$4,'State Zip Codes'!$T$3,"OUT OF TERRITORY"))))),$U$3)</f>
        <v>Zone 5</v>
      </c>
    </row>
    <row r="3432" spans="1:8" x14ac:dyDescent="0.25">
      <c r="A3432" t="s">
        <v>369</v>
      </c>
      <c r="B3432">
        <v>62846</v>
      </c>
      <c r="C3432" t="str">
        <f t="shared" si="53"/>
        <v>62846</v>
      </c>
      <c r="D3432" t="s">
        <v>350</v>
      </c>
      <c r="E3432" t="s">
        <v>388</v>
      </c>
      <c r="F3432" t="s">
        <v>2390</v>
      </c>
      <c r="G3432" s="144">
        <v>265.94686931999996</v>
      </c>
      <c r="H3432" t="str">
        <f>IF(VLOOKUP(A3432,$J$4:$K$19,2)="Y",IF(G3432&lt;='State Zip Codes'!$P$4,'State Zip Codes'!$P$3,IF(G3432&lt;='State Zip Codes'!$Q$4,'State Zip Codes'!$Q$3,IF(G3432&lt;='State Zip Codes'!$R$4,'State Zip Codes'!$R$3,IF(G3432&lt;='State Zip Codes'!$S$4,'State Zip Codes'!$S$3,IF(G3432&lt;='State Zip Codes'!$T$4,'State Zip Codes'!$T$3,"OUT OF TERRITORY"))))),$U$3)</f>
        <v>Zone 5</v>
      </c>
    </row>
    <row r="3433" spans="1:8" x14ac:dyDescent="0.25">
      <c r="A3433" t="s">
        <v>369</v>
      </c>
      <c r="B3433">
        <v>62220</v>
      </c>
      <c r="C3433" t="str">
        <f t="shared" si="53"/>
        <v>62220</v>
      </c>
      <c r="D3433" t="s">
        <v>350</v>
      </c>
      <c r="E3433" t="s">
        <v>2359</v>
      </c>
      <c r="F3433" t="s">
        <v>2380</v>
      </c>
      <c r="G3433" s="144">
        <v>265.94686931999996</v>
      </c>
      <c r="H3433" t="str">
        <f>IF(VLOOKUP(A3433,$J$4:$K$19,2)="Y",IF(G3433&lt;='State Zip Codes'!$P$4,'State Zip Codes'!$P$3,IF(G3433&lt;='State Zip Codes'!$Q$4,'State Zip Codes'!$Q$3,IF(G3433&lt;='State Zip Codes'!$R$4,'State Zip Codes'!$R$3,IF(G3433&lt;='State Zip Codes'!$S$4,'State Zip Codes'!$S$3,IF(G3433&lt;='State Zip Codes'!$T$4,'State Zip Codes'!$T$3,"OUT OF TERRITORY"))))),$U$3)</f>
        <v>Zone 5</v>
      </c>
    </row>
    <row r="3434" spans="1:8" x14ac:dyDescent="0.25">
      <c r="A3434" t="s">
        <v>369</v>
      </c>
      <c r="B3434">
        <v>62243</v>
      </c>
      <c r="C3434" t="str">
        <f t="shared" si="53"/>
        <v>62243</v>
      </c>
      <c r="D3434" t="s">
        <v>350</v>
      </c>
      <c r="E3434" t="s">
        <v>2359</v>
      </c>
      <c r="F3434" t="s">
        <v>2391</v>
      </c>
      <c r="G3434" s="144">
        <v>267.1896117</v>
      </c>
      <c r="H3434" t="str">
        <f>IF(VLOOKUP(A3434,$J$4:$K$19,2)="Y",IF(G3434&lt;='State Zip Codes'!$P$4,'State Zip Codes'!$P$3,IF(G3434&lt;='State Zip Codes'!$Q$4,'State Zip Codes'!$Q$3,IF(G3434&lt;='State Zip Codes'!$R$4,'State Zip Codes'!$R$3,IF(G3434&lt;='State Zip Codes'!$S$4,'State Zip Codes'!$S$3,IF(G3434&lt;='State Zip Codes'!$T$4,'State Zip Codes'!$T$3,"OUT OF TERRITORY"))))),$U$3)</f>
        <v>Zone 5</v>
      </c>
    </row>
    <row r="3435" spans="1:8" x14ac:dyDescent="0.25">
      <c r="A3435" t="s">
        <v>369</v>
      </c>
      <c r="B3435">
        <v>62239</v>
      </c>
      <c r="C3435" t="str">
        <f t="shared" si="53"/>
        <v>62239</v>
      </c>
      <c r="D3435" t="s">
        <v>350</v>
      </c>
      <c r="E3435" t="s">
        <v>2359</v>
      </c>
      <c r="F3435" t="s">
        <v>2392</v>
      </c>
      <c r="G3435" s="144">
        <v>268.43235407999998</v>
      </c>
      <c r="H3435" t="str">
        <f>IF(VLOOKUP(A3435,$J$4:$K$19,2)="Y",IF(G3435&lt;='State Zip Codes'!$P$4,'State Zip Codes'!$P$3,IF(G3435&lt;='State Zip Codes'!$Q$4,'State Zip Codes'!$Q$3,IF(G3435&lt;='State Zip Codes'!$R$4,'State Zip Codes'!$R$3,IF(G3435&lt;='State Zip Codes'!$S$4,'State Zip Codes'!$S$3,IF(G3435&lt;='State Zip Codes'!$T$4,'State Zip Codes'!$T$3,"OUT OF TERRITORY"))))),$U$3)</f>
        <v>Zone 5</v>
      </c>
    </row>
    <row r="3436" spans="1:8" x14ac:dyDescent="0.25">
      <c r="A3436" t="s">
        <v>369</v>
      </c>
      <c r="B3436">
        <v>62240</v>
      </c>
      <c r="C3436" t="str">
        <f t="shared" si="53"/>
        <v>62240</v>
      </c>
      <c r="D3436" t="s">
        <v>350</v>
      </c>
      <c r="E3436" t="s">
        <v>2359</v>
      </c>
      <c r="F3436" t="s">
        <v>2393</v>
      </c>
      <c r="G3436" s="144">
        <v>268.43235407999998</v>
      </c>
      <c r="H3436" t="str">
        <f>IF(VLOOKUP(A3436,$J$4:$K$19,2)="Y",IF(G3436&lt;='State Zip Codes'!$P$4,'State Zip Codes'!$P$3,IF(G3436&lt;='State Zip Codes'!$Q$4,'State Zip Codes'!$Q$3,IF(G3436&lt;='State Zip Codes'!$R$4,'State Zip Codes'!$R$3,IF(G3436&lt;='State Zip Codes'!$S$4,'State Zip Codes'!$S$3,IF(G3436&lt;='State Zip Codes'!$T$4,'State Zip Codes'!$T$3,"OUT OF TERRITORY"))))),$U$3)</f>
        <v>Zone 5</v>
      </c>
    </row>
    <row r="3437" spans="1:8" x14ac:dyDescent="0.25">
      <c r="A3437" t="s">
        <v>369</v>
      </c>
      <c r="B3437">
        <v>62883</v>
      </c>
      <c r="C3437" t="str">
        <f t="shared" si="53"/>
        <v>62883</v>
      </c>
      <c r="D3437" t="s">
        <v>350</v>
      </c>
      <c r="E3437" t="s">
        <v>388</v>
      </c>
      <c r="F3437" t="s">
        <v>2394</v>
      </c>
      <c r="G3437" s="144">
        <v>268.43235407999998</v>
      </c>
      <c r="H3437" t="str">
        <f>IF(VLOOKUP(A3437,$J$4:$K$19,2)="Y",IF(G3437&lt;='State Zip Codes'!$P$4,'State Zip Codes'!$P$3,IF(G3437&lt;='State Zip Codes'!$Q$4,'State Zip Codes'!$Q$3,IF(G3437&lt;='State Zip Codes'!$R$4,'State Zip Codes'!$R$3,IF(G3437&lt;='State Zip Codes'!$S$4,'State Zip Codes'!$S$3,IF(G3437&lt;='State Zip Codes'!$T$4,'State Zip Codes'!$T$3,"OUT OF TERRITORY"))))),$U$3)</f>
        <v>Zone 5</v>
      </c>
    </row>
    <row r="3438" spans="1:8" x14ac:dyDescent="0.25">
      <c r="A3438" t="s">
        <v>369</v>
      </c>
      <c r="B3438">
        <v>62268</v>
      </c>
      <c r="C3438" t="str">
        <f t="shared" si="53"/>
        <v>62268</v>
      </c>
      <c r="D3438" t="s">
        <v>350</v>
      </c>
      <c r="E3438" t="s">
        <v>510</v>
      </c>
      <c r="F3438" t="s">
        <v>2395</v>
      </c>
      <c r="G3438" s="144">
        <v>269.05372526999997</v>
      </c>
      <c r="H3438" t="str">
        <f>IF(VLOOKUP(A3438,$J$4:$K$19,2)="Y",IF(G3438&lt;='State Zip Codes'!$P$4,'State Zip Codes'!$P$3,IF(G3438&lt;='State Zip Codes'!$Q$4,'State Zip Codes'!$Q$3,IF(G3438&lt;='State Zip Codes'!$R$4,'State Zip Codes'!$R$3,IF(G3438&lt;='State Zip Codes'!$S$4,'State Zip Codes'!$S$3,IF(G3438&lt;='State Zip Codes'!$T$4,'State Zip Codes'!$T$3,"OUT OF TERRITORY"))))),$U$3)</f>
        <v>Zone 5</v>
      </c>
    </row>
    <row r="3439" spans="1:8" x14ac:dyDescent="0.25">
      <c r="A3439" t="s">
        <v>369</v>
      </c>
      <c r="B3439">
        <v>62836</v>
      </c>
      <c r="C3439" t="str">
        <f t="shared" si="53"/>
        <v>62836</v>
      </c>
      <c r="D3439" t="s">
        <v>350</v>
      </c>
      <c r="E3439" t="s">
        <v>8</v>
      </c>
      <c r="F3439" t="s">
        <v>2396</v>
      </c>
      <c r="G3439" s="144">
        <v>269.05372526999997</v>
      </c>
      <c r="H3439" t="str">
        <f>IF(VLOOKUP(A3439,$J$4:$K$19,2)="Y",IF(G3439&lt;='State Zip Codes'!$P$4,'State Zip Codes'!$P$3,IF(G3439&lt;='State Zip Codes'!$Q$4,'State Zip Codes'!$Q$3,IF(G3439&lt;='State Zip Codes'!$R$4,'State Zip Codes'!$R$3,IF(G3439&lt;='State Zip Codes'!$S$4,'State Zip Codes'!$S$3,IF(G3439&lt;='State Zip Codes'!$T$4,'State Zip Codes'!$T$3,"OUT OF TERRITORY"))))),$U$3)</f>
        <v>Zone 5</v>
      </c>
    </row>
    <row r="3440" spans="1:8" x14ac:dyDescent="0.25">
      <c r="A3440" t="s">
        <v>369</v>
      </c>
      <c r="B3440">
        <v>62260</v>
      </c>
      <c r="C3440" t="str">
        <f t="shared" si="53"/>
        <v>62260</v>
      </c>
      <c r="D3440" t="s">
        <v>350</v>
      </c>
      <c r="E3440" t="s">
        <v>2359</v>
      </c>
      <c r="F3440" t="s">
        <v>2397</v>
      </c>
      <c r="G3440" s="144">
        <v>269.67509645999996</v>
      </c>
      <c r="H3440" t="str">
        <f>IF(VLOOKUP(A3440,$J$4:$K$19,2)="Y",IF(G3440&lt;='State Zip Codes'!$P$4,'State Zip Codes'!$P$3,IF(G3440&lt;='State Zip Codes'!$Q$4,'State Zip Codes'!$Q$3,IF(G3440&lt;='State Zip Codes'!$R$4,'State Zip Codes'!$R$3,IF(G3440&lt;='State Zip Codes'!$S$4,'State Zip Codes'!$S$3,IF(G3440&lt;='State Zip Codes'!$T$4,'State Zip Codes'!$T$3,"OUT OF TERRITORY"))))),$U$3)</f>
        <v>Zone 5</v>
      </c>
    </row>
    <row r="3441" spans="1:8" x14ac:dyDescent="0.25">
      <c r="A3441" t="s">
        <v>369</v>
      </c>
      <c r="B3441">
        <v>62257</v>
      </c>
      <c r="C3441" t="str">
        <f t="shared" si="53"/>
        <v>62257</v>
      </c>
      <c r="D3441" t="s">
        <v>350</v>
      </c>
      <c r="E3441" t="s">
        <v>2359</v>
      </c>
      <c r="F3441" t="s">
        <v>2398</v>
      </c>
      <c r="G3441" s="144">
        <v>269.67509645999996</v>
      </c>
      <c r="H3441" t="str">
        <f>IF(VLOOKUP(A3441,$J$4:$K$19,2)="Y",IF(G3441&lt;='State Zip Codes'!$P$4,'State Zip Codes'!$P$3,IF(G3441&lt;='State Zip Codes'!$Q$4,'State Zip Codes'!$Q$3,IF(G3441&lt;='State Zip Codes'!$R$4,'State Zip Codes'!$R$3,IF(G3441&lt;='State Zip Codes'!$S$4,'State Zip Codes'!$S$3,IF(G3441&lt;='State Zip Codes'!$T$4,'State Zip Codes'!$T$3,"OUT OF TERRITORY"))))),$U$3)</f>
        <v>Zone 5</v>
      </c>
    </row>
    <row r="3442" spans="1:8" x14ac:dyDescent="0.25">
      <c r="A3442" t="s">
        <v>369</v>
      </c>
      <c r="B3442">
        <v>62897</v>
      </c>
      <c r="C3442" t="str">
        <f t="shared" si="53"/>
        <v>62897</v>
      </c>
      <c r="D3442" t="s">
        <v>350</v>
      </c>
      <c r="E3442" t="s">
        <v>8</v>
      </c>
      <c r="F3442" t="s">
        <v>2399</v>
      </c>
      <c r="G3442" s="144">
        <v>270.29646765000001</v>
      </c>
      <c r="H3442" t="str">
        <f>IF(VLOOKUP(A3442,$J$4:$K$19,2)="Y",IF(G3442&lt;='State Zip Codes'!$P$4,'State Zip Codes'!$P$3,IF(G3442&lt;='State Zip Codes'!$Q$4,'State Zip Codes'!$Q$3,IF(G3442&lt;='State Zip Codes'!$R$4,'State Zip Codes'!$R$3,IF(G3442&lt;='State Zip Codes'!$S$4,'State Zip Codes'!$S$3,IF(G3442&lt;='State Zip Codes'!$T$4,'State Zip Codes'!$T$3,"OUT OF TERRITORY"))))),$U$3)</f>
        <v>Zone 5</v>
      </c>
    </row>
    <row r="3443" spans="1:8" x14ac:dyDescent="0.25">
      <c r="A3443" t="s">
        <v>369</v>
      </c>
      <c r="B3443">
        <v>62255</v>
      </c>
      <c r="C3443" t="str">
        <f t="shared" si="53"/>
        <v>62255</v>
      </c>
      <c r="D3443" t="s">
        <v>350</v>
      </c>
      <c r="E3443" t="s">
        <v>2359</v>
      </c>
      <c r="F3443" t="s">
        <v>2400</v>
      </c>
      <c r="G3443" s="144">
        <v>270.91783884</v>
      </c>
      <c r="H3443" t="str">
        <f>IF(VLOOKUP(A3443,$J$4:$K$19,2)="Y",IF(G3443&lt;='State Zip Codes'!$P$4,'State Zip Codes'!$P$3,IF(G3443&lt;='State Zip Codes'!$Q$4,'State Zip Codes'!$Q$3,IF(G3443&lt;='State Zip Codes'!$R$4,'State Zip Codes'!$R$3,IF(G3443&lt;='State Zip Codes'!$S$4,'State Zip Codes'!$S$3,IF(G3443&lt;='State Zip Codes'!$T$4,'State Zip Codes'!$T$3,"OUT OF TERRITORY"))))),$U$3)</f>
        <v>Zone 5</v>
      </c>
    </row>
    <row r="3444" spans="1:8" x14ac:dyDescent="0.25">
      <c r="A3444" t="s">
        <v>369</v>
      </c>
      <c r="B3444">
        <v>62285</v>
      </c>
      <c r="C3444" t="str">
        <f t="shared" si="53"/>
        <v>62285</v>
      </c>
      <c r="D3444" t="s">
        <v>350</v>
      </c>
      <c r="E3444" t="s">
        <v>2359</v>
      </c>
      <c r="F3444" t="s">
        <v>2401</v>
      </c>
      <c r="G3444" s="144">
        <v>271.53921002999999</v>
      </c>
      <c r="H3444" t="str">
        <f>IF(VLOOKUP(A3444,$J$4:$K$19,2)="Y",IF(G3444&lt;='State Zip Codes'!$P$4,'State Zip Codes'!$P$3,IF(G3444&lt;='State Zip Codes'!$Q$4,'State Zip Codes'!$Q$3,IF(G3444&lt;='State Zip Codes'!$R$4,'State Zip Codes'!$R$3,IF(G3444&lt;='State Zip Codes'!$S$4,'State Zip Codes'!$S$3,IF(G3444&lt;='State Zip Codes'!$T$4,'State Zip Codes'!$T$3,"OUT OF TERRITORY"))))),$U$3)</f>
        <v>Zone 5</v>
      </c>
    </row>
    <row r="3445" spans="1:8" x14ac:dyDescent="0.25">
      <c r="A3445" t="s">
        <v>369</v>
      </c>
      <c r="B3445">
        <v>62888</v>
      </c>
      <c r="C3445" t="str">
        <f t="shared" si="53"/>
        <v>62888</v>
      </c>
      <c r="D3445" t="s">
        <v>350</v>
      </c>
      <c r="E3445" t="s">
        <v>1066</v>
      </c>
      <c r="F3445" t="s">
        <v>2402</v>
      </c>
      <c r="G3445" s="144">
        <v>272.16058121999998</v>
      </c>
      <c r="H3445" t="str">
        <f>IF(VLOOKUP(A3445,$J$4:$K$19,2)="Y",IF(G3445&lt;='State Zip Codes'!$P$4,'State Zip Codes'!$P$3,IF(G3445&lt;='State Zip Codes'!$Q$4,'State Zip Codes'!$Q$3,IF(G3445&lt;='State Zip Codes'!$R$4,'State Zip Codes'!$R$3,IF(G3445&lt;='State Zip Codes'!$S$4,'State Zip Codes'!$S$3,IF(G3445&lt;='State Zip Codes'!$T$4,'State Zip Codes'!$T$3,"OUT OF TERRITORY"))))),$U$3)</f>
        <v>Zone 5</v>
      </c>
    </row>
    <row r="3446" spans="1:8" x14ac:dyDescent="0.25">
      <c r="A3446" t="s">
        <v>369</v>
      </c>
      <c r="B3446">
        <v>62869</v>
      </c>
      <c r="C3446" t="str">
        <f t="shared" si="53"/>
        <v>62869</v>
      </c>
      <c r="D3446" t="s">
        <v>350</v>
      </c>
      <c r="E3446" t="s">
        <v>2346</v>
      </c>
      <c r="F3446" t="s">
        <v>2403</v>
      </c>
      <c r="G3446" s="144">
        <v>272.16058121999998</v>
      </c>
      <c r="H3446" t="str">
        <f>IF(VLOOKUP(A3446,$J$4:$K$19,2)="Y",IF(G3446&lt;='State Zip Codes'!$P$4,'State Zip Codes'!$P$3,IF(G3446&lt;='State Zip Codes'!$Q$4,'State Zip Codes'!$Q$3,IF(G3446&lt;='State Zip Codes'!$R$4,'State Zip Codes'!$R$3,IF(G3446&lt;='State Zip Codes'!$S$4,'State Zip Codes'!$S$3,IF(G3446&lt;='State Zip Codes'!$T$4,'State Zip Codes'!$T$3,"OUT OF TERRITORY"))))),$U$3)</f>
        <v>Zone 5</v>
      </c>
    </row>
    <row r="3447" spans="1:8" x14ac:dyDescent="0.25">
      <c r="A3447" t="s">
        <v>369</v>
      </c>
      <c r="B3447">
        <v>62860</v>
      </c>
      <c r="C3447" t="str">
        <f t="shared" si="53"/>
        <v>62860</v>
      </c>
      <c r="D3447" t="s">
        <v>350</v>
      </c>
      <c r="E3447" t="s">
        <v>626</v>
      </c>
      <c r="F3447" t="s">
        <v>2404</v>
      </c>
      <c r="G3447" s="144">
        <v>272.78195240999997</v>
      </c>
      <c r="H3447" t="str">
        <f>IF(VLOOKUP(A3447,$J$4:$K$19,2)="Y",IF(G3447&lt;='State Zip Codes'!$P$4,'State Zip Codes'!$P$3,IF(G3447&lt;='State Zip Codes'!$Q$4,'State Zip Codes'!$Q$3,IF(G3447&lt;='State Zip Codes'!$R$4,'State Zip Codes'!$R$3,IF(G3447&lt;='State Zip Codes'!$S$4,'State Zip Codes'!$S$3,IF(G3447&lt;='State Zip Codes'!$T$4,'State Zip Codes'!$T$3,"OUT OF TERRITORY"))))),$U$3)</f>
        <v>Zone 5</v>
      </c>
    </row>
    <row r="3448" spans="1:8" x14ac:dyDescent="0.25">
      <c r="A3448" t="s">
        <v>369</v>
      </c>
      <c r="B3448">
        <v>62884</v>
      </c>
      <c r="C3448" t="str">
        <f t="shared" si="53"/>
        <v>62884</v>
      </c>
      <c r="D3448" t="s">
        <v>350</v>
      </c>
      <c r="E3448" t="s">
        <v>8</v>
      </c>
      <c r="F3448" t="s">
        <v>2405</v>
      </c>
      <c r="G3448" s="144">
        <v>272.78195240999997</v>
      </c>
      <c r="H3448" t="str">
        <f>IF(VLOOKUP(A3448,$J$4:$K$19,2)="Y",IF(G3448&lt;='State Zip Codes'!$P$4,'State Zip Codes'!$P$3,IF(G3448&lt;='State Zip Codes'!$Q$4,'State Zip Codes'!$Q$3,IF(G3448&lt;='State Zip Codes'!$R$4,'State Zip Codes'!$R$3,IF(G3448&lt;='State Zip Codes'!$S$4,'State Zip Codes'!$S$3,IF(G3448&lt;='State Zip Codes'!$T$4,'State Zip Codes'!$T$3,"OUT OF TERRITORY"))))),$U$3)</f>
        <v>Zone 5</v>
      </c>
    </row>
    <row r="3449" spans="1:8" x14ac:dyDescent="0.25">
      <c r="A3449" t="s">
        <v>369</v>
      </c>
      <c r="B3449">
        <v>62817</v>
      </c>
      <c r="C3449" t="str">
        <f t="shared" si="53"/>
        <v>62817</v>
      </c>
      <c r="D3449" t="s">
        <v>350</v>
      </c>
      <c r="E3449" t="s">
        <v>626</v>
      </c>
      <c r="F3449" t="s">
        <v>2406</v>
      </c>
      <c r="G3449" s="144">
        <v>273.40332359999996</v>
      </c>
      <c r="H3449" t="str">
        <f>IF(VLOOKUP(A3449,$J$4:$K$19,2)="Y",IF(G3449&lt;='State Zip Codes'!$P$4,'State Zip Codes'!$P$3,IF(G3449&lt;='State Zip Codes'!$Q$4,'State Zip Codes'!$Q$3,IF(G3449&lt;='State Zip Codes'!$R$4,'State Zip Codes'!$R$3,IF(G3449&lt;='State Zip Codes'!$S$4,'State Zip Codes'!$S$3,IF(G3449&lt;='State Zip Codes'!$T$4,'State Zip Codes'!$T$3,"OUT OF TERRITORY"))))),$U$3)</f>
        <v>Zone 5</v>
      </c>
    </row>
    <row r="3450" spans="1:8" x14ac:dyDescent="0.25">
      <c r="A3450" t="s">
        <v>369</v>
      </c>
      <c r="B3450">
        <v>62236</v>
      </c>
      <c r="C3450" t="str">
        <f t="shared" si="53"/>
        <v>62236</v>
      </c>
      <c r="D3450" t="s">
        <v>350</v>
      </c>
      <c r="E3450" t="s">
        <v>1110</v>
      </c>
      <c r="F3450" t="s">
        <v>1005</v>
      </c>
      <c r="G3450" s="144">
        <v>273.40332359999996</v>
      </c>
      <c r="H3450" t="str">
        <f>IF(VLOOKUP(A3450,$J$4:$K$19,2)="Y",IF(G3450&lt;='State Zip Codes'!$P$4,'State Zip Codes'!$P$3,IF(G3450&lt;='State Zip Codes'!$Q$4,'State Zip Codes'!$Q$3,IF(G3450&lt;='State Zip Codes'!$R$4,'State Zip Codes'!$R$3,IF(G3450&lt;='State Zip Codes'!$S$4,'State Zip Codes'!$S$3,IF(G3450&lt;='State Zip Codes'!$T$4,'State Zip Codes'!$T$3,"OUT OF TERRITORY"))))),$U$3)</f>
        <v>Zone 5</v>
      </c>
    </row>
    <row r="3451" spans="1:8" x14ac:dyDescent="0.25">
      <c r="A3451" t="s">
        <v>369</v>
      </c>
      <c r="B3451">
        <v>62237</v>
      </c>
      <c r="C3451" t="str">
        <f t="shared" si="53"/>
        <v>62237</v>
      </c>
      <c r="D3451" t="s">
        <v>350</v>
      </c>
      <c r="E3451" t="s">
        <v>2407</v>
      </c>
      <c r="F3451" t="s">
        <v>2408</v>
      </c>
      <c r="G3451" s="144">
        <v>274.02469478999996</v>
      </c>
      <c r="H3451" t="str">
        <f>IF(VLOOKUP(A3451,$J$4:$K$19,2)="Y",IF(G3451&lt;='State Zip Codes'!$P$4,'State Zip Codes'!$P$3,IF(G3451&lt;='State Zip Codes'!$Q$4,'State Zip Codes'!$Q$3,IF(G3451&lt;='State Zip Codes'!$R$4,'State Zip Codes'!$R$3,IF(G3451&lt;='State Zip Codes'!$S$4,'State Zip Codes'!$S$3,IF(G3451&lt;='State Zip Codes'!$T$4,'State Zip Codes'!$T$3,"OUT OF TERRITORY"))))),$U$3)</f>
        <v>Zone 5</v>
      </c>
    </row>
    <row r="3452" spans="1:8" x14ac:dyDescent="0.25">
      <c r="A3452" t="s">
        <v>369</v>
      </c>
      <c r="B3452">
        <v>62264</v>
      </c>
      <c r="C3452" t="str">
        <f t="shared" si="53"/>
        <v>62264</v>
      </c>
      <c r="D3452" t="s">
        <v>350</v>
      </c>
      <c r="E3452" t="s">
        <v>2359</v>
      </c>
      <c r="F3452" t="s">
        <v>2409</v>
      </c>
      <c r="G3452" s="144">
        <v>275.26743716999999</v>
      </c>
      <c r="H3452" t="str">
        <f>IF(VLOOKUP(A3452,$J$4:$K$19,2)="Y",IF(G3452&lt;='State Zip Codes'!$P$4,'State Zip Codes'!$P$3,IF(G3452&lt;='State Zip Codes'!$Q$4,'State Zip Codes'!$Q$3,IF(G3452&lt;='State Zip Codes'!$R$4,'State Zip Codes'!$R$3,IF(G3452&lt;='State Zip Codes'!$S$4,'State Zip Codes'!$S$3,IF(G3452&lt;='State Zip Codes'!$T$4,'State Zip Codes'!$T$3,"OUT OF TERRITORY"))))),$U$3)</f>
        <v>Zone 5</v>
      </c>
    </row>
    <row r="3453" spans="1:8" x14ac:dyDescent="0.25">
      <c r="A3453" t="s">
        <v>369</v>
      </c>
      <c r="B3453">
        <v>62812</v>
      </c>
      <c r="C3453" t="str">
        <f t="shared" si="53"/>
        <v>62812</v>
      </c>
      <c r="D3453" t="s">
        <v>350</v>
      </c>
      <c r="E3453" t="s">
        <v>8</v>
      </c>
      <c r="F3453" t="s">
        <v>2410</v>
      </c>
      <c r="G3453" s="144">
        <v>275.26743716999999</v>
      </c>
      <c r="H3453" t="str">
        <f>IF(VLOOKUP(A3453,$J$4:$K$19,2)="Y",IF(G3453&lt;='State Zip Codes'!$P$4,'State Zip Codes'!$P$3,IF(G3453&lt;='State Zip Codes'!$Q$4,'State Zip Codes'!$Q$3,IF(G3453&lt;='State Zip Codes'!$R$4,'State Zip Codes'!$R$3,IF(G3453&lt;='State Zip Codes'!$S$4,'State Zip Codes'!$S$3,IF(G3453&lt;='State Zip Codes'!$T$4,'State Zip Codes'!$T$3,"OUT OF TERRITORY"))))),$U$3)</f>
        <v>Zone 5</v>
      </c>
    </row>
    <row r="3454" spans="1:8" x14ac:dyDescent="0.25">
      <c r="A3454" t="s">
        <v>369</v>
      </c>
      <c r="B3454">
        <v>62867</v>
      </c>
      <c r="C3454" t="str">
        <f t="shared" si="53"/>
        <v>62867</v>
      </c>
      <c r="D3454" t="s">
        <v>350</v>
      </c>
      <c r="E3454" t="s">
        <v>2411</v>
      </c>
      <c r="F3454" t="s">
        <v>2412</v>
      </c>
      <c r="G3454" s="144">
        <v>277.75292192999996</v>
      </c>
      <c r="H3454" t="str">
        <f>IF(VLOOKUP(A3454,$J$4:$K$19,2)="Y",IF(G3454&lt;='State Zip Codes'!$P$4,'State Zip Codes'!$P$3,IF(G3454&lt;='State Zip Codes'!$Q$4,'State Zip Codes'!$Q$3,IF(G3454&lt;='State Zip Codes'!$R$4,'State Zip Codes'!$R$3,IF(G3454&lt;='State Zip Codes'!$S$4,'State Zip Codes'!$S$3,IF(G3454&lt;='State Zip Codes'!$T$4,'State Zip Codes'!$T$3,"OUT OF TERRITORY"))))),$U$3)</f>
        <v>Zone 5</v>
      </c>
    </row>
    <row r="3455" spans="1:8" x14ac:dyDescent="0.25">
      <c r="A3455" t="s">
        <v>369</v>
      </c>
      <c r="B3455">
        <v>62274</v>
      </c>
      <c r="C3455" t="str">
        <f t="shared" si="53"/>
        <v>62274</v>
      </c>
      <c r="D3455" t="s">
        <v>350</v>
      </c>
      <c r="E3455" t="s">
        <v>1066</v>
      </c>
      <c r="F3455" t="s">
        <v>2413</v>
      </c>
      <c r="G3455" s="144">
        <v>278.37429312</v>
      </c>
      <c r="H3455" t="str">
        <f>IF(VLOOKUP(A3455,$J$4:$K$19,2)="Y",IF(G3455&lt;='State Zip Codes'!$P$4,'State Zip Codes'!$P$3,IF(G3455&lt;='State Zip Codes'!$Q$4,'State Zip Codes'!$Q$3,IF(G3455&lt;='State Zip Codes'!$R$4,'State Zip Codes'!$R$3,IF(G3455&lt;='State Zip Codes'!$S$4,'State Zip Codes'!$S$3,IF(G3455&lt;='State Zip Codes'!$T$4,'State Zip Codes'!$T$3,"OUT OF TERRITORY"))))),$U$3)</f>
        <v>Zone 5</v>
      </c>
    </row>
    <row r="3456" spans="1:8" x14ac:dyDescent="0.25">
      <c r="A3456" t="s">
        <v>369</v>
      </c>
      <c r="B3456">
        <v>62871</v>
      </c>
      <c r="C3456" t="str">
        <f t="shared" si="53"/>
        <v>62871</v>
      </c>
      <c r="D3456" t="s">
        <v>350</v>
      </c>
      <c r="E3456" t="s">
        <v>2411</v>
      </c>
      <c r="F3456" t="s">
        <v>2414</v>
      </c>
      <c r="G3456" s="144">
        <v>278.99566431</v>
      </c>
      <c r="H3456" t="str">
        <f>IF(VLOOKUP(A3456,$J$4:$K$19,2)="Y",IF(G3456&lt;='State Zip Codes'!$P$4,'State Zip Codes'!$P$3,IF(G3456&lt;='State Zip Codes'!$Q$4,'State Zip Codes'!$Q$3,IF(G3456&lt;='State Zip Codes'!$R$4,'State Zip Codes'!$R$3,IF(G3456&lt;='State Zip Codes'!$S$4,'State Zip Codes'!$S$3,IF(G3456&lt;='State Zip Codes'!$T$4,'State Zip Codes'!$T$3,"OUT OF TERRITORY"))))),$U$3)</f>
        <v>Zone 5</v>
      </c>
    </row>
    <row r="3457" spans="1:8" x14ac:dyDescent="0.25">
      <c r="A3457" t="s">
        <v>369</v>
      </c>
      <c r="B3457">
        <v>62819</v>
      </c>
      <c r="C3457" t="str">
        <f t="shared" si="53"/>
        <v>62819</v>
      </c>
      <c r="D3457" t="s">
        <v>350</v>
      </c>
      <c r="E3457" t="s">
        <v>8</v>
      </c>
      <c r="F3457" t="s">
        <v>2415</v>
      </c>
      <c r="G3457" s="144">
        <v>278.99566431</v>
      </c>
      <c r="H3457" t="str">
        <f>IF(VLOOKUP(A3457,$J$4:$K$19,2)="Y",IF(G3457&lt;='State Zip Codes'!$P$4,'State Zip Codes'!$P$3,IF(G3457&lt;='State Zip Codes'!$Q$4,'State Zip Codes'!$Q$3,IF(G3457&lt;='State Zip Codes'!$R$4,'State Zip Codes'!$R$3,IF(G3457&lt;='State Zip Codes'!$S$4,'State Zip Codes'!$S$3,IF(G3457&lt;='State Zip Codes'!$T$4,'State Zip Codes'!$T$3,"OUT OF TERRITORY"))))),$U$3)</f>
        <v>Zone 5</v>
      </c>
    </row>
    <row r="3458" spans="1:8" x14ac:dyDescent="0.25">
      <c r="A3458" t="s">
        <v>369</v>
      </c>
      <c r="B3458">
        <v>62822</v>
      </c>
      <c r="C3458" t="str">
        <f t="shared" si="53"/>
        <v>62822</v>
      </c>
      <c r="D3458" t="s">
        <v>350</v>
      </c>
      <c r="E3458" t="s">
        <v>8</v>
      </c>
      <c r="F3458" t="s">
        <v>2416</v>
      </c>
      <c r="G3458" s="144">
        <v>279.61703549999999</v>
      </c>
      <c r="H3458" t="str">
        <f>IF(VLOOKUP(A3458,$J$4:$K$19,2)="Y",IF(G3458&lt;='State Zip Codes'!$P$4,'State Zip Codes'!$P$3,IF(G3458&lt;='State Zip Codes'!$Q$4,'State Zip Codes'!$Q$3,IF(G3458&lt;='State Zip Codes'!$R$4,'State Zip Codes'!$R$3,IF(G3458&lt;='State Zip Codes'!$S$4,'State Zip Codes'!$S$3,IF(G3458&lt;='State Zip Codes'!$T$4,'State Zip Codes'!$T$3,"OUT OF TERRITORY"))))),$U$3)</f>
        <v>Zone 5</v>
      </c>
    </row>
    <row r="3459" spans="1:8" x14ac:dyDescent="0.25">
      <c r="A3459" t="s">
        <v>369</v>
      </c>
      <c r="B3459">
        <v>62832</v>
      </c>
      <c r="C3459" t="str">
        <f t="shared" si="53"/>
        <v>62832</v>
      </c>
      <c r="D3459" t="s">
        <v>350</v>
      </c>
      <c r="E3459" t="s">
        <v>1066</v>
      </c>
      <c r="F3459" t="s">
        <v>2417</v>
      </c>
      <c r="G3459" s="144">
        <v>280.23840668999998</v>
      </c>
      <c r="H3459" t="str">
        <f>IF(VLOOKUP(A3459,$J$4:$K$19,2)="Y",IF(G3459&lt;='State Zip Codes'!$P$4,'State Zip Codes'!$P$3,IF(G3459&lt;='State Zip Codes'!$Q$4,'State Zip Codes'!$Q$3,IF(G3459&lt;='State Zip Codes'!$R$4,'State Zip Codes'!$R$3,IF(G3459&lt;='State Zip Codes'!$S$4,'State Zip Codes'!$S$3,IF(G3459&lt;='State Zip Codes'!$T$4,'State Zip Codes'!$T$3,"OUT OF TERRITORY"))))),$U$3)</f>
        <v>Zone 5</v>
      </c>
    </row>
    <row r="3460" spans="1:8" x14ac:dyDescent="0.25">
      <c r="A3460" t="s">
        <v>369</v>
      </c>
      <c r="B3460">
        <v>62298</v>
      </c>
      <c r="C3460" t="str">
        <f t="shared" si="53"/>
        <v>62298</v>
      </c>
      <c r="D3460" t="s">
        <v>350</v>
      </c>
      <c r="E3460" t="s">
        <v>1110</v>
      </c>
      <c r="F3460" t="s">
        <v>2418</v>
      </c>
      <c r="G3460" s="144">
        <v>280.23840668999998</v>
      </c>
      <c r="H3460" t="str">
        <f>IF(VLOOKUP(A3460,$J$4:$K$19,2)="Y",IF(G3460&lt;='State Zip Codes'!$P$4,'State Zip Codes'!$P$3,IF(G3460&lt;='State Zip Codes'!$Q$4,'State Zip Codes'!$Q$3,IF(G3460&lt;='State Zip Codes'!$R$4,'State Zip Codes'!$R$3,IF(G3460&lt;='State Zip Codes'!$S$4,'State Zip Codes'!$S$3,IF(G3460&lt;='State Zip Codes'!$T$4,'State Zip Codes'!$T$3,"OUT OF TERRITORY"))))),$U$3)</f>
        <v>Zone 5</v>
      </c>
    </row>
    <row r="3461" spans="1:8" x14ac:dyDescent="0.25">
      <c r="A3461" t="s">
        <v>369</v>
      </c>
      <c r="B3461">
        <v>62865</v>
      </c>
      <c r="C3461" t="str">
        <f t="shared" ref="C3461:C3524" si="54">TRIM(CLEAN(B3461))</f>
        <v>62865</v>
      </c>
      <c r="D3461" t="s">
        <v>350</v>
      </c>
      <c r="E3461" t="s">
        <v>8</v>
      </c>
      <c r="F3461" t="s">
        <v>2419</v>
      </c>
      <c r="G3461" s="144">
        <v>280.85977787999997</v>
      </c>
      <c r="H3461" t="str">
        <f>IF(VLOOKUP(A3461,$J$4:$K$19,2)="Y",IF(G3461&lt;='State Zip Codes'!$P$4,'State Zip Codes'!$P$3,IF(G3461&lt;='State Zip Codes'!$Q$4,'State Zip Codes'!$Q$3,IF(G3461&lt;='State Zip Codes'!$R$4,'State Zip Codes'!$R$3,IF(G3461&lt;='State Zip Codes'!$S$4,'State Zip Codes'!$S$3,IF(G3461&lt;='State Zip Codes'!$T$4,'State Zip Codes'!$T$3,"OUT OF TERRITORY"))))),$U$3)</f>
        <v>Zone 5</v>
      </c>
    </row>
    <row r="3462" spans="1:8" x14ac:dyDescent="0.25">
      <c r="A3462" t="s">
        <v>369</v>
      </c>
      <c r="B3462">
        <v>62217</v>
      </c>
      <c r="C3462" t="str">
        <f t="shared" si="54"/>
        <v>62217</v>
      </c>
      <c r="D3462" t="s">
        <v>350</v>
      </c>
      <c r="E3462" t="s">
        <v>2407</v>
      </c>
      <c r="F3462" t="s">
        <v>2420</v>
      </c>
      <c r="G3462" s="144">
        <v>280.85977787999997</v>
      </c>
      <c r="H3462" t="str">
        <f>IF(VLOOKUP(A3462,$J$4:$K$19,2)="Y",IF(G3462&lt;='State Zip Codes'!$P$4,'State Zip Codes'!$P$3,IF(G3462&lt;='State Zip Codes'!$Q$4,'State Zip Codes'!$Q$3,IF(G3462&lt;='State Zip Codes'!$R$4,'State Zip Codes'!$R$3,IF(G3462&lt;='State Zip Codes'!$S$4,'State Zip Codes'!$S$3,IF(G3462&lt;='State Zip Codes'!$T$4,'State Zip Codes'!$T$3,"OUT OF TERRITORY"))))),$U$3)</f>
        <v>Zone 5</v>
      </c>
    </row>
    <row r="3463" spans="1:8" x14ac:dyDescent="0.25">
      <c r="A3463" t="s">
        <v>369</v>
      </c>
      <c r="B3463">
        <v>62890</v>
      </c>
      <c r="C3463" t="str">
        <f t="shared" si="54"/>
        <v>62890</v>
      </c>
      <c r="D3463" t="s">
        <v>350</v>
      </c>
      <c r="E3463" t="s">
        <v>8</v>
      </c>
      <c r="F3463" t="s">
        <v>2421</v>
      </c>
      <c r="G3463" s="144">
        <v>281.48114906999996</v>
      </c>
      <c r="H3463" t="str">
        <f>IF(VLOOKUP(A3463,$J$4:$K$19,2)="Y",IF(G3463&lt;='State Zip Codes'!$P$4,'State Zip Codes'!$P$3,IF(G3463&lt;='State Zip Codes'!$Q$4,'State Zip Codes'!$Q$3,IF(G3463&lt;='State Zip Codes'!$R$4,'State Zip Codes'!$R$3,IF(G3463&lt;='State Zip Codes'!$S$4,'State Zip Codes'!$S$3,IF(G3463&lt;='State Zip Codes'!$T$4,'State Zip Codes'!$T$3,"OUT OF TERRITORY"))))),$U$3)</f>
        <v>Zone 5</v>
      </c>
    </row>
    <row r="3464" spans="1:8" x14ac:dyDescent="0.25">
      <c r="A3464" t="s">
        <v>369</v>
      </c>
      <c r="B3464">
        <v>62977</v>
      </c>
      <c r="C3464" t="str">
        <f t="shared" si="54"/>
        <v>62977</v>
      </c>
      <c r="D3464" t="s">
        <v>350</v>
      </c>
      <c r="E3464" t="s">
        <v>2422</v>
      </c>
      <c r="F3464" t="s">
        <v>2423</v>
      </c>
      <c r="G3464" s="144">
        <v>282.10252026000001</v>
      </c>
      <c r="H3464" t="str">
        <f>IF(VLOOKUP(A3464,$J$4:$K$19,2)="Y",IF(G3464&lt;='State Zip Codes'!$P$4,'State Zip Codes'!$P$3,IF(G3464&lt;='State Zip Codes'!$Q$4,'State Zip Codes'!$Q$3,IF(G3464&lt;='State Zip Codes'!$R$4,'State Zip Codes'!$R$3,IF(G3464&lt;='State Zip Codes'!$S$4,'State Zip Codes'!$S$3,IF(G3464&lt;='State Zip Codes'!$T$4,'State Zip Codes'!$T$3,"OUT OF TERRITORY"))))),$U$3)</f>
        <v>Zone 5</v>
      </c>
    </row>
    <row r="3465" spans="1:8" x14ac:dyDescent="0.25">
      <c r="A3465" t="s">
        <v>369</v>
      </c>
      <c r="B3465">
        <v>62874</v>
      </c>
      <c r="C3465" t="str">
        <f t="shared" si="54"/>
        <v>62874</v>
      </c>
      <c r="D3465" t="s">
        <v>350</v>
      </c>
      <c r="E3465" t="s">
        <v>8</v>
      </c>
      <c r="F3465" t="s">
        <v>2424</v>
      </c>
      <c r="G3465" s="144">
        <v>282.10252026000001</v>
      </c>
      <c r="H3465" t="str">
        <f>IF(VLOOKUP(A3465,$J$4:$K$19,2)="Y",IF(G3465&lt;='State Zip Codes'!$P$4,'State Zip Codes'!$P$3,IF(G3465&lt;='State Zip Codes'!$Q$4,'State Zip Codes'!$Q$3,IF(G3465&lt;='State Zip Codes'!$R$4,'State Zip Codes'!$R$3,IF(G3465&lt;='State Zip Codes'!$S$4,'State Zip Codes'!$S$3,IF(G3465&lt;='State Zip Codes'!$T$4,'State Zip Codes'!$T$3,"OUT OF TERRITORY"))))),$U$3)</f>
        <v>Zone 5</v>
      </c>
    </row>
    <row r="3466" spans="1:8" x14ac:dyDescent="0.25">
      <c r="A3466" t="s">
        <v>369</v>
      </c>
      <c r="B3466">
        <v>62286</v>
      </c>
      <c r="C3466" t="str">
        <f t="shared" si="54"/>
        <v>62286</v>
      </c>
      <c r="D3466" t="s">
        <v>350</v>
      </c>
      <c r="E3466" t="s">
        <v>2407</v>
      </c>
      <c r="F3466" t="s">
        <v>2425</v>
      </c>
      <c r="G3466" s="144">
        <v>282.10252026000001</v>
      </c>
      <c r="H3466" t="str">
        <f>IF(VLOOKUP(A3466,$J$4:$K$19,2)="Y",IF(G3466&lt;='State Zip Codes'!$P$4,'State Zip Codes'!$P$3,IF(G3466&lt;='State Zip Codes'!$Q$4,'State Zip Codes'!$Q$3,IF(G3466&lt;='State Zip Codes'!$R$4,'State Zip Codes'!$R$3,IF(G3466&lt;='State Zip Codes'!$S$4,'State Zip Codes'!$S$3,IF(G3466&lt;='State Zip Codes'!$T$4,'State Zip Codes'!$T$3,"OUT OF TERRITORY"))))),$U$3)</f>
        <v>Zone 5</v>
      </c>
    </row>
    <row r="3467" spans="1:8" x14ac:dyDescent="0.25">
      <c r="A3467" t="s">
        <v>369</v>
      </c>
      <c r="B3467">
        <v>62238</v>
      </c>
      <c r="C3467" t="str">
        <f t="shared" si="54"/>
        <v>62238</v>
      </c>
      <c r="D3467" t="s">
        <v>350</v>
      </c>
      <c r="E3467" t="s">
        <v>1066</v>
      </c>
      <c r="F3467" t="s">
        <v>2426</v>
      </c>
      <c r="G3467" s="144">
        <v>282.72389145</v>
      </c>
      <c r="H3467" t="str">
        <f>IF(VLOOKUP(A3467,$J$4:$K$19,2)="Y",IF(G3467&lt;='State Zip Codes'!$P$4,'State Zip Codes'!$P$3,IF(G3467&lt;='State Zip Codes'!$Q$4,'State Zip Codes'!$Q$3,IF(G3467&lt;='State Zip Codes'!$R$4,'State Zip Codes'!$R$3,IF(G3467&lt;='State Zip Codes'!$S$4,'State Zip Codes'!$S$3,IF(G3467&lt;='State Zip Codes'!$T$4,'State Zip Codes'!$T$3,"OUT OF TERRITORY"))))),$U$3)</f>
        <v>Zone 5</v>
      </c>
    </row>
    <row r="3468" spans="1:8" x14ac:dyDescent="0.25">
      <c r="A3468" t="s">
        <v>369</v>
      </c>
      <c r="B3468">
        <v>62930</v>
      </c>
      <c r="C3468" t="str">
        <f t="shared" si="54"/>
        <v>62930</v>
      </c>
      <c r="D3468" t="s">
        <v>350</v>
      </c>
      <c r="E3468" t="s">
        <v>2422</v>
      </c>
      <c r="F3468" t="s">
        <v>2427</v>
      </c>
      <c r="G3468" s="144">
        <v>282.72389145</v>
      </c>
      <c r="H3468" t="str">
        <f>IF(VLOOKUP(A3468,$J$4:$K$19,2)="Y",IF(G3468&lt;='State Zip Codes'!$P$4,'State Zip Codes'!$P$3,IF(G3468&lt;='State Zip Codes'!$Q$4,'State Zip Codes'!$Q$3,IF(G3468&lt;='State Zip Codes'!$R$4,'State Zip Codes'!$R$3,IF(G3468&lt;='State Zip Codes'!$S$4,'State Zip Codes'!$S$3,IF(G3468&lt;='State Zip Codes'!$T$4,'State Zip Codes'!$T$3,"OUT OF TERRITORY"))))),$U$3)</f>
        <v>Zone 5</v>
      </c>
    </row>
    <row r="3469" spans="1:8" x14ac:dyDescent="0.25">
      <c r="A3469" t="s">
        <v>369</v>
      </c>
      <c r="B3469">
        <v>62278</v>
      </c>
      <c r="C3469" t="str">
        <f t="shared" si="54"/>
        <v>62278</v>
      </c>
      <c r="D3469" t="s">
        <v>350</v>
      </c>
      <c r="E3469" t="s">
        <v>2407</v>
      </c>
      <c r="F3469" t="s">
        <v>2428</v>
      </c>
      <c r="G3469" s="144">
        <v>283.34526263999999</v>
      </c>
      <c r="H3469" t="str">
        <f>IF(VLOOKUP(A3469,$J$4:$K$19,2)="Y",IF(G3469&lt;='State Zip Codes'!$P$4,'State Zip Codes'!$P$3,IF(G3469&lt;='State Zip Codes'!$Q$4,'State Zip Codes'!$Q$3,IF(G3469&lt;='State Zip Codes'!$R$4,'State Zip Codes'!$R$3,IF(G3469&lt;='State Zip Codes'!$S$4,'State Zip Codes'!$S$3,IF(G3469&lt;='State Zip Codes'!$T$4,'State Zip Codes'!$T$3,"OUT OF TERRITORY"))))),$U$3)</f>
        <v>Zone 5</v>
      </c>
    </row>
    <row r="3470" spans="1:8" x14ac:dyDescent="0.25">
      <c r="A3470" t="s">
        <v>369</v>
      </c>
      <c r="B3470">
        <v>62896</v>
      </c>
      <c r="C3470" t="str">
        <f t="shared" si="54"/>
        <v>62896</v>
      </c>
      <c r="D3470" t="s">
        <v>350</v>
      </c>
      <c r="E3470" t="s">
        <v>8</v>
      </c>
      <c r="F3470" t="s">
        <v>2429</v>
      </c>
      <c r="G3470" s="144">
        <v>283.34526263999999</v>
      </c>
      <c r="H3470" t="str">
        <f>IF(VLOOKUP(A3470,$J$4:$K$19,2)="Y",IF(G3470&lt;='State Zip Codes'!$P$4,'State Zip Codes'!$P$3,IF(G3470&lt;='State Zip Codes'!$Q$4,'State Zip Codes'!$Q$3,IF(G3470&lt;='State Zip Codes'!$R$4,'State Zip Codes'!$R$3,IF(G3470&lt;='State Zip Codes'!$S$4,'State Zip Codes'!$S$3,IF(G3470&lt;='State Zip Codes'!$T$4,'State Zip Codes'!$T$3,"OUT OF TERRITORY"))))),$U$3)</f>
        <v>Zone 5</v>
      </c>
    </row>
    <row r="3471" spans="1:8" x14ac:dyDescent="0.25">
      <c r="A3471" t="s">
        <v>369</v>
      </c>
      <c r="B3471">
        <v>62979</v>
      </c>
      <c r="C3471" t="str">
        <f t="shared" si="54"/>
        <v>62979</v>
      </c>
      <c r="D3471" t="s">
        <v>350</v>
      </c>
      <c r="E3471" t="s">
        <v>2411</v>
      </c>
      <c r="F3471" t="s">
        <v>698</v>
      </c>
      <c r="G3471" s="144">
        <v>283.96663382999998</v>
      </c>
      <c r="H3471" t="str">
        <f>IF(VLOOKUP(A3471,$J$4:$K$19,2)="Y",IF(G3471&lt;='State Zip Codes'!$P$4,'State Zip Codes'!$P$3,IF(G3471&lt;='State Zip Codes'!$Q$4,'State Zip Codes'!$Q$3,IF(G3471&lt;='State Zip Codes'!$R$4,'State Zip Codes'!$R$3,IF(G3471&lt;='State Zip Codes'!$S$4,'State Zip Codes'!$S$3,IF(G3471&lt;='State Zip Codes'!$T$4,'State Zip Codes'!$T$3,"OUT OF TERRITORY"))))),$U$3)</f>
        <v>Zone 5</v>
      </c>
    </row>
    <row r="3472" spans="1:8" x14ac:dyDescent="0.25">
      <c r="A3472" t="s">
        <v>369</v>
      </c>
      <c r="B3472">
        <v>62983</v>
      </c>
      <c r="C3472" t="str">
        <f t="shared" si="54"/>
        <v>62983</v>
      </c>
      <c r="D3472" t="s">
        <v>350</v>
      </c>
      <c r="E3472" t="s">
        <v>8</v>
      </c>
      <c r="F3472" t="s">
        <v>2430</v>
      </c>
      <c r="G3472" s="144">
        <v>284.58800501999997</v>
      </c>
      <c r="H3472" t="str">
        <f>IF(VLOOKUP(A3472,$J$4:$K$19,2)="Y",IF(G3472&lt;='State Zip Codes'!$P$4,'State Zip Codes'!$P$3,IF(G3472&lt;='State Zip Codes'!$Q$4,'State Zip Codes'!$Q$3,IF(G3472&lt;='State Zip Codes'!$R$4,'State Zip Codes'!$R$3,IF(G3472&lt;='State Zip Codes'!$S$4,'State Zip Codes'!$S$3,IF(G3472&lt;='State Zip Codes'!$T$4,'State Zip Codes'!$T$3,"OUT OF TERRITORY"))))),$U$3)</f>
        <v>Zone 5</v>
      </c>
    </row>
    <row r="3473" spans="1:8" x14ac:dyDescent="0.25">
      <c r="A3473" t="s">
        <v>369</v>
      </c>
      <c r="B3473">
        <v>62935</v>
      </c>
      <c r="C3473" t="str">
        <f t="shared" si="54"/>
        <v>62935</v>
      </c>
      <c r="D3473" t="s">
        <v>350</v>
      </c>
      <c r="E3473" t="s">
        <v>2422</v>
      </c>
      <c r="F3473" t="s">
        <v>2431</v>
      </c>
      <c r="G3473" s="144">
        <v>285.20937620999996</v>
      </c>
      <c r="H3473" t="str">
        <f>IF(VLOOKUP(A3473,$J$4:$K$19,2)="Y",IF(G3473&lt;='State Zip Codes'!$P$4,'State Zip Codes'!$P$3,IF(G3473&lt;='State Zip Codes'!$Q$4,'State Zip Codes'!$Q$3,IF(G3473&lt;='State Zip Codes'!$R$4,'State Zip Codes'!$R$3,IF(G3473&lt;='State Zip Codes'!$S$4,'State Zip Codes'!$S$3,IF(G3473&lt;='State Zip Codes'!$T$4,'State Zip Codes'!$T$3,"OUT OF TERRITORY"))))),$U$3)</f>
        <v>Zone 5</v>
      </c>
    </row>
    <row r="3474" spans="1:8" x14ac:dyDescent="0.25">
      <c r="A3474" t="s">
        <v>369</v>
      </c>
      <c r="B3474">
        <v>62999</v>
      </c>
      <c r="C3474" t="str">
        <f t="shared" si="54"/>
        <v>62999</v>
      </c>
      <c r="D3474" t="s">
        <v>350</v>
      </c>
      <c r="E3474" t="s">
        <v>8</v>
      </c>
      <c r="F3474" t="s">
        <v>2432</v>
      </c>
      <c r="G3474" s="144">
        <v>285.20937620999996</v>
      </c>
      <c r="H3474" t="str">
        <f>IF(VLOOKUP(A3474,$J$4:$K$19,2)="Y",IF(G3474&lt;='State Zip Codes'!$P$4,'State Zip Codes'!$P$3,IF(G3474&lt;='State Zip Codes'!$Q$4,'State Zip Codes'!$Q$3,IF(G3474&lt;='State Zip Codes'!$R$4,'State Zip Codes'!$R$3,IF(G3474&lt;='State Zip Codes'!$S$4,'State Zip Codes'!$S$3,IF(G3474&lt;='State Zip Codes'!$T$4,'State Zip Codes'!$T$3,"OUT OF TERRITORY"))))),$U$3)</f>
        <v>Zone 5</v>
      </c>
    </row>
    <row r="3475" spans="1:8" x14ac:dyDescent="0.25">
      <c r="A3475" t="s">
        <v>369</v>
      </c>
      <c r="B3475">
        <v>62295</v>
      </c>
      <c r="C3475" t="str">
        <f t="shared" si="54"/>
        <v>62295</v>
      </c>
      <c r="D3475" t="s">
        <v>350</v>
      </c>
      <c r="E3475" t="s">
        <v>1110</v>
      </c>
      <c r="F3475" t="s">
        <v>2433</v>
      </c>
      <c r="G3475" s="144">
        <v>287.07348977999999</v>
      </c>
      <c r="H3475" t="str">
        <f>IF(VLOOKUP(A3475,$J$4:$K$19,2)="Y",IF(G3475&lt;='State Zip Codes'!$P$4,'State Zip Codes'!$P$3,IF(G3475&lt;='State Zip Codes'!$Q$4,'State Zip Codes'!$Q$3,IF(G3475&lt;='State Zip Codes'!$R$4,'State Zip Codes'!$R$3,IF(G3475&lt;='State Zip Codes'!$S$4,'State Zip Codes'!$S$3,IF(G3475&lt;='State Zip Codes'!$T$4,'State Zip Codes'!$T$3,"OUT OF TERRITORY"))))),$U$3)</f>
        <v>Zone 5</v>
      </c>
    </row>
    <row r="3476" spans="1:8" x14ac:dyDescent="0.25">
      <c r="A3476" t="s">
        <v>369</v>
      </c>
      <c r="B3476">
        <v>62932</v>
      </c>
      <c r="C3476" t="str">
        <f t="shared" si="54"/>
        <v>62932</v>
      </c>
      <c r="D3476" t="s">
        <v>350</v>
      </c>
      <c r="E3476" t="s">
        <v>542</v>
      </c>
      <c r="F3476" t="s">
        <v>2434</v>
      </c>
      <c r="G3476" s="144">
        <v>287.07348977999999</v>
      </c>
      <c r="H3476" t="str">
        <f>IF(VLOOKUP(A3476,$J$4:$K$19,2)="Y",IF(G3476&lt;='State Zip Codes'!$P$4,'State Zip Codes'!$P$3,IF(G3476&lt;='State Zip Codes'!$Q$4,'State Zip Codes'!$Q$3,IF(G3476&lt;='State Zip Codes'!$R$4,'State Zip Codes'!$R$3,IF(G3476&lt;='State Zip Codes'!$S$4,'State Zip Codes'!$S$3,IF(G3476&lt;='State Zip Codes'!$T$4,'State Zip Codes'!$T$3,"OUT OF TERRITORY"))))),$U$3)</f>
        <v>Zone 5</v>
      </c>
    </row>
    <row r="3477" spans="1:8" x14ac:dyDescent="0.25">
      <c r="A3477" t="s">
        <v>369</v>
      </c>
      <c r="B3477">
        <v>62951</v>
      </c>
      <c r="C3477" t="str">
        <f t="shared" si="54"/>
        <v>62951</v>
      </c>
      <c r="D3477" t="s">
        <v>350</v>
      </c>
      <c r="E3477" t="s">
        <v>2435</v>
      </c>
      <c r="F3477" t="s">
        <v>2436</v>
      </c>
      <c r="G3477" s="144">
        <v>288.31623215999997</v>
      </c>
      <c r="H3477" t="str">
        <f>IF(VLOOKUP(A3477,$J$4:$K$19,2)="Y",IF(G3477&lt;='State Zip Codes'!$P$4,'State Zip Codes'!$P$3,IF(G3477&lt;='State Zip Codes'!$Q$4,'State Zip Codes'!$Q$3,IF(G3477&lt;='State Zip Codes'!$R$4,'State Zip Codes'!$R$3,IF(G3477&lt;='State Zip Codes'!$S$4,'State Zip Codes'!$S$3,IF(G3477&lt;='State Zip Codes'!$T$4,'State Zip Codes'!$T$3,"OUT OF TERRITORY"))))),$U$3)</f>
        <v>Zone 5</v>
      </c>
    </row>
    <row r="3478" spans="1:8" x14ac:dyDescent="0.25">
      <c r="A3478" t="s">
        <v>369</v>
      </c>
      <c r="B3478">
        <v>62242</v>
      </c>
      <c r="C3478" t="str">
        <f t="shared" si="54"/>
        <v>62242</v>
      </c>
      <c r="D3478" t="s">
        <v>350</v>
      </c>
      <c r="E3478" t="s">
        <v>2407</v>
      </c>
      <c r="F3478" t="s">
        <v>2437</v>
      </c>
      <c r="G3478" s="144">
        <v>288.31623215999997</v>
      </c>
      <c r="H3478" t="str">
        <f>IF(VLOOKUP(A3478,$J$4:$K$19,2)="Y",IF(G3478&lt;='State Zip Codes'!$P$4,'State Zip Codes'!$P$3,IF(G3478&lt;='State Zip Codes'!$Q$4,'State Zip Codes'!$Q$3,IF(G3478&lt;='State Zip Codes'!$R$4,'State Zip Codes'!$R$3,IF(G3478&lt;='State Zip Codes'!$S$4,'State Zip Codes'!$S$3,IF(G3478&lt;='State Zip Codes'!$T$4,'State Zip Codes'!$T$3,"OUT OF TERRITORY"))))),$U$3)</f>
        <v>Zone 5</v>
      </c>
    </row>
    <row r="3479" spans="1:8" x14ac:dyDescent="0.25">
      <c r="A3479" t="s">
        <v>369</v>
      </c>
      <c r="B3479">
        <v>62272</v>
      </c>
      <c r="C3479" t="str">
        <f t="shared" si="54"/>
        <v>62272</v>
      </c>
      <c r="D3479" t="s">
        <v>350</v>
      </c>
      <c r="E3479" t="s">
        <v>2407</v>
      </c>
      <c r="F3479" t="s">
        <v>2438</v>
      </c>
      <c r="G3479" s="144">
        <v>288.31623215999997</v>
      </c>
      <c r="H3479" t="str">
        <f>IF(VLOOKUP(A3479,$J$4:$K$19,2)="Y",IF(G3479&lt;='State Zip Codes'!$P$4,'State Zip Codes'!$P$3,IF(G3479&lt;='State Zip Codes'!$Q$4,'State Zip Codes'!$Q$3,IF(G3479&lt;='State Zip Codes'!$R$4,'State Zip Codes'!$R$3,IF(G3479&lt;='State Zip Codes'!$S$4,'State Zip Codes'!$S$3,IF(G3479&lt;='State Zip Codes'!$T$4,'State Zip Codes'!$T$3,"OUT OF TERRITORY"))))),$U$3)</f>
        <v>Zone 5</v>
      </c>
    </row>
    <row r="3480" spans="1:8" x14ac:dyDescent="0.25">
      <c r="A3480" t="s">
        <v>369</v>
      </c>
      <c r="B3480">
        <v>62297</v>
      </c>
      <c r="C3480" t="str">
        <f t="shared" si="54"/>
        <v>62297</v>
      </c>
      <c r="D3480" t="s">
        <v>350</v>
      </c>
      <c r="E3480" t="s">
        <v>2407</v>
      </c>
      <c r="F3480" t="s">
        <v>723</v>
      </c>
      <c r="G3480" s="144">
        <v>288.31623215999997</v>
      </c>
      <c r="H3480" t="str">
        <f>IF(VLOOKUP(A3480,$J$4:$K$19,2)="Y",IF(G3480&lt;='State Zip Codes'!$P$4,'State Zip Codes'!$P$3,IF(G3480&lt;='State Zip Codes'!$Q$4,'State Zip Codes'!$Q$3,IF(G3480&lt;='State Zip Codes'!$R$4,'State Zip Codes'!$R$3,IF(G3480&lt;='State Zip Codes'!$S$4,'State Zip Codes'!$S$3,IF(G3480&lt;='State Zip Codes'!$T$4,'State Zip Codes'!$T$3,"OUT OF TERRITORY"))))),$U$3)</f>
        <v>Zone 5</v>
      </c>
    </row>
    <row r="3481" spans="1:8" x14ac:dyDescent="0.25">
      <c r="A3481" t="s">
        <v>369</v>
      </c>
      <c r="B3481">
        <v>62994</v>
      </c>
      <c r="C3481" t="str">
        <f t="shared" si="54"/>
        <v>62994</v>
      </c>
      <c r="D3481" t="s">
        <v>350</v>
      </c>
      <c r="E3481" t="s">
        <v>542</v>
      </c>
      <c r="F3481" t="s">
        <v>2439</v>
      </c>
      <c r="G3481" s="144">
        <v>288.93760334999996</v>
      </c>
      <c r="H3481" t="str">
        <f>IF(VLOOKUP(A3481,$J$4:$K$19,2)="Y",IF(G3481&lt;='State Zip Codes'!$P$4,'State Zip Codes'!$P$3,IF(G3481&lt;='State Zip Codes'!$Q$4,'State Zip Codes'!$Q$3,IF(G3481&lt;='State Zip Codes'!$R$4,'State Zip Codes'!$R$3,IF(G3481&lt;='State Zip Codes'!$S$4,'State Zip Codes'!$S$3,IF(G3481&lt;='State Zip Codes'!$T$4,'State Zip Codes'!$T$3,"OUT OF TERRITORY"))))),$U$3)</f>
        <v>Zone 5</v>
      </c>
    </row>
    <row r="3482" spans="1:8" x14ac:dyDescent="0.25">
      <c r="A3482" t="s">
        <v>369</v>
      </c>
      <c r="B3482">
        <v>62244</v>
      </c>
      <c r="C3482" t="str">
        <f t="shared" si="54"/>
        <v>62244</v>
      </c>
      <c r="D3482" t="s">
        <v>350</v>
      </c>
      <c r="E3482" t="s">
        <v>1110</v>
      </c>
      <c r="F3482" t="s">
        <v>2440</v>
      </c>
      <c r="G3482" s="144">
        <v>289.55897454000001</v>
      </c>
      <c r="H3482" t="str">
        <f>IF(VLOOKUP(A3482,$J$4:$K$19,2)="Y",IF(G3482&lt;='State Zip Codes'!$P$4,'State Zip Codes'!$P$3,IF(G3482&lt;='State Zip Codes'!$Q$4,'State Zip Codes'!$Q$3,IF(G3482&lt;='State Zip Codes'!$R$4,'State Zip Codes'!$R$3,IF(G3482&lt;='State Zip Codes'!$S$4,'State Zip Codes'!$S$3,IF(G3482&lt;='State Zip Codes'!$T$4,'State Zip Codes'!$T$3,"OUT OF TERRITORY"))))),$U$3)</f>
        <v>Zone 5</v>
      </c>
    </row>
    <row r="3483" spans="1:8" x14ac:dyDescent="0.25">
      <c r="A3483" t="s">
        <v>369</v>
      </c>
      <c r="B3483">
        <v>62288</v>
      </c>
      <c r="C3483" t="str">
        <f t="shared" si="54"/>
        <v>62288</v>
      </c>
      <c r="D3483" t="s">
        <v>350</v>
      </c>
      <c r="E3483" t="s">
        <v>2407</v>
      </c>
      <c r="F3483" t="s">
        <v>2441</v>
      </c>
      <c r="G3483" s="144">
        <v>290.18034573</v>
      </c>
      <c r="H3483" t="str">
        <f>IF(VLOOKUP(A3483,$J$4:$K$19,2)="Y",IF(G3483&lt;='State Zip Codes'!$P$4,'State Zip Codes'!$P$3,IF(G3483&lt;='State Zip Codes'!$Q$4,'State Zip Codes'!$Q$3,IF(G3483&lt;='State Zip Codes'!$R$4,'State Zip Codes'!$R$3,IF(G3483&lt;='State Zip Codes'!$S$4,'State Zip Codes'!$S$3,IF(G3483&lt;='State Zip Codes'!$T$4,'State Zip Codes'!$T$3,"OUT OF TERRITORY"))))),$U$3)</f>
        <v>Zone 5</v>
      </c>
    </row>
    <row r="3484" spans="1:8" x14ac:dyDescent="0.25">
      <c r="A3484" t="s">
        <v>369</v>
      </c>
      <c r="B3484">
        <v>62974</v>
      </c>
      <c r="C3484" t="str">
        <f t="shared" si="54"/>
        <v>62974</v>
      </c>
      <c r="D3484" t="s">
        <v>350</v>
      </c>
      <c r="E3484" t="s">
        <v>2435</v>
      </c>
      <c r="F3484" t="s">
        <v>2442</v>
      </c>
      <c r="G3484" s="144">
        <v>290.18034573</v>
      </c>
      <c r="H3484" t="str">
        <f>IF(VLOOKUP(A3484,$J$4:$K$19,2)="Y",IF(G3484&lt;='State Zip Codes'!$P$4,'State Zip Codes'!$P$3,IF(G3484&lt;='State Zip Codes'!$Q$4,'State Zip Codes'!$Q$3,IF(G3484&lt;='State Zip Codes'!$R$4,'State Zip Codes'!$R$3,IF(G3484&lt;='State Zip Codes'!$S$4,'State Zip Codes'!$S$3,IF(G3484&lt;='State Zip Codes'!$T$4,'State Zip Codes'!$T$3,"OUT OF TERRITORY"))))),$U$3)</f>
        <v>Zone 5</v>
      </c>
    </row>
    <row r="3485" spans="1:8" x14ac:dyDescent="0.25">
      <c r="A3485" t="s">
        <v>369</v>
      </c>
      <c r="B3485">
        <v>62934</v>
      </c>
      <c r="C3485" t="str">
        <f t="shared" si="54"/>
        <v>62934</v>
      </c>
      <c r="D3485" t="s">
        <v>350</v>
      </c>
      <c r="E3485" t="s">
        <v>2411</v>
      </c>
      <c r="F3485" t="s">
        <v>2443</v>
      </c>
      <c r="G3485" s="144">
        <v>290.80171691999999</v>
      </c>
      <c r="H3485" t="str">
        <f>IF(VLOOKUP(A3485,$J$4:$K$19,2)="Y",IF(G3485&lt;='State Zip Codes'!$P$4,'State Zip Codes'!$P$3,IF(G3485&lt;='State Zip Codes'!$Q$4,'State Zip Codes'!$Q$3,IF(G3485&lt;='State Zip Codes'!$R$4,'State Zip Codes'!$R$3,IF(G3485&lt;='State Zip Codes'!$S$4,'State Zip Codes'!$S$3,IF(G3485&lt;='State Zip Codes'!$T$4,'State Zip Codes'!$T$3,"OUT OF TERRITORY"))))),$U$3)</f>
        <v>Zone 5</v>
      </c>
    </row>
    <row r="3486" spans="1:8" x14ac:dyDescent="0.25">
      <c r="A3486" t="s">
        <v>369</v>
      </c>
      <c r="B3486">
        <v>62954</v>
      </c>
      <c r="C3486" t="str">
        <f t="shared" si="54"/>
        <v>62954</v>
      </c>
      <c r="D3486" t="s">
        <v>350</v>
      </c>
      <c r="E3486" t="s">
        <v>2411</v>
      </c>
      <c r="F3486" t="s">
        <v>2444</v>
      </c>
      <c r="G3486" s="144">
        <v>290.80171691999999</v>
      </c>
      <c r="H3486" t="str">
        <f>IF(VLOOKUP(A3486,$J$4:$K$19,2)="Y",IF(G3486&lt;='State Zip Codes'!$P$4,'State Zip Codes'!$P$3,IF(G3486&lt;='State Zip Codes'!$Q$4,'State Zip Codes'!$Q$3,IF(G3486&lt;='State Zip Codes'!$R$4,'State Zip Codes'!$R$3,IF(G3486&lt;='State Zip Codes'!$S$4,'State Zip Codes'!$S$3,IF(G3486&lt;='State Zip Codes'!$T$4,'State Zip Codes'!$T$3,"OUT OF TERRITORY"))))),$U$3)</f>
        <v>Zone 5</v>
      </c>
    </row>
    <row r="3487" spans="1:8" x14ac:dyDescent="0.25">
      <c r="A3487" t="s">
        <v>369</v>
      </c>
      <c r="B3487">
        <v>62948</v>
      </c>
      <c r="C3487" t="str">
        <f t="shared" si="54"/>
        <v>62948</v>
      </c>
      <c r="D3487" t="s">
        <v>350</v>
      </c>
      <c r="E3487" t="s">
        <v>2435</v>
      </c>
      <c r="F3487" t="s">
        <v>2445</v>
      </c>
      <c r="G3487" s="144">
        <v>290.80171691999999</v>
      </c>
      <c r="H3487" t="str">
        <f>IF(VLOOKUP(A3487,$J$4:$K$19,2)="Y",IF(G3487&lt;='State Zip Codes'!$P$4,'State Zip Codes'!$P$3,IF(G3487&lt;='State Zip Codes'!$Q$4,'State Zip Codes'!$Q$3,IF(G3487&lt;='State Zip Codes'!$R$4,'State Zip Codes'!$R$3,IF(G3487&lt;='State Zip Codes'!$S$4,'State Zip Codes'!$S$3,IF(G3487&lt;='State Zip Codes'!$T$4,'State Zip Codes'!$T$3,"OUT OF TERRITORY"))))),$U$3)</f>
        <v>Zone 5</v>
      </c>
    </row>
    <row r="3488" spans="1:8" x14ac:dyDescent="0.25">
      <c r="A3488" t="s">
        <v>369</v>
      </c>
      <c r="B3488">
        <v>62984</v>
      </c>
      <c r="C3488" t="str">
        <f t="shared" si="54"/>
        <v>62984</v>
      </c>
      <c r="D3488" t="s">
        <v>350</v>
      </c>
      <c r="E3488" t="s">
        <v>2411</v>
      </c>
      <c r="F3488" t="s">
        <v>2446</v>
      </c>
      <c r="G3488" s="144">
        <v>290.80171691999999</v>
      </c>
      <c r="H3488" t="str">
        <f>IF(VLOOKUP(A3488,$J$4:$K$19,2)="Y",IF(G3488&lt;='State Zip Codes'!$P$4,'State Zip Codes'!$P$3,IF(G3488&lt;='State Zip Codes'!$Q$4,'State Zip Codes'!$Q$3,IF(G3488&lt;='State Zip Codes'!$R$4,'State Zip Codes'!$R$3,IF(G3488&lt;='State Zip Codes'!$S$4,'State Zip Codes'!$S$3,IF(G3488&lt;='State Zip Codes'!$T$4,'State Zip Codes'!$T$3,"OUT OF TERRITORY"))))),$U$3)</f>
        <v>Zone 5</v>
      </c>
    </row>
    <row r="3489" spans="1:8" x14ac:dyDescent="0.25">
      <c r="A3489" t="s">
        <v>369</v>
      </c>
      <c r="B3489">
        <v>62916</v>
      </c>
      <c r="C3489" t="str">
        <f t="shared" si="54"/>
        <v>62916</v>
      </c>
      <c r="D3489" t="s">
        <v>350</v>
      </c>
      <c r="E3489" t="s">
        <v>542</v>
      </c>
      <c r="F3489" t="s">
        <v>2447</v>
      </c>
      <c r="G3489" s="144">
        <v>292.04445929999997</v>
      </c>
      <c r="H3489" t="str">
        <f>IF(VLOOKUP(A3489,$J$4:$K$19,2)="Y",IF(G3489&lt;='State Zip Codes'!$P$4,'State Zip Codes'!$P$3,IF(G3489&lt;='State Zip Codes'!$Q$4,'State Zip Codes'!$Q$3,IF(G3489&lt;='State Zip Codes'!$R$4,'State Zip Codes'!$R$3,IF(G3489&lt;='State Zip Codes'!$S$4,'State Zip Codes'!$S$3,IF(G3489&lt;='State Zip Codes'!$T$4,'State Zip Codes'!$T$3,"OUT OF TERRITORY"))))),$U$3)</f>
        <v>Zone 5</v>
      </c>
    </row>
    <row r="3490" spans="1:8" x14ac:dyDescent="0.25">
      <c r="A3490" t="s">
        <v>369</v>
      </c>
      <c r="B3490">
        <v>62946</v>
      </c>
      <c r="C3490" t="str">
        <f t="shared" si="54"/>
        <v>62946</v>
      </c>
      <c r="D3490" t="s">
        <v>350</v>
      </c>
      <c r="E3490" t="s">
        <v>2422</v>
      </c>
      <c r="F3490" t="s">
        <v>2448</v>
      </c>
      <c r="G3490" s="144">
        <v>292.04445929999997</v>
      </c>
      <c r="H3490" t="str">
        <f>IF(VLOOKUP(A3490,$J$4:$K$19,2)="Y",IF(G3490&lt;='State Zip Codes'!$P$4,'State Zip Codes'!$P$3,IF(G3490&lt;='State Zip Codes'!$Q$4,'State Zip Codes'!$Q$3,IF(G3490&lt;='State Zip Codes'!$R$4,'State Zip Codes'!$R$3,IF(G3490&lt;='State Zip Codes'!$S$4,'State Zip Codes'!$S$3,IF(G3490&lt;='State Zip Codes'!$T$4,'State Zip Codes'!$T$3,"OUT OF TERRITORY"))))),$U$3)</f>
        <v>Zone 5</v>
      </c>
    </row>
    <row r="3491" spans="1:8" x14ac:dyDescent="0.25">
      <c r="A3491" t="s">
        <v>369</v>
      </c>
      <c r="B3491">
        <v>62277</v>
      </c>
      <c r="C3491" t="str">
        <f t="shared" si="54"/>
        <v>62277</v>
      </c>
      <c r="D3491" t="s">
        <v>350</v>
      </c>
      <c r="E3491" t="s">
        <v>2407</v>
      </c>
      <c r="F3491" t="s">
        <v>2449</v>
      </c>
      <c r="G3491" s="144">
        <v>292.66583048999996</v>
      </c>
      <c r="H3491" t="str">
        <f>IF(VLOOKUP(A3491,$J$4:$K$19,2)="Y",IF(G3491&lt;='State Zip Codes'!$P$4,'State Zip Codes'!$P$3,IF(G3491&lt;='State Zip Codes'!$Q$4,'State Zip Codes'!$Q$3,IF(G3491&lt;='State Zip Codes'!$R$4,'State Zip Codes'!$R$3,IF(G3491&lt;='State Zip Codes'!$S$4,'State Zip Codes'!$S$3,IF(G3491&lt;='State Zip Codes'!$T$4,'State Zip Codes'!$T$3,"OUT OF TERRITORY"))))),$U$3)</f>
        <v>Zone 5</v>
      </c>
    </row>
    <row r="3492" spans="1:8" x14ac:dyDescent="0.25">
      <c r="A3492" t="s">
        <v>369</v>
      </c>
      <c r="B3492">
        <v>62924</v>
      </c>
      <c r="C3492" t="str">
        <f t="shared" si="54"/>
        <v>62924</v>
      </c>
      <c r="D3492" t="s">
        <v>350</v>
      </c>
      <c r="E3492" t="s">
        <v>542</v>
      </c>
      <c r="F3492" t="s">
        <v>2450</v>
      </c>
      <c r="G3492" s="144">
        <v>292.66583048999996</v>
      </c>
      <c r="H3492" t="str">
        <f>IF(VLOOKUP(A3492,$J$4:$K$19,2)="Y",IF(G3492&lt;='State Zip Codes'!$P$4,'State Zip Codes'!$P$3,IF(G3492&lt;='State Zip Codes'!$Q$4,'State Zip Codes'!$Q$3,IF(G3492&lt;='State Zip Codes'!$R$4,'State Zip Codes'!$R$3,IF(G3492&lt;='State Zip Codes'!$S$4,'State Zip Codes'!$S$3,IF(G3492&lt;='State Zip Codes'!$T$4,'State Zip Codes'!$T$3,"OUT OF TERRITORY"))))),$U$3)</f>
        <v>Zone 5</v>
      </c>
    </row>
    <row r="3493" spans="1:8" x14ac:dyDescent="0.25">
      <c r="A3493" t="s">
        <v>369</v>
      </c>
      <c r="B3493">
        <v>62241</v>
      </c>
      <c r="C3493" t="str">
        <f t="shared" si="54"/>
        <v>62241</v>
      </c>
      <c r="D3493" t="s">
        <v>350</v>
      </c>
      <c r="E3493" t="s">
        <v>2407</v>
      </c>
      <c r="F3493" t="s">
        <v>2451</v>
      </c>
      <c r="G3493" s="144">
        <v>292.66583048999996</v>
      </c>
      <c r="H3493" t="str">
        <f>IF(VLOOKUP(A3493,$J$4:$K$19,2)="Y",IF(G3493&lt;='State Zip Codes'!$P$4,'State Zip Codes'!$P$3,IF(G3493&lt;='State Zip Codes'!$Q$4,'State Zip Codes'!$Q$3,IF(G3493&lt;='State Zip Codes'!$R$4,'State Zip Codes'!$R$3,IF(G3493&lt;='State Zip Codes'!$S$4,'State Zip Codes'!$S$3,IF(G3493&lt;='State Zip Codes'!$T$4,'State Zip Codes'!$T$3,"OUT OF TERRITORY"))))),$U$3)</f>
        <v>Zone 5</v>
      </c>
    </row>
    <row r="3494" spans="1:8" x14ac:dyDescent="0.25">
      <c r="A3494" t="s">
        <v>369</v>
      </c>
      <c r="B3494">
        <v>62933</v>
      </c>
      <c r="C3494" t="str">
        <f t="shared" si="54"/>
        <v>62933</v>
      </c>
      <c r="D3494" t="s">
        <v>350</v>
      </c>
      <c r="E3494" t="s">
        <v>2435</v>
      </c>
      <c r="F3494" t="s">
        <v>2452</v>
      </c>
      <c r="G3494" s="144">
        <v>293.28720168000001</v>
      </c>
      <c r="H3494" t="str">
        <f>IF(VLOOKUP(A3494,$J$4:$K$19,2)="Y",IF(G3494&lt;='State Zip Codes'!$P$4,'State Zip Codes'!$P$3,IF(G3494&lt;='State Zip Codes'!$Q$4,'State Zip Codes'!$Q$3,IF(G3494&lt;='State Zip Codes'!$R$4,'State Zip Codes'!$R$3,IF(G3494&lt;='State Zip Codes'!$S$4,'State Zip Codes'!$S$3,IF(G3494&lt;='State Zip Codes'!$T$4,'State Zip Codes'!$T$3,"OUT OF TERRITORY"))))),$U$3)</f>
        <v>Zone 5</v>
      </c>
    </row>
    <row r="3495" spans="1:8" x14ac:dyDescent="0.25">
      <c r="A3495" t="s">
        <v>369</v>
      </c>
      <c r="B3495">
        <v>62918</v>
      </c>
      <c r="C3495" t="str">
        <f t="shared" si="54"/>
        <v>62918</v>
      </c>
      <c r="D3495" t="s">
        <v>350</v>
      </c>
      <c r="E3495" t="s">
        <v>2435</v>
      </c>
      <c r="F3495" t="s">
        <v>2453</v>
      </c>
      <c r="G3495" s="144">
        <v>293.90857287</v>
      </c>
      <c r="H3495" t="str">
        <f>IF(VLOOKUP(A3495,$J$4:$K$19,2)="Y",IF(G3495&lt;='State Zip Codes'!$P$4,'State Zip Codes'!$P$3,IF(G3495&lt;='State Zip Codes'!$Q$4,'State Zip Codes'!$Q$3,IF(G3495&lt;='State Zip Codes'!$R$4,'State Zip Codes'!$R$3,IF(G3495&lt;='State Zip Codes'!$S$4,'State Zip Codes'!$S$3,IF(G3495&lt;='State Zip Codes'!$T$4,'State Zip Codes'!$T$3,"OUT OF TERRITORY"))))),$U$3)</f>
        <v>Zone 5</v>
      </c>
    </row>
    <row r="3496" spans="1:8" x14ac:dyDescent="0.25">
      <c r="A3496" t="s">
        <v>369</v>
      </c>
      <c r="B3496">
        <v>62917</v>
      </c>
      <c r="C3496" t="str">
        <f t="shared" si="54"/>
        <v>62917</v>
      </c>
      <c r="D3496" t="s">
        <v>350</v>
      </c>
      <c r="E3496" t="s">
        <v>2422</v>
      </c>
      <c r="F3496" t="s">
        <v>2454</v>
      </c>
      <c r="G3496" s="144">
        <v>294.52994405999999</v>
      </c>
      <c r="H3496" t="str">
        <f>IF(VLOOKUP(A3496,$J$4:$K$19,2)="Y",IF(G3496&lt;='State Zip Codes'!$P$4,'State Zip Codes'!$P$3,IF(G3496&lt;='State Zip Codes'!$Q$4,'State Zip Codes'!$Q$3,IF(G3496&lt;='State Zip Codes'!$R$4,'State Zip Codes'!$R$3,IF(G3496&lt;='State Zip Codes'!$S$4,'State Zip Codes'!$S$3,IF(G3496&lt;='State Zip Codes'!$T$4,'State Zip Codes'!$T$3,"OUT OF TERRITORY"))))),$U$3)</f>
        <v>Zone 5</v>
      </c>
    </row>
    <row r="3497" spans="1:8" x14ac:dyDescent="0.25">
      <c r="A3497" t="s">
        <v>369</v>
      </c>
      <c r="B3497">
        <v>62907</v>
      </c>
      <c r="C3497" t="str">
        <f t="shared" si="54"/>
        <v>62907</v>
      </c>
      <c r="D3497" t="s">
        <v>350</v>
      </c>
      <c r="E3497" t="s">
        <v>542</v>
      </c>
      <c r="F3497" t="s">
        <v>2455</v>
      </c>
      <c r="G3497" s="144">
        <v>294.52994405999999</v>
      </c>
      <c r="H3497" t="str">
        <f>IF(VLOOKUP(A3497,$J$4:$K$19,2)="Y",IF(G3497&lt;='State Zip Codes'!$P$4,'State Zip Codes'!$P$3,IF(G3497&lt;='State Zip Codes'!$Q$4,'State Zip Codes'!$Q$3,IF(G3497&lt;='State Zip Codes'!$R$4,'State Zip Codes'!$R$3,IF(G3497&lt;='State Zip Codes'!$S$4,'State Zip Codes'!$S$3,IF(G3497&lt;='State Zip Codes'!$T$4,'State Zip Codes'!$T$3,"OUT OF TERRITORY"))))),$U$3)</f>
        <v>Zone 5</v>
      </c>
    </row>
    <row r="3498" spans="1:8" x14ac:dyDescent="0.25">
      <c r="A3498" t="s">
        <v>369</v>
      </c>
      <c r="B3498">
        <v>62959</v>
      </c>
      <c r="C3498" t="str">
        <f t="shared" si="54"/>
        <v>62959</v>
      </c>
      <c r="D3498" t="s">
        <v>350</v>
      </c>
      <c r="E3498" t="s">
        <v>2435</v>
      </c>
      <c r="F3498" t="s">
        <v>811</v>
      </c>
      <c r="G3498" s="144">
        <v>294.52994405999999</v>
      </c>
      <c r="H3498" t="str">
        <f>IF(VLOOKUP(A3498,$J$4:$K$19,2)="Y",IF(G3498&lt;='State Zip Codes'!$P$4,'State Zip Codes'!$P$3,IF(G3498&lt;='State Zip Codes'!$Q$4,'State Zip Codes'!$Q$3,IF(G3498&lt;='State Zip Codes'!$R$4,'State Zip Codes'!$R$3,IF(G3498&lt;='State Zip Codes'!$S$4,'State Zip Codes'!$S$3,IF(G3498&lt;='State Zip Codes'!$T$4,'State Zip Codes'!$T$3,"OUT OF TERRITORY"))))),$U$3)</f>
        <v>Zone 5</v>
      </c>
    </row>
    <row r="3499" spans="1:8" x14ac:dyDescent="0.25">
      <c r="A3499" t="s">
        <v>369</v>
      </c>
      <c r="B3499">
        <v>62261</v>
      </c>
      <c r="C3499" t="str">
        <f t="shared" si="54"/>
        <v>62261</v>
      </c>
      <c r="D3499" t="s">
        <v>350</v>
      </c>
      <c r="E3499" t="s">
        <v>2407</v>
      </c>
      <c r="F3499" t="s">
        <v>2456</v>
      </c>
      <c r="G3499" s="144">
        <v>294.52994405999999</v>
      </c>
      <c r="H3499" t="str">
        <f>IF(VLOOKUP(A3499,$J$4:$K$19,2)="Y",IF(G3499&lt;='State Zip Codes'!$P$4,'State Zip Codes'!$P$3,IF(G3499&lt;='State Zip Codes'!$Q$4,'State Zip Codes'!$Q$3,IF(G3499&lt;='State Zip Codes'!$R$4,'State Zip Codes'!$R$3,IF(G3499&lt;='State Zip Codes'!$S$4,'State Zip Codes'!$S$3,IF(G3499&lt;='State Zip Codes'!$T$4,'State Zip Codes'!$T$3,"OUT OF TERRITORY"))))),$U$3)</f>
        <v>Zone 5</v>
      </c>
    </row>
    <row r="3500" spans="1:8" x14ac:dyDescent="0.25">
      <c r="A3500" t="s">
        <v>369</v>
      </c>
      <c r="B3500">
        <v>62233</v>
      </c>
      <c r="C3500" t="str">
        <f t="shared" si="54"/>
        <v>62233</v>
      </c>
      <c r="D3500" t="s">
        <v>350</v>
      </c>
      <c r="E3500" t="s">
        <v>2407</v>
      </c>
      <c r="F3500" t="s">
        <v>2457</v>
      </c>
      <c r="G3500" s="144">
        <v>294.52994405999999</v>
      </c>
      <c r="H3500" t="str">
        <f>IF(VLOOKUP(A3500,$J$4:$K$19,2)="Y",IF(G3500&lt;='State Zip Codes'!$P$4,'State Zip Codes'!$P$3,IF(G3500&lt;='State Zip Codes'!$Q$4,'State Zip Codes'!$Q$3,IF(G3500&lt;='State Zip Codes'!$R$4,'State Zip Codes'!$R$3,IF(G3500&lt;='State Zip Codes'!$S$4,'State Zip Codes'!$S$3,IF(G3500&lt;='State Zip Codes'!$T$4,'State Zip Codes'!$T$3,"OUT OF TERRITORY"))))),$U$3)</f>
        <v>Zone 5</v>
      </c>
    </row>
    <row r="3501" spans="1:8" x14ac:dyDescent="0.25">
      <c r="A3501" t="s">
        <v>369</v>
      </c>
      <c r="B3501">
        <v>62987</v>
      </c>
      <c r="C3501" t="str">
        <f t="shared" si="54"/>
        <v>62987</v>
      </c>
      <c r="D3501" t="s">
        <v>350</v>
      </c>
      <c r="E3501" t="s">
        <v>2422</v>
      </c>
      <c r="F3501" t="s">
        <v>2458</v>
      </c>
      <c r="G3501" s="144">
        <v>297.01542881999995</v>
      </c>
      <c r="H3501" t="str">
        <f>IF(VLOOKUP(A3501,$J$4:$K$19,2)="Y",IF(G3501&lt;='State Zip Codes'!$P$4,'State Zip Codes'!$P$3,IF(G3501&lt;='State Zip Codes'!$Q$4,'State Zip Codes'!$Q$3,IF(G3501&lt;='State Zip Codes'!$R$4,'State Zip Codes'!$R$3,IF(G3501&lt;='State Zip Codes'!$S$4,'State Zip Codes'!$S$3,IF(G3501&lt;='State Zip Codes'!$T$4,'State Zip Codes'!$T$3,"OUT OF TERRITORY"))))),$U$3)</f>
        <v>Zone 5</v>
      </c>
    </row>
    <row r="3502" spans="1:8" x14ac:dyDescent="0.25">
      <c r="A3502" t="s">
        <v>369</v>
      </c>
      <c r="B3502">
        <v>62966</v>
      </c>
      <c r="C3502" t="str">
        <f t="shared" si="54"/>
        <v>62966</v>
      </c>
      <c r="D3502" t="s">
        <v>350</v>
      </c>
      <c r="E3502" t="s">
        <v>542</v>
      </c>
      <c r="F3502" t="s">
        <v>2459</v>
      </c>
      <c r="G3502" s="144">
        <v>297.63680001</v>
      </c>
      <c r="H3502" t="str">
        <f>IF(VLOOKUP(A3502,$J$4:$K$19,2)="Y",IF(G3502&lt;='State Zip Codes'!$P$4,'State Zip Codes'!$P$3,IF(G3502&lt;='State Zip Codes'!$Q$4,'State Zip Codes'!$Q$3,IF(G3502&lt;='State Zip Codes'!$R$4,'State Zip Codes'!$R$3,IF(G3502&lt;='State Zip Codes'!$S$4,'State Zip Codes'!$S$3,IF(G3502&lt;='State Zip Codes'!$T$4,'State Zip Codes'!$T$3,"OUT OF TERRITORY"))))),$U$3)</f>
        <v>Zone 5</v>
      </c>
    </row>
    <row r="3503" spans="1:8" x14ac:dyDescent="0.25">
      <c r="A3503" t="s">
        <v>369</v>
      </c>
      <c r="B3503">
        <v>62901</v>
      </c>
      <c r="C3503" t="str">
        <f t="shared" si="54"/>
        <v>62901</v>
      </c>
      <c r="D3503" t="s">
        <v>350</v>
      </c>
      <c r="E3503" t="s">
        <v>542</v>
      </c>
      <c r="F3503" t="s">
        <v>593</v>
      </c>
      <c r="G3503" s="144">
        <v>298.25817119999999</v>
      </c>
      <c r="H3503" t="str">
        <f>IF(VLOOKUP(A3503,$J$4:$K$19,2)="Y",IF(G3503&lt;='State Zip Codes'!$P$4,'State Zip Codes'!$P$3,IF(G3503&lt;='State Zip Codes'!$Q$4,'State Zip Codes'!$Q$3,IF(G3503&lt;='State Zip Codes'!$R$4,'State Zip Codes'!$R$3,IF(G3503&lt;='State Zip Codes'!$S$4,'State Zip Codes'!$S$3,IF(G3503&lt;='State Zip Codes'!$T$4,'State Zip Codes'!$T$3,"OUT OF TERRITORY"))))),$U$3)</f>
        <v>Zone 5</v>
      </c>
    </row>
    <row r="3504" spans="1:8" x14ac:dyDescent="0.25">
      <c r="A3504" t="s">
        <v>369</v>
      </c>
      <c r="B3504">
        <v>62280</v>
      </c>
      <c r="C3504" t="str">
        <f t="shared" si="54"/>
        <v>62280</v>
      </c>
      <c r="D3504" t="s">
        <v>350</v>
      </c>
      <c r="E3504" t="s">
        <v>2407</v>
      </c>
      <c r="F3504" t="s">
        <v>2460</v>
      </c>
      <c r="G3504" s="144">
        <v>300.12228476999996</v>
      </c>
      <c r="H3504" t="str">
        <f>IF(VLOOKUP(A3504,$J$4:$K$19,2)="Y",IF(G3504&lt;='State Zip Codes'!$P$4,'State Zip Codes'!$P$3,IF(G3504&lt;='State Zip Codes'!$Q$4,'State Zip Codes'!$Q$3,IF(G3504&lt;='State Zip Codes'!$R$4,'State Zip Codes'!$R$3,IF(G3504&lt;='State Zip Codes'!$S$4,'State Zip Codes'!$S$3,IF(G3504&lt;='State Zip Codes'!$T$4,'State Zip Codes'!$T$3,"OUT OF TERRITORY"))))),$U$3)</f>
        <v>Zone 5</v>
      </c>
    </row>
    <row r="3505" spans="1:8" x14ac:dyDescent="0.25">
      <c r="A3505" t="s">
        <v>369</v>
      </c>
      <c r="B3505">
        <v>62931</v>
      </c>
      <c r="C3505" t="str">
        <f t="shared" si="54"/>
        <v>62931</v>
      </c>
      <c r="D3505" t="s">
        <v>350</v>
      </c>
      <c r="E3505" t="s">
        <v>2335</v>
      </c>
      <c r="F3505" t="s">
        <v>2461</v>
      </c>
      <c r="G3505" s="144">
        <v>301.36502715</v>
      </c>
      <c r="H3505" t="str">
        <f>IF(VLOOKUP(A3505,$J$4:$K$19,2)="Y",IF(G3505&lt;='State Zip Codes'!$P$4,'State Zip Codes'!$P$3,IF(G3505&lt;='State Zip Codes'!$Q$4,'State Zip Codes'!$Q$3,IF(G3505&lt;='State Zip Codes'!$R$4,'State Zip Codes'!$R$3,IF(G3505&lt;='State Zip Codes'!$S$4,'State Zip Codes'!$S$3,IF(G3505&lt;='State Zip Codes'!$T$4,'State Zip Codes'!$T$3,"OUT OF TERRITORY"))))),$U$3)</f>
        <v>Zone 5</v>
      </c>
    </row>
    <row r="3506" spans="1:8" x14ac:dyDescent="0.25">
      <c r="A3506" t="s">
        <v>369</v>
      </c>
      <c r="B3506">
        <v>62922</v>
      </c>
      <c r="C3506" t="str">
        <f t="shared" si="54"/>
        <v>62922</v>
      </c>
      <c r="D3506" t="s">
        <v>350</v>
      </c>
      <c r="E3506" t="s">
        <v>2435</v>
      </c>
      <c r="F3506" t="s">
        <v>2462</v>
      </c>
      <c r="G3506" s="144">
        <v>301.36502715</v>
      </c>
      <c r="H3506" t="str">
        <f>IF(VLOOKUP(A3506,$J$4:$K$19,2)="Y",IF(G3506&lt;='State Zip Codes'!$P$4,'State Zip Codes'!$P$3,IF(G3506&lt;='State Zip Codes'!$Q$4,'State Zip Codes'!$Q$3,IF(G3506&lt;='State Zip Codes'!$R$4,'State Zip Codes'!$R$3,IF(G3506&lt;='State Zip Codes'!$S$4,'State Zip Codes'!$S$3,IF(G3506&lt;='State Zip Codes'!$T$4,'State Zip Codes'!$T$3,"OUT OF TERRITORY"))))),$U$3)</f>
        <v>Zone 5</v>
      </c>
    </row>
    <row r="3507" spans="1:8" x14ac:dyDescent="0.25">
      <c r="A3507" t="s">
        <v>369</v>
      </c>
      <c r="B3507">
        <v>62902</v>
      </c>
      <c r="C3507" t="str">
        <f t="shared" si="54"/>
        <v>62902</v>
      </c>
      <c r="D3507" t="s">
        <v>350</v>
      </c>
      <c r="E3507" t="s">
        <v>542</v>
      </c>
      <c r="F3507" t="s">
        <v>593</v>
      </c>
      <c r="G3507" s="144">
        <v>301.36502715</v>
      </c>
      <c r="H3507" t="str">
        <f>IF(VLOOKUP(A3507,$J$4:$K$19,2)="Y",IF(G3507&lt;='State Zip Codes'!$P$4,'State Zip Codes'!$P$3,IF(G3507&lt;='State Zip Codes'!$Q$4,'State Zip Codes'!$Q$3,IF(G3507&lt;='State Zip Codes'!$R$4,'State Zip Codes'!$R$3,IF(G3507&lt;='State Zip Codes'!$S$4,'State Zip Codes'!$S$3,IF(G3507&lt;='State Zip Codes'!$T$4,'State Zip Codes'!$T$3,"OUT OF TERRITORY"))))),$U$3)</f>
        <v>Zone 5</v>
      </c>
    </row>
    <row r="3508" spans="1:8" x14ac:dyDescent="0.25">
      <c r="A3508" t="s">
        <v>369</v>
      </c>
      <c r="B3508">
        <v>62919</v>
      </c>
      <c r="C3508" t="str">
        <f t="shared" si="54"/>
        <v>62919</v>
      </c>
      <c r="D3508" t="s">
        <v>350</v>
      </c>
      <c r="E3508" t="s">
        <v>2335</v>
      </c>
      <c r="F3508" t="s">
        <v>2463</v>
      </c>
      <c r="G3508" s="144">
        <v>301.98639833999999</v>
      </c>
      <c r="H3508" t="str">
        <f>IF(VLOOKUP(A3508,$J$4:$K$19,2)="Y",IF(G3508&lt;='State Zip Codes'!$P$4,'State Zip Codes'!$P$3,IF(G3508&lt;='State Zip Codes'!$Q$4,'State Zip Codes'!$Q$3,IF(G3508&lt;='State Zip Codes'!$R$4,'State Zip Codes'!$R$3,IF(G3508&lt;='State Zip Codes'!$S$4,'State Zip Codes'!$S$3,IF(G3508&lt;='State Zip Codes'!$T$4,'State Zip Codes'!$T$3,"OUT OF TERRITORY"))))),$U$3)</f>
        <v>Zone 5</v>
      </c>
    </row>
    <row r="3509" spans="1:8" x14ac:dyDescent="0.25">
      <c r="A3509" t="s">
        <v>369</v>
      </c>
      <c r="B3509">
        <v>62940</v>
      </c>
      <c r="C3509" t="str">
        <f t="shared" si="54"/>
        <v>62940</v>
      </c>
      <c r="D3509" t="s">
        <v>350</v>
      </c>
      <c r="E3509" t="s">
        <v>542</v>
      </c>
      <c r="F3509" t="s">
        <v>2464</v>
      </c>
      <c r="G3509" s="144">
        <v>301.98639833999999</v>
      </c>
      <c r="H3509" t="str">
        <f>IF(VLOOKUP(A3509,$J$4:$K$19,2)="Y",IF(G3509&lt;='State Zip Codes'!$P$4,'State Zip Codes'!$P$3,IF(G3509&lt;='State Zip Codes'!$Q$4,'State Zip Codes'!$Q$3,IF(G3509&lt;='State Zip Codes'!$R$4,'State Zip Codes'!$R$3,IF(G3509&lt;='State Zip Codes'!$S$4,'State Zip Codes'!$S$3,IF(G3509&lt;='State Zip Codes'!$T$4,'State Zip Codes'!$T$3,"OUT OF TERRITORY"))))),$U$3)</f>
        <v>Zone 5</v>
      </c>
    </row>
    <row r="3510" spans="1:8" x14ac:dyDescent="0.25">
      <c r="A3510" t="s">
        <v>369</v>
      </c>
      <c r="B3510">
        <v>62967</v>
      </c>
      <c r="C3510" t="str">
        <f t="shared" si="54"/>
        <v>62967</v>
      </c>
      <c r="D3510" t="s">
        <v>350</v>
      </c>
      <c r="E3510" t="s">
        <v>2465</v>
      </c>
      <c r="F3510" t="s">
        <v>2466</v>
      </c>
      <c r="G3510" s="144">
        <v>302.60776952999998</v>
      </c>
      <c r="H3510" t="str">
        <f>IF(VLOOKUP(A3510,$J$4:$K$19,2)="Y",IF(G3510&lt;='State Zip Codes'!$P$4,'State Zip Codes'!$P$3,IF(G3510&lt;='State Zip Codes'!$Q$4,'State Zip Codes'!$Q$3,IF(G3510&lt;='State Zip Codes'!$R$4,'State Zip Codes'!$R$3,IF(G3510&lt;='State Zip Codes'!$S$4,'State Zip Codes'!$S$3,IF(G3510&lt;='State Zip Codes'!$T$4,'State Zip Codes'!$T$3,"OUT OF TERRITORY"))))),$U$3)</f>
        <v>Zone 5</v>
      </c>
    </row>
    <row r="3511" spans="1:8" x14ac:dyDescent="0.25">
      <c r="A3511" t="s">
        <v>369</v>
      </c>
      <c r="B3511">
        <v>62950</v>
      </c>
      <c r="C3511" t="str">
        <f t="shared" si="54"/>
        <v>62950</v>
      </c>
      <c r="D3511" t="s">
        <v>350</v>
      </c>
      <c r="E3511" t="s">
        <v>542</v>
      </c>
      <c r="F3511" t="s">
        <v>2467</v>
      </c>
      <c r="G3511" s="144">
        <v>303.22914071999998</v>
      </c>
      <c r="H3511" t="str">
        <f>IF(VLOOKUP(A3511,$J$4:$K$19,2)="Y",IF(G3511&lt;='State Zip Codes'!$P$4,'State Zip Codes'!$P$3,IF(G3511&lt;='State Zip Codes'!$Q$4,'State Zip Codes'!$Q$3,IF(G3511&lt;='State Zip Codes'!$R$4,'State Zip Codes'!$R$3,IF(G3511&lt;='State Zip Codes'!$S$4,'State Zip Codes'!$S$3,IF(G3511&lt;='State Zip Codes'!$T$4,'State Zip Codes'!$T$3,"OUT OF TERRITORY"))))),$U$3)</f>
        <v>Zone 5</v>
      </c>
    </row>
    <row r="3512" spans="1:8" x14ac:dyDescent="0.25">
      <c r="A3512" t="s">
        <v>369</v>
      </c>
      <c r="B3512">
        <v>62947</v>
      </c>
      <c r="C3512" t="str">
        <f t="shared" si="54"/>
        <v>62947</v>
      </c>
      <c r="D3512" t="s">
        <v>350</v>
      </c>
      <c r="E3512" t="s">
        <v>2468</v>
      </c>
      <c r="F3512" t="s">
        <v>2469</v>
      </c>
      <c r="G3512" s="144">
        <v>303.22914071999998</v>
      </c>
      <c r="H3512" t="str">
        <f>IF(VLOOKUP(A3512,$J$4:$K$19,2)="Y",IF(G3512&lt;='State Zip Codes'!$P$4,'State Zip Codes'!$P$3,IF(G3512&lt;='State Zip Codes'!$Q$4,'State Zip Codes'!$Q$3,IF(G3512&lt;='State Zip Codes'!$R$4,'State Zip Codes'!$R$3,IF(G3512&lt;='State Zip Codes'!$S$4,'State Zip Codes'!$S$3,IF(G3512&lt;='State Zip Codes'!$T$4,'State Zip Codes'!$T$3,"OUT OF TERRITORY"))))),$U$3)</f>
        <v>Zone 5</v>
      </c>
    </row>
    <row r="3513" spans="1:8" x14ac:dyDescent="0.25">
      <c r="A3513" t="s">
        <v>369</v>
      </c>
      <c r="B3513">
        <v>62903</v>
      </c>
      <c r="C3513" t="str">
        <f t="shared" si="54"/>
        <v>62903</v>
      </c>
      <c r="D3513" t="s">
        <v>350</v>
      </c>
      <c r="E3513" t="s">
        <v>542</v>
      </c>
      <c r="F3513" t="s">
        <v>593</v>
      </c>
      <c r="G3513" s="144">
        <v>304.47188309999996</v>
      </c>
      <c r="H3513" t="str">
        <f>IF(VLOOKUP(A3513,$J$4:$K$19,2)="Y",IF(G3513&lt;='State Zip Codes'!$P$4,'State Zip Codes'!$P$3,IF(G3513&lt;='State Zip Codes'!$Q$4,'State Zip Codes'!$Q$3,IF(G3513&lt;='State Zip Codes'!$R$4,'State Zip Codes'!$R$3,IF(G3513&lt;='State Zip Codes'!$S$4,'State Zip Codes'!$S$3,IF(G3513&lt;='State Zip Codes'!$T$4,'State Zip Codes'!$T$3,"OUT OF TERRITORY"))))),$U$3)</f>
        <v>Zone 5</v>
      </c>
    </row>
    <row r="3514" spans="1:8" x14ac:dyDescent="0.25">
      <c r="A3514" t="s">
        <v>369</v>
      </c>
      <c r="B3514">
        <v>62972</v>
      </c>
      <c r="C3514" t="str">
        <f t="shared" si="54"/>
        <v>62972</v>
      </c>
      <c r="D3514" t="s">
        <v>350</v>
      </c>
      <c r="E3514" t="s">
        <v>2465</v>
      </c>
      <c r="F3514" t="s">
        <v>2470</v>
      </c>
      <c r="G3514" s="144">
        <v>305.09325429</v>
      </c>
      <c r="H3514" t="str">
        <f>IF(VLOOKUP(A3514,$J$4:$K$19,2)="Y",IF(G3514&lt;='State Zip Codes'!$P$4,'State Zip Codes'!$P$3,IF(G3514&lt;='State Zip Codes'!$Q$4,'State Zip Codes'!$Q$3,IF(G3514&lt;='State Zip Codes'!$R$4,'State Zip Codes'!$R$3,IF(G3514&lt;='State Zip Codes'!$S$4,'State Zip Codes'!$S$3,IF(G3514&lt;='State Zip Codes'!$T$4,'State Zip Codes'!$T$3,"OUT OF TERRITORY"))))),$U$3)</f>
        <v>Zone 5</v>
      </c>
    </row>
    <row r="3515" spans="1:8" x14ac:dyDescent="0.25">
      <c r="A3515" t="s">
        <v>369</v>
      </c>
      <c r="B3515">
        <v>62928</v>
      </c>
      <c r="C3515" t="str">
        <f t="shared" si="54"/>
        <v>62928</v>
      </c>
      <c r="D3515" t="s">
        <v>350</v>
      </c>
      <c r="E3515" t="s">
        <v>2468</v>
      </c>
      <c r="F3515" t="s">
        <v>2471</v>
      </c>
      <c r="G3515" s="144">
        <v>305.71462548</v>
      </c>
      <c r="H3515" t="str">
        <f>IF(VLOOKUP(A3515,$J$4:$K$19,2)="Y",IF(G3515&lt;='State Zip Codes'!$P$4,'State Zip Codes'!$P$3,IF(G3515&lt;='State Zip Codes'!$Q$4,'State Zip Codes'!$Q$3,IF(G3515&lt;='State Zip Codes'!$R$4,'State Zip Codes'!$R$3,IF(G3515&lt;='State Zip Codes'!$S$4,'State Zip Codes'!$S$3,IF(G3515&lt;='State Zip Codes'!$T$4,'State Zip Codes'!$T$3,"OUT OF TERRITORY"))))),$U$3)</f>
        <v>Zone 5</v>
      </c>
    </row>
    <row r="3516" spans="1:8" x14ac:dyDescent="0.25">
      <c r="A3516" t="s">
        <v>369</v>
      </c>
      <c r="B3516">
        <v>62958</v>
      </c>
      <c r="C3516" t="str">
        <f t="shared" si="54"/>
        <v>62958</v>
      </c>
      <c r="D3516" t="s">
        <v>350</v>
      </c>
      <c r="E3516" t="s">
        <v>542</v>
      </c>
      <c r="F3516" t="s">
        <v>2472</v>
      </c>
      <c r="G3516" s="144">
        <v>306.95736785999998</v>
      </c>
      <c r="H3516" t="str">
        <f>IF(VLOOKUP(A3516,$J$4:$K$19,2)="Y",IF(G3516&lt;='State Zip Codes'!$P$4,'State Zip Codes'!$P$3,IF(G3516&lt;='State Zip Codes'!$Q$4,'State Zip Codes'!$Q$3,IF(G3516&lt;='State Zip Codes'!$R$4,'State Zip Codes'!$R$3,IF(G3516&lt;='State Zip Codes'!$S$4,'State Zip Codes'!$S$3,IF(G3516&lt;='State Zip Codes'!$T$4,'State Zip Codes'!$T$3,"OUT OF TERRITORY"))))),$U$3)</f>
        <v>Zone 5</v>
      </c>
    </row>
    <row r="3517" spans="1:8" x14ac:dyDescent="0.25">
      <c r="A3517" t="s">
        <v>369</v>
      </c>
      <c r="B3517">
        <v>62975</v>
      </c>
      <c r="C3517" t="str">
        <f t="shared" si="54"/>
        <v>62975</v>
      </c>
      <c r="D3517" t="s">
        <v>350</v>
      </c>
      <c r="E3517" t="s">
        <v>542</v>
      </c>
      <c r="F3517" t="s">
        <v>2473</v>
      </c>
      <c r="G3517" s="144">
        <v>306.95736785999998</v>
      </c>
      <c r="H3517" t="str">
        <f>IF(VLOOKUP(A3517,$J$4:$K$19,2)="Y",IF(G3517&lt;='State Zip Codes'!$P$4,'State Zip Codes'!$P$3,IF(G3517&lt;='State Zip Codes'!$Q$4,'State Zip Codes'!$Q$3,IF(G3517&lt;='State Zip Codes'!$R$4,'State Zip Codes'!$R$3,IF(G3517&lt;='State Zip Codes'!$S$4,'State Zip Codes'!$S$3,IF(G3517&lt;='State Zip Codes'!$T$4,'State Zip Codes'!$T$3,"OUT OF TERRITORY"))))),$U$3)</f>
        <v>Zone 5</v>
      </c>
    </row>
    <row r="3518" spans="1:8" x14ac:dyDescent="0.25">
      <c r="A3518" t="s">
        <v>369</v>
      </c>
      <c r="B3518">
        <v>62939</v>
      </c>
      <c r="C3518" t="str">
        <f t="shared" si="54"/>
        <v>62939</v>
      </c>
      <c r="D3518" t="s">
        <v>350</v>
      </c>
      <c r="E3518" t="s">
        <v>2465</v>
      </c>
      <c r="F3518" t="s">
        <v>2474</v>
      </c>
      <c r="G3518" s="144">
        <v>308.20011023999996</v>
      </c>
      <c r="H3518" t="str">
        <f>IF(VLOOKUP(A3518,$J$4:$K$19,2)="Y",IF(G3518&lt;='State Zip Codes'!$P$4,'State Zip Codes'!$P$3,IF(G3518&lt;='State Zip Codes'!$Q$4,'State Zip Codes'!$Q$3,IF(G3518&lt;='State Zip Codes'!$R$4,'State Zip Codes'!$R$3,IF(G3518&lt;='State Zip Codes'!$S$4,'State Zip Codes'!$S$3,IF(G3518&lt;='State Zip Codes'!$T$4,'State Zip Codes'!$T$3,"OUT OF TERRITORY"))))),$U$3)</f>
        <v>Zone 5</v>
      </c>
    </row>
    <row r="3519" spans="1:8" x14ac:dyDescent="0.25">
      <c r="A3519" t="s">
        <v>369</v>
      </c>
      <c r="B3519">
        <v>62942</v>
      </c>
      <c r="C3519" t="str">
        <f t="shared" si="54"/>
        <v>62942</v>
      </c>
      <c r="D3519" t="s">
        <v>350</v>
      </c>
      <c r="E3519" t="s">
        <v>542</v>
      </c>
      <c r="F3519" t="s">
        <v>2475</v>
      </c>
      <c r="G3519" s="144">
        <v>308.82148143000001</v>
      </c>
      <c r="H3519" t="str">
        <f>IF(VLOOKUP(A3519,$J$4:$K$19,2)="Y",IF(G3519&lt;='State Zip Codes'!$P$4,'State Zip Codes'!$P$3,IF(G3519&lt;='State Zip Codes'!$Q$4,'State Zip Codes'!$Q$3,IF(G3519&lt;='State Zip Codes'!$R$4,'State Zip Codes'!$R$3,IF(G3519&lt;='State Zip Codes'!$S$4,'State Zip Codes'!$S$3,IF(G3519&lt;='State Zip Codes'!$T$4,'State Zip Codes'!$T$3,"OUT OF TERRITORY"))))),$U$3)</f>
        <v>Zone 5</v>
      </c>
    </row>
    <row r="3520" spans="1:8" x14ac:dyDescent="0.25">
      <c r="A3520" t="s">
        <v>369</v>
      </c>
      <c r="B3520">
        <v>62982</v>
      </c>
      <c r="C3520" t="str">
        <f t="shared" si="54"/>
        <v>62982</v>
      </c>
      <c r="D3520" t="s">
        <v>350</v>
      </c>
      <c r="E3520" t="s">
        <v>2335</v>
      </c>
      <c r="F3520" t="s">
        <v>2476</v>
      </c>
      <c r="G3520" s="144">
        <v>310.06422380999999</v>
      </c>
      <c r="H3520" t="str">
        <f>IF(VLOOKUP(A3520,$J$4:$K$19,2)="Y",IF(G3520&lt;='State Zip Codes'!$P$4,'State Zip Codes'!$P$3,IF(G3520&lt;='State Zip Codes'!$Q$4,'State Zip Codes'!$Q$3,IF(G3520&lt;='State Zip Codes'!$R$4,'State Zip Codes'!$R$3,IF(G3520&lt;='State Zip Codes'!$S$4,'State Zip Codes'!$S$3,IF(G3520&lt;='State Zip Codes'!$T$4,'State Zip Codes'!$T$3,"OUT OF TERRITORY"))))),$U$3)</f>
        <v>Zone 5</v>
      </c>
    </row>
    <row r="3521" spans="1:8" x14ac:dyDescent="0.25">
      <c r="A3521" t="s">
        <v>369</v>
      </c>
      <c r="B3521">
        <v>62985</v>
      </c>
      <c r="C3521" t="str">
        <f t="shared" si="54"/>
        <v>62985</v>
      </c>
      <c r="D3521" t="s">
        <v>350</v>
      </c>
      <c r="E3521" t="s">
        <v>2465</v>
      </c>
      <c r="F3521" t="s">
        <v>2477</v>
      </c>
      <c r="G3521" s="144">
        <v>310.68559499999998</v>
      </c>
      <c r="H3521" t="str">
        <f>IF(VLOOKUP(A3521,$J$4:$K$19,2)="Y",IF(G3521&lt;='State Zip Codes'!$P$4,'State Zip Codes'!$P$3,IF(G3521&lt;='State Zip Codes'!$Q$4,'State Zip Codes'!$Q$3,IF(G3521&lt;='State Zip Codes'!$R$4,'State Zip Codes'!$R$3,IF(G3521&lt;='State Zip Codes'!$S$4,'State Zip Codes'!$S$3,IF(G3521&lt;='State Zip Codes'!$T$4,'State Zip Codes'!$T$3,"OUT OF TERRITORY"))))),$U$3)</f>
        <v>Zone 5</v>
      </c>
    </row>
    <row r="3522" spans="1:8" x14ac:dyDescent="0.25">
      <c r="A3522" t="s">
        <v>369</v>
      </c>
      <c r="B3522">
        <v>62920</v>
      </c>
      <c r="C3522" t="str">
        <f t="shared" si="54"/>
        <v>62920</v>
      </c>
      <c r="D3522" t="s">
        <v>350</v>
      </c>
      <c r="E3522" t="s">
        <v>996</v>
      </c>
      <c r="F3522" t="s">
        <v>2478</v>
      </c>
      <c r="G3522" s="144">
        <v>311.30696618999997</v>
      </c>
      <c r="H3522" t="str">
        <f>IF(VLOOKUP(A3522,$J$4:$K$19,2)="Y",IF(G3522&lt;='State Zip Codes'!$P$4,'State Zip Codes'!$P$3,IF(G3522&lt;='State Zip Codes'!$Q$4,'State Zip Codes'!$Q$3,IF(G3522&lt;='State Zip Codes'!$R$4,'State Zip Codes'!$R$3,IF(G3522&lt;='State Zip Codes'!$S$4,'State Zip Codes'!$S$3,IF(G3522&lt;='State Zip Codes'!$T$4,'State Zip Codes'!$T$3,"OUT OF TERRITORY"))))),$U$3)</f>
        <v>Zone 5</v>
      </c>
    </row>
    <row r="3523" spans="1:8" x14ac:dyDescent="0.25">
      <c r="A3523" t="s">
        <v>369</v>
      </c>
      <c r="B3523">
        <v>62905</v>
      </c>
      <c r="C3523" t="str">
        <f t="shared" si="54"/>
        <v>62905</v>
      </c>
      <c r="D3523" t="s">
        <v>350</v>
      </c>
      <c r="E3523" t="s">
        <v>996</v>
      </c>
      <c r="F3523" t="s">
        <v>2479</v>
      </c>
      <c r="G3523" s="144">
        <v>311.92833737999996</v>
      </c>
      <c r="H3523" t="str">
        <f>IF(VLOOKUP(A3523,$J$4:$K$19,2)="Y",IF(G3523&lt;='State Zip Codes'!$P$4,'State Zip Codes'!$P$3,IF(G3523&lt;='State Zip Codes'!$Q$4,'State Zip Codes'!$Q$3,IF(G3523&lt;='State Zip Codes'!$R$4,'State Zip Codes'!$R$3,IF(G3523&lt;='State Zip Codes'!$S$4,'State Zip Codes'!$S$3,IF(G3523&lt;='State Zip Codes'!$T$4,'State Zip Codes'!$T$3,"OUT OF TERRITORY"))))),$U$3)</f>
        <v>Zone 5</v>
      </c>
    </row>
    <row r="3524" spans="1:8" x14ac:dyDescent="0.25">
      <c r="A3524" t="s">
        <v>369</v>
      </c>
      <c r="B3524">
        <v>62912</v>
      </c>
      <c r="C3524" t="str">
        <f t="shared" si="54"/>
        <v>62912</v>
      </c>
      <c r="D3524" t="s">
        <v>350</v>
      </c>
      <c r="E3524" t="s">
        <v>2465</v>
      </c>
      <c r="F3524" t="s">
        <v>2480</v>
      </c>
      <c r="G3524" s="144">
        <v>313.79245094999999</v>
      </c>
      <c r="H3524" t="str">
        <f>IF(VLOOKUP(A3524,$J$4:$K$19,2)="Y",IF(G3524&lt;='State Zip Codes'!$P$4,'State Zip Codes'!$P$3,IF(G3524&lt;='State Zip Codes'!$Q$4,'State Zip Codes'!$Q$3,IF(G3524&lt;='State Zip Codes'!$R$4,'State Zip Codes'!$R$3,IF(G3524&lt;='State Zip Codes'!$S$4,'State Zip Codes'!$S$3,IF(G3524&lt;='State Zip Codes'!$T$4,'State Zip Codes'!$T$3,"OUT OF TERRITORY"))))),$U$3)</f>
        <v>Zone 5</v>
      </c>
    </row>
    <row r="3525" spans="1:8" x14ac:dyDescent="0.25">
      <c r="A3525" t="s">
        <v>369</v>
      </c>
      <c r="B3525">
        <v>62995</v>
      </c>
      <c r="C3525" t="str">
        <f t="shared" ref="C3525:C3588" si="55">TRIM(CLEAN(B3525))</f>
        <v>62995</v>
      </c>
      <c r="D3525" t="s">
        <v>350</v>
      </c>
      <c r="E3525" t="s">
        <v>2465</v>
      </c>
      <c r="F3525" t="s">
        <v>2481</v>
      </c>
      <c r="G3525" s="144">
        <v>315.03519332999997</v>
      </c>
      <c r="H3525" t="str">
        <f>IF(VLOOKUP(A3525,$J$4:$K$19,2)="Y",IF(G3525&lt;='State Zip Codes'!$P$4,'State Zip Codes'!$P$3,IF(G3525&lt;='State Zip Codes'!$Q$4,'State Zip Codes'!$Q$3,IF(G3525&lt;='State Zip Codes'!$R$4,'State Zip Codes'!$R$3,IF(G3525&lt;='State Zip Codes'!$S$4,'State Zip Codes'!$S$3,IF(G3525&lt;='State Zip Codes'!$T$4,'State Zip Codes'!$T$3,"OUT OF TERRITORY"))))),$U$3)</f>
        <v>Zone 5</v>
      </c>
    </row>
    <row r="3526" spans="1:8" x14ac:dyDescent="0.25">
      <c r="A3526" t="s">
        <v>369</v>
      </c>
      <c r="B3526">
        <v>62909</v>
      </c>
      <c r="C3526" t="str">
        <f t="shared" si="55"/>
        <v>62909</v>
      </c>
      <c r="D3526" t="s">
        <v>350</v>
      </c>
      <c r="E3526" t="s">
        <v>2465</v>
      </c>
      <c r="F3526" t="s">
        <v>2482</v>
      </c>
      <c r="G3526" s="144">
        <v>315.65656451999996</v>
      </c>
      <c r="H3526" t="str">
        <f>IF(VLOOKUP(A3526,$J$4:$K$19,2)="Y",IF(G3526&lt;='State Zip Codes'!$P$4,'State Zip Codes'!$P$3,IF(G3526&lt;='State Zip Codes'!$Q$4,'State Zip Codes'!$Q$3,IF(G3526&lt;='State Zip Codes'!$R$4,'State Zip Codes'!$R$3,IF(G3526&lt;='State Zip Codes'!$S$4,'State Zip Codes'!$S$3,IF(G3526&lt;='State Zip Codes'!$T$4,'State Zip Codes'!$T$3,"OUT OF TERRITORY"))))),$U$3)</f>
        <v>Zone 5</v>
      </c>
    </row>
    <row r="3527" spans="1:8" x14ac:dyDescent="0.25">
      <c r="A3527" t="s">
        <v>369</v>
      </c>
      <c r="B3527">
        <v>62998</v>
      </c>
      <c r="C3527" t="str">
        <f t="shared" si="55"/>
        <v>62998</v>
      </c>
      <c r="D3527" t="s">
        <v>350</v>
      </c>
      <c r="E3527" t="s">
        <v>996</v>
      </c>
      <c r="F3527" t="s">
        <v>2483</v>
      </c>
      <c r="G3527" s="144">
        <v>315.65656451999996</v>
      </c>
      <c r="H3527" t="str">
        <f>IF(VLOOKUP(A3527,$J$4:$K$19,2)="Y",IF(G3527&lt;='State Zip Codes'!$P$4,'State Zip Codes'!$P$3,IF(G3527&lt;='State Zip Codes'!$Q$4,'State Zip Codes'!$Q$3,IF(G3527&lt;='State Zip Codes'!$R$4,'State Zip Codes'!$R$3,IF(G3527&lt;='State Zip Codes'!$S$4,'State Zip Codes'!$S$3,IF(G3527&lt;='State Zip Codes'!$T$4,'State Zip Codes'!$T$3,"OUT OF TERRITORY"))))),$U$3)</f>
        <v>Zone 5</v>
      </c>
    </row>
    <row r="3528" spans="1:8" x14ac:dyDescent="0.25">
      <c r="A3528" t="s">
        <v>369</v>
      </c>
      <c r="B3528">
        <v>62906</v>
      </c>
      <c r="C3528" t="str">
        <f t="shared" si="55"/>
        <v>62906</v>
      </c>
      <c r="D3528" t="s">
        <v>350</v>
      </c>
      <c r="E3528" t="s">
        <v>996</v>
      </c>
      <c r="F3528" t="s">
        <v>2484</v>
      </c>
      <c r="G3528" s="144">
        <v>316.8993069</v>
      </c>
      <c r="H3528" t="str">
        <f>IF(VLOOKUP(A3528,$J$4:$K$19,2)="Y",IF(G3528&lt;='State Zip Codes'!$P$4,'State Zip Codes'!$P$3,IF(G3528&lt;='State Zip Codes'!$Q$4,'State Zip Codes'!$Q$3,IF(G3528&lt;='State Zip Codes'!$R$4,'State Zip Codes'!$R$3,IF(G3528&lt;='State Zip Codes'!$S$4,'State Zip Codes'!$S$3,IF(G3528&lt;='State Zip Codes'!$T$4,'State Zip Codes'!$T$3,"OUT OF TERRITORY"))))),$U$3)</f>
        <v>Zone 5</v>
      </c>
    </row>
    <row r="3529" spans="1:8" x14ac:dyDescent="0.25">
      <c r="A3529" t="s">
        <v>369</v>
      </c>
      <c r="B3529">
        <v>62943</v>
      </c>
      <c r="C3529" t="str">
        <f t="shared" si="55"/>
        <v>62943</v>
      </c>
      <c r="D3529" t="s">
        <v>350</v>
      </c>
      <c r="E3529" t="s">
        <v>2465</v>
      </c>
      <c r="F3529" t="s">
        <v>2485</v>
      </c>
      <c r="G3529" s="144">
        <v>318.14204927999998</v>
      </c>
      <c r="H3529" t="str">
        <f>IF(VLOOKUP(A3529,$J$4:$K$19,2)="Y",IF(G3529&lt;='State Zip Codes'!$P$4,'State Zip Codes'!$P$3,IF(G3529&lt;='State Zip Codes'!$Q$4,'State Zip Codes'!$Q$3,IF(G3529&lt;='State Zip Codes'!$R$4,'State Zip Codes'!$R$3,IF(G3529&lt;='State Zip Codes'!$S$4,'State Zip Codes'!$S$3,IF(G3529&lt;='State Zip Codes'!$T$4,'State Zip Codes'!$T$3,"OUT OF TERRITORY"))))),$U$3)</f>
        <v>Zone 5</v>
      </c>
    </row>
    <row r="3530" spans="1:8" x14ac:dyDescent="0.25">
      <c r="A3530" t="s">
        <v>369</v>
      </c>
      <c r="B3530">
        <v>62938</v>
      </c>
      <c r="C3530" t="str">
        <f t="shared" si="55"/>
        <v>62938</v>
      </c>
      <c r="D3530" t="s">
        <v>350</v>
      </c>
      <c r="E3530" t="s">
        <v>2468</v>
      </c>
      <c r="F3530" t="s">
        <v>2486</v>
      </c>
      <c r="G3530" s="144">
        <v>320.62753404</v>
      </c>
      <c r="H3530" t="str">
        <f>IF(VLOOKUP(A3530,$J$4:$K$19,2)="Y",IF(G3530&lt;='State Zip Codes'!$P$4,'State Zip Codes'!$P$3,IF(G3530&lt;='State Zip Codes'!$Q$4,'State Zip Codes'!$Q$3,IF(G3530&lt;='State Zip Codes'!$R$4,'State Zip Codes'!$R$3,IF(G3530&lt;='State Zip Codes'!$S$4,'State Zip Codes'!$S$3,IF(G3530&lt;='State Zip Codes'!$T$4,'State Zip Codes'!$T$3,"OUT OF TERRITORY"))))),$U$3)</f>
        <v>Zone 5</v>
      </c>
    </row>
    <row r="3531" spans="1:8" x14ac:dyDescent="0.25">
      <c r="A3531" t="s">
        <v>369</v>
      </c>
      <c r="B3531">
        <v>62952</v>
      </c>
      <c r="C3531" t="str">
        <f t="shared" si="55"/>
        <v>62952</v>
      </c>
      <c r="D3531" t="s">
        <v>350</v>
      </c>
      <c r="E3531" t="s">
        <v>996</v>
      </c>
      <c r="F3531" t="s">
        <v>2487</v>
      </c>
      <c r="G3531" s="144">
        <v>321.24890522999999</v>
      </c>
      <c r="H3531" t="str">
        <f>IF(VLOOKUP(A3531,$J$4:$K$19,2)="Y",IF(G3531&lt;='State Zip Codes'!$P$4,'State Zip Codes'!$P$3,IF(G3531&lt;='State Zip Codes'!$Q$4,'State Zip Codes'!$Q$3,IF(G3531&lt;='State Zip Codes'!$R$4,'State Zip Codes'!$R$3,IF(G3531&lt;='State Zip Codes'!$S$4,'State Zip Codes'!$S$3,IF(G3531&lt;='State Zip Codes'!$T$4,'State Zip Codes'!$T$3,"OUT OF TERRITORY"))))),$U$3)</f>
        <v>Zone 5</v>
      </c>
    </row>
    <row r="3532" spans="1:8" x14ac:dyDescent="0.25">
      <c r="A3532" t="s">
        <v>369</v>
      </c>
      <c r="B3532">
        <v>62926</v>
      </c>
      <c r="C3532" t="str">
        <f t="shared" si="55"/>
        <v>62926</v>
      </c>
      <c r="D3532" t="s">
        <v>350</v>
      </c>
      <c r="E3532" t="s">
        <v>996</v>
      </c>
      <c r="F3532" t="s">
        <v>2488</v>
      </c>
      <c r="G3532" s="144">
        <v>321.87027641999998</v>
      </c>
      <c r="H3532" t="str">
        <f>IF(VLOOKUP(A3532,$J$4:$K$19,2)="Y",IF(G3532&lt;='State Zip Codes'!$P$4,'State Zip Codes'!$P$3,IF(G3532&lt;='State Zip Codes'!$Q$4,'State Zip Codes'!$Q$3,IF(G3532&lt;='State Zip Codes'!$R$4,'State Zip Codes'!$R$3,IF(G3532&lt;='State Zip Codes'!$S$4,'State Zip Codes'!$S$3,IF(G3532&lt;='State Zip Codes'!$T$4,'State Zip Codes'!$T$3,"OUT OF TERRITORY"))))),$U$3)</f>
        <v>Zone 5</v>
      </c>
    </row>
    <row r="3533" spans="1:8" x14ac:dyDescent="0.25">
      <c r="A3533" t="s">
        <v>369</v>
      </c>
      <c r="B3533">
        <v>62923</v>
      </c>
      <c r="C3533" t="str">
        <f t="shared" si="55"/>
        <v>62923</v>
      </c>
      <c r="D3533" t="s">
        <v>350</v>
      </c>
      <c r="E3533" t="s">
        <v>2465</v>
      </c>
      <c r="F3533" t="s">
        <v>2489</v>
      </c>
      <c r="G3533" s="144">
        <v>321.87027641999998</v>
      </c>
      <c r="H3533" t="str">
        <f>IF(VLOOKUP(A3533,$J$4:$K$19,2)="Y",IF(G3533&lt;='State Zip Codes'!$P$4,'State Zip Codes'!$P$3,IF(G3533&lt;='State Zip Codes'!$Q$4,'State Zip Codes'!$Q$3,IF(G3533&lt;='State Zip Codes'!$R$4,'State Zip Codes'!$R$3,IF(G3533&lt;='State Zip Codes'!$S$4,'State Zip Codes'!$S$3,IF(G3533&lt;='State Zip Codes'!$T$4,'State Zip Codes'!$T$3,"OUT OF TERRITORY"))))),$U$3)</f>
        <v>Zone 5</v>
      </c>
    </row>
    <row r="3534" spans="1:8" x14ac:dyDescent="0.25">
      <c r="A3534" t="s">
        <v>369</v>
      </c>
      <c r="B3534">
        <v>62908</v>
      </c>
      <c r="C3534" t="str">
        <f t="shared" si="55"/>
        <v>62908</v>
      </c>
      <c r="D3534" t="s">
        <v>350</v>
      </c>
      <c r="E3534" t="s">
        <v>2490</v>
      </c>
      <c r="F3534" t="s">
        <v>2491</v>
      </c>
      <c r="G3534" s="144">
        <v>322.49164760999997</v>
      </c>
      <c r="H3534" t="str">
        <f>IF(VLOOKUP(A3534,$J$4:$K$19,2)="Y",IF(G3534&lt;='State Zip Codes'!$P$4,'State Zip Codes'!$P$3,IF(G3534&lt;='State Zip Codes'!$Q$4,'State Zip Codes'!$Q$3,IF(G3534&lt;='State Zip Codes'!$R$4,'State Zip Codes'!$R$3,IF(G3534&lt;='State Zip Codes'!$S$4,'State Zip Codes'!$S$3,IF(G3534&lt;='State Zip Codes'!$T$4,'State Zip Codes'!$T$3,"OUT OF TERRITORY"))))),$U$3)</f>
        <v>Zone 5</v>
      </c>
    </row>
    <row r="3535" spans="1:8" x14ac:dyDescent="0.25">
      <c r="A3535" t="s">
        <v>369</v>
      </c>
      <c r="B3535">
        <v>62956</v>
      </c>
      <c r="C3535" t="str">
        <f t="shared" si="55"/>
        <v>62956</v>
      </c>
      <c r="D3535" t="s">
        <v>350</v>
      </c>
      <c r="E3535" t="s">
        <v>2492</v>
      </c>
      <c r="F3535" t="s">
        <v>2493</v>
      </c>
      <c r="G3535" s="144">
        <v>324.97713236999999</v>
      </c>
      <c r="H3535" t="str">
        <f>IF(VLOOKUP(A3535,$J$4:$K$19,2)="Y",IF(G3535&lt;='State Zip Codes'!$P$4,'State Zip Codes'!$P$3,IF(G3535&lt;='State Zip Codes'!$Q$4,'State Zip Codes'!$Q$3,IF(G3535&lt;='State Zip Codes'!$R$4,'State Zip Codes'!$R$3,IF(G3535&lt;='State Zip Codes'!$S$4,'State Zip Codes'!$S$3,IF(G3535&lt;='State Zip Codes'!$T$4,'State Zip Codes'!$T$3,"OUT OF TERRITORY"))))),$U$3)</f>
        <v>Zone 5</v>
      </c>
    </row>
    <row r="3536" spans="1:8" x14ac:dyDescent="0.25">
      <c r="A3536" t="s">
        <v>369</v>
      </c>
      <c r="B3536">
        <v>62960</v>
      </c>
      <c r="C3536" t="str">
        <f t="shared" si="55"/>
        <v>62960</v>
      </c>
      <c r="D3536" t="s">
        <v>350</v>
      </c>
      <c r="E3536" t="s">
        <v>2490</v>
      </c>
      <c r="F3536" t="s">
        <v>2494</v>
      </c>
      <c r="G3536" s="144">
        <v>325.59850355999998</v>
      </c>
      <c r="H3536" t="str">
        <f>IF(VLOOKUP(A3536,$J$4:$K$19,2)="Y",IF(G3536&lt;='State Zip Codes'!$P$4,'State Zip Codes'!$P$3,IF(G3536&lt;='State Zip Codes'!$Q$4,'State Zip Codes'!$Q$3,IF(G3536&lt;='State Zip Codes'!$R$4,'State Zip Codes'!$R$3,IF(G3536&lt;='State Zip Codes'!$S$4,'State Zip Codes'!$S$3,IF(G3536&lt;='State Zip Codes'!$T$4,'State Zip Codes'!$T$3,"OUT OF TERRITORY"))))),$U$3)</f>
        <v>Zone 5</v>
      </c>
    </row>
    <row r="3537" spans="1:8" x14ac:dyDescent="0.25">
      <c r="A3537" t="s">
        <v>369</v>
      </c>
      <c r="B3537">
        <v>62941</v>
      </c>
      <c r="C3537" t="str">
        <f t="shared" si="55"/>
        <v>62941</v>
      </c>
      <c r="D3537" t="s">
        <v>350</v>
      </c>
      <c r="E3537" t="s">
        <v>2492</v>
      </c>
      <c r="F3537" t="s">
        <v>2495</v>
      </c>
      <c r="G3537" s="144">
        <v>328.08398832</v>
      </c>
      <c r="H3537" t="str">
        <f>IF(VLOOKUP(A3537,$J$4:$K$19,2)="Y",IF(G3537&lt;='State Zip Codes'!$P$4,'State Zip Codes'!$P$3,IF(G3537&lt;='State Zip Codes'!$Q$4,'State Zip Codes'!$Q$3,IF(G3537&lt;='State Zip Codes'!$R$4,'State Zip Codes'!$R$3,IF(G3537&lt;='State Zip Codes'!$S$4,'State Zip Codes'!$S$3,IF(G3537&lt;='State Zip Codes'!$T$4,'State Zip Codes'!$T$3,"OUT OF TERRITORY"))))),$U$3)</f>
        <v>Zone 5</v>
      </c>
    </row>
    <row r="3538" spans="1:8" x14ac:dyDescent="0.25">
      <c r="A3538" t="s">
        <v>369</v>
      </c>
      <c r="B3538">
        <v>62992</v>
      </c>
      <c r="C3538" t="str">
        <f t="shared" si="55"/>
        <v>62992</v>
      </c>
      <c r="D3538" t="s">
        <v>350</v>
      </c>
      <c r="E3538" t="s">
        <v>2492</v>
      </c>
      <c r="F3538" t="s">
        <v>2496</v>
      </c>
      <c r="G3538" s="144">
        <v>328.08398832</v>
      </c>
      <c r="H3538" t="str">
        <f>IF(VLOOKUP(A3538,$J$4:$K$19,2)="Y",IF(G3538&lt;='State Zip Codes'!$P$4,'State Zip Codes'!$P$3,IF(G3538&lt;='State Zip Codes'!$Q$4,'State Zip Codes'!$Q$3,IF(G3538&lt;='State Zip Codes'!$R$4,'State Zip Codes'!$R$3,IF(G3538&lt;='State Zip Codes'!$S$4,'State Zip Codes'!$S$3,IF(G3538&lt;='State Zip Codes'!$T$4,'State Zip Codes'!$T$3,"OUT OF TERRITORY"))))),$U$3)</f>
        <v>Zone 5</v>
      </c>
    </row>
    <row r="3539" spans="1:8" x14ac:dyDescent="0.25">
      <c r="A3539" t="s">
        <v>369</v>
      </c>
      <c r="B3539">
        <v>62957</v>
      </c>
      <c r="C3539" t="str">
        <f t="shared" si="55"/>
        <v>62957</v>
      </c>
      <c r="D3539" t="s">
        <v>350</v>
      </c>
      <c r="E3539" t="s">
        <v>2147</v>
      </c>
      <c r="F3539" t="s">
        <v>2497</v>
      </c>
      <c r="G3539" s="144">
        <v>329.32673069999998</v>
      </c>
      <c r="H3539" t="str">
        <f>IF(VLOOKUP(A3539,$J$4:$K$19,2)="Y",IF(G3539&lt;='State Zip Codes'!$P$4,'State Zip Codes'!$P$3,IF(G3539&lt;='State Zip Codes'!$Q$4,'State Zip Codes'!$Q$3,IF(G3539&lt;='State Zip Codes'!$R$4,'State Zip Codes'!$R$3,IF(G3539&lt;='State Zip Codes'!$S$4,'State Zip Codes'!$S$3,IF(G3539&lt;='State Zip Codes'!$T$4,'State Zip Codes'!$T$3,"OUT OF TERRITORY"))))),$U$3)</f>
        <v>Zone 5</v>
      </c>
    </row>
    <row r="3540" spans="1:8" x14ac:dyDescent="0.25">
      <c r="A3540" t="s">
        <v>369</v>
      </c>
      <c r="B3540">
        <v>62910</v>
      </c>
      <c r="C3540" t="str">
        <f t="shared" si="55"/>
        <v>62910</v>
      </c>
      <c r="D3540" t="s">
        <v>350</v>
      </c>
      <c r="E3540" t="s">
        <v>2490</v>
      </c>
      <c r="F3540" t="s">
        <v>2498</v>
      </c>
      <c r="G3540" s="144">
        <v>331.19084426999996</v>
      </c>
      <c r="H3540" t="str">
        <f>IF(VLOOKUP(A3540,$J$4:$K$19,2)="Y",IF(G3540&lt;='State Zip Codes'!$P$4,'State Zip Codes'!$P$3,IF(G3540&lt;='State Zip Codes'!$Q$4,'State Zip Codes'!$Q$3,IF(G3540&lt;='State Zip Codes'!$R$4,'State Zip Codes'!$R$3,IF(G3540&lt;='State Zip Codes'!$S$4,'State Zip Codes'!$S$3,IF(G3540&lt;='State Zip Codes'!$T$4,'State Zip Codes'!$T$3,"OUT OF TERRITORY"))))),$U$3)</f>
        <v>Zone 5</v>
      </c>
    </row>
    <row r="3541" spans="1:8" x14ac:dyDescent="0.25">
      <c r="A3541" t="s">
        <v>369</v>
      </c>
      <c r="B3541">
        <v>62970</v>
      </c>
      <c r="C3541" t="str">
        <f t="shared" si="55"/>
        <v>62970</v>
      </c>
      <c r="D3541" t="s">
        <v>350</v>
      </c>
      <c r="E3541" t="s">
        <v>2492</v>
      </c>
      <c r="F3541" t="s">
        <v>2499</v>
      </c>
      <c r="G3541" s="144">
        <v>331.81221546</v>
      </c>
      <c r="H3541" t="str">
        <f>IF(VLOOKUP(A3541,$J$4:$K$19,2)="Y",IF(G3541&lt;='State Zip Codes'!$P$4,'State Zip Codes'!$P$3,IF(G3541&lt;='State Zip Codes'!$Q$4,'State Zip Codes'!$Q$3,IF(G3541&lt;='State Zip Codes'!$R$4,'State Zip Codes'!$R$3,IF(G3541&lt;='State Zip Codes'!$S$4,'State Zip Codes'!$S$3,IF(G3541&lt;='State Zip Codes'!$T$4,'State Zip Codes'!$T$3,"OUT OF TERRITORY"))))),$U$3)</f>
        <v>Zone 5</v>
      </c>
    </row>
    <row r="3542" spans="1:8" x14ac:dyDescent="0.25">
      <c r="A3542" t="s">
        <v>369</v>
      </c>
      <c r="B3542">
        <v>62976</v>
      </c>
      <c r="C3542" t="str">
        <f t="shared" si="55"/>
        <v>62976</v>
      </c>
      <c r="D3542" t="s">
        <v>350</v>
      </c>
      <c r="E3542" t="s">
        <v>2492</v>
      </c>
      <c r="F3542" t="s">
        <v>2492</v>
      </c>
      <c r="G3542" s="144">
        <v>332.43358665</v>
      </c>
      <c r="H3542" t="str">
        <f>IF(VLOOKUP(A3542,$J$4:$K$19,2)="Y",IF(G3542&lt;='State Zip Codes'!$P$4,'State Zip Codes'!$P$3,IF(G3542&lt;='State Zip Codes'!$Q$4,'State Zip Codes'!$Q$3,IF(G3542&lt;='State Zip Codes'!$R$4,'State Zip Codes'!$R$3,IF(G3542&lt;='State Zip Codes'!$S$4,'State Zip Codes'!$S$3,IF(G3542&lt;='State Zip Codes'!$T$4,'State Zip Codes'!$T$3,"OUT OF TERRITORY"))))),$U$3)</f>
        <v>Zone 5</v>
      </c>
    </row>
    <row r="3543" spans="1:8" x14ac:dyDescent="0.25">
      <c r="A3543" t="s">
        <v>369</v>
      </c>
      <c r="B3543">
        <v>62988</v>
      </c>
      <c r="C3543" t="str">
        <f t="shared" si="55"/>
        <v>62988</v>
      </c>
      <c r="D3543" t="s">
        <v>350</v>
      </c>
      <c r="E3543" t="s">
        <v>2147</v>
      </c>
      <c r="F3543" t="s">
        <v>2500</v>
      </c>
      <c r="G3543" s="144">
        <v>332.43358665</v>
      </c>
      <c r="H3543" t="str">
        <f>IF(VLOOKUP(A3543,$J$4:$K$19,2)="Y",IF(G3543&lt;='State Zip Codes'!$P$4,'State Zip Codes'!$P$3,IF(G3543&lt;='State Zip Codes'!$Q$4,'State Zip Codes'!$Q$3,IF(G3543&lt;='State Zip Codes'!$R$4,'State Zip Codes'!$R$3,IF(G3543&lt;='State Zip Codes'!$S$4,'State Zip Codes'!$S$3,IF(G3543&lt;='State Zip Codes'!$T$4,'State Zip Codes'!$T$3,"OUT OF TERRITORY"))))),$U$3)</f>
        <v>Zone 5</v>
      </c>
    </row>
    <row r="3544" spans="1:8" x14ac:dyDescent="0.25">
      <c r="A3544" t="s">
        <v>369</v>
      </c>
      <c r="B3544">
        <v>62996</v>
      </c>
      <c r="C3544" t="str">
        <f t="shared" si="55"/>
        <v>62996</v>
      </c>
      <c r="D3544" t="s">
        <v>350</v>
      </c>
      <c r="E3544" t="s">
        <v>2492</v>
      </c>
      <c r="F3544" t="s">
        <v>2501</v>
      </c>
      <c r="G3544" s="144">
        <v>336.78318497999999</v>
      </c>
      <c r="H3544" t="str">
        <f>IF(VLOOKUP(A3544,$J$4:$K$19,2)="Y",IF(G3544&lt;='State Zip Codes'!$P$4,'State Zip Codes'!$P$3,IF(G3544&lt;='State Zip Codes'!$Q$4,'State Zip Codes'!$Q$3,IF(G3544&lt;='State Zip Codes'!$R$4,'State Zip Codes'!$R$3,IF(G3544&lt;='State Zip Codes'!$S$4,'State Zip Codes'!$S$3,IF(G3544&lt;='State Zip Codes'!$T$4,'State Zip Codes'!$T$3,"OUT OF TERRITORY"))))),$U$3)</f>
        <v>Zone 5</v>
      </c>
    </row>
    <row r="3545" spans="1:8" x14ac:dyDescent="0.25">
      <c r="A3545" t="s">
        <v>369</v>
      </c>
      <c r="B3545">
        <v>62990</v>
      </c>
      <c r="C3545" t="str">
        <f t="shared" si="55"/>
        <v>62990</v>
      </c>
      <c r="D3545" t="s">
        <v>350</v>
      </c>
      <c r="E3545" t="s">
        <v>2147</v>
      </c>
      <c r="F3545" t="s">
        <v>2502</v>
      </c>
      <c r="G3545" s="144">
        <v>337.40455616999998</v>
      </c>
      <c r="H3545" t="str">
        <f>IF(VLOOKUP(A3545,$J$4:$K$19,2)="Y",IF(G3545&lt;='State Zip Codes'!$P$4,'State Zip Codes'!$P$3,IF(G3545&lt;='State Zip Codes'!$Q$4,'State Zip Codes'!$Q$3,IF(G3545&lt;='State Zip Codes'!$R$4,'State Zip Codes'!$R$3,IF(G3545&lt;='State Zip Codes'!$S$4,'State Zip Codes'!$S$3,IF(G3545&lt;='State Zip Codes'!$T$4,'State Zip Codes'!$T$3,"OUT OF TERRITORY"))))),$U$3)</f>
        <v>Zone 5</v>
      </c>
    </row>
    <row r="3546" spans="1:8" x14ac:dyDescent="0.25">
      <c r="A3546" t="s">
        <v>369</v>
      </c>
      <c r="B3546">
        <v>62969</v>
      </c>
      <c r="C3546" t="str">
        <f t="shared" si="55"/>
        <v>62969</v>
      </c>
      <c r="D3546" t="s">
        <v>350</v>
      </c>
      <c r="E3546" t="s">
        <v>2147</v>
      </c>
      <c r="F3546" t="s">
        <v>2503</v>
      </c>
      <c r="G3546" s="144">
        <v>338.02592735999997</v>
      </c>
      <c r="H3546" t="str">
        <f>IF(VLOOKUP(A3546,$J$4:$K$19,2)="Y",IF(G3546&lt;='State Zip Codes'!$P$4,'State Zip Codes'!$P$3,IF(G3546&lt;='State Zip Codes'!$Q$4,'State Zip Codes'!$Q$3,IF(G3546&lt;='State Zip Codes'!$R$4,'State Zip Codes'!$R$3,IF(G3546&lt;='State Zip Codes'!$S$4,'State Zip Codes'!$S$3,IF(G3546&lt;='State Zip Codes'!$T$4,'State Zip Codes'!$T$3,"OUT OF TERRITORY"))))),$U$3)</f>
        <v>Zone 5</v>
      </c>
    </row>
    <row r="3547" spans="1:8" x14ac:dyDescent="0.25">
      <c r="A3547" t="s">
        <v>369</v>
      </c>
      <c r="B3547">
        <v>62964</v>
      </c>
      <c r="C3547" t="str">
        <f t="shared" si="55"/>
        <v>62964</v>
      </c>
      <c r="D3547" t="s">
        <v>350</v>
      </c>
      <c r="E3547" t="s">
        <v>2492</v>
      </c>
      <c r="F3547" t="s">
        <v>2504</v>
      </c>
      <c r="G3547" s="144">
        <v>338.02592735999997</v>
      </c>
      <c r="H3547" t="str">
        <f>IF(VLOOKUP(A3547,$J$4:$K$19,2)="Y",IF(G3547&lt;='State Zip Codes'!$P$4,'State Zip Codes'!$P$3,IF(G3547&lt;='State Zip Codes'!$Q$4,'State Zip Codes'!$Q$3,IF(G3547&lt;='State Zip Codes'!$R$4,'State Zip Codes'!$R$3,IF(G3547&lt;='State Zip Codes'!$S$4,'State Zip Codes'!$S$3,IF(G3547&lt;='State Zip Codes'!$T$4,'State Zip Codes'!$T$3,"OUT OF TERRITORY"))))),$U$3)</f>
        <v>Zone 5</v>
      </c>
    </row>
    <row r="3548" spans="1:8" x14ac:dyDescent="0.25">
      <c r="A3548" t="s">
        <v>369</v>
      </c>
      <c r="B3548">
        <v>62963</v>
      </c>
      <c r="C3548" t="str">
        <f t="shared" si="55"/>
        <v>62963</v>
      </c>
      <c r="D3548" t="s">
        <v>350</v>
      </c>
      <c r="E3548" t="s">
        <v>2492</v>
      </c>
      <c r="F3548" t="s">
        <v>2505</v>
      </c>
      <c r="G3548" s="144">
        <v>340.51141211999999</v>
      </c>
      <c r="H3548" t="str">
        <f>IF(VLOOKUP(A3548,$J$4:$K$19,2)="Y",IF(G3548&lt;='State Zip Codes'!$P$4,'State Zip Codes'!$P$3,IF(G3548&lt;='State Zip Codes'!$Q$4,'State Zip Codes'!$Q$3,IF(G3548&lt;='State Zip Codes'!$R$4,'State Zip Codes'!$R$3,IF(G3548&lt;='State Zip Codes'!$S$4,'State Zip Codes'!$S$3,IF(G3548&lt;='State Zip Codes'!$T$4,'State Zip Codes'!$T$3,"OUT OF TERRITORY"))))),$U$3)</f>
        <v>Zone 5</v>
      </c>
    </row>
    <row r="3549" spans="1:8" x14ac:dyDescent="0.25">
      <c r="A3549" t="s">
        <v>369</v>
      </c>
      <c r="B3549">
        <v>62962</v>
      </c>
      <c r="C3549" t="str">
        <f t="shared" si="55"/>
        <v>62962</v>
      </c>
      <c r="D3549" t="s">
        <v>350</v>
      </c>
      <c r="E3549" t="s">
        <v>2147</v>
      </c>
      <c r="F3549" t="s">
        <v>2506</v>
      </c>
      <c r="G3549" s="144">
        <v>342.99689687999995</v>
      </c>
      <c r="H3549" t="str">
        <f>IF(VLOOKUP(A3549,$J$4:$K$19,2)="Y",IF(G3549&lt;='State Zip Codes'!$P$4,'State Zip Codes'!$P$3,IF(G3549&lt;='State Zip Codes'!$Q$4,'State Zip Codes'!$Q$3,IF(G3549&lt;='State Zip Codes'!$R$4,'State Zip Codes'!$R$3,IF(G3549&lt;='State Zip Codes'!$S$4,'State Zip Codes'!$S$3,IF(G3549&lt;='State Zip Codes'!$T$4,'State Zip Codes'!$T$3,"OUT OF TERRITORY"))))),$U$3)</f>
        <v>Zone 5</v>
      </c>
    </row>
    <row r="3550" spans="1:8" x14ac:dyDescent="0.25">
      <c r="A3550" t="s">
        <v>369</v>
      </c>
      <c r="B3550">
        <v>62914</v>
      </c>
      <c r="C3550" t="str">
        <f t="shared" si="55"/>
        <v>62914</v>
      </c>
      <c r="D3550" t="s">
        <v>350</v>
      </c>
      <c r="E3550" t="s">
        <v>2147</v>
      </c>
      <c r="F3550" t="s">
        <v>2507</v>
      </c>
      <c r="G3550" s="144">
        <v>343.61826807</v>
      </c>
      <c r="H3550" t="str">
        <f>IF(VLOOKUP(A3550,$J$4:$K$19,2)="Y",IF(G3550&lt;='State Zip Codes'!$P$4,'State Zip Codes'!$P$3,IF(G3550&lt;='State Zip Codes'!$Q$4,'State Zip Codes'!$Q$3,IF(G3550&lt;='State Zip Codes'!$R$4,'State Zip Codes'!$R$3,IF(G3550&lt;='State Zip Codes'!$S$4,'State Zip Codes'!$S$3,IF(G3550&lt;='State Zip Codes'!$T$4,'State Zip Codes'!$T$3,"OUT OF TERRITORY"))))),$U$3)</f>
        <v>Zone 5</v>
      </c>
    </row>
    <row r="3551" spans="1:8" x14ac:dyDescent="0.25">
      <c r="C3551" t="str">
        <f t="shared" si="55"/>
        <v/>
      </c>
    </row>
    <row r="3552" spans="1:8" x14ac:dyDescent="0.25">
      <c r="C3552" t="str">
        <f t="shared" si="55"/>
        <v/>
      </c>
    </row>
    <row r="3553" spans="1:8" x14ac:dyDescent="0.25">
      <c r="A3553" t="s">
        <v>370</v>
      </c>
      <c r="B3553">
        <v>46209</v>
      </c>
      <c r="C3553" t="str">
        <f t="shared" si="55"/>
        <v>46209</v>
      </c>
      <c r="D3553" t="s">
        <v>356</v>
      </c>
      <c r="E3553" t="s">
        <v>811</v>
      </c>
      <c r="F3553" t="s">
        <v>2508</v>
      </c>
      <c r="G3553" s="144">
        <v>0</v>
      </c>
      <c r="H3553" t="str">
        <f>IF(VLOOKUP(A3553,$J$4:$K$19,2)="Y",IF(G3553&lt;='State Zip Codes'!$P$4,'State Zip Codes'!$P$3,IF(G3553&lt;='State Zip Codes'!$Q$4,'State Zip Codes'!$Q$3,IF(G3553&lt;='State Zip Codes'!$R$4,'State Zip Codes'!$R$3,IF(G3553&lt;='State Zip Codes'!$S$4,'State Zip Codes'!$S$3,IF(G3553&lt;='State Zip Codes'!$T$4,'State Zip Codes'!$T$3,"OUT OF TERRITORY"))))),$U$3)</f>
        <v>Zone 5</v>
      </c>
    </row>
    <row r="3554" spans="1:8" x14ac:dyDescent="0.25">
      <c r="A3554" t="s">
        <v>370</v>
      </c>
      <c r="B3554">
        <v>46249</v>
      </c>
      <c r="C3554" t="str">
        <f t="shared" si="55"/>
        <v>46249</v>
      </c>
      <c r="D3554" t="s">
        <v>356</v>
      </c>
      <c r="E3554" t="s">
        <v>811</v>
      </c>
      <c r="F3554" t="s">
        <v>2508</v>
      </c>
      <c r="G3554" s="144">
        <v>0</v>
      </c>
      <c r="H3554" t="str">
        <f>IF(VLOOKUP(A3554,$J$4:$K$19,2)="Y",IF(G3554&lt;='State Zip Codes'!$P$4,'State Zip Codes'!$P$3,IF(G3554&lt;='State Zip Codes'!$Q$4,'State Zip Codes'!$Q$3,IF(G3554&lt;='State Zip Codes'!$R$4,'State Zip Codes'!$R$3,IF(G3554&lt;='State Zip Codes'!$S$4,'State Zip Codes'!$S$3,IF(G3554&lt;='State Zip Codes'!$T$4,'State Zip Codes'!$T$3,"OUT OF TERRITORY"))))),$U$3)</f>
        <v>Zone 5</v>
      </c>
    </row>
    <row r="3555" spans="1:8" x14ac:dyDescent="0.25">
      <c r="A3555" t="s">
        <v>370</v>
      </c>
      <c r="B3555">
        <v>46255</v>
      </c>
      <c r="C3555" t="str">
        <f t="shared" si="55"/>
        <v>46255</v>
      </c>
      <c r="D3555" t="s">
        <v>356</v>
      </c>
      <c r="E3555" t="s">
        <v>811</v>
      </c>
      <c r="F3555" t="s">
        <v>2508</v>
      </c>
      <c r="G3555" s="144">
        <v>0</v>
      </c>
      <c r="H3555" t="str">
        <f>IF(VLOOKUP(A3555,$J$4:$K$19,2)="Y",IF(G3555&lt;='State Zip Codes'!$P$4,'State Zip Codes'!$P$3,IF(G3555&lt;='State Zip Codes'!$Q$4,'State Zip Codes'!$Q$3,IF(G3555&lt;='State Zip Codes'!$R$4,'State Zip Codes'!$R$3,IF(G3555&lt;='State Zip Codes'!$S$4,'State Zip Codes'!$S$3,IF(G3555&lt;='State Zip Codes'!$T$4,'State Zip Codes'!$T$3,"OUT OF TERRITORY"))))),$U$3)</f>
        <v>Zone 5</v>
      </c>
    </row>
    <row r="3556" spans="1:8" x14ac:dyDescent="0.25">
      <c r="A3556" t="s">
        <v>370</v>
      </c>
      <c r="B3556">
        <v>46277</v>
      </c>
      <c r="C3556" t="str">
        <f t="shared" si="55"/>
        <v>46277</v>
      </c>
      <c r="D3556" t="s">
        <v>356</v>
      </c>
      <c r="E3556" t="s">
        <v>811</v>
      </c>
      <c r="F3556" t="s">
        <v>2508</v>
      </c>
      <c r="G3556" s="144">
        <v>0</v>
      </c>
      <c r="H3556" t="str">
        <f>IF(VLOOKUP(A3556,$J$4:$K$19,2)="Y",IF(G3556&lt;='State Zip Codes'!$P$4,'State Zip Codes'!$P$3,IF(G3556&lt;='State Zip Codes'!$Q$4,'State Zip Codes'!$Q$3,IF(G3556&lt;='State Zip Codes'!$R$4,'State Zip Codes'!$R$3,IF(G3556&lt;='State Zip Codes'!$S$4,'State Zip Codes'!$S$3,IF(G3556&lt;='State Zip Codes'!$T$4,'State Zip Codes'!$T$3,"OUT OF TERRITORY"))))),$U$3)</f>
        <v>Zone 5</v>
      </c>
    </row>
    <row r="3557" spans="1:8" x14ac:dyDescent="0.25">
      <c r="A3557" t="s">
        <v>370</v>
      </c>
      <c r="B3557">
        <v>46283</v>
      </c>
      <c r="C3557" t="str">
        <f t="shared" si="55"/>
        <v>46283</v>
      </c>
      <c r="D3557" t="s">
        <v>356</v>
      </c>
      <c r="E3557" t="s">
        <v>811</v>
      </c>
      <c r="F3557" t="s">
        <v>2508</v>
      </c>
      <c r="G3557" s="144">
        <v>0</v>
      </c>
      <c r="H3557" t="str">
        <f>IF(VLOOKUP(A3557,$J$4:$K$19,2)="Y",IF(G3557&lt;='State Zip Codes'!$P$4,'State Zip Codes'!$P$3,IF(G3557&lt;='State Zip Codes'!$Q$4,'State Zip Codes'!$Q$3,IF(G3557&lt;='State Zip Codes'!$R$4,'State Zip Codes'!$R$3,IF(G3557&lt;='State Zip Codes'!$S$4,'State Zip Codes'!$S$3,IF(G3557&lt;='State Zip Codes'!$T$4,'State Zip Codes'!$T$3,"OUT OF TERRITORY"))))),$U$3)</f>
        <v>Zone 5</v>
      </c>
    </row>
    <row r="3558" spans="1:8" x14ac:dyDescent="0.25">
      <c r="A3558" t="s">
        <v>370</v>
      </c>
      <c r="B3558">
        <v>46285</v>
      </c>
      <c r="C3558" t="str">
        <f t="shared" si="55"/>
        <v>46285</v>
      </c>
      <c r="D3558" t="s">
        <v>356</v>
      </c>
      <c r="E3558" t="s">
        <v>811</v>
      </c>
      <c r="F3558" t="s">
        <v>2508</v>
      </c>
      <c r="G3558" s="144">
        <v>0</v>
      </c>
      <c r="H3558" t="str">
        <f>IF(VLOOKUP(A3558,$J$4:$K$19,2)="Y",IF(G3558&lt;='State Zip Codes'!$P$4,'State Zip Codes'!$P$3,IF(G3558&lt;='State Zip Codes'!$Q$4,'State Zip Codes'!$Q$3,IF(G3558&lt;='State Zip Codes'!$R$4,'State Zip Codes'!$R$3,IF(G3558&lt;='State Zip Codes'!$S$4,'State Zip Codes'!$S$3,IF(G3558&lt;='State Zip Codes'!$T$4,'State Zip Codes'!$T$3,"OUT OF TERRITORY"))))),$U$3)</f>
        <v>Zone 5</v>
      </c>
    </row>
    <row r="3559" spans="1:8" x14ac:dyDescent="0.25">
      <c r="A3559" t="s">
        <v>370</v>
      </c>
      <c r="B3559">
        <v>46262</v>
      </c>
      <c r="C3559" t="str">
        <f t="shared" si="55"/>
        <v>46262</v>
      </c>
      <c r="D3559" t="s">
        <v>356</v>
      </c>
      <c r="E3559" t="s">
        <v>811</v>
      </c>
      <c r="F3559" t="s">
        <v>2508</v>
      </c>
      <c r="G3559" s="144">
        <v>0</v>
      </c>
      <c r="H3559" t="str">
        <f>IF(VLOOKUP(A3559,$J$4:$K$19,2)="Y",IF(G3559&lt;='State Zip Codes'!$P$4,'State Zip Codes'!$P$3,IF(G3559&lt;='State Zip Codes'!$Q$4,'State Zip Codes'!$Q$3,IF(G3559&lt;='State Zip Codes'!$R$4,'State Zip Codes'!$R$3,IF(G3559&lt;='State Zip Codes'!$S$4,'State Zip Codes'!$S$3,IF(G3559&lt;='State Zip Codes'!$T$4,'State Zip Codes'!$T$3,"OUT OF TERRITORY"))))),$U$3)</f>
        <v>Zone 5</v>
      </c>
    </row>
    <row r="3560" spans="1:8" x14ac:dyDescent="0.25">
      <c r="A3560" t="s">
        <v>370</v>
      </c>
      <c r="B3560">
        <v>46204</v>
      </c>
      <c r="C3560" t="str">
        <f t="shared" si="55"/>
        <v>46204</v>
      </c>
      <c r="D3560" t="s">
        <v>356</v>
      </c>
      <c r="E3560" t="s">
        <v>811</v>
      </c>
      <c r="F3560" t="s">
        <v>2508</v>
      </c>
      <c r="G3560" s="144">
        <v>0.62137118999999996</v>
      </c>
      <c r="H3560" t="str">
        <f>IF(VLOOKUP(A3560,$J$4:$K$19,2)="Y",IF(G3560&lt;='State Zip Codes'!$P$4,'State Zip Codes'!$P$3,IF(G3560&lt;='State Zip Codes'!$Q$4,'State Zip Codes'!$Q$3,IF(G3560&lt;='State Zip Codes'!$R$4,'State Zip Codes'!$R$3,IF(G3560&lt;='State Zip Codes'!$S$4,'State Zip Codes'!$S$3,IF(G3560&lt;='State Zip Codes'!$T$4,'State Zip Codes'!$T$3,"OUT OF TERRITORY"))))),$U$3)</f>
        <v>Zone 5</v>
      </c>
    </row>
    <row r="3561" spans="1:8" x14ac:dyDescent="0.25">
      <c r="A3561" t="s">
        <v>370</v>
      </c>
      <c r="B3561">
        <v>46202</v>
      </c>
      <c r="C3561" t="str">
        <f t="shared" si="55"/>
        <v>46202</v>
      </c>
      <c r="D3561" t="s">
        <v>356</v>
      </c>
      <c r="E3561" t="s">
        <v>811</v>
      </c>
      <c r="F3561" t="s">
        <v>2508</v>
      </c>
      <c r="G3561" s="144">
        <v>1.2427423799999999</v>
      </c>
      <c r="H3561" t="str">
        <f>IF(VLOOKUP(A3561,$J$4:$K$19,2)="Y",IF(G3561&lt;='State Zip Codes'!$P$4,'State Zip Codes'!$P$3,IF(G3561&lt;='State Zip Codes'!$Q$4,'State Zip Codes'!$Q$3,IF(G3561&lt;='State Zip Codes'!$R$4,'State Zip Codes'!$R$3,IF(G3561&lt;='State Zip Codes'!$S$4,'State Zip Codes'!$S$3,IF(G3561&lt;='State Zip Codes'!$T$4,'State Zip Codes'!$T$3,"OUT OF TERRITORY"))))),$U$3)</f>
        <v>Zone 5</v>
      </c>
    </row>
    <row r="3562" spans="1:8" x14ac:dyDescent="0.25">
      <c r="A3562" t="s">
        <v>370</v>
      </c>
      <c r="B3562">
        <v>46225</v>
      </c>
      <c r="C3562" t="str">
        <f t="shared" si="55"/>
        <v>46225</v>
      </c>
      <c r="D3562" t="s">
        <v>356</v>
      </c>
      <c r="E3562" t="s">
        <v>811</v>
      </c>
      <c r="F3562" t="s">
        <v>2508</v>
      </c>
      <c r="G3562" s="144">
        <v>1.8641135699999998</v>
      </c>
      <c r="H3562" t="str">
        <f>IF(VLOOKUP(A3562,$J$4:$K$19,2)="Y",IF(G3562&lt;='State Zip Codes'!$P$4,'State Zip Codes'!$P$3,IF(G3562&lt;='State Zip Codes'!$Q$4,'State Zip Codes'!$Q$3,IF(G3562&lt;='State Zip Codes'!$R$4,'State Zip Codes'!$R$3,IF(G3562&lt;='State Zip Codes'!$S$4,'State Zip Codes'!$S$3,IF(G3562&lt;='State Zip Codes'!$T$4,'State Zip Codes'!$T$3,"OUT OF TERRITORY"))))),$U$3)</f>
        <v>Zone 5</v>
      </c>
    </row>
    <row r="3563" spans="1:8" x14ac:dyDescent="0.25">
      <c r="A3563" t="s">
        <v>370</v>
      </c>
      <c r="B3563">
        <v>46213</v>
      </c>
      <c r="C3563" t="str">
        <f t="shared" si="55"/>
        <v>46213</v>
      </c>
      <c r="D3563" t="s">
        <v>356</v>
      </c>
      <c r="E3563" t="s">
        <v>811</v>
      </c>
      <c r="F3563" t="s">
        <v>2508</v>
      </c>
      <c r="G3563" s="144">
        <v>2.4854847599999998</v>
      </c>
      <c r="H3563" t="str">
        <f>IF(VLOOKUP(A3563,$J$4:$K$19,2)="Y",IF(G3563&lt;='State Zip Codes'!$P$4,'State Zip Codes'!$P$3,IF(G3563&lt;='State Zip Codes'!$Q$4,'State Zip Codes'!$Q$3,IF(G3563&lt;='State Zip Codes'!$R$4,'State Zip Codes'!$R$3,IF(G3563&lt;='State Zip Codes'!$S$4,'State Zip Codes'!$S$3,IF(G3563&lt;='State Zip Codes'!$T$4,'State Zip Codes'!$T$3,"OUT OF TERRITORY"))))),$U$3)</f>
        <v>Zone 5</v>
      </c>
    </row>
    <row r="3564" spans="1:8" x14ac:dyDescent="0.25">
      <c r="A3564" t="s">
        <v>370</v>
      </c>
      <c r="B3564">
        <v>46282</v>
      </c>
      <c r="C3564" t="str">
        <f t="shared" si="55"/>
        <v>46282</v>
      </c>
      <c r="D3564" t="s">
        <v>356</v>
      </c>
      <c r="E3564" t="s">
        <v>811</v>
      </c>
      <c r="F3564" t="s">
        <v>2508</v>
      </c>
      <c r="G3564" s="144">
        <v>2.4854847599999998</v>
      </c>
      <c r="H3564" t="str">
        <f>IF(VLOOKUP(A3564,$J$4:$K$19,2)="Y",IF(G3564&lt;='State Zip Codes'!$P$4,'State Zip Codes'!$P$3,IF(G3564&lt;='State Zip Codes'!$Q$4,'State Zip Codes'!$Q$3,IF(G3564&lt;='State Zip Codes'!$R$4,'State Zip Codes'!$R$3,IF(G3564&lt;='State Zip Codes'!$S$4,'State Zip Codes'!$S$3,IF(G3564&lt;='State Zip Codes'!$T$4,'State Zip Codes'!$T$3,"OUT OF TERRITORY"))))),$U$3)</f>
        <v>Zone 5</v>
      </c>
    </row>
    <row r="3565" spans="1:8" x14ac:dyDescent="0.25">
      <c r="A3565" t="s">
        <v>370</v>
      </c>
      <c r="B3565">
        <v>46298</v>
      </c>
      <c r="C3565" t="str">
        <f t="shared" si="55"/>
        <v>46298</v>
      </c>
      <c r="D3565" t="s">
        <v>356</v>
      </c>
      <c r="E3565" t="s">
        <v>811</v>
      </c>
      <c r="F3565" t="s">
        <v>2508</v>
      </c>
      <c r="G3565" s="144">
        <v>2.4854847599999998</v>
      </c>
      <c r="H3565" t="str">
        <f>IF(VLOOKUP(A3565,$J$4:$K$19,2)="Y",IF(G3565&lt;='State Zip Codes'!$P$4,'State Zip Codes'!$P$3,IF(G3565&lt;='State Zip Codes'!$Q$4,'State Zip Codes'!$Q$3,IF(G3565&lt;='State Zip Codes'!$R$4,'State Zip Codes'!$R$3,IF(G3565&lt;='State Zip Codes'!$S$4,'State Zip Codes'!$S$3,IF(G3565&lt;='State Zip Codes'!$T$4,'State Zip Codes'!$T$3,"OUT OF TERRITORY"))))),$U$3)</f>
        <v>Zone 5</v>
      </c>
    </row>
    <row r="3566" spans="1:8" x14ac:dyDescent="0.25">
      <c r="A3566" t="s">
        <v>370</v>
      </c>
      <c r="B3566">
        <v>46201</v>
      </c>
      <c r="C3566" t="str">
        <f t="shared" si="55"/>
        <v>46201</v>
      </c>
      <c r="D3566" t="s">
        <v>356</v>
      </c>
      <c r="E3566" t="s">
        <v>811</v>
      </c>
      <c r="F3566" t="s">
        <v>2508</v>
      </c>
      <c r="G3566" s="144">
        <v>2.4854847599999998</v>
      </c>
      <c r="H3566" t="str">
        <f>IF(VLOOKUP(A3566,$J$4:$K$19,2)="Y",IF(G3566&lt;='State Zip Codes'!$P$4,'State Zip Codes'!$P$3,IF(G3566&lt;='State Zip Codes'!$Q$4,'State Zip Codes'!$Q$3,IF(G3566&lt;='State Zip Codes'!$R$4,'State Zip Codes'!$R$3,IF(G3566&lt;='State Zip Codes'!$S$4,'State Zip Codes'!$S$3,IF(G3566&lt;='State Zip Codes'!$T$4,'State Zip Codes'!$T$3,"OUT OF TERRITORY"))))),$U$3)</f>
        <v>Zone 5</v>
      </c>
    </row>
    <row r="3567" spans="1:8" x14ac:dyDescent="0.25">
      <c r="A3567" t="s">
        <v>370</v>
      </c>
      <c r="B3567">
        <v>46222</v>
      </c>
      <c r="C3567" t="str">
        <f t="shared" si="55"/>
        <v>46222</v>
      </c>
      <c r="D3567" t="s">
        <v>356</v>
      </c>
      <c r="E3567" t="s">
        <v>811</v>
      </c>
      <c r="F3567" t="s">
        <v>2508</v>
      </c>
      <c r="G3567" s="144">
        <v>3.1068559499999999</v>
      </c>
      <c r="H3567" t="str">
        <f>IF(VLOOKUP(A3567,$J$4:$K$19,2)="Y",IF(G3567&lt;='State Zip Codes'!$P$4,'State Zip Codes'!$P$3,IF(G3567&lt;='State Zip Codes'!$Q$4,'State Zip Codes'!$Q$3,IF(G3567&lt;='State Zip Codes'!$R$4,'State Zip Codes'!$R$3,IF(G3567&lt;='State Zip Codes'!$S$4,'State Zip Codes'!$S$3,IF(G3567&lt;='State Zip Codes'!$T$4,'State Zip Codes'!$T$3,"OUT OF TERRITORY"))))),$U$3)</f>
        <v>Zone 5</v>
      </c>
    </row>
    <row r="3568" spans="1:8" x14ac:dyDescent="0.25">
      <c r="A3568" t="s">
        <v>370</v>
      </c>
      <c r="B3568">
        <v>46205</v>
      </c>
      <c r="C3568" t="str">
        <f t="shared" si="55"/>
        <v>46205</v>
      </c>
      <c r="D3568" t="s">
        <v>356</v>
      </c>
      <c r="E3568" t="s">
        <v>811</v>
      </c>
      <c r="F3568" t="s">
        <v>2508</v>
      </c>
      <c r="G3568" s="144">
        <v>4.3495983300000001</v>
      </c>
      <c r="H3568" t="str">
        <f>IF(VLOOKUP(A3568,$J$4:$K$19,2)="Y",IF(G3568&lt;='State Zip Codes'!$P$4,'State Zip Codes'!$P$3,IF(G3568&lt;='State Zip Codes'!$Q$4,'State Zip Codes'!$Q$3,IF(G3568&lt;='State Zip Codes'!$R$4,'State Zip Codes'!$R$3,IF(G3568&lt;='State Zip Codes'!$S$4,'State Zip Codes'!$S$3,IF(G3568&lt;='State Zip Codes'!$T$4,'State Zip Codes'!$T$3,"OUT OF TERRITORY"))))),$U$3)</f>
        <v>Zone 5</v>
      </c>
    </row>
    <row r="3569" spans="1:8" x14ac:dyDescent="0.25">
      <c r="A3569" t="s">
        <v>370</v>
      </c>
      <c r="B3569">
        <v>46218</v>
      </c>
      <c r="C3569" t="str">
        <f t="shared" si="55"/>
        <v>46218</v>
      </c>
      <c r="D3569" t="s">
        <v>356</v>
      </c>
      <c r="E3569" t="s">
        <v>811</v>
      </c>
      <c r="F3569" t="s">
        <v>2508</v>
      </c>
      <c r="G3569" s="144">
        <v>4.3495983300000001</v>
      </c>
      <c r="H3569" t="str">
        <f>IF(VLOOKUP(A3569,$J$4:$K$19,2)="Y",IF(G3569&lt;='State Zip Codes'!$P$4,'State Zip Codes'!$P$3,IF(G3569&lt;='State Zip Codes'!$Q$4,'State Zip Codes'!$Q$3,IF(G3569&lt;='State Zip Codes'!$R$4,'State Zip Codes'!$R$3,IF(G3569&lt;='State Zip Codes'!$S$4,'State Zip Codes'!$S$3,IF(G3569&lt;='State Zip Codes'!$T$4,'State Zip Codes'!$T$3,"OUT OF TERRITORY"))))),$U$3)</f>
        <v>Zone 5</v>
      </c>
    </row>
    <row r="3570" spans="1:8" x14ac:dyDescent="0.25">
      <c r="A3570" t="s">
        <v>370</v>
      </c>
      <c r="B3570">
        <v>46203</v>
      </c>
      <c r="C3570" t="str">
        <f t="shared" si="55"/>
        <v>46203</v>
      </c>
      <c r="D3570" t="s">
        <v>356</v>
      </c>
      <c r="E3570" t="s">
        <v>811</v>
      </c>
      <c r="F3570" t="s">
        <v>2508</v>
      </c>
      <c r="G3570" s="144">
        <v>4.3495983300000001</v>
      </c>
      <c r="H3570" t="str">
        <f>IF(VLOOKUP(A3570,$J$4:$K$19,2)="Y",IF(G3570&lt;='State Zip Codes'!$P$4,'State Zip Codes'!$P$3,IF(G3570&lt;='State Zip Codes'!$Q$4,'State Zip Codes'!$Q$3,IF(G3570&lt;='State Zip Codes'!$R$4,'State Zip Codes'!$R$3,IF(G3570&lt;='State Zip Codes'!$S$4,'State Zip Codes'!$S$3,IF(G3570&lt;='State Zip Codes'!$T$4,'State Zip Codes'!$T$3,"OUT OF TERRITORY"))))),$U$3)</f>
        <v>Zone 5</v>
      </c>
    </row>
    <row r="3571" spans="1:8" x14ac:dyDescent="0.25">
      <c r="A3571" t="s">
        <v>370</v>
      </c>
      <c r="B3571">
        <v>46208</v>
      </c>
      <c r="C3571" t="str">
        <f t="shared" si="55"/>
        <v>46208</v>
      </c>
      <c r="D3571" t="s">
        <v>356</v>
      </c>
      <c r="E3571" t="s">
        <v>811</v>
      </c>
      <c r="F3571" t="s">
        <v>2508</v>
      </c>
      <c r="G3571" s="144">
        <v>4.3495983300000001</v>
      </c>
      <c r="H3571" t="str">
        <f>IF(VLOOKUP(A3571,$J$4:$K$19,2)="Y",IF(G3571&lt;='State Zip Codes'!$P$4,'State Zip Codes'!$P$3,IF(G3571&lt;='State Zip Codes'!$Q$4,'State Zip Codes'!$Q$3,IF(G3571&lt;='State Zip Codes'!$R$4,'State Zip Codes'!$R$3,IF(G3571&lt;='State Zip Codes'!$S$4,'State Zip Codes'!$S$3,IF(G3571&lt;='State Zip Codes'!$T$4,'State Zip Codes'!$T$3,"OUT OF TERRITORY"))))),$U$3)</f>
        <v>Zone 5</v>
      </c>
    </row>
    <row r="3572" spans="1:8" x14ac:dyDescent="0.25">
      <c r="A3572" t="s">
        <v>370</v>
      </c>
      <c r="B3572">
        <v>46107</v>
      </c>
      <c r="C3572" t="str">
        <f t="shared" si="55"/>
        <v>46107</v>
      </c>
      <c r="D3572" t="s">
        <v>356</v>
      </c>
      <c r="E3572" t="s">
        <v>811</v>
      </c>
      <c r="F3572" t="s">
        <v>2509</v>
      </c>
      <c r="G3572" s="144">
        <v>4.9709695199999997</v>
      </c>
      <c r="H3572" t="str">
        <f>IF(VLOOKUP(A3572,$J$4:$K$19,2)="Y",IF(G3572&lt;='State Zip Codes'!$P$4,'State Zip Codes'!$P$3,IF(G3572&lt;='State Zip Codes'!$Q$4,'State Zip Codes'!$Q$3,IF(G3572&lt;='State Zip Codes'!$R$4,'State Zip Codes'!$R$3,IF(G3572&lt;='State Zip Codes'!$S$4,'State Zip Codes'!$S$3,IF(G3572&lt;='State Zip Codes'!$T$4,'State Zip Codes'!$T$3,"OUT OF TERRITORY"))))),$U$3)</f>
        <v>Zone 5</v>
      </c>
    </row>
    <row r="3573" spans="1:8" x14ac:dyDescent="0.25">
      <c r="A3573" t="s">
        <v>370</v>
      </c>
      <c r="B3573">
        <v>46224</v>
      </c>
      <c r="C3573" t="str">
        <f t="shared" si="55"/>
        <v>46224</v>
      </c>
      <c r="D3573" t="s">
        <v>356</v>
      </c>
      <c r="E3573" t="s">
        <v>811</v>
      </c>
      <c r="F3573" t="s">
        <v>2508</v>
      </c>
      <c r="G3573" s="144">
        <v>5.5923407099999993</v>
      </c>
      <c r="H3573" t="str">
        <f>IF(VLOOKUP(A3573,$J$4:$K$19,2)="Y",IF(G3573&lt;='State Zip Codes'!$P$4,'State Zip Codes'!$P$3,IF(G3573&lt;='State Zip Codes'!$Q$4,'State Zip Codes'!$Q$3,IF(G3573&lt;='State Zip Codes'!$R$4,'State Zip Codes'!$R$3,IF(G3573&lt;='State Zip Codes'!$S$4,'State Zip Codes'!$S$3,IF(G3573&lt;='State Zip Codes'!$T$4,'State Zip Codes'!$T$3,"OUT OF TERRITORY"))))),$U$3)</f>
        <v>Zone 5</v>
      </c>
    </row>
    <row r="3574" spans="1:8" x14ac:dyDescent="0.25">
      <c r="A3574" t="s">
        <v>370</v>
      </c>
      <c r="B3574">
        <v>46228</v>
      </c>
      <c r="C3574" t="str">
        <f t="shared" si="55"/>
        <v>46228</v>
      </c>
      <c r="D3574" t="s">
        <v>356</v>
      </c>
      <c r="E3574" t="s">
        <v>811</v>
      </c>
      <c r="F3574" t="s">
        <v>2508</v>
      </c>
      <c r="G3574" s="144">
        <v>5.5923407099999993</v>
      </c>
      <c r="H3574" t="str">
        <f>IF(VLOOKUP(A3574,$J$4:$K$19,2)="Y",IF(G3574&lt;='State Zip Codes'!$P$4,'State Zip Codes'!$P$3,IF(G3574&lt;='State Zip Codes'!$Q$4,'State Zip Codes'!$Q$3,IF(G3574&lt;='State Zip Codes'!$R$4,'State Zip Codes'!$R$3,IF(G3574&lt;='State Zip Codes'!$S$4,'State Zip Codes'!$S$3,IF(G3574&lt;='State Zip Codes'!$T$4,'State Zip Codes'!$T$3,"OUT OF TERRITORY"))))),$U$3)</f>
        <v>Zone 5</v>
      </c>
    </row>
    <row r="3575" spans="1:8" x14ac:dyDescent="0.25">
      <c r="A3575" t="s">
        <v>370</v>
      </c>
      <c r="B3575">
        <v>46219</v>
      </c>
      <c r="C3575" t="str">
        <f t="shared" si="55"/>
        <v>46219</v>
      </c>
      <c r="D3575" t="s">
        <v>356</v>
      </c>
      <c r="E3575" t="s">
        <v>811</v>
      </c>
      <c r="F3575" t="s">
        <v>2508</v>
      </c>
      <c r="G3575" s="144">
        <v>6.2137118999999998</v>
      </c>
      <c r="H3575" t="str">
        <f>IF(VLOOKUP(A3575,$J$4:$K$19,2)="Y",IF(G3575&lt;='State Zip Codes'!$P$4,'State Zip Codes'!$P$3,IF(G3575&lt;='State Zip Codes'!$Q$4,'State Zip Codes'!$Q$3,IF(G3575&lt;='State Zip Codes'!$R$4,'State Zip Codes'!$R$3,IF(G3575&lt;='State Zip Codes'!$S$4,'State Zip Codes'!$S$3,IF(G3575&lt;='State Zip Codes'!$T$4,'State Zip Codes'!$T$3,"OUT OF TERRITORY"))))),$U$3)</f>
        <v>Zone 5</v>
      </c>
    </row>
    <row r="3576" spans="1:8" x14ac:dyDescent="0.25">
      <c r="A3576" t="s">
        <v>370</v>
      </c>
      <c r="B3576">
        <v>46221</v>
      </c>
      <c r="C3576" t="str">
        <f t="shared" si="55"/>
        <v>46221</v>
      </c>
      <c r="D3576" t="s">
        <v>356</v>
      </c>
      <c r="E3576" t="s">
        <v>811</v>
      </c>
      <c r="F3576" t="s">
        <v>2508</v>
      </c>
      <c r="G3576" s="144">
        <v>6.2137118999999998</v>
      </c>
      <c r="H3576" t="str">
        <f>IF(VLOOKUP(A3576,$J$4:$K$19,2)="Y",IF(G3576&lt;='State Zip Codes'!$P$4,'State Zip Codes'!$P$3,IF(G3576&lt;='State Zip Codes'!$Q$4,'State Zip Codes'!$Q$3,IF(G3576&lt;='State Zip Codes'!$R$4,'State Zip Codes'!$R$3,IF(G3576&lt;='State Zip Codes'!$S$4,'State Zip Codes'!$S$3,IF(G3576&lt;='State Zip Codes'!$T$4,'State Zip Codes'!$T$3,"OUT OF TERRITORY"))))),$U$3)</f>
        <v>Zone 5</v>
      </c>
    </row>
    <row r="3577" spans="1:8" x14ac:dyDescent="0.25">
      <c r="A3577" t="s">
        <v>370</v>
      </c>
      <c r="B3577">
        <v>46227</v>
      </c>
      <c r="C3577" t="str">
        <f t="shared" si="55"/>
        <v>46227</v>
      </c>
      <c r="D3577" t="s">
        <v>356</v>
      </c>
      <c r="E3577" t="s">
        <v>811</v>
      </c>
      <c r="F3577" t="s">
        <v>2508</v>
      </c>
      <c r="G3577" s="144">
        <v>6.2137118999999998</v>
      </c>
      <c r="H3577" t="str">
        <f>IF(VLOOKUP(A3577,$J$4:$K$19,2)="Y",IF(G3577&lt;='State Zip Codes'!$P$4,'State Zip Codes'!$P$3,IF(G3577&lt;='State Zip Codes'!$Q$4,'State Zip Codes'!$Q$3,IF(G3577&lt;='State Zip Codes'!$R$4,'State Zip Codes'!$R$3,IF(G3577&lt;='State Zip Codes'!$S$4,'State Zip Codes'!$S$3,IF(G3577&lt;='State Zip Codes'!$T$4,'State Zip Codes'!$T$3,"OUT OF TERRITORY"))))),$U$3)</f>
        <v>Zone 5</v>
      </c>
    </row>
    <row r="3578" spans="1:8" x14ac:dyDescent="0.25">
      <c r="A3578" t="s">
        <v>370</v>
      </c>
      <c r="B3578">
        <v>46241</v>
      </c>
      <c r="C3578" t="str">
        <f t="shared" si="55"/>
        <v>46241</v>
      </c>
      <c r="D3578" t="s">
        <v>356</v>
      </c>
      <c r="E3578" t="s">
        <v>811</v>
      </c>
      <c r="F3578" t="s">
        <v>2508</v>
      </c>
      <c r="G3578" s="144">
        <v>6.8350830899999995</v>
      </c>
      <c r="H3578" t="str">
        <f>IF(VLOOKUP(A3578,$J$4:$K$19,2)="Y",IF(G3578&lt;='State Zip Codes'!$P$4,'State Zip Codes'!$P$3,IF(G3578&lt;='State Zip Codes'!$Q$4,'State Zip Codes'!$Q$3,IF(G3578&lt;='State Zip Codes'!$R$4,'State Zip Codes'!$R$3,IF(G3578&lt;='State Zip Codes'!$S$4,'State Zip Codes'!$S$3,IF(G3578&lt;='State Zip Codes'!$T$4,'State Zip Codes'!$T$3,"OUT OF TERRITORY"))))),$U$3)</f>
        <v>Zone 5</v>
      </c>
    </row>
    <row r="3579" spans="1:8" x14ac:dyDescent="0.25">
      <c r="A3579" t="s">
        <v>370</v>
      </c>
      <c r="B3579">
        <v>46217</v>
      </c>
      <c r="C3579" t="str">
        <f t="shared" si="55"/>
        <v>46217</v>
      </c>
      <c r="D3579" t="s">
        <v>356</v>
      </c>
      <c r="E3579" t="s">
        <v>811</v>
      </c>
      <c r="F3579" t="s">
        <v>2508</v>
      </c>
      <c r="G3579" s="144">
        <v>6.8350830899999995</v>
      </c>
      <c r="H3579" t="str">
        <f>IF(VLOOKUP(A3579,$J$4:$K$19,2)="Y",IF(G3579&lt;='State Zip Codes'!$P$4,'State Zip Codes'!$P$3,IF(G3579&lt;='State Zip Codes'!$Q$4,'State Zip Codes'!$Q$3,IF(G3579&lt;='State Zip Codes'!$R$4,'State Zip Codes'!$R$3,IF(G3579&lt;='State Zip Codes'!$S$4,'State Zip Codes'!$S$3,IF(G3579&lt;='State Zip Codes'!$T$4,'State Zip Codes'!$T$3,"OUT OF TERRITORY"))))),$U$3)</f>
        <v>Zone 5</v>
      </c>
    </row>
    <row r="3580" spans="1:8" x14ac:dyDescent="0.25">
      <c r="A3580" t="s">
        <v>370</v>
      </c>
      <c r="B3580">
        <v>46214</v>
      </c>
      <c r="C3580" t="str">
        <f t="shared" si="55"/>
        <v>46214</v>
      </c>
      <c r="D3580" t="s">
        <v>356</v>
      </c>
      <c r="E3580" t="s">
        <v>811</v>
      </c>
      <c r="F3580" t="s">
        <v>2508</v>
      </c>
      <c r="G3580" s="144">
        <v>6.8350830899999995</v>
      </c>
      <c r="H3580" t="str">
        <f>IF(VLOOKUP(A3580,$J$4:$K$19,2)="Y",IF(G3580&lt;='State Zip Codes'!$P$4,'State Zip Codes'!$P$3,IF(G3580&lt;='State Zip Codes'!$Q$4,'State Zip Codes'!$Q$3,IF(G3580&lt;='State Zip Codes'!$R$4,'State Zip Codes'!$R$3,IF(G3580&lt;='State Zip Codes'!$S$4,'State Zip Codes'!$S$3,IF(G3580&lt;='State Zip Codes'!$T$4,'State Zip Codes'!$T$3,"OUT OF TERRITORY"))))),$U$3)</f>
        <v>Zone 5</v>
      </c>
    </row>
    <row r="3581" spans="1:8" x14ac:dyDescent="0.25">
      <c r="A3581" t="s">
        <v>370</v>
      </c>
      <c r="B3581">
        <v>46237</v>
      </c>
      <c r="C3581" t="str">
        <f t="shared" si="55"/>
        <v>46237</v>
      </c>
      <c r="D3581" t="s">
        <v>356</v>
      </c>
      <c r="E3581" t="s">
        <v>811</v>
      </c>
      <c r="F3581" t="s">
        <v>2508</v>
      </c>
      <c r="G3581" s="144">
        <v>7.4564542799999991</v>
      </c>
      <c r="H3581" t="str">
        <f>IF(VLOOKUP(A3581,$J$4:$K$19,2)="Y",IF(G3581&lt;='State Zip Codes'!$P$4,'State Zip Codes'!$P$3,IF(G3581&lt;='State Zip Codes'!$Q$4,'State Zip Codes'!$Q$3,IF(G3581&lt;='State Zip Codes'!$R$4,'State Zip Codes'!$R$3,IF(G3581&lt;='State Zip Codes'!$S$4,'State Zip Codes'!$S$3,IF(G3581&lt;='State Zip Codes'!$T$4,'State Zip Codes'!$T$3,"OUT OF TERRITORY"))))),$U$3)</f>
        <v>Zone 5</v>
      </c>
    </row>
    <row r="3582" spans="1:8" x14ac:dyDescent="0.25">
      <c r="A3582" t="s">
        <v>370</v>
      </c>
      <c r="B3582">
        <v>46226</v>
      </c>
      <c r="C3582" t="str">
        <f t="shared" si="55"/>
        <v>46226</v>
      </c>
      <c r="D3582" t="s">
        <v>356</v>
      </c>
      <c r="E3582" t="s">
        <v>811</v>
      </c>
      <c r="F3582" t="s">
        <v>2508</v>
      </c>
      <c r="G3582" s="144">
        <v>7.4564542799999991</v>
      </c>
      <c r="H3582" t="str">
        <f>IF(VLOOKUP(A3582,$J$4:$K$19,2)="Y",IF(G3582&lt;='State Zip Codes'!$P$4,'State Zip Codes'!$P$3,IF(G3582&lt;='State Zip Codes'!$Q$4,'State Zip Codes'!$Q$3,IF(G3582&lt;='State Zip Codes'!$R$4,'State Zip Codes'!$R$3,IF(G3582&lt;='State Zip Codes'!$S$4,'State Zip Codes'!$S$3,IF(G3582&lt;='State Zip Codes'!$T$4,'State Zip Codes'!$T$3,"OUT OF TERRITORY"))))),$U$3)</f>
        <v>Zone 5</v>
      </c>
    </row>
    <row r="3583" spans="1:8" x14ac:dyDescent="0.25">
      <c r="A3583" t="s">
        <v>370</v>
      </c>
      <c r="B3583">
        <v>46220</v>
      </c>
      <c r="C3583" t="str">
        <f t="shared" si="55"/>
        <v>46220</v>
      </c>
      <c r="D3583" t="s">
        <v>356</v>
      </c>
      <c r="E3583" t="s">
        <v>811</v>
      </c>
      <c r="F3583" t="s">
        <v>2508</v>
      </c>
      <c r="G3583" s="144">
        <v>7.4564542799999991</v>
      </c>
      <c r="H3583" t="str">
        <f>IF(VLOOKUP(A3583,$J$4:$K$19,2)="Y",IF(G3583&lt;='State Zip Codes'!$P$4,'State Zip Codes'!$P$3,IF(G3583&lt;='State Zip Codes'!$Q$4,'State Zip Codes'!$Q$3,IF(G3583&lt;='State Zip Codes'!$R$4,'State Zip Codes'!$R$3,IF(G3583&lt;='State Zip Codes'!$S$4,'State Zip Codes'!$S$3,IF(G3583&lt;='State Zip Codes'!$T$4,'State Zip Codes'!$T$3,"OUT OF TERRITORY"))))),$U$3)</f>
        <v>Zone 5</v>
      </c>
    </row>
    <row r="3584" spans="1:8" x14ac:dyDescent="0.25">
      <c r="A3584" t="s">
        <v>370</v>
      </c>
      <c r="B3584">
        <v>46254</v>
      </c>
      <c r="C3584" t="str">
        <f t="shared" si="55"/>
        <v>46254</v>
      </c>
      <c r="D3584" t="s">
        <v>356</v>
      </c>
      <c r="E3584" t="s">
        <v>811</v>
      </c>
      <c r="F3584" t="s">
        <v>2508</v>
      </c>
      <c r="G3584" s="144">
        <v>8.0778254699999987</v>
      </c>
      <c r="H3584" t="str">
        <f>IF(VLOOKUP(A3584,$J$4:$K$19,2)="Y",IF(G3584&lt;='State Zip Codes'!$P$4,'State Zip Codes'!$P$3,IF(G3584&lt;='State Zip Codes'!$Q$4,'State Zip Codes'!$Q$3,IF(G3584&lt;='State Zip Codes'!$R$4,'State Zip Codes'!$R$3,IF(G3584&lt;='State Zip Codes'!$S$4,'State Zip Codes'!$S$3,IF(G3584&lt;='State Zip Codes'!$T$4,'State Zip Codes'!$T$3,"OUT OF TERRITORY"))))),$U$3)</f>
        <v>Zone 5</v>
      </c>
    </row>
    <row r="3585" spans="1:8" x14ac:dyDescent="0.25">
      <c r="A3585" t="s">
        <v>370</v>
      </c>
      <c r="B3585">
        <v>46260</v>
      </c>
      <c r="C3585" t="str">
        <f t="shared" si="55"/>
        <v>46260</v>
      </c>
      <c r="D3585" t="s">
        <v>356</v>
      </c>
      <c r="E3585" t="s">
        <v>811</v>
      </c>
      <c r="F3585" t="s">
        <v>2508</v>
      </c>
      <c r="G3585" s="144">
        <v>8.6991966600000001</v>
      </c>
      <c r="H3585" t="str">
        <f>IF(VLOOKUP(A3585,$J$4:$K$19,2)="Y",IF(G3585&lt;='State Zip Codes'!$P$4,'State Zip Codes'!$P$3,IF(G3585&lt;='State Zip Codes'!$Q$4,'State Zip Codes'!$Q$3,IF(G3585&lt;='State Zip Codes'!$R$4,'State Zip Codes'!$R$3,IF(G3585&lt;='State Zip Codes'!$S$4,'State Zip Codes'!$S$3,IF(G3585&lt;='State Zip Codes'!$T$4,'State Zip Codes'!$T$3,"OUT OF TERRITORY"))))),$U$3)</f>
        <v>Zone 5</v>
      </c>
    </row>
    <row r="3586" spans="1:8" x14ac:dyDescent="0.25">
      <c r="A3586" t="s">
        <v>370</v>
      </c>
      <c r="B3586">
        <v>46239</v>
      </c>
      <c r="C3586" t="str">
        <f t="shared" si="55"/>
        <v>46239</v>
      </c>
      <c r="D3586" t="s">
        <v>356</v>
      </c>
      <c r="E3586" t="s">
        <v>811</v>
      </c>
      <c r="F3586" t="s">
        <v>2508</v>
      </c>
      <c r="G3586" s="144">
        <v>8.6991966600000001</v>
      </c>
      <c r="H3586" t="str">
        <f>IF(VLOOKUP(A3586,$J$4:$K$19,2)="Y",IF(G3586&lt;='State Zip Codes'!$P$4,'State Zip Codes'!$P$3,IF(G3586&lt;='State Zip Codes'!$Q$4,'State Zip Codes'!$Q$3,IF(G3586&lt;='State Zip Codes'!$R$4,'State Zip Codes'!$R$3,IF(G3586&lt;='State Zip Codes'!$S$4,'State Zip Codes'!$S$3,IF(G3586&lt;='State Zip Codes'!$T$4,'State Zip Codes'!$T$3,"OUT OF TERRITORY"))))),$U$3)</f>
        <v>Zone 5</v>
      </c>
    </row>
    <row r="3587" spans="1:8" x14ac:dyDescent="0.25">
      <c r="A3587" t="s">
        <v>370</v>
      </c>
      <c r="B3587">
        <v>46268</v>
      </c>
      <c r="C3587" t="str">
        <f t="shared" si="55"/>
        <v>46268</v>
      </c>
      <c r="D3587" t="s">
        <v>356</v>
      </c>
      <c r="E3587" t="s">
        <v>811</v>
      </c>
      <c r="F3587" t="s">
        <v>2508</v>
      </c>
      <c r="G3587" s="144">
        <v>9.9419390399999994</v>
      </c>
      <c r="H3587" t="str">
        <f>IF(VLOOKUP(A3587,$J$4:$K$19,2)="Y",IF(G3587&lt;='State Zip Codes'!$P$4,'State Zip Codes'!$P$3,IF(G3587&lt;='State Zip Codes'!$Q$4,'State Zip Codes'!$Q$3,IF(G3587&lt;='State Zip Codes'!$R$4,'State Zip Codes'!$R$3,IF(G3587&lt;='State Zip Codes'!$S$4,'State Zip Codes'!$S$3,IF(G3587&lt;='State Zip Codes'!$T$4,'State Zip Codes'!$T$3,"OUT OF TERRITORY"))))),$U$3)</f>
        <v>Zone 5</v>
      </c>
    </row>
    <row r="3588" spans="1:8" x14ac:dyDescent="0.25">
      <c r="A3588" t="s">
        <v>370</v>
      </c>
      <c r="B3588">
        <v>46240</v>
      </c>
      <c r="C3588" t="str">
        <f t="shared" si="55"/>
        <v>46240</v>
      </c>
      <c r="D3588" t="s">
        <v>356</v>
      </c>
      <c r="E3588" t="s">
        <v>811</v>
      </c>
      <c r="F3588" t="s">
        <v>2508</v>
      </c>
      <c r="G3588" s="144">
        <v>9.9419390399999994</v>
      </c>
      <c r="H3588" t="str">
        <f>IF(VLOOKUP(A3588,$J$4:$K$19,2)="Y",IF(G3588&lt;='State Zip Codes'!$P$4,'State Zip Codes'!$P$3,IF(G3588&lt;='State Zip Codes'!$Q$4,'State Zip Codes'!$Q$3,IF(G3588&lt;='State Zip Codes'!$R$4,'State Zip Codes'!$R$3,IF(G3588&lt;='State Zip Codes'!$S$4,'State Zip Codes'!$S$3,IF(G3588&lt;='State Zip Codes'!$T$4,'State Zip Codes'!$T$3,"OUT OF TERRITORY"))))),$U$3)</f>
        <v>Zone 5</v>
      </c>
    </row>
    <row r="3589" spans="1:8" x14ac:dyDescent="0.25">
      <c r="A3589" t="s">
        <v>370</v>
      </c>
      <c r="B3589">
        <v>46231</v>
      </c>
      <c r="C3589" t="str">
        <f t="shared" ref="C3589:C3652" si="56">TRIM(CLEAN(B3589))</f>
        <v>46231</v>
      </c>
      <c r="D3589" t="s">
        <v>356</v>
      </c>
      <c r="E3589" t="s">
        <v>811</v>
      </c>
      <c r="F3589" t="s">
        <v>2508</v>
      </c>
      <c r="G3589" s="144">
        <v>9.9419390399999994</v>
      </c>
      <c r="H3589" t="str">
        <f>IF(VLOOKUP(A3589,$J$4:$K$19,2)="Y",IF(G3589&lt;='State Zip Codes'!$P$4,'State Zip Codes'!$P$3,IF(G3589&lt;='State Zip Codes'!$Q$4,'State Zip Codes'!$Q$3,IF(G3589&lt;='State Zip Codes'!$R$4,'State Zip Codes'!$R$3,IF(G3589&lt;='State Zip Codes'!$S$4,'State Zip Codes'!$S$3,IF(G3589&lt;='State Zip Codes'!$T$4,'State Zip Codes'!$T$3,"OUT OF TERRITORY"))))),$U$3)</f>
        <v>Zone 5</v>
      </c>
    </row>
    <row r="3590" spans="1:8" x14ac:dyDescent="0.25">
      <c r="A3590" t="s">
        <v>370</v>
      </c>
      <c r="B3590">
        <v>46234</v>
      </c>
      <c r="C3590" t="str">
        <f t="shared" si="56"/>
        <v>46234</v>
      </c>
      <c r="D3590" t="s">
        <v>356</v>
      </c>
      <c r="E3590" t="s">
        <v>811</v>
      </c>
      <c r="F3590" t="s">
        <v>2508</v>
      </c>
      <c r="G3590" s="144">
        <v>9.9419390399999994</v>
      </c>
      <c r="H3590" t="str">
        <f>IF(VLOOKUP(A3590,$J$4:$K$19,2)="Y",IF(G3590&lt;='State Zip Codes'!$P$4,'State Zip Codes'!$P$3,IF(G3590&lt;='State Zip Codes'!$Q$4,'State Zip Codes'!$Q$3,IF(G3590&lt;='State Zip Codes'!$R$4,'State Zip Codes'!$R$3,IF(G3590&lt;='State Zip Codes'!$S$4,'State Zip Codes'!$S$3,IF(G3590&lt;='State Zip Codes'!$T$4,'State Zip Codes'!$T$3,"OUT OF TERRITORY"))))),$U$3)</f>
        <v>Zone 5</v>
      </c>
    </row>
    <row r="3591" spans="1:8" x14ac:dyDescent="0.25">
      <c r="A3591" t="s">
        <v>370</v>
      </c>
      <c r="B3591">
        <v>46229</v>
      </c>
      <c r="C3591" t="str">
        <f t="shared" si="56"/>
        <v>46229</v>
      </c>
      <c r="D3591" t="s">
        <v>356</v>
      </c>
      <c r="E3591" t="s">
        <v>811</v>
      </c>
      <c r="F3591" t="s">
        <v>2508</v>
      </c>
      <c r="G3591" s="144">
        <v>9.9419390399999994</v>
      </c>
      <c r="H3591" t="str">
        <f>IF(VLOOKUP(A3591,$J$4:$K$19,2)="Y",IF(G3591&lt;='State Zip Codes'!$P$4,'State Zip Codes'!$P$3,IF(G3591&lt;='State Zip Codes'!$Q$4,'State Zip Codes'!$Q$3,IF(G3591&lt;='State Zip Codes'!$R$4,'State Zip Codes'!$R$3,IF(G3591&lt;='State Zip Codes'!$S$4,'State Zip Codes'!$S$3,IF(G3591&lt;='State Zip Codes'!$T$4,'State Zip Codes'!$T$3,"OUT OF TERRITORY"))))),$U$3)</f>
        <v>Zone 5</v>
      </c>
    </row>
    <row r="3592" spans="1:8" x14ac:dyDescent="0.25">
      <c r="A3592" t="s">
        <v>370</v>
      </c>
      <c r="B3592">
        <v>46216</v>
      </c>
      <c r="C3592" t="str">
        <f t="shared" si="56"/>
        <v>46216</v>
      </c>
      <c r="D3592" t="s">
        <v>356</v>
      </c>
      <c r="E3592" t="s">
        <v>811</v>
      </c>
      <c r="F3592" t="s">
        <v>2508</v>
      </c>
      <c r="G3592" s="144">
        <v>9.9419390399999994</v>
      </c>
      <c r="H3592" t="str">
        <f>IF(VLOOKUP(A3592,$J$4:$K$19,2)="Y",IF(G3592&lt;='State Zip Codes'!$P$4,'State Zip Codes'!$P$3,IF(G3592&lt;='State Zip Codes'!$Q$4,'State Zip Codes'!$Q$3,IF(G3592&lt;='State Zip Codes'!$R$4,'State Zip Codes'!$R$3,IF(G3592&lt;='State Zip Codes'!$S$4,'State Zip Codes'!$S$3,IF(G3592&lt;='State Zip Codes'!$T$4,'State Zip Codes'!$T$3,"OUT OF TERRITORY"))))),$U$3)</f>
        <v>Zone 5</v>
      </c>
    </row>
    <row r="3593" spans="1:8" x14ac:dyDescent="0.25">
      <c r="A3593" t="s">
        <v>370</v>
      </c>
      <c r="B3593">
        <v>46250</v>
      </c>
      <c r="C3593" t="str">
        <f t="shared" si="56"/>
        <v>46250</v>
      </c>
      <c r="D3593" t="s">
        <v>356</v>
      </c>
      <c r="E3593" t="s">
        <v>811</v>
      </c>
      <c r="F3593" t="s">
        <v>2508</v>
      </c>
      <c r="G3593" s="144">
        <v>11.184681419999999</v>
      </c>
      <c r="H3593" t="str">
        <f>IF(VLOOKUP(A3593,$J$4:$K$19,2)="Y",IF(G3593&lt;='State Zip Codes'!$P$4,'State Zip Codes'!$P$3,IF(G3593&lt;='State Zip Codes'!$Q$4,'State Zip Codes'!$Q$3,IF(G3593&lt;='State Zip Codes'!$R$4,'State Zip Codes'!$R$3,IF(G3593&lt;='State Zip Codes'!$S$4,'State Zip Codes'!$S$3,IF(G3593&lt;='State Zip Codes'!$T$4,'State Zip Codes'!$T$3,"OUT OF TERRITORY"))))),$U$3)</f>
        <v>Zone 5</v>
      </c>
    </row>
    <row r="3594" spans="1:8" x14ac:dyDescent="0.25">
      <c r="A3594" t="s">
        <v>370</v>
      </c>
      <c r="B3594">
        <v>46142</v>
      </c>
      <c r="C3594" t="str">
        <f t="shared" si="56"/>
        <v>46142</v>
      </c>
      <c r="D3594" t="s">
        <v>356</v>
      </c>
      <c r="E3594" t="s">
        <v>2465</v>
      </c>
      <c r="F3594" t="s">
        <v>1135</v>
      </c>
      <c r="G3594" s="144">
        <v>11.184681419999999</v>
      </c>
      <c r="H3594" t="str">
        <f>IF(VLOOKUP(A3594,$J$4:$K$19,2)="Y",IF(G3594&lt;='State Zip Codes'!$P$4,'State Zip Codes'!$P$3,IF(G3594&lt;='State Zip Codes'!$Q$4,'State Zip Codes'!$Q$3,IF(G3594&lt;='State Zip Codes'!$R$4,'State Zip Codes'!$R$3,IF(G3594&lt;='State Zip Codes'!$S$4,'State Zip Codes'!$S$3,IF(G3594&lt;='State Zip Codes'!$T$4,'State Zip Codes'!$T$3,"OUT OF TERRITORY"))))),$U$3)</f>
        <v>Zone 5</v>
      </c>
    </row>
    <row r="3595" spans="1:8" x14ac:dyDescent="0.25">
      <c r="A3595" t="s">
        <v>370</v>
      </c>
      <c r="B3595">
        <v>46235</v>
      </c>
      <c r="C3595" t="str">
        <f t="shared" si="56"/>
        <v>46235</v>
      </c>
      <c r="D3595" t="s">
        <v>356</v>
      </c>
      <c r="E3595" t="s">
        <v>811</v>
      </c>
      <c r="F3595" t="s">
        <v>2508</v>
      </c>
      <c r="G3595" s="144">
        <v>11.184681419999999</v>
      </c>
      <c r="H3595" t="str">
        <f>IF(VLOOKUP(A3595,$J$4:$K$19,2)="Y",IF(G3595&lt;='State Zip Codes'!$P$4,'State Zip Codes'!$P$3,IF(G3595&lt;='State Zip Codes'!$Q$4,'State Zip Codes'!$Q$3,IF(G3595&lt;='State Zip Codes'!$R$4,'State Zip Codes'!$R$3,IF(G3595&lt;='State Zip Codes'!$S$4,'State Zip Codes'!$S$3,IF(G3595&lt;='State Zip Codes'!$T$4,'State Zip Codes'!$T$3,"OUT OF TERRITORY"))))),$U$3)</f>
        <v>Zone 5</v>
      </c>
    </row>
    <row r="3596" spans="1:8" x14ac:dyDescent="0.25">
      <c r="A3596" t="s">
        <v>370</v>
      </c>
      <c r="B3596">
        <v>46278</v>
      </c>
      <c r="C3596" t="str">
        <f t="shared" si="56"/>
        <v>46278</v>
      </c>
      <c r="D3596" t="s">
        <v>356</v>
      </c>
      <c r="E3596" t="s">
        <v>811</v>
      </c>
      <c r="F3596" t="s">
        <v>2508</v>
      </c>
      <c r="G3596" s="144">
        <v>11.184681419999999</v>
      </c>
      <c r="H3596" t="str">
        <f>IF(VLOOKUP(A3596,$J$4:$K$19,2)="Y",IF(G3596&lt;='State Zip Codes'!$P$4,'State Zip Codes'!$P$3,IF(G3596&lt;='State Zip Codes'!$Q$4,'State Zip Codes'!$Q$3,IF(G3596&lt;='State Zip Codes'!$R$4,'State Zip Codes'!$R$3,IF(G3596&lt;='State Zip Codes'!$S$4,'State Zip Codes'!$S$3,IF(G3596&lt;='State Zip Codes'!$T$4,'State Zip Codes'!$T$3,"OUT OF TERRITORY"))))),$U$3)</f>
        <v>Zone 5</v>
      </c>
    </row>
    <row r="3597" spans="1:8" x14ac:dyDescent="0.25">
      <c r="A3597" t="s">
        <v>370</v>
      </c>
      <c r="B3597">
        <v>46290</v>
      </c>
      <c r="C3597" t="str">
        <f t="shared" si="56"/>
        <v>46290</v>
      </c>
      <c r="D3597" t="s">
        <v>356</v>
      </c>
      <c r="E3597" t="s">
        <v>626</v>
      </c>
      <c r="F3597" t="s">
        <v>2508</v>
      </c>
      <c r="G3597" s="144">
        <v>11.80605261</v>
      </c>
      <c r="H3597" t="str">
        <f>IF(VLOOKUP(A3597,$J$4:$K$19,2)="Y",IF(G3597&lt;='State Zip Codes'!$P$4,'State Zip Codes'!$P$3,IF(G3597&lt;='State Zip Codes'!$Q$4,'State Zip Codes'!$Q$3,IF(G3597&lt;='State Zip Codes'!$R$4,'State Zip Codes'!$R$3,IF(G3597&lt;='State Zip Codes'!$S$4,'State Zip Codes'!$S$3,IF(G3597&lt;='State Zip Codes'!$T$4,'State Zip Codes'!$T$3,"OUT OF TERRITORY"))))),$U$3)</f>
        <v>Zone 5</v>
      </c>
    </row>
    <row r="3598" spans="1:8" x14ac:dyDescent="0.25">
      <c r="A3598" t="s">
        <v>370</v>
      </c>
      <c r="B3598">
        <v>46259</v>
      </c>
      <c r="C3598" t="str">
        <f t="shared" si="56"/>
        <v>46259</v>
      </c>
      <c r="D3598" t="s">
        <v>356</v>
      </c>
      <c r="E3598" t="s">
        <v>811</v>
      </c>
      <c r="F3598" t="s">
        <v>2508</v>
      </c>
      <c r="G3598" s="144">
        <v>11.80605261</v>
      </c>
      <c r="H3598" t="str">
        <f>IF(VLOOKUP(A3598,$J$4:$K$19,2)="Y",IF(G3598&lt;='State Zip Codes'!$P$4,'State Zip Codes'!$P$3,IF(G3598&lt;='State Zip Codes'!$Q$4,'State Zip Codes'!$Q$3,IF(G3598&lt;='State Zip Codes'!$R$4,'State Zip Codes'!$R$3,IF(G3598&lt;='State Zip Codes'!$S$4,'State Zip Codes'!$S$3,IF(G3598&lt;='State Zip Codes'!$T$4,'State Zip Codes'!$T$3,"OUT OF TERRITORY"))))),$U$3)</f>
        <v>Zone 5</v>
      </c>
    </row>
    <row r="3599" spans="1:8" x14ac:dyDescent="0.25">
      <c r="A3599" t="s">
        <v>370</v>
      </c>
      <c r="B3599">
        <v>46280</v>
      </c>
      <c r="C3599" t="str">
        <f t="shared" si="56"/>
        <v>46280</v>
      </c>
      <c r="D3599" t="s">
        <v>356</v>
      </c>
      <c r="E3599" t="s">
        <v>626</v>
      </c>
      <c r="F3599" t="s">
        <v>2508</v>
      </c>
      <c r="G3599" s="144">
        <v>12.4274238</v>
      </c>
      <c r="H3599" t="str">
        <f>IF(VLOOKUP(A3599,$J$4:$K$19,2)="Y",IF(G3599&lt;='State Zip Codes'!$P$4,'State Zip Codes'!$P$3,IF(G3599&lt;='State Zip Codes'!$Q$4,'State Zip Codes'!$Q$3,IF(G3599&lt;='State Zip Codes'!$R$4,'State Zip Codes'!$R$3,IF(G3599&lt;='State Zip Codes'!$S$4,'State Zip Codes'!$S$3,IF(G3599&lt;='State Zip Codes'!$T$4,'State Zip Codes'!$T$3,"OUT OF TERRITORY"))))),$U$3)</f>
        <v>Zone 5</v>
      </c>
    </row>
    <row r="3600" spans="1:8" x14ac:dyDescent="0.25">
      <c r="A3600" t="s">
        <v>370</v>
      </c>
      <c r="B3600">
        <v>46113</v>
      </c>
      <c r="C3600" t="str">
        <f t="shared" si="56"/>
        <v>46113</v>
      </c>
      <c r="D3600" t="s">
        <v>356</v>
      </c>
      <c r="E3600" t="s">
        <v>476</v>
      </c>
      <c r="F3600" t="s">
        <v>2510</v>
      </c>
      <c r="G3600" s="144">
        <v>12.4274238</v>
      </c>
      <c r="H3600" t="str">
        <f>IF(VLOOKUP(A3600,$J$4:$K$19,2)="Y",IF(G3600&lt;='State Zip Codes'!$P$4,'State Zip Codes'!$P$3,IF(G3600&lt;='State Zip Codes'!$Q$4,'State Zip Codes'!$Q$3,IF(G3600&lt;='State Zip Codes'!$R$4,'State Zip Codes'!$R$3,IF(G3600&lt;='State Zip Codes'!$S$4,'State Zip Codes'!$S$3,IF(G3600&lt;='State Zip Codes'!$T$4,'State Zip Codes'!$T$3,"OUT OF TERRITORY"))))),$U$3)</f>
        <v>Zone 5</v>
      </c>
    </row>
    <row r="3601" spans="1:8" x14ac:dyDescent="0.25">
      <c r="A3601" t="s">
        <v>370</v>
      </c>
      <c r="B3601">
        <v>46143</v>
      </c>
      <c r="C3601" t="str">
        <f t="shared" si="56"/>
        <v>46143</v>
      </c>
      <c r="D3601" t="s">
        <v>356</v>
      </c>
      <c r="E3601" t="s">
        <v>2465</v>
      </c>
      <c r="F3601" t="s">
        <v>1135</v>
      </c>
      <c r="G3601" s="144">
        <v>12.4274238</v>
      </c>
      <c r="H3601" t="str">
        <f>IF(VLOOKUP(A3601,$J$4:$K$19,2)="Y",IF(G3601&lt;='State Zip Codes'!$P$4,'State Zip Codes'!$P$3,IF(G3601&lt;='State Zip Codes'!$Q$4,'State Zip Codes'!$Q$3,IF(G3601&lt;='State Zip Codes'!$R$4,'State Zip Codes'!$R$3,IF(G3601&lt;='State Zip Codes'!$S$4,'State Zip Codes'!$S$3,IF(G3601&lt;='State Zip Codes'!$T$4,'State Zip Codes'!$T$3,"OUT OF TERRITORY"))))),$U$3)</f>
        <v>Zone 5</v>
      </c>
    </row>
    <row r="3602" spans="1:8" x14ac:dyDescent="0.25">
      <c r="A3602" t="s">
        <v>370</v>
      </c>
      <c r="B3602">
        <v>46123</v>
      </c>
      <c r="C3602" t="str">
        <f t="shared" si="56"/>
        <v>46123</v>
      </c>
      <c r="D3602" t="s">
        <v>356</v>
      </c>
      <c r="E3602" t="s">
        <v>2511</v>
      </c>
      <c r="F3602" t="s">
        <v>2050</v>
      </c>
      <c r="G3602" s="144">
        <v>12.4274238</v>
      </c>
      <c r="H3602" t="str">
        <f>IF(VLOOKUP(A3602,$J$4:$K$19,2)="Y",IF(G3602&lt;='State Zip Codes'!$P$4,'State Zip Codes'!$P$3,IF(G3602&lt;='State Zip Codes'!$Q$4,'State Zip Codes'!$Q$3,IF(G3602&lt;='State Zip Codes'!$R$4,'State Zip Codes'!$R$3,IF(G3602&lt;='State Zip Codes'!$S$4,'State Zip Codes'!$S$3,IF(G3602&lt;='State Zip Codes'!$T$4,'State Zip Codes'!$T$3,"OUT OF TERRITORY"))))),$U$3)</f>
        <v>Zone 5</v>
      </c>
    </row>
    <row r="3603" spans="1:8" x14ac:dyDescent="0.25">
      <c r="A3603" t="s">
        <v>370</v>
      </c>
      <c r="B3603">
        <v>46236</v>
      </c>
      <c r="C3603" t="str">
        <f t="shared" si="56"/>
        <v>46236</v>
      </c>
      <c r="D3603" t="s">
        <v>356</v>
      </c>
      <c r="E3603" t="s">
        <v>811</v>
      </c>
      <c r="F3603" t="s">
        <v>2508</v>
      </c>
      <c r="G3603" s="144">
        <v>12.4274238</v>
      </c>
      <c r="H3603" t="str">
        <f>IF(VLOOKUP(A3603,$J$4:$K$19,2)="Y",IF(G3603&lt;='State Zip Codes'!$P$4,'State Zip Codes'!$P$3,IF(G3603&lt;='State Zip Codes'!$Q$4,'State Zip Codes'!$Q$3,IF(G3603&lt;='State Zip Codes'!$R$4,'State Zip Codes'!$R$3,IF(G3603&lt;='State Zip Codes'!$S$4,'State Zip Codes'!$S$3,IF(G3603&lt;='State Zip Codes'!$T$4,'State Zip Codes'!$T$3,"OUT OF TERRITORY"))))),$U$3)</f>
        <v>Zone 5</v>
      </c>
    </row>
    <row r="3604" spans="1:8" x14ac:dyDescent="0.25">
      <c r="A3604" t="s">
        <v>370</v>
      </c>
      <c r="B3604">
        <v>46256</v>
      </c>
      <c r="C3604" t="str">
        <f t="shared" si="56"/>
        <v>46256</v>
      </c>
      <c r="D3604" t="s">
        <v>356</v>
      </c>
      <c r="E3604" t="s">
        <v>811</v>
      </c>
      <c r="F3604" t="s">
        <v>2508</v>
      </c>
      <c r="G3604" s="144">
        <v>13.048794989999999</v>
      </c>
      <c r="H3604" t="str">
        <f>IF(VLOOKUP(A3604,$J$4:$K$19,2)="Y",IF(G3604&lt;='State Zip Codes'!$P$4,'State Zip Codes'!$P$3,IF(G3604&lt;='State Zip Codes'!$Q$4,'State Zip Codes'!$Q$3,IF(G3604&lt;='State Zip Codes'!$R$4,'State Zip Codes'!$R$3,IF(G3604&lt;='State Zip Codes'!$S$4,'State Zip Codes'!$S$3,IF(G3604&lt;='State Zip Codes'!$T$4,'State Zip Codes'!$T$3,"OUT OF TERRITORY"))))),$U$3)</f>
        <v>Zone 5</v>
      </c>
    </row>
    <row r="3605" spans="1:8" x14ac:dyDescent="0.25">
      <c r="A3605" t="s">
        <v>370</v>
      </c>
      <c r="B3605">
        <v>46112</v>
      </c>
      <c r="C3605" t="str">
        <f t="shared" si="56"/>
        <v>46112</v>
      </c>
      <c r="D3605" t="s">
        <v>356</v>
      </c>
      <c r="E3605" t="s">
        <v>2511</v>
      </c>
      <c r="F3605" t="s">
        <v>2512</v>
      </c>
      <c r="G3605" s="144">
        <v>13.670166179999999</v>
      </c>
      <c r="H3605" t="str">
        <f>IF(VLOOKUP(A3605,$J$4:$K$19,2)="Y",IF(G3605&lt;='State Zip Codes'!$P$4,'State Zip Codes'!$P$3,IF(G3605&lt;='State Zip Codes'!$Q$4,'State Zip Codes'!$Q$3,IF(G3605&lt;='State Zip Codes'!$R$4,'State Zip Codes'!$R$3,IF(G3605&lt;='State Zip Codes'!$S$4,'State Zip Codes'!$S$3,IF(G3605&lt;='State Zip Codes'!$T$4,'State Zip Codes'!$T$3,"OUT OF TERRITORY"))))),$U$3)</f>
        <v>Zone 5</v>
      </c>
    </row>
    <row r="3606" spans="1:8" x14ac:dyDescent="0.25">
      <c r="A3606" t="s">
        <v>370</v>
      </c>
      <c r="B3606">
        <v>46032</v>
      </c>
      <c r="C3606" t="str">
        <f t="shared" si="56"/>
        <v>46032</v>
      </c>
      <c r="D3606" t="s">
        <v>356</v>
      </c>
      <c r="E3606" t="s">
        <v>626</v>
      </c>
      <c r="F3606" t="s">
        <v>2513</v>
      </c>
      <c r="G3606" s="144">
        <v>14.291537369999999</v>
      </c>
      <c r="H3606" t="str">
        <f>IF(VLOOKUP(A3606,$J$4:$K$19,2)="Y",IF(G3606&lt;='State Zip Codes'!$P$4,'State Zip Codes'!$P$3,IF(G3606&lt;='State Zip Codes'!$Q$4,'State Zip Codes'!$Q$3,IF(G3606&lt;='State Zip Codes'!$R$4,'State Zip Codes'!$R$3,IF(G3606&lt;='State Zip Codes'!$S$4,'State Zip Codes'!$S$3,IF(G3606&lt;='State Zip Codes'!$T$4,'State Zip Codes'!$T$3,"OUT OF TERRITORY"))))),$U$3)</f>
        <v>Zone 5</v>
      </c>
    </row>
    <row r="3607" spans="1:8" x14ac:dyDescent="0.25">
      <c r="A3607" t="s">
        <v>370</v>
      </c>
      <c r="B3607">
        <v>46163</v>
      </c>
      <c r="C3607" t="str">
        <f t="shared" si="56"/>
        <v>46163</v>
      </c>
      <c r="D3607" t="s">
        <v>356</v>
      </c>
      <c r="E3607" t="s">
        <v>2158</v>
      </c>
      <c r="F3607" t="s">
        <v>2514</v>
      </c>
      <c r="G3607" s="144">
        <v>14.291537369999999</v>
      </c>
      <c r="H3607" t="str">
        <f>IF(VLOOKUP(A3607,$J$4:$K$19,2)="Y",IF(G3607&lt;='State Zip Codes'!$P$4,'State Zip Codes'!$P$3,IF(G3607&lt;='State Zip Codes'!$Q$4,'State Zip Codes'!$Q$3,IF(G3607&lt;='State Zip Codes'!$R$4,'State Zip Codes'!$R$3,IF(G3607&lt;='State Zip Codes'!$S$4,'State Zip Codes'!$S$3,IF(G3607&lt;='State Zip Codes'!$T$4,'State Zip Codes'!$T$3,"OUT OF TERRITORY"))))),$U$3)</f>
        <v>Zone 5</v>
      </c>
    </row>
    <row r="3608" spans="1:8" x14ac:dyDescent="0.25">
      <c r="A3608" t="s">
        <v>370</v>
      </c>
      <c r="B3608">
        <v>46168</v>
      </c>
      <c r="C3608" t="str">
        <f t="shared" si="56"/>
        <v>46168</v>
      </c>
      <c r="D3608" t="s">
        <v>356</v>
      </c>
      <c r="E3608" t="s">
        <v>2511</v>
      </c>
      <c r="F3608" t="s">
        <v>1560</v>
      </c>
      <c r="G3608" s="144">
        <v>14.912908559999998</v>
      </c>
      <c r="H3608" t="str">
        <f>IF(VLOOKUP(A3608,$J$4:$K$19,2)="Y",IF(G3608&lt;='State Zip Codes'!$P$4,'State Zip Codes'!$P$3,IF(G3608&lt;='State Zip Codes'!$Q$4,'State Zip Codes'!$Q$3,IF(G3608&lt;='State Zip Codes'!$R$4,'State Zip Codes'!$R$3,IF(G3608&lt;='State Zip Codes'!$S$4,'State Zip Codes'!$S$3,IF(G3608&lt;='State Zip Codes'!$T$4,'State Zip Codes'!$T$3,"OUT OF TERRITORY"))))),$U$3)</f>
        <v>Zone 5</v>
      </c>
    </row>
    <row r="3609" spans="1:8" x14ac:dyDescent="0.25">
      <c r="A3609" t="s">
        <v>370</v>
      </c>
      <c r="B3609">
        <v>46184</v>
      </c>
      <c r="C3609" t="str">
        <f t="shared" si="56"/>
        <v>46184</v>
      </c>
      <c r="D3609" t="s">
        <v>356</v>
      </c>
      <c r="E3609" t="s">
        <v>2465</v>
      </c>
      <c r="F3609" t="s">
        <v>2515</v>
      </c>
      <c r="G3609" s="144">
        <v>14.912908559999998</v>
      </c>
      <c r="H3609" t="str">
        <f>IF(VLOOKUP(A3609,$J$4:$K$19,2)="Y",IF(G3609&lt;='State Zip Codes'!$P$4,'State Zip Codes'!$P$3,IF(G3609&lt;='State Zip Codes'!$Q$4,'State Zip Codes'!$Q$3,IF(G3609&lt;='State Zip Codes'!$R$4,'State Zip Codes'!$R$3,IF(G3609&lt;='State Zip Codes'!$S$4,'State Zip Codes'!$S$3,IF(G3609&lt;='State Zip Codes'!$T$4,'State Zip Codes'!$T$3,"OUT OF TERRITORY"))))),$U$3)</f>
        <v>Zone 5</v>
      </c>
    </row>
    <row r="3610" spans="1:8" x14ac:dyDescent="0.25">
      <c r="A3610" t="s">
        <v>370</v>
      </c>
      <c r="B3610">
        <v>46033</v>
      </c>
      <c r="C3610" t="str">
        <f t="shared" si="56"/>
        <v>46033</v>
      </c>
      <c r="D3610" t="s">
        <v>356</v>
      </c>
      <c r="E3610" t="s">
        <v>626</v>
      </c>
      <c r="F3610" t="s">
        <v>2513</v>
      </c>
      <c r="G3610" s="144">
        <v>14.912908559999998</v>
      </c>
      <c r="H3610" t="str">
        <f>IF(VLOOKUP(A3610,$J$4:$K$19,2)="Y",IF(G3610&lt;='State Zip Codes'!$P$4,'State Zip Codes'!$P$3,IF(G3610&lt;='State Zip Codes'!$Q$4,'State Zip Codes'!$Q$3,IF(G3610&lt;='State Zip Codes'!$R$4,'State Zip Codes'!$R$3,IF(G3610&lt;='State Zip Codes'!$S$4,'State Zip Codes'!$S$3,IF(G3610&lt;='State Zip Codes'!$T$4,'State Zip Codes'!$T$3,"OUT OF TERRITORY"))))),$U$3)</f>
        <v>Zone 5</v>
      </c>
    </row>
    <row r="3611" spans="1:8" x14ac:dyDescent="0.25">
      <c r="A3611" t="s">
        <v>370</v>
      </c>
      <c r="B3611">
        <v>46085</v>
      </c>
      <c r="C3611" t="str">
        <f t="shared" si="56"/>
        <v>46085</v>
      </c>
      <c r="D3611" t="s">
        <v>356</v>
      </c>
      <c r="E3611" t="s">
        <v>626</v>
      </c>
      <c r="F3611" t="s">
        <v>2516</v>
      </c>
      <c r="G3611" s="144">
        <v>15.53427975</v>
      </c>
      <c r="H3611" t="str">
        <f>IF(VLOOKUP(A3611,$J$4:$K$19,2)="Y",IF(G3611&lt;='State Zip Codes'!$P$4,'State Zip Codes'!$P$3,IF(G3611&lt;='State Zip Codes'!$Q$4,'State Zip Codes'!$Q$3,IF(G3611&lt;='State Zip Codes'!$R$4,'State Zip Codes'!$R$3,IF(G3611&lt;='State Zip Codes'!$S$4,'State Zip Codes'!$S$3,IF(G3611&lt;='State Zip Codes'!$T$4,'State Zip Codes'!$T$3,"OUT OF TERRITORY"))))),$U$3)</f>
        <v>Zone 5</v>
      </c>
    </row>
    <row r="3612" spans="1:8" x14ac:dyDescent="0.25">
      <c r="A3612" t="s">
        <v>370</v>
      </c>
      <c r="B3612">
        <v>46038</v>
      </c>
      <c r="C3612" t="str">
        <f t="shared" si="56"/>
        <v>46038</v>
      </c>
      <c r="D3612" t="s">
        <v>356</v>
      </c>
      <c r="E3612" t="s">
        <v>626</v>
      </c>
      <c r="F3612" t="s">
        <v>2516</v>
      </c>
      <c r="G3612" s="144">
        <v>15.53427975</v>
      </c>
      <c r="H3612" t="str">
        <f>IF(VLOOKUP(A3612,$J$4:$K$19,2)="Y",IF(G3612&lt;='State Zip Codes'!$P$4,'State Zip Codes'!$P$3,IF(G3612&lt;='State Zip Codes'!$Q$4,'State Zip Codes'!$Q$3,IF(G3612&lt;='State Zip Codes'!$R$4,'State Zip Codes'!$R$3,IF(G3612&lt;='State Zip Codes'!$S$4,'State Zip Codes'!$S$3,IF(G3612&lt;='State Zip Codes'!$T$4,'State Zip Codes'!$T$3,"OUT OF TERRITORY"))))),$U$3)</f>
        <v>Zone 5</v>
      </c>
    </row>
    <row r="3613" spans="1:8" x14ac:dyDescent="0.25">
      <c r="A3613" t="s">
        <v>370</v>
      </c>
      <c r="B3613">
        <v>46055</v>
      </c>
      <c r="C3613" t="str">
        <f t="shared" si="56"/>
        <v>46055</v>
      </c>
      <c r="D3613" t="s">
        <v>356</v>
      </c>
      <c r="E3613" t="s">
        <v>2158</v>
      </c>
      <c r="F3613" t="s">
        <v>2517</v>
      </c>
      <c r="G3613" s="144">
        <v>16.155650939999997</v>
      </c>
      <c r="H3613" t="str">
        <f>IF(VLOOKUP(A3613,$J$4:$K$19,2)="Y",IF(G3613&lt;='State Zip Codes'!$P$4,'State Zip Codes'!$P$3,IF(G3613&lt;='State Zip Codes'!$Q$4,'State Zip Codes'!$Q$3,IF(G3613&lt;='State Zip Codes'!$R$4,'State Zip Codes'!$R$3,IF(G3613&lt;='State Zip Codes'!$S$4,'State Zip Codes'!$S$3,IF(G3613&lt;='State Zip Codes'!$T$4,'State Zip Codes'!$T$3,"OUT OF TERRITORY"))))),$U$3)</f>
        <v>Zone 5</v>
      </c>
    </row>
    <row r="3614" spans="1:8" x14ac:dyDescent="0.25">
      <c r="A3614" t="s">
        <v>370</v>
      </c>
      <c r="B3614">
        <v>46077</v>
      </c>
      <c r="C3614" t="str">
        <f t="shared" si="56"/>
        <v>46077</v>
      </c>
      <c r="D3614" t="s">
        <v>356</v>
      </c>
      <c r="E3614" t="s">
        <v>561</v>
      </c>
      <c r="F3614" t="s">
        <v>2518</v>
      </c>
      <c r="G3614" s="144">
        <v>16.155650939999997</v>
      </c>
      <c r="H3614" t="str">
        <f>IF(VLOOKUP(A3614,$J$4:$K$19,2)="Y",IF(G3614&lt;='State Zip Codes'!$P$4,'State Zip Codes'!$P$3,IF(G3614&lt;='State Zip Codes'!$Q$4,'State Zip Codes'!$Q$3,IF(G3614&lt;='State Zip Codes'!$R$4,'State Zip Codes'!$R$3,IF(G3614&lt;='State Zip Codes'!$S$4,'State Zip Codes'!$S$3,IF(G3614&lt;='State Zip Codes'!$T$4,'State Zip Codes'!$T$3,"OUT OF TERRITORY"))))),$U$3)</f>
        <v>Zone 5</v>
      </c>
    </row>
    <row r="3615" spans="1:8" x14ac:dyDescent="0.25">
      <c r="A3615" t="s">
        <v>370</v>
      </c>
      <c r="B3615">
        <v>46158</v>
      </c>
      <c r="C3615" t="str">
        <f t="shared" si="56"/>
        <v>46158</v>
      </c>
      <c r="D3615" t="s">
        <v>356</v>
      </c>
      <c r="E3615" t="s">
        <v>476</v>
      </c>
      <c r="F3615" t="s">
        <v>2519</v>
      </c>
      <c r="G3615" s="144">
        <v>16.777022129999999</v>
      </c>
      <c r="H3615" t="str">
        <f>IF(VLOOKUP(A3615,$J$4:$K$19,2)="Y",IF(G3615&lt;='State Zip Codes'!$P$4,'State Zip Codes'!$P$3,IF(G3615&lt;='State Zip Codes'!$Q$4,'State Zip Codes'!$Q$3,IF(G3615&lt;='State Zip Codes'!$R$4,'State Zip Codes'!$R$3,IF(G3615&lt;='State Zip Codes'!$S$4,'State Zip Codes'!$S$3,IF(G3615&lt;='State Zip Codes'!$T$4,'State Zip Codes'!$T$3,"OUT OF TERRITORY"))))),$U$3)</f>
        <v>Zone 5</v>
      </c>
    </row>
    <row r="3616" spans="1:8" x14ac:dyDescent="0.25">
      <c r="A3616" t="s">
        <v>370</v>
      </c>
      <c r="B3616">
        <v>46037</v>
      </c>
      <c r="C3616" t="str">
        <f t="shared" si="56"/>
        <v>46037</v>
      </c>
      <c r="D3616" t="s">
        <v>356</v>
      </c>
      <c r="E3616" t="s">
        <v>626</v>
      </c>
      <c r="F3616" t="s">
        <v>2516</v>
      </c>
      <c r="G3616" s="144">
        <v>17.39839332</v>
      </c>
      <c r="H3616" t="str">
        <f>IF(VLOOKUP(A3616,$J$4:$K$19,2)="Y",IF(G3616&lt;='State Zip Codes'!$P$4,'State Zip Codes'!$P$3,IF(G3616&lt;='State Zip Codes'!$Q$4,'State Zip Codes'!$Q$3,IF(G3616&lt;='State Zip Codes'!$R$4,'State Zip Codes'!$R$3,IF(G3616&lt;='State Zip Codes'!$S$4,'State Zip Codes'!$S$3,IF(G3616&lt;='State Zip Codes'!$T$4,'State Zip Codes'!$T$3,"OUT OF TERRITORY"))))),$U$3)</f>
        <v>Zone 5</v>
      </c>
    </row>
    <row r="3617" spans="1:8" x14ac:dyDescent="0.25">
      <c r="A3617" t="s">
        <v>370</v>
      </c>
      <c r="B3617">
        <v>46126</v>
      </c>
      <c r="C3617" t="str">
        <f t="shared" si="56"/>
        <v>46126</v>
      </c>
      <c r="D3617" t="s">
        <v>356</v>
      </c>
      <c r="E3617" t="s">
        <v>2072</v>
      </c>
      <c r="F3617" t="s">
        <v>2520</v>
      </c>
      <c r="G3617" s="144">
        <v>17.39839332</v>
      </c>
      <c r="H3617" t="str">
        <f>IF(VLOOKUP(A3617,$J$4:$K$19,2)="Y",IF(G3617&lt;='State Zip Codes'!$P$4,'State Zip Codes'!$P$3,IF(G3617&lt;='State Zip Codes'!$Q$4,'State Zip Codes'!$Q$3,IF(G3617&lt;='State Zip Codes'!$R$4,'State Zip Codes'!$R$3,IF(G3617&lt;='State Zip Codes'!$S$4,'State Zip Codes'!$S$3,IF(G3617&lt;='State Zip Codes'!$T$4,'State Zip Codes'!$T$3,"OUT OF TERRITORY"))))),$U$3)</f>
        <v>Zone 5</v>
      </c>
    </row>
    <row r="3618" spans="1:8" x14ac:dyDescent="0.25">
      <c r="A3618" t="s">
        <v>370</v>
      </c>
      <c r="B3618">
        <v>46130</v>
      </c>
      <c r="C3618" t="str">
        <f t="shared" si="56"/>
        <v>46130</v>
      </c>
      <c r="D3618" t="s">
        <v>356</v>
      </c>
      <c r="E3618" t="s">
        <v>2072</v>
      </c>
      <c r="F3618" t="s">
        <v>2521</v>
      </c>
      <c r="G3618" s="144">
        <v>18.019764509999998</v>
      </c>
      <c r="H3618" t="str">
        <f>IF(VLOOKUP(A3618,$J$4:$K$19,2)="Y",IF(G3618&lt;='State Zip Codes'!$P$4,'State Zip Codes'!$P$3,IF(G3618&lt;='State Zip Codes'!$Q$4,'State Zip Codes'!$Q$3,IF(G3618&lt;='State Zip Codes'!$R$4,'State Zip Codes'!$R$3,IF(G3618&lt;='State Zip Codes'!$S$4,'State Zip Codes'!$S$3,IF(G3618&lt;='State Zip Codes'!$T$4,'State Zip Codes'!$T$3,"OUT OF TERRITORY"))))),$U$3)</f>
        <v>Zone 5</v>
      </c>
    </row>
    <row r="3619" spans="1:8" x14ac:dyDescent="0.25">
      <c r="A3619" t="s">
        <v>370</v>
      </c>
      <c r="B3619">
        <v>46167</v>
      </c>
      <c r="C3619" t="str">
        <f t="shared" si="56"/>
        <v>46167</v>
      </c>
      <c r="D3619" t="s">
        <v>356</v>
      </c>
      <c r="E3619" t="s">
        <v>2511</v>
      </c>
      <c r="F3619" t="s">
        <v>2522</v>
      </c>
      <c r="G3619" s="144">
        <v>18.019764509999998</v>
      </c>
      <c r="H3619" t="str">
        <f>IF(VLOOKUP(A3619,$J$4:$K$19,2)="Y",IF(G3619&lt;='State Zip Codes'!$P$4,'State Zip Codes'!$P$3,IF(G3619&lt;='State Zip Codes'!$Q$4,'State Zip Codes'!$Q$3,IF(G3619&lt;='State Zip Codes'!$R$4,'State Zip Codes'!$R$3,IF(G3619&lt;='State Zip Codes'!$S$4,'State Zip Codes'!$S$3,IF(G3619&lt;='State Zip Codes'!$T$4,'State Zip Codes'!$T$3,"OUT OF TERRITORY"))))),$U$3)</f>
        <v>Zone 5</v>
      </c>
    </row>
    <row r="3620" spans="1:8" x14ac:dyDescent="0.25">
      <c r="A3620" t="s">
        <v>370</v>
      </c>
      <c r="B3620">
        <v>46106</v>
      </c>
      <c r="C3620" t="str">
        <f t="shared" si="56"/>
        <v>46106</v>
      </c>
      <c r="D3620" t="s">
        <v>356</v>
      </c>
      <c r="E3620" t="s">
        <v>2465</v>
      </c>
      <c r="F3620" t="s">
        <v>2523</v>
      </c>
      <c r="G3620" s="144">
        <v>18.019764509999998</v>
      </c>
      <c r="H3620" t="str">
        <f>IF(VLOOKUP(A3620,$J$4:$K$19,2)="Y",IF(G3620&lt;='State Zip Codes'!$P$4,'State Zip Codes'!$P$3,IF(G3620&lt;='State Zip Codes'!$Q$4,'State Zip Codes'!$Q$3,IF(G3620&lt;='State Zip Codes'!$R$4,'State Zip Codes'!$R$3,IF(G3620&lt;='State Zip Codes'!$S$4,'State Zip Codes'!$S$3,IF(G3620&lt;='State Zip Codes'!$T$4,'State Zip Codes'!$T$3,"OUT OF TERRITORY"))))),$U$3)</f>
        <v>Zone 5</v>
      </c>
    </row>
    <row r="3621" spans="1:8" x14ac:dyDescent="0.25">
      <c r="A3621" t="s">
        <v>370</v>
      </c>
      <c r="B3621">
        <v>46162</v>
      </c>
      <c r="C3621" t="str">
        <f t="shared" si="56"/>
        <v>46162</v>
      </c>
      <c r="D3621" t="s">
        <v>356</v>
      </c>
      <c r="E3621" t="s">
        <v>2465</v>
      </c>
      <c r="F3621" t="s">
        <v>2524</v>
      </c>
      <c r="G3621" s="144">
        <v>18.6411357</v>
      </c>
      <c r="H3621" t="str">
        <f>IF(VLOOKUP(A3621,$J$4:$K$19,2)="Y",IF(G3621&lt;='State Zip Codes'!$P$4,'State Zip Codes'!$P$3,IF(G3621&lt;='State Zip Codes'!$Q$4,'State Zip Codes'!$Q$3,IF(G3621&lt;='State Zip Codes'!$R$4,'State Zip Codes'!$R$3,IF(G3621&lt;='State Zip Codes'!$S$4,'State Zip Codes'!$S$3,IF(G3621&lt;='State Zip Codes'!$T$4,'State Zip Codes'!$T$3,"OUT OF TERRITORY"))))),$U$3)</f>
        <v>Zone 5</v>
      </c>
    </row>
    <row r="3622" spans="1:8" x14ac:dyDescent="0.25">
      <c r="A3622" t="s">
        <v>370</v>
      </c>
      <c r="B3622">
        <v>46074</v>
      </c>
      <c r="C3622" t="str">
        <f t="shared" si="56"/>
        <v>46074</v>
      </c>
      <c r="D3622" t="s">
        <v>356</v>
      </c>
      <c r="E3622" t="s">
        <v>626</v>
      </c>
      <c r="F3622" t="s">
        <v>2052</v>
      </c>
      <c r="G3622" s="144">
        <v>18.6411357</v>
      </c>
      <c r="H3622" t="str">
        <f>IF(VLOOKUP(A3622,$J$4:$K$19,2)="Y",IF(G3622&lt;='State Zip Codes'!$P$4,'State Zip Codes'!$P$3,IF(G3622&lt;='State Zip Codes'!$Q$4,'State Zip Codes'!$Q$3,IF(G3622&lt;='State Zip Codes'!$R$4,'State Zip Codes'!$R$3,IF(G3622&lt;='State Zip Codes'!$S$4,'State Zip Codes'!$S$3,IF(G3622&lt;='State Zip Codes'!$T$4,'State Zip Codes'!$T$3,"OUT OF TERRITORY"))))),$U$3)</f>
        <v>Zone 5</v>
      </c>
    </row>
    <row r="3623" spans="1:8" x14ac:dyDescent="0.25">
      <c r="A3623" t="s">
        <v>370</v>
      </c>
      <c r="B3623">
        <v>46110</v>
      </c>
      <c r="C3623" t="str">
        <f t="shared" si="56"/>
        <v>46110</v>
      </c>
      <c r="D3623" t="s">
        <v>356</v>
      </c>
      <c r="E3623" t="s">
        <v>2072</v>
      </c>
      <c r="F3623" t="s">
        <v>2525</v>
      </c>
      <c r="G3623" s="144">
        <v>19.262506889999997</v>
      </c>
      <c r="H3623" t="str">
        <f>IF(VLOOKUP(A3623,$J$4:$K$19,2)="Y",IF(G3623&lt;='State Zip Codes'!$P$4,'State Zip Codes'!$P$3,IF(G3623&lt;='State Zip Codes'!$Q$4,'State Zip Codes'!$Q$3,IF(G3623&lt;='State Zip Codes'!$R$4,'State Zip Codes'!$R$3,IF(G3623&lt;='State Zip Codes'!$S$4,'State Zip Codes'!$S$3,IF(G3623&lt;='State Zip Codes'!$T$4,'State Zip Codes'!$T$3,"OUT OF TERRITORY"))))),$U$3)</f>
        <v>Zone 5</v>
      </c>
    </row>
    <row r="3624" spans="1:8" x14ac:dyDescent="0.25">
      <c r="A3624" t="s">
        <v>370</v>
      </c>
      <c r="B3624">
        <v>46040</v>
      </c>
      <c r="C3624" t="str">
        <f t="shared" si="56"/>
        <v>46040</v>
      </c>
      <c r="D3624" t="s">
        <v>356</v>
      </c>
      <c r="E3624" t="s">
        <v>2158</v>
      </c>
      <c r="F3624" t="s">
        <v>2526</v>
      </c>
      <c r="G3624" s="144">
        <v>19.883878079999999</v>
      </c>
      <c r="H3624" t="str">
        <f>IF(VLOOKUP(A3624,$J$4:$K$19,2)="Y",IF(G3624&lt;='State Zip Codes'!$P$4,'State Zip Codes'!$P$3,IF(G3624&lt;='State Zip Codes'!$Q$4,'State Zip Codes'!$Q$3,IF(G3624&lt;='State Zip Codes'!$R$4,'State Zip Codes'!$R$3,IF(G3624&lt;='State Zip Codes'!$S$4,'State Zip Codes'!$S$3,IF(G3624&lt;='State Zip Codes'!$T$4,'State Zip Codes'!$T$3,"OUT OF TERRITORY"))))),$U$3)</f>
        <v>Zone 5</v>
      </c>
    </row>
    <row r="3625" spans="1:8" x14ac:dyDescent="0.25">
      <c r="A3625" t="s">
        <v>370</v>
      </c>
      <c r="B3625">
        <v>46140</v>
      </c>
      <c r="C3625" t="str">
        <f t="shared" si="56"/>
        <v>46140</v>
      </c>
      <c r="D3625" t="s">
        <v>356</v>
      </c>
      <c r="E3625" t="s">
        <v>2158</v>
      </c>
      <c r="F3625" t="s">
        <v>2230</v>
      </c>
      <c r="G3625" s="144">
        <v>19.883878079999999</v>
      </c>
      <c r="H3625" t="str">
        <f>IF(VLOOKUP(A3625,$J$4:$K$19,2)="Y",IF(G3625&lt;='State Zip Codes'!$P$4,'State Zip Codes'!$P$3,IF(G3625&lt;='State Zip Codes'!$Q$4,'State Zip Codes'!$Q$3,IF(G3625&lt;='State Zip Codes'!$R$4,'State Zip Codes'!$R$3,IF(G3625&lt;='State Zip Codes'!$S$4,'State Zip Codes'!$S$3,IF(G3625&lt;='State Zip Codes'!$T$4,'State Zip Codes'!$T$3,"OUT OF TERRITORY"))))),$U$3)</f>
        <v>Zone 5</v>
      </c>
    </row>
    <row r="3626" spans="1:8" x14ac:dyDescent="0.25">
      <c r="A3626" t="s">
        <v>370</v>
      </c>
      <c r="B3626">
        <v>46131</v>
      </c>
      <c r="C3626" t="str">
        <f t="shared" si="56"/>
        <v>46131</v>
      </c>
      <c r="D3626" t="s">
        <v>356</v>
      </c>
      <c r="E3626" t="s">
        <v>2465</v>
      </c>
      <c r="F3626" t="s">
        <v>8</v>
      </c>
      <c r="G3626" s="144">
        <v>20.50524927</v>
      </c>
      <c r="H3626" t="str">
        <f>IF(VLOOKUP(A3626,$J$4:$K$19,2)="Y",IF(G3626&lt;='State Zip Codes'!$P$4,'State Zip Codes'!$P$3,IF(G3626&lt;='State Zip Codes'!$Q$4,'State Zip Codes'!$Q$3,IF(G3626&lt;='State Zip Codes'!$R$4,'State Zip Codes'!$R$3,IF(G3626&lt;='State Zip Codes'!$S$4,'State Zip Codes'!$S$3,IF(G3626&lt;='State Zip Codes'!$T$4,'State Zip Codes'!$T$3,"OUT OF TERRITORY"))))),$U$3)</f>
        <v>Zone 5</v>
      </c>
    </row>
    <row r="3627" spans="1:8" x14ac:dyDescent="0.25">
      <c r="A3627" t="s">
        <v>370</v>
      </c>
      <c r="B3627">
        <v>46075</v>
      </c>
      <c r="C3627" t="str">
        <f t="shared" si="56"/>
        <v>46075</v>
      </c>
      <c r="D3627" t="s">
        <v>356</v>
      </c>
      <c r="E3627" t="s">
        <v>561</v>
      </c>
      <c r="F3627" t="s">
        <v>2527</v>
      </c>
      <c r="G3627" s="144">
        <v>20.50524927</v>
      </c>
      <c r="H3627" t="str">
        <f>IF(VLOOKUP(A3627,$J$4:$K$19,2)="Y",IF(G3627&lt;='State Zip Codes'!$P$4,'State Zip Codes'!$P$3,IF(G3627&lt;='State Zip Codes'!$Q$4,'State Zip Codes'!$Q$3,IF(G3627&lt;='State Zip Codes'!$R$4,'State Zip Codes'!$R$3,IF(G3627&lt;='State Zip Codes'!$S$4,'State Zip Codes'!$S$3,IF(G3627&lt;='State Zip Codes'!$T$4,'State Zip Codes'!$T$3,"OUT OF TERRITORY"))))),$U$3)</f>
        <v>Zone 5</v>
      </c>
    </row>
    <row r="3628" spans="1:8" x14ac:dyDescent="0.25">
      <c r="A3628" t="s">
        <v>370</v>
      </c>
      <c r="B3628">
        <v>46118</v>
      </c>
      <c r="C3628" t="str">
        <f t="shared" si="56"/>
        <v>46118</v>
      </c>
      <c r="D3628" t="s">
        <v>356</v>
      </c>
      <c r="E3628" t="s">
        <v>2511</v>
      </c>
      <c r="F3628" t="s">
        <v>1272</v>
      </c>
      <c r="G3628" s="144">
        <v>20.50524927</v>
      </c>
      <c r="H3628" t="str">
        <f>IF(VLOOKUP(A3628,$J$4:$K$19,2)="Y",IF(G3628&lt;='State Zip Codes'!$P$4,'State Zip Codes'!$P$3,IF(G3628&lt;='State Zip Codes'!$Q$4,'State Zip Codes'!$Q$3,IF(G3628&lt;='State Zip Codes'!$R$4,'State Zip Codes'!$R$3,IF(G3628&lt;='State Zip Codes'!$S$4,'State Zip Codes'!$S$3,IF(G3628&lt;='State Zip Codes'!$T$4,'State Zip Codes'!$T$3,"OUT OF TERRITORY"))))),$U$3)</f>
        <v>Zone 5</v>
      </c>
    </row>
    <row r="3629" spans="1:8" x14ac:dyDescent="0.25">
      <c r="A3629" t="s">
        <v>370</v>
      </c>
      <c r="B3629">
        <v>46122</v>
      </c>
      <c r="C3629" t="str">
        <f t="shared" si="56"/>
        <v>46122</v>
      </c>
      <c r="D3629" t="s">
        <v>356</v>
      </c>
      <c r="E3629" t="s">
        <v>2511</v>
      </c>
      <c r="F3629" t="s">
        <v>1843</v>
      </c>
      <c r="G3629" s="144">
        <v>21.126620459999998</v>
      </c>
      <c r="H3629" t="str">
        <f>IF(VLOOKUP(A3629,$J$4:$K$19,2)="Y",IF(G3629&lt;='State Zip Codes'!$P$4,'State Zip Codes'!$P$3,IF(G3629&lt;='State Zip Codes'!$Q$4,'State Zip Codes'!$Q$3,IF(G3629&lt;='State Zip Codes'!$R$4,'State Zip Codes'!$R$3,IF(G3629&lt;='State Zip Codes'!$S$4,'State Zip Codes'!$S$3,IF(G3629&lt;='State Zip Codes'!$T$4,'State Zip Codes'!$T$3,"OUT OF TERRITORY"))))),$U$3)</f>
        <v>Zone 5</v>
      </c>
    </row>
    <row r="3630" spans="1:8" x14ac:dyDescent="0.25">
      <c r="A3630" t="s">
        <v>370</v>
      </c>
      <c r="B3630">
        <v>46062</v>
      </c>
      <c r="C3630" t="str">
        <f t="shared" si="56"/>
        <v>46062</v>
      </c>
      <c r="D3630" t="s">
        <v>356</v>
      </c>
      <c r="E3630" t="s">
        <v>626</v>
      </c>
      <c r="F3630" t="s">
        <v>2528</v>
      </c>
      <c r="G3630" s="144">
        <v>21.126620459999998</v>
      </c>
      <c r="H3630" t="str">
        <f>IF(VLOOKUP(A3630,$J$4:$K$19,2)="Y",IF(G3630&lt;='State Zip Codes'!$P$4,'State Zip Codes'!$P$3,IF(G3630&lt;='State Zip Codes'!$Q$4,'State Zip Codes'!$Q$3,IF(G3630&lt;='State Zip Codes'!$R$4,'State Zip Codes'!$R$3,IF(G3630&lt;='State Zip Codes'!$S$4,'State Zip Codes'!$S$3,IF(G3630&lt;='State Zip Codes'!$T$4,'State Zip Codes'!$T$3,"OUT OF TERRITORY"))))),$U$3)</f>
        <v>Zone 5</v>
      </c>
    </row>
    <row r="3631" spans="1:8" x14ac:dyDescent="0.25">
      <c r="A3631" t="s">
        <v>370</v>
      </c>
      <c r="B3631">
        <v>46048</v>
      </c>
      <c r="C3631" t="str">
        <f t="shared" si="56"/>
        <v>46048</v>
      </c>
      <c r="D3631" t="s">
        <v>356</v>
      </c>
      <c r="E3631" t="s">
        <v>1071</v>
      </c>
      <c r="F3631" t="s">
        <v>2529</v>
      </c>
      <c r="G3631" s="144">
        <v>22.990734029999999</v>
      </c>
      <c r="H3631" t="str">
        <f>IF(VLOOKUP(A3631,$J$4:$K$19,2)="Y",IF(G3631&lt;='State Zip Codes'!$P$4,'State Zip Codes'!$P$3,IF(G3631&lt;='State Zip Codes'!$Q$4,'State Zip Codes'!$Q$3,IF(G3631&lt;='State Zip Codes'!$R$4,'State Zip Codes'!$R$3,IF(G3631&lt;='State Zip Codes'!$S$4,'State Zip Codes'!$S$3,IF(G3631&lt;='State Zip Codes'!$T$4,'State Zip Codes'!$T$3,"OUT OF TERRITORY"))))),$U$3)</f>
        <v>Zone 5</v>
      </c>
    </row>
    <row r="3632" spans="1:8" x14ac:dyDescent="0.25">
      <c r="A3632" t="s">
        <v>370</v>
      </c>
      <c r="B3632">
        <v>46149</v>
      </c>
      <c r="C3632" t="str">
        <f t="shared" si="56"/>
        <v>46149</v>
      </c>
      <c r="D3632" t="s">
        <v>356</v>
      </c>
      <c r="E3632" t="s">
        <v>2511</v>
      </c>
      <c r="F3632" t="s">
        <v>2530</v>
      </c>
      <c r="G3632" s="144">
        <v>22.990734029999999</v>
      </c>
      <c r="H3632" t="str">
        <f>IF(VLOOKUP(A3632,$J$4:$K$19,2)="Y",IF(G3632&lt;='State Zip Codes'!$P$4,'State Zip Codes'!$P$3,IF(G3632&lt;='State Zip Codes'!$Q$4,'State Zip Codes'!$Q$3,IF(G3632&lt;='State Zip Codes'!$R$4,'State Zip Codes'!$R$3,IF(G3632&lt;='State Zip Codes'!$S$4,'State Zip Codes'!$S$3,IF(G3632&lt;='State Zip Codes'!$T$4,'State Zip Codes'!$T$3,"OUT OF TERRITORY"))))),$U$3)</f>
        <v>Zone 5</v>
      </c>
    </row>
    <row r="3633" spans="1:8" x14ac:dyDescent="0.25">
      <c r="A3633" t="s">
        <v>370</v>
      </c>
      <c r="B3633">
        <v>46060</v>
      </c>
      <c r="C3633" t="str">
        <f t="shared" si="56"/>
        <v>46060</v>
      </c>
      <c r="D3633" t="s">
        <v>356</v>
      </c>
      <c r="E3633" t="s">
        <v>626</v>
      </c>
      <c r="F3633" t="s">
        <v>2528</v>
      </c>
      <c r="G3633" s="144">
        <v>23.61210522</v>
      </c>
      <c r="H3633" t="str">
        <f>IF(VLOOKUP(A3633,$J$4:$K$19,2)="Y",IF(G3633&lt;='State Zip Codes'!$P$4,'State Zip Codes'!$P$3,IF(G3633&lt;='State Zip Codes'!$Q$4,'State Zip Codes'!$Q$3,IF(G3633&lt;='State Zip Codes'!$R$4,'State Zip Codes'!$R$3,IF(G3633&lt;='State Zip Codes'!$S$4,'State Zip Codes'!$S$3,IF(G3633&lt;='State Zip Codes'!$T$4,'State Zip Codes'!$T$3,"OUT OF TERRITORY"))))),$U$3)</f>
        <v>Zone 5</v>
      </c>
    </row>
    <row r="3634" spans="1:8" x14ac:dyDescent="0.25">
      <c r="A3634" t="s">
        <v>370</v>
      </c>
      <c r="B3634">
        <v>46157</v>
      </c>
      <c r="C3634" t="str">
        <f t="shared" si="56"/>
        <v>46157</v>
      </c>
      <c r="D3634" t="s">
        <v>356</v>
      </c>
      <c r="E3634" t="s">
        <v>476</v>
      </c>
      <c r="F3634" t="s">
        <v>2531</v>
      </c>
      <c r="G3634" s="144">
        <v>24.233476409999998</v>
      </c>
      <c r="H3634" t="str">
        <f>IF(VLOOKUP(A3634,$J$4:$K$19,2)="Y",IF(G3634&lt;='State Zip Codes'!$P$4,'State Zip Codes'!$P$3,IF(G3634&lt;='State Zip Codes'!$Q$4,'State Zip Codes'!$Q$3,IF(G3634&lt;='State Zip Codes'!$R$4,'State Zip Codes'!$R$3,IF(G3634&lt;='State Zip Codes'!$S$4,'State Zip Codes'!$S$3,IF(G3634&lt;='State Zip Codes'!$T$4,'State Zip Codes'!$T$3,"OUT OF TERRITORY"))))),$U$3)</f>
        <v>Zone 5</v>
      </c>
    </row>
    <row r="3635" spans="1:8" x14ac:dyDescent="0.25">
      <c r="A3635" t="s">
        <v>370</v>
      </c>
      <c r="B3635">
        <v>46052</v>
      </c>
      <c r="C3635" t="str">
        <f t="shared" si="56"/>
        <v>46052</v>
      </c>
      <c r="D3635" t="s">
        <v>356</v>
      </c>
      <c r="E3635" t="s">
        <v>561</v>
      </c>
      <c r="F3635" t="s">
        <v>2360</v>
      </c>
      <c r="G3635" s="144">
        <v>24.854847599999999</v>
      </c>
      <c r="H3635" t="str">
        <f>IF(VLOOKUP(A3635,$J$4:$K$19,2)="Y",IF(G3635&lt;='State Zip Codes'!$P$4,'State Zip Codes'!$P$3,IF(G3635&lt;='State Zip Codes'!$Q$4,'State Zip Codes'!$Q$3,IF(G3635&lt;='State Zip Codes'!$R$4,'State Zip Codes'!$R$3,IF(G3635&lt;='State Zip Codes'!$S$4,'State Zip Codes'!$S$3,IF(G3635&lt;='State Zip Codes'!$T$4,'State Zip Codes'!$T$3,"OUT OF TERRITORY"))))),$U$3)</f>
        <v>Zone 5</v>
      </c>
    </row>
    <row r="3636" spans="1:8" x14ac:dyDescent="0.25">
      <c r="A3636" t="s">
        <v>370</v>
      </c>
      <c r="B3636">
        <v>46161</v>
      </c>
      <c r="C3636" t="str">
        <f t="shared" si="56"/>
        <v>46161</v>
      </c>
      <c r="D3636" t="s">
        <v>356</v>
      </c>
      <c r="E3636" t="s">
        <v>2072</v>
      </c>
      <c r="F3636" t="s">
        <v>2532</v>
      </c>
      <c r="G3636" s="144">
        <v>25.476218789999997</v>
      </c>
      <c r="H3636" t="str">
        <f>IF(VLOOKUP(A3636,$J$4:$K$19,2)="Y",IF(G3636&lt;='State Zip Codes'!$P$4,'State Zip Codes'!$P$3,IF(G3636&lt;='State Zip Codes'!$Q$4,'State Zip Codes'!$Q$3,IF(G3636&lt;='State Zip Codes'!$R$4,'State Zip Codes'!$R$3,IF(G3636&lt;='State Zip Codes'!$S$4,'State Zip Codes'!$S$3,IF(G3636&lt;='State Zip Codes'!$T$4,'State Zip Codes'!$T$3,"OUT OF TERRITORY"))))),$U$3)</f>
        <v>Zone 5</v>
      </c>
    </row>
    <row r="3637" spans="1:8" x14ac:dyDescent="0.25">
      <c r="A3637" t="s">
        <v>370</v>
      </c>
      <c r="B3637">
        <v>46069</v>
      </c>
      <c r="C3637" t="str">
        <f t="shared" si="56"/>
        <v>46069</v>
      </c>
      <c r="D3637" t="s">
        <v>356</v>
      </c>
      <c r="E3637" t="s">
        <v>626</v>
      </c>
      <c r="F3637" t="s">
        <v>1645</v>
      </c>
      <c r="G3637" s="144">
        <v>25.476218789999997</v>
      </c>
      <c r="H3637" t="str">
        <f>IF(VLOOKUP(A3637,$J$4:$K$19,2)="Y",IF(G3637&lt;='State Zip Codes'!$P$4,'State Zip Codes'!$P$3,IF(G3637&lt;='State Zip Codes'!$Q$4,'State Zip Codes'!$Q$3,IF(G3637&lt;='State Zip Codes'!$R$4,'State Zip Codes'!$R$3,IF(G3637&lt;='State Zip Codes'!$S$4,'State Zip Codes'!$S$3,IF(G3637&lt;='State Zip Codes'!$T$4,'State Zip Codes'!$T$3,"OUT OF TERRITORY"))))),$U$3)</f>
        <v>Zone 5</v>
      </c>
    </row>
    <row r="3638" spans="1:8" x14ac:dyDescent="0.25">
      <c r="A3638" t="s">
        <v>370</v>
      </c>
      <c r="B3638">
        <v>46176</v>
      </c>
      <c r="C3638" t="str">
        <f t="shared" si="56"/>
        <v>46176</v>
      </c>
      <c r="D3638" t="s">
        <v>356</v>
      </c>
      <c r="E3638" t="s">
        <v>2072</v>
      </c>
      <c r="F3638" t="s">
        <v>2100</v>
      </c>
      <c r="G3638" s="144">
        <v>26.097589979999999</v>
      </c>
      <c r="H3638" t="str">
        <f>IF(VLOOKUP(A3638,$J$4:$K$19,2)="Y",IF(G3638&lt;='State Zip Codes'!$P$4,'State Zip Codes'!$P$3,IF(G3638&lt;='State Zip Codes'!$Q$4,'State Zip Codes'!$Q$3,IF(G3638&lt;='State Zip Codes'!$R$4,'State Zip Codes'!$R$3,IF(G3638&lt;='State Zip Codes'!$S$4,'State Zip Codes'!$S$3,IF(G3638&lt;='State Zip Codes'!$T$4,'State Zip Codes'!$T$3,"OUT OF TERRITORY"))))),$U$3)</f>
        <v>Zone 5</v>
      </c>
    </row>
    <row r="3639" spans="1:8" x14ac:dyDescent="0.25">
      <c r="A3639" t="s">
        <v>370</v>
      </c>
      <c r="B3639">
        <v>46165</v>
      </c>
      <c r="C3639" t="str">
        <f t="shared" si="56"/>
        <v>46165</v>
      </c>
      <c r="D3639" t="s">
        <v>356</v>
      </c>
      <c r="E3639" t="s">
        <v>2511</v>
      </c>
      <c r="F3639" t="s">
        <v>2533</v>
      </c>
      <c r="G3639" s="144">
        <v>26.097589979999999</v>
      </c>
      <c r="H3639" t="str">
        <f>IF(VLOOKUP(A3639,$J$4:$K$19,2)="Y",IF(G3639&lt;='State Zip Codes'!$P$4,'State Zip Codes'!$P$3,IF(G3639&lt;='State Zip Codes'!$Q$4,'State Zip Codes'!$Q$3,IF(G3639&lt;='State Zip Codes'!$R$4,'State Zip Codes'!$R$3,IF(G3639&lt;='State Zip Codes'!$S$4,'State Zip Codes'!$S$3,IF(G3639&lt;='State Zip Codes'!$T$4,'State Zip Codes'!$T$3,"OUT OF TERRITORY"))))),$U$3)</f>
        <v>Zone 5</v>
      </c>
    </row>
    <row r="3640" spans="1:8" x14ac:dyDescent="0.25">
      <c r="A3640" t="s">
        <v>370</v>
      </c>
      <c r="B3640">
        <v>46034</v>
      </c>
      <c r="C3640" t="str">
        <f t="shared" si="56"/>
        <v>46034</v>
      </c>
      <c r="D3640" t="s">
        <v>356</v>
      </c>
      <c r="E3640" t="s">
        <v>626</v>
      </c>
      <c r="F3640" t="s">
        <v>1420</v>
      </c>
      <c r="G3640" s="144">
        <v>26.097589979999999</v>
      </c>
      <c r="H3640" t="str">
        <f>IF(VLOOKUP(A3640,$J$4:$K$19,2)="Y",IF(G3640&lt;='State Zip Codes'!$P$4,'State Zip Codes'!$P$3,IF(G3640&lt;='State Zip Codes'!$Q$4,'State Zip Codes'!$Q$3,IF(G3640&lt;='State Zip Codes'!$R$4,'State Zip Codes'!$R$3,IF(G3640&lt;='State Zip Codes'!$S$4,'State Zip Codes'!$S$3,IF(G3640&lt;='State Zip Codes'!$T$4,'State Zip Codes'!$T$3,"OUT OF TERRITORY"))))),$U$3)</f>
        <v>Zone 5</v>
      </c>
    </row>
    <row r="3641" spans="1:8" x14ac:dyDescent="0.25">
      <c r="A3641" t="s">
        <v>370</v>
      </c>
      <c r="B3641">
        <v>46064</v>
      </c>
      <c r="C3641" t="str">
        <f t="shared" si="56"/>
        <v>46064</v>
      </c>
      <c r="D3641" t="s">
        <v>356</v>
      </c>
      <c r="E3641" t="s">
        <v>1071</v>
      </c>
      <c r="F3641" t="s">
        <v>2534</v>
      </c>
      <c r="G3641" s="144">
        <v>26.097589979999999</v>
      </c>
      <c r="H3641" t="str">
        <f>IF(VLOOKUP(A3641,$J$4:$K$19,2)="Y",IF(G3641&lt;='State Zip Codes'!$P$4,'State Zip Codes'!$P$3,IF(G3641&lt;='State Zip Codes'!$Q$4,'State Zip Codes'!$Q$3,IF(G3641&lt;='State Zip Codes'!$R$4,'State Zip Codes'!$R$3,IF(G3641&lt;='State Zip Codes'!$S$4,'State Zip Codes'!$S$3,IF(G3641&lt;='State Zip Codes'!$T$4,'State Zip Codes'!$T$3,"OUT OF TERRITORY"))))),$U$3)</f>
        <v>Zone 5</v>
      </c>
    </row>
    <row r="3642" spans="1:8" x14ac:dyDescent="0.25">
      <c r="A3642" t="s">
        <v>370</v>
      </c>
      <c r="B3642">
        <v>46051</v>
      </c>
      <c r="C3642" t="str">
        <f t="shared" si="56"/>
        <v>46051</v>
      </c>
      <c r="D3642" t="s">
        <v>356</v>
      </c>
      <c r="E3642" t="s">
        <v>1071</v>
      </c>
      <c r="F3642" t="s">
        <v>2535</v>
      </c>
      <c r="G3642" s="144">
        <v>26.71896117</v>
      </c>
      <c r="H3642" t="str">
        <f>IF(VLOOKUP(A3642,$J$4:$K$19,2)="Y",IF(G3642&lt;='State Zip Codes'!$P$4,'State Zip Codes'!$P$3,IF(G3642&lt;='State Zip Codes'!$Q$4,'State Zip Codes'!$Q$3,IF(G3642&lt;='State Zip Codes'!$R$4,'State Zip Codes'!$R$3,IF(G3642&lt;='State Zip Codes'!$S$4,'State Zip Codes'!$S$3,IF(G3642&lt;='State Zip Codes'!$T$4,'State Zip Codes'!$T$3,"OUT OF TERRITORY"))))),$U$3)</f>
        <v>Zone 5</v>
      </c>
    </row>
    <row r="3643" spans="1:8" x14ac:dyDescent="0.25">
      <c r="A3643" t="s">
        <v>370</v>
      </c>
      <c r="B3643">
        <v>46180</v>
      </c>
      <c r="C3643" t="str">
        <f t="shared" si="56"/>
        <v>46180</v>
      </c>
      <c r="D3643" t="s">
        <v>356</v>
      </c>
      <c r="E3643" t="s">
        <v>2511</v>
      </c>
      <c r="F3643" t="s">
        <v>2536</v>
      </c>
      <c r="G3643" s="144">
        <v>26.71896117</v>
      </c>
      <c r="H3643" t="str">
        <f>IF(VLOOKUP(A3643,$J$4:$K$19,2)="Y",IF(G3643&lt;='State Zip Codes'!$P$4,'State Zip Codes'!$P$3,IF(G3643&lt;='State Zip Codes'!$Q$4,'State Zip Codes'!$Q$3,IF(G3643&lt;='State Zip Codes'!$R$4,'State Zip Codes'!$R$3,IF(G3643&lt;='State Zip Codes'!$S$4,'State Zip Codes'!$S$3,IF(G3643&lt;='State Zip Codes'!$T$4,'State Zip Codes'!$T$3,"OUT OF TERRITORY"))))),$U$3)</f>
        <v>Zone 5</v>
      </c>
    </row>
    <row r="3644" spans="1:8" x14ac:dyDescent="0.25">
      <c r="A3644" t="s">
        <v>370</v>
      </c>
      <c r="B3644">
        <v>46181</v>
      </c>
      <c r="C3644" t="str">
        <f t="shared" si="56"/>
        <v>46181</v>
      </c>
      <c r="D3644" t="s">
        <v>356</v>
      </c>
      <c r="E3644" t="s">
        <v>2465</v>
      </c>
      <c r="F3644" t="s">
        <v>2537</v>
      </c>
      <c r="G3644" s="144">
        <v>27.340332359999998</v>
      </c>
      <c r="H3644" t="str">
        <f>IF(VLOOKUP(A3644,$J$4:$K$19,2)="Y",IF(G3644&lt;='State Zip Codes'!$P$4,'State Zip Codes'!$P$3,IF(G3644&lt;='State Zip Codes'!$Q$4,'State Zip Codes'!$Q$3,IF(G3644&lt;='State Zip Codes'!$R$4,'State Zip Codes'!$R$3,IF(G3644&lt;='State Zip Codes'!$S$4,'State Zip Codes'!$S$3,IF(G3644&lt;='State Zip Codes'!$T$4,'State Zip Codes'!$T$3,"OUT OF TERRITORY"))))),$U$3)</f>
        <v>Zone 5</v>
      </c>
    </row>
    <row r="3645" spans="1:8" x14ac:dyDescent="0.25">
      <c r="A3645" t="s">
        <v>370</v>
      </c>
      <c r="B3645">
        <v>46151</v>
      </c>
      <c r="C3645" t="str">
        <f t="shared" si="56"/>
        <v>46151</v>
      </c>
      <c r="D3645" t="s">
        <v>356</v>
      </c>
      <c r="E3645" t="s">
        <v>476</v>
      </c>
      <c r="F3645" t="s">
        <v>2079</v>
      </c>
      <c r="G3645" s="144">
        <v>27.340332359999998</v>
      </c>
      <c r="H3645" t="str">
        <f>IF(VLOOKUP(A3645,$J$4:$K$19,2)="Y",IF(G3645&lt;='State Zip Codes'!$P$4,'State Zip Codes'!$P$3,IF(G3645&lt;='State Zip Codes'!$Q$4,'State Zip Codes'!$Q$3,IF(G3645&lt;='State Zip Codes'!$R$4,'State Zip Codes'!$R$3,IF(G3645&lt;='State Zip Codes'!$S$4,'State Zip Codes'!$S$3,IF(G3645&lt;='State Zip Codes'!$T$4,'State Zip Codes'!$T$3,"OUT OF TERRITORY"))))),$U$3)</f>
        <v>Zone 5</v>
      </c>
    </row>
    <row r="3646" spans="1:8" x14ac:dyDescent="0.25">
      <c r="A3646" t="s">
        <v>370</v>
      </c>
      <c r="B3646">
        <v>46121</v>
      </c>
      <c r="C3646" t="str">
        <f t="shared" si="56"/>
        <v>46121</v>
      </c>
      <c r="D3646" t="s">
        <v>356</v>
      </c>
      <c r="E3646" t="s">
        <v>853</v>
      </c>
      <c r="F3646" t="s">
        <v>2538</v>
      </c>
      <c r="G3646" s="144">
        <v>27.961703549999999</v>
      </c>
      <c r="H3646" t="str">
        <f>IF(VLOOKUP(A3646,$J$4:$K$19,2)="Y",IF(G3646&lt;='State Zip Codes'!$P$4,'State Zip Codes'!$P$3,IF(G3646&lt;='State Zip Codes'!$Q$4,'State Zip Codes'!$Q$3,IF(G3646&lt;='State Zip Codes'!$R$4,'State Zip Codes'!$R$3,IF(G3646&lt;='State Zip Codes'!$S$4,'State Zip Codes'!$S$3,IF(G3646&lt;='State Zip Codes'!$T$4,'State Zip Codes'!$T$3,"OUT OF TERRITORY"))))),$U$3)</f>
        <v>Zone 5</v>
      </c>
    </row>
    <row r="3647" spans="1:8" x14ac:dyDescent="0.25">
      <c r="A3647" t="s">
        <v>370</v>
      </c>
      <c r="B3647">
        <v>46147</v>
      </c>
      <c r="C3647" t="str">
        <f t="shared" si="56"/>
        <v>46147</v>
      </c>
      <c r="D3647" t="s">
        <v>356</v>
      </c>
      <c r="E3647" t="s">
        <v>561</v>
      </c>
      <c r="F3647" t="s">
        <v>425</v>
      </c>
      <c r="G3647" s="144">
        <v>27.961703549999999</v>
      </c>
      <c r="H3647" t="str">
        <f>IF(VLOOKUP(A3647,$J$4:$K$19,2)="Y",IF(G3647&lt;='State Zip Codes'!$P$4,'State Zip Codes'!$P$3,IF(G3647&lt;='State Zip Codes'!$Q$4,'State Zip Codes'!$Q$3,IF(G3647&lt;='State Zip Codes'!$R$4,'State Zip Codes'!$R$3,IF(G3647&lt;='State Zip Codes'!$S$4,'State Zip Codes'!$S$3,IF(G3647&lt;='State Zip Codes'!$T$4,'State Zip Codes'!$T$3,"OUT OF TERRITORY"))))),$U$3)</f>
        <v>Zone 5</v>
      </c>
    </row>
    <row r="3648" spans="1:8" x14ac:dyDescent="0.25">
      <c r="A3648" t="s">
        <v>370</v>
      </c>
      <c r="B3648">
        <v>46160</v>
      </c>
      <c r="C3648" t="str">
        <f t="shared" si="56"/>
        <v>46160</v>
      </c>
      <c r="D3648" t="s">
        <v>356</v>
      </c>
      <c r="E3648" t="s">
        <v>476</v>
      </c>
      <c r="F3648" t="s">
        <v>2539</v>
      </c>
      <c r="G3648" s="144">
        <v>28.583074739999997</v>
      </c>
      <c r="H3648" t="str">
        <f>IF(VLOOKUP(A3648,$J$4:$K$19,2)="Y",IF(G3648&lt;='State Zip Codes'!$P$4,'State Zip Codes'!$P$3,IF(G3648&lt;='State Zip Codes'!$Q$4,'State Zip Codes'!$Q$3,IF(G3648&lt;='State Zip Codes'!$R$4,'State Zip Codes'!$R$3,IF(G3648&lt;='State Zip Codes'!$S$4,'State Zip Codes'!$S$3,IF(G3648&lt;='State Zip Codes'!$T$4,'State Zip Codes'!$T$3,"OUT OF TERRITORY"))))),$U$3)</f>
        <v>Zone 5</v>
      </c>
    </row>
    <row r="3649" spans="1:8" x14ac:dyDescent="0.25">
      <c r="A3649" t="s">
        <v>370</v>
      </c>
      <c r="B3649">
        <v>46030</v>
      </c>
      <c r="C3649" t="str">
        <f t="shared" si="56"/>
        <v>46030</v>
      </c>
      <c r="D3649" t="s">
        <v>356</v>
      </c>
      <c r="E3649" t="s">
        <v>626</v>
      </c>
      <c r="F3649" t="s">
        <v>953</v>
      </c>
      <c r="G3649" s="144">
        <v>28.583074739999997</v>
      </c>
      <c r="H3649" t="str">
        <f>IF(VLOOKUP(A3649,$J$4:$K$19,2)="Y",IF(G3649&lt;='State Zip Codes'!$P$4,'State Zip Codes'!$P$3,IF(G3649&lt;='State Zip Codes'!$Q$4,'State Zip Codes'!$Q$3,IF(G3649&lt;='State Zip Codes'!$R$4,'State Zip Codes'!$R$3,IF(G3649&lt;='State Zip Codes'!$S$4,'State Zip Codes'!$S$3,IF(G3649&lt;='State Zip Codes'!$T$4,'State Zip Codes'!$T$3,"OUT OF TERRITORY"))))),$U$3)</f>
        <v>Zone 5</v>
      </c>
    </row>
    <row r="3650" spans="1:8" x14ac:dyDescent="0.25">
      <c r="A3650" t="s">
        <v>370</v>
      </c>
      <c r="B3650">
        <v>46186</v>
      </c>
      <c r="C3650" t="str">
        <f t="shared" si="56"/>
        <v>46186</v>
      </c>
      <c r="D3650" t="s">
        <v>356</v>
      </c>
      <c r="E3650" t="s">
        <v>2158</v>
      </c>
      <c r="F3650" t="s">
        <v>2540</v>
      </c>
      <c r="G3650" s="144">
        <v>28.583074739999997</v>
      </c>
      <c r="H3650" t="str">
        <f>IF(VLOOKUP(A3650,$J$4:$K$19,2)="Y",IF(G3650&lt;='State Zip Codes'!$P$4,'State Zip Codes'!$P$3,IF(G3650&lt;='State Zip Codes'!$Q$4,'State Zip Codes'!$Q$3,IF(G3650&lt;='State Zip Codes'!$R$4,'State Zip Codes'!$R$3,IF(G3650&lt;='State Zip Codes'!$S$4,'State Zip Codes'!$S$3,IF(G3650&lt;='State Zip Codes'!$T$4,'State Zip Codes'!$T$3,"OUT OF TERRITORY"))))),$U$3)</f>
        <v>Zone 5</v>
      </c>
    </row>
    <row r="3651" spans="1:8" x14ac:dyDescent="0.25">
      <c r="A3651" t="s">
        <v>370</v>
      </c>
      <c r="B3651">
        <v>46117</v>
      </c>
      <c r="C3651" t="str">
        <f t="shared" si="56"/>
        <v>46117</v>
      </c>
      <c r="D3651" t="s">
        <v>356</v>
      </c>
      <c r="E3651" t="s">
        <v>2158</v>
      </c>
      <c r="F3651" t="s">
        <v>2541</v>
      </c>
      <c r="G3651" s="144">
        <v>29.204445929999999</v>
      </c>
      <c r="H3651" t="str">
        <f>IF(VLOOKUP(A3651,$J$4:$K$19,2)="Y",IF(G3651&lt;='State Zip Codes'!$P$4,'State Zip Codes'!$P$3,IF(G3651&lt;='State Zip Codes'!$Q$4,'State Zip Codes'!$Q$3,IF(G3651&lt;='State Zip Codes'!$R$4,'State Zip Codes'!$R$3,IF(G3651&lt;='State Zip Codes'!$S$4,'State Zip Codes'!$S$3,IF(G3651&lt;='State Zip Codes'!$T$4,'State Zip Codes'!$T$3,"OUT OF TERRITORY"))))),$U$3)</f>
        <v>Zone 5</v>
      </c>
    </row>
    <row r="3652" spans="1:8" x14ac:dyDescent="0.25">
      <c r="A3652" t="s">
        <v>370</v>
      </c>
      <c r="B3652">
        <v>46124</v>
      </c>
      <c r="C3652" t="str">
        <f t="shared" si="56"/>
        <v>46124</v>
      </c>
      <c r="D3652" t="s">
        <v>356</v>
      </c>
      <c r="E3652" t="s">
        <v>2465</v>
      </c>
      <c r="F3652" t="s">
        <v>2542</v>
      </c>
      <c r="G3652" s="144">
        <v>29.204445929999999</v>
      </c>
      <c r="H3652" t="str">
        <f>IF(VLOOKUP(A3652,$J$4:$K$19,2)="Y",IF(G3652&lt;='State Zip Codes'!$P$4,'State Zip Codes'!$P$3,IF(G3652&lt;='State Zip Codes'!$Q$4,'State Zip Codes'!$Q$3,IF(G3652&lt;='State Zip Codes'!$R$4,'State Zip Codes'!$R$3,IF(G3652&lt;='State Zip Codes'!$S$4,'State Zip Codes'!$S$3,IF(G3652&lt;='State Zip Codes'!$T$4,'State Zip Codes'!$T$3,"OUT OF TERRITORY"))))),$U$3)</f>
        <v>Zone 5</v>
      </c>
    </row>
    <row r="3653" spans="1:8" x14ac:dyDescent="0.25">
      <c r="A3653" t="s">
        <v>370</v>
      </c>
      <c r="B3653">
        <v>46031</v>
      </c>
      <c r="C3653" t="str">
        <f t="shared" ref="C3653:C3716" si="57">TRIM(CLEAN(B3653))</f>
        <v>46031</v>
      </c>
      <c r="D3653" t="s">
        <v>356</v>
      </c>
      <c r="E3653" t="s">
        <v>626</v>
      </c>
      <c r="F3653" t="s">
        <v>1931</v>
      </c>
      <c r="G3653" s="144">
        <v>31.068559499999999</v>
      </c>
      <c r="H3653" t="str">
        <f>IF(VLOOKUP(A3653,$J$4:$K$19,2)="Y",IF(G3653&lt;='State Zip Codes'!$P$4,'State Zip Codes'!$P$3,IF(G3653&lt;='State Zip Codes'!$Q$4,'State Zip Codes'!$Q$3,IF(G3653&lt;='State Zip Codes'!$R$4,'State Zip Codes'!$R$3,IF(G3653&lt;='State Zip Codes'!$S$4,'State Zip Codes'!$S$3,IF(G3653&lt;='State Zip Codes'!$T$4,'State Zip Codes'!$T$3,"OUT OF TERRITORY"))))),$U$3)</f>
        <v>Zone 5</v>
      </c>
    </row>
    <row r="3654" spans="1:8" x14ac:dyDescent="0.25">
      <c r="A3654" t="s">
        <v>370</v>
      </c>
      <c r="B3654">
        <v>46164</v>
      </c>
      <c r="C3654" t="str">
        <f t="shared" si="57"/>
        <v>46164</v>
      </c>
      <c r="D3654" t="s">
        <v>356</v>
      </c>
      <c r="E3654" t="s">
        <v>2465</v>
      </c>
      <c r="F3654" t="s">
        <v>2543</v>
      </c>
      <c r="G3654" s="144">
        <v>31.068559499999999</v>
      </c>
      <c r="H3654" t="str">
        <f>IF(VLOOKUP(A3654,$J$4:$K$19,2)="Y",IF(G3654&lt;='State Zip Codes'!$P$4,'State Zip Codes'!$P$3,IF(G3654&lt;='State Zip Codes'!$Q$4,'State Zip Codes'!$Q$3,IF(G3654&lt;='State Zip Codes'!$R$4,'State Zip Codes'!$R$3,IF(G3654&lt;='State Zip Codes'!$S$4,'State Zip Codes'!$S$3,IF(G3654&lt;='State Zip Codes'!$T$4,'State Zip Codes'!$T$3,"OUT OF TERRITORY"))))),$U$3)</f>
        <v>Zone 5</v>
      </c>
    </row>
    <row r="3655" spans="1:8" x14ac:dyDescent="0.25">
      <c r="A3655" t="s">
        <v>370</v>
      </c>
      <c r="B3655">
        <v>46115</v>
      </c>
      <c r="C3655" t="str">
        <f t="shared" si="57"/>
        <v>46115</v>
      </c>
      <c r="D3655" t="s">
        <v>356</v>
      </c>
      <c r="E3655" t="s">
        <v>537</v>
      </c>
      <c r="F3655" t="s">
        <v>2192</v>
      </c>
      <c r="G3655" s="144">
        <v>31.689930689999997</v>
      </c>
      <c r="H3655" t="str">
        <f>IF(VLOOKUP(A3655,$J$4:$K$19,2)="Y",IF(G3655&lt;='State Zip Codes'!$P$4,'State Zip Codes'!$P$3,IF(G3655&lt;='State Zip Codes'!$Q$4,'State Zip Codes'!$Q$3,IF(G3655&lt;='State Zip Codes'!$R$4,'State Zip Codes'!$R$3,IF(G3655&lt;='State Zip Codes'!$S$4,'State Zip Codes'!$S$3,IF(G3655&lt;='State Zip Codes'!$T$4,'State Zip Codes'!$T$3,"OUT OF TERRITORY"))))),$U$3)</f>
        <v>Zone 5</v>
      </c>
    </row>
    <row r="3656" spans="1:8" x14ac:dyDescent="0.25">
      <c r="A3656" t="s">
        <v>370</v>
      </c>
      <c r="B3656">
        <v>46104</v>
      </c>
      <c r="C3656" t="str">
        <f t="shared" si="57"/>
        <v>46104</v>
      </c>
      <c r="D3656" t="s">
        <v>356</v>
      </c>
      <c r="E3656" t="s">
        <v>537</v>
      </c>
      <c r="F3656" t="s">
        <v>603</v>
      </c>
      <c r="G3656" s="144">
        <v>31.689930689999997</v>
      </c>
      <c r="H3656" t="str">
        <f>IF(VLOOKUP(A3656,$J$4:$K$19,2)="Y",IF(G3656&lt;='State Zip Codes'!$P$4,'State Zip Codes'!$P$3,IF(G3656&lt;='State Zip Codes'!$Q$4,'State Zip Codes'!$Q$3,IF(G3656&lt;='State Zip Codes'!$R$4,'State Zip Codes'!$R$3,IF(G3656&lt;='State Zip Codes'!$S$4,'State Zip Codes'!$S$3,IF(G3656&lt;='State Zip Codes'!$T$4,'State Zip Codes'!$T$3,"OUT OF TERRITORY"))))),$U$3)</f>
        <v>Zone 5</v>
      </c>
    </row>
    <row r="3657" spans="1:8" x14ac:dyDescent="0.25">
      <c r="A3657" t="s">
        <v>370</v>
      </c>
      <c r="B3657">
        <v>46011</v>
      </c>
      <c r="C3657" t="str">
        <f t="shared" si="57"/>
        <v>46011</v>
      </c>
      <c r="D3657" t="s">
        <v>356</v>
      </c>
      <c r="E3657" t="s">
        <v>1071</v>
      </c>
      <c r="F3657" t="s">
        <v>2544</v>
      </c>
      <c r="G3657" s="144">
        <v>31.689930689999997</v>
      </c>
      <c r="H3657" t="str">
        <f>IF(VLOOKUP(A3657,$J$4:$K$19,2)="Y",IF(G3657&lt;='State Zip Codes'!$P$4,'State Zip Codes'!$P$3,IF(G3657&lt;='State Zip Codes'!$Q$4,'State Zip Codes'!$Q$3,IF(G3657&lt;='State Zip Codes'!$R$4,'State Zip Codes'!$R$3,IF(G3657&lt;='State Zip Codes'!$S$4,'State Zip Codes'!$S$3,IF(G3657&lt;='State Zip Codes'!$T$4,'State Zip Codes'!$T$3,"OUT OF TERRITORY"))))),$U$3)</f>
        <v>Zone 5</v>
      </c>
    </row>
    <row r="3658" spans="1:8" x14ac:dyDescent="0.25">
      <c r="A3658" t="s">
        <v>370</v>
      </c>
      <c r="B3658">
        <v>46013</v>
      </c>
      <c r="C3658" t="str">
        <f t="shared" si="57"/>
        <v>46013</v>
      </c>
      <c r="D3658" t="s">
        <v>356</v>
      </c>
      <c r="E3658" t="s">
        <v>1071</v>
      </c>
      <c r="F3658" t="s">
        <v>2544</v>
      </c>
      <c r="G3658" s="144">
        <v>31.689930689999997</v>
      </c>
      <c r="H3658" t="str">
        <f>IF(VLOOKUP(A3658,$J$4:$K$19,2)="Y",IF(G3658&lt;='State Zip Codes'!$P$4,'State Zip Codes'!$P$3,IF(G3658&lt;='State Zip Codes'!$Q$4,'State Zip Codes'!$Q$3,IF(G3658&lt;='State Zip Codes'!$R$4,'State Zip Codes'!$R$3,IF(G3658&lt;='State Zip Codes'!$S$4,'State Zip Codes'!$S$3,IF(G3658&lt;='State Zip Codes'!$T$4,'State Zip Codes'!$T$3,"OUT OF TERRITORY"))))),$U$3)</f>
        <v>Zone 5</v>
      </c>
    </row>
    <row r="3659" spans="1:8" x14ac:dyDescent="0.25">
      <c r="A3659" t="s">
        <v>370</v>
      </c>
      <c r="B3659">
        <v>46050</v>
      </c>
      <c r="C3659" t="str">
        <f t="shared" si="57"/>
        <v>46050</v>
      </c>
      <c r="D3659" t="s">
        <v>356</v>
      </c>
      <c r="E3659" t="s">
        <v>1925</v>
      </c>
      <c r="F3659" t="s">
        <v>2545</v>
      </c>
      <c r="G3659" s="144">
        <v>31.689930689999997</v>
      </c>
      <c r="H3659" t="str">
        <f>IF(VLOOKUP(A3659,$J$4:$K$19,2)="Y",IF(G3659&lt;='State Zip Codes'!$P$4,'State Zip Codes'!$P$3,IF(G3659&lt;='State Zip Codes'!$Q$4,'State Zip Codes'!$Q$3,IF(G3659&lt;='State Zip Codes'!$R$4,'State Zip Codes'!$R$3,IF(G3659&lt;='State Zip Codes'!$S$4,'State Zip Codes'!$S$3,IF(G3659&lt;='State Zip Codes'!$T$4,'State Zip Codes'!$T$3,"OUT OF TERRITORY"))))),$U$3)</f>
        <v>Zone 5</v>
      </c>
    </row>
    <row r="3660" spans="1:8" x14ac:dyDescent="0.25">
      <c r="A3660" t="s">
        <v>370</v>
      </c>
      <c r="B3660">
        <v>46128</v>
      </c>
      <c r="C3660" t="str">
        <f t="shared" si="57"/>
        <v>46128</v>
      </c>
      <c r="D3660" t="s">
        <v>356</v>
      </c>
      <c r="E3660" t="s">
        <v>853</v>
      </c>
      <c r="F3660" t="s">
        <v>2196</v>
      </c>
      <c r="G3660" s="144">
        <v>31.689930689999997</v>
      </c>
      <c r="H3660" t="str">
        <f>IF(VLOOKUP(A3660,$J$4:$K$19,2)="Y",IF(G3660&lt;='State Zip Codes'!$P$4,'State Zip Codes'!$P$3,IF(G3660&lt;='State Zip Codes'!$Q$4,'State Zip Codes'!$Q$3,IF(G3660&lt;='State Zip Codes'!$R$4,'State Zip Codes'!$R$3,IF(G3660&lt;='State Zip Codes'!$S$4,'State Zip Codes'!$S$3,IF(G3660&lt;='State Zip Codes'!$T$4,'State Zip Codes'!$T$3,"OUT OF TERRITORY"))))),$U$3)</f>
        <v>Zone 5</v>
      </c>
    </row>
    <row r="3661" spans="1:8" x14ac:dyDescent="0.25">
      <c r="A3661" t="s">
        <v>370</v>
      </c>
      <c r="B3661">
        <v>46056</v>
      </c>
      <c r="C3661" t="str">
        <f t="shared" si="57"/>
        <v>46056</v>
      </c>
      <c r="D3661" t="s">
        <v>356</v>
      </c>
      <c r="E3661" t="s">
        <v>1071</v>
      </c>
      <c r="F3661" t="s">
        <v>2546</v>
      </c>
      <c r="G3661" s="144">
        <v>32.311301879999995</v>
      </c>
      <c r="H3661" t="str">
        <f>IF(VLOOKUP(A3661,$J$4:$K$19,2)="Y",IF(G3661&lt;='State Zip Codes'!$P$4,'State Zip Codes'!$P$3,IF(G3661&lt;='State Zip Codes'!$Q$4,'State Zip Codes'!$Q$3,IF(G3661&lt;='State Zip Codes'!$R$4,'State Zip Codes'!$R$3,IF(G3661&lt;='State Zip Codes'!$S$4,'State Zip Codes'!$S$3,IF(G3661&lt;='State Zip Codes'!$T$4,'State Zip Codes'!$T$3,"OUT OF TERRITORY"))))),$U$3)</f>
        <v>Zone 5</v>
      </c>
    </row>
    <row r="3662" spans="1:8" x14ac:dyDescent="0.25">
      <c r="A3662" t="s">
        <v>370</v>
      </c>
      <c r="B3662">
        <v>46166</v>
      </c>
      <c r="C3662" t="str">
        <f t="shared" si="57"/>
        <v>46166</v>
      </c>
      <c r="D3662" t="s">
        <v>356</v>
      </c>
      <c r="E3662" t="s">
        <v>476</v>
      </c>
      <c r="F3662" t="s">
        <v>2547</v>
      </c>
      <c r="G3662" s="144">
        <v>32.311301879999995</v>
      </c>
      <c r="H3662" t="str">
        <f>IF(VLOOKUP(A3662,$J$4:$K$19,2)="Y",IF(G3662&lt;='State Zip Codes'!$P$4,'State Zip Codes'!$P$3,IF(G3662&lt;='State Zip Codes'!$Q$4,'State Zip Codes'!$Q$3,IF(G3662&lt;='State Zip Codes'!$R$4,'State Zip Codes'!$R$3,IF(G3662&lt;='State Zip Codes'!$S$4,'State Zip Codes'!$S$3,IF(G3662&lt;='State Zip Codes'!$T$4,'State Zip Codes'!$T$3,"OUT OF TERRITORY"))))),$U$3)</f>
        <v>Zone 5</v>
      </c>
    </row>
    <row r="3663" spans="1:8" x14ac:dyDescent="0.25">
      <c r="A3663" t="s">
        <v>370</v>
      </c>
      <c r="B3663">
        <v>46071</v>
      </c>
      <c r="C3663" t="str">
        <f t="shared" si="57"/>
        <v>46071</v>
      </c>
      <c r="D3663" t="s">
        <v>356</v>
      </c>
      <c r="E3663" t="s">
        <v>561</v>
      </c>
      <c r="F3663" t="s">
        <v>2548</v>
      </c>
      <c r="G3663" s="144">
        <v>32.311301879999995</v>
      </c>
      <c r="H3663" t="str">
        <f>IF(VLOOKUP(A3663,$J$4:$K$19,2)="Y",IF(G3663&lt;='State Zip Codes'!$P$4,'State Zip Codes'!$P$3,IF(G3663&lt;='State Zip Codes'!$Q$4,'State Zip Codes'!$Q$3,IF(G3663&lt;='State Zip Codes'!$R$4,'State Zip Codes'!$R$3,IF(G3663&lt;='State Zip Codes'!$S$4,'State Zip Codes'!$S$3,IF(G3663&lt;='State Zip Codes'!$T$4,'State Zip Codes'!$T$3,"OUT OF TERRITORY"))))),$U$3)</f>
        <v>Zone 5</v>
      </c>
    </row>
    <row r="3664" spans="1:8" x14ac:dyDescent="0.25">
      <c r="A3664" t="s">
        <v>370</v>
      </c>
      <c r="B3664">
        <v>46182</v>
      </c>
      <c r="C3664" t="str">
        <f t="shared" si="57"/>
        <v>46182</v>
      </c>
      <c r="D3664" t="s">
        <v>356</v>
      </c>
      <c r="E3664" t="s">
        <v>2072</v>
      </c>
      <c r="F3664" t="s">
        <v>2549</v>
      </c>
      <c r="G3664" s="144">
        <v>33.554044259999998</v>
      </c>
      <c r="H3664" t="str">
        <f>IF(VLOOKUP(A3664,$J$4:$K$19,2)="Y",IF(G3664&lt;='State Zip Codes'!$P$4,'State Zip Codes'!$P$3,IF(G3664&lt;='State Zip Codes'!$Q$4,'State Zip Codes'!$Q$3,IF(G3664&lt;='State Zip Codes'!$R$4,'State Zip Codes'!$R$3,IF(G3664&lt;='State Zip Codes'!$S$4,'State Zip Codes'!$S$3,IF(G3664&lt;='State Zip Codes'!$T$4,'State Zip Codes'!$T$3,"OUT OF TERRITORY"))))),$U$3)</f>
        <v>Zone 5</v>
      </c>
    </row>
    <row r="3665" spans="1:8" x14ac:dyDescent="0.25">
      <c r="A3665" t="s">
        <v>370</v>
      </c>
      <c r="B3665">
        <v>46146</v>
      </c>
      <c r="C3665" t="str">
        <f t="shared" si="57"/>
        <v>46146</v>
      </c>
      <c r="D3665" t="s">
        <v>356</v>
      </c>
      <c r="E3665" t="s">
        <v>537</v>
      </c>
      <c r="F3665" t="s">
        <v>1887</v>
      </c>
      <c r="G3665" s="144">
        <v>33.554044259999998</v>
      </c>
      <c r="H3665" t="str">
        <f>IF(VLOOKUP(A3665,$J$4:$K$19,2)="Y",IF(G3665&lt;='State Zip Codes'!$P$4,'State Zip Codes'!$P$3,IF(G3665&lt;='State Zip Codes'!$Q$4,'State Zip Codes'!$Q$3,IF(G3665&lt;='State Zip Codes'!$R$4,'State Zip Codes'!$R$3,IF(G3665&lt;='State Zip Codes'!$S$4,'State Zip Codes'!$S$3,IF(G3665&lt;='State Zip Codes'!$T$4,'State Zip Codes'!$T$3,"OUT OF TERRITORY"))))),$U$3)</f>
        <v>Zone 5</v>
      </c>
    </row>
    <row r="3666" spans="1:8" x14ac:dyDescent="0.25">
      <c r="A3666" t="s">
        <v>370</v>
      </c>
      <c r="B3666">
        <v>46150</v>
      </c>
      <c r="C3666" t="str">
        <f t="shared" si="57"/>
        <v>46150</v>
      </c>
      <c r="D3666" t="s">
        <v>356</v>
      </c>
      <c r="E3666" t="s">
        <v>537</v>
      </c>
      <c r="F3666" t="s">
        <v>2550</v>
      </c>
      <c r="G3666" s="144">
        <v>33.554044259999998</v>
      </c>
      <c r="H3666" t="str">
        <f>IF(VLOOKUP(A3666,$J$4:$K$19,2)="Y",IF(G3666&lt;='State Zip Codes'!$P$4,'State Zip Codes'!$P$3,IF(G3666&lt;='State Zip Codes'!$Q$4,'State Zip Codes'!$Q$3,IF(G3666&lt;='State Zip Codes'!$R$4,'State Zip Codes'!$R$3,IF(G3666&lt;='State Zip Codes'!$S$4,'State Zip Codes'!$S$3,IF(G3666&lt;='State Zip Codes'!$T$4,'State Zip Codes'!$T$3,"OUT OF TERRITORY"))))),$U$3)</f>
        <v>Zone 5</v>
      </c>
    </row>
    <row r="3667" spans="1:8" x14ac:dyDescent="0.25">
      <c r="A3667" t="s">
        <v>370</v>
      </c>
      <c r="B3667">
        <v>47384</v>
      </c>
      <c r="C3667" t="str">
        <f t="shared" si="57"/>
        <v>47384</v>
      </c>
      <c r="D3667" t="s">
        <v>356</v>
      </c>
      <c r="E3667" t="s">
        <v>1791</v>
      </c>
      <c r="F3667" t="s">
        <v>1883</v>
      </c>
      <c r="G3667" s="144">
        <v>34.175415449999996</v>
      </c>
      <c r="H3667" t="str">
        <f>IF(VLOOKUP(A3667,$J$4:$K$19,2)="Y",IF(G3667&lt;='State Zip Codes'!$P$4,'State Zip Codes'!$P$3,IF(G3667&lt;='State Zip Codes'!$Q$4,'State Zip Codes'!$Q$3,IF(G3667&lt;='State Zip Codes'!$R$4,'State Zip Codes'!$R$3,IF(G3667&lt;='State Zip Codes'!$S$4,'State Zip Codes'!$S$3,IF(G3667&lt;='State Zip Codes'!$T$4,'State Zip Codes'!$T$3,"OUT OF TERRITORY"))))),$U$3)</f>
        <v>Zone 5</v>
      </c>
    </row>
    <row r="3668" spans="1:8" x14ac:dyDescent="0.25">
      <c r="A3668" t="s">
        <v>370</v>
      </c>
      <c r="B3668">
        <v>46016</v>
      </c>
      <c r="C3668" t="str">
        <f t="shared" si="57"/>
        <v>46016</v>
      </c>
      <c r="D3668" t="s">
        <v>356</v>
      </c>
      <c r="E3668" t="s">
        <v>1071</v>
      </c>
      <c r="F3668" t="s">
        <v>2544</v>
      </c>
      <c r="G3668" s="144">
        <v>34.796786640000001</v>
      </c>
      <c r="H3668" t="str">
        <f>IF(VLOOKUP(A3668,$J$4:$K$19,2)="Y",IF(G3668&lt;='State Zip Codes'!$P$4,'State Zip Codes'!$P$3,IF(G3668&lt;='State Zip Codes'!$Q$4,'State Zip Codes'!$Q$3,IF(G3668&lt;='State Zip Codes'!$R$4,'State Zip Codes'!$R$3,IF(G3668&lt;='State Zip Codes'!$S$4,'State Zip Codes'!$S$3,IF(G3668&lt;='State Zip Codes'!$T$4,'State Zip Codes'!$T$3,"OUT OF TERRITORY"))))),$U$3)</f>
        <v>Zone 5</v>
      </c>
    </row>
    <row r="3669" spans="1:8" x14ac:dyDescent="0.25">
      <c r="A3669" t="s">
        <v>370</v>
      </c>
      <c r="B3669">
        <v>46148</v>
      </c>
      <c r="C3669" t="str">
        <f t="shared" si="57"/>
        <v>46148</v>
      </c>
      <c r="D3669" t="s">
        <v>356</v>
      </c>
      <c r="E3669" t="s">
        <v>1791</v>
      </c>
      <c r="F3669" t="s">
        <v>2551</v>
      </c>
      <c r="G3669" s="144">
        <v>34.796786640000001</v>
      </c>
      <c r="H3669" t="str">
        <f>IF(VLOOKUP(A3669,$J$4:$K$19,2)="Y",IF(G3669&lt;='State Zip Codes'!$P$4,'State Zip Codes'!$P$3,IF(G3669&lt;='State Zip Codes'!$Q$4,'State Zip Codes'!$Q$3,IF(G3669&lt;='State Zip Codes'!$R$4,'State Zip Codes'!$R$3,IF(G3669&lt;='State Zip Codes'!$S$4,'State Zip Codes'!$S$3,IF(G3669&lt;='State Zip Codes'!$T$4,'State Zip Codes'!$T$3,"OUT OF TERRITORY"))))),$U$3)</f>
        <v>Zone 5</v>
      </c>
    </row>
    <row r="3670" spans="1:8" x14ac:dyDescent="0.25">
      <c r="A3670" t="s">
        <v>370</v>
      </c>
      <c r="B3670">
        <v>47234</v>
      </c>
      <c r="C3670" t="str">
        <f t="shared" si="57"/>
        <v>47234</v>
      </c>
      <c r="D3670" t="s">
        <v>356</v>
      </c>
      <c r="E3670" t="s">
        <v>2072</v>
      </c>
      <c r="F3670" t="s">
        <v>2194</v>
      </c>
      <c r="G3670" s="144">
        <v>34.796786640000001</v>
      </c>
      <c r="H3670" t="str">
        <f>IF(VLOOKUP(A3670,$J$4:$K$19,2)="Y",IF(G3670&lt;='State Zip Codes'!$P$4,'State Zip Codes'!$P$3,IF(G3670&lt;='State Zip Codes'!$Q$4,'State Zip Codes'!$Q$3,IF(G3670&lt;='State Zip Codes'!$R$4,'State Zip Codes'!$R$3,IF(G3670&lt;='State Zip Codes'!$S$4,'State Zip Codes'!$S$3,IF(G3670&lt;='State Zip Codes'!$T$4,'State Zip Codes'!$T$3,"OUT OF TERRITORY"))))),$U$3)</f>
        <v>Zone 5</v>
      </c>
    </row>
    <row r="3671" spans="1:8" x14ac:dyDescent="0.25">
      <c r="A3671" t="s">
        <v>370</v>
      </c>
      <c r="B3671">
        <v>46105</v>
      </c>
      <c r="C3671" t="str">
        <f t="shared" si="57"/>
        <v>46105</v>
      </c>
      <c r="D3671" t="s">
        <v>356</v>
      </c>
      <c r="E3671" t="s">
        <v>853</v>
      </c>
      <c r="F3671" t="s">
        <v>2552</v>
      </c>
      <c r="G3671" s="144">
        <v>34.796786640000001</v>
      </c>
      <c r="H3671" t="str">
        <f>IF(VLOOKUP(A3671,$J$4:$K$19,2)="Y",IF(G3671&lt;='State Zip Codes'!$P$4,'State Zip Codes'!$P$3,IF(G3671&lt;='State Zip Codes'!$Q$4,'State Zip Codes'!$Q$3,IF(G3671&lt;='State Zip Codes'!$R$4,'State Zip Codes'!$R$3,IF(G3671&lt;='State Zip Codes'!$S$4,'State Zip Codes'!$S$3,IF(G3671&lt;='State Zip Codes'!$T$4,'State Zip Codes'!$T$3,"OUT OF TERRITORY"))))),$U$3)</f>
        <v>Zone 5</v>
      </c>
    </row>
    <row r="3672" spans="1:8" x14ac:dyDescent="0.25">
      <c r="A3672" t="s">
        <v>370</v>
      </c>
      <c r="B3672">
        <v>46172</v>
      </c>
      <c r="C3672" t="str">
        <f t="shared" si="57"/>
        <v>46172</v>
      </c>
      <c r="D3672" t="s">
        <v>356</v>
      </c>
      <c r="E3672" t="s">
        <v>853</v>
      </c>
      <c r="F3672" t="s">
        <v>2553</v>
      </c>
      <c r="G3672" s="144">
        <v>34.796786640000001</v>
      </c>
      <c r="H3672" t="str">
        <f>IF(VLOOKUP(A3672,$J$4:$K$19,2)="Y",IF(G3672&lt;='State Zip Codes'!$P$4,'State Zip Codes'!$P$3,IF(G3672&lt;='State Zip Codes'!$Q$4,'State Zip Codes'!$Q$3,IF(G3672&lt;='State Zip Codes'!$R$4,'State Zip Codes'!$R$3,IF(G3672&lt;='State Zip Codes'!$S$4,'State Zip Codes'!$S$3,IF(G3672&lt;='State Zip Codes'!$T$4,'State Zip Codes'!$T$3,"OUT OF TERRITORY"))))),$U$3)</f>
        <v>Zone 5</v>
      </c>
    </row>
    <row r="3673" spans="1:8" x14ac:dyDescent="0.25">
      <c r="A3673" t="s">
        <v>370</v>
      </c>
      <c r="B3673">
        <v>47968</v>
      </c>
      <c r="C3673" t="str">
        <f t="shared" si="57"/>
        <v>47968</v>
      </c>
      <c r="D3673" t="s">
        <v>356</v>
      </c>
      <c r="E3673" t="s">
        <v>1586</v>
      </c>
      <c r="F3673" t="s">
        <v>2554</v>
      </c>
      <c r="G3673" s="144">
        <v>35.418157829999998</v>
      </c>
      <c r="H3673" t="str">
        <f>IF(VLOOKUP(A3673,$J$4:$K$19,2)="Y",IF(G3673&lt;='State Zip Codes'!$P$4,'State Zip Codes'!$P$3,IF(G3673&lt;='State Zip Codes'!$Q$4,'State Zip Codes'!$Q$3,IF(G3673&lt;='State Zip Codes'!$R$4,'State Zip Codes'!$R$3,IF(G3673&lt;='State Zip Codes'!$S$4,'State Zip Codes'!$S$3,IF(G3673&lt;='State Zip Codes'!$T$4,'State Zip Codes'!$T$3,"OUT OF TERRITORY"))))),$U$3)</f>
        <v>Zone 5</v>
      </c>
    </row>
    <row r="3674" spans="1:8" x14ac:dyDescent="0.25">
      <c r="A3674" t="s">
        <v>370</v>
      </c>
      <c r="B3674">
        <v>46017</v>
      </c>
      <c r="C3674" t="str">
        <f t="shared" si="57"/>
        <v>46017</v>
      </c>
      <c r="D3674" t="s">
        <v>356</v>
      </c>
      <c r="E3674" t="s">
        <v>1071</v>
      </c>
      <c r="F3674" t="s">
        <v>2544</v>
      </c>
      <c r="G3674" s="144">
        <v>36.039529019999996</v>
      </c>
      <c r="H3674" t="str">
        <f>IF(VLOOKUP(A3674,$J$4:$K$19,2)="Y",IF(G3674&lt;='State Zip Codes'!$P$4,'State Zip Codes'!$P$3,IF(G3674&lt;='State Zip Codes'!$Q$4,'State Zip Codes'!$Q$3,IF(G3674&lt;='State Zip Codes'!$R$4,'State Zip Codes'!$R$3,IF(G3674&lt;='State Zip Codes'!$S$4,'State Zip Codes'!$S$3,IF(G3674&lt;='State Zip Codes'!$T$4,'State Zip Codes'!$T$3,"OUT OF TERRITORY"))))),$U$3)</f>
        <v>Zone 5</v>
      </c>
    </row>
    <row r="3675" spans="1:8" x14ac:dyDescent="0.25">
      <c r="A3675" t="s">
        <v>370</v>
      </c>
      <c r="B3675">
        <v>46072</v>
      </c>
      <c r="C3675" t="str">
        <f t="shared" si="57"/>
        <v>46072</v>
      </c>
      <c r="D3675" t="s">
        <v>356</v>
      </c>
      <c r="E3675" t="s">
        <v>2555</v>
      </c>
      <c r="F3675" t="s">
        <v>2555</v>
      </c>
      <c r="G3675" s="144">
        <v>36.660900210000001</v>
      </c>
      <c r="H3675" t="str">
        <f>IF(VLOOKUP(A3675,$J$4:$K$19,2)="Y",IF(G3675&lt;='State Zip Codes'!$P$4,'State Zip Codes'!$P$3,IF(G3675&lt;='State Zip Codes'!$Q$4,'State Zip Codes'!$Q$3,IF(G3675&lt;='State Zip Codes'!$R$4,'State Zip Codes'!$R$3,IF(G3675&lt;='State Zip Codes'!$S$4,'State Zip Codes'!$S$3,IF(G3675&lt;='State Zip Codes'!$T$4,'State Zip Codes'!$T$3,"OUT OF TERRITORY"))))),$U$3)</f>
        <v>Zone 5</v>
      </c>
    </row>
    <row r="3676" spans="1:8" x14ac:dyDescent="0.25">
      <c r="A3676" t="s">
        <v>370</v>
      </c>
      <c r="B3676">
        <v>47468</v>
      </c>
      <c r="C3676" t="str">
        <f t="shared" si="57"/>
        <v>47468</v>
      </c>
      <c r="D3676" t="s">
        <v>356</v>
      </c>
      <c r="E3676" t="s">
        <v>1110</v>
      </c>
      <c r="F3676" t="s">
        <v>2556</v>
      </c>
      <c r="G3676" s="144">
        <v>36.660900210000001</v>
      </c>
      <c r="H3676" t="str">
        <f>IF(VLOOKUP(A3676,$J$4:$K$19,2)="Y",IF(G3676&lt;='State Zip Codes'!$P$4,'State Zip Codes'!$P$3,IF(G3676&lt;='State Zip Codes'!$Q$4,'State Zip Codes'!$Q$3,IF(G3676&lt;='State Zip Codes'!$R$4,'State Zip Codes'!$R$3,IF(G3676&lt;='State Zip Codes'!$S$4,'State Zip Codes'!$S$3,IF(G3676&lt;='State Zip Codes'!$T$4,'State Zip Codes'!$T$3,"OUT OF TERRITORY"))))),$U$3)</f>
        <v>Zone 5</v>
      </c>
    </row>
    <row r="3677" spans="1:8" x14ac:dyDescent="0.25">
      <c r="A3677" t="s">
        <v>370</v>
      </c>
      <c r="B3677">
        <v>46049</v>
      </c>
      <c r="C3677" t="str">
        <f t="shared" si="57"/>
        <v>46049</v>
      </c>
      <c r="D3677" t="s">
        <v>356</v>
      </c>
      <c r="E3677" t="s">
        <v>2555</v>
      </c>
      <c r="F3677" t="s">
        <v>1683</v>
      </c>
      <c r="G3677" s="144">
        <v>36.660900210000001</v>
      </c>
      <c r="H3677" t="str">
        <f>IF(VLOOKUP(A3677,$J$4:$K$19,2)="Y",IF(G3677&lt;='State Zip Codes'!$P$4,'State Zip Codes'!$P$3,IF(G3677&lt;='State Zip Codes'!$Q$4,'State Zip Codes'!$Q$3,IF(G3677&lt;='State Zip Codes'!$R$4,'State Zip Codes'!$R$3,IF(G3677&lt;='State Zip Codes'!$S$4,'State Zip Codes'!$S$3,IF(G3677&lt;='State Zip Codes'!$T$4,'State Zip Codes'!$T$3,"OUT OF TERRITORY"))))),$U$3)</f>
        <v>Zone 5</v>
      </c>
    </row>
    <row r="3678" spans="1:8" x14ac:dyDescent="0.25">
      <c r="A3678" t="s">
        <v>370</v>
      </c>
      <c r="B3678">
        <v>46044</v>
      </c>
      <c r="C3678" t="str">
        <f t="shared" si="57"/>
        <v>46044</v>
      </c>
      <c r="D3678" t="s">
        <v>356</v>
      </c>
      <c r="E3678" t="s">
        <v>1071</v>
      </c>
      <c r="F3678" t="s">
        <v>2557</v>
      </c>
      <c r="G3678" s="144">
        <v>36.660900210000001</v>
      </c>
      <c r="H3678" t="str">
        <f>IF(VLOOKUP(A3678,$J$4:$K$19,2)="Y",IF(G3678&lt;='State Zip Codes'!$P$4,'State Zip Codes'!$P$3,IF(G3678&lt;='State Zip Codes'!$Q$4,'State Zip Codes'!$Q$3,IF(G3678&lt;='State Zip Codes'!$R$4,'State Zip Codes'!$R$3,IF(G3678&lt;='State Zip Codes'!$S$4,'State Zip Codes'!$S$3,IF(G3678&lt;='State Zip Codes'!$T$4,'State Zip Codes'!$T$3,"OUT OF TERRITORY"))))),$U$3)</f>
        <v>Zone 5</v>
      </c>
    </row>
    <row r="3679" spans="1:8" x14ac:dyDescent="0.25">
      <c r="A3679" t="s">
        <v>370</v>
      </c>
      <c r="B3679">
        <v>47954</v>
      </c>
      <c r="C3679" t="str">
        <f t="shared" si="57"/>
        <v>47954</v>
      </c>
      <c r="D3679" t="s">
        <v>356</v>
      </c>
      <c r="E3679" t="s">
        <v>1586</v>
      </c>
      <c r="F3679" t="s">
        <v>2558</v>
      </c>
      <c r="G3679" s="144">
        <v>36.660900210000001</v>
      </c>
      <c r="H3679" t="str">
        <f>IF(VLOOKUP(A3679,$J$4:$K$19,2)="Y",IF(G3679&lt;='State Zip Codes'!$P$4,'State Zip Codes'!$P$3,IF(G3679&lt;='State Zip Codes'!$Q$4,'State Zip Codes'!$Q$3,IF(G3679&lt;='State Zip Codes'!$R$4,'State Zip Codes'!$R$3,IF(G3679&lt;='State Zip Codes'!$S$4,'State Zip Codes'!$S$3,IF(G3679&lt;='State Zip Codes'!$T$4,'State Zip Codes'!$T$3,"OUT OF TERRITORY"))))),$U$3)</f>
        <v>Zone 5</v>
      </c>
    </row>
    <row r="3680" spans="1:8" x14ac:dyDescent="0.25">
      <c r="A3680" t="s">
        <v>370</v>
      </c>
      <c r="B3680">
        <v>46120</v>
      </c>
      <c r="C3680" t="str">
        <f t="shared" si="57"/>
        <v>46120</v>
      </c>
      <c r="D3680" t="s">
        <v>356</v>
      </c>
      <c r="E3680" t="s">
        <v>853</v>
      </c>
      <c r="F3680" t="s">
        <v>2559</v>
      </c>
      <c r="G3680" s="144">
        <v>36.660900210000001</v>
      </c>
      <c r="H3680" t="str">
        <f>IF(VLOOKUP(A3680,$J$4:$K$19,2)="Y",IF(G3680&lt;='State Zip Codes'!$P$4,'State Zip Codes'!$P$3,IF(G3680&lt;='State Zip Codes'!$Q$4,'State Zip Codes'!$Q$3,IF(G3680&lt;='State Zip Codes'!$R$4,'State Zip Codes'!$R$3,IF(G3680&lt;='State Zip Codes'!$S$4,'State Zip Codes'!$S$3,IF(G3680&lt;='State Zip Codes'!$T$4,'State Zip Codes'!$T$3,"OUT OF TERRITORY"))))),$U$3)</f>
        <v>Zone 5</v>
      </c>
    </row>
    <row r="3681" spans="1:8" x14ac:dyDescent="0.25">
      <c r="A3681" t="s">
        <v>370</v>
      </c>
      <c r="B3681">
        <v>47272</v>
      </c>
      <c r="C3681" t="str">
        <f t="shared" si="57"/>
        <v>47272</v>
      </c>
      <c r="D3681" t="s">
        <v>356</v>
      </c>
      <c r="E3681" t="s">
        <v>1992</v>
      </c>
      <c r="F3681" t="s">
        <v>2560</v>
      </c>
      <c r="G3681" s="144">
        <v>37.282271399999999</v>
      </c>
      <c r="H3681" t="str">
        <f>IF(VLOOKUP(A3681,$J$4:$K$19,2)="Y",IF(G3681&lt;='State Zip Codes'!$P$4,'State Zip Codes'!$P$3,IF(G3681&lt;='State Zip Codes'!$Q$4,'State Zip Codes'!$Q$3,IF(G3681&lt;='State Zip Codes'!$R$4,'State Zip Codes'!$R$3,IF(G3681&lt;='State Zip Codes'!$S$4,'State Zip Codes'!$S$3,IF(G3681&lt;='State Zip Codes'!$T$4,'State Zip Codes'!$T$3,"OUT OF TERRITORY"))))),$U$3)</f>
        <v>Zone 5</v>
      </c>
    </row>
    <row r="3682" spans="1:8" x14ac:dyDescent="0.25">
      <c r="A3682" t="s">
        <v>370</v>
      </c>
      <c r="B3682">
        <v>47385</v>
      </c>
      <c r="C3682" t="str">
        <f t="shared" si="57"/>
        <v>47385</v>
      </c>
      <c r="D3682" t="s">
        <v>356</v>
      </c>
      <c r="E3682" t="s">
        <v>1791</v>
      </c>
      <c r="F3682" t="s">
        <v>2561</v>
      </c>
      <c r="G3682" s="144">
        <v>37.282271399999999</v>
      </c>
      <c r="H3682" t="str">
        <f>IF(VLOOKUP(A3682,$J$4:$K$19,2)="Y",IF(G3682&lt;='State Zip Codes'!$P$4,'State Zip Codes'!$P$3,IF(G3682&lt;='State Zip Codes'!$Q$4,'State Zip Codes'!$Q$3,IF(G3682&lt;='State Zip Codes'!$R$4,'State Zip Codes'!$R$3,IF(G3682&lt;='State Zip Codes'!$S$4,'State Zip Codes'!$S$3,IF(G3682&lt;='State Zip Codes'!$T$4,'State Zip Codes'!$T$3,"OUT OF TERRITORY"))))),$U$3)</f>
        <v>Zone 5</v>
      </c>
    </row>
    <row r="3683" spans="1:8" x14ac:dyDescent="0.25">
      <c r="A3683" t="s">
        <v>370</v>
      </c>
      <c r="B3683">
        <v>46135</v>
      </c>
      <c r="C3683" t="str">
        <f t="shared" si="57"/>
        <v>46135</v>
      </c>
      <c r="D3683" t="s">
        <v>356</v>
      </c>
      <c r="E3683" t="s">
        <v>853</v>
      </c>
      <c r="F3683" t="s">
        <v>2562</v>
      </c>
      <c r="G3683" s="144">
        <v>37.903642589999997</v>
      </c>
      <c r="H3683" t="str">
        <f>IF(VLOOKUP(A3683,$J$4:$K$19,2)="Y",IF(G3683&lt;='State Zip Codes'!$P$4,'State Zip Codes'!$P$3,IF(G3683&lt;='State Zip Codes'!$Q$4,'State Zip Codes'!$Q$3,IF(G3683&lt;='State Zip Codes'!$R$4,'State Zip Codes'!$R$3,IF(G3683&lt;='State Zip Codes'!$S$4,'State Zip Codes'!$S$3,IF(G3683&lt;='State Zip Codes'!$T$4,'State Zip Codes'!$T$3,"OUT OF TERRITORY"))))),$U$3)</f>
        <v>Zone 5</v>
      </c>
    </row>
    <row r="3684" spans="1:8" x14ac:dyDescent="0.25">
      <c r="A3684" t="s">
        <v>370</v>
      </c>
      <c r="B3684">
        <v>47456</v>
      </c>
      <c r="C3684" t="str">
        <f t="shared" si="57"/>
        <v>47456</v>
      </c>
      <c r="D3684" t="s">
        <v>356</v>
      </c>
      <c r="E3684" t="s">
        <v>2563</v>
      </c>
      <c r="F3684" t="s">
        <v>1112</v>
      </c>
      <c r="G3684" s="144">
        <v>37.903642589999997</v>
      </c>
      <c r="H3684" t="str">
        <f>IF(VLOOKUP(A3684,$J$4:$K$19,2)="Y",IF(G3684&lt;='State Zip Codes'!$P$4,'State Zip Codes'!$P$3,IF(G3684&lt;='State Zip Codes'!$Q$4,'State Zip Codes'!$Q$3,IF(G3684&lt;='State Zip Codes'!$R$4,'State Zip Codes'!$R$3,IF(G3684&lt;='State Zip Codes'!$S$4,'State Zip Codes'!$S$3,IF(G3684&lt;='State Zip Codes'!$T$4,'State Zip Codes'!$T$3,"OUT OF TERRITORY"))))),$U$3)</f>
        <v>Zone 5</v>
      </c>
    </row>
    <row r="3685" spans="1:8" x14ac:dyDescent="0.25">
      <c r="A3685" t="s">
        <v>370</v>
      </c>
      <c r="B3685">
        <v>46012</v>
      </c>
      <c r="C3685" t="str">
        <f t="shared" si="57"/>
        <v>46012</v>
      </c>
      <c r="D3685" t="s">
        <v>356</v>
      </c>
      <c r="E3685" t="s">
        <v>1071</v>
      </c>
      <c r="F3685" t="s">
        <v>2544</v>
      </c>
      <c r="G3685" s="144">
        <v>38.525013779999995</v>
      </c>
      <c r="H3685" t="str">
        <f>IF(VLOOKUP(A3685,$J$4:$K$19,2)="Y",IF(G3685&lt;='State Zip Codes'!$P$4,'State Zip Codes'!$P$3,IF(G3685&lt;='State Zip Codes'!$Q$4,'State Zip Codes'!$Q$3,IF(G3685&lt;='State Zip Codes'!$R$4,'State Zip Codes'!$R$3,IF(G3685&lt;='State Zip Codes'!$S$4,'State Zip Codes'!$S$3,IF(G3685&lt;='State Zip Codes'!$T$4,'State Zip Codes'!$T$3,"OUT OF TERRITORY"))))),$U$3)</f>
        <v>Zone 5</v>
      </c>
    </row>
    <row r="3686" spans="1:8" x14ac:dyDescent="0.25">
      <c r="A3686" t="s">
        <v>370</v>
      </c>
      <c r="B3686">
        <v>47356</v>
      </c>
      <c r="C3686" t="str">
        <f t="shared" si="57"/>
        <v>47356</v>
      </c>
      <c r="D3686" t="s">
        <v>356</v>
      </c>
      <c r="E3686" t="s">
        <v>1791</v>
      </c>
      <c r="F3686" t="s">
        <v>2015</v>
      </c>
      <c r="G3686" s="144">
        <v>39.14638497</v>
      </c>
      <c r="H3686" t="str">
        <f>IF(VLOOKUP(A3686,$J$4:$K$19,2)="Y",IF(G3686&lt;='State Zip Codes'!$P$4,'State Zip Codes'!$P$3,IF(G3686&lt;='State Zip Codes'!$Q$4,'State Zip Codes'!$Q$3,IF(G3686&lt;='State Zip Codes'!$R$4,'State Zip Codes'!$R$3,IF(G3686&lt;='State Zip Codes'!$S$4,'State Zip Codes'!$S$3,IF(G3686&lt;='State Zip Codes'!$T$4,'State Zip Codes'!$T$3,"OUT OF TERRITORY"))))),$U$3)</f>
        <v>Zone 5</v>
      </c>
    </row>
    <row r="3687" spans="1:8" x14ac:dyDescent="0.25">
      <c r="A3687" t="s">
        <v>370</v>
      </c>
      <c r="B3687">
        <v>47246</v>
      </c>
      <c r="C3687" t="str">
        <f t="shared" si="57"/>
        <v>47246</v>
      </c>
      <c r="D3687" t="s">
        <v>356</v>
      </c>
      <c r="E3687" t="s">
        <v>2564</v>
      </c>
      <c r="F3687" t="s">
        <v>1412</v>
      </c>
      <c r="G3687" s="144">
        <v>39.14638497</v>
      </c>
      <c r="H3687" t="str">
        <f>IF(VLOOKUP(A3687,$J$4:$K$19,2)="Y",IF(G3687&lt;='State Zip Codes'!$P$4,'State Zip Codes'!$P$3,IF(G3687&lt;='State Zip Codes'!$Q$4,'State Zip Codes'!$Q$3,IF(G3687&lt;='State Zip Codes'!$R$4,'State Zip Codes'!$R$3,IF(G3687&lt;='State Zip Codes'!$S$4,'State Zip Codes'!$S$3,IF(G3687&lt;='State Zip Codes'!$T$4,'State Zip Codes'!$T$3,"OUT OF TERRITORY"))))),$U$3)</f>
        <v>Zone 5</v>
      </c>
    </row>
    <row r="3688" spans="1:8" x14ac:dyDescent="0.25">
      <c r="A3688" t="s">
        <v>370</v>
      </c>
      <c r="B3688">
        <v>47433</v>
      </c>
      <c r="C3688" t="str">
        <f t="shared" si="57"/>
        <v>47433</v>
      </c>
      <c r="D3688" t="s">
        <v>356</v>
      </c>
      <c r="E3688" t="s">
        <v>2563</v>
      </c>
      <c r="F3688" t="s">
        <v>2565</v>
      </c>
      <c r="G3688" s="144">
        <v>39.767756159999998</v>
      </c>
      <c r="H3688" t="str">
        <f>IF(VLOOKUP(A3688,$J$4:$K$19,2)="Y",IF(G3688&lt;='State Zip Codes'!$P$4,'State Zip Codes'!$P$3,IF(G3688&lt;='State Zip Codes'!$Q$4,'State Zip Codes'!$Q$3,IF(G3688&lt;='State Zip Codes'!$R$4,'State Zip Codes'!$R$3,IF(G3688&lt;='State Zip Codes'!$S$4,'State Zip Codes'!$S$3,IF(G3688&lt;='State Zip Codes'!$T$4,'State Zip Codes'!$T$3,"OUT OF TERRITORY"))))),$U$3)</f>
        <v>Zone 5</v>
      </c>
    </row>
    <row r="3689" spans="1:8" x14ac:dyDescent="0.25">
      <c r="A3689" t="s">
        <v>370</v>
      </c>
      <c r="B3689">
        <v>46035</v>
      </c>
      <c r="C3689" t="str">
        <f t="shared" si="57"/>
        <v>46035</v>
      </c>
      <c r="D3689" t="s">
        <v>356</v>
      </c>
      <c r="E3689" t="s">
        <v>1925</v>
      </c>
      <c r="F3689" t="s">
        <v>1776</v>
      </c>
      <c r="G3689" s="144">
        <v>39.767756159999998</v>
      </c>
      <c r="H3689" t="str">
        <f>IF(VLOOKUP(A3689,$J$4:$K$19,2)="Y",IF(G3689&lt;='State Zip Codes'!$P$4,'State Zip Codes'!$P$3,IF(G3689&lt;='State Zip Codes'!$Q$4,'State Zip Codes'!$Q$3,IF(G3689&lt;='State Zip Codes'!$R$4,'State Zip Codes'!$R$3,IF(G3689&lt;='State Zip Codes'!$S$4,'State Zip Codes'!$S$3,IF(G3689&lt;='State Zip Codes'!$T$4,'State Zip Codes'!$T$3,"OUT OF TERRITORY"))))),$U$3)</f>
        <v>Zone 5</v>
      </c>
    </row>
    <row r="3690" spans="1:8" x14ac:dyDescent="0.25">
      <c r="A3690" t="s">
        <v>370</v>
      </c>
      <c r="B3690">
        <v>47408</v>
      </c>
      <c r="C3690" t="str">
        <f t="shared" si="57"/>
        <v>47408</v>
      </c>
      <c r="D3690" t="s">
        <v>356</v>
      </c>
      <c r="E3690" t="s">
        <v>1110</v>
      </c>
      <c r="F3690" t="s">
        <v>1839</v>
      </c>
      <c r="G3690" s="144">
        <v>39.767756159999998</v>
      </c>
      <c r="H3690" t="str">
        <f>IF(VLOOKUP(A3690,$J$4:$K$19,2)="Y",IF(G3690&lt;='State Zip Codes'!$P$4,'State Zip Codes'!$P$3,IF(G3690&lt;='State Zip Codes'!$Q$4,'State Zip Codes'!$Q$3,IF(G3690&lt;='State Zip Codes'!$R$4,'State Zip Codes'!$R$3,IF(G3690&lt;='State Zip Codes'!$S$4,'State Zip Codes'!$S$3,IF(G3690&lt;='State Zip Codes'!$T$4,'State Zip Codes'!$T$3,"OUT OF TERRITORY"))))),$U$3)</f>
        <v>Zone 5</v>
      </c>
    </row>
    <row r="3691" spans="1:8" x14ac:dyDescent="0.25">
      <c r="A3691" t="s">
        <v>370</v>
      </c>
      <c r="B3691">
        <v>46156</v>
      </c>
      <c r="C3691" t="str">
        <f t="shared" si="57"/>
        <v>46156</v>
      </c>
      <c r="D3691" t="s">
        <v>356</v>
      </c>
      <c r="E3691" t="s">
        <v>537</v>
      </c>
      <c r="F3691" t="s">
        <v>2566</v>
      </c>
      <c r="G3691" s="144">
        <v>39.767756159999998</v>
      </c>
      <c r="H3691" t="str">
        <f>IF(VLOOKUP(A3691,$J$4:$K$19,2)="Y",IF(G3691&lt;='State Zip Codes'!$P$4,'State Zip Codes'!$P$3,IF(G3691&lt;='State Zip Codes'!$Q$4,'State Zip Codes'!$Q$3,IF(G3691&lt;='State Zip Codes'!$R$4,'State Zip Codes'!$R$3,IF(G3691&lt;='State Zip Codes'!$S$4,'State Zip Codes'!$S$3,IF(G3691&lt;='State Zip Codes'!$T$4,'State Zip Codes'!$T$3,"OUT OF TERRITORY"))))),$U$3)</f>
        <v>Zone 5</v>
      </c>
    </row>
    <row r="3692" spans="1:8" x14ac:dyDescent="0.25">
      <c r="A3692" t="s">
        <v>370</v>
      </c>
      <c r="B3692">
        <v>46036</v>
      </c>
      <c r="C3692" t="str">
        <f t="shared" si="57"/>
        <v>46036</v>
      </c>
      <c r="D3692" t="s">
        <v>356</v>
      </c>
      <c r="E3692" t="s">
        <v>1071</v>
      </c>
      <c r="F3692" t="s">
        <v>1584</v>
      </c>
      <c r="G3692" s="144">
        <v>39.767756159999998</v>
      </c>
      <c r="H3692" t="str">
        <f>IF(VLOOKUP(A3692,$J$4:$K$19,2)="Y",IF(G3692&lt;='State Zip Codes'!$P$4,'State Zip Codes'!$P$3,IF(G3692&lt;='State Zip Codes'!$Q$4,'State Zip Codes'!$Q$3,IF(G3692&lt;='State Zip Codes'!$R$4,'State Zip Codes'!$R$3,IF(G3692&lt;='State Zip Codes'!$S$4,'State Zip Codes'!$S$3,IF(G3692&lt;='State Zip Codes'!$T$4,'State Zip Codes'!$T$3,"OUT OF TERRITORY"))))),$U$3)</f>
        <v>Zone 5</v>
      </c>
    </row>
    <row r="3693" spans="1:8" x14ac:dyDescent="0.25">
      <c r="A3693" t="s">
        <v>370</v>
      </c>
      <c r="B3693">
        <v>46170</v>
      </c>
      <c r="C3693" t="str">
        <f t="shared" si="57"/>
        <v>46170</v>
      </c>
      <c r="D3693" t="s">
        <v>356</v>
      </c>
      <c r="E3693" t="s">
        <v>853</v>
      </c>
      <c r="F3693" t="s">
        <v>2567</v>
      </c>
      <c r="G3693" s="144">
        <v>39.767756159999998</v>
      </c>
      <c r="H3693" t="str">
        <f>IF(VLOOKUP(A3693,$J$4:$K$19,2)="Y",IF(G3693&lt;='State Zip Codes'!$P$4,'State Zip Codes'!$P$3,IF(G3693&lt;='State Zip Codes'!$Q$4,'State Zip Codes'!$Q$3,IF(G3693&lt;='State Zip Codes'!$R$4,'State Zip Codes'!$R$3,IF(G3693&lt;='State Zip Codes'!$S$4,'State Zip Codes'!$S$3,IF(G3693&lt;='State Zip Codes'!$T$4,'State Zip Codes'!$T$3,"OUT OF TERRITORY"))))),$U$3)</f>
        <v>Zone 5</v>
      </c>
    </row>
    <row r="3694" spans="1:8" x14ac:dyDescent="0.25">
      <c r="A3694" t="s">
        <v>370</v>
      </c>
      <c r="B3694">
        <v>47940</v>
      </c>
      <c r="C3694" t="str">
        <f t="shared" si="57"/>
        <v>47940</v>
      </c>
      <c r="D3694" t="s">
        <v>356</v>
      </c>
      <c r="E3694" t="s">
        <v>1586</v>
      </c>
      <c r="F3694" t="s">
        <v>2568</v>
      </c>
      <c r="G3694" s="144">
        <v>40.389127349999995</v>
      </c>
      <c r="H3694" t="str">
        <f>IF(VLOOKUP(A3694,$J$4:$K$19,2)="Y",IF(G3694&lt;='State Zip Codes'!$P$4,'State Zip Codes'!$P$3,IF(G3694&lt;='State Zip Codes'!$Q$4,'State Zip Codes'!$Q$3,IF(G3694&lt;='State Zip Codes'!$R$4,'State Zip Codes'!$R$3,IF(G3694&lt;='State Zip Codes'!$S$4,'State Zip Codes'!$S$3,IF(G3694&lt;='State Zip Codes'!$T$4,'State Zip Codes'!$T$3,"OUT OF TERRITORY"))))),$U$3)</f>
        <v>Zone 5</v>
      </c>
    </row>
    <row r="3695" spans="1:8" x14ac:dyDescent="0.25">
      <c r="A3695" t="s">
        <v>370</v>
      </c>
      <c r="B3695">
        <v>47201</v>
      </c>
      <c r="C3695" t="str">
        <f t="shared" si="57"/>
        <v>47201</v>
      </c>
      <c r="D3695" t="s">
        <v>356</v>
      </c>
      <c r="E3695" t="s">
        <v>2564</v>
      </c>
      <c r="F3695" t="s">
        <v>2569</v>
      </c>
      <c r="G3695" s="144">
        <v>40.389127349999995</v>
      </c>
      <c r="H3695" t="str">
        <f>IF(VLOOKUP(A3695,$J$4:$K$19,2)="Y",IF(G3695&lt;='State Zip Codes'!$P$4,'State Zip Codes'!$P$3,IF(G3695&lt;='State Zip Codes'!$Q$4,'State Zip Codes'!$Q$3,IF(G3695&lt;='State Zip Codes'!$R$4,'State Zip Codes'!$R$3,IF(G3695&lt;='State Zip Codes'!$S$4,'State Zip Codes'!$S$3,IF(G3695&lt;='State Zip Codes'!$T$4,'State Zip Codes'!$T$3,"OUT OF TERRITORY"))))),$U$3)</f>
        <v>Zone 5</v>
      </c>
    </row>
    <row r="3696" spans="1:8" x14ac:dyDescent="0.25">
      <c r="A3696" t="s">
        <v>370</v>
      </c>
      <c r="B3696">
        <v>46173</v>
      </c>
      <c r="C3696" t="str">
        <f t="shared" si="57"/>
        <v>46173</v>
      </c>
      <c r="D3696" t="s">
        <v>356</v>
      </c>
      <c r="E3696" t="s">
        <v>537</v>
      </c>
      <c r="F3696" t="s">
        <v>2152</v>
      </c>
      <c r="G3696" s="144">
        <v>41.01049854</v>
      </c>
      <c r="H3696" t="str">
        <f>IF(VLOOKUP(A3696,$J$4:$K$19,2)="Y",IF(G3696&lt;='State Zip Codes'!$P$4,'State Zip Codes'!$P$3,IF(G3696&lt;='State Zip Codes'!$Q$4,'State Zip Codes'!$Q$3,IF(G3696&lt;='State Zip Codes'!$R$4,'State Zip Codes'!$R$3,IF(G3696&lt;='State Zip Codes'!$S$4,'State Zip Codes'!$S$3,IF(G3696&lt;='State Zip Codes'!$T$4,'State Zip Codes'!$T$3,"OUT OF TERRITORY"))))),$U$3)</f>
        <v>Zone 5</v>
      </c>
    </row>
    <row r="3697" spans="1:8" x14ac:dyDescent="0.25">
      <c r="A3697" t="s">
        <v>370</v>
      </c>
      <c r="B3697">
        <v>47448</v>
      </c>
      <c r="C3697" t="str">
        <f t="shared" si="57"/>
        <v>47448</v>
      </c>
      <c r="D3697" t="s">
        <v>356</v>
      </c>
      <c r="E3697" t="s">
        <v>2178</v>
      </c>
      <c r="F3697" t="s">
        <v>2385</v>
      </c>
      <c r="G3697" s="144">
        <v>41.01049854</v>
      </c>
      <c r="H3697" t="str">
        <f>IF(VLOOKUP(A3697,$J$4:$K$19,2)="Y",IF(G3697&lt;='State Zip Codes'!$P$4,'State Zip Codes'!$P$3,IF(G3697&lt;='State Zip Codes'!$Q$4,'State Zip Codes'!$Q$3,IF(G3697&lt;='State Zip Codes'!$R$4,'State Zip Codes'!$R$3,IF(G3697&lt;='State Zip Codes'!$S$4,'State Zip Codes'!$S$3,IF(G3697&lt;='State Zip Codes'!$T$4,'State Zip Codes'!$T$3,"OUT OF TERRITORY"))))),$U$3)</f>
        <v>Zone 5</v>
      </c>
    </row>
    <row r="3698" spans="1:8" x14ac:dyDescent="0.25">
      <c r="A3698" t="s">
        <v>370</v>
      </c>
      <c r="B3698">
        <v>47203</v>
      </c>
      <c r="C3698" t="str">
        <f t="shared" si="57"/>
        <v>47203</v>
      </c>
      <c r="D3698" t="s">
        <v>356</v>
      </c>
      <c r="E3698" t="s">
        <v>2564</v>
      </c>
      <c r="F3698" t="s">
        <v>2569</v>
      </c>
      <c r="G3698" s="144">
        <v>41.01049854</v>
      </c>
      <c r="H3698" t="str">
        <f>IF(VLOOKUP(A3698,$J$4:$K$19,2)="Y",IF(G3698&lt;='State Zip Codes'!$P$4,'State Zip Codes'!$P$3,IF(G3698&lt;='State Zip Codes'!$Q$4,'State Zip Codes'!$Q$3,IF(G3698&lt;='State Zip Codes'!$R$4,'State Zip Codes'!$R$3,IF(G3698&lt;='State Zip Codes'!$S$4,'State Zip Codes'!$S$3,IF(G3698&lt;='State Zip Codes'!$T$4,'State Zip Codes'!$T$3,"OUT OF TERRITORY"))))),$U$3)</f>
        <v>Zone 5</v>
      </c>
    </row>
    <row r="3699" spans="1:8" x14ac:dyDescent="0.25">
      <c r="A3699" t="s">
        <v>370</v>
      </c>
      <c r="B3699">
        <v>46057</v>
      </c>
      <c r="C3699" t="str">
        <f t="shared" si="57"/>
        <v>46057</v>
      </c>
      <c r="D3699" t="s">
        <v>356</v>
      </c>
      <c r="E3699" t="s">
        <v>1925</v>
      </c>
      <c r="F3699" t="s">
        <v>2570</v>
      </c>
      <c r="G3699" s="144">
        <v>41.01049854</v>
      </c>
      <c r="H3699" t="str">
        <f>IF(VLOOKUP(A3699,$J$4:$K$19,2)="Y",IF(G3699&lt;='State Zip Codes'!$P$4,'State Zip Codes'!$P$3,IF(G3699&lt;='State Zip Codes'!$Q$4,'State Zip Codes'!$Q$3,IF(G3699&lt;='State Zip Codes'!$R$4,'State Zip Codes'!$R$3,IF(G3699&lt;='State Zip Codes'!$S$4,'State Zip Codes'!$S$3,IF(G3699&lt;='State Zip Codes'!$T$4,'State Zip Codes'!$T$3,"OUT OF TERRITORY"))))),$U$3)</f>
        <v>Zone 5</v>
      </c>
    </row>
    <row r="3700" spans="1:8" x14ac:dyDescent="0.25">
      <c r="A3700" t="s">
        <v>370</v>
      </c>
      <c r="B3700">
        <v>46001</v>
      </c>
      <c r="C3700" t="str">
        <f t="shared" si="57"/>
        <v>46001</v>
      </c>
      <c r="D3700" t="s">
        <v>356</v>
      </c>
      <c r="E3700" t="s">
        <v>1071</v>
      </c>
      <c r="F3700" t="s">
        <v>2571</v>
      </c>
      <c r="G3700" s="144">
        <v>41.631869729999998</v>
      </c>
      <c r="H3700" t="str">
        <f>IF(VLOOKUP(A3700,$J$4:$K$19,2)="Y",IF(G3700&lt;='State Zip Codes'!$P$4,'State Zip Codes'!$P$3,IF(G3700&lt;='State Zip Codes'!$Q$4,'State Zip Codes'!$Q$3,IF(G3700&lt;='State Zip Codes'!$R$4,'State Zip Codes'!$R$3,IF(G3700&lt;='State Zip Codes'!$S$4,'State Zip Codes'!$S$3,IF(G3700&lt;='State Zip Codes'!$T$4,'State Zip Codes'!$T$3,"OUT OF TERRITORY"))))),$U$3)</f>
        <v>Zone 5</v>
      </c>
    </row>
    <row r="3701" spans="1:8" x14ac:dyDescent="0.25">
      <c r="A3701" t="s">
        <v>370</v>
      </c>
      <c r="B3701">
        <v>46041</v>
      </c>
      <c r="C3701" t="str">
        <f t="shared" si="57"/>
        <v>46041</v>
      </c>
      <c r="D3701" t="s">
        <v>356</v>
      </c>
      <c r="E3701" t="s">
        <v>1925</v>
      </c>
      <c r="F3701" t="s">
        <v>1548</v>
      </c>
      <c r="G3701" s="144">
        <v>41.631869729999998</v>
      </c>
      <c r="H3701" t="str">
        <f>IF(VLOOKUP(A3701,$J$4:$K$19,2)="Y",IF(G3701&lt;='State Zip Codes'!$P$4,'State Zip Codes'!$P$3,IF(G3701&lt;='State Zip Codes'!$Q$4,'State Zip Codes'!$Q$3,IF(G3701&lt;='State Zip Codes'!$R$4,'State Zip Codes'!$R$3,IF(G3701&lt;='State Zip Codes'!$S$4,'State Zip Codes'!$S$3,IF(G3701&lt;='State Zip Codes'!$T$4,'State Zip Codes'!$T$3,"OUT OF TERRITORY"))))),$U$3)</f>
        <v>Zone 5</v>
      </c>
    </row>
    <row r="3702" spans="1:8" x14ac:dyDescent="0.25">
      <c r="A3702" t="s">
        <v>370</v>
      </c>
      <c r="B3702">
        <v>46068</v>
      </c>
      <c r="C3702" t="str">
        <f t="shared" si="57"/>
        <v>46068</v>
      </c>
      <c r="D3702" t="s">
        <v>356</v>
      </c>
      <c r="E3702" t="s">
        <v>2555</v>
      </c>
      <c r="F3702" t="s">
        <v>2572</v>
      </c>
      <c r="G3702" s="144">
        <v>41.631869729999998</v>
      </c>
      <c r="H3702" t="str">
        <f>IF(VLOOKUP(A3702,$J$4:$K$19,2)="Y",IF(G3702&lt;='State Zip Codes'!$P$4,'State Zip Codes'!$P$3,IF(G3702&lt;='State Zip Codes'!$Q$4,'State Zip Codes'!$Q$3,IF(G3702&lt;='State Zip Codes'!$R$4,'State Zip Codes'!$R$3,IF(G3702&lt;='State Zip Codes'!$S$4,'State Zip Codes'!$S$3,IF(G3702&lt;='State Zip Codes'!$T$4,'State Zip Codes'!$T$3,"OUT OF TERRITORY"))))),$U$3)</f>
        <v>Zone 5</v>
      </c>
    </row>
    <row r="3703" spans="1:8" x14ac:dyDescent="0.25">
      <c r="A3703" t="s">
        <v>370</v>
      </c>
      <c r="B3703">
        <v>47352</v>
      </c>
      <c r="C3703" t="str">
        <f t="shared" si="57"/>
        <v>47352</v>
      </c>
      <c r="D3703" t="s">
        <v>356</v>
      </c>
      <c r="E3703" t="s">
        <v>1791</v>
      </c>
      <c r="F3703" t="s">
        <v>1183</v>
      </c>
      <c r="G3703" s="144">
        <v>41.631869729999998</v>
      </c>
      <c r="H3703" t="str">
        <f>IF(VLOOKUP(A3703,$J$4:$K$19,2)="Y",IF(G3703&lt;='State Zip Codes'!$P$4,'State Zip Codes'!$P$3,IF(G3703&lt;='State Zip Codes'!$Q$4,'State Zip Codes'!$Q$3,IF(G3703&lt;='State Zip Codes'!$R$4,'State Zip Codes'!$R$3,IF(G3703&lt;='State Zip Codes'!$S$4,'State Zip Codes'!$S$3,IF(G3703&lt;='State Zip Codes'!$T$4,'State Zip Codes'!$T$3,"OUT OF TERRITORY"))))),$U$3)</f>
        <v>Zone 5</v>
      </c>
    </row>
    <row r="3704" spans="1:8" x14ac:dyDescent="0.25">
      <c r="A3704" t="s">
        <v>370</v>
      </c>
      <c r="B3704">
        <v>47429</v>
      </c>
      <c r="C3704" t="str">
        <f t="shared" si="57"/>
        <v>47429</v>
      </c>
      <c r="D3704" t="s">
        <v>356</v>
      </c>
      <c r="E3704" t="s">
        <v>1110</v>
      </c>
      <c r="F3704" t="s">
        <v>2573</v>
      </c>
      <c r="G3704" s="144">
        <v>42.253240919999996</v>
      </c>
      <c r="H3704" t="str">
        <f>IF(VLOOKUP(A3704,$J$4:$K$19,2)="Y",IF(G3704&lt;='State Zip Codes'!$P$4,'State Zip Codes'!$P$3,IF(G3704&lt;='State Zip Codes'!$Q$4,'State Zip Codes'!$Q$3,IF(G3704&lt;='State Zip Codes'!$R$4,'State Zip Codes'!$R$3,IF(G3704&lt;='State Zip Codes'!$S$4,'State Zip Codes'!$S$3,IF(G3704&lt;='State Zip Codes'!$T$4,'State Zip Codes'!$T$3,"OUT OF TERRITORY"))))),$U$3)</f>
        <v>Zone 5</v>
      </c>
    </row>
    <row r="3705" spans="1:8" x14ac:dyDescent="0.25">
      <c r="A3705" t="s">
        <v>370</v>
      </c>
      <c r="B3705">
        <v>46076</v>
      </c>
      <c r="C3705" t="str">
        <f t="shared" si="57"/>
        <v>46076</v>
      </c>
      <c r="D3705" t="s">
        <v>356</v>
      </c>
      <c r="E3705" t="s">
        <v>2555</v>
      </c>
      <c r="F3705" t="s">
        <v>2574</v>
      </c>
      <c r="G3705" s="144">
        <v>42.253240919999996</v>
      </c>
      <c r="H3705" t="str">
        <f>IF(VLOOKUP(A3705,$J$4:$K$19,2)="Y",IF(G3705&lt;='State Zip Codes'!$P$4,'State Zip Codes'!$P$3,IF(G3705&lt;='State Zip Codes'!$Q$4,'State Zip Codes'!$Q$3,IF(G3705&lt;='State Zip Codes'!$R$4,'State Zip Codes'!$R$3,IF(G3705&lt;='State Zip Codes'!$S$4,'State Zip Codes'!$S$3,IF(G3705&lt;='State Zip Codes'!$T$4,'State Zip Codes'!$T$3,"OUT OF TERRITORY"))))),$U$3)</f>
        <v>Zone 5</v>
      </c>
    </row>
    <row r="3706" spans="1:8" x14ac:dyDescent="0.25">
      <c r="A3706" t="s">
        <v>370</v>
      </c>
      <c r="B3706">
        <v>46039</v>
      </c>
      <c r="C3706" t="str">
        <f t="shared" si="57"/>
        <v>46039</v>
      </c>
      <c r="D3706" t="s">
        <v>356</v>
      </c>
      <c r="E3706" t="s">
        <v>1925</v>
      </c>
      <c r="F3706" t="s">
        <v>2575</v>
      </c>
      <c r="G3706" s="144">
        <v>42.874612109999994</v>
      </c>
      <c r="H3706" t="str">
        <f>IF(VLOOKUP(A3706,$J$4:$K$19,2)="Y",IF(G3706&lt;='State Zip Codes'!$P$4,'State Zip Codes'!$P$3,IF(G3706&lt;='State Zip Codes'!$Q$4,'State Zip Codes'!$Q$3,IF(G3706&lt;='State Zip Codes'!$R$4,'State Zip Codes'!$R$3,IF(G3706&lt;='State Zip Codes'!$S$4,'State Zip Codes'!$S$3,IF(G3706&lt;='State Zip Codes'!$T$4,'State Zip Codes'!$T$3,"OUT OF TERRITORY"))))),$U$3)</f>
        <v>Zone 5</v>
      </c>
    </row>
    <row r="3707" spans="1:8" x14ac:dyDescent="0.25">
      <c r="A3707" t="s">
        <v>370</v>
      </c>
      <c r="B3707">
        <v>47933</v>
      </c>
      <c r="C3707" t="str">
        <f t="shared" si="57"/>
        <v>47933</v>
      </c>
      <c r="D3707" t="s">
        <v>356</v>
      </c>
      <c r="E3707" t="s">
        <v>1586</v>
      </c>
      <c r="F3707" t="s">
        <v>2576</v>
      </c>
      <c r="G3707" s="144">
        <v>42.874612109999994</v>
      </c>
      <c r="H3707" t="str">
        <f>IF(VLOOKUP(A3707,$J$4:$K$19,2)="Y",IF(G3707&lt;='State Zip Codes'!$P$4,'State Zip Codes'!$P$3,IF(G3707&lt;='State Zip Codes'!$Q$4,'State Zip Codes'!$Q$3,IF(G3707&lt;='State Zip Codes'!$R$4,'State Zip Codes'!$R$3,IF(G3707&lt;='State Zip Codes'!$S$4,'State Zip Codes'!$S$3,IF(G3707&lt;='State Zip Codes'!$T$4,'State Zip Codes'!$T$3,"OUT OF TERRITORY"))))),$U$3)</f>
        <v>Zone 5</v>
      </c>
    </row>
    <row r="3708" spans="1:8" x14ac:dyDescent="0.25">
      <c r="A3708" t="s">
        <v>370</v>
      </c>
      <c r="B3708">
        <v>46175</v>
      </c>
      <c r="C3708" t="str">
        <f t="shared" si="57"/>
        <v>46175</v>
      </c>
      <c r="D3708" t="s">
        <v>356</v>
      </c>
      <c r="E3708" t="s">
        <v>853</v>
      </c>
      <c r="F3708" t="s">
        <v>2577</v>
      </c>
      <c r="G3708" s="144">
        <v>42.874612109999994</v>
      </c>
      <c r="H3708" t="str">
        <f>IF(VLOOKUP(A3708,$J$4:$K$19,2)="Y",IF(G3708&lt;='State Zip Codes'!$P$4,'State Zip Codes'!$P$3,IF(G3708&lt;='State Zip Codes'!$Q$4,'State Zip Codes'!$Q$3,IF(G3708&lt;='State Zip Codes'!$R$4,'State Zip Codes'!$R$3,IF(G3708&lt;='State Zip Codes'!$S$4,'State Zip Codes'!$S$3,IF(G3708&lt;='State Zip Codes'!$T$4,'State Zip Codes'!$T$3,"OUT OF TERRITORY"))))),$U$3)</f>
        <v>Zone 5</v>
      </c>
    </row>
    <row r="3709" spans="1:8" x14ac:dyDescent="0.25">
      <c r="A3709" t="s">
        <v>370</v>
      </c>
      <c r="B3709">
        <v>47334</v>
      </c>
      <c r="C3709" t="str">
        <f t="shared" si="57"/>
        <v>47334</v>
      </c>
      <c r="D3709" t="s">
        <v>356</v>
      </c>
      <c r="E3709" t="s">
        <v>2578</v>
      </c>
      <c r="F3709" t="s">
        <v>2579</v>
      </c>
      <c r="G3709" s="144">
        <v>42.874612109999994</v>
      </c>
      <c r="H3709" t="str">
        <f>IF(VLOOKUP(A3709,$J$4:$K$19,2)="Y",IF(G3709&lt;='State Zip Codes'!$P$4,'State Zip Codes'!$P$3,IF(G3709&lt;='State Zip Codes'!$Q$4,'State Zip Codes'!$Q$3,IF(G3709&lt;='State Zip Codes'!$R$4,'State Zip Codes'!$R$3,IF(G3709&lt;='State Zip Codes'!$S$4,'State Zip Codes'!$S$3,IF(G3709&lt;='State Zip Codes'!$T$4,'State Zip Codes'!$T$3,"OUT OF TERRITORY"))))),$U$3)</f>
        <v>Zone 5</v>
      </c>
    </row>
    <row r="3710" spans="1:8" x14ac:dyDescent="0.25">
      <c r="A3710" t="s">
        <v>370</v>
      </c>
      <c r="B3710">
        <v>47404</v>
      </c>
      <c r="C3710" t="str">
        <f t="shared" si="57"/>
        <v>47404</v>
      </c>
      <c r="D3710" t="s">
        <v>356</v>
      </c>
      <c r="E3710" t="s">
        <v>1110</v>
      </c>
      <c r="F3710" t="s">
        <v>1839</v>
      </c>
      <c r="G3710" s="144">
        <v>43.495983299999999</v>
      </c>
      <c r="H3710" t="str">
        <f>IF(VLOOKUP(A3710,$J$4:$K$19,2)="Y",IF(G3710&lt;='State Zip Codes'!$P$4,'State Zip Codes'!$P$3,IF(G3710&lt;='State Zip Codes'!$Q$4,'State Zip Codes'!$Q$3,IF(G3710&lt;='State Zip Codes'!$R$4,'State Zip Codes'!$R$3,IF(G3710&lt;='State Zip Codes'!$S$4,'State Zip Codes'!$S$3,IF(G3710&lt;='State Zip Codes'!$T$4,'State Zip Codes'!$T$3,"OUT OF TERRITORY"))))),$U$3)</f>
        <v>Zone 5</v>
      </c>
    </row>
    <row r="3711" spans="1:8" x14ac:dyDescent="0.25">
      <c r="A3711" t="s">
        <v>370</v>
      </c>
      <c r="B3711">
        <v>47362</v>
      </c>
      <c r="C3711" t="str">
        <f t="shared" si="57"/>
        <v>47362</v>
      </c>
      <c r="D3711" t="s">
        <v>356</v>
      </c>
      <c r="E3711" t="s">
        <v>1791</v>
      </c>
      <c r="F3711" t="s">
        <v>610</v>
      </c>
      <c r="G3711" s="144">
        <v>43.495983299999999</v>
      </c>
      <c r="H3711" t="str">
        <f>IF(VLOOKUP(A3711,$J$4:$K$19,2)="Y",IF(G3711&lt;='State Zip Codes'!$P$4,'State Zip Codes'!$P$3,IF(G3711&lt;='State Zip Codes'!$Q$4,'State Zip Codes'!$Q$3,IF(G3711&lt;='State Zip Codes'!$R$4,'State Zip Codes'!$R$3,IF(G3711&lt;='State Zip Codes'!$S$4,'State Zip Codes'!$S$3,IF(G3711&lt;='State Zip Codes'!$T$4,'State Zip Codes'!$T$3,"OUT OF TERRITORY"))))),$U$3)</f>
        <v>Zone 5</v>
      </c>
    </row>
    <row r="3712" spans="1:8" x14ac:dyDescent="0.25">
      <c r="A3712" t="s">
        <v>370</v>
      </c>
      <c r="B3712">
        <v>46127</v>
      </c>
      <c r="C3712" t="str">
        <f t="shared" si="57"/>
        <v>46127</v>
      </c>
      <c r="D3712" t="s">
        <v>356</v>
      </c>
      <c r="E3712" t="s">
        <v>537</v>
      </c>
      <c r="F3712" t="s">
        <v>2580</v>
      </c>
      <c r="G3712" s="144">
        <v>44.738725679999995</v>
      </c>
      <c r="H3712" t="str">
        <f>IF(VLOOKUP(A3712,$J$4:$K$19,2)="Y",IF(G3712&lt;='State Zip Codes'!$P$4,'State Zip Codes'!$P$3,IF(G3712&lt;='State Zip Codes'!$Q$4,'State Zip Codes'!$Q$3,IF(G3712&lt;='State Zip Codes'!$R$4,'State Zip Codes'!$R$3,IF(G3712&lt;='State Zip Codes'!$S$4,'State Zip Codes'!$S$3,IF(G3712&lt;='State Zip Codes'!$T$4,'State Zip Codes'!$T$3,"OUT OF TERRITORY"))))),$U$3)</f>
        <v>Zone 5</v>
      </c>
    </row>
    <row r="3713" spans="1:8" x14ac:dyDescent="0.25">
      <c r="A3713" t="s">
        <v>370</v>
      </c>
      <c r="B3713">
        <v>47244</v>
      </c>
      <c r="C3713" t="str">
        <f t="shared" si="57"/>
        <v>47244</v>
      </c>
      <c r="D3713" t="s">
        <v>356</v>
      </c>
      <c r="E3713" t="s">
        <v>2564</v>
      </c>
      <c r="F3713" t="s">
        <v>2581</v>
      </c>
      <c r="G3713" s="144">
        <v>45.36009687</v>
      </c>
      <c r="H3713" t="str">
        <f>IF(VLOOKUP(A3713,$J$4:$K$19,2)="Y",IF(G3713&lt;='State Zip Codes'!$P$4,'State Zip Codes'!$P$3,IF(G3713&lt;='State Zip Codes'!$Q$4,'State Zip Codes'!$Q$3,IF(G3713&lt;='State Zip Codes'!$R$4,'State Zip Codes'!$R$3,IF(G3713&lt;='State Zip Codes'!$S$4,'State Zip Codes'!$S$3,IF(G3713&lt;='State Zip Codes'!$T$4,'State Zip Codes'!$T$3,"OUT OF TERRITORY"))))),$U$3)</f>
        <v>Zone 5</v>
      </c>
    </row>
    <row r="3714" spans="1:8" x14ac:dyDescent="0.25">
      <c r="A3714" t="s">
        <v>370</v>
      </c>
      <c r="B3714">
        <v>47396</v>
      </c>
      <c r="C3714" t="str">
        <f t="shared" si="57"/>
        <v>47396</v>
      </c>
      <c r="D3714" t="s">
        <v>356</v>
      </c>
      <c r="E3714" t="s">
        <v>2578</v>
      </c>
      <c r="F3714" t="s">
        <v>2582</v>
      </c>
      <c r="G3714" s="144">
        <v>45.36009687</v>
      </c>
      <c r="H3714" t="str">
        <f>IF(VLOOKUP(A3714,$J$4:$K$19,2)="Y",IF(G3714&lt;='State Zip Codes'!$P$4,'State Zip Codes'!$P$3,IF(G3714&lt;='State Zip Codes'!$Q$4,'State Zip Codes'!$Q$3,IF(G3714&lt;='State Zip Codes'!$R$4,'State Zip Codes'!$R$3,IF(G3714&lt;='State Zip Codes'!$S$4,'State Zip Codes'!$S$3,IF(G3714&lt;='State Zip Codes'!$T$4,'State Zip Codes'!$T$3,"OUT OF TERRITORY"))))),$U$3)</f>
        <v>Zone 5</v>
      </c>
    </row>
    <row r="3715" spans="1:8" x14ac:dyDescent="0.25">
      <c r="A3715" t="s">
        <v>370</v>
      </c>
      <c r="B3715">
        <v>46171</v>
      </c>
      <c r="C3715" t="str">
        <f t="shared" si="57"/>
        <v>46171</v>
      </c>
      <c r="D3715" t="s">
        <v>356</v>
      </c>
      <c r="E3715" t="s">
        <v>853</v>
      </c>
      <c r="F3715" t="s">
        <v>2583</v>
      </c>
      <c r="G3715" s="144">
        <v>45.36009687</v>
      </c>
      <c r="H3715" t="str">
        <f>IF(VLOOKUP(A3715,$J$4:$K$19,2)="Y",IF(G3715&lt;='State Zip Codes'!$P$4,'State Zip Codes'!$P$3,IF(G3715&lt;='State Zip Codes'!$Q$4,'State Zip Codes'!$Q$3,IF(G3715&lt;='State Zip Codes'!$R$4,'State Zip Codes'!$R$3,IF(G3715&lt;='State Zip Codes'!$S$4,'State Zip Codes'!$S$3,IF(G3715&lt;='State Zip Codes'!$T$4,'State Zip Codes'!$T$3,"OUT OF TERRITORY"))))),$U$3)</f>
        <v>Zone 5</v>
      </c>
    </row>
    <row r="3716" spans="1:8" x14ac:dyDescent="0.25">
      <c r="A3716" t="s">
        <v>370</v>
      </c>
      <c r="B3716">
        <v>47406</v>
      </c>
      <c r="C3716" t="str">
        <f t="shared" si="57"/>
        <v>47406</v>
      </c>
      <c r="D3716" t="s">
        <v>356</v>
      </c>
      <c r="E3716" t="s">
        <v>1110</v>
      </c>
      <c r="F3716" t="s">
        <v>1839</v>
      </c>
      <c r="G3716" s="144">
        <v>45.36009687</v>
      </c>
      <c r="H3716" t="str">
        <f>IF(VLOOKUP(A3716,$J$4:$K$19,2)="Y",IF(G3716&lt;='State Zip Codes'!$P$4,'State Zip Codes'!$P$3,IF(G3716&lt;='State Zip Codes'!$Q$4,'State Zip Codes'!$Q$3,IF(G3716&lt;='State Zip Codes'!$R$4,'State Zip Codes'!$R$3,IF(G3716&lt;='State Zip Codes'!$S$4,'State Zip Codes'!$S$3,IF(G3716&lt;='State Zip Codes'!$T$4,'State Zip Codes'!$T$3,"OUT OF TERRITORY"))))),$U$3)</f>
        <v>Zone 5</v>
      </c>
    </row>
    <row r="3717" spans="1:8" x14ac:dyDescent="0.25">
      <c r="A3717" t="s">
        <v>370</v>
      </c>
      <c r="B3717">
        <v>46979</v>
      </c>
      <c r="C3717" t="str">
        <f t="shared" ref="C3717:C3780" si="58">TRIM(CLEAN(B3717))</f>
        <v>46979</v>
      </c>
      <c r="D3717" t="s">
        <v>356</v>
      </c>
      <c r="E3717" t="s">
        <v>549</v>
      </c>
      <c r="F3717" t="s">
        <v>2584</v>
      </c>
      <c r="G3717" s="144">
        <v>45.36009687</v>
      </c>
      <c r="H3717" t="str">
        <f>IF(VLOOKUP(A3717,$J$4:$K$19,2)="Y",IF(G3717&lt;='State Zip Codes'!$P$4,'State Zip Codes'!$P$3,IF(G3717&lt;='State Zip Codes'!$Q$4,'State Zip Codes'!$Q$3,IF(G3717&lt;='State Zip Codes'!$R$4,'State Zip Codes'!$R$3,IF(G3717&lt;='State Zip Codes'!$S$4,'State Zip Codes'!$S$3,IF(G3717&lt;='State Zip Codes'!$T$4,'State Zip Codes'!$T$3,"OUT OF TERRITORY"))))),$U$3)</f>
        <v>Zone 5</v>
      </c>
    </row>
    <row r="3718" spans="1:8" x14ac:dyDescent="0.25">
      <c r="A3718" t="s">
        <v>370</v>
      </c>
      <c r="B3718">
        <v>47386</v>
      </c>
      <c r="C3718" t="str">
        <f t="shared" si="58"/>
        <v>47386</v>
      </c>
      <c r="D3718" t="s">
        <v>356</v>
      </c>
      <c r="E3718" t="s">
        <v>1791</v>
      </c>
      <c r="F3718" t="s">
        <v>2585</v>
      </c>
      <c r="G3718" s="144">
        <v>45.36009687</v>
      </c>
      <c r="H3718" t="str">
        <f>IF(VLOOKUP(A3718,$J$4:$K$19,2)="Y",IF(G3718&lt;='State Zip Codes'!$P$4,'State Zip Codes'!$P$3,IF(G3718&lt;='State Zip Codes'!$Q$4,'State Zip Codes'!$Q$3,IF(G3718&lt;='State Zip Codes'!$R$4,'State Zip Codes'!$R$3,IF(G3718&lt;='State Zip Codes'!$S$4,'State Zip Codes'!$S$3,IF(G3718&lt;='State Zip Codes'!$T$4,'State Zip Codes'!$T$3,"OUT OF TERRITORY"))))),$U$3)</f>
        <v>Zone 5</v>
      </c>
    </row>
    <row r="3719" spans="1:8" x14ac:dyDescent="0.25">
      <c r="A3719" t="s">
        <v>370</v>
      </c>
      <c r="B3719">
        <v>47930</v>
      </c>
      <c r="C3719" t="str">
        <f t="shared" si="58"/>
        <v>47930</v>
      </c>
      <c r="D3719" t="s">
        <v>356</v>
      </c>
      <c r="E3719" t="s">
        <v>2586</v>
      </c>
      <c r="F3719" t="s">
        <v>2587</v>
      </c>
      <c r="G3719" s="144">
        <v>45.36009687</v>
      </c>
      <c r="H3719" t="str">
        <f>IF(VLOOKUP(A3719,$J$4:$K$19,2)="Y",IF(G3719&lt;='State Zip Codes'!$P$4,'State Zip Codes'!$P$3,IF(G3719&lt;='State Zip Codes'!$Q$4,'State Zip Codes'!$Q$3,IF(G3719&lt;='State Zip Codes'!$R$4,'State Zip Codes'!$R$3,IF(G3719&lt;='State Zip Codes'!$S$4,'State Zip Codes'!$S$3,IF(G3719&lt;='State Zip Codes'!$T$4,'State Zip Codes'!$T$3,"OUT OF TERRITORY"))))),$U$3)</f>
        <v>Zone 5</v>
      </c>
    </row>
    <row r="3720" spans="1:8" x14ac:dyDescent="0.25">
      <c r="A3720" t="s">
        <v>370</v>
      </c>
      <c r="B3720">
        <v>47405</v>
      </c>
      <c r="C3720" t="str">
        <f t="shared" si="58"/>
        <v>47405</v>
      </c>
      <c r="D3720" t="s">
        <v>356</v>
      </c>
      <c r="E3720" t="s">
        <v>1110</v>
      </c>
      <c r="F3720" t="s">
        <v>1839</v>
      </c>
      <c r="G3720" s="144">
        <v>45.981468059999997</v>
      </c>
      <c r="H3720" t="str">
        <f>IF(VLOOKUP(A3720,$J$4:$K$19,2)="Y",IF(G3720&lt;='State Zip Codes'!$P$4,'State Zip Codes'!$P$3,IF(G3720&lt;='State Zip Codes'!$Q$4,'State Zip Codes'!$Q$3,IF(G3720&lt;='State Zip Codes'!$R$4,'State Zip Codes'!$R$3,IF(G3720&lt;='State Zip Codes'!$S$4,'State Zip Codes'!$S$3,IF(G3720&lt;='State Zip Codes'!$T$4,'State Zip Codes'!$T$3,"OUT OF TERRITORY"))))),$U$3)</f>
        <v>Zone 5</v>
      </c>
    </row>
    <row r="3721" spans="1:8" x14ac:dyDescent="0.25">
      <c r="A3721" t="s">
        <v>370</v>
      </c>
      <c r="B3721">
        <v>47989</v>
      </c>
      <c r="C3721" t="str">
        <f t="shared" si="58"/>
        <v>47989</v>
      </c>
      <c r="D3721" t="s">
        <v>356</v>
      </c>
      <c r="E3721" t="s">
        <v>1586</v>
      </c>
      <c r="F3721" t="s">
        <v>2588</v>
      </c>
      <c r="G3721" s="144">
        <v>45.981468059999997</v>
      </c>
      <c r="H3721" t="str">
        <f>IF(VLOOKUP(A3721,$J$4:$K$19,2)="Y",IF(G3721&lt;='State Zip Codes'!$P$4,'State Zip Codes'!$P$3,IF(G3721&lt;='State Zip Codes'!$Q$4,'State Zip Codes'!$Q$3,IF(G3721&lt;='State Zip Codes'!$R$4,'State Zip Codes'!$R$3,IF(G3721&lt;='State Zip Codes'!$S$4,'State Zip Codes'!$S$3,IF(G3721&lt;='State Zip Codes'!$T$4,'State Zip Codes'!$T$3,"OUT OF TERRITORY"))))),$U$3)</f>
        <v>Zone 5</v>
      </c>
    </row>
    <row r="3722" spans="1:8" x14ac:dyDescent="0.25">
      <c r="A3722" t="s">
        <v>370</v>
      </c>
      <c r="B3722">
        <v>47387</v>
      </c>
      <c r="C3722" t="str">
        <f t="shared" si="58"/>
        <v>47387</v>
      </c>
      <c r="D3722" t="s">
        <v>356</v>
      </c>
      <c r="E3722" t="s">
        <v>1791</v>
      </c>
      <c r="F3722" t="s">
        <v>2589</v>
      </c>
      <c r="G3722" s="144">
        <v>46.602839249999995</v>
      </c>
      <c r="H3722" t="str">
        <f>IF(VLOOKUP(A3722,$J$4:$K$19,2)="Y",IF(G3722&lt;='State Zip Codes'!$P$4,'State Zip Codes'!$P$3,IF(G3722&lt;='State Zip Codes'!$Q$4,'State Zip Codes'!$Q$3,IF(G3722&lt;='State Zip Codes'!$R$4,'State Zip Codes'!$R$3,IF(G3722&lt;='State Zip Codes'!$S$4,'State Zip Codes'!$S$3,IF(G3722&lt;='State Zip Codes'!$T$4,'State Zip Codes'!$T$3,"OUT OF TERRITORY"))))),$U$3)</f>
        <v>Zone 5</v>
      </c>
    </row>
    <row r="3723" spans="1:8" x14ac:dyDescent="0.25">
      <c r="A3723" t="s">
        <v>370</v>
      </c>
      <c r="B3723">
        <v>46902</v>
      </c>
      <c r="C3723" t="str">
        <f t="shared" si="58"/>
        <v>46902</v>
      </c>
      <c r="D3723" t="s">
        <v>356</v>
      </c>
      <c r="E3723" t="s">
        <v>549</v>
      </c>
      <c r="F3723" t="s">
        <v>2590</v>
      </c>
      <c r="G3723" s="144">
        <v>46.602839249999995</v>
      </c>
      <c r="H3723" t="str">
        <f>IF(VLOOKUP(A3723,$J$4:$K$19,2)="Y",IF(G3723&lt;='State Zip Codes'!$P$4,'State Zip Codes'!$P$3,IF(G3723&lt;='State Zip Codes'!$Q$4,'State Zip Codes'!$Q$3,IF(G3723&lt;='State Zip Codes'!$R$4,'State Zip Codes'!$R$3,IF(G3723&lt;='State Zip Codes'!$S$4,'State Zip Codes'!$S$3,IF(G3723&lt;='State Zip Codes'!$T$4,'State Zip Codes'!$T$3,"OUT OF TERRITORY"))))),$U$3)</f>
        <v>Zone 5</v>
      </c>
    </row>
    <row r="3724" spans="1:8" x14ac:dyDescent="0.25">
      <c r="A3724" t="s">
        <v>370</v>
      </c>
      <c r="B3724">
        <v>47868</v>
      </c>
      <c r="C3724" t="str">
        <f t="shared" si="58"/>
        <v>47868</v>
      </c>
      <c r="D3724" t="s">
        <v>356</v>
      </c>
      <c r="E3724" t="s">
        <v>2563</v>
      </c>
      <c r="F3724" t="s">
        <v>2591</v>
      </c>
      <c r="G3724" s="144">
        <v>47.22421044</v>
      </c>
      <c r="H3724" t="str">
        <f>IF(VLOOKUP(A3724,$J$4:$K$19,2)="Y",IF(G3724&lt;='State Zip Codes'!$P$4,'State Zip Codes'!$P$3,IF(G3724&lt;='State Zip Codes'!$Q$4,'State Zip Codes'!$Q$3,IF(G3724&lt;='State Zip Codes'!$R$4,'State Zip Codes'!$R$3,IF(G3724&lt;='State Zip Codes'!$S$4,'State Zip Codes'!$S$3,IF(G3724&lt;='State Zip Codes'!$T$4,'State Zip Codes'!$T$3,"OUT OF TERRITORY"))))),$U$3)</f>
        <v>Zone 5</v>
      </c>
    </row>
    <row r="3725" spans="1:8" x14ac:dyDescent="0.25">
      <c r="A3725" t="s">
        <v>370</v>
      </c>
      <c r="B3725">
        <v>47460</v>
      </c>
      <c r="C3725" t="str">
        <f t="shared" si="58"/>
        <v>47460</v>
      </c>
      <c r="D3725" t="s">
        <v>356</v>
      </c>
      <c r="E3725" t="s">
        <v>2563</v>
      </c>
      <c r="F3725" t="s">
        <v>1218</v>
      </c>
      <c r="G3725" s="144">
        <v>47.22421044</v>
      </c>
      <c r="H3725" t="str">
        <f>IF(VLOOKUP(A3725,$J$4:$K$19,2)="Y",IF(G3725&lt;='State Zip Codes'!$P$4,'State Zip Codes'!$P$3,IF(G3725&lt;='State Zip Codes'!$Q$4,'State Zip Codes'!$Q$3,IF(G3725&lt;='State Zip Codes'!$R$4,'State Zip Codes'!$R$3,IF(G3725&lt;='State Zip Codes'!$S$4,'State Zip Codes'!$S$3,IF(G3725&lt;='State Zip Codes'!$T$4,'State Zip Codes'!$T$3,"OUT OF TERRITORY"))))),$U$3)</f>
        <v>Zone 5</v>
      </c>
    </row>
    <row r="3726" spans="1:8" x14ac:dyDescent="0.25">
      <c r="A3726" t="s">
        <v>370</v>
      </c>
      <c r="B3726">
        <v>46133</v>
      </c>
      <c r="C3726" t="str">
        <f t="shared" si="58"/>
        <v>46133</v>
      </c>
      <c r="D3726" t="s">
        <v>356</v>
      </c>
      <c r="E3726" t="s">
        <v>2184</v>
      </c>
      <c r="F3726" t="s">
        <v>1511</v>
      </c>
      <c r="G3726" s="144">
        <v>47.22421044</v>
      </c>
      <c r="H3726" t="str">
        <f>IF(VLOOKUP(A3726,$J$4:$K$19,2)="Y",IF(G3726&lt;='State Zip Codes'!$P$4,'State Zip Codes'!$P$3,IF(G3726&lt;='State Zip Codes'!$Q$4,'State Zip Codes'!$Q$3,IF(G3726&lt;='State Zip Codes'!$R$4,'State Zip Codes'!$R$3,IF(G3726&lt;='State Zip Codes'!$S$4,'State Zip Codes'!$S$3,IF(G3726&lt;='State Zip Codes'!$T$4,'State Zip Codes'!$T$3,"OUT OF TERRITORY"))))),$U$3)</f>
        <v>Zone 5</v>
      </c>
    </row>
    <row r="3727" spans="1:8" x14ac:dyDescent="0.25">
      <c r="A3727" t="s">
        <v>370</v>
      </c>
      <c r="B3727">
        <v>47955</v>
      </c>
      <c r="C3727" t="str">
        <f t="shared" si="58"/>
        <v>47955</v>
      </c>
      <c r="D3727" t="s">
        <v>356</v>
      </c>
      <c r="E3727" t="s">
        <v>1586</v>
      </c>
      <c r="F3727" t="s">
        <v>2592</v>
      </c>
      <c r="G3727" s="144">
        <v>47.22421044</v>
      </c>
      <c r="H3727" t="str">
        <f>IF(VLOOKUP(A3727,$J$4:$K$19,2)="Y",IF(G3727&lt;='State Zip Codes'!$P$4,'State Zip Codes'!$P$3,IF(G3727&lt;='State Zip Codes'!$Q$4,'State Zip Codes'!$Q$3,IF(G3727&lt;='State Zip Codes'!$R$4,'State Zip Codes'!$R$3,IF(G3727&lt;='State Zip Codes'!$S$4,'State Zip Codes'!$S$3,IF(G3727&lt;='State Zip Codes'!$T$4,'State Zip Codes'!$T$3,"OUT OF TERRITORY"))))),$U$3)</f>
        <v>Zone 5</v>
      </c>
    </row>
    <row r="3728" spans="1:8" x14ac:dyDescent="0.25">
      <c r="A3728" t="s">
        <v>370</v>
      </c>
      <c r="B3728">
        <v>46070</v>
      </c>
      <c r="C3728" t="str">
        <f t="shared" si="58"/>
        <v>46070</v>
      </c>
      <c r="D3728" t="s">
        <v>356</v>
      </c>
      <c r="E3728" t="s">
        <v>1071</v>
      </c>
      <c r="F3728" t="s">
        <v>2593</v>
      </c>
      <c r="G3728" s="144">
        <v>47.22421044</v>
      </c>
      <c r="H3728" t="str">
        <f>IF(VLOOKUP(A3728,$J$4:$K$19,2)="Y",IF(G3728&lt;='State Zip Codes'!$P$4,'State Zip Codes'!$P$3,IF(G3728&lt;='State Zip Codes'!$Q$4,'State Zip Codes'!$Q$3,IF(G3728&lt;='State Zip Codes'!$R$4,'State Zip Codes'!$R$3,IF(G3728&lt;='State Zip Codes'!$S$4,'State Zip Codes'!$S$3,IF(G3728&lt;='State Zip Codes'!$T$4,'State Zip Codes'!$T$3,"OUT OF TERRITORY"))))),$U$3)</f>
        <v>Zone 5</v>
      </c>
    </row>
    <row r="3729" spans="1:8" x14ac:dyDescent="0.25">
      <c r="A3729" t="s">
        <v>370</v>
      </c>
      <c r="B3729">
        <v>47240</v>
      </c>
      <c r="C3729" t="str">
        <f t="shared" si="58"/>
        <v>47240</v>
      </c>
      <c r="D3729" t="s">
        <v>356</v>
      </c>
      <c r="E3729" t="s">
        <v>1992</v>
      </c>
      <c r="F3729" t="s">
        <v>2594</v>
      </c>
      <c r="G3729" s="144">
        <v>47.845581629999998</v>
      </c>
      <c r="H3729" t="str">
        <f>IF(VLOOKUP(A3729,$J$4:$K$19,2)="Y",IF(G3729&lt;='State Zip Codes'!$P$4,'State Zip Codes'!$P$3,IF(G3729&lt;='State Zip Codes'!$Q$4,'State Zip Codes'!$Q$3,IF(G3729&lt;='State Zip Codes'!$R$4,'State Zip Codes'!$R$3,IF(G3729&lt;='State Zip Codes'!$S$4,'State Zip Codes'!$S$3,IF(G3729&lt;='State Zip Codes'!$T$4,'State Zip Codes'!$T$3,"OUT OF TERRITORY"))))),$U$3)</f>
        <v>Zone 5</v>
      </c>
    </row>
    <row r="3730" spans="1:8" x14ac:dyDescent="0.25">
      <c r="A3730" t="s">
        <v>370</v>
      </c>
      <c r="B3730">
        <v>46058</v>
      </c>
      <c r="C3730" t="str">
        <f t="shared" si="58"/>
        <v>46058</v>
      </c>
      <c r="D3730" t="s">
        <v>356</v>
      </c>
      <c r="E3730" t="s">
        <v>1925</v>
      </c>
      <c r="F3730" t="s">
        <v>860</v>
      </c>
      <c r="G3730" s="144">
        <v>47.845581629999998</v>
      </c>
      <c r="H3730" t="str">
        <f>IF(VLOOKUP(A3730,$J$4:$K$19,2)="Y",IF(G3730&lt;='State Zip Codes'!$P$4,'State Zip Codes'!$P$3,IF(G3730&lt;='State Zip Codes'!$Q$4,'State Zip Codes'!$Q$3,IF(G3730&lt;='State Zip Codes'!$R$4,'State Zip Codes'!$R$3,IF(G3730&lt;='State Zip Codes'!$S$4,'State Zip Codes'!$S$3,IF(G3730&lt;='State Zip Codes'!$T$4,'State Zip Codes'!$T$3,"OUT OF TERRITORY"))))),$U$3)</f>
        <v>Zone 5</v>
      </c>
    </row>
    <row r="3731" spans="1:8" x14ac:dyDescent="0.25">
      <c r="A3731" t="s">
        <v>370</v>
      </c>
      <c r="B3731">
        <v>47236</v>
      </c>
      <c r="C3731" t="str">
        <f t="shared" si="58"/>
        <v>47236</v>
      </c>
      <c r="D3731" t="s">
        <v>356</v>
      </c>
      <c r="E3731" t="s">
        <v>2564</v>
      </c>
      <c r="F3731" t="s">
        <v>2595</v>
      </c>
      <c r="G3731" s="144">
        <v>48.466952819999996</v>
      </c>
      <c r="H3731" t="str">
        <f>IF(VLOOKUP(A3731,$J$4:$K$19,2)="Y",IF(G3731&lt;='State Zip Codes'!$P$4,'State Zip Codes'!$P$3,IF(G3731&lt;='State Zip Codes'!$Q$4,'State Zip Codes'!$Q$3,IF(G3731&lt;='State Zip Codes'!$R$4,'State Zip Codes'!$R$3,IF(G3731&lt;='State Zip Codes'!$S$4,'State Zip Codes'!$S$3,IF(G3731&lt;='State Zip Codes'!$T$4,'State Zip Codes'!$T$3,"OUT OF TERRITORY"))))),$U$3)</f>
        <v>Zone 5</v>
      </c>
    </row>
    <row r="3732" spans="1:8" x14ac:dyDescent="0.25">
      <c r="A3732" t="s">
        <v>370</v>
      </c>
      <c r="B3732">
        <v>47302</v>
      </c>
      <c r="C3732" t="str">
        <f t="shared" si="58"/>
        <v>47302</v>
      </c>
      <c r="D3732" t="s">
        <v>356</v>
      </c>
      <c r="E3732" t="s">
        <v>2578</v>
      </c>
      <c r="F3732" t="s">
        <v>2596</v>
      </c>
      <c r="G3732" s="144">
        <v>48.466952819999996</v>
      </c>
      <c r="H3732" t="str">
        <f>IF(VLOOKUP(A3732,$J$4:$K$19,2)="Y",IF(G3732&lt;='State Zip Codes'!$P$4,'State Zip Codes'!$P$3,IF(G3732&lt;='State Zip Codes'!$Q$4,'State Zip Codes'!$Q$3,IF(G3732&lt;='State Zip Codes'!$R$4,'State Zip Codes'!$R$3,IF(G3732&lt;='State Zip Codes'!$S$4,'State Zip Codes'!$S$3,IF(G3732&lt;='State Zip Codes'!$T$4,'State Zip Codes'!$T$3,"OUT OF TERRITORY"))))),$U$3)</f>
        <v>Zone 5</v>
      </c>
    </row>
    <row r="3733" spans="1:8" x14ac:dyDescent="0.25">
      <c r="A3733" t="s">
        <v>370</v>
      </c>
      <c r="B3733">
        <v>47304</v>
      </c>
      <c r="C3733" t="str">
        <f t="shared" si="58"/>
        <v>47304</v>
      </c>
      <c r="D3733" t="s">
        <v>356</v>
      </c>
      <c r="E3733" t="s">
        <v>2578</v>
      </c>
      <c r="F3733" t="s">
        <v>2596</v>
      </c>
      <c r="G3733" s="144">
        <v>49.088324009999994</v>
      </c>
      <c r="H3733" t="str">
        <f>IF(VLOOKUP(A3733,$J$4:$K$19,2)="Y",IF(G3733&lt;='State Zip Codes'!$P$4,'State Zip Codes'!$P$3,IF(G3733&lt;='State Zip Codes'!$Q$4,'State Zip Codes'!$Q$3,IF(G3733&lt;='State Zip Codes'!$R$4,'State Zip Codes'!$R$3,IF(G3733&lt;='State Zip Codes'!$S$4,'State Zip Codes'!$S$3,IF(G3733&lt;='State Zip Codes'!$T$4,'State Zip Codes'!$T$3,"OUT OF TERRITORY"))))),$U$3)</f>
        <v>Zone 5</v>
      </c>
    </row>
    <row r="3734" spans="1:8" x14ac:dyDescent="0.25">
      <c r="A3734" t="s">
        <v>370</v>
      </c>
      <c r="B3734">
        <v>47306</v>
      </c>
      <c r="C3734" t="str">
        <f t="shared" si="58"/>
        <v>47306</v>
      </c>
      <c r="D3734" t="s">
        <v>356</v>
      </c>
      <c r="E3734" t="s">
        <v>2578</v>
      </c>
      <c r="F3734" t="s">
        <v>2596</v>
      </c>
      <c r="G3734" s="144">
        <v>49.709695199999999</v>
      </c>
      <c r="H3734" t="str">
        <f>IF(VLOOKUP(A3734,$J$4:$K$19,2)="Y",IF(G3734&lt;='State Zip Codes'!$P$4,'State Zip Codes'!$P$3,IF(G3734&lt;='State Zip Codes'!$Q$4,'State Zip Codes'!$Q$3,IF(G3734&lt;='State Zip Codes'!$R$4,'State Zip Codes'!$R$3,IF(G3734&lt;='State Zip Codes'!$S$4,'State Zip Codes'!$S$3,IF(G3734&lt;='State Zip Codes'!$T$4,'State Zip Codes'!$T$3,"OUT OF TERRITORY"))))),$U$3)</f>
        <v>Zone 5</v>
      </c>
    </row>
    <row r="3735" spans="1:8" x14ac:dyDescent="0.25">
      <c r="A3735" t="s">
        <v>370</v>
      </c>
      <c r="B3735">
        <v>47401</v>
      </c>
      <c r="C3735" t="str">
        <f t="shared" si="58"/>
        <v>47401</v>
      </c>
      <c r="D3735" t="s">
        <v>356</v>
      </c>
      <c r="E3735" t="s">
        <v>1110</v>
      </c>
      <c r="F3735" t="s">
        <v>1839</v>
      </c>
      <c r="G3735" s="144">
        <v>49.709695199999999</v>
      </c>
      <c r="H3735" t="str">
        <f>IF(VLOOKUP(A3735,$J$4:$K$19,2)="Y",IF(G3735&lt;='State Zip Codes'!$P$4,'State Zip Codes'!$P$3,IF(G3735&lt;='State Zip Codes'!$Q$4,'State Zip Codes'!$Q$3,IF(G3735&lt;='State Zip Codes'!$R$4,'State Zip Codes'!$R$3,IF(G3735&lt;='State Zip Codes'!$S$4,'State Zip Codes'!$S$3,IF(G3735&lt;='State Zip Codes'!$T$4,'State Zip Codes'!$T$3,"OUT OF TERRITORY"))))),$U$3)</f>
        <v>Zone 5</v>
      </c>
    </row>
    <row r="3736" spans="1:8" x14ac:dyDescent="0.25">
      <c r="A3736" t="s">
        <v>370</v>
      </c>
      <c r="B3736">
        <v>47232</v>
      </c>
      <c r="C3736" t="str">
        <f t="shared" si="58"/>
        <v>47232</v>
      </c>
      <c r="D3736" t="s">
        <v>356</v>
      </c>
      <c r="E3736" t="s">
        <v>2564</v>
      </c>
      <c r="F3736" t="s">
        <v>2461</v>
      </c>
      <c r="G3736" s="144">
        <v>49.709695199999999</v>
      </c>
      <c r="H3736" t="str">
        <f>IF(VLOOKUP(A3736,$J$4:$K$19,2)="Y",IF(G3736&lt;='State Zip Codes'!$P$4,'State Zip Codes'!$P$3,IF(G3736&lt;='State Zip Codes'!$Q$4,'State Zip Codes'!$Q$3,IF(G3736&lt;='State Zip Codes'!$R$4,'State Zip Codes'!$R$3,IF(G3736&lt;='State Zip Codes'!$S$4,'State Zip Codes'!$S$3,IF(G3736&lt;='State Zip Codes'!$T$4,'State Zip Codes'!$T$3,"OUT OF TERRITORY"))))),$U$3)</f>
        <v>Zone 5</v>
      </c>
    </row>
    <row r="3737" spans="1:8" x14ac:dyDescent="0.25">
      <c r="A3737" t="s">
        <v>370</v>
      </c>
      <c r="B3737">
        <v>47305</v>
      </c>
      <c r="C3737" t="str">
        <f t="shared" si="58"/>
        <v>47305</v>
      </c>
      <c r="D3737" t="s">
        <v>356</v>
      </c>
      <c r="E3737" t="s">
        <v>2578</v>
      </c>
      <c r="F3737" t="s">
        <v>2596</v>
      </c>
      <c r="G3737" s="144">
        <v>50.331066389999997</v>
      </c>
      <c r="H3737" t="str">
        <f>IF(VLOOKUP(A3737,$J$4:$K$19,2)="Y",IF(G3737&lt;='State Zip Codes'!$P$4,'State Zip Codes'!$P$3,IF(G3737&lt;='State Zip Codes'!$Q$4,'State Zip Codes'!$Q$3,IF(G3737&lt;='State Zip Codes'!$R$4,'State Zip Codes'!$R$3,IF(G3737&lt;='State Zip Codes'!$S$4,'State Zip Codes'!$S$3,IF(G3737&lt;='State Zip Codes'!$T$4,'State Zip Codes'!$T$3,"OUT OF TERRITORY"))))),$U$3)</f>
        <v>Zone 5</v>
      </c>
    </row>
    <row r="3738" spans="1:8" x14ac:dyDescent="0.25">
      <c r="A3738" t="s">
        <v>370</v>
      </c>
      <c r="B3738">
        <v>47360</v>
      </c>
      <c r="C3738" t="str">
        <f t="shared" si="58"/>
        <v>47360</v>
      </c>
      <c r="D3738" t="s">
        <v>356</v>
      </c>
      <c r="E3738" t="s">
        <v>1791</v>
      </c>
      <c r="F3738" t="s">
        <v>2597</v>
      </c>
      <c r="G3738" s="144">
        <v>50.331066389999997</v>
      </c>
      <c r="H3738" t="str">
        <f>IF(VLOOKUP(A3738,$J$4:$K$19,2)="Y",IF(G3738&lt;='State Zip Codes'!$P$4,'State Zip Codes'!$P$3,IF(G3738&lt;='State Zip Codes'!$Q$4,'State Zip Codes'!$Q$3,IF(G3738&lt;='State Zip Codes'!$R$4,'State Zip Codes'!$R$3,IF(G3738&lt;='State Zip Codes'!$S$4,'State Zip Codes'!$S$3,IF(G3738&lt;='State Zip Codes'!$T$4,'State Zip Codes'!$T$3,"OUT OF TERRITORY"))))),$U$3)</f>
        <v>Zone 5</v>
      </c>
    </row>
    <row r="3739" spans="1:8" x14ac:dyDescent="0.25">
      <c r="A3739" t="s">
        <v>370</v>
      </c>
      <c r="B3739">
        <v>46915</v>
      </c>
      <c r="C3739" t="str">
        <f t="shared" si="58"/>
        <v>46915</v>
      </c>
      <c r="D3739" t="s">
        <v>356</v>
      </c>
      <c r="E3739" t="s">
        <v>1799</v>
      </c>
      <c r="F3739" t="s">
        <v>642</v>
      </c>
      <c r="G3739" s="144">
        <v>50.952437579999994</v>
      </c>
      <c r="H3739" t="str">
        <f>IF(VLOOKUP(A3739,$J$4:$K$19,2)="Y",IF(G3739&lt;='State Zip Codes'!$P$4,'State Zip Codes'!$P$3,IF(G3739&lt;='State Zip Codes'!$Q$4,'State Zip Codes'!$Q$3,IF(G3739&lt;='State Zip Codes'!$R$4,'State Zip Codes'!$R$3,IF(G3739&lt;='State Zip Codes'!$S$4,'State Zip Codes'!$S$3,IF(G3739&lt;='State Zip Codes'!$T$4,'State Zip Codes'!$T$3,"OUT OF TERRITORY"))))),$U$3)</f>
        <v>Zone 5</v>
      </c>
    </row>
    <row r="3740" spans="1:8" x14ac:dyDescent="0.25">
      <c r="A3740" t="s">
        <v>370</v>
      </c>
      <c r="B3740">
        <v>46936</v>
      </c>
      <c r="C3740" t="str">
        <f t="shared" si="58"/>
        <v>46936</v>
      </c>
      <c r="D3740" t="s">
        <v>356</v>
      </c>
      <c r="E3740" t="s">
        <v>549</v>
      </c>
      <c r="F3740" t="s">
        <v>2598</v>
      </c>
      <c r="G3740" s="144">
        <v>50.952437579999994</v>
      </c>
      <c r="H3740" t="str">
        <f>IF(VLOOKUP(A3740,$J$4:$K$19,2)="Y",IF(G3740&lt;='State Zip Codes'!$P$4,'State Zip Codes'!$P$3,IF(G3740&lt;='State Zip Codes'!$Q$4,'State Zip Codes'!$Q$3,IF(G3740&lt;='State Zip Codes'!$R$4,'State Zip Codes'!$R$3,IF(G3740&lt;='State Zip Codes'!$S$4,'State Zip Codes'!$S$3,IF(G3740&lt;='State Zip Codes'!$T$4,'State Zip Codes'!$T$3,"OUT OF TERRITORY"))))),$U$3)</f>
        <v>Zone 5</v>
      </c>
    </row>
    <row r="3741" spans="1:8" x14ac:dyDescent="0.25">
      <c r="A3741" t="s">
        <v>370</v>
      </c>
      <c r="B3741">
        <v>47342</v>
      </c>
      <c r="C3741" t="str">
        <f t="shared" si="58"/>
        <v>47342</v>
      </c>
      <c r="D3741" t="s">
        <v>356</v>
      </c>
      <c r="E3741" t="s">
        <v>2578</v>
      </c>
      <c r="F3741" t="s">
        <v>2599</v>
      </c>
      <c r="G3741" s="144">
        <v>50.952437579999994</v>
      </c>
      <c r="H3741" t="str">
        <f>IF(VLOOKUP(A3741,$J$4:$K$19,2)="Y",IF(G3741&lt;='State Zip Codes'!$P$4,'State Zip Codes'!$P$3,IF(G3741&lt;='State Zip Codes'!$Q$4,'State Zip Codes'!$Q$3,IF(G3741&lt;='State Zip Codes'!$R$4,'State Zip Codes'!$R$3,IF(G3741&lt;='State Zip Codes'!$S$4,'State Zip Codes'!$S$3,IF(G3741&lt;='State Zip Codes'!$T$4,'State Zip Codes'!$T$3,"OUT OF TERRITORY"))))),$U$3)</f>
        <v>Zone 5</v>
      </c>
    </row>
    <row r="3742" spans="1:8" x14ac:dyDescent="0.25">
      <c r="A3742" t="s">
        <v>370</v>
      </c>
      <c r="B3742">
        <v>47247</v>
      </c>
      <c r="C3742" t="str">
        <f t="shared" si="58"/>
        <v>47247</v>
      </c>
      <c r="D3742" t="s">
        <v>356</v>
      </c>
      <c r="E3742" t="s">
        <v>2564</v>
      </c>
      <c r="F3742" t="s">
        <v>2600</v>
      </c>
      <c r="G3742" s="144">
        <v>50.952437579999994</v>
      </c>
      <c r="H3742" t="str">
        <f>IF(VLOOKUP(A3742,$J$4:$K$19,2)="Y",IF(G3742&lt;='State Zip Codes'!$P$4,'State Zip Codes'!$P$3,IF(G3742&lt;='State Zip Codes'!$Q$4,'State Zip Codes'!$Q$3,IF(G3742&lt;='State Zip Codes'!$R$4,'State Zip Codes'!$R$3,IF(G3742&lt;='State Zip Codes'!$S$4,'State Zip Codes'!$S$3,IF(G3742&lt;='State Zip Codes'!$T$4,'State Zip Codes'!$T$3,"OUT OF TERRITORY"))))),$U$3)</f>
        <v>Zone 5</v>
      </c>
    </row>
    <row r="3743" spans="1:8" x14ac:dyDescent="0.25">
      <c r="A3743" t="s">
        <v>370</v>
      </c>
      <c r="B3743">
        <v>46920</v>
      </c>
      <c r="C3743" t="str">
        <f t="shared" si="58"/>
        <v>46920</v>
      </c>
      <c r="D3743" t="s">
        <v>356</v>
      </c>
      <c r="E3743" t="s">
        <v>1799</v>
      </c>
      <c r="F3743" t="s">
        <v>2426</v>
      </c>
      <c r="G3743" s="144">
        <v>51.573808769999999</v>
      </c>
      <c r="H3743" t="str">
        <f>IF(VLOOKUP(A3743,$J$4:$K$19,2)="Y",IF(G3743&lt;='State Zip Codes'!$P$4,'State Zip Codes'!$P$3,IF(G3743&lt;='State Zip Codes'!$Q$4,'State Zip Codes'!$Q$3,IF(G3743&lt;='State Zip Codes'!$R$4,'State Zip Codes'!$R$3,IF(G3743&lt;='State Zip Codes'!$S$4,'State Zip Codes'!$S$3,IF(G3743&lt;='State Zip Codes'!$T$4,'State Zip Codes'!$T$3,"OUT OF TERRITORY"))))),$U$3)</f>
        <v>Zone 5</v>
      </c>
    </row>
    <row r="3744" spans="1:8" x14ac:dyDescent="0.25">
      <c r="A3744" t="s">
        <v>370</v>
      </c>
      <c r="B3744">
        <v>46928</v>
      </c>
      <c r="C3744" t="str">
        <f t="shared" si="58"/>
        <v>46928</v>
      </c>
      <c r="D3744" t="s">
        <v>356</v>
      </c>
      <c r="E3744" t="s">
        <v>871</v>
      </c>
      <c r="F3744" t="s">
        <v>1882</v>
      </c>
      <c r="G3744" s="144">
        <v>51.573808769999999</v>
      </c>
      <c r="H3744" t="str">
        <f>IF(VLOOKUP(A3744,$J$4:$K$19,2)="Y",IF(G3744&lt;='State Zip Codes'!$P$4,'State Zip Codes'!$P$3,IF(G3744&lt;='State Zip Codes'!$Q$4,'State Zip Codes'!$Q$3,IF(G3744&lt;='State Zip Codes'!$R$4,'State Zip Codes'!$R$3,IF(G3744&lt;='State Zip Codes'!$S$4,'State Zip Codes'!$S$3,IF(G3744&lt;='State Zip Codes'!$T$4,'State Zip Codes'!$T$3,"OUT OF TERRITORY"))))),$U$3)</f>
        <v>Zone 5</v>
      </c>
    </row>
    <row r="3745" spans="1:8" x14ac:dyDescent="0.25">
      <c r="A3745" t="s">
        <v>370</v>
      </c>
      <c r="B3745">
        <v>47837</v>
      </c>
      <c r="C3745" t="str">
        <f t="shared" si="58"/>
        <v>47837</v>
      </c>
      <c r="D3745" t="s">
        <v>356</v>
      </c>
      <c r="E3745" t="s">
        <v>946</v>
      </c>
      <c r="F3745" t="s">
        <v>2601</v>
      </c>
      <c r="G3745" s="144">
        <v>51.573808769999999</v>
      </c>
      <c r="H3745" t="str">
        <f>IF(VLOOKUP(A3745,$J$4:$K$19,2)="Y",IF(G3745&lt;='State Zip Codes'!$P$4,'State Zip Codes'!$P$3,IF(G3745&lt;='State Zip Codes'!$Q$4,'State Zip Codes'!$Q$3,IF(G3745&lt;='State Zip Codes'!$R$4,'State Zip Codes'!$R$3,IF(G3745&lt;='State Zip Codes'!$S$4,'State Zip Codes'!$S$3,IF(G3745&lt;='State Zip Codes'!$T$4,'State Zip Codes'!$T$3,"OUT OF TERRITORY"))))),$U$3)</f>
        <v>Zone 5</v>
      </c>
    </row>
    <row r="3746" spans="1:8" x14ac:dyDescent="0.25">
      <c r="A3746" t="s">
        <v>370</v>
      </c>
      <c r="B3746">
        <v>47833</v>
      </c>
      <c r="C3746" t="str">
        <f t="shared" si="58"/>
        <v>47833</v>
      </c>
      <c r="D3746" t="s">
        <v>356</v>
      </c>
      <c r="E3746" t="s">
        <v>946</v>
      </c>
      <c r="F3746" t="s">
        <v>898</v>
      </c>
      <c r="G3746" s="144">
        <v>51.573808769999999</v>
      </c>
      <c r="H3746" t="str">
        <f>IF(VLOOKUP(A3746,$J$4:$K$19,2)="Y",IF(G3746&lt;='State Zip Codes'!$P$4,'State Zip Codes'!$P$3,IF(G3746&lt;='State Zip Codes'!$Q$4,'State Zip Codes'!$Q$3,IF(G3746&lt;='State Zip Codes'!$R$4,'State Zip Codes'!$R$3,IF(G3746&lt;='State Zip Codes'!$S$4,'State Zip Codes'!$S$3,IF(G3746&lt;='State Zip Codes'!$T$4,'State Zip Codes'!$T$3,"OUT OF TERRITORY"))))),$U$3)</f>
        <v>Zone 5</v>
      </c>
    </row>
    <row r="3747" spans="1:8" x14ac:dyDescent="0.25">
      <c r="A3747" t="s">
        <v>370</v>
      </c>
      <c r="B3747">
        <v>46065</v>
      </c>
      <c r="C3747" t="str">
        <f t="shared" si="58"/>
        <v>46065</v>
      </c>
      <c r="D3747" t="s">
        <v>356</v>
      </c>
      <c r="E3747" t="s">
        <v>1925</v>
      </c>
      <c r="F3747" t="s">
        <v>1785</v>
      </c>
      <c r="G3747" s="144">
        <v>52.195179959999997</v>
      </c>
      <c r="H3747" t="str">
        <f>IF(VLOOKUP(A3747,$J$4:$K$19,2)="Y",IF(G3747&lt;='State Zip Codes'!$P$4,'State Zip Codes'!$P$3,IF(G3747&lt;='State Zip Codes'!$Q$4,'State Zip Codes'!$Q$3,IF(G3747&lt;='State Zip Codes'!$R$4,'State Zip Codes'!$R$3,IF(G3747&lt;='State Zip Codes'!$S$4,'State Zip Codes'!$S$3,IF(G3747&lt;='State Zip Codes'!$T$4,'State Zip Codes'!$T$3,"OUT OF TERRITORY"))))),$U$3)</f>
        <v>Zone 5</v>
      </c>
    </row>
    <row r="3748" spans="1:8" x14ac:dyDescent="0.25">
      <c r="A3748" t="s">
        <v>370</v>
      </c>
      <c r="B3748">
        <v>47283</v>
      </c>
      <c r="C3748" t="str">
        <f t="shared" si="58"/>
        <v>47283</v>
      </c>
      <c r="D3748" t="s">
        <v>356</v>
      </c>
      <c r="E3748" t="s">
        <v>1992</v>
      </c>
      <c r="F3748" t="s">
        <v>2602</v>
      </c>
      <c r="G3748" s="144">
        <v>52.195179959999997</v>
      </c>
      <c r="H3748" t="str">
        <f>IF(VLOOKUP(A3748,$J$4:$K$19,2)="Y",IF(G3748&lt;='State Zip Codes'!$P$4,'State Zip Codes'!$P$3,IF(G3748&lt;='State Zip Codes'!$Q$4,'State Zip Codes'!$Q$3,IF(G3748&lt;='State Zip Codes'!$R$4,'State Zip Codes'!$R$3,IF(G3748&lt;='State Zip Codes'!$S$4,'State Zip Codes'!$S$3,IF(G3748&lt;='State Zip Codes'!$T$4,'State Zip Codes'!$T$3,"OUT OF TERRITORY"))))),$U$3)</f>
        <v>Zone 5</v>
      </c>
    </row>
    <row r="3749" spans="1:8" x14ac:dyDescent="0.25">
      <c r="A3749" t="s">
        <v>370</v>
      </c>
      <c r="B3749">
        <v>47327</v>
      </c>
      <c r="C3749" t="str">
        <f t="shared" si="58"/>
        <v>47327</v>
      </c>
      <c r="D3749" t="s">
        <v>356</v>
      </c>
      <c r="E3749" t="s">
        <v>1566</v>
      </c>
      <c r="F3749" t="s">
        <v>2603</v>
      </c>
      <c r="G3749" s="144">
        <v>52.195179959999997</v>
      </c>
      <c r="H3749" t="str">
        <f>IF(VLOOKUP(A3749,$J$4:$K$19,2)="Y",IF(G3749&lt;='State Zip Codes'!$P$4,'State Zip Codes'!$P$3,IF(G3749&lt;='State Zip Codes'!$Q$4,'State Zip Codes'!$Q$3,IF(G3749&lt;='State Zip Codes'!$R$4,'State Zip Codes'!$R$3,IF(G3749&lt;='State Zip Codes'!$S$4,'State Zip Codes'!$S$3,IF(G3749&lt;='State Zip Codes'!$T$4,'State Zip Codes'!$T$3,"OUT OF TERRITORY"))))),$U$3)</f>
        <v>Zone 5</v>
      </c>
    </row>
    <row r="3750" spans="1:8" x14ac:dyDescent="0.25">
      <c r="A3750" t="s">
        <v>370</v>
      </c>
      <c r="B3750">
        <v>46901</v>
      </c>
      <c r="C3750" t="str">
        <f t="shared" si="58"/>
        <v>46901</v>
      </c>
      <c r="D3750" t="s">
        <v>356</v>
      </c>
      <c r="E3750" t="s">
        <v>549</v>
      </c>
      <c r="F3750" t="s">
        <v>2590</v>
      </c>
      <c r="G3750" s="144">
        <v>52.195179959999997</v>
      </c>
      <c r="H3750" t="str">
        <f>IF(VLOOKUP(A3750,$J$4:$K$19,2)="Y",IF(G3750&lt;='State Zip Codes'!$P$4,'State Zip Codes'!$P$3,IF(G3750&lt;='State Zip Codes'!$Q$4,'State Zip Codes'!$Q$3,IF(G3750&lt;='State Zip Codes'!$R$4,'State Zip Codes'!$R$3,IF(G3750&lt;='State Zip Codes'!$S$4,'State Zip Codes'!$S$3,IF(G3750&lt;='State Zip Codes'!$T$4,'State Zip Codes'!$T$3,"OUT OF TERRITORY"))))),$U$3)</f>
        <v>Zone 5</v>
      </c>
    </row>
    <row r="3751" spans="1:8" x14ac:dyDescent="0.25">
      <c r="A3751" t="s">
        <v>370</v>
      </c>
      <c r="B3751">
        <v>47981</v>
      </c>
      <c r="C3751" t="str">
        <f t="shared" si="58"/>
        <v>47981</v>
      </c>
      <c r="D3751" t="s">
        <v>356</v>
      </c>
      <c r="E3751" t="s">
        <v>2586</v>
      </c>
      <c r="F3751" t="s">
        <v>2604</v>
      </c>
      <c r="G3751" s="144">
        <v>52.195179959999997</v>
      </c>
      <c r="H3751" t="str">
        <f>IF(VLOOKUP(A3751,$J$4:$K$19,2)="Y",IF(G3751&lt;='State Zip Codes'!$P$4,'State Zip Codes'!$P$3,IF(G3751&lt;='State Zip Codes'!$Q$4,'State Zip Codes'!$Q$3,IF(G3751&lt;='State Zip Codes'!$R$4,'State Zip Codes'!$R$3,IF(G3751&lt;='State Zip Codes'!$S$4,'State Zip Codes'!$S$3,IF(G3751&lt;='State Zip Codes'!$T$4,'State Zip Codes'!$T$3,"OUT OF TERRITORY"))))),$U$3)</f>
        <v>Zone 5</v>
      </c>
    </row>
    <row r="3752" spans="1:8" x14ac:dyDescent="0.25">
      <c r="A3752" t="s">
        <v>370</v>
      </c>
      <c r="B3752">
        <v>47990</v>
      </c>
      <c r="C3752" t="str">
        <f t="shared" si="58"/>
        <v>47990</v>
      </c>
      <c r="D3752" t="s">
        <v>356</v>
      </c>
      <c r="E3752" t="s">
        <v>1586</v>
      </c>
      <c r="F3752" t="s">
        <v>2605</v>
      </c>
      <c r="G3752" s="144">
        <v>52.195179959999997</v>
      </c>
      <c r="H3752" t="str">
        <f>IF(VLOOKUP(A3752,$J$4:$K$19,2)="Y",IF(G3752&lt;='State Zip Codes'!$P$4,'State Zip Codes'!$P$3,IF(G3752&lt;='State Zip Codes'!$Q$4,'State Zip Codes'!$Q$3,IF(G3752&lt;='State Zip Codes'!$R$4,'State Zip Codes'!$R$3,IF(G3752&lt;='State Zip Codes'!$S$4,'State Zip Codes'!$S$3,IF(G3752&lt;='State Zip Codes'!$T$4,'State Zip Codes'!$T$3,"OUT OF TERRITORY"))))),$U$3)</f>
        <v>Zone 5</v>
      </c>
    </row>
    <row r="3753" spans="1:8" x14ac:dyDescent="0.25">
      <c r="A3753" t="s">
        <v>370</v>
      </c>
      <c r="B3753">
        <v>47235</v>
      </c>
      <c r="C3753" t="str">
        <f t="shared" si="58"/>
        <v>47235</v>
      </c>
      <c r="D3753" t="s">
        <v>356</v>
      </c>
      <c r="E3753" t="s">
        <v>542</v>
      </c>
      <c r="F3753" t="s">
        <v>2606</v>
      </c>
      <c r="G3753" s="144">
        <v>52.816551149999995</v>
      </c>
      <c r="H3753" t="str">
        <f>IF(VLOOKUP(A3753,$J$4:$K$19,2)="Y",IF(G3753&lt;='State Zip Codes'!$P$4,'State Zip Codes'!$P$3,IF(G3753&lt;='State Zip Codes'!$Q$4,'State Zip Codes'!$Q$3,IF(G3753&lt;='State Zip Codes'!$R$4,'State Zip Codes'!$R$3,IF(G3753&lt;='State Zip Codes'!$S$4,'State Zip Codes'!$S$3,IF(G3753&lt;='State Zip Codes'!$T$4,'State Zip Codes'!$T$3,"OUT OF TERRITORY"))))),$U$3)</f>
        <v>Zone 5</v>
      </c>
    </row>
    <row r="3754" spans="1:8" x14ac:dyDescent="0.25">
      <c r="A3754" t="s">
        <v>370</v>
      </c>
      <c r="B3754">
        <v>47403</v>
      </c>
      <c r="C3754" t="str">
        <f t="shared" si="58"/>
        <v>47403</v>
      </c>
      <c r="D3754" t="s">
        <v>356</v>
      </c>
      <c r="E3754" t="s">
        <v>1110</v>
      </c>
      <c r="F3754" t="s">
        <v>1839</v>
      </c>
      <c r="G3754" s="144">
        <v>53.43792234</v>
      </c>
      <c r="H3754" t="str">
        <f>IF(VLOOKUP(A3754,$J$4:$K$19,2)="Y",IF(G3754&lt;='State Zip Codes'!$P$4,'State Zip Codes'!$P$3,IF(G3754&lt;='State Zip Codes'!$Q$4,'State Zip Codes'!$Q$3,IF(G3754&lt;='State Zip Codes'!$R$4,'State Zip Codes'!$R$3,IF(G3754&lt;='State Zip Codes'!$S$4,'State Zip Codes'!$S$3,IF(G3754&lt;='State Zip Codes'!$T$4,'State Zip Codes'!$T$3,"OUT OF TERRITORY"))))),$U$3)</f>
        <v>Zone 5</v>
      </c>
    </row>
    <row r="3755" spans="1:8" x14ac:dyDescent="0.25">
      <c r="A3755" t="s">
        <v>370</v>
      </c>
      <c r="B3755">
        <v>47431</v>
      </c>
      <c r="C3755" t="str">
        <f t="shared" si="58"/>
        <v>47431</v>
      </c>
      <c r="D3755" t="s">
        <v>356</v>
      </c>
      <c r="E3755" t="s">
        <v>2563</v>
      </c>
      <c r="F3755" t="s">
        <v>2607</v>
      </c>
      <c r="G3755" s="144">
        <v>53.43792234</v>
      </c>
      <c r="H3755" t="str">
        <f>IF(VLOOKUP(A3755,$J$4:$K$19,2)="Y",IF(G3755&lt;='State Zip Codes'!$P$4,'State Zip Codes'!$P$3,IF(G3755&lt;='State Zip Codes'!$Q$4,'State Zip Codes'!$Q$3,IF(G3755&lt;='State Zip Codes'!$R$4,'State Zip Codes'!$R$3,IF(G3755&lt;='State Zip Codes'!$S$4,'State Zip Codes'!$S$3,IF(G3755&lt;='State Zip Codes'!$T$4,'State Zip Codes'!$T$3,"OUT OF TERRITORY"))))),$U$3)</f>
        <v>Zone 5</v>
      </c>
    </row>
    <row r="3756" spans="1:8" x14ac:dyDescent="0.25">
      <c r="A3756" t="s">
        <v>370</v>
      </c>
      <c r="B3756">
        <v>46938</v>
      </c>
      <c r="C3756" t="str">
        <f t="shared" si="58"/>
        <v>46938</v>
      </c>
      <c r="D3756" t="s">
        <v>356</v>
      </c>
      <c r="E3756" t="s">
        <v>871</v>
      </c>
      <c r="F3756" t="s">
        <v>2487</v>
      </c>
      <c r="G3756" s="144">
        <v>53.43792234</v>
      </c>
      <c r="H3756" t="str">
        <f>IF(VLOOKUP(A3756,$J$4:$K$19,2)="Y",IF(G3756&lt;='State Zip Codes'!$P$4,'State Zip Codes'!$P$3,IF(G3756&lt;='State Zip Codes'!$Q$4,'State Zip Codes'!$Q$3,IF(G3756&lt;='State Zip Codes'!$R$4,'State Zip Codes'!$R$3,IF(G3756&lt;='State Zip Codes'!$S$4,'State Zip Codes'!$S$3,IF(G3756&lt;='State Zip Codes'!$T$4,'State Zip Codes'!$T$3,"OUT OF TERRITORY"))))),$U$3)</f>
        <v>Zone 5</v>
      </c>
    </row>
    <row r="3757" spans="1:8" x14ac:dyDescent="0.25">
      <c r="A3757" t="s">
        <v>370</v>
      </c>
      <c r="B3757">
        <v>47357</v>
      </c>
      <c r="C3757" t="str">
        <f t="shared" si="58"/>
        <v>47357</v>
      </c>
      <c r="D3757" t="s">
        <v>356</v>
      </c>
      <c r="E3757" t="s">
        <v>1566</v>
      </c>
      <c r="F3757" t="s">
        <v>1171</v>
      </c>
      <c r="G3757" s="144">
        <v>53.43792234</v>
      </c>
      <c r="H3757" t="str">
        <f>IF(VLOOKUP(A3757,$J$4:$K$19,2)="Y",IF(G3757&lt;='State Zip Codes'!$P$4,'State Zip Codes'!$P$3,IF(G3757&lt;='State Zip Codes'!$Q$4,'State Zip Codes'!$Q$3,IF(G3757&lt;='State Zip Codes'!$R$4,'State Zip Codes'!$R$3,IF(G3757&lt;='State Zip Codes'!$S$4,'State Zip Codes'!$S$3,IF(G3757&lt;='State Zip Codes'!$T$4,'State Zip Codes'!$T$3,"OUT OF TERRITORY"))))),$U$3)</f>
        <v>Zone 5</v>
      </c>
    </row>
    <row r="3758" spans="1:8" x14ac:dyDescent="0.25">
      <c r="A3758" t="s">
        <v>370</v>
      </c>
      <c r="B3758">
        <v>47273</v>
      </c>
      <c r="C3758" t="str">
        <f t="shared" si="58"/>
        <v>47273</v>
      </c>
      <c r="D3758" t="s">
        <v>356</v>
      </c>
      <c r="E3758" t="s">
        <v>1075</v>
      </c>
      <c r="F3758" t="s">
        <v>2608</v>
      </c>
      <c r="G3758" s="144">
        <v>53.43792234</v>
      </c>
      <c r="H3758" t="str">
        <f>IF(VLOOKUP(A3758,$J$4:$K$19,2)="Y",IF(G3758&lt;='State Zip Codes'!$P$4,'State Zip Codes'!$P$3,IF(G3758&lt;='State Zip Codes'!$Q$4,'State Zip Codes'!$Q$3,IF(G3758&lt;='State Zip Codes'!$R$4,'State Zip Codes'!$R$3,IF(G3758&lt;='State Zip Codes'!$S$4,'State Zip Codes'!$S$3,IF(G3758&lt;='State Zip Codes'!$T$4,'State Zip Codes'!$T$3,"OUT OF TERRITORY"))))),$U$3)</f>
        <v>Zone 5</v>
      </c>
    </row>
    <row r="3759" spans="1:8" x14ac:dyDescent="0.25">
      <c r="A3759" t="s">
        <v>370</v>
      </c>
      <c r="B3759">
        <v>47840</v>
      </c>
      <c r="C3759" t="str">
        <f t="shared" si="58"/>
        <v>47840</v>
      </c>
      <c r="D3759" t="s">
        <v>356</v>
      </c>
      <c r="E3759" t="s">
        <v>946</v>
      </c>
      <c r="F3759" t="s">
        <v>2609</v>
      </c>
      <c r="G3759" s="144">
        <v>54.059293529999998</v>
      </c>
      <c r="H3759" t="str">
        <f>IF(VLOOKUP(A3759,$J$4:$K$19,2)="Y",IF(G3759&lt;='State Zip Codes'!$P$4,'State Zip Codes'!$P$3,IF(G3759&lt;='State Zip Codes'!$Q$4,'State Zip Codes'!$Q$3,IF(G3759&lt;='State Zip Codes'!$R$4,'State Zip Codes'!$R$3,IF(G3759&lt;='State Zip Codes'!$S$4,'State Zip Codes'!$S$3,IF(G3759&lt;='State Zip Codes'!$T$4,'State Zip Codes'!$T$3,"OUT OF TERRITORY"))))),$U$3)</f>
        <v>Zone 5</v>
      </c>
    </row>
    <row r="3760" spans="1:8" x14ac:dyDescent="0.25">
      <c r="A3760" t="s">
        <v>370</v>
      </c>
      <c r="B3760">
        <v>47909</v>
      </c>
      <c r="C3760" t="str">
        <f t="shared" si="58"/>
        <v>47909</v>
      </c>
      <c r="D3760" t="s">
        <v>356</v>
      </c>
      <c r="E3760" t="s">
        <v>2586</v>
      </c>
      <c r="F3760" t="s">
        <v>408</v>
      </c>
      <c r="G3760" s="144">
        <v>54.059293529999998</v>
      </c>
      <c r="H3760" t="str">
        <f>IF(VLOOKUP(A3760,$J$4:$K$19,2)="Y",IF(G3760&lt;='State Zip Codes'!$P$4,'State Zip Codes'!$P$3,IF(G3760&lt;='State Zip Codes'!$Q$4,'State Zip Codes'!$Q$3,IF(G3760&lt;='State Zip Codes'!$R$4,'State Zip Codes'!$R$3,IF(G3760&lt;='State Zip Codes'!$S$4,'State Zip Codes'!$S$3,IF(G3760&lt;='State Zip Codes'!$T$4,'State Zip Codes'!$T$3,"OUT OF TERRITORY"))))),$U$3)</f>
        <v>Zone 5</v>
      </c>
    </row>
    <row r="3761" spans="1:8" x14ac:dyDescent="0.25">
      <c r="A3761" t="s">
        <v>370</v>
      </c>
      <c r="B3761">
        <v>47346</v>
      </c>
      <c r="C3761" t="str">
        <f t="shared" si="58"/>
        <v>47346</v>
      </c>
      <c r="D3761" t="s">
        <v>356</v>
      </c>
      <c r="E3761" t="s">
        <v>1566</v>
      </c>
      <c r="F3761" t="s">
        <v>2610</v>
      </c>
      <c r="G3761" s="144">
        <v>54.059293529999998</v>
      </c>
      <c r="H3761" t="str">
        <f>IF(VLOOKUP(A3761,$J$4:$K$19,2)="Y",IF(G3761&lt;='State Zip Codes'!$P$4,'State Zip Codes'!$P$3,IF(G3761&lt;='State Zip Codes'!$Q$4,'State Zip Codes'!$Q$3,IF(G3761&lt;='State Zip Codes'!$R$4,'State Zip Codes'!$R$3,IF(G3761&lt;='State Zip Codes'!$S$4,'State Zip Codes'!$S$3,IF(G3761&lt;='State Zip Codes'!$T$4,'State Zip Codes'!$T$3,"OUT OF TERRITORY"))))),$U$3)</f>
        <v>Zone 5</v>
      </c>
    </row>
    <row r="3762" spans="1:8" x14ac:dyDescent="0.25">
      <c r="A3762" t="s">
        <v>370</v>
      </c>
      <c r="B3762">
        <v>46986</v>
      </c>
      <c r="C3762" t="str">
        <f t="shared" si="58"/>
        <v>46986</v>
      </c>
      <c r="D3762" t="s">
        <v>356</v>
      </c>
      <c r="E3762" t="s">
        <v>871</v>
      </c>
      <c r="F3762" t="s">
        <v>2611</v>
      </c>
      <c r="G3762" s="144">
        <v>54.059293529999998</v>
      </c>
      <c r="H3762" t="str">
        <f>IF(VLOOKUP(A3762,$J$4:$K$19,2)="Y",IF(G3762&lt;='State Zip Codes'!$P$4,'State Zip Codes'!$P$3,IF(G3762&lt;='State Zip Codes'!$Q$4,'State Zip Codes'!$Q$3,IF(G3762&lt;='State Zip Codes'!$R$4,'State Zip Codes'!$R$3,IF(G3762&lt;='State Zip Codes'!$S$4,'State Zip Codes'!$S$3,IF(G3762&lt;='State Zip Codes'!$T$4,'State Zip Codes'!$T$3,"OUT OF TERRITORY"))))),$U$3)</f>
        <v>Zone 5</v>
      </c>
    </row>
    <row r="3763" spans="1:8" x14ac:dyDescent="0.25">
      <c r="A3763" t="s">
        <v>370</v>
      </c>
      <c r="B3763">
        <v>46930</v>
      </c>
      <c r="C3763" t="str">
        <f t="shared" si="58"/>
        <v>46930</v>
      </c>
      <c r="D3763" t="s">
        <v>356</v>
      </c>
      <c r="E3763" t="s">
        <v>871</v>
      </c>
      <c r="F3763" t="s">
        <v>2612</v>
      </c>
      <c r="G3763" s="144">
        <v>54.059293529999998</v>
      </c>
      <c r="H3763" t="str">
        <f>IF(VLOOKUP(A3763,$J$4:$K$19,2)="Y",IF(G3763&lt;='State Zip Codes'!$P$4,'State Zip Codes'!$P$3,IF(G3763&lt;='State Zip Codes'!$Q$4,'State Zip Codes'!$Q$3,IF(G3763&lt;='State Zip Codes'!$R$4,'State Zip Codes'!$R$3,IF(G3763&lt;='State Zip Codes'!$S$4,'State Zip Codes'!$S$3,IF(G3763&lt;='State Zip Codes'!$T$4,'State Zip Codes'!$T$3,"OUT OF TERRITORY"))))),$U$3)</f>
        <v>Zone 5</v>
      </c>
    </row>
    <row r="3764" spans="1:8" x14ac:dyDescent="0.25">
      <c r="A3764" t="s">
        <v>370</v>
      </c>
      <c r="B3764">
        <v>47331</v>
      </c>
      <c r="C3764" t="str">
        <f t="shared" si="58"/>
        <v>47331</v>
      </c>
      <c r="D3764" t="s">
        <v>356</v>
      </c>
      <c r="E3764" t="s">
        <v>2184</v>
      </c>
      <c r="F3764" t="s">
        <v>2613</v>
      </c>
      <c r="G3764" s="144">
        <v>54.059293529999998</v>
      </c>
      <c r="H3764" t="str">
        <f>IF(VLOOKUP(A3764,$J$4:$K$19,2)="Y",IF(G3764&lt;='State Zip Codes'!$P$4,'State Zip Codes'!$P$3,IF(G3764&lt;='State Zip Codes'!$Q$4,'State Zip Codes'!$Q$3,IF(G3764&lt;='State Zip Codes'!$R$4,'State Zip Codes'!$R$3,IF(G3764&lt;='State Zip Codes'!$S$4,'State Zip Codes'!$S$3,IF(G3764&lt;='State Zip Codes'!$T$4,'State Zip Codes'!$T$3,"OUT OF TERRITORY"))))),$U$3)</f>
        <v>Zone 5</v>
      </c>
    </row>
    <row r="3765" spans="1:8" x14ac:dyDescent="0.25">
      <c r="A3765" t="s">
        <v>370</v>
      </c>
      <c r="B3765">
        <v>47967</v>
      </c>
      <c r="C3765" t="str">
        <f t="shared" si="58"/>
        <v>47967</v>
      </c>
      <c r="D3765" t="s">
        <v>356</v>
      </c>
      <c r="E3765" t="s">
        <v>1586</v>
      </c>
      <c r="F3765" t="s">
        <v>2614</v>
      </c>
      <c r="G3765" s="144">
        <v>54.059293529999998</v>
      </c>
      <c r="H3765" t="str">
        <f>IF(VLOOKUP(A3765,$J$4:$K$19,2)="Y",IF(G3765&lt;='State Zip Codes'!$P$4,'State Zip Codes'!$P$3,IF(G3765&lt;='State Zip Codes'!$Q$4,'State Zip Codes'!$Q$3,IF(G3765&lt;='State Zip Codes'!$R$4,'State Zip Codes'!$R$3,IF(G3765&lt;='State Zip Codes'!$S$4,'State Zip Codes'!$S$3,IF(G3765&lt;='State Zip Codes'!$T$4,'State Zip Codes'!$T$3,"OUT OF TERRITORY"))))),$U$3)</f>
        <v>Zone 5</v>
      </c>
    </row>
    <row r="3766" spans="1:8" x14ac:dyDescent="0.25">
      <c r="A3766" t="s">
        <v>370</v>
      </c>
      <c r="B3766">
        <v>47354</v>
      </c>
      <c r="C3766" t="str">
        <f t="shared" si="58"/>
        <v>47354</v>
      </c>
      <c r="D3766" t="s">
        <v>356</v>
      </c>
      <c r="E3766" t="s">
        <v>2407</v>
      </c>
      <c r="F3766" t="s">
        <v>2615</v>
      </c>
      <c r="G3766" s="144">
        <v>54.059293529999998</v>
      </c>
      <c r="H3766" t="str">
        <f>IF(VLOOKUP(A3766,$J$4:$K$19,2)="Y",IF(G3766&lt;='State Zip Codes'!$P$4,'State Zip Codes'!$P$3,IF(G3766&lt;='State Zip Codes'!$Q$4,'State Zip Codes'!$Q$3,IF(G3766&lt;='State Zip Codes'!$R$4,'State Zip Codes'!$R$3,IF(G3766&lt;='State Zip Codes'!$S$4,'State Zip Codes'!$S$3,IF(G3766&lt;='State Zip Codes'!$T$4,'State Zip Codes'!$T$3,"OUT OF TERRITORY"))))),$U$3)</f>
        <v>Zone 5</v>
      </c>
    </row>
    <row r="3767" spans="1:8" x14ac:dyDescent="0.25">
      <c r="A3767" t="s">
        <v>370</v>
      </c>
      <c r="B3767">
        <v>46913</v>
      </c>
      <c r="C3767" t="str">
        <f t="shared" si="58"/>
        <v>46913</v>
      </c>
      <c r="D3767" t="s">
        <v>356</v>
      </c>
      <c r="E3767" t="s">
        <v>1799</v>
      </c>
      <c r="F3767" t="s">
        <v>2616</v>
      </c>
      <c r="G3767" s="144">
        <v>54.059293529999998</v>
      </c>
      <c r="H3767" t="str">
        <f>IF(VLOOKUP(A3767,$J$4:$K$19,2)="Y",IF(G3767&lt;='State Zip Codes'!$P$4,'State Zip Codes'!$P$3,IF(G3767&lt;='State Zip Codes'!$Q$4,'State Zip Codes'!$Q$3,IF(G3767&lt;='State Zip Codes'!$R$4,'State Zip Codes'!$R$3,IF(G3767&lt;='State Zip Codes'!$S$4,'State Zip Codes'!$S$3,IF(G3767&lt;='State Zip Codes'!$T$4,'State Zip Codes'!$T$3,"OUT OF TERRITORY"))))),$U$3)</f>
        <v>Zone 5</v>
      </c>
    </row>
    <row r="3768" spans="1:8" x14ac:dyDescent="0.25">
      <c r="A3768" t="s">
        <v>370</v>
      </c>
      <c r="B3768">
        <v>47383</v>
      </c>
      <c r="C3768" t="str">
        <f t="shared" si="58"/>
        <v>47383</v>
      </c>
      <c r="D3768" t="s">
        <v>356</v>
      </c>
      <c r="E3768" t="s">
        <v>2578</v>
      </c>
      <c r="F3768" t="s">
        <v>2617</v>
      </c>
      <c r="G3768" s="144">
        <v>54.059293529999998</v>
      </c>
      <c r="H3768" t="str">
        <f>IF(VLOOKUP(A3768,$J$4:$K$19,2)="Y",IF(G3768&lt;='State Zip Codes'!$P$4,'State Zip Codes'!$P$3,IF(G3768&lt;='State Zip Codes'!$Q$4,'State Zip Codes'!$Q$3,IF(G3768&lt;='State Zip Codes'!$R$4,'State Zip Codes'!$R$3,IF(G3768&lt;='State Zip Codes'!$S$4,'State Zip Codes'!$S$3,IF(G3768&lt;='State Zip Codes'!$T$4,'State Zip Codes'!$T$3,"OUT OF TERRITORY"))))),$U$3)</f>
        <v>Zone 5</v>
      </c>
    </row>
    <row r="3769" spans="1:8" x14ac:dyDescent="0.25">
      <c r="A3769" t="s">
        <v>370</v>
      </c>
      <c r="B3769">
        <v>47834</v>
      </c>
      <c r="C3769" t="str">
        <f t="shared" si="58"/>
        <v>47834</v>
      </c>
      <c r="D3769" t="s">
        <v>356</v>
      </c>
      <c r="E3769" t="s">
        <v>946</v>
      </c>
      <c r="F3769" t="s">
        <v>2618</v>
      </c>
      <c r="G3769" s="144">
        <v>54.059293529999998</v>
      </c>
      <c r="H3769" t="str">
        <f>IF(VLOOKUP(A3769,$J$4:$K$19,2)="Y",IF(G3769&lt;='State Zip Codes'!$P$4,'State Zip Codes'!$P$3,IF(G3769&lt;='State Zip Codes'!$Q$4,'State Zip Codes'!$Q$3,IF(G3769&lt;='State Zip Codes'!$R$4,'State Zip Codes'!$R$3,IF(G3769&lt;='State Zip Codes'!$S$4,'State Zip Codes'!$S$3,IF(G3769&lt;='State Zip Codes'!$T$4,'State Zip Codes'!$T$3,"OUT OF TERRITORY"))))),$U$3)</f>
        <v>Zone 5</v>
      </c>
    </row>
    <row r="3770" spans="1:8" x14ac:dyDescent="0.25">
      <c r="A3770" t="s">
        <v>370</v>
      </c>
      <c r="B3770">
        <v>47303</v>
      </c>
      <c r="C3770" t="str">
        <f t="shared" si="58"/>
        <v>47303</v>
      </c>
      <c r="D3770" t="s">
        <v>356</v>
      </c>
      <c r="E3770" t="s">
        <v>2578</v>
      </c>
      <c r="F3770" t="s">
        <v>2596</v>
      </c>
      <c r="G3770" s="144">
        <v>54.680664719999996</v>
      </c>
      <c r="H3770" t="str">
        <f>IF(VLOOKUP(A3770,$J$4:$K$19,2)="Y",IF(G3770&lt;='State Zip Codes'!$P$4,'State Zip Codes'!$P$3,IF(G3770&lt;='State Zip Codes'!$Q$4,'State Zip Codes'!$Q$3,IF(G3770&lt;='State Zip Codes'!$R$4,'State Zip Codes'!$R$3,IF(G3770&lt;='State Zip Codes'!$S$4,'State Zip Codes'!$S$3,IF(G3770&lt;='State Zip Codes'!$T$4,'State Zip Codes'!$T$3,"OUT OF TERRITORY"))))),$U$3)</f>
        <v>Zone 5</v>
      </c>
    </row>
    <row r="3771" spans="1:8" x14ac:dyDescent="0.25">
      <c r="A3771" t="s">
        <v>370</v>
      </c>
      <c r="B3771">
        <v>47994</v>
      </c>
      <c r="C3771" t="str">
        <f t="shared" si="58"/>
        <v>47994</v>
      </c>
      <c r="D3771" t="s">
        <v>356</v>
      </c>
      <c r="E3771" t="s">
        <v>1586</v>
      </c>
      <c r="F3771" t="s">
        <v>2619</v>
      </c>
      <c r="G3771" s="144">
        <v>54.680664719999996</v>
      </c>
      <c r="H3771" t="str">
        <f>IF(VLOOKUP(A3771,$J$4:$K$19,2)="Y",IF(G3771&lt;='State Zip Codes'!$P$4,'State Zip Codes'!$P$3,IF(G3771&lt;='State Zip Codes'!$Q$4,'State Zip Codes'!$Q$3,IF(G3771&lt;='State Zip Codes'!$R$4,'State Zip Codes'!$R$3,IF(G3771&lt;='State Zip Codes'!$S$4,'State Zip Codes'!$S$3,IF(G3771&lt;='State Zip Codes'!$T$4,'State Zip Codes'!$T$3,"OUT OF TERRITORY"))))),$U$3)</f>
        <v>Zone 5</v>
      </c>
    </row>
    <row r="3772" spans="1:8" x14ac:dyDescent="0.25">
      <c r="A3772" t="s">
        <v>370</v>
      </c>
      <c r="B3772">
        <v>47859</v>
      </c>
      <c r="C3772" t="str">
        <f t="shared" si="58"/>
        <v>47859</v>
      </c>
      <c r="D3772" t="s">
        <v>356</v>
      </c>
      <c r="E3772" t="s">
        <v>2620</v>
      </c>
      <c r="F3772" t="s">
        <v>1733</v>
      </c>
      <c r="G3772" s="144">
        <v>54.680664719999996</v>
      </c>
      <c r="H3772" t="str">
        <f>IF(VLOOKUP(A3772,$J$4:$K$19,2)="Y",IF(G3772&lt;='State Zip Codes'!$P$4,'State Zip Codes'!$P$3,IF(G3772&lt;='State Zip Codes'!$Q$4,'State Zip Codes'!$Q$3,IF(G3772&lt;='State Zip Codes'!$R$4,'State Zip Codes'!$R$3,IF(G3772&lt;='State Zip Codes'!$S$4,'State Zip Codes'!$S$3,IF(G3772&lt;='State Zip Codes'!$T$4,'State Zip Codes'!$T$3,"OUT OF TERRITORY"))))),$U$3)</f>
        <v>Zone 5</v>
      </c>
    </row>
    <row r="3773" spans="1:8" x14ac:dyDescent="0.25">
      <c r="A3773" t="s">
        <v>370</v>
      </c>
      <c r="B3773">
        <v>47872</v>
      </c>
      <c r="C3773" t="str">
        <f t="shared" si="58"/>
        <v>47872</v>
      </c>
      <c r="D3773" t="s">
        <v>356</v>
      </c>
      <c r="E3773" t="s">
        <v>2620</v>
      </c>
      <c r="F3773" t="s">
        <v>2621</v>
      </c>
      <c r="G3773" s="144">
        <v>55.302035909999994</v>
      </c>
      <c r="H3773" t="str">
        <f>IF(VLOOKUP(A3773,$J$4:$K$19,2)="Y",IF(G3773&lt;='State Zip Codes'!$P$4,'State Zip Codes'!$P$3,IF(G3773&lt;='State Zip Codes'!$Q$4,'State Zip Codes'!$Q$3,IF(G3773&lt;='State Zip Codes'!$R$4,'State Zip Codes'!$R$3,IF(G3773&lt;='State Zip Codes'!$S$4,'State Zip Codes'!$S$3,IF(G3773&lt;='State Zip Codes'!$T$4,'State Zip Codes'!$T$3,"OUT OF TERRITORY"))))),$U$3)</f>
        <v>Zone 5</v>
      </c>
    </row>
    <row r="3774" spans="1:8" x14ac:dyDescent="0.25">
      <c r="A3774" t="s">
        <v>370</v>
      </c>
      <c r="B3774">
        <v>47949</v>
      </c>
      <c r="C3774" t="str">
        <f t="shared" si="58"/>
        <v>47949</v>
      </c>
      <c r="D3774" t="s">
        <v>356</v>
      </c>
      <c r="E3774" t="s">
        <v>509</v>
      </c>
      <c r="F3774" t="s">
        <v>2213</v>
      </c>
      <c r="G3774" s="144">
        <v>55.302035909999994</v>
      </c>
      <c r="H3774" t="str">
        <f>IF(VLOOKUP(A3774,$J$4:$K$19,2)="Y",IF(G3774&lt;='State Zip Codes'!$P$4,'State Zip Codes'!$P$3,IF(G3774&lt;='State Zip Codes'!$Q$4,'State Zip Codes'!$Q$3,IF(G3774&lt;='State Zip Codes'!$R$4,'State Zip Codes'!$R$3,IF(G3774&lt;='State Zip Codes'!$S$4,'State Zip Codes'!$S$3,IF(G3774&lt;='State Zip Codes'!$T$4,'State Zip Codes'!$T$3,"OUT OF TERRITORY"))))),$U$3)</f>
        <v>Zone 5</v>
      </c>
    </row>
    <row r="3775" spans="1:8" x14ac:dyDescent="0.25">
      <c r="A3775" t="s">
        <v>370</v>
      </c>
      <c r="B3775">
        <v>47036</v>
      </c>
      <c r="C3775" t="str">
        <f t="shared" si="58"/>
        <v>47036</v>
      </c>
      <c r="D3775" t="s">
        <v>356</v>
      </c>
      <c r="E3775" t="s">
        <v>8</v>
      </c>
      <c r="F3775" t="s">
        <v>2622</v>
      </c>
      <c r="G3775" s="144">
        <v>55.302035909999994</v>
      </c>
      <c r="H3775" t="str">
        <f>IF(VLOOKUP(A3775,$J$4:$K$19,2)="Y",IF(G3775&lt;='State Zip Codes'!$P$4,'State Zip Codes'!$P$3,IF(G3775&lt;='State Zip Codes'!$Q$4,'State Zip Codes'!$Q$3,IF(G3775&lt;='State Zip Codes'!$R$4,'State Zip Codes'!$R$3,IF(G3775&lt;='State Zip Codes'!$S$4,'State Zip Codes'!$S$3,IF(G3775&lt;='State Zip Codes'!$T$4,'State Zip Codes'!$T$3,"OUT OF TERRITORY"))))),$U$3)</f>
        <v>Zone 5</v>
      </c>
    </row>
    <row r="3776" spans="1:8" x14ac:dyDescent="0.25">
      <c r="A3776" t="s">
        <v>370</v>
      </c>
      <c r="B3776">
        <v>46929</v>
      </c>
      <c r="C3776" t="str">
        <f t="shared" si="58"/>
        <v>46929</v>
      </c>
      <c r="D3776" t="s">
        <v>356</v>
      </c>
      <c r="E3776" t="s">
        <v>1799</v>
      </c>
      <c r="F3776" t="s">
        <v>2260</v>
      </c>
      <c r="G3776" s="144">
        <v>55.923407099999999</v>
      </c>
      <c r="H3776" t="str">
        <f>IF(VLOOKUP(A3776,$J$4:$K$19,2)="Y",IF(G3776&lt;='State Zip Codes'!$P$4,'State Zip Codes'!$P$3,IF(G3776&lt;='State Zip Codes'!$Q$4,'State Zip Codes'!$Q$3,IF(G3776&lt;='State Zip Codes'!$R$4,'State Zip Codes'!$R$3,IF(G3776&lt;='State Zip Codes'!$S$4,'State Zip Codes'!$S$3,IF(G3776&lt;='State Zip Codes'!$T$4,'State Zip Codes'!$T$3,"OUT OF TERRITORY"))))),$U$3)</f>
        <v>Zone 5</v>
      </c>
    </row>
    <row r="3777" spans="1:8" x14ac:dyDescent="0.25">
      <c r="A3777" t="s">
        <v>370</v>
      </c>
      <c r="B3777">
        <v>47459</v>
      </c>
      <c r="C3777" t="str">
        <f t="shared" si="58"/>
        <v>47459</v>
      </c>
      <c r="D3777" t="s">
        <v>356</v>
      </c>
      <c r="E3777" t="s">
        <v>2224</v>
      </c>
      <c r="F3777" t="s">
        <v>2623</v>
      </c>
      <c r="G3777" s="144">
        <v>55.923407099999999</v>
      </c>
      <c r="H3777" t="str">
        <f>IF(VLOOKUP(A3777,$J$4:$K$19,2)="Y",IF(G3777&lt;='State Zip Codes'!$P$4,'State Zip Codes'!$P$3,IF(G3777&lt;='State Zip Codes'!$Q$4,'State Zip Codes'!$Q$3,IF(G3777&lt;='State Zip Codes'!$R$4,'State Zip Codes'!$R$3,IF(G3777&lt;='State Zip Codes'!$S$4,'State Zip Codes'!$S$3,IF(G3777&lt;='State Zip Codes'!$T$4,'State Zip Codes'!$T$3,"OUT OF TERRITORY"))))),$U$3)</f>
        <v>Zone 5</v>
      </c>
    </row>
    <row r="3778" spans="1:8" x14ac:dyDescent="0.25">
      <c r="A3778" t="s">
        <v>370</v>
      </c>
      <c r="B3778">
        <v>47264</v>
      </c>
      <c r="C3778" t="str">
        <f t="shared" si="58"/>
        <v>47264</v>
      </c>
      <c r="D3778" t="s">
        <v>356</v>
      </c>
      <c r="E3778" t="s">
        <v>542</v>
      </c>
      <c r="F3778" t="s">
        <v>2624</v>
      </c>
      <c r="G3778" s="144">
        <v>55.923407099999999</v>
      </c>
      <c r="H3778" t="str">
        <f>IF(VLOOKUP(A3778,$J$4:$K$19,2)="Y",IF(G3778&lt;='State Zip Codes'!$P$4,'State Zip Codes'!$P$3,IF(G3778&lt;='State Zip Codes'!$Q$4,'State Zip Codes'!$Q$3,IF(G3778&lt;='State Zip Codes'!$R$4,'State Zip Codes'!$R$3,IF(G3778&lt;='State Zip Codes'!$S$4,'State Zip Codes'!$S$3,IF(G3778&lt;='State Zip Codes'!$T$4,'State Zip Codes'!$T$3,"OUT OF TERRITORY"))))),$U$3)</f>
        <v>Zone 5</v>
      </c>
    </row>
    <row r="3779" spans="1:8" x14ac:dyDescent="0.25">
      <c r="A3779" t="s">
        <v>370</v>
      </c>
      <c r="B3779">
        <v>47024</v>
      </c>
      <c r="C3779" t="str">
        <f t="shared" si="58"/>
        <v>47024</v>
      </c>
      <c r="D3779" t="s">
        <v>356</v>
      </c>
      <c r="E3779" t="s">
        <v>8</v>
      </c>
      <c r="F3779" t="s">
        <v>2625</v>
      </c>
      <c r="G3779" s="144">
        <v>56.544778289999996</v>
      </c>
      <c r="H3779" t="str">
        <f>IF(VLOOKUP(A3779,$J$4:$K$19,2)="Y",IF(G3779&lt;='State Zip Codes'!$P$4,'State Zip Codes'!$P$3,IF(G3779&lt;='State Zip Codes'!$Q$4,'State Zip Codes'!$Q$3,IF(G3779&lt;='State Zip Codes'!$R$4,'State Zip Codes'!$R$3,IF(G3779&lt;='State Zip Codes'!$S$4,'State Zip Codes'!$S$3,IF(G3779&lt;='State Zip Codes'!$T$4,'State Zip Codes'!$T$3,"OUT OF TERRITORY"))))),$U$3)</f>
        <v>Zone 5</v>
      </c>
    </row>
    <row r="3780" spans="1:8" x14ac:dyDescent="0.25">
      <c r="A3780" t="s">
        <v>370</v>
      </c>
      <c r="B3780">
        <v>46998</v>
      </c>
      <c r="C3780" t="str">
        <f t="shared" si="58"/>
        <v>46998</v>
      </c>
      <c r="D3780" t="s">
        <v>356</v>
      </c>
      <c r="E3780" t="s">
        <v>2101</v>
      </c>
      <c r="F3780" t="s">
        <v>2626</v>
      </c>
      <c r="G3780" s="144">
        <v>56.544778289999996</v>
      </c>
      <c r="H3780" t="str">
        <f>IF(VLOOKUP(A3780,$J$4:$K$19,2)="Y",IF(G3780&lt;='State Zip Codes'!$P$4,'State Zip Codes'!$P$3,IF(G3780&lt;='State Zip Codes'!$Q$4,'State Zip Codes'!$Q$3,IF(G3780&lt;='State Zip Codes'!$R$4,'State Zip Codes'!$R$3,IF(G3780&lt;='State Zip Codes'!$S$4,'State Zip Codes'!$S$3,IF(G3780&lt;='State Zip Codes'!$T$4,'State Zip Codes'!$T$3,"OUT OF TERRITORY"))))),$U$3)</f>
        <v>Zone 5</v>
      </c>
    </row>
    <row r="3781" spans="1:8" x14ac:dyDescent="0.25">
      <c r="A3781" t="s">
        <v>370</v>
      </c>
      <c r="B3781">
        <v>47905</v>
      </c>
      <c r="C3781" t="str">
        <f t="shared" ref="C3781:C3844" si="59">TRIM(CLEAN(B3781))</f>
        <v>47905</v>
      </c>
      <c r="D3781" t="s">
        <v>356</v>
      </c>
      <c r="E3781" t="s">
        <v>2586</v>
      </c>
      <c r="F3781" t="s">
        <v>408</v>
      </c>
      <c r="G3781" s="144">
        <v>56.544778289999996</v>
      </c>
      <c r="H3781" t="str">
        <f>IF(VLOOKUP(A3781,$J$4:$K$19,2)="Y",IF(G3781&lt;='State Zip Codes'!$P$4,'State Zip Codes'!$P$3,IF(G3781&lt;='State Zip Codes'!$Q$4,'State Zip Codes'!$Q$3,IF(G3781&lt;='State Zip Codes'!$R$4,'State Zip Codes'!$R$3,IF(G3781&lt;='State Zip Codes'!$S$4,'State Zip Codes'!$S$3,IF(G3781&lt;='State Zip Codes'!$T$4,'State Zip Codes'!$T$3,"OUT OF TERRITORY"))))),$U$3)</f>
        <v>Zone 5</v>
      </c>
    </row>
    <row r="3782" spans="1:8" x14ac:dyDescent="0.25">
      <c r="A3782" t="s">
        <v>370</v>
      </c>
      <c r="B3782">
        <v>47274</v>
      </c>
      <c r="C3782" t="str">
        <f t="shared" si="59"/>
        <v>47274</v>
      </c>
      <c r="D3782" t="s">
        <v>356</v>
      </c>
      <c r="E3782" t="s">
        <v>542</v>
      </c>
      <c r="F3782" t="s">
        <v>1885</v>
      </c>
      <c r="G3782" s="144">
        <v>56.544778289999996</v>
      </c>
      <c r="H3782" t="str">
        <f>IF(VLOOKUP(A3782,$J$4:$K$19,2)="Y",IF(G3782&lt;='State Zip Codes'!$P$4,'State Zip Codes'!$P$3,IF(G3782&lt;='State Zip Codes'!$Q$4,'State Zip Codes'!$Q$3,IF(G3782&lt;='State Zip Codes'!$R$4,'State Zip Codes'!$R$3,IF(G3782&lt;='State Zip Codes'!$S$4,'State Zip Codes'!$S$3,IF(G3782&lt;='State Zip Codes'!$T$4,'State Zip Codes'!$T$3,"OUT OF TERRITORY"))))),$U$3)</f>
        <v>Zone 5</v>
      </c>
    </row>
    <row r="3783" spans="1:8" x14ac:dyDescent="0.25">
      <c r="A3783" t="s">
        <v>370</v>
      </c>
      <c r="B3783">
        <v>47427</v>
      </c>
      <c r="C3783" t="str">
        <f t="shared" si="59"/>
        <v>47427</v>
      </c>
      <c r="D3783" t="s">
        <v>356</v>
      </c>
      <c r="E3783" t="s">
        <v>2563</v>
      </c>
      <c r="F3783" t="s">
        <v>1625</v>
      </c>
      <c r="G3783" s="144">
        <v>57.166149479999994</v>
      </c>
      <c r="H3783" t="str">
        <f>IF(VLOOKUP(A3783,$J$4:$K$19,2)="Y",IF(G3783&lt;='State Zip Codes'!$P$4,'State Zip Codes'!$P$3,IF(G3783&lt;='State Zip Codes'!$Q$4,'State Zip Codes'!$Q$3,IF(G3783&lt;='State Zip Codes'!$R$4,'State Zip Codes'!$R$3,IF(G3783&lt;='State Zip Codes'!$S$4,'State Zip Codes'!$S$3,IF(G3783&lt;='State Zip Codes'!$T$4,'State Zip Codes'!$T$3,"OUT OF TERRITORY"))))),$U$3)</f>
        <v>Zone 5</v>
      </c>
    </row>
    <row r="3784" spans="1:8" x14ac:dyDescent="0.25">
      <c r="A3784" t="s">
        <v>370</v>
      </c>
      <c r="B3784">
        <v>47339</v>
      </c>
      <c r="C3784" t="str">
        <f t="shared" si="59"/>
        <v>47339</v>
      </c>
      <c r="D3784" t="s">
        <v>356</v>
      </c>
      <c r="E3784" t="s">
        <v>1566</v>
      </c>
      <c r="F3784" t="s">
        <v>2627</v>
      </c>
      <c r="G3784" s="144">
        <v>57.787520669999999</v>
      </c>
      <c r="H3784" t="str">
        <f>IF(VLOOKUP(A3784,$J$4:$K$19,2)="Y",IF(G3784&lt;='State Zip Codes'!$P$4,'State Zip Codes'!$P$3,IF(G3784&lt;='State Zip Codes'!$Q$4,'State Zip Codes'!$Q$3,IF(G3784&lt;='State Zip Codes'!$R$4,'State Zip Codes'!$R$3,IF(G3784&lt;='State Zip Codes'!$S$4,'State Zip Codes'!$S$3,IF(G3784&lt;='State Zip Codes'!$T$4,'State Zip Codes'!$T$3,"OUT OF TERRITORY"))))),$U$3)</f>
        <v>Zone 5</v>
      </c>
    </row>
    <row r="3785" spans="1:8" x14ac:dyDescent="0.25">
      <c r="A3785" t="s">
        <v>370</v>
      </c>
      <c r="B3785">
        <v>47436</v>
      </c>
      <c r="C3785" t="str">
        <f t="shared" si="59"/>
        <v>47436</v>
      </c>
      <c r="D3785" t="s">
        <v>356</v>
      </c>
      <c r="E3785" t="s">
        <v>2220</v>
      </c>
      <c r="F3785" t="s">
        <v>2628</v>
      </c>
      <c r="G3785" s="144">
        <v>57.787520669999999</v>
      </c>
      <c r="H3785" t="str">
        <f>IF(VLOOKUP(A3785,$J$4:$K$19,2)="Y",IF(G3785&lt;='State Zip Codes'!$P$4,'State Zip Codes'!$P$3,IF(G3785&lt;='State Zip Codes'!$Q$4,'State Zip Codes'!$Q$3,IF(G3785&lt;='State Zip Codes'!$R$4,'State Zip Codes'!$R$3,IF(G3785&lt;='State Zip Codes'!$S$4,'State Zip Codes'!$S$3,IF(G3785&lt;='State Zip Codes'!$T$4,'State Zip Codes'!$T$3,"OUT OF TERRITORY"))))),$U$3)</f>
        <v>Zone 5</v>
      </c>
    </row>
    <row r="3786" spans="1:8" x14ac:dyDescent="0.25">
      <c r="A3786" t="s">
        <v>370</v>
      </c>
      <c r="B3786">
        <v>46933</v>
      </c>
      <c r="C3786" t="str">
        <f t="shared" si="59"/>
        <v>46933</v>
      </c>
      <c r="D3786" t="s">
        <v>356</v>
      </c>
      <c r="E3786" t="s">
        <v>871</v>
      </c>
      <c r="F3786" t="s">
        <v>2629</v>
      </c>
      <c r="G3786" s="144">
        <v>57.787520669999999</v>
      </c>
      <c r="H3786" t="str">
        <f>IF(VLOOKUP(A3786,$J$4:$K$19,2)="Y",IF(G3786&lt;='State Zip Codes'!$P$4,'State Zip Codes'!$P$3,IF(G3786&lt;='State Zip Codes'!$Q$4,'State Zip Codes'!$Q$3,IF(G3786&lt;='State Zip Codes'!$R$4,'State Zip Codes'!$R$3,IF(G3786&lt;='State Zip Codes'!$S$4,'State Zip Codes'!$S$3,IF(G3786&lt;='State Zip Codes'!$T$4,'State Zip Codes'!$T$3,"OUT OF TERRITORY"))))),$U$3)</f>
        <v>Zone 5</v>
      </c>
    </row>
    <row r="3787" spans="1:8" x14ac:dyDescent="0.25">
      <c r="A3787" t="s">
        <v>370</v>
      </c>
      <c r="B3787">
        <v>47368</v>
      </c>
      <c r="C3787" t="str">
        <f t="shared" si="59"/>
        <v>47368</v>
      </c>
      <c r="D3787" t="s">
        <v>356</v>
      </c>
      <c r="E3787" t="s">
        <v>2407</v>
      </c>
      <c r="F3787" t="s">
        <v>2630</v>
      </c>
      <c r="G3787" s="144">
        <v>57.787520669999999</v>
      </c>
      <c r="H3787" t="str">
        <f>IF(VLOOKUP(A3787,$J$4:$K$19,2)="Y",IF(G3787&lt;='State Zip Codes'!$P$4,'State Zip Codes'!$P$3,IF(G3787&lt;='State Zip Codes'!$Q$4,'State Zip Codes'!$Q$3,IF(G3787&lt;='State Zip Codes'!$R$4,'State Zip Codes'!$R$3,IF(G3787&lt;='State Zip Codes'!$S$4,'State Zip Codes'!$S$3,IF(G3787&lt;='State Zip Codes'!$T$4,'State Zip Codes'!$T$3,"OUT OF TERRITORY"))))),$U$3)</f>
        <v>Zone 5</v>
      </c>
    </row>
    <row r="3788" spans="1:8" x14ac:dyDescent="0.25">
      <c r="A3788" t="s">
        <v>370</v>
      </c>
      <c r="B3788">
        <v>46932</v>
      </c>
      <c r="C3788" t="str">
        <f t="shared" si="59"/>
        <v>46932</v>
      </c>
      <c r="D3788" t="s">
        <v>356</v>
      </c>
      <c r="E3788" t="s">
        <v>2101</v>
      </c>
      <c r="F3788" t="s">
        <v>2631</v>
      </c>
      <c r="G3788" s="144">
        <v>58.408891859999997</v>
      </c>
      <c r="H3788" t="str">
        <f>IF(VLOOKUP(A3788,$J$4:$K$19,2)="Y",IF(G3788&lt;='State Zip Codes'!$P$4,'State Zip Codes'!$P$3,IF(G3788&lt;='State Zip Codes'!$Q$4,'State Zip Codes'!$Q$3,IF(G3788&lt;='State Zip Codes'!$R$4,'State Zip Codes'!$R$3,IF(G3788&lt;='State Zip Codes'!$S$4,'State Zip Codes'!$S$3,IF(G3788&lt;='State Zip Codes'!$T$4,'State Zip Codes'!$T$3,"OUT OF TERRITORY"))))),$U$3)</f>
        <v>Zone 5</v>
      </c>
    </row>
    <row r="3789" spans="1:8" x14ac:dyDescent="0.25">
      <c r="A3789" t="s">
        <v>370</v>
      </c>
      <c r="B3789">
        <v>47338</v>
      </c>
      <c r="C3789" t="str">
        <f t="shared" si="59"/>
        <v>47338</v>
      </c>
      <c r="D3789" t="s">
        <v>356</v>
      </c>
      <c r="E3789" t="s">
        <v>2578</v>
      </c>
      <c r="F3789" t="s">
        <v>479</v>
      </c>
      <c r="G3789" s="144">
        <v>58.408891859999997</v>
      </c>
      <c r="H3789" t="str">
        <f>IF(VLOOKUP(A3789,$J$4:$K$19,2)="Y",IF(G3789&lt;='State Zip Codes'!$P$4,'State Zip Codes'!$P$3,IF(G3789&lt;='State Zip Codes'!$Q$4,'State Zip Codes'!$Q$3,IF(G3789&lt;='State Zip Codes'!$R$4,'State Zip Codes'!$R$3,IF(G3789&lt;='State Zip Codes'!$S$4,'State Zip Codes'!$S$3,IF(G3789&lt;='State Zip Codes'!$T$4,'State Zip Codes'!$T$3,"OUT OF TERRITORY"))))),$U$3)</f>
        <v>Zone 5</v>
      </c>
    </row>
    <row r="3790" spans="1:8" x14ac:dyDescent="0.25">
      <c r="A3790" t="s">
        <v>370</v>
      </c>
      <c r="B3790">
        <v>46953</v>
      </c>
      <c r="C3790" t="str">
        <f t="shared" si="59"/>
        <v>46953</v>
      </c>
      <c r="D3790" t="s">
        <v>356</v>
      </c>
      <c r="E3790" t="s">
        <v>871</v>
      </c>
      <c r="F3790" t="s">
        <v>811</v>
      </c>
      <c r="G3790" s="144">
        <v>58.408891859999997</v>
      </c>
      <c r="H3790" t="str">
        <f>IF(VLOOKUP(A3790,$J$4:$K$19,2)="Y",IF(G3790&lt;='State Zip Codes'!$P$4,'State Zip Codes'!$P$3,IF(G3790&lt;='State Zip Codes'!$Q$4,'State Zip Codes'!$Q$3,IF(G3790&lt;='State Zip Codes'!$R$4,'State Zip Codes'!$R$3,IF(G3790&lt;='State Zip Codes'!$S$4,'State Zip Codes'!$S$3,IF(G3790&lt;='State Zip Codes'!$T$4,'State Zip Codes'!$T$3,"OUT OF TERRITORY"))))),$U$3)</f>
        <v>Zone 5</v>
      </c>
    </row>
    <row r="3791" spans="1:8" x14ac:dyDescent="0.25">
      <c r="A3791" t="s">
        <v>370</v>
      </c>
      <c r="B3791">
        <v>47320</v>
      </c>
      <c r="C3791" t="str">
        <f t="shared" si="59"/>
        <v>47320</v>
      </c>
      <c r="D3791" t="s">
        <v>356</v>
      </c>
      <c r="E3791" t="s">
        <v>2578</v>
      </c>
      <c r="F3791" t="s">
        <v>1900</v>
      </c>
      <c r="G3791" s="144">
        <v>58.408891859999997</v>
      </c>
      <c r="H3791" t="str">
        <f>IF(VLOOKUP(A3791,$J$4:$K$19,2)="Y",IF(G3791&lt;='State Zip Codes'!$P$4,'State Zip Codes'!$P$3,IF(G3791&lt;='State Zip Codes'!$Q$4,'State Zip Codes'!$Q$3,IF(G3791&lt;='State Zip Codes'!$R$4,'State Zip Codes'!$R$3,IF(G3791&lt;='State Zip Codes'!$S$4,'State Zip Codes'!$S$3,IF(G3791&lt;='State Zip Codes'!$T$4,'State Zip Codes'!$T$3,"OUT OF TERRITORY"))))),$U$3)</f>
        <v>Zone 5</v>
      </c>
    </row>
    <row r="3792" spans="1:8" x14ac:dyDescent="0.25">
      <c r="A3792" t="s">
        <v>370</v>
      </c>
      <c r="B3792">
        <v>46919</v>
      </c>
      <c r="C3792" t="str">
        <f t="shared" si="59"/>
        <v>46919</v>
      </c>
      <c r="D3792" t="s">
        <v>356</v>
      </c>
      <c r="E3792" t="s">
        <v>1090</v>
      </c>
      <c r="F3792" t="s">
        <v>2632</v>
      </c>
      <c r="G3792" s="144">
        <v>58.408891859999997</v>
      </c>
      <c r="H3792" t="str">
        <f>IF(VLOOKUP(A3792,$J$4:$K$19,2)="Y",IF(G3792&lt;='State Zip Codes'!$P$4,'State Zip Codes'!$P$3,IF(G3792&lt;='State Zip Codes'!$Q$4,'State Zip Codes'!$Q$3,IF(G3792&lt;='State Zip Codes'!$R$4,'State Zip Codes'!$R$3,IF(G3792&lt;='State Zip Codes'!$S$4,'State Zip Codes'!$S$3,IF(G3792&lt;='State Zip Codes'!$T$4,'State Zip Codes'!$T$3,"OUT OF TERRITORY"))))),$U$3)</f>
        <v>Zone 5</v>
      </c>
    </row>
    <row r="3793" spans="1:8" x14ac:dyDescent="0.25">
      <c r="A3793" t="s">
        <v>370</v>
      </c>
      <c r="B3793">
        <v>46989</v>
      </c>
      <c r="C3793" t="str">
        <f t="shared" si="59"/>
        <v>46989</v>
      </c>
      <c r="D3793" t="s">
        <v>356</v>
      </c>
      <c r="E3793" t="s">
        <v>871</v>
      </c>
      <c r="F3793" t="s">
        <v>2633</v>
      </c>
      <c r="G3793" s="144">
        <v>59.030263049999995</v>
      </c>
      <c r="H3793" t="str">
        <f>IF(VLOOKUP(A3793,$J$4:$K$19,2)="Y",IF(G3793&lt;='State Zip Codes'!$P$4,'State Zip Codes'!$P$3,IF(G3793&lt;='State Zip Codes'!$Q$4,'State Zip Codes'!$Q$3,IF(G3793&lt;='State Zip Codes'!$R$4,'State Zip Codes'!$R$3,IF(G3793&lt;='State Zip Codes'!$S$4,'State Zip Codes'!$S$3,IF(G3793&lt;='State Zip Codes'!$T$4,'State Zip Codes'!$T$3,"OUT OF TERRITORY"))))),$U$3)</f>
        <v>Zone 5</v>
      </c>
    </row>
    <row r="3794" spans="1:8" x14ac:dyDescent="0.25">
      <c r="A3794" t="s">
        <v>370</v>
      </c>
      <c r="B3794">
        <v>47345</v>
      </c>
      <c r="C3794" t="str">
        <f t="shared" si="59"/>
        <v>47345</v>
      </c>
      <c r="D3794" t="s">
        <v>356</v>
      </c>
      <c r="E3794" t="s">
        <v>1566</v>
      </c>
      <c r="F3794" t="s">
        <v>2634</v>
      </c>
      <c r="G3794" s="144">
        <v>59.030263049999995</v>
      </c>
      <c r="H3794" t="str">
        <f>IF(VLOOKUP(A3794,$J$4:$K$19,2)="Y",IF(G3794&lt;='State Zip Codes'!$P$4,'State Zip Codes'!$P$3,IF(G3794&lt;='State Zip Codes'!$Q$4,'State Zip Codes'!$Q$3,IF(G3794&lt;='State Zip Codes'!$R$4,'State Zip Codes'!$R$3,IF(G3794&lt;='State Zip Codes'!$S$4,'State Zip Codes'!$S$3,IF(G3794&lt;='State Zip Codes'!$T$4,'State Zip Codes'!$T$3,"OUT OF TERRITORY"))))),$U$3)</f>
        <v>Zone 5</v>
      </c>
    </row>
    <row r="3795" spans="1:8" x14ac:dyDescent="0.25">
      <c r="A3795" t="s">
        <v>370</v>
      </c>
      <c r="B3795">
        <v>47358</v>
      </c>
      <c r="C3795" t="str">
        <f t="shared" si="59"/>
        <v>47358</v>
      </c>
      <c r="D3795" t="s">
        <v>356</v>
      </c>
      <c r="E3795" t="s">
        <v>2407</v>
      </c>
      <c r="F3795" t="s">
        <v>2456</v>
      </c>
      <c r="G3795" s="144">
        <v>59.030263049999995</v>
      </c>
      <c r="H3795" t="str">
        <f>IF(VLOOKUP(A3795,$J$4:$K$19,2)="Y",IF(G3795&lt;='State Zip Codes'!$P$4,'State Zip Codes'!$P$3,IF(G3795&lt;='State Zip Codes'!$Q$4,'State Zip Codes'!$Q$3,IF(G3795&lt;='State Zip Codes'!$R$4,'State Zip Codes'!$R$3,IF(G3795&lt;='State Zip Codes'!$S$4,'State Zip Codes'!$S$3,IF(G3795&lt;='State Zip Codes'!$T$4,'State Zip Codes'!$T$3,"OUT OF TERRITORY"))))),$U$3)</f>
        <v>Zone 5</v>
      </c>
    </row>
    <row r="3796" spans="1:8" x14ac:dyDescent="0.25">
      <c r="A3796" t="s">
        <v>370</v>
      </c>
      <c r="B3796">
        <v>46959</v>
      </c>
      <c r="C3796" t="str">
        <f t="shared" si="59"/>
        <v>46959</v>
      </c>
      <c r="D3796" t="s">
        <v>356</v>
      </c>
      <c r="E3796" t="s">
        <v>1090</v>
      </c>
      <c r="F3796" t="s">
        <v>1090</v>
      </c>
      <c r="G3796" s="144">
        <v>59.030263049999995</v>
      </c>
      <c r="H3796" t="str">
        <f>IF(VLOOKUP(A3796,$J$4:$K$19,2)="Y",IF(G3796&lt;='State Zip Codes'!$P$4,'State Zip Codes'!$P$3,IF(G3796&lt;='State Zip Codes'!$Q$4,'State Zip Codes'!$Q$3,IF(G3796&lt;='State Zip Codes'!$R$4,'State Zip Codes'!$R$3,IF(G3796&lt;='State Zip Codes'!$S$4,'State Zip Codes'!$S$3,IF(G3796&lt;='State Zip Codes'!$T$4,'State Zip Codes'!$T$3,"OUT OF TERRITORY"))))),$U$3)</f>
        <v>Zone 5</v>
      </c>
    </row>
    <row r="3797" spans="1:8" x14ac:dyDescent="0.25">
      <c r="A3797" t="s">
        <v>370</v>
      </c>
      <c r="B3797">
        <v>47901</v>
      </c>
      <c r="C3797" t="str">
        <f t="shared" si="59"/>
        <v>47901</v>
      </c>
      <c r="D3797" t="s">
        <v>356</v>
      </c>
      <c r="E3797" t="s">
        <v>2586</v>
      </c>
      <c r="F3797" t="s">
        <v>408</v>
      </c>
      <c r="G3797" s="144">
        <v>59.030263049999995</v>
      </c>
      <c r="H3797" t="str">
        <f>IF(VLOOKUP(A3797,$J$4:$K$19,2)="Y",IF(G3797&lt;='State Zip Codes'!$P$4,'State Zip Codes'!$P$3,IF(G3797&lt;='State Zip Codes'!$Q$4,'State Zip Codes'!$Q$3,IF(G3797&lt;='State Zip Codes'!$R$4,'State Zip Codes'!$R$3,IF(G3797&lt;='State Zip Codes'!$S$4,'State Zip Codes'!$S$3,IF(G3797&lt;='State Zip Codes'!$T$4,'State Zip Codes'!$T$3,"OUT OF TERRITORY"))))),$U$3)</f>
        <v>Zone 5</v>
      </c>
    </row>
    <row r="3798" spans="1:8" x14ac:dyDescent="0.25">
      <c r="A3798" t="s">
        <v>370</v>
      </c>
      <c r="B3798">
        <v>47265</v>
      </c>
      <c r="C3798" t="str">
        <f t="shared" si="59"/>
        <v>47265</v>
      </c>
      <c r="D3798" t="s">
        <v>356</v>
      </c>
      <c r="E3798" t="s">
        <v>1075</v>
      </c>
      <c r="F3798" t="s">
        <v>2635</v>
      </c>
      <c r="G3798" s="144">
        <v>59.651634239999993</v>
      </c>
      <c r="H3798" t="str">
        <f>IF(VLOOKUP(A3798,$J$4:$K$19,2)="Y",IF(G3798&lt;='State Zip Codes'!$P$4,'State Zip Codes'!$P$3,IF(G3798&lt;='State Zip Codes'!$Q$4,'State Zip Codes'!$Q$3,IF(G3798&lt;='State Zip Codes'!$R$4,'State Zip Codes'!$R$3,IF(G3798&lt;='State Zip Codes'!$S$4,'State Zip Codes'!$S$3,IF(G3798&lt;='State Zip Codes'!$T$4,'State Zip Codes'!$T$3,"OUT OF TERRITORY"))))),$U$3)</f>
        <v>Zone 5</v>
      </c>
    </row>
    <row r="3799" spans="1:8" x14ac:dyDescent="0.25">
      <c r="A3799" t="s">
        <v>370</v>
      </c>
      <c r="B3799">
        <v>46914</v>
      </c>
      <c r="C3799" t="str">
        <f t="shared" si="59"/>
        <v>46914</v>
      </c>
      <c r="D3799" t="s">
        <v>356</v>
      </c>
      <c r="E3799" t="s">
        <v>1090</v>
      </c>
      <c r="F3799" t="s">
        <v>2273</v>
      </c>
      <c r="G3799" s="144">
        <v>59.651634239999993</v>
      </c>
      <c r="H3799" t="str">
        <f>IF(VLOOKUP(A3799,$J$4:$K$19,2)="Y",IF(G3799&lt;='State Zip Codes'!$P$4,'State Zip Codes'!$P$3,IF(G3799&lt;='State Zip Codes'!$Q$4,'State Zip Codes'!$Q$3,IF(G3799&lt;='State Zip Codes'!$R$4,'State Zip Codes'!$R$3,IF(G3799&lt;='State Zip Codes'!$S$4,'State Zip Codes'!$S$3,IF(G3799&lt;='State Zip Codes'!$T$4,'State Zip Codes'!$T$3,"OUT OF TERRITORY"))))),$U$3)</f>
        <v>Zone 5</v>
      </c>
    </row>
    <row r="3800" spans="1:8" x14ac:dyDescent="0.25">
      <c r="A3800" t="s">
        <v>370</v>
      </c>
      <c r="B3800">
        <v>47030</v>
      </c>
      <c r="C3800" t="str">
        <f t="shared" si="59"/>
        <v>47030</v>
      </c>
      <c r="D3800" t="s">
        <v>356</v>
      </c>
      <c r="E3800" t="s">
        <v>8</v>
      </c>
      <c r="F3800" t="s">
        <v>1833</v>
      </c>
      <c r="G3800" s="144">
        <v>59.651634239999993</v>
      </c>
      <c r="H3800" t="str">
        <f>IF(VLOOKUP(A3800,$J$4:$K$19,2)="Y",IF(G3800&lt;='State Zip Codes'!$P$4,'State Zip Codes'!$P$3,IF(G3800&lt;='State Zip Codes'!$Q$4,'State Zip Codes'!$Q$3,IF(G3800&lt;='State Zip Codes'!$R$4,'State Zip Codes'!$R$3,IF(G3800&lt;='State Zip Codes'!$S$4,'State Zip Codes'!$S$3,IF(G3800&lt;='State Zip Codes'!$T$4,'State Zip Codes'!$T$3,"OUT OF TERRITORY"))))),$U$3)</f>
        <v>Zone 5</v>
      </c>
    </row>
    <row r="3801" spans="1:8" x14ac:dyDescent="0.25">
      <c r="A3801" t="s">
        <v>370</v>
      </c>
      <c r="B3801">
        <v>47904</v>
      </c>
      <c r="C3801" t="str">
        <f t="shared" si="59"/>
        <v>47904</v>
      </c>
      <c r="D3801" t="s">
        <v>356</v>
      </c>
      <c r="E3801" t="s">
        <v>2586</v>
      </c>
      <c r="F3801" t="s">
        <v>408</v>
      </c>
      <c r="G3801" s="144">
        <v>60.273005429999998</v>
      </c>
      <c r="H3801" t="str">
        <f>IF(VLOOKUP(A3801,$J$4:$K$19,2)="Y",IF(G3801&lt;='State Zip Codes'!$P$4,'State Zip Codes'!$P$3,IF(G3801&lt;='State Zip Codes'!$Q$4,'State Zip Codes'!$Q$3,IF(G3801&lt;='State Zip Codes'!$R$4,'State Zip Codes'!$R$3,IF(G3801&lt;='State Zip Codes'!$S$4,'State Zip Codes'!$S$3,IF(G3801&lt;='State Zip Codes'!$T$4,'State Zip Codes'!$T$3,"OUT OF TERRITORY"))))),$U$3)</f>
        <v>Zone 5</v>
      </c>
    </row>
    <row r="3802" spans="1:8" x14ac:dyDescent="0.25">
      <c r="A3802" t="s">
        <v>370</v>
      </c>
      <c r="B3802">
        <v>47874</v>
      </c>
      <c r="C3802" t="str">
        <f t="shared" si="59"/>
        <v>47874</v>
      </c>
      <c r="D3802" t="s">
        <v>356</v>
      </c>
      <c r="E3802" t="s">
        <v>2620</v>
      </c>
      <c r="F3802" t="s">
        <v>2636</v>
      </c>
      <c r="G3802" s="144">
        <v>60.273005429999998</v>
      </c>
      <c r="H3802" t="str">
        <f>IF(VLOOKUP(A3802,$J$4:$K$19,2)="Y",IF(G3802&lt;='State Zip Codes'!$P$4,'State Zip Codes'!$P$3,IF(G3802&lt;='State Zip Codes'!$Q$4,'State Zip Codes'!$Q$3,IF(G3802&lt;='State Zip Codes'!$R$4,'State Zip Codes'!$R$3,IF(G3802&lt;='State Zip Codes'!$S$4,'State Zip Codes'!$S$3,IF(G3802&lt;='State Zip Codes'!$T$4,'State Zip Codes'!$T$3,"OUT OF TERRITORY"))))),$U$3)</f>
        <v>Zone 5</v>
      </c>
    </row>
    <row r="3803" spans="1:8" x14ac:dyDescent="0.25">
      <c r="A3803" t="s">
        <v>370</v>
      </c>
      <c r="B3803">
        <v>47832</v>
      </c>
      <c r="C3803" t="str">
        <f t="shared" si="59"/>
        <v>47832</v>
      </c>
      <c r="D3803" t="s">
        <v>356</v>
      </c>
      <c r="E3803" t="s">
        <v>2620</v>
      </c>
      <c r="F3803" t="s">
        <v>1517</v>
      </c>
      <c r="G3803" s="144">
        <v>60.273005429999998</v>
      </c>
      <c r="H3803" t="str">
        <f>IF(VLOOKUP(A3803,$J$4:$K$19,2)="Y",IF(G3803&lt;='State Zip Codes'!$P$4,'State Zip Codes'!$P$3,IF(G3803&lt;='State Zip Codes'!$Q$4,'State Zip Codes'!$Q$3,IF(G3803&lt;='State Zip Codes'!$R$4,'State Zip Codes'!$R$3,IF(G3803&lt;='State Zip Codes'!$S$4,'State Zip Codes'!$S$3,IF(G3803&lt;='State Zip Codes'!$T$4,'State Zip Codes'!$T$3,"OUT OF TERRITORY"))))),$U$3)</f>
        <v>Zone 5</v>
      </c>
    </row>
    <row r="3804" spans="1:8" x14ac:dyDescent="0.25">
      <c r="A3804" t="s">
        <v>370</v>
      </c>
      <c r="B3804">
        <v>47992</v>
      </c>
      <c r="C3804" t="str">
        <f t="shared" si="59"/>
        <v>47992</v>
      </c>
      <c r="D3804" t="s">
        <v>356</v>
      </c>
      <c r="E3804" t="s">
        <v>2586</v>
      </c>
      <c r="F3804" t="s">
        <v>2637</v>
      </c>
      <c r="G3804" s="144">
        <v>60.273005429999998</v>
      </c>
      <c r="H3804" t="str">
        <f>IF(VLOOKUP(A3804,$J$4:$K$19,2)="Y",IF(G3804&lt;='State Zip Codes'!$P$4,'State Zip Codes'!$P$3,IF(G3804&lt;='State Zip Codes'!$Q$4,'State Zip Codes'!$Q$3,IF(G3804&lt;='State Zip Codes'!$R$4,'State Zip Codes'!$R$3,IF(G3804&lt;='State Zip Codes'!$S$4,'State Zip Codes'!$S$3,IF(G3804&lt;='State Zip Codes'!$T$4,'State Zip Codes'!$T$3,"OUT OF TERRITORY"))))),$U$3)</f>
        <v>Zone 5</v>
      </c>
    </row>
    <row r="3805" spans="1:8" x14ac:dyDescent="0.25">
      <c r="A3805" t="s">
        <v>370</v>
      </c>
      <c r="B3805">
        <v>47006</v>
      </c>
      <c r="C3805" t="str">
        <f t="shared" si="59"/>
        <v>47006</v>
      </c>
      <c r="D3805" t="s">
        <v>356</v>
      </c>
      <c r="E3805" t="s">
        <v>2638</v>
      </c>
      <c r="F3805" t="s">
        <v>2639</v>
      </c>
      <c r="G3805" s="144">
        <v>60.273005429999998</v>
      </c>
      <c r="H3805" t="str">
        <f>IF(VLOOKUP(A3805,$J$4:$K$19,2)="Y",IF(G3805&lt;='State Zip Codes'!$P$4,'State Zip Codes'!$P$3,IF(G3805&lt;='State Zip Codes'!$Q$4,'State Zip Codes'!$Q$3,IF(G3805&lt;='State Zip Codes'!$R$4,'State Zip Codes'!$R$3,IF(G3805&lt;='State Zip Codes'!$S$4,'State Zip Codes'!$S$3,IF(G3805&lt;='State Zip Codes'!$T$4,'State Zip Codes'!$T$3,"OUT OF TERRITORY"))))),$U$3)</f>
        <v>Zone 5</v>
      </c>
    </row>
    <row r="3806" spans="1:8" x14ac:dyDescent="0.25">
      <c r="A3806" t="s">
        <v>370</v>
      </c>
      <c r="B3806">
        <v>47330</v>
      </c>
      <c r="C3806" t="str">
        <f t="shared" si="59"/>
        <v>47330</v>
      </c>
      <c r="D3806" t="s">
        <v>356</v>
      </c>
      <c r="E3806" t="s">
        <v>1566</v>
      </c>
      <c r="F3806" t="s">
        <v>2640</v>
      </c>
      <c r="G3806" s="144">
        <v>60.273005429999998</v>
      </c>
      <c r="H3806" t="str">
        <f>IF(VLOOKUP(A3806,$J$4:$K$19,2)="Y",IF(G3806&lt;='State Zip Codes'!$P$4,'State Zip Codes'!$P$3,IF(G3806&lt;='State Zip Codes'!$Q$4,'State Zip Codes'!$Q$3,IF(G3806&lt;='State Zip Codes'!$R$4,'State Zip Codes'!$R$3,IF(G3806&lt;='State Zip Codes'!$S$4,'State Zip Codes'!$S$3,IF(G3806&lt;='State Zip Codes'!$T$4,'State Zip Codes'!$T$3,"OUT OF TERRITORY"))))),$U$3)</f>
        <v>Zone 5</v>
      </c>
    </row>
    <row r="3807" spans="1:8" x14ac:dyDescent="0.25">
      <c r="A3807" t="s">
        <v>370</v>
      </c>
      <c r="B3807">
        <v>47907</v>
      </c>
      <c r="C3807" t="str">
        <f t="shared" si="59"/>
        <v>47907</v>
      </c>
      <c r="D3807" t="s">
        <v>356</v>
      </c>
      <c r="E3807" t="s">
        <v>2586</v>
      </c>
      <c r="F3807" t="s">
        <v>2641</v>
      </c>
      <c r="G3807" s="144">
        <v>60.273005429999998</v>
      </c>
      <c r="H3807" t="str">
        <f>IF(VLOOKUP(A3807,$J$4:$K$19,2)="Y",IF(G3807&lt;='State Zip Codes'!$P$4,'State Zip Codes'!$P$3,IF(G3807&lt;='State Zip Codes'!$Q$4,'State Zip Codes'!$Q$3,IF(G3807&lt;='State Zip Codes'!$R$4,'State Zip Codes'!$R$3,IF(G3807&lt;='State Zip Codes'!$S$4,'State Zip Codes'!$S$3,IF(G3807&lt;='State Zip Codes'!$T$4,'State Zip Codes'!$T$3,"OUT OF TERRITORY"))))),$U$3)</f>
        <v>Zone 5</v>
      </c>
    </row>
    <row r="3808" spans="1:8" x14ac:dyDescent="0.25">
      <c r="A3808" t="s">
        <v>370</v>
      </c>
      <c r="B3808">
        <v>46911</v>
      </c>
      <c r="C3808" t="str">
        <f t="shared" si="59"/>
        <v>46911</v>
      </c>
      <c r="D3808" t="s">
        <v>356</v>
      </c>
      <c r="E3808" t="s">
        <v>1090</v>
      </c>
      <c r="F3808" t="s">
        <v>1729</v>
      </c>
      <c r="G3808" s="144">
        <v>60.894376619999996</v>
      </c>
      <c r="H3808" t="str">
        <f>IF(VLOOKUP(A3808,$J$4:$K$19,2)="Y",IF(G3808&lt;='State Zip Codes'!$P$4,'State Zip Codes'!$P$3,IF(G3808&lt;='State Zip Codes'!$Q$4,'State Zip Codes'!$Q$3,IF(G3808&lt;='State Zip Codes'!$R$4,'State Zip Codes'!$R$3,IF(G3808&lt;='State Zip Codes'!$S$4,'State Zip Codes'!$S$3,IF(G3808&lt;='State Zip Codes'!$T$4,'State Zip Codes'!$T$3,"OUT OF TERRITORY"))))),$U$3)</f>
        <v>Zone 5</v>
      </c>
    </row>
    <row r="3809" spans="1:8" x14ac:dyDescent="0.25">
      <c r="A3809" t="s">
        <v>370</v>
      </c>
      <c r="B3809">
        <v>47952</v>
      </c>
      <c r="C3809" t="str">
        <f t="shared" si="59"/>
        <v>47952</v>
      </c>
      <c r="D3809" t="s">
        <v>356</v>
      </c>
      <c r="E3809" t="s">
        <v>509</v>
      </c>
      <c r="F3809" t="s">
        <v>2642</v>
      </c>
      <c r="G3809" s="144">
        <v>60.894376619999996</v>
      </c>
      <c r="H3809" t="str">
        <f>IF(VLOOKUP(A3809,$J$4:$K$19,2)="Y",IF(G3809&lt;='State Zip Codes'!$P$4,'State Zip Codes'!$P$3,IF(G3809&lt;='State Zip Codes'!$Q$4,'State Zip Codes'!$Q$3,IF(G3809&lt;='State Zip Codes'!$R$4,'State Zip Codes'!$R$3,IF(G3809&lt;='State Zip Codes'!$S$4,'State Zip Codes'!$S$3,IF(G3809&lt;='State Zip Codes'!$T$4,'State Zip Codes'!$T$3,"OUT OF TERRITORY"))))),$U$3)</f>
        <v>Zone 5</v>
      </c>
    </row>
    <row r="3810" spans="1:8" x14ac:dyDescent="0.25">
      <c r="A3810" t="s">
        <v>370</v>
      </c>
      <c r="B3810">
        <v>47037</v>
      </c>
      <c r="C3810" t="str">
        <f t="shared" si="59"/>
        <v>47037</v>
      </c>
      <c r="D3810" t="s">
        <v>356</v>
      </c>
      <c r="E3810" t="s">
        <v>2638</v>
      </c>
      <c r="F3810" t="s">
        <v>2643</v>
      </c>
      <c r="G3810" s="144">
        <v>60.894376619999996</v>
      </c>
      <c r="H3810" t="str">
        <f>IF(VLOOKUP(A3810,$J$4:$K$19,2)="Y",IF(G3810&lt;='State Zip Codes'!$P$4,'State Zip Codes'!$P$3,IF(G3810&lt;='State Zip Codes'!$Q$4,'State Zip Codes'!$Q$3,IF(G3810&lt;='State Zip Codes'!$R$4,'State Zip Codes'!$R$3,IF(G3810&lt;='State Zip Codes'!$S$4,'State Zip Codes'!$S$3,IF(G3810&lt;='State Zip Codes'!$T$4,'State Zip Codes'!$T$3,"OUT OF TERRITORY"))))),$U$3)</f>
        <v>Zone 5</v>
      </c>
    </row>
    <row r="3811" spans="1:8" x14ac:dyDescent="0.25">
      <c r="A3811" t="s">
        <v>370</v>
      </c>
      <c r="B3811">
        <v>47846</v>
      </c>
      <c r="C3811" t="str">
        <f t="shared" si="59"/>
        <v>47846</v>
      </c>
      <c r="D3811" t="s">
        <v>356</v>
      </c>
      <c r="E3811" t="s">
        <v>946</v>
      </c>
      <c r="F3811" t="s">
        <v>2644</v>
      </c>
      <c r="G3811" s="144">
        <v>61.515747809999993</v>
      </c>
      <c r="H3811" t="str">
        <f>IF(VLOOKUP(A3811,$J$4:$K$19,2)="Y",IF(G3811&lt;='State Zip Codes'!$P$4,'State Zip Codes'!$P$3,IF(G3811&lt;='State Zip Codes'!$Q$4,'State Zip Codes'!$Q$3,IF(G3811&lt;='State Zip Codes'!$R$4,'State Zip Codes'!$R$3,IF(G3811&lt;='State Zip Codes'!$S$4,'State Zip Codes'!$S$3,IF(G3811&lt;='State Zip Codes'!$T$4,'State Zip Codes'!$T$3,"OUT OF TERRITORY"))))),$U$3)</f>
        <v>Zone 5</v>
      </c>
    </row>
    <row r="3812" spans="1:8" x14ac:dyDescent="0.25">
      <c r="A3812" t="s">
        <v>370</v>
      </c>
      <c r="B3812">
        <v>47223</v>
      </c>
      <c r="C3812" t="str">
        <f t="shared" si="59"/>
        <v>47223</v>
      </c>
      <c r="D3812" t="s">
        <v>356</v>
      </c>
      <c r="E3812" t="s">
        <v>1075</v>
      </c>
      <c r="F3812" t="s">
        <v>2645</v>
      </c>
      <c r="G3812" s="144">
        <v>61.515747809999993</v>
      </c>
      <c r="H3812" t="str">
        <f>IF(VLOOKUP(A3812,$J$4:$K$19,2)="Y",IF(G3812&lt;='State Zip Codes'!$P$4,'State Zip Codes'!$P$3,IF(G3812&lt;='State Zip Codes'!$Q$4,'State Zip Codes'!$Q$3,IF(G3812&lt;='State Zip Codes'!$R$4,'State Zip Codes'!$R$3,IF(G3812&lt;='State Zip Codes'!$S$4,'State Zip Codes'!$S$3,IF(G3812&lt;='State Zip Codes'!$T$4,'State Zip Codes'!$T$3,"OUT OF TERRITORY"))))),$U$3)</f>
        <v>Zone 5</v>
      </c>
    </row>
    <row r="3813" spans="1:8" x14ac:dyDescent="0.25">
      <c r="A3813" t="s">
        <v>370</v>
      </c>
      <c r="B3813">
        <v>47340</v>
      </c>
      <c r="C3813" t="str">
        <f t="shared" si="59"/>
        <v>47340</v>
      </c>
      <c r="D3813" t="s">
        <v>356</v>
      </c>
      <c r="E3813" t="s">
        <v>2407</v>
      </c>
      <c r="F3813" t="s">
        <v>2646</v>
      </c>
      <c r="G3813" s="144">
        <v>61.515747809999993</v>
      </c>
      <c r="H3813" t="str">
        <f>IF(VLOOKUP(A3813,$J$4:$K$19,2)="Y",IF(G3813&lt;='State Zip Codes'!$P$4,'State Zip Codes'!$P$3,IF(G3813&lt;='State Zip Codes'!$Q$4,'State Zip Codes'!$Q$3,IF(G3813&lt;='State Zip Codes'!$R$4,'State Zip Codes'!$R$3,IF(G3813&lt;='State Zip Codes'!$S$4,'State Zip Codes'!$S$3,IF(G3813&lt;='State Zip Codes'!$T$4,'State Zip Codes'!$T$3,"OUT OF TERRITORY"))))),$U$3)</f>
        <v>Zone 5</v>
      </c>
    </row>
    <row r="3814" spans="1:8" x14ac:dyDescent="0.25">
      <c r="A3814" t="s">
        <v>370</v>
      </c>
      <c r="B3814">
        <v>46971</v>
      </c>
      <c r="C3814" t="str">
        <f t="shared" si="59"/>
        <v>46971</v>
      </c>
      <c r="D3814" t="s">
        <v>356</v>
      </c>
      <c r="E3814" t="s">
        <v>1090</v>
      </c>
      <c r="F3814" t="s">
        <v>2647</v>
      </c>
      <c r="G3814" s="144">
        <v>61.515747809999993</v>
      </c>
      <c r="H3814" t="str">
        <f>IF(VLOOKUP(A3814,$J$4:$K$19,2)="Y",IF(G3814&lt;='State Zip Codes'!$P$4,'State Zip Codes'!$P$3,IF(G3814&lt;='State Zip Codes'!$Q$4,'State Zip Codes'!$Q$3,IF(G3814&lt;='State Zip Codes'!$R$4,'State Zip Codes'!$R$3,IF(G3814&lt;='State Zip Codes'!$S$4,'State Zip Codes'!$S$3,IF(G3814&lt;='State Zip Codes'!$T$4,'State Zip Codes'!$T$3,"OUT OF TERRITORY"))))),$U$3)</f>
        <v>Zone 5</v>
      </c>
    </row>
    <row r="3815" spans="1:8" x14ac:dyDescent="0.25">
      <c r="A3815" t="s">
        <v>370</v>
      </c>
      <c r="B3815">
        <v>47325</v>
      </c>
      <c r="C3815" t="str">
        <f t="shared" si="59"/>
        <v>47325</v>
      </c>
      <c r="D3815" t="s">
        <v>356</v>
      </c>
      <c r="E3815" t="s">
        <v>996</v>
      </c>
      <c r="F3815" t="s">
        <v>2648</v>
      </c>
      <c r="G3815" s="144">
        <v>61.515747809999993</v>
      </c>
      <c r="H3815" t="str">
        <f>IF(VLOOKUP(A3815,$J$4:$K$19,2)="Y",IF(G3815&lt;='State Zip Codes'!$P$4,'State Zip Codes'!$P$3,IF(G3815&lt;='State Zip Codes'!$Q$4,'State Zip Codes'!$Q$3,IF(G3815&lt;='State Zip Codes'!$R$4,'State Zip Codes'!$R$3,IF(G3815&lt;='State Zip Codes'!$S$4,'State Zip Codes'!$S$3,IF(G3815&lt;='State Zip Codes'!$T$4,'State Zip Codes'!$T$3,"OUT OF TERRITORY"))))),$U$3)</f>
        <v>Zone 5</v>
      </c>
    </row>
    <row r="3816" spans="1:8" x14ac:dyDescent="0.25">
      <c r="A3816" t="s">
        <v>370</v>
      </c>
      <c r="B3816">
        <v>46917</v>
      </c>
      <c r="C3816" t="str">
        <f t="shared" si="59"/>
        <v>46917</v>
      </c>
      <c r="D3816" t="s">
        <v>356</v>
      </c>
      <c r="E3816" t="s">
        <v>1799</v>
      </c>
      <c r="F3816" t="s">
        <v>2170</v>
      </c>
      <c r="G3816" s="144">
        <v>61.515747809999993</v>
      </c>
      <c r="H3816" t="str">
        <f>IF(VLOOKUP(A3816,$J$4:$K$19,2)="Y",IF(G3816&lt;='State Zip Codes'!$P$4,'State Zip Codes'!$P$3,IF(G3816&lt;='State Zip Codes'!$Q$4,'State Zip Codes'!$Q$3,IF(G3816&lt;='State Zip Codes'!$R$4,'State Zip Codes'!$R$3,IF(G3816&lt;='State Zip Codes'!$S$4,'State Zip Codes'!$S$3,IF(G3816&lt;='State Zip Codes'!$T$4,'State Zip Codes'!$T$3,"OUT OF TERRITORY"))))),$U$3)</f>
        <v>Zone 5</v>
      </c>
    </row>
    <row r="3817" spans="1:8" x14ac:dyDescent="0.25">
      <c r="A3817" t="s">
        <v>370</v>
      </c>
      <c r="B3817">
        <v>47462</v>
      </c>
      <c r="C3817" t="str">
        <f t="shared" si="59"/>
        <v>47462</v>
      </c>
      <c r="D3817" t="s">
        <v>356</v>
      </c>
      <c r="E3817" t="s">
        <v>2220</v>
      </c>
      <c r="F3817" t="s">
        <v>2649</v>
      </c>
      <c r="G3817" s="144">
        <v>61.515747809999993</v>
      </c>
      <c r="H3817" t="str">
        <f>IF(VLOOKUP(A3817,$J$4:$K$19,2)="Y",IF(G3817&lt;='State Zip Codes'!$P$4,'State Zip Codes'!$P$3,IF(G3817&lt;='State Zip Codes'!$Q$4,'State Zip Codes'!$Q$3,IF(G3817&lt;='State Zip Codes'!$R$4,'State Zip Codes'!$R$3,IF(G3817&lt;='State Zip Codes'!$S$4,'State Zip Codes'!$S$3,IF(G3817&lt;='State Zip Codes'!$T$4,'State Zip Codes'!$T$3,"OUT OF TERRITORY"))))),$U$3)</f>
        <v>Zone 5</v>
      </c>
    </row>
    <row r="3818" spans="1:8" x14ac:dyDescent="0.25">
      <c r="A3818" t="s">
        <v>370</v>
      </c>
      <c r="B3818">
        <v>46923</v>
      </c>
      <c r="C3818" t="str">
        <f t="shared" si="59"/>
        <v>46923</v>
      </c>
      <c r="D3818" t="s">
        <v>356</v>
      </c>
      <c r="E3818" t="s">
        <v>1799</v>
      </c>
      <c r="F3818" t="s">
        <v>2650</v>
      </c>
      <c r="G3818" s="144">
        <v>62.137118999999998</v>
      </c>
      <c r="H3818" t="str">
        <f>IF(VLOOKUP(A3818,$J$4:$K$19,2)="Y",IF(G3818&lt;='State Zip Codes'!$P$4,'State Zip Codes'!$P$3,IF(G3818&lt;='State Zip Codes'!$Q$4,'State Zip Codes'!$Q$3,IF(G3818&lt;='State Zip Codes'!$R$4,'State Zip Codes'!$R$3,IF(G3818&lt;='State Zip Codes'!$S$4,'State Zip Codes'!$S$3,IF(G3818&lt;='State Zip Codes'!$T$4,'State Zip Codes'!$T$3,"OUT OF TERRITORY"))))),$U$3)</f>
        <v>Zone 5</v>
      </c>
    </row>
    <row r="3819" spans="1:8" x14ac:dyDescent="0.25">
      <c r="A3819" t="s">
        <v>370</v>
      </c>
      <c r="B3819">
        <v>47987</v>
      </c>
      <c r="C3819" t="str">
        <f t="shared" si="59"/>
        <v>47987</v>
      </c>
      <c r="D3819" t="s">
        <v>356</v>
      </c>
      <c r="E3819" t="s">
        <v>509</v>
      </c>
      <c r="F3819" t="s">
        <v>2651</v>
      </c>
      <c r="G3819" s="144">
        <v>62.137118999999998</v>
      </c>
      <c r="H3819" t="str">
        <f>IF(VLOOKUP(A3819,$J$4:$K$19,2)="Y",IF(G3819&lt;='State Zip Codes'!$P$4,'State Zip Codes'!$P$3,IF(G3819&lt;='State Zip Codes'!$Q$4,'State Zip Codes'!$Q$3,IF(G3819&lt;='State Zip Codes'!$R$4,'State Zip Codes'!$R$3,IF(G3819&lt;='State Zip Codes'!$S$4,'State Zip Codes'!$S$3,IF(G3819&lt;='State Zip Codes'!$T$4,'State Zip Codes'!$T$3,"OUT OF TERRITORY"))))),$U$3)</f>
        <v>Zone 5</v>
      </c>
    </row>
    <row r="3820" spans="1:8" x14ac:dyDescent="0.25">
      <c r="A3820" t="s">
        <v>370</v>
      </c>
      <c r="B3820">
        <v>47424</v>
      </c>
      <c r="C3820" t="str">
        <f t="shared" si="59"/>
        <v>47424</v>
      </c>
      <c r="D3820" t="s">
        <v>356</v>
      </c>
      <c r="E3820" t="s">
        <v>2224</v>
      </c>
      <c r="F3820" t="s">
        <v>2652</v>
      </c>
      <c r="G3820" s="144">
        <v>62.137118999999998</v>
      </c>
      <c r="H3820" t="str">
        <f>IF(VLOOKUP(A3820,$J$4:$K$19,2)="Y",IF(G3820&lt;='State Zip Codes'!$P$4,'State Zip Codes'!$P$3,IF(G3820&lt;='State Zip Codes'!$Q$4,'State Zip Codes'!$Q$3,IF(G3820&lt;='State Zip Codes'!$R$4,'State Zip Codes'!$R$3,IF(G3820&lt;='State Zip Codes'!$S$4,'State Zip Codes'!$S$3,IF(G3820&lt;='State Zip Codes'!$T$4,'State Zip Codes'!$T$3,"OUT OF TERRITORY"))))),$U$3)</f>
        <v>Zone 5</v>
      </c>
    </row>
    <row r="3821" spans="1:8" x14ac:dyDescent="0.25">
      <c r="A3821" t="s">
        <v>370</v>
      </c>
      <c r="B3821">
        <v>47841</v>
      </c>
      <c r="C3821" t="str">
        <f t="shared" si="59"/>
        <v>47841</v>
      </c>
      <c r="D3821" t="s">
        <v>356</v>
      </c>
      <c r="E3821" t="s">
        <v>946</v>
      </c>
      <c r="F3821" t="s">
        <v>2250</v>
      </c>
      <c r="G3821" s="144">
        <v>62.758490189999996</v>
      </c>
      <c r="H3821" t="str">
        <f>IF(VLOOKUP(A3821,$J$4:$K$19,2)="Y",IF(G3821&lt;='State Zip Codes'!$P$4,'State Zip Codes'!$P$3,IF(G3821&lt;='State Zip Codes'!$Q$4,'State Zip Codes'!$Q$3,IF(G3821&lt;='State Zip Codes'!$R$4,'State Zip Codes'!$R$3,IF(G3821&lt;='State Zip Codes'!$S$4,'State Zip Codes'!$S$3,IF(G3821&lt;='State Zip Codes'!$T$4,'State Zip Codes'!$T$3,"OUT OF TERRITORY"))))),$U$3)</f>
        <v>Zone 5</v>
      </c>
    </row>
    <row r="3822" spans="1:8" x14ac:dyDescent="0.25">
      <c r="A3822" t="s">
        <v>370</v>
      </c>
      <c r="B3822">
        <v>47862</v>
      </c>
      <c r="C3822" t="str">
        <f t="shared" si="59"/>
        <v>47862</v>
      </c>
      <c r="D3822" t="s">
        <v>356</v>
      </c>
      <c r="E3822" t="s">
        <v>2620</v>
      </c>
      <c r="F3822" t="s">
        <v>730</v>
      </c>
      <c r="G3822" s="144">
        <v>62.758490189999996</v>
      </c>
      <c r="H3822" t="str">
        <f>IF(VLOOKUP(A3822,$J$4:$K$19,2)="Y",IF(G3822&lt;='State Zip Codes'!$P$4,'State Zip Codes'!$P$3,IF(G3822&lt;='State Zip Codes'!$Q$4,'State Zip Codes'!$Q$3,IF(G3822&lt;='State Zip Codes'!$R$4,'State Zip Codes'!$R$3,IF(G3822&lt;='State Zip Codes'!$S$4,'State Zip Codes'!$S$3,IF(G3822&lt;='State Zip Codes'!$T$4,'State Zip Codes'!$T$3,"OUT OF TERRITORY"))))),$U$3)</f>
        <v>Zone 5</v>
      </c>
    </row>
    <row r="3823" spans="1:8" x14ac:dyDescent="0.25">
      <c r="A3823" t="s">
        <v>370</v>
      </c>
      <c r="B3823">
        <v>47220</v>
      </c>
      <c r="C3823" t="str">
        <f t="shared" si="59"/>
        <v>47220</v>
      </c>
      <c r="D3823" t="s">
        <v>356</v>
      </c>
      <c r="E3823" t="s">
        <v>542</v>
      </c>
      <c r="F3823" t="s">
        <v>2199</v>
      </c>
      <c r="G3823" s="144">
        <v>63.379861379999994</v>
      </c>
      <c r="H3823" t="str">
        <f>IF(VLOOKUP(A3823,$J$4:$K$19,2)="Y",IF(G3823&lt;='State Zip Codes'!$P$4,'State Zip Codes'!$P$3,IF(G3823&lt;='State Zip Codes'!$Q$4,'State Zip Codes'!$Q$3,IF(G3823&lt;='State Zip Codes'!$R$4,'State Zip Codes'!$R$3,IF(G3823&lt;='State Zip Codes'!$S$4,'State Zip Codes'!$S$3,IF(G3823&lt;='State Zip Codes'!$T$4,'State Zip Codes'!$T$3,"OUT OF TERRITORY"))))),$U$3)</f>
        <v>Zone 5</v>
      </c>
    </row>
    <row r="3824" spans="1:8" x14ac:dyDescent="0.25">
      <c r="A3824" t="s">
        <v>370</v>
      </c>
      <c r="B3824">
        <v>47920</v>
      </c>
      <c r="C3824" t="str">
        <f t="shared" si="59"/>
        <v>47920</v>
      </c>
      <c r="D3824" t="s">
        <v>356</v>
      </c>
      <c r="E3824" t="s">
        <v>2586</v>
      </c>
      <c r="F3824" t="s">
        <v>2653</v>
      </c>
      <c r="G3824" s="144">
        <v>63.379861379999994</v>
      </c>
      <c r="H3824" t="str">
        <f>IF(VLOOKUP(A3824,$J$4:$K$19,2)="Y",IF(G3824&lt;='State Zip Codes'!$P$4,'State Zip Codes'!$P$3,IF(G3824&lt;='State Zip Codes'!$Q$4,'State Zip Codes'!$Q$3,IF(G3824&lt;='State Zip Codes'!$R$4,'State Zip Codes'!$R$3,IF(G3824&lt;='State Zip Codes'!$S$4,'State Zip Codes'!$S$3,IF(G3824&lt;='State Zip Codes'!$T$4,'State Zip Codes'!$T$3,"OUT OF TERRITORY"))))),$U$3)</f>
        <v>Zone 5</v>
      </c>
    </row>
    <row r="3825" spans="1:8" x14ac:dyDescent="0.25">
      <c r="A3825" t="s">
        <v>370</v>
      </c>
      <c r="B3825">
        <v>47393</v>
      </c>
      <c r="C3825" t="str">
        <f t="shared" si="59"/>
        <v>47393</v>
      </c>
      <c r="D3825" t="s">
        <v>356</v>
      </c>
      <c r="E3825" t="s">
        <v>1566</v>
      </c>
      <c r="F3825" t="s">
        <v>2654</v>
      </c>
      <c r="G3825" s="144">
        <v>63.379861379999994</v>
      </c>
      <c r="H3825" t="str">
        <f>IF(VLOOKUP(A3825,$J$4:$K$19,2)="Y",IF(G3825&lt;='State Zip Codes'!$P$4,'State Zip Codes'!$P$3,IF(G3825&lt;='State Zip Codes'!$Q$4,'State Zip Codes'!$Q$3,IF(G3825&lt;='State Zip Codes'!$R$4,'State Zip Codes'!$R$3,IF(G3825&lt;='State Zip Codes'!$S$4,'State Zip Codes'!$S$3,IF(G3825&lt;='State Zip Codes'!$T$4,'State Zip Codes'!$T$3,"OUT OF TERRITORY"))))),$U$3)</f>
        <v>Zone 5</v>
      </c>
    </row>
    <row r="3826" spans="1:8" x14ac:dyDescent="0.25">
      <c r="A3826" t="s">
        <v>370</v>
      </c>
      <c r="B3826">
        <v>46994</v>
      </c>
      <c r="C3826" t="str">
        <f t="shared" si="59"/>
        <v>46994</v>
      </c>
      <c r="D3826" t="s">
        <v>356</v>
      </c>
      <c r="E3826" t="s">
        <v>2101</v>
      </c>
      <c r="F3826" t="s">
        <v>1137</v>
      </c>
      <c r="G3826" s="144">
        <v>63.379861379999994</v>
      </c>
      <c r="H3826" t="str">
        <f>IF(VLOOKUP(A3826,$J$4:$K$19,2)="Y",IF(G3826&lt;='State Zip Codes'!$P$4,'State Zip Codes'!$P$3,IF(G3826&lt;='State Zip Codes'!$Q$4,'State Zip Codes'!$Q$3,IF(G3826&lt;='State Zip Codes'!$R$4,'State Zip Codes'!$R$3,IF(G3826&lt;='State Zip Codes'!$S$4,'State Zip Codes'!$S$3,IF(G3826&lt;='State Zip Codes'!$T$4,'State Zip Codes'!$T$3,"OUT OF TERRITORY"))))),$U$3)</f>
        <v>Zone 5</v>
      </c>
    </row>
    <row r="3827" spans="1:8" x14ac:dyDescent="0.25">
      <c r="A3827" t="s">
        <v>370</v>
      </c>
      <c r="B3827">
        <v>47451</v>
      </c>
      <c r="C3827" t="str">
        <f t="shared" si="59"/>
        <v>47451</v>
      </c>
      <c r="D3827" t="s">
        <v>356</v>
      </c>
      <c r="E3827" t="s">
        <v>2220</v>
      </c>
      <c r="F3827" t="s">
        <v>2655</v>
      </c>
      <c r="G3827" s="144">
        <v>63.379861379999994</v>
      </c>
      <c r="H3827" t="str">
        <f>IF(VLOOKUP(A3827,$J$4:$K$19,2)="Y",IF(G3827&lt;='State Zip Codes'!$P$4,'State Zip Codes'!$P$3,IF(G3827&lt;='State Zip Codes'!$Q$4,'State Zip Codes'!$Q$3,IF(G3827&lt;='State Zip Codes'!$R$4,'State Zip Codes'!$R$3,IF(G3827&lt;='State Zip Codes'!$S$4,'State Zip Codes'!$S$3,IF(G3827&lt;='State Zip Codes'!$T$4,'State Zip Codes'!$T$3,"OUT OF TERRITORY"))))),$U$3)</f>
        <v>Zone 5</v>
      </c>
    </row>
    <row r="3828" spans="1:8" x14ac:dyDescent="0.25">
      <c r="A3828" t="s">
        <v>370</v>
      </c>
      <c r="B3828">
        <v>47471</v>
      </c>
      <c r="C3828" t="str">
        <f t="shared" si="59"/>
        <v>47471</v>
      </c>
      <c r="D3828" t="s">
        <v>356</v>
      </c>
      <c r="E3828" t="s">
        <v>2224</v>
      </c>
      <c r="F3828" t="s">
        <v>2656</v>
      </c>
      <c r="G3828" s="144">
        <v>63.379861379999994</v>
      </c>
      <c r="H3828" t="str">
        <f>IF(VLOOKUP(A3828,$J$4:$K$19,2)="Y",IF(G3828&lt;='State Zip Codes'!$P$4,'State Zip Codes'!$P$3,IF(G3828&lt;='State Zip Codes'!$Q$4,'State Zip Codes'!$Q$3,IF(G3828&lt;='State Zip Codes'!$R$4,'State Zip Codes'!$R$3,IF(G3828&lt;='State Zip Codes'!$S$4,'State Zip Codes'!$S$3,IF(G3828&lt;='State Zip Codes'!$T$4,'State Zip Codes'!$T$3,"OUT OF TERRITORY"))))),$U$3)</f>
        <v>Zone 5</v>
      </c>
    </row>
    <row r="3829" spans="1:8" x14ac:dyDescent="0.25">
      <c r="A3829" t="s">
        <v>370</v>
      </c>
      <c r="B3829">
        <v>47805</v>
      </c>
      <c r="C3829" t="str">
        <f t="shared" si="59"/>
        <v>47805</v>
      </c>
      <c r="D3829" t="s">
        <v>356</v>
      </c>
      <c r="E3829" t="s">
        <v>2657</v>
      </c>
      <c r="F3829" t="s">
        <v>2658</v>
      </c>
      <c r="G3829" s="144">
        <v>64.001232569999999</v>
      </c>
      <c r="H3829" t="str">
        <f>IF(VLOOKUP(A3829,$J$4:$K$19,2)="Y",IF(G3829&lt;='State Zip Codes'!$P$4,'State Zip Codes'!$P$3,IF(G3829&lt;='State Zip Codes'!$Q$4,'State Zip Codes'!$Q$3,IF(G3829&lt;='State Zip Codes'!$R$4,'State Zip Codes'!$R$3,IF(G3829&lt;='State Zip Codes'!$S$4,'State Zip Codes'!$S$3,IF(G3829&lt;='State Zip Codes'!$T$4,'State Zip Codes'!$T$3,"OUT OF TERRITORY"))))),$U$3)</f>
        <v>Zone 5</v>
      </c>
    </row>
    <row r="3830" spans="1:8" x14ac:dyDescent="0.25">
      <c r="A3830" t="s">
        <v>370</v>
      </c>
      <c r="B3830">
        <v>47421</v>
      </c>
      <c r="C3830" t="str">
        <f t="shared" si="59"/>
        <v>47421</v>
      </c>
      <c r="D3830" t="s">
        <v>356</v>
      </c>
      <c r="E3830" t="s">
        <v>2220</v>
      </c>
      <c r="F3830" t="s">
        <v>2659</v>
      </c>
      <c r="G3830" s="144">
        <v>64.001232569999999</v>
      </c>
      <c r="H3830" t="str">
        <f>IF(VLOOKUP(A3830,$J$4:$K$19,2)="Y",IF(G3830&lt;='State Zip Codes'!$P$4,'State Zip Codes'!$P$3,IF(G3830&lt;='State Zip Codes'!$Q$4,'State Zip Codes'!$Q$3,IF(G3830&lt;='State Zip Codes'!$R$4,'State Zip Codes'!$R$3,IF(G3830&lt;='State Zip Codes'!$S$4,'State Zip Codes'!$S$3,IF(G3830&lt;='State Zip Codes'!$T$4,'State Zip Codes'!$T$3,"OUT OF TERRITORY"))))),$U$3)</f>
        <v>Zone 5</v>
      </c>
    </row>
    <row r="3831" spans="1:8" x14ac:dyDescent="0.25">
      <c r="A3831" t="s">
        <v>370</v>
      </c>
      <c r="B3831">
        <v>46977</v>
      </c>
      <c r="C3831" t="str">
        <f t="shared" si="59"/>
        <v>46977</v>
      </c>
      <c r="D3831" t="s">
        <v>356</v>
      </c>
      <c r="E3831" t="s">
        <v>1799</v>
      </c>
      <c r="F3831" t="s">
        <v>2660</v>
      </c>
      <c r="G3831" s="144">
        <v>64.001232569999999</v>
      </c>
      <c r="H3831" t="str">
        <f>IF(VLOOKUP(A3831,$J$4:$K$19,2)="Y",IF(G3831&lt;='State Zip Codes'!$P$4,'State Zip Codes'!$P$3,IF(G3831&lt;='State Zip Codes'!$Q$4,'State Zip Codes'!$Q$3,IF(G3831&lt;='State Zip Codes'!$R$4,'State Zip Codes'!$R$3,IF(G3831&lt;='State Zip Codes'!$S$4,'State Zip Codes'!$S$3,IF(G3831&lt;='State Zip Codes'!$T$4,'State Zip Codes'!$T$3,"OUT OF TERRITORY"))))),$U$3)</f>
        <v>Zone 5</v>
      </c>
    </row>
    <row r="3832" spans="1:8" x14ac:dyDescent="0.25">
      <c r="A3832" t="s">
        <v>370</v>
      </c>
      <c r="B3832">
        <v>47260</v>
      </c>
      <c r="C3832" t="str">
        <f t="shared" si="59"/>
        <v>47260</v>
      </c>
      <c r="D3832" t="s">
        <v>356</v>
      </c>
      <c r="E3832" t="s">
        <v>542</v>
      </c>
      <c r="F3832" t="s">
        <v>2266</v>
      </c>
      <c r="G3832" s="144">
        <v>64.001232569999999</v>
      </c>
      <c r="H3832" t="str">
        <f>IF(VLOOKUP(A3832,$J$4:$K$19,2)="Y",IF(G3832&lt;='State Zip Codes'!$P$4,'State Zip Codes'!$P$3,IF(G3832&lt;='State Zip Codes'!$Q$4,'State Zip Codes'!$Q$3,IF(G3832&lt;='State Zip Codes'!$R$4,'State Zip Codes'!$R$3,IF(G3832&lt;='State Zip Codes'!$S$4,'State Zip Codes'!$S$3,IF(G3832&lt;='State Zip Codes'!$T$4,'State Zip Codes'!$T$3,"OUT OF TERRITORY"))))),$U$3)</f>
        <v>Zone 5</v>
      </c>
    </row>
    <row r="3833" spans="1:8" x14ac:dyDescent="0.25">
      <c r="A3833" t="s">
        <v>370</v>
      </c>
      <c r="B3833">
        <v>46952</v>
      </c>
      <c r="C3833" t="str">
        <f t="shared" si="59"/>
        <v>46952</v>
      </c>
      <c r="D3833" t="s">
        <v>356</v>
      </c>
      <c r="E3833" t="s">
        <v>871</v>
      </c>
      <c r="F3833" t="s">
        <v>811</v>
      </c>
      <c r="G3833" s="144">
        <v>64.62260375999999</v>
      </c>
      <c r="H3833" t="str">
        <f>IF(VLOOKUP(A3833,$J$4:$K$19,2)="Y",IF(G3833&lt;='State Zip Codes'!$P$4,'State Zip Codes'!$P$3,IF(G3833&lt;='State Zip Codes'!$Q$4,'State Zip Codes'!$Q$3,IF(G3833&lt;='State Zip Codes'!$R$4,'State Zip Codes'!$R$3,IF(G3833&lt;='State Zip Codes'!$S$4,'State Zip Codes'!$S$3,IF(G3833&lt;='State Zip Codes'!$T$4,'State Zip Codes'!$T$3,"OUT OF TERRITORY"))))),$U$3)</f>
        <v>Zone 5</v>
      </c>
    </row>
    <row r="3834" spans="1:8" x14ac:dyDescent="0.25">
      <c r="A3834" t="s">
        <v>370</v>
      </c>
      <c r="B3834">
        <v>47906</v>
      </c>
      <c r="C3834" t="str">
        <f t="shared" si="59"/>
        <v>47906</v>
      </c>
      <c r="D3834" t="s">
        <v>356</v>
      </c>
      <c r="E3834" t="s">
        <v>2586</v>
      </c>
      <c r="F3834" t="s">
        <v>2641</v>
      </c>
      <c r="G3834" s="144">
        <v>64.62260375999999</v>
      </c>
      <c r="H3834" t="str">
        <f>IF(VLOOKUP(A3834,$J$4:$K$19,2)="Y",IF(G3834&lt;='State Zip Codes'!$P$4,'State Zip Codes'!$P$3,IF(G3834&lt;='State Zip Codes'!$Q$4,'State Zip Codes'!$Q$3,IF(G3834&lt;='State Zip Codes'!$R$4,'State Zip Codes'!$R$3,IF(G3834&lt;='State Zip Codes'!$S$4,'State Zip Codes'!$S$3,IF(G3834&lt;='State Zip Codes'!$T$4,'State Zip Codes'!$T$3,"OUT OF TERRITORY"))))),$U$3)</f>
        <v>Zone 5</v>
      </c>
    </row>
    <row r="3835" spans="1:8" x14ac:dyDescent="0.25">
      <c r="A3835" t="s">
        <v>370</v>
      </c>
      <c r="B3835">
        <v>47348</v>
      </c>
      <c r="C3835" t="str">
        <f t="shared" si="59"/>
        <v>47348</v>
      </c>
      <c r="D3835" t="s">
        <v>356</v>
      </c>
      <c r="E3835" t="s">
        <v>2661</v>
      </c>
      <c r="F3835" t="s">
        <v>2662</v>
      </c>
      <c r="G3835" s="144">
        <v>65.243974949999995</v>
      </c>
      <c r="H3835" t="str">
        <f>IF(VLOOKUP(A3835,$J$4:$K$19,2)="Y",IF(G3835&lt;='State Zip Codes'!$P$4,'State Zip Codes'!$P$3,IF(G3835&lt;='State Zip Codes'!$Q$4,'State Zip Codes'!$Q$3,IF(G3835&lt;='State Zip Codes'!$R$4,'State Zip Codes'!$R$3,IF(G3835&lt;='State Zip Codes'!$S$4,'State Zip Codes'!$S$3,IF(G3835&lt;='State Zip Codes'!$T$4,'State Zip Codes'!$T$3,"OUT OF TERRITORY"))))),$U$3)</f>
        <v>Zone 5</v>
      </c>
    </row>
    <row r="3836" spans="1:8" x14ac:dyDescent="0.25">
      <c r="A3836" t="s">
        <v>370</v>
      </c>
      <c r="B3836">
        <v>47453</v>
      </c>
      <c r="C3836" t="str">
        <f t="shared" si="59"/>
        <v>47453</v>
      </c>
      <c r="D3836" t="s">
        <v>356</v>
      </c>
      <c r="E3836" t="s">
        <v>2224</v>
      </c>
      <c r="F3836" t="s">
        <v>2663</v>
      </c>
      <c r="G3836" s="144">
        <v>65.243974949999995</v>
      </c>
      <c r="H3836" t="str">
        <f>IF(VLOOKUP(A3836,$J$4:$K$19,2)="Y",IF(G3836&lt;='State Zip Codes'!$P$4,'State Zip Codes'!$P$3,IF(G3836&lt;='State Zip Codes'!$Q$4,'State Zip Codes'!$Q$3,IF(G3836&lt;='State Zip Codes'!$R$4,'State Zip Codes'!$R$3,IF(G3836&lt;='State Zip Codes'!$S$4,'State Zip Codes'!$S$3,IF(G3836&lt;='State Zip Codes'!$T$4,'State Zip Codes'!$T$3,"OUT OF TERRITORY"))))),$U$3)</f>
        <v>Zone 5</v>
      </c>
    </row>
    <row r="3837" spans="1:8" x14ac:dyDescent="0.25">
      <c r="A3837" t="s">
        <v>370</v>
      </c>
      <c r="B3837">
        <v>47803</v>
      </c>
      <c r="C3837" t="str">
        <f t="shared" si="59"/>
        <v>47803</v>
      </c>
      <c r="D3837" t="s">
        <v>356</v>
      </c>
      <c r="E3837" t="s">
        <v>2657</v>
      </c>
      <c r="F3837" t="s">
        <v>2658</v>
      </c>
      <c r="G3837" s="144">
        <v>65.243974949999995</v>
      </c>
      <c r="H3837" t="str">
        <f>IF(VLOOKUP(A3837,$J$4:$K$19,2)="Y",IF(G3837&lt;='State Zip Codes'!$P$4,'State Zip Codes'!$P$3,IF(G3837&lt;='State Zip Codes'!$Q$4,'State Zip Codes'!$Q$3,IF(G3837&lt;='State Zip Codes'!$R$4,'State Zip Codes'!$R$3,IF(G3837&lt;='State Zip Codes'!$S$4,'State Zip Codes'!$S$3,IF(G3837&lt;='State Zip Codes'!$T$4,'State Zip Codes'!$T$3,"OUT OF TERRITORY"))))),$U$3)</f>
        <v>Zone 5</v>
      </c>
    </row>
    <row r="3838" spans="1:8" x14ac:dyDescent="0.25">
      <c r="A3838" t="s">
        <v>370</v>
      </c>
      <c r="B3838">
        <v>47392</v>
      </c>
      <c r="C3838" t="str">
        <f t="shared" si="59"/>
        <v>47392</v>
      </c>
      <c r="D3838" t="s">
        <v>356</v>
      </c>
      <c r="E3838" t="s">
        <v>1566</v>
      </c>
      <c r="F3838" t="s">
        <v>815</v>
      </c>
      <c r="G3838" s="144">
        <v>65.86534614</v>
      </c>
      <c r="H3838" t="str">
        <f>IF(VLOOKUP(A3838,$J$4:$K$19,2)="Y",IF(G3838&lt;='State Zip Codes'!$P$4,'State Zip Codes'!$P$3,IF(G3838&lt;='State Zip Codes'!$Q$4,'State Zip Codes'!$Q$3,IF(G3838&lt;='State Zip Codes'!$R$4,'State Zip Codes'!$R$3,IF(G3838&lt;='State Zip Codes'!$S$4,'State Zip Codes'!$S$3,IF(G3838&lt;='State Zip Codes'!$T$4,'State Zip Codes'!$T$3,"OUT OF TERRITORY"))))),$U$3)</f>
        <v>Zone 5</v>
      </c>
    </row>
    <row r="3839" spans="1:8" x14ac:dyDescent="0.25">
      <c r="A3839" t="s">
        <v>370</v>
      </c>
      <c r="B3839">
        <v>47023</v>
      </c>
      <c r="C3839" t="str">
        <f t="shared" si="59"/>
        <v>47023</v>
      </c>
      <c r="D3839" t="s">
        <v>356</v>
      </c>
      <c r="E3839" t="s">
        <v>2638</v>
      </c>
      <c r="F3839" t="s">
        <v>2664</v>
      </c>
      <c r="G3839" s="144">
        <v>65.86534614</v>
      </c>
      <c r="H3839" t="str">
        <f>IF(VLOOKUP(A3839,$J$4:$K$19,2)="Y",IF(G3839&lt;='State Zip Codes'!$P$4,'State Zip Codes'!$P$3,IF(G3839&lt;='State Zip Codes'!$Q$4,'State Zip Codes'!$Q$3,IF(G3839&lt;='State Zip Codes'!$R$4,'State Zip Codes'!$R$3,IF(G3839&lt;='State Zip Codes'!$S$4,'State Zip Codes'!$S$3,IF(G3839&lt;='State Zip Codes'!$T$4,'State Zip Codes'!$T$3,"OUT OF TERRITORY"))))),$U$3)</f>
        <v>Zone 5</v>
      </c>
    </row>
    <row r="3840" spans="1:8" x14ac:dyDescent="0.25">
      <c r="A3840" t="s">
        <v>370</v>
      </c>
      <c r="B3840">
        <v>47353</v>
      </c>
      <c r="C3840" t="str">
        <f t="shared" si="59"/>
        <v>47353</v>
      </c>
      <c r="D3840" t="s">
        <v>356</v>
      </c>
      <c r="E3840" t="s">
        <v>996</v>
      </c>
      <c r="F3840" t="s">
        <v>1107</v>
      </c>
      <c r="G3840" s="144">
        <v>66.486717329999991</v>
      </c>
      <c r="H3840" t="str">
        <f>IF(VLOOKUP(A3840,$J$4:$K$19,2)="Y",IF(G3840&lt;='State Zip Codes'!$P$4,'State Zip Codes'!$P$3,IF(G3840&lt;='State Zip Codes'!$Q$4,'State Zip Codes'!$Q$3,IF(G3840&lt;='State Zip Codes'!$R$4,'State Zip Codes'!$R$3,IF(G3840&lt;='State Zip Codes'!$S$4,'State Zip Codes'!$S$3,IF(G3840&lt;='State Zip Codes'!$T$4,'State Zip Codes'!$T$3,"OUT OF TERRITORY"))))),$U$3)</f>
        <v>Zone 5</v>
      </c>
    </row>
    <row r="3841" spans="1:8" x14ac:dyDescent="0.25">
      <c r="A3841" t="s">
        <v>370</v>
      </c>
      <c r="B3841">
        <v>47336</v>
      </c>
      <c r="C3841" t="str">
        <f t="shared" si="59"/>
        <v>47336</v>
      </c>
      <c r="D3841" t="s">
        <v>356</v>
      </c>
      <c r="E3841" t="s">
        <v>1175</v>
      </c>
      <c r="F3841" t="s">
        <v>2665</v>
      </c>
      <c r="G3841" s="144">
        <v>66.486717329999991</v>
      </c>
      <c r="H3841" t="str">
        <f>IF(VLOOKUP(A3841,$J$4:$K$19,2)="Y",IF(G3841&lt;='State Zip Codes'!$P$4,'State Zip Codes'!$P$3,IF(G3841&lt;='State Zip Codes'!$Q$4,'State Zip Codes'!$Q$3,IF(G3841&lt;='State Zip Codes'!$R$4,'State Zip Codes'!$R$3,IF(G3841&lt;='State Zip Codes'!$S$4,'State Zip Codes'!$S$3,IF(G3841&lt;='State Zip Codes'!$T$4,'State Zip Codes'!$T$3,"OUT OF TERRITORY"))))),$U$3)</f>
        <v>Zone 5</v>
      </c>
    </row>
    <row r="3842" spans="1:8" x14ac:dyDescent="0.25">
      <c r="A3842" t="s">
        <v>370</v>
      </c>
      <c r="B3842">
        <v>47373</v>
      </c>
      <c r="C3842" t="str">
        <f t="shared" si="59"/>
        <v>47373</v>
      </c>
      <c r="D3842" t="s">
        <v>356</v>
      </c>
      <c r="E3842" t="s">
        <v>1175</v>
      </c>
      <c r="F3842" t="s">
        <v>2666</v>
      </c>
      <c r="G3842" s="144">
        <v>66.486717329999991</v>
      </c>
      <c r="H3842" t="str">
        <f>IF(VLOOKUP(A3842,$J$4:$K$19,2)="Y",IF(G3842&lt;='State Zip Codes'!$P$4,'State Zip Codes'!$P$3,IF(G3842&lt;='State Zip Codes'!$Q$4,'State Zip Codes'!$Q$3,IF(G3842&lt;='State Zip Codes'!$R$4,'State Zip Codes'!$R$3,IF(G3842&lt;='State Zip Codes'!$S$4,'State Zip Codes'!$S$3,IF(G3842&lt;='State Zip Codes'!$T$4,'State Zip Codes'!$T$3,"OUT OF TERRITORY"))))),$U$3)</f>
        <v>Zone 5</v>
      </c>
    </row>
    <row r="3843" spans="1:8" x14ac:dyDescent="0.25">
      <c r="A3843" t="s">
        <v>370</v>
      </c>
      <c r="B3843">
        <v>47918</v>
      </c>
      <c r="C3843" t="str">
        <f t="shared" si="59"/>
        <v>47918</v>
      </c>
      <c r="D3843" t="s">
        <v>356</v>
      </c>
      <c r="E3843" t="s">
        <v>509</v>
      </c>
      <c r="F3843" t="s">
        <v>2667</v>
      </c>
      <c r="G3843" s="144">
        <v>66.486717329999991</v>
      </c>
      <c r="H3843" t="str">
        <f>IF(VLOOKUP(A3843,$J$4:$K$19,2)="Y",IF(G3843&lt;='State Zip Codes'!$P$4,'State Zip Codes'!$P$3,IF(G3843&lt;='State Zip Codes'!$Q$4,'State Zip Codes'!$Q$3,IF(G3843&lt;='State Zip Codes'!$R$4,'State Zip Codes'!$R$3,IF(G3843&lt;='State Zip Codes'!$S$4,'State Zip Codes'!$S$3,IF(G3843&lt;='State Zip Codes'!$T$4,'State Zip Codes'!$T$3,"OUT OF TERRITORY"))))),$U$3)</f>
        <v>Zone 5</v>
      </c>
    </row>
    <row r="3844" spans="1:8" x14ac:dyDescent="0.25">
      <c r="A3844" t="s">
        <v>370</v>
      </c>
      <c r="B3844">
        <v>47374</v>
      </c>
      <c r="C3844" t="str">
        <f t="shared" si="59"/>
        <v>47374</v>
      </c>
      <c r="D3844" t="s">
        <v>356</v>
      </c>
      <c r="E3844" t="s">
        <v>1566</v>
      </c>
      <c r="F3844" t="s">
        <v>1627</v>
      </c>
      <c r="G3844" s="144">
        <v>66.486717329999991</v>
      </c>
      <c r="H3844" t="str">
        <f>IF(VLOOKUP(A3844,$J$4:$K$19,2)="Y",IF(G3844&lt;='State Zip Codes'!$P$4,'State Zip Codes'!$P$3,IF(G3844&lt;='State Zip Codes'!$Q$4,'State Zip Codes'!$Q$3,IF(G3844&lt;='State Zip Codes'!$R$4,'State Zip Codes'!$R$3,IF(G3844&lt;='State Zip Codes'!$S$4,'State Zip Codes'!$S$3,IF(G3844&lt;='State Zip Codes'!$T$4,'State Zip Codes'!$T$3,"OUT OF TERRITORY"))))),$U$3)</f>
        <v>Zone 5</v>
      </c>
    </row>
    <row r="3845" spans="1:8" x14ac:dyDescent="0.25">
      <c r="A3845" t="s">
        <v>370</v>
      </c>
      <c r="B3845">
        <v>47854</v>
      </c>
      <c r="C3845" t="str">
        <f t="shared" ref="C3845:C3908" si="60">TRIM(CLEAN(B3845))</f>
        <v>47854</v>
      </c>
      <c r="D3845" t="s">
        <v>356</v>
      </c>
      <c r="E3845" t="s">
        <v>2668</v>
      </c>
      <c r="F3845" t="s">
        <v>1914</v>
      </c>
      <c r="G3845" s="144">
        <v>67.108088519999995</v>
      </c>
      <c r="H3845" t="str">
        <f>IF(VLOOKUP(A3845,$J$4:$K$19,2)="Y",IF(G3845&lt;='State Zip Codes'!$P$4,'State Zip Codes'!$P$3,IF(G3845&lt;='State Zip Codes'!$Q$4,'State Zip Codes'!$Q$3,IF(G3845&lt;='State Zip Codes'!$R$4,'State Zip Codes'!$R$3,IF(G3845&lt;='State Zip Codes'!$S$4,'State Zip Codes'!$S$3,IF(G3845&lt;='State Zip Codes'!$T$4,'State Zip Codes'!$T$3,"OUT OF TERRITORY"))))),$U$3)</f>
        <v>Zone 5</v>
      </c>
    </row>
    <row r="3846" spans="1:8" x14ac:dyDescent="0.25">
      <c r="A3846" t="s">
        <v>370</v>
      </c>
      <c r="B3846">
        <v>47858</v>
      </c>
      <c r="C3846" t="str">
        <f t="shared" si="60"/>
        <v>47858</v>
      </c>
      <c r="D3846" t="s">
        <v>356</v>
      </c>
      <c r="E3846" t="s">
        <v>2657</v>
      </c>
      <c r="F3846" t="s">
        <v>733</v>
      </c>
      <c r="G3846" s="144">
        <v>67.108088519999995</v>
      </c>
      <c r="H3846" t="str">
        <f>IF(VLOOKUP(A3846,$J$4:$K$19,2)="Y",IF(G3846&lt;='State Zip Codes'!$P$4,'State Zip Codes'!$P$3,IF(G3846&lt;='State Zip Codes'!$Q$4,'State Zip Codes'!$Q$3,IF(G3846&lt;='State Zip Codes'!$R$4,'State Zip Codes'!$R$3,IF(G3846&lt;='State Zip Codes'!$S$4,'State Zip Codes'!$S$3,IF(G3846&lt;='State Zip Codes'!$T$4,'State Zip Codes'!$T$3,"OUT OF TERRITORY"))))),$U$3)</f>
        <v>Zone 5</v>
      </c>
    </row>
    <row r="3847" spans="1:8" x14ac:dyDescent="0.25">
      <c r="A3847" t="s">
        <v>370</v>
      </c>
      <c r="B3847">
        <v>47270</v>
      </c>
      <c r="C3847" t="str">
        <f t="shared" si="60"/>
        <v>47270</v>
      </c>
      <c r="D3847" t="s">
        <v>356</v>
      </c>
      <c r="E3847" t="s">
        <v>1075</v>
      </c>
      <c r="F3847" t="s">
        <v>2669</v>
      </c>
      <c r="G3847" s="144">
        <v>67.108088519999995</v>
      </c>
      <c r="H3847" t="str">
        <f>IF(VLOOKUP(A3847,$J$4:$K$19,2)="Y",IF(G3847&lt;='State Zip Codes'!$P$4,'State Zip Codes'!$P$3,IF(G3847&lt;='State Zip Codes'!$Q$4,'State Zip Codes'!$Q$3,IF(G3847&lt;='State Zip Codes'!$R$4,'State Zip Codes'!$R$3,IF(G3847&lt;='State Zip Codes'!$S$4,'State Zip Codes'!$S$3,IF(G3847&lt;='State Zip Codes'!$T$4,'State Zip Codes'!$T$3,"OUT OF TERRITORY"))))),$U$3)</f>
        <v>Zone 5</v>
      </c>
    </row>
    <row r="3848" spans="1:8" x14ac:dyDescent="0.25">
      <c r="A3848" t="s">
        <v>370</v>
      </c>
      <c r="B3848">
        <v>47041</v>
      </c>
      <c r="C3848" t="str">
        <f t="shared" si="60"/>
        <v>47041</v>
      </c>
      <c r="D3848" t="s">
        <v>356</v>
      </c>
      <c r="E3848" t="s">
        <v>2638</v>
      </c>
      <c r="F3848" t="s">
        <v>2670</v>
      </c>
      <c r="G3848" s="144">
        <v>67.72945971</v>
      </c>
      <c r="H3848" t="str">
        <f>IF(VLOOKUP(A3848,$J$4:$K$19,2)="Y",IF(G3848&lt;='State Zip Codes'!$P$4,'State Zip Codes'!$P$3,IF(G3848&lt;='State Zip Codes'!$Q$4,'State Zip Codes'!$Q$3,IF(G3848&lt;='State Zip Codes'!$R$4,'State Zip Codes'!$R$3,IF(G3848&lt;='State Zip Codes'!$S$4,'State Zip Codes'!$S$3,IF(G3848&lt;='State Zip Codes'!$T$4,'State Zip Codes'!$T$3,"OUT OF TERRITORY"))))),$U$3)</f>
        <v>Zone 5</v>
      </c>
    </row>
    <row r="3849" spans="1:8" x14ac:dyDescent="0.25">
      <c r="A3849" t="s">
        <v>370</v>
      </c>
      <c r="B3849">
        <v>46940</v>
      </c>
      <c r="C3849" t="str">
        <f t="shared" si="60"/>
        <v>46940</v>
      </c>
      <c r="D3849" t="s">
        <v>356</v>
      </c>
      <c r="E3849" t="s">
        <v>2278</v>
      </c>
      <c r="F3849" t="s">
        <v>2671</v>
      </c>
      <c r="G3849" s="144">
        <v>67.72945971</v>
      </c>
      <c r="H3849" t="str">
        <f>IF(VLOOKUP(A3849,$J$4:$K$19,2)="Y",IF(G3849&lt;='State Zip Codes'!$P$4,'State Zip Codes'!$P$3,IF(G3849&lt;='State Zip Codes'!$Q$4,'State Zip Codes'!$Q$3,IF(G3849&lt;='State Zip Codes'!$R$4,'State Zip Codes'!$R$3,IF(G3849&lt;='State Zip Codes'!$S$4,'State Zip Codes'!$S$3,IF(G3849&lt;='State Zip Codes'!$T$4,'State Zip Codes'!$T$3,"OUT OF TERRITORY"))))),$U$3)</f>
        <v>Zone 5</v>
      </c>
    </row>
    <row r="3850" spans="1:8" x14ac:dyDescent="0.25">
      <c r="A3850" t="s">
        <v>370</v>
      </c>
      <c r="B3850">
        <v>47438</v>
      </c>
      <c r="C3850" t="str">
        <f t="shared" si="60"/>
        <v>47438</v>
      </c>
      <c r="D3850" t="s">
        <v>356</v>
      </c>
      <c r="E3850" t="s">
        <v>2224</v>
      </c>
      <c r="F3850" t="s">
        <v>2672</v>
      </c>
      <c r="G3850" s="144">
        <v>67.72945971</v>
      </c>
      <c r="H3850" t="str">
        <f>IF(VLOOKUP(A3850,$J$4:$K$19,2)="Y",IF(G3850&lt;='State Zip Codes'!$P$4,'State Zip Codes'!$P$3,IF(G3850&lt;='State Zip Codes'!$Q$4,'State Zip Codes'!$Q$3,IF(G3850&lt;='State Zip Codes'!$R$4,'State Zip Codes'!$R$3,IF(G3850&lt;='State Zip Codes'!$S$4,'State Zip Codes'!$S$3,IF(G3850&lt;='State Zip Codes'!$T$4,'State Zip Codes'!$T$3,"OUT OF TERRITORY"))))),$U$3)</f>
        <v>Zone 5</v>
      </c>
    </row>
    <row r="3851" spans="1:8" x14ac:dyDescent="0.25">
      <c r="A3851" t="s">
        <v>370</v>
      </c>
      <c r="B3851">
        <v>47281</v>
      </c>
      <c r="C3851" t="str">
        <f t="shared" si="60"/>
        <v>47281</v>
      </c>
      <c r="D3851" t="s">
        <v>356</v>
      </c>
      <c r="E3851" t="s">
        <v>542</v>
      </c>
      <c r="F3851" t="s">
        <v>2673</v>
      </c>
      <c r="G3851" s="144">
        <v>67.72945971</v>
      </c>
      <c r="H3851" t="str">
        <f>IF(VLOOKUP(A3851,$J$4:$K$19,2)="Y",IF(G3851&lt;='State Zip Codes'!$P$4,'State Zip Codes'!$P$3,IF(G3851&lt;='State Zip Codes'!$Q$4,'State Zip Codes'!$Q$3,IF(G3851&lt;='State Zip Codes'!$R$4,'State Zip Codes'!$R$3,IF(G3851&lt;='State Zip Codes'!$S$4,'State Zip Codes'!$S$3,IF(G3851&lt;='State Zip Codes'!$T$4,'State Zip Codes'!$T$3,"OUT OF TERRITORY"))))),$U$3)</f>
        <v>Zone 5</v>
      </c>
    </row>
    <row r="3852" spans="1:8" x14ac:dyDescent="0.25">
      <c r="A3852" t="s">
        <v>370</v>
      </c>
      <c r="B3852">
        <v>47355</v>
      </c>
      <c r="C3852" t="str">
        <f t="shared" si="60"/>
        <v>47355</v>
      </c>
      <c r="D3852" t="s">
        <v>356</v>
      </c>
      <c r="E3852" t="s">
        <v>2407</v>
      </c>
      <c r="F3852" t="s">
        <v>2674</v>
      </c>
      <c r="G3852" s="144">
        <v>67.72945971</v>
      </c>
      <c r="H3852" t="str">
        <f>IF(VLOOKUP(A3852,$J$4:$K$19,2)="Y",IF(G3852&lt;='State Zip Codes'!$P$4,'State Zip Codes'!$P$3,IF(G3852&lt;='State Zip Codes'!$Q$4,'State Zip Codes'!$Q$3,IF(G3852&lt;='State Zip Codes'!$R$4,'State Zip Codes'!$R$3,IF(G3852&lt;='State Zip Codes'!$S$4,'State Zip Codes'!$S$3,IF(G3852&lt;='State Zip Codes'!$T$4,'State Zip Codes'!$T$3,"OUT OF TERRITORY"))))),$U$3)</f>
        <v>Zone 5</v>
      </c>
    </row>
    <row r="3853" spans="1:8" x14ac:dyDescent="0.25">
      <c r="A3853" t="s">
        <v>370</v>
      </c>
      <c r="B3853">
        <v>47394</v>
      </c>
      <c r="C3853" t="str">
        <f t="shared" si="60"/>
        <v>47394</v>
      </c>
      <c r="D3853" t="s">
        <v>356</v>
      </c>
      <c r="E3853" t="s">
        <v>2407</v>
      </c>
      <c r="F3853" t="s">
        <v>1362</v>
      </c>
      <c r="G3853" s="144">
        <v>67.72945971</v>
      </c>
      <c r="H3853" t="str">
        <f>IF(VLOOKUP(A3853,$J$4:$K$19,2)="Y",IF(G3853&lt;='State Zip Codes'!$P$4,'State Zip Codes'!$P$3,IF(G3853&lt;='State Zip Codes'!$Q$4,'State Zip Codes'!$Q$3,IF(G3853&lt;='State Zip Codes'!$R$4,'State Zip Codes'!$R$3,IF(G3853&lt;='State Zip Codes'!$S$4,'State Zip Codes'!$S$3,IF(G3853&lt;='State Zip Codes'!$T$4,'State Zip Codes'!$T$3,"OUT OF TERRITORY"))))),$U$3)</f>
        <v>Zone 5</v>
      </c>
    </row>
    <row r="3854" spans="1:8" x14ac:dyDescent="0.25">
      <c r="A3854" t="s">
        <v>370</v>
      </c>
      <c r="B3854">
        <v>46970</v>
      </c>
      <c r="C3854" t="str">
        <f t="shared" si="60"/>
        <v>46970</v>
      </c>
      <c r="D3854" t="s">
        <v>356</v>
      </c>
      <c r="E3854" t="s">
        <v>1090</v>
      </c>
      <c r="F3854" t="s">
        <v>1718</v>
      </c>
      <c r="G3854" s="144">
        <v>68.350830899999991</v>
      </c>
      <c r="H3854" t="str">
        <f>IF(VLOOKUP(A3854,$J$4:$K$19,2)="Y",IF(G3854&lt;='State Zip Codes'!$P$4,'State Zip Codes'!$P$3,IF(G3854&lt;='State Zip Codes'!$Q$4,'State Zip Codes'!$Q$3,IF(G3854&lt;='State Zip Codes'!$R$4,'State Zip Codes'!$R$3,IF(G3854&lt;='State Zip Codes'!$S$4,'State Zip Codes'!$S$3,IF(G3854&lt;='State Zip Codes'!$T$4,'State Zip Codes'!$T$3,"OUT OF TERRITORY"))))),$U$3)</f>
        <v>Zone 5</v>
      </c>
    </row>
    <row r="3855" spans="1:8" x14ac:dyDescent="0.25">
      <c r="A3855" t="s">
        <v>370</v>
      </c>
      <c r="B3855">
        <v>47227</v>
      </c>
      <c r="C3855" t="str">
        <f t="shared" si="60"/>
        <v>47227</v>
      </c>
      <c r="D3855" t="s">
        <v>356</v>
      </c>
      <c r="E3855" t="s">
        <v>1075</v>
      </c>
      <c r="F3855" t="s">
        <v>2675</v>
      </c>
      <c r="G3855" s="144">
        <v>68.350830899999991</v>
      </c>
      <c r="H3855" t="str">
        <f>IF(VLOOKUP(A3855,$J$4:$K$19,2)="Y",IF(G3855&lt;='State Zip Codes'!$P$4,'State Zip Codes'!$P$3,IF(G3855&lt;='State Zip Codes'!$Q$4,'State Zip Codes'!$Q$3,IF(G3855&lt;='State Zip Codes'!$R$4,'State Zip Codes'!$R$3,IF(G3855&lt;='State Zip Codes'!$S$4,'State Zip Codes'!$S$3,IF(G3855&lt;='State Zip Codes'!$T$4,'State Zip Codes'!$T$3,"OUT OF TERRITORY"))))),$U$3)</f>
        <v>Zone 5</v>
      </c>
    </row>
    <row r="3856" spans="1:8" x14ac:dyDescent="0.25">
      <c r="A3856" t="s">
        <v>370</v>
      </c>
      <c r="B3856">
        <v>47804</v>
      </c>
      <c r="C3856" t="str">
        <f t="shared" si="60"/>
        <v>47804</v>
      </c>
      <c r="D3856" t="s">
        <v>356</v>
      </c>
      <c r="E3856" t="s">
        <v>2657</v>
      </c>
      <c r="F3856" t="s">
        <v>2658</v>
      </c>
      <c r="G3856" s="144">
        <v>68.350830899999991</v>
      </c>
      <c r="H3856" t="str">
        <f>IF(VLOOKUP(A3856,$J$4:$K$19,2)="Y",IF(G3856&lt;='State Zip Codes'!$P$4,'State Zip Codes'!$P$3,IF(G3856&lt;='State Zip Codes'!$Q$4,'State Zip Codes'!$Q$3,IF(G3856&lt;='State Zip Codes'!$R$4,'State Zip Codes'!$R$3,IF(G3856&lt;='State Zip Codes'!$S$4,'State Zip Codes'!$S$3,IF(G3856&lt;='State Zip Codes'!$T$4,'State Zip Codes'!$T$3,"OUT OF TERRITORY"))))),$U$3)</f>
        <v>Zone 5</v>
      </c>
    </row>
    <row r="3857" spans="1:8" x14ac:dyDescent="0.25">
      <c r="A3857" t="s">
        <v>370</v>
      </c>
      <c r="B3857">
        <v>46947</v>
      </c>
      <c r="C3857" t="str">
        <f t="shared" si="60"/>
        <v>46947</v>
      </c>
      <c r="D3857" t="s">
        <v>356</v>
      </c>
      <c r="E3857" t="s">
        <v>2101</v>
      </c>
      <c r="F3857" t="s">
        <v>2676</v>
      </c>
      <c r="G3857" s="144">
        <v>68.350830899999991</v>
      </c>
      <c r="H3857" t="str">
        <f>IF(VLOOKUP(A3857,$J$4:$K$19,2)="Y",IF(G3857&lt;='State Zip Codes'!$P$4,'State Zip Codes'!$P$3,IF(G3857&lt;='State Zip Codes'!$Q$4,'State Zip Codes'!$Q$3,IF(G3857&lt;='State Zip Codes'!$R$4,'State Zip Codes'!$R$3,IF(G3857&lt;='State Zip Codes'!$S$4,'State Zip Codes'!$S$3,IF(G3857&lt;='State Zip Codes'!$T$4,'State Zip Codes'!$T$3,"OUT OF TERRITORY"))))),$U$3)</f>
        <v>Zone 5</v>
      </c>
    </row>
    <row r="3858" spans="1:8" x14ac:dyDescent="0.25">
      <c r="A3858" t="s">
        <v>370</v>
      </c>
      <c r="B3858">
        <v>47229</v>
      </c>
      <c r="C3858" t="str">
        <f t="shared" si="60"/>
        <v>47229</v>
      </c>
      <c r="D3858" t="s">
        <v>356</v>
      </c>
      <c r="E3858" t="s">
        <v>542</v>
      </c>
      <c r="F3858" t="s">
        <v>2677</v>
      </c>
      <c r="G3858" s="144">
        <v>68.350830899999991</v>
      </c>
      <c r="H3858" t="str">
        <f>IF(VLOOKUP(A3858,$J$4:$K$19,2)="Y",IF(G3858&lt;='State Zip Codes'!$P$4,'State Zip Codes'!$P$3,IF(G3858&lt;='State Zip Codes'!$Q$4,'State Zip Codes'!$Q$3,IF(G3858&lt;='State Zip Codes'!$R$4,'State Zip Codes'!$R$3,IF(G3858&lt;='State Zip Codes'!$S$4,'State Zip Codes'!$S$3,IF(G3858&lt;='State Zip Codes'!$T$4,'State Zip Codes'!$T$3,"OUT OF TERRITORY"))))),$U$3)</f>
        <v>Zone 5</v>
      </c>
    </row>
    <row r="3859" spans="1:8" x14ac:dyDescent="0.25">
      <c r="A3859" t="s">
        <v>370</v>
      </c>
      <c r="B3859">
        <v>46991</v>
      </c>
      <c r="C3859" t="str">
        <f t="shared" si="60"/>
        <v>46991</v>
      </c>
      <c r="D3859" t="s">
        <v>356</v>
      </c>
      <c r="E3859" t="s">
        <v>871</v>
      </c>
      <c r="F3859" t="s">
        <v>2678</v>
      </c>
      <c r="G3859" s="144">
        <v>68.350830899999991</v>
      </c>
      <c r="H3859" t="str">
        <f>IF(VLOOKUP(A3859,$J$4:$K$19,2)="Y",IF(G3859&lt;='State Zip Codes'!$P$4,'State Zip Codes'!$P$3,IF(G3859&lt;='State Zip Codes'!$Q$4,'State Zip Codes'!$Q$3,IF(G3859&lt;='State Zip Codes'!$R$4,'State Zip Codes'!$R$3,IF(G3859&lt;='State Zip Codes'!$S$4,'State Zip Codes'!$S$3,IF(G3859&lt;='State Zip Codes'!$T$4,'State Zip Codes'!$T$3,"OUT OF TERRITORY"))))),$U$3)</f>
        <v>Zone 5</v>
      </c>
    </row>
    <row r="3860" spans="1:8" x14ac:dyDescent="0.25">
      <c r="A3860" t="s">
        <v>370</v>
      </c>
      <c r="B3860">
        <v>47012</v>
      </c>
      <c r="C3860" t="str">
        <f t="shared" si="60"/>
        <v>47012</v>
      </c>
      <c r="D3860" t="s">
        <v>356</v>
      </c>
      <c r="E3860" t="s">
        <v>8</v>
      </c>
      <c r="F3860" t="s">
        <v>2679</v>
      </c>
      <c r="G3860" s="144">
        <v>68.350830899999991</v>
      </c>
      <c r="H3860" t="str">
        <f>IF(VLOOKUP(A3860,$J$4:$K$19,2)="Y",IF(G3860&lt;='State Zip Codes'!$P$4,'State Zip Codes'!$P$3,IF(G3860&lt;='State Zip Codes'!$Q$4,'State Zip Codes'!$Q$3,IF(G3860&lt;='State Zip Codes'!$R$4,'State Zip Codes'!$R$3,IF(G3860&lt;='State Zip Codes'!$S$4,'State Zip Codes'!$S$3,IF(G3860&lt;='State Zip Codes'!$T$4,'State Zip Codes'!$T$3,"OUT OF TERRITORY"))))),$U$3)</f>
        <v>Zone 5</v>
      </c>
    </row>
    <row r="3861" spans="1:8" x14ac:dyDescent="0.25">
      <c r="A3861" t="s">
        <v>370</v>
      </c>
      <c r="B3861">
        <v>47341</v>
      </c>
      <c r="C3861" t="str">
        <f t="shared" si="60"/>
        <v>47341</v>
      </c>
      <c r="D3861" t="s">
        <v>356</v>
      </c>
      <c r="E3861" t="s">
        <v>1566</v>
      </c>
      <c r="F3861" t="s">
        <v>2680</v>
      </c>
      <c r="G3861" s="144">
        <v>68.350830899999991</v>
      </c>
      <c r="H3861" t="str">
        <f>IF(VLOOKUP(A3861,$J$4:$K$19,2)="Y",IF(G3861&lt;='State Zip Codes'!$P$4,'State Zip Codes'!$P$3,IF(G3861&lt;='State Zip Codes'!$Q$4,'State Zip Codes'!$Q$3,IF(G3861&lt;='State Zip Codes'!$R$4,'State Zip Codes'!$R$3,IF(G3861&lt;='State Zip Codes'!$S$4,'State Zip Codes'!$S$3,IF(G3861&lt;='State Zip Codes'!$T$4,'State Zip Codes'!$T$3,"OUT OF TERRITORY"))))),$U$3)</f>
        <v>Zone 5</v>
      </c>
    </row>
    <row r="3862" spans="1:8" x14ac:dyDescent="0.25">
      <c r="A3862" t="s">
        <v>370</v>
      </c>
      <c r="B3862">
        <v>47928</v>
      </c>
      <c r="C3862" t="str">
        <f t="shared" si="60"/>
        <v>47928</v>
      </c>
      <c r="D3862" t="s">
        <v>356</v>
      </c>
      <c r="E3862" t="s">
        <v>2668</v>
      </c>
      <c r="F3862" t="s">
        <v>2681</v>
      </c>
      <c r="G3862" s="144">
        <v>68.972202089999996</v>
      </c>
      <c r="H3862" t="str">
        <f>IF(VLOOKUP(A3862,$J$4:$K$19,2)="Y",IF(G3862&lt;='State Zip Codes'!$P$4,'State Zip Codes'!$P$3,IF(G3862&lt;='State Zip Codes'!$Q$4,'State Zip Codes'!$Q$3,IF(G3862&lt;='State Zip Codes'!$R$4,'State Zip Codes'!$R$3,IF(G3862&lt;='State Zip Codes'!$S$4,'State Zip Codes'!$S$3,IF(G3862&lt;='State Zip Codes'!$T$4,'State Zip Codes'!$T$3,"OUT OF TERRITORY"))))),$U$3)</f>
        <v>Zone 5</v>
      </c>
    </row>
    <row r="3863" spans="1:8" x14ac:dyDescent="0.25">
      <c r="A3863" t="s">
        <v>370</v>
      </c>
      <c r="B3863">
        <v>47465</v>
      </c>
      <c r="C3863" t="str">
        <f t="shared" si="60"/>
        <v>47465</v>
      </c>
      <c r="D3863" t="s">
        <v>356</v>
      </c>
      <c r="E3863" t="s">
        <v>2224</v>
      </c>
      <c r="F3863" t="s">
        <v>2682</v>
      </c>
      <c r="G3863" s="144">
        <v>68.972202089999996</v>
      </c>
      <c r="H3863" t="str">
        <f>IF(VLOOKUP(A3863,$J$4:$K$19,2)="Y",IF(G3863&lt;='State Zip Codes'!$P$4,'State Zip Codes'!$P$3,IF(G3863&lt;='State Zip Codes'!$Q$4,'State Zip Codes'!$Q$3,IF(G3863&lt;='State Zip Codes'!$R$4,'State Zip Codes'!$R$3,IF(G3863&lt;='State Zip Codes'!$S$4,'State Zip Codes'!$S$3,IF(G3863&lt;='State Zip Codes'!$T$4,'State Zip Codes'!$T$3,"OUT OF TERRITORY"))))),$U$3)</f>
        <v>Zone 5</v>
      </c>
    </row>
    <row r="3864" spans="1:8" x14ac:dyDescent="0.25">
      <c r="A3864" t="s">
        <v>370</v>
      </c>
      <c r="B3864">
        <v>47997</v>
      </c>
      <c r="C3864" t="str">
        <f t="shared" si="60"/>
        <v>47997</v>
      </c>
      <c r="D3864" t="s">
        <v>356</v>
      </c>
      <c r="E3864" t="s">
        <v>1799</v>
      </c>
      <c r="F3864" t="s">
        <v>2683</v>
      </c>
      <c r="G3864" s="144">
        <v>68.972202089999996</v>
      </c>
      <c r="H3864" t="str">
        <f>IF(VLOOKUP(A3864,$J$4:$K$19,2)="Y",IF(G3864&lt;='State Zip Codes'!$P$4,'State Zip Codes'!$P$3,IF(G3864&lt;='State Zip Codes'!$Q$4,'State Zip Codes'!$Q$3,IF(G3864&lt;='State Zip Codes'!$R$4,'State Zip Codes'!$R$3,IF(G3864&lt;='State Zip Codes'!$S$4,'State Zip Codes'!$S$3,IF(G3864&lt;='State Zip Codes'!$T$4,'State Zip Codes'!$T$3,"OUT OF TERRITORY"))))),$U$3)</f>
        <v>Zone 5</v>
      </c>
    </row>
    <row r="3865" spans="1:8" x14ac:dyDescent="0.25">
      <c r="A3865" t="s">
        <v>370</v>
      </c>
      <c r="B3865">
        <v>46961</v>
      </c>
      <c r="C3865" t="str">
        <f t="shared" si="60"/>
        <v>46961</v>
      </c>
      <c r="D3865" t="s">
        <v>356</v>
      </c>
      <c r="E3865" t="s">
        <v>2101</v>
      </c>
      <c r="F3865" t="s">
        <v>2684</v>
      </c>
      <c r="G3865" s="144">
        <v>68.972202089999996</v>
      </c>
      <c r="H3865" t="str">
        <f>IF(VLOOKUP(A3865,$J$4:$K$19,2)="Y",IF(G3865&lt;='State Zip Codes'!$P$4,'State Zip Codes'!$P$3,IF(G3865&lt;='State Zip Codes'!$Q$4,'State Zip Codes'!$Q$3,IF(G3865&lt;='State Zip Codes'!$R$4,'State Zip Codes'!$R$3,IF(G3865&lt;='State Zip Codes'!$S$4,'State Zip Codes'!$S$3,IF(G3865&lt;='State Zip Codes'!$T$4,'State Zip Codes'!$T$3,"OUT OF TERRITORY"))))),$U$3)</f>
        <v>Zone 5</v>
      </c>
    </row>
    <row r="3866" spans="1:8" x14ac:dyDescent="0.25">
      <c r="A3866" t="s">
        <v>370</v>
      </c>
      <c r="B3866">
        <v>47842</v>
      </c>
      <c r="C3866" t="str">
        <f t="shared" si="60"/>
        <v>47842</v>
      </c>
      <c r="D3866" t="s">
        <v>356</v>
      </c>
      <c r="E3866" t="s">
        <v>2668</v>
      </c>
      <c r="F3866" t="s">
        <v>1925</v>
      </c>
      <c r="G3866" s="144">
        <v>68.972202089999996</v>
      </c>
      <c r="H3866" t="str">
        <f>IF(VLOOKUP(A3866,$J$4:$K$19,2)="Y",IF(G3866&lt;='State Zip Codes'!$P$4,'State Zip Codes'!$P$3,IF(G3866&lt;='State Zip Codes'!$Q$4,'State Zip Codes'!$Q$3,IF(G3866&lt;='State Zip Codes'!$R$4,'State Zip Codes'!$R$3,IF(G3866&lt;='State Zip Codes'!$S$4,'State Zip Codes'!$S$3,IF(G3866&lt;='State Zip Codes'!$T$4,'State Zip Codes'!$T$3,"OUT OF TERRITORY"))))),$U$3)</f>
        <v>Zone 5</v>
      </c>
    </row>
    <row r="3867" spans="1:8" x14ac:dyDescent="0.25">
      <c r="A3867" t="s">
        <v>370</v>
      </c>
      <c r="B3867">
        <v>47809</v>
      </c>
      <c r="C3867" t="str">
        <f t="shared" si="60"/>
        <v>47809</v>
      </c>
      <c r="D3867" t="s">
        <v>356</v>
      </c>
      <c r="E3867" t="s">
        <v>2657</v>
      </c>
      <c r="F3867" t="s">
        <v>2658</v>
      </c>
      <c r="G3867" s="144">
        <v>68.972202089999996</v>
      </c>
      <c r="H3867" t="str">
        <f>IF(VLOOKUP(A3867,$J$4:$K$19,2)="Y",IF(G3867&lt;='State Zip Codes'!$P$4,'State Zip Codes'!$P$3,IF(G3867&lt;='State Zip Codes'!$Q$4,'State Zip Codes'!$Q$3,IF(G3867&lt;='State Zip Codes'!$R$4,'State Zip Codes'!$R$3,IF(G3867&lt;='State Zip Codes'!$S$4,'State Zip Codes'!$S$3,IF(G3867&lt;='State Zip Codes'!$T$4,'State Zip Codes'!$T$3,"OUT OF TERRITORY"))))),$U$3)</f>
        <v>Zone 5</v>
      </c>
    </row>
    <row r="3868" spans="1:8" x14ac:dyDescent="0.25">
      <c r="A3868" t="s">
        <v>370</v>
      </c>
      <c r="B3868">
        <v>47807</v>
      </c>
      <c r="C3868" t="str">
        <f t="shared" si="60"/>
        <v>47807</v>
      </c>
      <c r="D3868" t="s">
        <v>356</v>
      </c>
      <c r="E3868" t="s">
        <v>2657</v>
      </c>
      <c r="F3868" t="s">
        <v>2658</v>
      </c>
      <c r="G3868" s="144">
        <v>69.593573280000001</v>
      </c>
      <c r="H3868" t="str">
        <f>IF(VLOOKUP(A3868,$J$4:$K$19,2)="Y",IF(G3868&lt;='State Zip Codes'!$P$4,'State Zip Codes'!$P$3,IF(G3868&lt;='State Zip Codes'!$Q$4,'State Zip Codes'!$Q$3,IF(G3868&lt;='State Zip Codes'!$R$4,'State Zip Codes'!$R$3,IF(G3868&lt;='State Zip Codes'!$S$4,'State Zip Codes'!$S$3,IF(G3868&lt;='State Zip Codes'!$T$4,'State Zip Codes'!$T$3,"OUT OF TERRITORY"))))),$U$3)</f>
        <v>Zone 5</v>
      </c>
    </row>
    <row r="3869" spans="1:8" x14ac:dyDescent="0.25">
      <c r="A3869" t="s">
        <v>370</v>
      </c>
      <c r="B3869">
        <v>47231</v>
      </c>
      <c r="C3869" t="str">
        <f t="shared" si="60"/>
        <v>47231</v>
      </c>
      <c r="D3869" t="s">
        <v>356</v>
      </c>
      <c r="E3869" t="s">
        <v>388</v>
      </c>
      <c r="F3869" t="s">
        <v>2685</v>
      </c>
      <c r="G3869" s="144">
        <v>69.593573280000001</v>
      </c>
      <c r="H3869" t="str">
        <f>IF(VLOOKUP(A3869,$J$4:$K$19,2)="Y",IF(G3869&lt;='State Zip Codes'!$P$4,'State Zip Codes'!$P$3,IF(G3869&lt;='State Zip Codes'!$Q$4,'State Zip Codes'!$Q$3,IF(G3869&lt;='State Zip Codes'!$R$4,'State Zip Codes'!$R$3,IF(G3869&lt;='State Zip Codes'!$S$4,'State Zip Codes'!$S$3,IF(G3869&lt;='State Zip Codes'!$T$4,'State Zip Codes'!$T$3,"OUT OF TERRITORY"))))),$U$3)</f>
        <v>Zone 5</v>
      </c>
    </row>
    <row r="3870" spans="1:8" x14ac:dyDescent="0.25">
      <c r="A3870" t="s">
        <v>370</v>
      </c>
      <c r="B3870">
        <v>47847</v>
      </c>
      <c r="C3870" t="str">
        <f t="shared" si="60"/>
        <v>47847</v>
      </c>
      <c r="D3870" t="s">
        <v>356</v>
      </c>
      <c r="E3870" t="s">
        <v>2668</v>
      </c>
      <c r="F3870" t="s">
        <v>1745</v>
      </c>
      <c r="G3870" s="144">
        <v>69.593573280000001</v>
      </c>
      <c r="H3870" t="str">
        <f>IF(VLOOKUP(A3870,$J$4:$K$19,2)="Y",IF(G3870&lt;='State Zip Codes'!$P$4,'State Zip Codes'!$P$3,IF(G3870&lt;='State Zip Codes'!$Q$4,'State Zip Codes'!$Q$3,IF(G3870&lt;='State Zip Codes'!$R$4,'State Zip Codes'!$R$3,IF(G3870&lt;='State Zip Codes'!$S$4,'State Zip Codes'!$S$3,IF(G3870&lt;='State Zip Codes'!$T$4,'State Zip Codes'!$T$3,"OUT OF TERRITORY"))))),$U$3)</f>
        <v>Zone 5</v>
      </c>
    </row>
    <row r="3871" spans="1:8" x14ac:dyDescent="0.25">
      <c r="A3871" t="s">
        <v>370</v>
      </c>
      <c r="B3871">
        <v>47380</v>
      </c>
      <c r="C3871" t="str">
        <f t="shared" si="60"/>
        <v>47380</v>
      </c>
      <c r="D3871" t="s">
        <v>356</v>
      </c>
      <c r="E3871" t="s">
        <v>2407</v>
      </c>
      <c r="F3871" t="s">
        <v>2686</v>
      </c>
      <c r="G3871" s="144">
        <v>70.214944469999992</v>
      </c>
      <c r="H3871" t="str">
        <f>IF(VLOOKUP(A3871,$J$4:$K$19,2)="Y",IF(G3871&lt;='State Zip Codes'!$P$4,'State Zip Codes'!$P$3,IF(G3871&lt;='State Zip Codes'!$Q$4,'State Zip Codes'!$Q$3,IF(G3871&lt;='State Zip Codes'!$R$4,'State Zip Codes'!$R$3,IF(G3871&lt;='State Zip Codes'!$S$4,'State Zip Codes'!$S$3,IF(G3871&lt;='State Zip Codes'!$T$4,'State Zip Codes'!$T$3,"OUT OF TERRITORY"))))),$U$3)</f>
        <v>Zone 5</v>
      </c>
    </row>
    <row r="3872" spans="1:8" x14ac:dyDescent="0.25">
      <c r="A3872" t="s">
        <v>370</v>
      </c>
      <c r="B3872">
        <v>47866</v>
      </c>
      <c r="C3872" t="str">
        <f t="shared" si="60"/>
        <v>47866</v>
      </c>
      <c r="D3872" t="s">
        <v>356</v>
      </c>
      <c r="E3872" t="s">
        <v>2657</v>
      </c>
      <c r="F3872" t="s">
        <v>2687</v>
      </c>
      <c r="G3872" s="144">
        <v>70.214944469999992</v>
      </c>
      <c r="H3872" t="str">
        <f>IF(VLOOKUP(A3872,$J$4:$K$19,2)="Y",IF(G3872&lt;='State Zip Codes'!$P$4,'State Zip Codes'!$P$3,IF(G3872&lt;='State Zip Codes'!$Q$4,'State Zip Codes'!$Q$3,IF(G3872&lt;='State Zip Codes'!$R$4,'State Zip Codes'!$R$3,IF(G3872&lt;='State Zip Codes'!$S$4,'State Zip Codes'!$S$3,IF(G3872&lt;='State Zip Codes'!$T$4,'State Zip Codes'!$T$3,"OUT OF TERRITORY"))))),$U$3)</f>
        <v>Zone 5</v>
      </c>
    </row>
    <row r="3873" spans="1:8" x14ac:dyDescent="0.25">
      <c r="A3873" t="s">
        <v>370</v>
      </c>
      <c r="B3873">
        <v>47932</v>
      </c>
      <c r="C3873" t="str">
        <f t="shared" si="60"/>
        <v>47932</v>
      </c>
      <c r="D3873" t="s">
        <v>356</v>
      </c>
      <c r="E3873" t="s">
        <v>509</v>
      </c>
      <c r="F3873" t="s">
        <v>2688</v>
      </c>
      <c r="G3873" s="144">
        <v>70.214944469999992</v>
      </c>
      <c r="H3873" t="str">
        <f>IF(VLOOKUP(A3873,$J$4:$K$19,2)="Y",IF(G3873&lt;='State Zip Codes'!$P$4,'State Zip Codes'!$P$3,IF(G3873&lt;='State Zip Codes'!$Q$4,'State Zip Codes'!$Q$3,IF(G3873&lt;='State Zip Codes'!$R$4,'State Zip Codes'!$R$3,IF(G3873&lt;='State Zip Codes'!$S$4,'State Zip Codes'!$S$3,IF(G3873&lt;='State Zip Codes'!$T$4,'State Zip Codes'!$T$3,"OUT OF TERRITORY"))))),$U$3)</f>
        <v>Zone 5</v>
      </c>
    </row>
    <row r="3874" spans="1:8" x14ac:dyDescent="0.25">
      <c r="A3874" t="s">
        <v>370</v>
      </c>
      <c r="B3874">
        <v>47031</v>
      </c>
      <c r="C3874" t="str">
        <f t="shared" si="60"/>
        <v>47031</v>
      </c>
      <c r="D3874" t="s">
        <v>356</v>
      </c>
      <c r="E3874" t="s">
        <v>2638</v>
      </c>
      <c r="F3874" t="s">
        <v>2007</v>
      </c>
      <c r="G3874" s="144">
        <v>70.836315659999997</v>
      </c>
      <c r="H3874" t="str">
        <f>IF(VLOOKUP(A3874,$J$4:$K$19,2)="Y",IF(G3874&lt;='State Zip Codes'!$P$4,'State Zip Codes'!$P$3,IF(G3874&lt;='State Zip Codes'!$Q$4,'State Zip Codes'!$Q$3,IF(G3874&lt;='State Zip Codes'!$R$4,'State Zip Codes'!$R$3,IF(G3874&lt;='State Zip Codes'!$S$4,'State Zip Codes'!$S$3,IF(G3874&lt;='State Zip Codes'!$T$4,'State Zip Codes'!$T$3,"OUT OF TERRITORY"))))),$U$3)</f>
        <v>Zone 5</v>
      </c>
    </row>
    <row r="3875" spans="1:8" x14ac:dyDescent="0.25">
      <c r="A3875" t="s">
        <v>370</v>
      </c>
      <c r="B3875">
        <v>47042</v>
      </c>
      <c r="C3875" t="str">
        <f t="shared" si="60"/>
        <v>47042</v>
      </c>
      <c r="D3875" t="s">
        <v>356</v>
      </c>
      <c r="E3875" t="s">
        <v>2638</v>
      </c>
      <c r="F3875" t="s">
        <v>2200</v>
      </c>
      <c r="G3875" s="144">
        <v>70.836315659999997</v>
      </c>
      <c r="H3875" t="str">
        <f>IF(VLOOKUP(A3875,$J$4:$K$19,2)="Y",IF(G3875&lt;='State Zip Codes'!$P$4,'State Zip Codes'!$P$3,IF(G3875&lt;='State Zip Codes'!$Q$4,'State Zip Codes'!$Q$3,IF(G3875&lt;='State Zip Codes'!$R$4,'State Zip Codes'!$R$3,IF(G3875&lt;='State Zip Codes'!$S$4,'State Zip Codes'!$S$3,IF(G3875&lt;='State Zip Codes'!$T$4,'State Zip Codes'!$T$3,"OUT OF TERRITORY"))))),$U$3)</f>
        <v>Zone 5</v>
      </c>
    </row>
    <row r="3876" spans="1:8" x14ac:dyDescent="0.25">
      <c r="A3876" t="s">
        <v>370</v>
      </c>
      <c r="B3876">
        <v>47923</v>
      </c>
      <c r="C3876" t="str">
        <f t="shared" si="60"/>
        <v>47923</v>
      </c>
      <c r="D3876" t="s">
        <v>356</v>
      </c>
      <c r="E3876" t="s">
        <v>2346</v>
      </c>
      <c r="F3876" t="s">
        <v>2689</v>
      </c>
      <c r="G3876" s="144">
        <v>70.836315659999997</v>
      </c>
      <c r="H3876" t="str">
        <f>IF(VLOOKUP(A3876,$J$4:$K$19,2)="Y",IF(G3876&lt;='State Zip Codes'!$P$4,'State Zip Codes'!$P$3,IF(G3876&lt;='State Zip Codes'!$Q$4,'State Zip Codes'!$Q$3,IF(G3876&lt;='State Zip Codes'!$R$4,'State Zip Codes'!$R$3,IF(G3876&lt;='State Zip Codes'!$S$4,'State Zip Codes'!$S$3,IF(G3876&lt;='State Zip Codes'!$T$4,'State Zip Codes'!$T$3,"OUT OF TERRITORY"))))),$U$3)</f>
        <v>Zone 5</v>
      </c>
    </row>
    <row r="3877" spans="1:8" x14ac:dyDescent="0.25">
      <c r="A3877" t="s">
        <v>370</v>
      </c>
      <c r="B3877">
        <v>47457</v>
      </c>
      <c r="C3877" t="str">
        <f t="shared" si="60"/>
        <v>47457</v>
      </c>
      <c r="D3877" t="s">
        <v>356</v>
      </c>
      <c r="E3877" t="s">
        <v>2224</v>
      </c>
      <c r="F3877" t="s">
        <v>2690</v>
      </c>
      <c r="G3877" s="144">
        <v>70.836315659999997</v>
      </c>
      <c r="H3877" t="str">
        <f>IF(VLOOKUP(A3877,$J$4:$K$19,2)="Y",IF(G3877&lt;='State Zip Codes'!$P$4,'State Zip Codes'!$P$3,IF(G3877&lt;='State Zip Codes'!$Q$4,'State Zip Codes'!$Q$3,IF(G3877&lt;='State Zip Codes'!$R$4,'State Zip Codes'!$R$3,IF(G3877&lt;='State Zip Codes'!$S$4,'State Zip Codes'!$S$3,IF(G3877&lt;='State Zip Codes'!$T$4,'State Zip Codes'!$T$3,"OUT OF TERRITORY"))))),$U$3)</f>
        <v>Zone 5</v>
      </c>
    </row>
    <row r="3878" spans="1:8" x14ac:dyDescent="0.25">
      <c r="A3878" t="s">
        <v>370</v>
      </c>
      <c r="B3878">
        <v>47970</v>
      </c>
      <c r="C3878" t="str">
        <f t="shared" si="60"/>
        <v>47970</v>
      </c>
      <c r="D3878" t="s">
        <v>356</v>
      </c>
      <c r="E3878" t="s">
        <v>2410</v>
      </c>
      <c r="F3878" t="s">
        <v>2691</v>
      </c>
      <c r="G3878" s="144">
        <v>70.836315659999997</v>
      </c>
      <c r="H3878" t="str">
        <f>IF(VLOOKUP(A3878,$J$4:$K$19,2)="Y",IF(G3878&lt;='State Zip Codes'!$P$4,'State Zip Codes'!$P$3,IF(G3878&lt;='State Zip Codes'!$Q$4,'State Zip Codes'!$Q$3,IF(G3878&lt;='State Zip Codes'!$R$4,'State Zip Codes'!$R$3,IF(G3878&lt;='State Zip Codes'!$S$4,'State Zip Codes'!$S$3,IF(G3878&lt;='State Zip Codes'!$T$4,'State Zip Codes'!$T$3,"OUT OF TERRITORY"))))),$U$3)</f>
        <v>Zone 5</v>
      </c>
    </row>
    <row r="3879" spans="1:8" x14ac:dyDescent="0.25">
      <c r="A3879" t="s">
        <v>370</v>
      </c>
      <c r="B3879">
        <v>47359</v>
      </c>
      <c r="C3879" t="str">
        <f t="shared" si="60"/>
        <v>47359</v>
      </c>
      <c r="D3879" t="s">
        <v>356</v>
      </c>
      <c r="E3879" t="s">
        <v>2661</v>
      </c>
      <c r="F3879" t="s">
        <v>1237</v>
      </c>
      <c r="G3879" s="144">
        <v>71.457686850000002</v>
      </c>
      <c r="H3879" t="str">
        <f>IF(VLOOKUP(A3879,$J$4:$K$19,2)="Y",IF(G3879&lt;='State Zip Codes'!$P$4,'State Zip Codes'!$P$3,IF(G3879&lt;='State Zip Codes'!$Q$4,'State Zip Codes'!$Q$3,IF(G3879&lt;='State Zip Codes'!$R$4,'State Zip Codes'!$R$3,IF(G3879&lt;='State Zip Codes'!$S$4,'State Zip Codes'!$S$3,IF(G3879&lt;='State Zip Codes'!$T$4,'State Zip Codes'!$T$3,"OUT OF TERRITORY"))))),$U$3)</f>
        <v>Zone 5</v>
      </c>
    </row>
    <row r="3880" spans="1:8" x14ac:dyDescent="0.25">
      <c r="A3880" t="s">
        <v>370</v>
      </c>
      <c r="B3880">
        <v>47003</v>
      </c>
      <c r="C3880" t="str">
        <f t="shared" si="60"/>
        <v>47003</v>
      </c>
      <c r="D3880" t="s">
        <v>356</v>
      </c>
      <c r="E3880" t="s">
        <v>996</v>
      </c>
      <c r="F3880" t="s">
        <v>2692</v>
      </c>
      <c r="G3880" s="144">
        <v>71.457686850000002</v>
      </c>
      <c r="H3880" t="str">
        <f>IF(VLOOKUP(A3880,$J$4:$K$19,2)="Y",IF(G3880&lt;='State Zip Codes'!$P$4,'State Zip Codes'!$P$3,IF(G3880&lt;='State Zip Codes'!$Q$4,'State Zip Codes'!$Q$3,IF(G3880&lt;='State Zip Codes'!$R$4,'State Zip Codes'!$R$3,IF(G3880&lt;='State Zip Codes'!$S$4,'State Zip Codes'!$S$3,IF(G3880&lt;='State Zip Codes'!$T$4,'State Zip Codes'!$T$3,"OUT OF TERRITORY"))))),$U$3)</f>
        <v>Zone 5</v>
      </c>
    </row>
    <row r="3881" spans="1:8" x14ac:dyDescent="0.25">
      <c r="A3881" t="s">
        <v>370</v>
      </c>
      <c r="B3881">
        <v>47102</v>
      </c>
      <c r="C3881" t="str">
        <f t="shared" si="60"/>
        <v>47102</v>
      </c>
      <c r="D3881" t="s">
        <v>356</v>
      </c>
      <c r="E3881" t="s">
        <v>2207</v>
      </c>
      <c r="F3881" t="s">
        <v>673</v>
      </c>
      <c r="G3881" s="144">
        <v>71.457686850000002</v>
      </c>
      <c r="H3881" t="str">
        <f>IF(VLOOKUP(A3881,$J$4:$K$19,2)="Y",IF(G3881&lt;='State Zip Codes'!$P$4,'State Zip Codes'!$P$3,IF(G3881&lt;='State Zip Codes'!$Q$4,'State Zip Codes'!$Q$3,IF(G3881&lt;='State Zip Codes'!$R$4,'State Zip Codes'!$R$3,IF(G3881&lt;='State Zip Codes'!$S$4,'State Zip Codes'!$S$3,IF(G3881&lt;='State Zip Codes'!$T$4,'State Zip Codes'!$T$3,"OUT OF TERRITORY"))))),$U$3)</f>
        <v>Zone 5</v>
      </c>
    </row>
    <row r="3882" spans="1:8" x14ac:dyDescent="0.25">
      <c r="A3882" t="s">
        <v>370</v>
      </c>
      <c r="B3882">
        <v>47441</v>
      </c>
      <c r="C3882" t="str">
        <f t="shared" si="60"/>
        <v>47441</v>
      </c>
      <c r="D3882" t="s">
        <v>356</v>
      </c>
      <c r="E3882" t="s">
        <v>2224</v>
      </c>
      <c r="F3882" t="s">
        <v>2693</v>
      </c>
      <c r="G3882" s="144">
        <v>72.079058039999993</v>
      </c>
      <c r="H3882" t="str">
        <f>IF(VLOOKUP(A3882,$J$4:$K$19,2)="Y",IF(G3882&lt;='State Zip Codes'!$P$4,'State Zip Codes'!$P$3,IF(G3882&lt;='State Zip Codes'!$Q$4,'State Zip Codes'!$Q$3,IF(G3882&lt;='State Zip Codes'!$R$4,'State Zip Codes'!$R$3,IF(G3882&lt;='State Zip Codes'!$S$4,'State Zip Codes'!$S$3,IF(G3882&lt;='State Zip Codes'!$T$4,'State Zip Codes'!$T$3,"OUT OF TERRITORY"))))),$U$3)</f>
        <v>Zone 5</v>
      </c>
    </row>
    <row r="3883" spans="1:8" x14ac:dyDescent="0.25">
      <c r="A3883" t="s">
        <v>370</v>
      </c>
      <c r="B3883">
        <v>47974</v>
      </c>
      <c r="C3883" t="str">
        <f t="shared" si="60"/>
        <v>47974</v>
      </c>
      <c r="D3883" t="s">
        <v>356</v>
      </c>
      <c r="E3883" t="s">
        <v>2668</v>
      </c>
      <c r="F3883" t="s">
        <v>2694</v>
      </c>
      <c r="G3883" s="144">
        <v>72.079058039999993</v>
      </c>
      <c r="H3883" t="str">
        <f>IF(VLOOKUP(A3883,$J$4:$K$19,2)="Y",IF(G3883&lt;='State Zip Codes'!$P$4,'State Zip Codes'!$P$3,IF(G3883&lt;='State Zip Codes'!$Q$4,'State Zip Codes'!$Q$3,IF(G3883&lt;='State Zip Codes'!$R$4,'State Zip Codes'!$R$3,IF(G3883&lt;='State Zip Codes'!$S$4,'State Zip Codes'!$S$3,IF(G3883&lt;='State Zip Codes'!$T$4,'State Zip Codes'!$T$3,"OUT OF TERRITORY"))))),$U$3)</f>
        <v>Zone 5</v>
      </c>
    </row>
    <row r="3884" spans="1:8" x14ac:dyDescent="0.25">
      <c r="A3884" t="s">
        <v>370</v>
      </c>
      <c r="B3884">
        <v>47885</v>
      </c>
      <c r="C3884" t="str">
        <f t="shared" si="60"/>
        <v>47885</v>
      </c>
      <c r="D3884" t="s">
        <v>356</v>
      </c>
      <c r="E3884" t="s">
        <v>2657</v>
      </c>
      <c r="F3884" t="s">
        <v>2695</v>
      </c>
      <c r="G3884" s="144">
        <v>72.079058039999993</v>
      </c>
      <c r="H3884" t="str">
        <f>IF(VLOOKUP(A3884,$J$4:$K$19,2)="Y",IF(G3884&lt;='State Zip Codes'!$P$4,'State Zip Codes'!$P$3,IF(G3884&lt;='State Zip Codes'!$Q$4,'State Zip Codes'!$Q$3,IF(G3884&lt;='State Zip Codes'!$R$4,'State Zip Codes'!$R$3,IF(G3884&lt;='State Zip Codes'!$S$4,'State Zip Codes'!$S$3,IF(G3884&lt;='State Zip Codes'!$T$4,'State Zip Codes'!$T$3,"OUT OF TERRITORY"))))),$U$3)</f>
        <v>Zone 5</v>
      </c>
    </row>
    <row r="3885" spans="1:8" x14ac:dyDescent="0.25">
      <c r="A3885" t="s">
        <v>370</v>
      </c>
      <c r="B3885">
        <v>47446</v>
      </c>
      <c r="C3885" t="str">
        <f t="shared" si="60"/>
        <v>47446</v>
      </c>
      <c r="D3885" t="s">
        <v>356</v>
      </c>
      <c r="E3885" t="s">
        <v>2220</v>
      </c>
      <c r="F3885" t="s">
        <v>2696</v>
      </c>
      <c r="G3885" s="144">
        <v>72.079058039999993</v>
      </c>
      <c r="H3885" t="str">
        <f>IF(VLOOKUP(A3885,$J$4:$K$19,2)="Y",IF(G3885&lt;='State Zip Codes'!$P$4,'State Zip Codes'!$P$3,IF(G3885&lt;='State Zip Codes'!$Q$4,'State Zip Codes'!$Q$3,IF(G3885&lt;='State Zip Codes'!$R$4,'State Zip Codes'!$R$3,IF(G3885&lt;='State Zip Codes'!$S$4,'State Zip Codes'!$S$3,IF(G3885&lt;='State Zip Codes'!$T$4,'State Zip Codes'!$T$3,"OUT OF TERRITORY"))))),$U$3)</f>
        <v>Zone 5</v>
      </c>
    </row>
    <row r="3886" spans="1:8" x14ac:dyDescent="0.25">
      <c r="A3886" t="s">
        <v>370</v>
      </c>
      <c r="B3886">
        <v>47230</v>
      </c>
      <c r="C3886" t="str">
        <f t="shared" si="60"/>
        <v>47230</v>
      </c>
      <c r="D3886" t="s">
        <v>356</v>
      </c>
      <c r="E3886" t="s">
        <v>388</v>
      </c>
      <c r="F3886" t="s">
        <v>2697</v>
      </c>
      <c r="G3886" s="144">
        <v>72.700429229999997</v>
      </c>
      <c r="H3886" t="str">
        <f>IF(VLOOKUP(A3886,$J$4:$K$19,2)="Y",IF(G3886&lt;='State Zip Codes'!$P$4,'State Zip Codes'!$P$3,IF(G3886&lt;='State Zip Codes'!$Q$4,'State Zip Codes'!$Q$3,IF(G3886&lt;='State Zip Codes'!$R$4,'State Zip Codes'!$R$3,IF(G3886&lt;='State Zip Codes'!$S$4,'State Zip Codes'!$S$3,IF(G3886&lt;='State Zip Codes'!$T$4,'State Zip Codes'!$T$3,"OUT OF TERRITORY"))))),$U$3)</f>
        <v>Zone 5</v>
      </c>
    </row>
    <row r="3887" spans="1:8" x14ac:dyDescent="0.25">
      <c r="A3887" t="s">
        <v>370</v>
      </c>
      <c r="B3887">
        <v>47010</v>
      </c>
      <c r="C3887" t="str">
        <f t="shared" si="60"/>
        <v>47010</v>
      </c>
      <c r="D3887" t="s">
        <v>356</v>
      </c>
      <c r="E3887" t="s">
        <v>8</v>
      </c>
      <c r="F3887" t="s">
        <v>2086</v>
      </c>
      <c r="G3887" s="144">
        <v>72.700429229999997</v>
      </c>
      <c r="H3887" t="str">
        <f>IF(VLOOKUP(A3887,$J$4:$K$19,2)="Y",IF(G3887&lt;='State Zip Codes'!$P$4,'State Zip Codes'!$P$3,IF(G3887&lt;='State Zip Codes'!$Q$4,'State Zip Codes'!$Q$3,IF(G3887&lt;='State Zip Codes'!$R$4,'State Zip Codes'!$R$3,IF(G3887&lt;='State Zip Codes'!$S$4,'State Zip Codes'!$S$3,IF(G3887&lt;='State Zip Codes'!$T$4,'State Zip Codes'!$T$3,"OUT OF TERRITORY"))))),$U$3)</f>
        <v>Zone 5</v>
      </c>
    </row>
    <row r="3888" spans="1:8" x14ac:dyDescent="0.25">
      <c r="A3888" t="s">
        <v>370</v>
      </c>
      <c r="B3888">
        <v>46992</v>
      </c>
      <c r="C3888" t="str">
        <f t="shared" si="60"/>
        <v>46992</v>
      </c>
      <c r="D3888" t="s">
        <v>356</v>
      </c>
      <c r="E3888" t="s">
        <v>2278</v>
      </c>
      <c r="F3888" t="s">
        <v>2278</v>
      </c>
      <c r="G3888" s="144">
        <v>72.700429229999997</v>
      </c>
      <c r="H3888" t="str">
        <f>IF(VLOOKUP(A3888,$J$4:$K$19,2)="Y",IF(G3888&lt;='State Zip Codes'!$P$4,'State Zip Codes'!$P$3,IF(G3888&lt;='State Zip Codes'!$Q$4,'State Zip Codes'!$Q$3,IF(G3888&lt;='State Zip Codes'!$R$4,'State Zip Codes'!$R$3,IF(G3888&lt;='State Zip Codes'!$S$4,'State Zip Codes'!$S$3,IF(G3888&lt;='State Zip Codes'!$T$4,'State Zip Codes'!$T$3,"OUT OF TERRITORY"))))),$U$3)</f>
        <v>Zone 5</v>
      </c>
    </row>
    <row r="3889" spans="1:8" x14ac:dyDescent="0.25">
      <c r="A3889" t="s">
        <v>370</v>
      </c>
      <c r="B3889">
        <v>47016</v>
      </c>
      <c r="C3889" t="str">
        <f t="shared" si="60"/>
        <v>47016</v>
      </c>
      <c r="D3889" t="s">
        <v>356</v>
      </c>
      <c r="E3889" t="s">
        <v>8</v>
      </c>
      <c r="F3889" t="s">
        <v>2698</v>
      </c>
      <c r="G3889" s="144">
        <v>72.700429229999997</v>
      </c>
      <c r="H3889" t="str">
        <f>IF(VLOOKUP(A3889,$J$4:$K$19,2)="Y",IF(G3889&lt;='State Zip Codes'!$P$4,'State Zip Codes'!$P$3,IF(G3889&lt;='State Zip Codes'!$Q$4,'State Zip Codes'!$Q$3,IF(G3889&lt;='State Zip Codes'!$R$4,'State Zip Codes'!$R$3,IF(G3889&lt;='State Zip Codes'!$S$4,'State Zip Codes'!$S$3,IF(G3889&lt;='State Zip Codes'!$T$4,'State Zip Codes'!$T$3,"OUT OF TERRITORY"))))),$U$3)</f>
        <v>Zone 5</v>
      </c>
    </row>
    <row r="3890" spans="1:8" x14ac:dyDescent="0.25">
      <c r="A3890" t="s">
        <v>370</v>
      </c>
      <c r="B3890">
        <v>47470</v>
      </c>
      <c r="C3890" t="str">
        <f t="shared" si="60"/>
        <v>47470</v>
      </c>
      <c r="D3890" t="s">
        <v>356</v>
      </c>
      <c r="E3890" t="s">
        <v>2220</v>
      </c>
      <c r="F3890" t="s">
        <v>2699</v>
      </c>
      <c r="G3890" s="144">
        <v>73.321800420000002</v>
      </c>
      <c r="H3890" t="str">
        <f>IF(VLOOKUP(A3890,$J$4:$K$19,2)="Y",IF(G3890&lt;='State Zip Codes'!$P$4,'State Zip Codes'!$P$3,IF(G3890&lt;='State Zip Codes'!$Q$4,'State Zip Codes'!$Q$3,IF(G3890&lt;='State Zip Codes'!$R$4,'State Zip Codes'!$R$3,IF(G3890&lt;='State Zip Codes'!$S$4,'State Zip Codes'!$S$3,IF(G3890&lt;='State Zip Codes'!$T$4,'State Zip Codes'!$T$3,"OUT OF TERRITORY"))))),$U$3)</f>
        <v>Zone 5</v>
      </c>
    </row>
    <row r="3891" spans="1:8" x14ac:dyDescent="0.25">
      <c r="A3891" t="s">
        <v>370</v>
      </c>
      <c r="B3891">
        <v>46792</v>
      </c>
      <c r="C3891" t="str">
        <f t="shared" si="60"/>
        <v>46792</v>
      </c>
      <c r="D3891" t="s">
        <v>356</v>
      </c>
      <c r="E3891" t="s">
        <v>2700</v>
      </c>
      <c r="F3891" t="s">
        <v>1877</v>
      </c>
      <c r="G3891" s="144">
        <v>73.321800420000002</v>
      </c>
      <c r="H3891" t="str">
        <f>IF(VLOOKUP(A3891,$J$4:$K$19,2)="Y",IF(G3891&lt;='State Zip Codes'!$P$4,'State Zip Codes'!$P$3,IF(G3891&lt;='State Zip Codes'!$Q$4,'State Zip Codes'!$Q$3,IF(G3891&lt;='State Zip Codes'!$R$4,'State Zip Codes'!$R$3,IF(G3891&lt;='State Zip Codes'!$S$4,'State Zip Codes'!$S$3,IF(G3891&lt;='State Zip Codes'!$T$4,'State Zip Codes'!$T$3,"OUT OF TERRITORY"))))),$U$3)</f>
        <v>Zone 5</v>
      </c>
    </row>
    <row r="3892" spans="1:8" x14ac:dyDescent="0.25">
      <c r="A3892" t="s">
        <v>370</v>
      </c>
      <c r="B3892">
        <v>47802</v>
      </c>
      <c r="C3892" t="str">
        <f t="shared" si="60"/>
        <v>47802</v>
      </c>
      <c r="D3892" t="s">
        <v>356</v>
      </c>
      <c r="E3892" t="s">
        <v>2657</v>
      </c>
      <c r="F3892" t="s">
        <v>2658</v>
      </c>
      <c r="G3892" s="144">
        <v>73.321800420000002</v>
      </c>
      <c r="H3892" t="str">
        <f>IF(VLOOKUP(A3892,$J$4:$K$19,2)="Y",IF(G3892&lt;='State Zip Codes'!$P$4,'State Zip Codes'!$P$3,IF(G3892&lt;='State Zip Codes'!$Q$4,'State Zip Codes'!$Q$3,IF(G3892&lt;='State Zip Codes'!$R$4,'State Zip Codes'!$R$3,IF(G3892&lt;='State Zip Codes'!$S$4,'State Zip Codes'!$S$3,IF(G3892&lt;='State Zip Codes'!$T$4,'State Zip Codes'!$T$3,"OUT OF TERRITORY"))))),$U$3)</f>
        <v>Zone 5</v>
      </c>
    </row>
    <row r="3893" spans="1:8" x14ac:dyDescent="0.25">
      <c r="A3893" t="s">
        <v>370</v>
      </c>
      <c r="B3893">
        <v>47522</v>
      </c>
      <c r="C3893" t="str">
        <f t="shared" si="60"/>
        <v>47522</v>
      </c>
      <c r="D3893" t="s">
        <v>356</v>
      </c>
      <c r="E3893" t="s">
        <v>976</v>
      </c>
      <c r="F3893" t="s">
        <v>2701</v>
      </c>
      <c r="G3893" s="144">
        <v>73.321800420000002</v>
      </c>
      <c r="H3893" t="str">
        <f>IF(VLOOKUP(A3893,$J$4:$K$19,2)="Y",IF(G3893&lt;='State Zip Codes'!$P$4,'State Zip Codes'!$P$3,IF(G3893&lt;='State Zip Codes'!$Q$4,'State Zip Codes'!$Q$3,IF(G3893&lt;='State Zip Codes'!$R$4,'State Zip Codes'!$R$3,IF(G3893&lt;='State Zip Codes'!$S$4,'State Zip Codes'!$S$3,IF(G3893&lt;='State Zip Codes'!$T$4,'State Zip Codes'!$T$3,"OUT OF TERRITORY"))))),$U$3)</f>
        <v>Zone 5</v>
      </c>
    </row>
    <row r="3894" spans="1:8" x14ac:dyDescent="0.25">
      <c r="A3894" t="s">
        <v>370</v>
      </c>
      <c r="B3894">
        <v>47449</v>
      </c>
      <c r="C3894" t="str">
        <f t="shared" si="60"/>
        <v>47449</v>
      </c>
      <c r="D3894" t="s">
        <v>356</v>
      </c>
      <c r="E3894" t="s">
        <v>2224</v>
      </c>
      <c r="F3894" t="s">
        <v>965</v>
      </c>
      <c r="G3894" s="144">
        <v>73.943171609999993</v>
      </c>
      <c r="H3894" t="str">
        <f>IF(VLOOKUP(A3894,$J$4:$K$19,2)="Y",IF(G3894&lt;='State Zip Codes'!$P$4,'State Zip Codes'!$P$3,IF(G3894&lt;='State Zip Codes'!$Q$4,'State Zip Codes'!$Q$3,IF(G3894&lt;='State Zip Codes'!$R$4,'State Zip Codes'!$R$3,IF(G3894&lt;='State Zip Codes'!$S$4,'State Zip Codes'!$S$3,IF(G3894&lt;='State Zip Codes'!$T$4,'State Zip Codes'!$T$3,"OUT OF TERRITORY"))))),$U$3)</f>
        <v>Zone 5</v>
      </c>
    </row>
    <row r="3895" spans="1:8" x14ac:dyDescent="0.25">
      <c r="A3895" t="s">
        <v>370</v>
      </c>
      <c r="B3895">
        <v>47926</v>
      </c>
      <c r="C3895" t="str">
        <f t="shared" si="60"/>
        <v>47926</v>
      </c>
      <c r="D3895" t="s">
        <v>356</v>
      </c>
      <c r="E3895" t="s">
        <v>2346</v>
      </c>
      <c r="F3895" t="s">
        <v>2702</v>
      </c>
      <c r="G3895" s="144">
        <v>73.943171609999993</v>
      </c>
      <c r="H3895" t="str">
        <f>IF(VLOOKUP(A3895,$J$4:$K$19,2)="Y",IF(G3895&lt;='State Zip Codes'!$P$4,'State Zip Codes'!$P$3,IF(G3895&lt;='State Zip Codes'!$Q$4,'State Zip Codes'!$Q$3,IF(G3895&lt;='State Zip Codes'!$R$4,'State Zip Codes'!$R$3,IF(G3895&lt;='State Zip Codes'!$S$4,'State Zip Codes'!$S$3,IF(G3895&lt;='State Zip Codes'!$T$4,'State Zip Codes'!$T$3,"OUT OF TERRITORY"))))),$U$3)</f>
        <v>Zone 5</v>
      </c>
    </row>
    <row r="3896" spans="1:8" x14ac:dyDescent="0.25">
      <c r="A3896" t="s">
        <v>370</v>
      </c>
      <c r="B3896">
        <v>47369</v>
      </c>
      <c r="C3896" t="str">
        <f t="shared" si="60"/>
        <v>47369</v>
      </c>
      <c r="D3896" t="s">
        <v>356</v>
      </c>
      <c r="E3896" t="s">
        <v>1175</v>
      </c>
      <c r="F3896" t="s">
        <v>2703</v>
      </c>
      <c r="G3896" s="144">
        <v>73.943171609999993</v>
      </c>
      <c r="H3896" t="str">
        <f>IF(VLOOKUP(A3896,$J$4:$K$19,2)="Y",IF(G3896&lt;='State Zip Codes'!$P$4,'State Zip Codes'!$P$3,IF(G3896&lt;='State Zip Codes'!$Q$4,'State Zip Codes'!$Q$3,IF(G3896&lt;='State Zip Codes'!$R$4,'State Zip Codes'!$R$3,IF(G3896&lt;='State Zip Codes'!$S$4,'State Zip Codes'!$S$3,IF(G3896&lt;='State Zip Codes'!$T$4,'State Zip Codes'!$T$3,"OUT OF TERRITORY"))))),$U$3)</f>
        <v>Zone 5</v>
      </c>
    </row>
    <row r="3897" spans="1:8" x14ac:dyDescent="0.25">
      <c r="A3897" t="s">
        <v>370</v>
      </c>
      <c r="B3897">
        <v>47950</v>
      </c>
      <c r="C3897" t="str">
        <f t="shared" si="60"/>
        <v>47950</v>
      </c>
      <c r="D3897" t="s">
        <v>356</v>
      </c>
      <c r="E3897" t="s">
        <v>2346</v>
      </c>
      <c r="F3897" t="s">
        <v>2704</v>
      </c>
      <c r="G3897" s="144">
        <v>74.564542799999998</v>
      </c>
      <c r="H3897" t="str">
        <f>IF(VLOOKUP(A3897,$J$4:$K$19,2)="Y",IF(G3897&lt;='State Zip Codes'!$P$4,'State Zip Codes'!$P$3,IF(G3897&lt;='State Zip Codes'!$Q$4,'State Zip Codes'!$Q$3,IF(G3897&lt;='State Zip Codes'!$R$4,'State Zip Codes'!$R$3,IF(G3897&lt;='State Zip Codes'!$S$4,'State Zip Codes'!$S$3,IF(G3897&lt;='State Zip Codes'!$T$4,'State Zip Codes'!$T$3,"OUT OF TERRITORY"))))),$U$3)</f>
        <v>Zone 5</v>
      </c>
    </row>
    <row r="3898" spans="1:8" x14ac:dyDescent="0.25">
      <c r="A3898" t="s">
        <v>370</v>
      </c>
      <c r="B3898">
        <v>47975</v>
      </c>
      <c r="C3898" t="str">
        <f t="shared" si="60"/>
        <v>47975</v>
      </c>
      <c r="D3898" t="s">
        <v>356</v>
      </c>
      <c r="E3898" t="s">
        <v>1877</v>
      </c>
      <c r="F3898" t="s">
        <v>2705</v>
      </c>
      <c r="G3898" s="144">
        <v>74.564542799999998</v>
      </c>
      <c r="H3898" t="str">
        <f>IF(VLOOKUP(A3898,$J$4:$K$19,2)="Y",IF(G3898&lt;='State Zip Codes'!$P$4,'State Zip Codes'!$P$3,IF(G3898&lt;='State Zip Codes'!$Q$4,'State Zip Codes'!$Q$3,IF(G3898&lt;='State Zip Codes'!$R$4,'State Zip Codes'!$R$3,IF(G3898&lt;='State Zip Codes'!$S$4,'State Zip Codes'!$S$3,IF(G3898&lt;='State Zip Codes'!$T$4,'State Zip Codes'!$T$3,"OUT OF TERRITORY"))))),$U$3)</f>
        <v>Zone 5</v>
      </c>
    </row>
    <row r="3899" spans="1:8" x14ac:dyDescent="0.25">
      <c r="A3899" t="s">
        <v>370</v>
      </c>
      <c r="B3899">
        <v>47022</v>
      </c>
      <c r="C3899" t="str">
        <f t="shared" si="60"/>
        <v>47022</v>
      </c>
      <c r="D3899" t="s">
        <v>356</v>
      </c>
      <c r="E3899" t="s">
        <v>2706</v>
      </c>
      <c r="F3899" t="s">
        <v>2707</v>
      </c>
      <c r="G3899" s="144">
        <v>74.564542799999998</v>
      </c>
      <c r="H3899" t="str">
        <f>IF(VLOOKUP(A3899,$J$4:$K$19,2)="Y",IF(G3899&lt;='State Zip Codes'!$P$4,'State Zip Codes'!$P$3,IF(G3899&lt;='State Zip Codes'!$Q$4,'State Zip Codes'!$Q$3,IF(G3899&lt;='State Zip Codes'!$R$4,'State Zip Codes'!$R$3,IF(G3899&lt;='State Zip Codes'!$S$4,'State Zip Codes'!$S$3,IF(G3899&lt;='State Zip Codes'!$T$4,'State Zip Codes'!$T$3,"OUT OF TERRITORY"))))),$U$3)</f>
        <v>Zone 5</v>
      </c>
    </row>
    <row r="3900" spans="1:8" x14ac:dyDescent="0.25">
      <c r="A3900" t="s">
        <v>370</v>
      </c>
      <c r="B3900">
        <v>47443</v>
      </c>
      <c r="C3900" t="str">
        <f t="shared" si="60"/>
        <v>47443</v>
      </c>
      <c r="D3900" t="s">
        <v>356</v>
      </c>
      <c r="E3900" t="s">
        <v>2224</v>
      </c>
      <c r="F3900" t="s">
        <v>446</v>
      </c>
      <c r="G3900" s="144">
        <v>75.185913989999989</v>
      </c>
      <c r="H3900" t="str">
        <f>IF(VLOOKUP(A3900,$J$4:$K$19,2)="Y",IF(G3900&lt;='State Zip Codes'!$P$4,'State Zip Codes'!$P$3,IF(G3900&lt;='State Zip Codes'!$Q$4,'State Zip Codes'!$Q$3,IF(G3900&lt;='State Zip Codes'!$R$4,'State Zip Codes'!$R$3,IF(G3900&lt;='State Zip Codes'!$S$4,'State Zip Codes'!$S$3,IF(G3900&lt;='State Zip Codes'!$T$4,'State Zip Codes'!$T$3,"OUT OF TERRITORY"))))),$U$3)</f>
        <v>Zone 5</v>
      </c>
    </row>
    <row r="3901" spans="1:8" x14ac:dyDescent="0.25">
      <c r="A3901" t="s">
        <v>370</v>
      </c>
      <c r="B3901">
        <v>47993</v>
      </c>
      <c r="C3901" t="str">
        <f t="shared" si="60"/>
        <v>47993</v>
      </c>
      <c r="D3901" t="s">
        <v>356</v>
      </c>
      <c r="E3901" t="s">
        <v>1877</v>
      </c>
      <c r="F3901" t="s">
        <v>2708</v>
      </c>
      <c r="G3901" s="144">
        <v>75.185913989999989</v>
      </c>
      <c r="H3901" t="str">
        <f>IF(VLOOKUP(A3901,$J$4:$K$19,2)="Y",IF(G3901&lt;='State Zip Codes'!$P$4,'State Zip Codes'!$P$3,IF(G3901&lt;='State Zip Codes'!$Q$4,'State Zip Codes'!$Q$3,IF(G3901&lt;='State Zip Codes'!$R$4,'State Zip Codes'!$R$3,IF(G3901&lt;='State Zip Codes'!$S$4,'State Zip Codes'!$S$3,IF(G3901&lt;='State Zip Codes'!$T$4,'State Zip Codes'!$T$3,"OUT OF TERRITORY"))))),$U$3)</f>
        <v>Zone 5</v>
      </c>
    </row>
    <row r="3902" spans="1:8" x14ac:dyDescent="0.25">
      <c r="A3902" t="s">
        <v>370</v>
      </c>
      <c r="B3902">
        <v>47390</v>
      </c>
      <c r="C3902" t="str">
        <f t="shared" si="60"/>
        <v>47390</v>
      </c>
      <c r="D3902" t="s">
        <v>356</v>
      </c>
      <c r="E3902" t="s">
        <v>2407</v>
      </c>
      <c r="F3902" t="s">
        <v>2709</v>
      </c>
      <c r="G3902" s="144">
        <v>75.185913989999989</v>
      </c>
      <c r="H3902" t="str">
        <f>IF(VLOOKUP(A3902,$J$4:$K$19,2)="Y",IF(G3902&lt;='State Zip Codes'!$P$4,'State Zip Codes'!$P$3,IF(G3902&lt;='State Zip Codes'!$Q$4,'State Zip Codes'!$Q$3,IF(G3902&lt;='State Zip Codes'!$R$4,'State Zip Codes'!$R$3,IF(G3902&lt;='State Zip Codes'!$S$4,'State Zip Codes'!$S$3,IF(G3902&lt;='State Zip Codes'!$T$4,'State Zip Codes'!$T$3,"OUT OF TERRITORY"))))),$U$3)</f>
        <v>Zone 5</v>
      </c>
    </row>
    <row r="3903" spans="1:8" x14ac:dyDescent="0.25">
      <c r="A3903" t="s">
        <v>370</v>
      </c>
      <c r="B3903">
        <v>47060</v>
      </c>
      <c r="C3903" t="str">
        <f t="shared" si="60"/>
        <v>47060</v>
      </c>
      <c r="D3903" t="s">
        <v>356</v>
      </c>
      <c r="E3903" t="s">
        <v>2706</v>
      </c>
      <c r="F3903" t="s">
        <v>2710</v>
      </c>
      <c r="G3903" s="144">
        <v>75.185913989999989</v>
      </c>
      <c r="H3903" t="str">
        <f>IF(VLOOKUP(A3903,$J$4:$K$19,2)="Y",IF(G3903&lt;='State Zip Codes'!$P$4,'State Zip Codes'!$P$3,IF(G3903&lt;='State Zip Codes'!$Q$4,'State Zip Codes'!$Q$3,IF(G3903&lt;='State Zip Codes'!$R$4,'State Zip Codes'!$R$3,IF(G3903&lt;='State Zip Codes'!$S$4,'State Zip Codes'!$S$3,IF(G3903&lt;='State Zip Codes'!$T$4,'State Zip Codes'!$T$3,"OUT OF TERRITORY"))))),$U$3)</f>
        <v>Zone 5</v>
      </c>
    </row>
    <row r="3904" spans="1:8" x14ac:dyDescent="0.25">
      <c r="A3904" t="s">
        <v>370</v>
      </c>
      <c r="B3904">
        <v>47929</v>
      </c>
      <c r="C3904" t="str">
        <f t="shared" si="60"/>
        <v>47929</v>
      </c>
      <c r="D3904" t="s">
        <v>356</v>
      </c>
      <c r="E3904" t="s">
        <v>2346</v>
      </c>
      <c r="F3904" t="s">
        <v>2711</v>
      </c>
      <c r="G3904" s="144">
        <v>75.185913989999989</v>
      </c>
      <c r="H3904" t="str">
        <f>IF(VLOOKUP(A3904,$J$4:$K$19,2)="Y",IF(G3904&lt;='State Zip Codes'!$P$4,'State Zip Codes'!$P$3,IF(G3904&lt;='State Zip Codes'!$Q$4,'State Zip Codes'!$Q$3,IF(G3904&lt;='State Zip Codes'!$R$4,'State Zip Codes'!$R$3,IF(G3904&lt;='State Zip Codes'!$S$4,'State Zip Codes'!$S$3,IF(G3904&lt;='State Zip Codes'!$T$4,'State Zip Codes'!$T$3,"OUT OF TERRITORY"))))),$U$3)</f>
        <v>Zone 5</v>
      </c>
    </row>
    <row r="3905" spans="1:8" x14ac:dyDescent="0.25">
      <c r="A3905" t="s">
        <v>370</v>
      </c>
      <c r="B3905">
        <v>47032</v>
      </c>
      <c r="C3905" t="str">
        <f t="shared" si="60"/>
        <v>47032</v>
      </c>
      <c r="D3905" t="s">
        <v>356</v>
      </c>
      <c r="E3905" t="s">
        <v>2706</v>
      </c>
      <c r="F3905" t="s">
        <v>2712</v>
      </c>
      <c r="G3905" s="144">
        <v>75.807285179999994</v>
      </c>
      <c r="H3905" t="str">
        <f>IF(VLOOKUP(A3905,$J$4:$K$19,2)="Y",IF(G3905&lt;='State Zip Codes'!$P$4,'State Zip Codes'!$P$3,IF(G3905&lt;='State Zip Codes'!$Q$4,'State Zip Codes'!$Q$3,IF(G3905&lt;='State Zip Codes'!$R$4,'State Zip Codes'!$R$3,IF(G3905&lt;='State Zip Codes'!$S$4,'State Zip Codes'!$S$3,IF(G3905&lt;='State Zip Codes'!$T$4,'State Zip Codes'!$T$3,"OUT OF TERRITORY"))))),$U$3)</f>
        <v>Zone 5</v>
      </c>
    </row>
    <row r="3906" spans="1:8" x14ac:dyDescent="0.25">
      <c r="A3906" t="s">
        <v>370</v>
      </c>
      <c r="B3906">
        <v>47960</v>
      </c>
      <c r="C3906" t="str">
        <f t="shared" si="60"/>
        <v>47960</v>
      </c>
      <c r="D3906" t="s">
        <v>356</v>
      </c>
      <c r="E3906" t="s">
        <v>2346</v>
      </c>
      <c r="F3906" t="s">
        <v>1093</v>
      </c>
      <c r="G3906" s="144">
        <v>76.428656369999999</v>
      </c>
      <c r="H3906" t="str">
        <f>IF(VLOOKUP(A3906,$J$4:$K$19,2)="Y",IF(G3906&lt;='State Zip Codes'!$P$4,'State Zip Codes'!$P$3,IF(G3906&lt;='State Zip Codes'!$Q$4,'State Zip Codes'!$Q$3,IF(G3906&lt;='State Zip Codes'!$R$4,'State Zip Codes'!$R$3,IF(G3906&lt;='State Zip Codes'!$S$4,'State Zip Codes'!$S$3,IF(G3906&lt;='State Zip Codes'!$T$4,'State Zip Codes'!$T$3,"OUT OF TERRITORY"))))),$U$3)</f>
        <v>Zone 5</v>
      </c>
    </row>
    <row r="3907" spans="1:8" x14ac:dyDescent="0.25">
      <c r="A3907" t="s">
        <v>370</v>
      </c>
      <c r="B3907">
        <v>47170</v>
      </c>
      <c r="C3907" t="str">
        <f t="shared" si="60"/>
        <v>47170</v>
      </c>
      <c r="D3907" t="s">
        <v>356</v>
      </c>
      <c r="E3907" t="s">
        <v>2207</v>
      </c>
      <c r="F3907" t="s">
        <v>2713</v>
      </c>
      <c r="G3907" s="144">
        <v>76.428656369999999</v>
      </c>
      <c r="H3907" t="str">
        <f>IF(VLOOKUP(A3907,$J$4:$K$19,2)="Y",IF(G3907&lt;='State Zip Codes'!$P$4,'State Zip Codes'!$P$3,IF(G3907&lt;='State Zip Codes'!$Q$4,'State Zip Codes'!$Q$3,IF(G3907&lt;='State Zip Codes'!$R$4,'State Zip Codes'!$R$3,IF(G3907&lt;='State Zip Codes'!$S$4,'State Zip Codes'!$S$3,IF(G3907&lt;='State Zip Codes'!$T$4,'State Zip Codes'!$T$3,"OUT OF TERRITORY"))))),$U$3)</f>
        <v>Zone 5</v>
      </c>
    </row>
    <row r="3908" spans="1:8" x14ac:dyDescent="0.25">
      <c r="A3908" t="s">
        <v>370</v>
      </c>
      <c r="B3908">
        <v>47879</v>
      </c>
      <c r="C3908" t="str">
        <f t="shared" si="60"/>
        <v>47879</v>
      </c>
      <c r="D3908" t="s">
        <v>356</v>
      </c>
      <c r="E3908" t="s">
        <v>2036</v>
      </c>
      <c r="F3908" t="s">
        <v>2714</v>
      </c>
      <c r="G3908" s="144">
        <v>76.428656369999999</v>
      </c>
      <c r="H3908" t="str">
        <f>IF(VLOOKUP(A3908,$J$4:$K$19,2)="Y",IF(G3908&lt;='State Zip Codes'!$P$4,'State Zip Codes'!$P$3,IF(G3908&lt;='State Zip Codes'!$Q$4,'State Zip Codes'!$Q$3,IF(G3908&lt;='State Zip Codes'!$R$4,'State Zip Codes'!$R$3,IF(G3908&lt;='State Zip Codes'!$S$4,'State Zip Codes'!$S$3,IF(G3908&lt;='State Zip Codes'!$T$4,'State Zip Codes'!$T$3,"OUT OF TERRITORY"))))),$U$3)</f>
        <v>Zone 5</v>
      </c>
    </row>
    <row r="3909" spans="1:8" x14ac:dyDescent="0.25">
      <c r="A3909" t="s">
        <v>370</v>
      </c>
      <c r="B3909">
        <v>46988</v>
      </c>
      <c r="C3909" t="str">
        <f t="shared" ref="C3909:C3972" si="61">TRIM(CLEAN(B3909))</f>
        <v>46988</v>
      </c>
      <c r="D3909" t="s">
        <v>356</v>
      </c>
      <c r="E3909" t="s">
        <v>2101</v>
      </c>
      <c r="F3909" t="s">
        <v>2715</v>
      </c>
      <c r="G3909" s="144">
        <v>76.428656369999999</v>
      </c>
      <c r="H3909" t="str">
        <f>IF(VLOOKUP(A3909,$J$4:$K$19,2)="Y",IF(G3909&lt;='State Zip Codes'!$P$4,'State Zip Codes'!$P$3,IF(G3909&lt;='State Zip Codes'!$Q$4,'State Zip Codes'!$Q$3,IF(G3909&lt;='State Zip Codes'!$R$4,'State Zip Codes'!$R$3,IF(G3909&lt;='State Zip Codes'!$S$4,'State Zip Codes'!$S$3,IF(G3909&lt;='State Zip Codes'!$T$4,'State Zip Codes'!$T$3,"OUT OF TERRITORY"))))),$U$3)</f>
        <v>Zone 5</v>
      </c>
    </row>
    <row r="3910" spans="1:8" x14ac:dyDescent="0.25">
      <c r="A3910" t="s">
        <v>370</v>
      </c>
      <c r="B3910">
        <v>46781</v>
      </c>
      <c r="C3910" t="str">
        <f t="shared" si="61"/>
        <v>46781</v>
      </c>
      <c r="D3910" t="s">
        <v>356</v>
      </c>
      <c r="E3910" t="s">
        <v>2716</v>
      </c>
      <c r="F3910" t="s">
        <v>2717</v>
      </c>
      <c r="G3910" s="144">
        <v>76.428656369999999</v>
      </c>
      <c r="H3910" t="str">
        <f>IF(VLOOKUP(A3910,$J$4:$K$19,2)="Y",IF(G3910&lt;='State Zip Codes'!$P$4,'State Zip Codes'!$P$3,IF(G3910&lt;='State Zip Codes'!$Q$4,'State Zip Codes'!$Q$3,IF(G3910&lt;='State Zip Codes'!$R$4,'State Zip Codes'!$R$3,IF(G3910&lt;='State Zip Codes'!$S$4,'State Zip Codes'!$S$3,IF(G3910&lt;='State Zip Codes'!$T$4,'State Zip Codes'!$T$3,"OUT OF TERRITORY"))))),$U$3)</f>
        <v>Zone 5</v>
      </c>
    </row>
    <row r="3911" spans="1:8" x14ac:dyDescent="0.25">
      <c r="A3911" t="s">
        <v>370</v>
      </c>
      <c r="B3911">
        <v>47991</v>
      </c>
      <c r="C3911" t="str">
        <f t="shared" si="61"/>
        <v>47991</v>
      </c>
      <c r="D3911" t="s">
        <v>356</v>
      </c>
      <c r="E3911" t="s">
        <v>1877</v>
      </c>
      <c r="F3911" t="s">
        <v>2718</v>
      </c>
      <c r="G3911" s="144">
        <v>77.05002755999999</v>
      </c>
      <c r="H3911" t="str">
        <f>IF(VLOOKUP(A3911,$J$4:$K$19,2)="Y",IF(G3911&lt;='State Zip Codes'!$P$4,'State Zip Codes'!$P$3,IF(G3911&lt;='State Zip Codes'!$Q$4,'State Zip Codes'!$Q$3,IF(G3911&lt;='State Zip Codes'!$R$4,'State Zip Codes'!$R$3,IF(G3911&lt;='State Zip Codes'!$S$4,'State Zip Codes'!$S$3,IF(G3911&lt;='State Zip Codes'!$T$4,'State Zip Codes'!$T$3,"OUT OF TERRITORY"))))),$U$3)</f>
        <v>Zone 5</v>
      </c>
    </row>
    <row r="3912" spans="1:8" x14ac:dyDescent="0.25">
      <c r="A3912" t="s">
        <v>370</v>
      </c>
      <c r="B3912">
        <v>47371</v>
      </c>
      <c r="C3912" t="str">
        <f t="shared" si="61"/>
        <v>47371</v>
      </c>
      <c r="D3912" t="s">
        <v>356</v>
      </c>
      <c r="E3912" t="s">
        <v>1175</v>
      </c>
      <c r="F3912" t="s">
        <v>2719</v>
      </c>
      <c r="G3912" s="144">
        <v>77.05002755999999</v>
      </c>
      <c r="H3912" t="str">
        <f>IF(VLOOKUP(A3912,$J$4:$K$19,2)="Y",IF(G3912&lt;='State Zip Codes'!$P$4,'State Zip Codes'!$P$3,IF(G3912&lt;='State Zip Codes'!$Q$4,'State Zip Codes'!$Q$3,IF(G3912&lt;='State Zip Codes'!$R$4,'State Zip Codes'!$R$3,IF(G3912&lt;='State Zip Codes'!$S$4,'State Zip Codes'!$S$3,IF(G3912&lt;='State Zip Codes'!$T$4,'State Zip Codes'!$T$3,"OUT OF TERRITORY"))))),$U$3)</f>
        <v>Zone 5</v>
      </c>
    </row>
    <row r="3913" spans="1:8" x14ac:dyDescent="0.25">
      <c r="A3913" t="s">
        <v>370</v>
      </c>
      <c r="B3913">
        <v>46926</v>
      </c>
      <c r="C3913" t="str">
        <f t="shared" si="61"/>
        <v>46926</v>
      </c>
      <c r="D3913" t="s">
        <v>356</v>
      </c>
      <c r="E3913" t="s">
        <v>1090</v>
      </c>
      <c r="F3913" t="s">
        <v>387</v>
      </c>
      <c r="G3913" s="144">
        <v>77.05002755999999</v>
      </c>
      <c r="H3913" t="str">
        <f>IF(VLOOKUP(A3913,$J$4:$K$19,2)="Y",IF(G3913&lt;='State Zip Codes'!$P$4,'State Zip Codes'!$P$3,IF(G3913&lt;='State Zip Codes'!$Q$4,'State Zip Codes'!$Q$3,IF(G3913&lt;='State Zip Codes'!$R$4,'State Zip Codes'!$R$3,IF(G3913&lt;='State Zip Codes'!$S$4,'State Zip Codes'!$S$3,IF(G3913&lt;='State Zip Codes'!$T$4,'State Zip Codes'!$T$3,"OUT OF TERRITORY"))))),$U$3)</f>
        <v>Zone 5</v>
      </c>
    </row>
    <row r="3914" spans="1:8" x14ac:dyDescent="0.25">
      <c r="A3914" t="s">
        <v>370</v>
      </c>
      <c r="B3914">
        <v>46941</v>
      </c>
      <c r="C3914" t="str">
        <f t="shared" si="61"/>
        <v>46941</v>
      </c>
      <c r="D3914" t="s">
        <v>356</v>
      </c>
      <c r="E3914" t="s">
        <v>2278</v>
      </c>
      <c r="F3914" t="s">
        <v>2720</v>
      </c>
      <c r="G3914" s="144">
        <v>77.05002755999999</v>
      </c>
      <c r="H3914" t="str">
        <f>IF(VLOOKUP(A3914,$J$4:$K$19,2)="Y",IF(G3914&lt;='State Zip Codes'!$P$4,'State Zip Codes'!$P$3,IF(G3914&lt;='State Zip Codes'!$Q$4,'State Zip Codes'!$Q$3,IF(G3914&lt;='State Zip Codes'!$R$4,'State Zip Codes'!$R$3,IF(G3914&lt;='State Zip Codes'!$S$4,'State Zip Codes'!$S$3,IF(G3914&lt;='State Zip Codes'!$T$4,'State Zip Codes'!$T$3,"OUT OF TERRITORY"))))),$U$3)</f>
        <v>Zone 5</v>
      </c>
    </row>
    <row r="3915" spans="1:8" x14ac:dyDescent="0.25">
      <c r="A3915" t="s">
        <v>370</v>
      </c>
      <c r="B3915">
        <v>47850</v>
      </c>
      <c r="C3915" t="str">
        <f t="shared" si="61"/>
        <v>47850</v>
      </c>
      <c r="D3915" t="s">
        <v>356</v>
      </c>
      <c r="E3915" t="s">
        <v>2036</v>
      </c>
      <c r="F3915" t="s">
        <v>2721</v>
      </c>
      <c r="G3915" s="144">
        <v>77.05002755999999</v>
      </c>
      <c r="H3915" t="str">
        <f>IF(VLOOKUP(A3915,$J$4:$K$19,2)="Y",IF(G3915&lt;='State Zip Codes'!$P$4,'State Zip Codes'!$P$3,IF(G3915&lt;='State Zip Codes'!$Q$4,'State Zip Codes'!$Q$3,IF(G3915&lt;='State Zip Codes'!$R$4,'State Zip Codes'!$R$3,IF(G3915&lt;='State Zip Codes'!$S$4,'State Zip Codes'!$S$3,IF(G3915&lt;='State Zip Codes'!$T$4,'State Zip Codes'!$T$3,"OUT OF TERRITORY"))))),$U$3)</f>
        <v>Zone 5</v>
      </c>
    </row>
    <row r="3916" spans="1:8" x14ac:dyDescent="0.25">
      <c r="A3916" t="s">
        <v>370</v>
      </c>
      <c r="B3916">
        <v>47250</v>
      </c>
      <c r="C3916" t="str">
        <f t="shared" si="61"/>
        <v>47250</v>
      </c>
      <c r="D3916" t="s">
        <v>356</v>
      </c>
      <c r="E3916" t="s">
        <v>388</v>
      </c>
      <c r="F3916" t="s">
        <v>1071</v>
      </c>
      <c r="G3916" s="144">
        <v>77.05002755999999</v>
      </c>
      <c r="H3916" t="str">
        <f>IF(VLOOKUP(A3916,$J$4:$K$19,2)="Y",IF(G3916&lt;='State Zip Codes'!$P$4,'State Zip Codes'!$P$3,IF(G3916&lt;='State Zip Codes'!$Q$4,'State Zip Codes'!$Q$3,IF(G3916&lt;='State Zip Codes'!$R$4,'State Zip Codes'!$R$3,IF(G3916&lt;='State Zip Codes'!$S$4,'State Zip Codes'!$S$3,IF(G3916&lt;='State Zip Codes'!$T$4,'State Zip Codes'!$T$3,"OUT OF TERRITORY"))))),$U$3)</f>
        <v>Zone 5</v>
      </c>
    </row>
    <row r="3917" spans="1:8" x14ac:dyDescent="0.25">
      <c r="A3917" t="s">
        <v>370</v>
      </c>
      <c r="B3917">
        <v>47971</v>
      </c>
      <c r="C3917" t="str">
        <f t="shared" si="61"/>
        <v>47971</v>
      </c>
      <c r="D3917" t="s">
        <v>356</v>
      </c>
      <c r="E3917" t="s">
        <v>2410</v>
      </c>
      <c r="F3917" t="s">
        <v>826</v>
      </c>
      <c r="G3917" s="144">
        <v>77.05002755999999</v>
      </c>
      <c r="H3917" t="str">
        <f>IF(VLOOKUP(A3917,$J$4:$K$19,2)="Y",IF(G3917&lt;='State Zip Codes'!$P$4,'State Zip Codes'!$P$3,IF(G3917&lt;='State Zip Codes'!$Q$4,'State Zip Codes'!$Q$3,IF(G3917&lt;='State Zip Codes'!$R$4,'State Zip Codes'!$R$3,IF(G3917&lt;='State Zip Codes'!$S$4,'State Zip Codes'!$S$3,IF(G3917&lt;='State Zip Codes'!$T$4,'State Zip Codes'!$T$3,"OUT OF TERRITORY"))))),$U$3)</f>
        <v>Zone 5</v>
      </c>
    </row>
    <row r="3918" spans="1:8" x14ac:dyDescent="0.25">
      <c r="A3918" t="s">
        <v>370</v>
      </c>
      <c r="B3918">
        <v>47848</v>
      </c>
      <c r="C3918" t="str">
        <f t="shared" si="61"/>
        <v>47848</v>
      </c>
      <c r="D3918" t="s">
        <v>356</v>
      </c>
      <c r="E3918" t="s">
        <v>2036</v>
      </c>
      <c r="F3918" t="s">
        <v>2722</v>
      </c>
      <c r="G3918" s="144">
        <v>77.05002755999999</v>
      </c>
      <c r="H3918" t="str">
        <f>IF(VLOOKUP(A3918,$J$4:$K$19,2)="Y",IF(G3918&lt;='State Zip Codes'!$P$4,'State Zip Codes'!$P$3,IF(G3918&lt;='State Zip Codes'!$Q$4,'State Zip Codes'!$Q$3,IF(G3918&lt;='State Zip Codes'!$R$4,'State Zip Codes'!$R$3,IF(G3918&lt;='State Zip Codes'!$S$4,'State Zip Codes'!$S$3,IF(G3918&lt;='State Zip Codes'!$T$4,'State Zip Codes'!$T$3,"OUT OF TERRITORY"))))),$U$3)</f>
        <v>Zone 5</v>
      </c>
    </row>
    <row r="3919" spans="1:8" x14ac:dyDescent="0.25">
      <c r="A3919" t="s">
        <v>370</v>
      </c>
      <c r="B3919">
        <v>46950</v>
      </c>
      <c r="C3919" t="str">
        <f t="shared" si="61"/>
        <v>46950</v>
      </c>
      <c r="D3919" t="s">
        <v>356</v>
      </c>
      <c r="E3919" t="s">
        <v>2101</v>
      </c>
      <c r="F3919" t="s">
        <v>2723</v>
      </c>
      <c r="G3919" s="144">
        <v>77.671398749999994</v>
      </c>
      <c r="H3919" t="str">
        <f>IF(VLOOKUP(A3919,$J$4:$K$19,2)="Y",IF(G3919&lt;='State Zip Codes'!$P$4,'State Zip Codes'!$P$3,IF(G3919&lt;='State Zip Codes'!$Q$4,'State Zip Codes'!$Q$3,IF(G3919&lt;='State Zip Codes'!$R$4,'State Zip Codes'!$R$3,IF(G3919&lt;='State Zip Codes'!$S$4,'State Zip Codes'!$S$3,IF(G3919&lt;='State Zip Codes'!$T$4,'State Zip Codes'!$T$3,"OUT OF TERRITORY"))))),$U$3)</f>
        <v>Zone 5</v>
      </c>
    </row>
    <row r="3920" spans="1:8" x14ac:dyDescent="0.25">
      <c r="A3920" t="s">
        <v>370</v>
      </c>
      <c r="B3920">
        <v>46759</v>
      </c>
      <c r="C3920" t="str">
        <f t="shared" si="61"/>
        <v>46759</v>
      </c>
      <c r="D3920" t="s">
        <v>356</v>
      </c>
      <c r="E3920" t="s">
        <v>2716</v>
      </c>
      <c r="F3920" t="s">
        <v>2724</v>
      </c>
      <c r="G3920" s="144">
        <v>77.671398749999994</v>
      </c>
      <c r="H3920" t="str">
        <f>IF(VLOOKUP(A3920,$J$4:$K$19,2)="Y",IF(G3920&lt;='State Zip Codes'!$P$4,'State Zip Codes'!$P$3,IF(G3920&lt;='State Zip Codes'!$Q$4,'State Zip Codes'!$Q$3,IF(G3920&lt;='State Zip Codes'!$R$4,'State Zip Codes'!$R$3,IF(G3920&lt;='State Zip Codes'!$S$4,'State Zip Codes'!$S$3,IF(G3920&lt;='State Zip Codes'!$T$4,'State Zip Codes'!$T$3,"OUT OF TERRITORY"))))),$U$3)</f>
        <v>Zone 5</v>
      </c>
    </row>
    <row r="3921" spans="1:8" x14ac:dyDescent="0.25">
      <c r="A3921" t="s">
        <v>370</v>
      </c>
      <c r="B3921">
        <v>47017</v>
      </c>
      <c r="C3921" t="str">
        <f t="shared" si="61"/>
        <v>47017</v>
      </c>
      <c r="D3921" t="s">
        <v>356</v>
      </c>
      <c r="E3921" t="s">
        <v>2638</v>
      </c>
      <c r="F3921" t="s">
        <v>2725</v>
      </c>
      <c r="G3921" s="144">
        <v>77.671398749999994</v>
      </c>
      <c r="H3921" t="str">
        <f>IF(VLOOKUP(A3921,$J$4:$K$19,2)="Y",IF(G3921&lt;='State Zip Codes'!$P$4,'State Zip Codes'!$P$3,IF(G3921&lt;='State Zip Codes'!$Q$4,'State Zip Codes'!$Q$3,IF(G3921&lt;='State Zip Codes'!$R$4,'State Zip Codes'!$R$3,IF(G3921&lt;='State Zip Codes'!$S$4,'State Zip Codes'!$S$3,IF(G3921&lt;='State Zip Codes'!$T$4,'State Zip Codes'!$T$3,"OUT OF TERRITORY"))))),$U$3)</f>
        <v>Zone 5</v>
      </c>
    </row>
    <row r="3922" spans="1:8" x14ac:dyDescent="0.25">
      <c r="A3922" t="s">
        <v>370</v>
      </c>
      <c r="B3922">
        <v>46978</v>
      </c>
      <c r="C3922" t="str">
        <f t="shared" si="61"/>
        <v>46978</v>
      </c>
      <c r="D3922" t="s">
        <v>356</v>
      </c>
      <c r="E3922" t="s">
        <v>2101</v>
      </c>
      <c r="F3922" t="s">
        <v>2726</v>
      </c>
      <c r="G3922" s="144">
        <v>77.671398749999994</v>
      </c>
      <c r="H3922" t="str">
        <f>IF(VLOOKUP(A3922,$J$4:$K$19,2)="Y",IF(G3922&lt;='State Zip Codes'!$P$4,'State Zip Codes'!$P$3,IF(G3922&lt;='State Zip Codes'!$Q$4,'State Zip Codes'!$Q$3,IF(G3922&lt;='State Zip Codes'!$R$4,'State Zip Codes'!$R$3,IF(G3922&lt;='State Zip Codes'!$S$4,'State Zip Codes'!$S$3,IF(G3922&lt;='State Zip Codes'!$T$4,'State Zip Codes'!$T$3,"OUT OF TERRITORY"))))),$U$3)</f>
        <v>Zone 5</v>
      </c>
    </row>
    <row r="3923" spans="1:8" x14ac:dyDescent="0.25">
      <c r="A3923" t="s">
        <v>370</v>
      </c>
      <c r="B3923">
        <v>47108</v>
      </c>
      <c r="C3923" t="str">
        <f t="shared" si="61"/>
        <v>47108</v>
      </c>
      <c r="D3923" t="s">
        <v>356</v>
      </c>
      <c r="E3923" t="s">
        <v>510</v>
      </c>
      <c r="F3923" t="s">
        <v>2727</v>
      </c>
      <c r="G3923" s="144">
        <v>78.292769939999999</v>
      </c>
      <c r="H3923" t="str">
        <f>IF(VLOOKUP(A3923,$J$4:$K$19,2)="Y",IF(G3923&lt;='State Zip Codes'!$P$4,'State Zip Codes'!$P$3,IF(G3923&lt;='State Zip Codes'!$Q$4,'State Zip Codes'!$Q$3,IF(G3923&lt;='State Zip Codes'!$R$4,'State Zip Codes'!$R$3,IF(G3923&lt;='State Zip Codes'!$S$4,'State Zip Codes'!$S$3,IF(G3923&lt;='State Zip Codes'!$T$4,'State Zip Codes'!$T$3,"OUT OF TERRITORY"))))),$U$3)</f>
        <v>Zone 5</v>
      </c>
    </row>
    <row r="3924" spans="1:8" x14ac:dyDescent="0.25">
      <c r="A3924" t="s">
        <v>370</v>
      </c>
      <c r="B3924">
        <v>46702</v>
      </c>
      <c r="C3924" t="str">
        <f t="shared" si="61"/>
        <v>46702</v>
      </c>
      <c r="D3924" t="s">
        <v>356</v>
      </c>
      <c r="E3924" t="s">
        <v>2700</v>
      </c>
      <c r="F3924" t="s">
        <v>2728</v>
      </c>
      <c r="G3924" s="144">
        <v>78.292769939999999</v>
      </c>
      <c r="H3924" t="str">
        <f>IF(VLOOKUP(A3924,$J$4:$K$19,2)="Y",IF(G3924&lt;='State Zip Codes'!$P$4,'State Zip Codes'!$P$3,IF(G3924&lt;='State Zip Codes'!$Q$4,'State Zip Codes'!$Q$3,IF(G3924&lt;='State Zip Codes'!$R$4,'State Zip Codes'!$R$3,IF(G3924&lt;='State Zip Codes'!$S$4,'State Zip Codes'!$S$3,IF(G3924&lt;='State Zip Codes'!$T$4,'State Zip Codes'!$T$3,"OUT OF TERRITORY"))))),$U$3)</f>
        <v>Zone 5</v>
      </c>
    </row>
    <row r="3925" spans="1:8" x14ac:dyDescent="0.25">
      <c r="A3925" t="s">
        <v>370</v>
      </c>
      <c r="B3925">
        <v>47562</v>
      </c>
      <c r="C3925" t="str">
        <f t="shared" si="61"/>
        <v>47562</v>
      </c>
      <c r="D3925" t="s">
        <v>356</v>
      </c>
      <c r="E3925" t="s">
        <v>2729</v>
      </c>
      <c r="F3925" t="s">
        <v>2730</v>
      </c>
      <c r="G3925" s="144">
        <v>78.292769939999999</v>
      </c>
      <c r="H3925" t="str">
        <f>IF(VLOOKUP(A3925,$J$4:$K$19,2)="Y",IF(G3925&lt;='State Zip Codes'!$P$4,'State Zip Codes'!$P$3,IF(G3925&lt;='State Zip Codes'!$Q$4,'State Zip Codes'!$Q$3,IF(G3925&lt;='State Zip Codes'!$R$4,'State Zip Codes'!$R$3,IF(G3925&lt;='State Zip Codes'!$S$4,'State Zip Codes'!$S$3,IF(G3925&lt;='State Zip Codes'!$T$4,'State Zip Codes'!$T$3,"OUT OF TERRITORY"))))),$U$3)</f>
        <v>Zone 5</v>
      </c>
    </row>
    <row r="3926" spans="1:8" x14ac:dyDescent="0.25">
      <c r="A3926" t="s">
        <v>370</v>
      </c>
      <c r="B3926">
        <v>47018</v>
      </c>
      <c r="C3926" t="str">
        <f t="shared" si="61"/>
        <v>47018</v>
      </c>
      <c r="D3926" t="s">
        <v>356</v>
      </c>
      <c r="E3926" t="s">
        <v>2706</v>
      </c>
      <c r="F3926" t="s">
        <v>2731</v>
      </c>
      <c r="G3926" s="144">
        <v>78.91414112999999</v>
      </c>
      <c r="H3926" t="str">
        <f>IF(VLOOKUP(A3926,$J$4:$K$19,2)="Y",IF(G3926&lt;='State Zip Codes'!$P$4,'State Zip Codes'!$P$3,IF(G3926&lt;='State Zip Codes'!$Q$4,'State Zip Codes'!$Q$3,IF(G3926&lt;='State Zip Codes'!$R$4,'State Zip Codes'!$R$3,IF(G3926&lt;='State Zip Codes'!$S$4,'State Zip Codes'!$S$3,IF(G3926&lt;='State Zip Codes'!$T$4,'State Zip Codes'!$T$3,"OUT OF TERRITORY"))))),$U$3)</f>
        <v>Zone 5</v>
      </c>
    </row>
    <row r="3927" spans="1:8" x14ac:dyDescent="0.25">
      <c r="A3927" t="s">
        <v>370</v>
      </c>
      <c r="B3927">
        <v>47980</v>
      </c>
      <c r="C3927" t="str">
        <f t="shared" si="61"/>
        <v>47980</v>
      </c>
      <c r="D3927" t="s">
        <v>356</v>
      </c>
      <c r="E3927" t="s">
        <v>2346</v>
      </c>
      <c r="F3927" t="s">
        <v>2039</v>
      </c>
      <c r="G3927" s="144">
        <v>78.91414112999999</v>
      </c>
      <c r="H3927" t="str">
        <f>IF(VLOOKUP(A3927,$J$4:$K$19,2)="Y",IF(G3927&lt;='State Zip Codes'!$P$4,'State Zip Codes'!$P$3,IF(G3927&lt;='State Zip Codes'!$Q$4,'State Zip Codes'!$Q$3,IF(G3927&lt;='State Zip Codes'!$R$4,'State Zip Codes'!$R$3,IF(G3927&lt;='State Zip Codes'!$S$4,'State Zip Codes'!$S$3,IF(G3927&lt;='State Zip Codes'!$T$4,'State Zip Codes'!$T$3,"OUT OF TERRITORY"))))),$U$3)</f>
        <v>Zone 5</v>
      </c>
    </row>
    <row r="3928" spans="1:8" x14ac:dyDescent="0.25">
      <c r="A3928" t="s">
        <v>370</v>
      </c>
      <c r="B3928">
        <v>47224</v>
      </c>
      <c r="C3928" t="str">
        <f t="shared" si="61"/>
        <v>47224</v>
      </c>
      <c r="D3928" t="s">
        <v>356</v>
      </c>
      <c r="E3928" t="s">
        <v>388</v>
      </c>
      <c r="F3928" t="s">
        <v>2732</v>
      </c>
      <c r="G3928" s="144">
        <v>78.91414112999999</v>
      </c>
      <c r="H3928" t="str">
        <f>IF(VLOOKUP(A3928,$J$4:$K$19,2)="Y",IF(G3928&lt;='State Zip Codes'!$P$4,'State Zip Codes'!$P$3,IF(G3928&lt;='State Zip Codes'!$Q$4,'State Zip Codes'!$Q$3,IF(G3928&lt;='State Zip Codes'!$R$4,'State Zip Codes'!$R$3,IF(G3928&lt;='State Zip Codes'!$S$4,'State Zip Codes'!$S$3,IF(G3928&lt;='State Zip Codes'!$T$4,'State Zip Codes'!$T$3,"OUT OF TERRITORY"))))),$U$3)</f>
        <v>Zone 5</v>
      </c>
    </row>
    <row r="3929" spans="1:8" x14ac:dyDescent="0.25">
      <c r="A3929" t="s">
        <v>370</v>
      </c>
      <c r="B3929">
        <v>46766</v>
      </c>
      <c r="C3929" t="str">
        <f t="shared" si="61"/>
        <v>46766</v>
      </c>
      <c r="D3929" t="s">
        <v>356</v>
      </c>
      <c r="E3929" t="s">
        <v>2716</v>
      </c>
      <c r="F3929" t="s">
        <v>2733</v>
      </c>
      <c r="G3929" s="144">
        <v>78.91414112999999</v>
      </c>
      <c r="H3929" t="str">
        <f>IF(VLOOKUP(A3929,$J$4:$K$19,2)="Y",IF(G3929&lt;='State Zip Codes'!$P$4,'State Zip Codes'!$P$3,IF(G3929&lt;='State Zip Codes'!$Q$4,'State Zip Codes'!$Q$3,IF(G3929&lt;='State Zip Codes'!$R$4,'State Zip Codes'!$R$3,IF(G3929&lt;='State Zip Codes'!$S$4,'State Zip Codes'!$S$3,IF(G3929&lt;='State Zip Codes'!$T$4,'State Zip Codes'!$T$3,"OUT OF TERRITORY"))))),$U$3)</f>
        <v>Zone 5</v>
      </c>
    </row>
    <row r="3930" spans="1:8" x14ac:dyDescent="0.25">
      <c r="A3930" t="s">
        <v>370</v>
      </c>
      <c r="B3930">
        <v>47025</v>
      </c>
      <c r="C3930" t="str">
        <f t="shared" si="61"/>
        <v>47025</v>
      </c>
      <c r="D3930" t="s">
        <v>356</v>
      </c>
      <c r="E3930" t="s">
        <v>2706</v>
      </c>
      <c r="F3930" t="s">
        <v>2734</v>
      </c>
      <c r="G3930" s="144">
        <v>79.535512319999995</v>
      </c>
      <c r="H3930" t="str">
        <f>IF(VLOOKUP(A3930,$J$4:$K$19,2)="Y",IF(G3930&lt;='State Zip Codes'!$P$4,'State Zip Codes'!$P$3,IF(G3930&lt;='State Zip Codes'!$Q$4,'State Zip Codes'!$Q$3,IF(G3930&lt;='State Zip Codes'!$R$4,'State Zip Codes'!$R$3,IF(G3930&lt;='State Zip Codes'!$S$4,'State Zip Codes'!$S$3,IF(G3930&lt;='State Zip Codes'!$T$4,'State Zip Codes'!$T$3,"OUT OF TERRITORY"))))),$U$3)</f>
        <v>Zone 5</v>
      </c>
    </row>
    <row r="3931" spans="1:8" x14ac:dyDescent="0.25">
      <c r="A3931" t="s">
        <v>370</v>
      </c>
      <c r="B3931">
        <v>47381</v>
      </c>
      <c r="C3931" t="str">
        <f t="shared" si="61"/>
        <v>47381</v>
      </c>
      <c r="D3931" t="s">
        <v>356</v>
      </c>
      <c r="E3931" t="s">
        <v>1175</v>
      </c>
      <c r="F3931" t="s">
        <v>2735</v>
      </c>
      <c r="G3931" s="144">
        <v>80.778254699999991</v>
      </c>
      <c r="H3931" t="str">
        <f>IF(VLOOKUP(A3931,$J$4:$K$19,2)="Y",IF(G3931&lt;='State Zip Codes'!$P$4,'State Zip Codes'!$P$3,IF(G3931&lt;='State Zip Codes'!$Q$4,'State Zip Codes'!$Q$3,IF(G3931&lt;='State Zip Codes'!$R$4,'State Zip Codes'!$R$3,IF(G3931&lt;='State Zip Codes'!$S$4,'State Zip Codes'!$S$3,IF(G3931&lt;='State Zip Codes'!$T$4,'State Zip Codes'!$T$3,"OUT OF TERRITORY"))))),$U$3)</f>
        <v>Zone 5</v>
      </c>
    </row>
    <row r="3932" spans="1:8" x14ac:dyDescent="0.25">
      <c r="A3932" t="s">
        <v>370</v>
      </c>
      <c r="B3932">
        <v>47001</v>
      </c>
      <c r="C3932" t="str">
        <f t="shared" si="61"/>
        <v>47001</v>
      </c>
      <c r="D3932" t="s">
        <v>356</v>
      </c>
      <c r="E3932" t="s">
        <v>2706</v>
      </c>
      <c r="F3932" t="s">
        <v>396</v>
      </c>
      <c r="G3932" s="144">
        <v>80.778254699999991</v>
      </c>
      <c r="H3932" t="str">
        <f>IF(VLOOKUP(A3932,$J$4:$K$19,2)="Y",IF(G3932&lt;='State Zip Codes'!$P$4,'State Zip Codes'!$P$3,IF(G3932&lt;='State Zip Codes'!$Q$4,'State Zip Codes'!$Q$3,IF(G3932&lt;='State Zip Codes'!$R$4,'State Zip Codes'!$R$3,IF(G3932&lt;='State Zip Codes'!$S$4,'State Zip Codes'!$S$3,IF(G3932&lt;='State Zip Codes'!$T$4,'State Zip Codes'!$T$3,"OUT OF TERRITORY"))))),$U$3)</f>
        <v>Zone 5</v>
      </c>
    </row>
    <row r="3933" spans="1:8" x14ac:dyDescent="0.25">
      <c r="A3933" t="s">
        <v>370</v>
      </c>
      <c r="B3933">
        <v>47921</v>
      </c>
      <c r="C3933" t="str">
        <f t="shared" si="61"/>
        <v>47921</v>
      </c>
      <c r="D3933" t="s">
        <v>356</v>
      </c>
      <c r="E3933" t="s">
        <v>2410</v>
      </c>
      <c r="F3933" t="s">
        <v>2736</v>
      </c>
      <c r="G3933" s="144">
        <v>80.778254699999991</v>
      </c>
      <c r="H3933" t="str">
        <f>IF(VLOOKUP(A3933,$J$4:$K$19,2)="Y",IF(G3933&lt;='State Zip Codes'!$P$4,'State Zip Codes'!$P$3,IF(G3933&lt;='State Zip Codes'!$Q$4,'State Zip Codes'!$Q$3,IF(G3933&lt;='State Zip Codes'!$R$4,'State Zip Codes'!$R$3,IF(G3933&lt;='State Zip Codes'!$S$4,'State Zip Codes'!$S$3,IF(G3933&lt;='State Zip Codes'!$T$4,'State Zip Codes'!$T$3,"OUT OF TERRITORY"))))),$U$3)</f>
        <v>Zone 5</v>
      </c>
    </row>
    <row r="3934" spans="1:8" x14ac:dyDescent="0.25">
      <c r="A3934" t="s">
        <v>370</v>
      </c>
      <c r="B3934">
        <v>47167</v>
      </c>
      <c r="C3934" t="str">
        <f t="shared" si="61"/>
        <v>47167</v>
      </c>
      <c r="D3934" t="s">
        <v>356</v>
      </c>
      <c r="E3934" t="s">
        <v>510</v>
      </c>
      <c r="F3934" t="s">
        <v>2285</v>
      </c>
      <c r="G3934" s="144">
        <v>80.778254699999991</v>
      </c>
      <c r="H3934" t="str">
        <f>IF(VLOOKUP(A3934,$J$4:$K$19,2)="Y",IF(G3934&lt;='State Zip Codes'!$P$4,'State Zip Codes'!$P$3,IF(G3934&lt;='State Zip Codes'!$Q$4,'State Zip Codes'!$Q$3,IF(G3934&lt;='State Zip Codes'!$R$4,'State Zip Codes'!$R$3,IF(G3934&lt;='State Zip Codes'!$S$4,'State Zip Codes'!$S$3,IF(G3934&lt;='State Zip Codes'!$T$4,'State Zip Codes'!$T$3,"OUT OF TERRITORY"))))),$U$3)</f>
        <v>Zone 5</v>
      </c>
    </row>
    <row r="3935" spans="1:8" x14ac:dyDescent="0.25">
      <c r="A3935" t="s">
        <v>370</v>
      </c>
      <c r="B3935">
        <v>47138</v>
      </c>
      <c r="C3935" t="str">
        <f t="shared" si="61"/>
        <v>47138</v>
      </c>
      <c r="D3935" t="s">
        <v>356</v>
      </c>
      <c r="E3935" t="s">
        <v>2207</v>
      </c>
      <c r="F3935" t="s">
        <v>1788</v>
      </c>
      <c r="G3935" s="144">
        <v>80.778254699999991</v>
      </c>
      <c r="H3935" t="str">
        <f>IF(VLOOKUP(A3935,$J$4:$K$19,2)="Y",IF(G3935&lt;='State Zip Codes'!$P$4,'State Zip Codes'!$P$3,IF(G3935&lt;='State Zip Codes'!$Q$4,'State Zip Codes'!$Q$3,IF(G3935&lt;='State Zip Codes'!$R$4,'State Zip Codes'!$R$3,IF(G3935&lt;='State Zip Codes'!$S$4,'State Zip Codes'!$S$3,IF(G3935&lt;='State Zip Codes'!$T$4,'State Zip Codes'!$T$3,"OUT OF TERRITORY"))))),$U$3)</f>
        <v>Zone 5</v>
      </c>
    </row>
    <row r="3936" spans="1:8" x14ac:dyDescent="0.25">
      <c r="A3936" t="s">
        <v>370</v>
      </c>
      <c r="B3936">
        <v>46990</v>
      </c>
      <c r="C3936" t="str">
        <f t="shared" si="61"/>
        <v>46990</v>
      </c>
      <c r="D3936" t="s">
        <v>356</v>
      </c>
      <c r="E3936" t="s">
        <v>2278</v>
      </c>
      <c r="F3936" t="s">
        <v>1860</v>
      </c>
      <c r="G3936" s="144">
        <v>81.399625889999996</v>
      </c>
      <c r="H3936" t="str">
        <f>IF(VLOOKUP(A3936,$J$4:$K$19,2)="Y",IF(G3936&lt;='State Zip Codes'!$P$4,'State Zip Codes'!$P$3,IF(G3936&lt;='State Zip Codes'!$Q$4,'State Zip Codes'!$Q$3,IF(G3936&lt;='State Zip Codes'!$R$4,'State Zip Codes'!$R$3,IF(G3936&lt;='State Zip Codes'!$S$4,'State Zip Codes'!$S$3,IF(G3936&lt;='State Zip Codes'!$T$4,'State Zip Codes'!$T$3,"OUT OF TERRITORY"))))),$U$3)</f>
        <v>Zone 5</v>
      </c>
    </row>
    <row r="3937" spans="1:8" x14ac:dyDescent="0.25">
      <c r="A3937" t="s">
        <v>370</v>
      </c>
      <c r="B3937">
        <v>46951</v>
      </c>
      <c r="C3937" t="str">
        <f t="shared" si="61"/>
        <v>46951</v>
      </c>
      <c r="D3937" t="s">
        <v>356</v>
      </c>
      <c r="E3937" t="s">
        <v>1090</v>
      </c>
      <c r="F3937" t="s">
        <v>2737</v>
      </c>
      <c r="G3937" s="144">
        <v>81.399625889999996</v>
      </c>
      <c r="H3937" t="str">
        <f>IF(VLOOKUP(A3937,$J$4:$K$19,2)="Y",IF(G3937&lt;='State Zip Codes'!$P$4,'State Zip Codes'!$P$3,IF(G3937&lt;='State Zip Codes'!$Q$4,'State Zip Codes'!$Q$3,IF(G3937&lt;='State Zip Codes'!$R$4,'State Zip Codes'!$R$3,IF(G3937&lt;='State Zip Codes'!$S$4,'State Zip Codes'!$S$3,IF(G3937&lt;='State Zip Codes'!$T$4,'State Zip Codes'!$T$3,"OUT OF TERRITORY"))))),$U$3)</f>
        <v>Zone 5</v>
      </c>
    </row>
    <row r="3938" spans="1:8" x14ac:dyDescent="0.25">
      <c r="A3938" t="s">
        <v>370</v>
      </c>
      <c r="B3938">
        <v>47995</v>
      </c>
      <c r="C3938" t="str">
        <f t="shared" si="61"/>
        <v>47995</v>
      </c>
      <c r="D3938" t="s">
        <v>356</v>
      </c>
      <c r="E3938" t="s">
        <v>2346</v>
      </c>
      <c r="F3938" t="s">
        <v>2738</v>
      </c>
      <c r="G3938" s="144">
        <v>82.020997080000001</v>
      </c>
      <c r="H3938" t="str">
        <f>IF(VLOOKUP(A3938,$J$4:$K$19,2)="Y",IF(G3938&lt;='State Zip Codes'!$P$4,'State Zip Codes'!$P$3,IF(G3938&lt;='State Zip Codes'!$Q$4,'State Zip Codes'!$Q$3,IF(G3938&lt;='State Zip Codes'!$R$4,'State Zip Codes'!$R$3,IF(G3938&lt;='State Zip Codes'!$S$4,'State Zip Codes'!$S$3,IF(G3938&lt;='State Zip Codes'!$T$4,'State Zip Codes'!$T$3,"OUT OF TERRITORY"))))),$U$3)</f>
        <v>Zone 5</v>
      </c>
    </row>
    <row r="3939" spans="1:8" x14ac:dyDescent="0.25">
      <c r="A3939" t="s">
        <v>370</v>
      </c>
      <c r="B3939">
        <v>47452</v>
      </c>
      <c r="C3939" t="str">
        <f t="shared" si="61"/>
        <v>47452</v>
      </c>
      <c r="D3939" t="s">
        <v>356</v>
      </c>
      <c r="E3939" t="s">
        <v>738</v>
      </c>
      <c r="F3939" t="s">
        <v>2739</v>
      </c>
      <c r="G3939" s="144">
        <v>82.020997080000001</v>
      </c>
      <c r="H3939" t="str">
        <f>IF(VLOOKUP(A3939,$J$4:$K$19,2)="Y",IF(G3939&lt;='State Zip Codes'!$P$4,'State Zip Codes'!$P$3,IF(G3939&lt;='State Zip Codes'!$Q$4,'State Zip Codes'!$Q$3,IF(G3939&lt;='State Zip Codes'!$R$4,'State Zip Codes'!$R$3,IF(G3939&lt;='State Zip Codes'!$S$4,'State Zip Codes'!$S$3,IF(G3939&lt;='State Zip Codes'!$T$4,'State Zip Codes'!$T$3,"OUT OF TERRITORY"))))),$U$3)</f>
        <v>Zone 5</v>
      </c>
    </row>
    <row r="3940" spans="1:8" x14ac:dyDescent="0.25">
      <c r="A3940" t="s">
        <v>370</v>
      </c>
      <c r="B3940">
        <v>47326</v>
      </c>
      <c r="C3940" t="str">
        <f t="shared" si="61"/>
        <v>47326</v>
      </c>
      <c r="D3940" t="s">
        <v>356</v>
      </c>
      <c r="E3940" t="s">
        <v>1175</v>
      </c>
      <c r="F3940" t="s">
        <v>2740</v>
      </c>
      <c r="G3940" s="144">
        <v>82.020997080000001</v>
      </c>
      <c r="H3940" t="str">
        <f>IF(VLOOKUP(A3940,$J$4:$K$19,2)="Y",IF(G3940&lt;='State Zip Codes'!$P$4,'State Zip Codes'!$P$3,IF(G3940&lt;='State Zip Codes'!$Q$4,'State Zip Codes'!$Q$3,IF(G3940&lt;='State Zip Codes'!$R$4,'State Zip Codes'!$R$3,IF(G3940&lt;='State Zip Codes'!$S$4,'State Zip Codes'!$S$3,IF(G3940&lt;='State Zip Codes'!$T$4,'State Zip Codes'!$T$3,"OUT OF TERRITORY"))))),$U$3)</f>
        <v>Zone 5</v>
      </c>
    </row>
    <row r="3941" spans="1:8" x14ac:dyDescent="0.25">
      <c r="A3941" t="s">
        <v>370</v>
      </c>
      <c r="B3941">
        <v>47529</v>
      </c>
      <c r="C3941" t="str">
        <f t="shared" si="61"/>
        <v>47529</v>
      </c>
      <c r="D3941" t="s">
        <v>356</v>
      </c>
      <c r="E3941" t="s">
        <v>2729</v>
      </c>
      <c r="F3941" t="s">
        <v>2741</v>
      </c>
      <c r="G3941" s="144">
        <v>82.020997080000001</v>
      </c>
      <c r="H3941" t="str">
        <f>IF(VLOOKUP(A3941,$J$4:$K$19,2)="Y",IF(G3941&lt;='State Zip Codes'!$P$4,'State Zip Codes'!$P$3,IF(G3941&lt;='State Zip Codes'!$Q$4,'State Zip Codes'!$Q$3,IF(G3941&lt;='State Zip Codes'!$R$4,'State Zip Codes'!$R$3,IF(G3941&lt;='State Zip Codes'!$S$4,'State Zip Codes'!$S$3,IF(G3941&lt;='State Zip Codes'!$T$4,'State Zip Codes'!$T$3,"OUT OF TERRITORY"))))),$U$3)</f>
        <v>Zone 5</v>
      </c>
    </row>
    <row r="3942" spans="1:8" x14ac:dyDescent="0.25">
      <c r="A3942" t="s">
        <v>370</v>
      </c>
      <c r="B3942">
        <v>47882</v>
      </c>
      <c r="C3942" t="str">
        <f t="shared" si="61"/>
        <v>47882</v>
      </c>
      <c r="D3942" t="s">
        <v>356</v>
      </c>
      <c r="E3942" t="s">
        <v>2036</v>
      </c>
      <c r="F3942" t="s">
        <v>2036</v>
      </c>
      <c r="G3942" s="144">
        <v>82.020997080000001</v>
      </c>
      <c r="H3942" t="str">
        <f>IF(VLOOKUP(A3942,$J$4:$K$19,2)="Y",IF(G3942&lt;='State Zip Codes'!$P$4,'State Zip Codes'!$P$3,IF(G3942&lt;='State Zip Codes'!$Q$4,'State Zip Codes'!$Q$3,IF(G3942&lt;='State Zip Codes'!$R$4,'State Zip Codes'!$R$3,IF(G3942&lt;='State Zip Codes'!$S$4,'State Zip Codes'!$S$3,IF(G3942&lt;='State Zip Codes'!$T$4,'State Zip Codes'!$T$3,"OUT OF TERRITORY"))))),$U$3)</f>
        <v>Zone 5</v>
      </c>
    </row>
    <row r="3943" spans="1:8" x14ac:dyDescent="0.25">
      <c r="A3943" t="s">
        <v>370</v>
      </c>
      <c r="B3943">
        <v>46974</v>
      </c>
      <c r="C3943" t="str">
        <f t="shared" si="61"/>
        <v>46974</v>
      </c>
      <c r="D3943" t="s">
        <v>356</v>
      </c>
      <c r="E3943" t="s">
        <v>2278</v>
      </c>
      <c r="F3943" t="s">
        <v>2742</v>
      </c>
      <c r="G3943" s="144">
        <v>82.642368269999992</v>
      </c>
      <c r="H3943" t="str">
        <f>IF(VLOOKUP(A3943,$J$4:$K$19,2)="Y",IF(G3943&lt;='State Zip Codes'!$P$4,'State Zip Codes'!$P$3,IF(G3943&lt;='State Zip Codes'!$Q$4,'State Zip Codes'!$Q$3,IF(G3943&lt;='State Zip Codes'!$R$4,'State Zip Codes'!$R$3,IF(G3943&lt;='State Zip Codes'!$S$4,'State Zip Codes'!$S$3,IF(G3943&lt;='State Zip Codes'!$T$4,'State Zip Codes'!$T$3,"OUT OF TERRITORY"))))),$U$3)</f>
        <v>Zone 5</v>
      </c>
    </row>
    <row r="3944" spans="1:8" x14ac:dyDescent="0.25">
      <c r="A3944" t="s">
        <v>370</v>
      </c>
      <c r="B3944">
        <v>47469</v>
      </c>
      <c r="C3944" t="str">
        <f t="shared" si="61"/>
        <v>47469</v>
      </c>
      <c r="D3944" t="s">
        <v>356</v>
      </c>
      <c r="E3944" t="s">
        <v>738</v>
      </c>
      <c r="F3944" t="s">
        <v>2743</v>
      </c>
      <c r="G3944" s="144">
        <v>82.642368269999992</v>
      </c>
      <c r="H3944" t="str">
        <f>IF(VLOOKUP(A3944,$J$4:$K$19,2)="Y",IF(G3944&lt;='State Zip Codes'!$P$4,'State Zip Codes'!$P$3,IF(G3944&lt;='State Zip Codes'!$Q$4,'State Zip Codes'!$Q$3,IF(G3944&lt;='State Zip Codes'!$R$4,'State Zip Codes'!$R$3,IF(G3944&lt;='State Zip Codes'!$S$4,'State Zip Codes'!$S$3,IF(G3944&lt;='State Zip Codes'!$T$4,'State Zip Codes'!$T$3,"OUT OF TERRITORY"))))),$U$3)</f>
        <v>Zone 5</v>
      </c>
    </row>
    <row r="3945" spans="1:8" x14ac:dyDescent="0.25">
      <c r="A3945" t="s">
        <v>370</v>
      </c>
      <c r="B3945">
        <v>47578</v>
      </c>
      <c r="C3945" t="str">
        <f t="shared" si="61"/>
        <v>47578</v>
      </c>
      <c r="D3945" t="s">
        <v>356</v>
      </c>
      <c r="E3945" t="s">
        <v>1929</v>
      </c>
      <c r="F3945" t="s">
        <v>2744</v>
      </c>
      <c r="G3945" s="144">
        <v>82.642368269999992</v>
      </c>
      <c r="H3945" t="str">
        <f>IF(VLOOKUP(A3945,$J$4:$K$19,2)="Y",IF(G3945&lt;='State Zip Codes'!$P$4,'State Zip Codes'!$P$3,IF(G3945&lt;='State Zip Codes'!$Q$4,'State Zip Codes'!$Q$3,IF(G3945&lt;='State Zip Codes'!$R$4,'State Zip Codes'!$R$3,IF(G3945&lt;='State Zip Codes'!$S$4,'State Zip Codes'!$S$3,IF(G3945&lt;='State Zip Codes'!$T$4,'State Zip Codes'!$T$3,"OUT OF TERRITORY"))))),$U$3)</f>
        <v>Zone 5</v>
      </c>
    </row>
    <row r="3946" spans="1:8" x14ac:dyDescent="0.25">
      <c r="A3946" t="s">
        <v>370</v>
      </c>
      <c r="B3946">
        <v>47177</v>
      </c>
      <c r="C3946" t="str">
        <f t="shared" si="61"/>
        <v>47177</v>
      </c>
      <c r="D3946" t="s">
        <v>356</v>
      </c>
      <c r="E3946" t="s">
        <v>2207</v>
      </c>
      <c r="F3946" t="s">
        <v>2745</v>
      </c>
      <c r="G3946" s="144">
        <v>82.642368269999992</v>
      </c>
      <c r="H3946" t="str">
        <f>IF(VLOOKUP(A3946,$J$4:$K$19,2)="Y",IF(G3946&lt;='State Zip Codes'!$P$4,'State Zip Codes'!$P$3,IF(G3946&lt;='State Zip Codes'!$Q$4,'State Zip Codes'!$Q$3,IF(G3946&lt;='State Zip Codes'!$R$4,'State Zip Codes'!$R$3,IF(G3946&lt;='State Zip Codes'!$S$4,'State Zip Codes'!$S$3,IF(G3946&lt;='State Zip Codes'!$T$4,'State Zip Codes'!$T$3,"OUT OF TERRITORY"))))),$U$3)</f>
        <v>Zone 5</v>
      </c>
    </row>
    <row r="3947" spans="1:8" x14ac:dyDescent="0.25">
      <c r="A3947" t="s">
        <v>370</v>
      </c>
      <c r="B3947">
        <v>47581</v>
      </c>
      <c r="C3947" t="str">
        <f t="shared" si="61"/>
        <v>47581</v>
      </c>
      <c r="D3947" t="s">
        <v>356</v>
      </c>
      <c r="E3947" t="s">
        <v>976</v>
      </c>
      <c r="F3947" t="s">
        <v>2746</v>
      </c>
      <c r="G3947" s="144">
        <v>82.642368269999992</v>
      </c>
      <c r="H3947" t="str">
        <f>IF(VLOOKUP(A3947,$J$4:$K$19,2)="Y",IF(G3947&lt;='State Zip Codes'!$P$4,'State Zip Codes'!$P$3,IF(G3947&lt;='State Zip Codes'!$Q$4,'State Zip Codes'!$Q$3,IF(G3947&lt;='State Zip Codes'!$R$4,'State Zip Codes'!$R$3,IF(G3947&lt;='State Zip Codes'!$S$4,'State Zip Codes'!$S$3,IF(G3947&lt;='State Zip Codes'!$T$4,'State Zip Codes'!$T$3,"OUT OF TERRITORY"))))),$U$3)</f>
        <v>Zone 5</v>
      </c>
    </row>
    <row r="3948" spans="1:8" x14ac:dyDescent="0.25">
      <c r="A3948" t="s">
        <v>370</v>
      </c>
      <c r="B3948">
        <v>46714</v>
      </c>
      <c r="C3948" t="str">
        <f t="shared" si="61"/>
        <v>46714</v>
      </c>
      <c r="D3948" t="s">
        <v>356</v>
      </c>
      <c r="E3948" t="s">
        <v>2716</v>
      </c>
      <c r="F3948" t="s">
        <v>2747</v>
      </c>
      <c r="G3948" s="144">
        <v>83.263739459999996</v>
      </c>
      <c r="H3948" t="str">
        <f>IF(VLOOKUP(A3948,$J$4:$K$19,2)="Y",IF(G3948&lt;='State Zip Codes'!$P$4,'State Zip Codes'!$P$3,IF(G3948&lt;='State Zip Codes'!$Q$4,'State Zip Codes'!$Q$3,IF(G3948&lt;='State Zip Codes'!$R$4,'State Zip Codes'!$R$3,IF(G3948&lt;='State Zip Codes'!$S$4,'State Zip Codes'!$S$3,IF(G3948&lt;='State Zip Codes'!$T$4,'State Zip Codes'!$T$3,"OUT OF TERRITORY"))))),$U$3)</f>
        <v>Zone 5</v>
      </c>
    </row>
    <row r="3949" spans="1:8" x14ac:dyDescent="0.25">
      <c r="A3949" t="s">
        <v>370</v>
      </c>
      <c r="B3949">
        <v>46750</v>
      </c>
      <c r="C3949" t="str">
        <f t="shared" si="61"/>
        <v>46750</v>
      </c>
      <c r="D3949" t="s">
        <v>356</v>
      </c>
      <c r="E3949" t="s">
        <v>2700</v>
      </c>
      <c r="F3949" t="s">
        <v>2700</v>
      </c>
      <c r="G3949" s="144">
        <v>83.263739459999996</v>
      </c>
      <c r="H3949" t="str">
        <f>IF(VLOOKUP(A3949,$J$4:$K$19,2)="Y",IF(G3949&lt;='State Zip Codes'!$P$4,'State Zip Codes'!$P$3,IF(G3949&lt;='State Zip Codes'!$Q$4,'State Zip Codes'!$Q$3,IF(G3949&lt;='State Zip Codes'!$R$4,'State Zip Codes'!$R$3,IF(G3949&lt;='State Zip Codes'!$S$4,'State Zip Codes'!$S$3,IF(G3949&lt;='State Zip Codes'!$T$4,'State Zip Codes'!$T$3,"OUT OF TERRITORY"))))),$U$3)</f>
        <v>Zone 5</v>
      </c>
    </row>
    <row r="3950" spans="1:8" x14ac:dyDescent="0.25">
      <c r="A3950" t="s">
        <v>370</v>
      </c>
      <c r="B3950">
        <v>47944</v>
      </c>
      <c r="C3950" t="str">
        <f t="shared" si="61"/>
        <v>47944</v>
      </c>
      <c r="D3950" t="s">
        <v>356</v>
      </c>
      <c r="E3950" t="s">
        <v>2410</v>
      </c>
      <c r="F3950" t="s">
        <v>605</v>
      </c>
      <c r="G3950" s="144">
        <v>83.885110650000001</v>
      </c>
      <c r="H3950" t="str">
        <f>IF(VLOOKUP(A3950,$J$4:$K$19,2)="Y",IF(G3950&lt;='State Zip Codes'!$P$4,'State Zip Codes'!$P$3,IF(G3950&lt;='State Zip Codes'!$Q$4,'State Zip Codes'!$Q$3,IF(G3950&lt;='State Zip Codes'!$R$4,'State Zip Codes'!$R$3,IF(G3950&lt;='State Zip Codes'!$S$4,'State Zip Codes'!$S$3,IF(G3950&lt;='State Zip Codes'!$T$4,'State Zip Codes'!$T$3,"OUT OF TERRITORY"))))),$U$3)</f>
        <v>Zone 5</v>
      </c>
    </row>
    <row r="3951" spans="1:8" x14ac:dyDescent="0.25">
      <c r="A3951" t="s">
        <v>370</v>
      </c>
      <c r="B3951">
        <v>47243</v>
      </c>
      <c r="C3951" t="str">
        <f t="shared" si="61"/>
        <v>47243</v>
      </c>
      <c r="D3951" t="s">
        <v>356</v>
      </c>
      <c r="E3951" t="s">
        <v>388</v>
      </c>
      <c r="F3951" t="s">
        <v>1932</v>
      </c>
      <c r="G3951" s="144">
        <v>84.506481839999992</v>
      </c>
      <c r="H3951" t="str">
        <f>IF(VLOOKUP(A3951,$J$4:$K$19,2)="Y",IF(G3951&lt;='State Zip Codes'!$P$4,'State Zip Codes'!$P$3,IF(G3951&lt;='State Zip Codes'!$Q$4,'State Zip Codes'!$Q$3,IF(G3951&lt;='State Zip Codes'!$R$4,'State Zip Codes'!$R$3,IF(G3951&lt;='State Zip Codes'!$S$4,'State Zip Codes'!$S$3,IF(G3951&lt;='State Zip Codes'!$T$4,'State Zip Codes'!$T$3,"OUT OF TERRITORY"))))),$U$3)</f>
        <v>Zone 5</v>
      </c>
    </row>
    <row r="3952" spans="1:8" x14ac:dyDescent="0.25">
      <c r="A3952" t="s">
        <v>370</v>
      </c>
      <c r="B3952">
        <v>46943</v>
      </c>
      <c r="C3952" t="str">
        <f t="shared" si="61"/>
        <v>46943</v>
      </c>
      <c r="D3952" t="s">
        <v>356</v>
      </c>
      <c r="E3952" t="s">
        <v>2278</v>
      </c>
      <c r="F3952" t="s">
        <v>2748</v>
      </c>
      <c r="G3952" s="144">
        <v>85.127853029999997</v>
      </c>
      <c r="H3952" t="str">
        <f>IF(VLOOKUP(A3952,$J$4:$K$19,2)="Y",IF(G3952&lt;='State Zip Codes'!$P$4,'State Zip Codes'!$P$3,IF(G3952&lt;='State Zip Codes'!$Q$4,'State Zip Codes'!$Q$3,IF(G3952&lt;='State Zip Codes'!$R$4,'State Zip Codes'!$R$3,IF(G3952&lt;='State Zip Codes'!$S$4,'State Zip Codes'!$S$3,IF(G3952&lt;='State Zip Codes'!$T$4,'State Zip Codes'!$T$3,"OUT OF TERRITORY"))))),$U$3)</f>
        <v>Zone 5</v>
      </c>
    </row>
    <row r="3953" spans="1:8" x14ac:dyDescent="0.25">
      <c r="A3953" t="s">
        <v>370</v>
      </c>
      <c r="B3953">
        <v>46985</v>
      </c>
      <c r="C3953" t="str">
        <f t="shared" si="61"/>
        <v>46985</v>
      </c>
      <c r="D3953" t="s">
        <v>356</v>
      </c>
      <c r="E3953" t="s">
        <v>2492</v>
      </c>
      <c r="F3953" t="s">
        <v>2749</v>
      </c>
      <c r="G3953" s="144">
        <v>85.127853029999997</v>
      </c>
      <c r="H3953" t="str">
        <f>IF(VLOOKUP(A3953,$J$4:$K$19,2)="Y",IF(G3953&lt;='State Zip Codes'!$P$4,'State Zip Codes'!$P$3,IF(G3953&lt;='State Zip Codes'!$Q$4,'State Zip Codes'!$Q$3,IF(G3953&lt;='State Zip Codes'!$R$4,'State Zip Codes'!$R$3,IF(G3953&lt;='State Zip Codes'!$S$4,'State Zip Codes'!$S$3,IF(G3953&lt;='State Zip Codes'!$T$4,'State Zip Codes'!$T$3,"OUT OF TERRITORY"))))),$U$3)</f>
        <v>Zone 5</v>
      </c>
    </row>
    <row r="3954" spans="1:8" x14ac:dyDescent="0.25">
      <c r="A3954" t="s">
        <v>370</v>
      </c>
      <c r="B3954">
        <v>47011</v>
      </c>
      <c r="C3954" t="str">
        <f t="shared" si="61"/>
        <v>47011</v>
      </c>
      <c r="D3954" t="s">
        <v>356</v>
      </c>
      <c r="E3954" t="s">
        <v>2750</v>
      </c>
      <c r="F3954" t="s">
        <v>2751</v>
      </c>
      <c r="G3954" s="144">
        <v>85.127853029999997</v>
      </c>
      <c r="H3954" t="str">
        <f>IF(VLOOKUP(A3954,$J$4:$K$19,2)="Y",IF(G3954&lt;='State Zip Codes'!$P$4,'State Zip Codes'!$P$3,IF(G3954&lt;='State Zip Codes'!$Q$4,'State Zip Codes'!$Q$3,IF(G3954&lt;='State Zip Codes'!$R$4,'State Zip Codes'!$R$3,IF(G3954&lt;='State Zip Codes'!$S$4,'State Zip Codes'!$S$3,IF(G3954&lt;='State Zip Codes'!$T$4,'State Zip Codes'!$T$3,"OUT OF TERRITORY"))))),$U$3)</f>
        <v>Zone 5</v>
      </c>
    </row>
    <row r="3955" spans="1:8" x14ac:dyDescent="0.25">
      <c r="A3955" t="s">
        <v>370</v>
      </c>
      <c r="B3955">
        <v>47917</v>
      </c>
      <c r="C3955" t="str">
        <f t="shared" si="61"/>
        <v>47917</v>
      </c>
      <c r="D3955" t="s">
        <v>356</v>
      </c>
      <c r="E3955" t="s">
        <v>2410</v>
      </c>
      <c r="F3955" t="s">
        <v>2752</v>
      </c>
      <c r="G3955" s="144">
        <v>85.749224219999988</v>
      </c>
      <c r="H3955" t="str">
        <f>IF(VLOOKUP(A3955,$J$4:$K$19,2)="Y",IF(G3955&lt;='State Zip Codes'!$P$4,'State Zip Codes'!$P$3,IF(G3955&lt;='State Zip Codes'!$Q$4,'State Zip Codes'!$Q$3,IF(G3955&lt;='State Zip Codes'!$R$4,'State Zip Codes'!$R$3,IF(G3955&lt;='State Zip Codes'!$S$4,'State Zip Codes'!$S$3,IF(G3955&lt;='State Zip Codes'!$T$4,'State Zip Codes'!$T$3,"OUT OF TERRITORY"))))),$U$3)</f>
        <v>Zone 5</v>
      </c>
    </row>
    <row r="3956" spans="1:8" x14ac:dyDescent="0.25">
      <c r="A3956" t="s">
        <v>370</v>
      </c>
      <c r="B3956">
        <v>47959</v>
      </c>
      <c r="C3956" t="str">
        <f t="shared" si="61"/>
        <v>47959</v>
      </c>
      <c r="D3956" t="s">
        <v>356</v>
      </c>
      <c r="E3956" t="s">
        <v>2346</v>
      </c>
      <c r="F3956" t="s">
        <v>2753</v>
      </c>
      <c r="G3956" s="144">
        <v>85.749224219999988</v>
      </c>
      <c r="H3956" t="str">
        <f>IF(VLOOKUP(A3956,$J$4:$K$19,2)="Y",IF(G3956&lt;='State Zip Codes'!$P$4,'State Zip Codes'!$P$3,IF(G3956&lt;='State Zip Codes'!$Q$4,'State Zip Codes'!$Q$3,IF(G3956&lt;='State Zip Codes'!$R$4,'State Zip Codes'!$R$3,IF(G3956&lt;='State Zip Codes'!$S$4,'State Zip Codes'!$S$3,IF(G3956&lt;='State Zip Codes'!$T$4,'State Zip Codes'!$T$3,"OUT OF TERRITORY"))))),$U$3)</f>
        <v>Zone 5</v>
      </c>
    </row>
    <row r="3957" spans="1:8" x14ac:dyDescent="0.25">
      <c r="A3957" t="s">
        <v>370</v>
      </c>
      <c r="B3957">
        <v>47519</v>
      </c>
      <c r="C3957" t="str">
        <f t="shared" si="61"/>
        <v>47519</v>
      </c>
      <c r="D3957" t="s">
        <v>356</v>
      </c>
      <c r="E3957" t="s">
        <v>2729</v>
      </c>
      <c r="F3957" t="s">
        <v>2754</v>
      </c>
      <c r="G3957" s="144">
        <v>85.749224219999988</v>
      </c>
      <c r="H3957" t="str">
        <f>IF(VLOOKUP(A3957,$J$4:$K$19,2)="Y",IF(G3957&lt;='State Zip Codes'!$P$4,'State Zip Codes'!$P$3,IF(G3957&lt;='State Zip Codes'!$Q$4,'State Zip Codes'!$Q$3,IF(G3957&lt;='State Zip Codes'!$R$4,'State Zip Codes'!$R$3,IF(G3957&lt;='State Zip Codes'!$S$4,'State Zip Codes'!$S$3,IF(G3957&lt;='State Zip Codes'!$T$4,'State Zip Codes'!$T$3,"OUT OF TERRITORY"))))),$U$3)</f>
        <v>Zone 5</v>
      </c>
    </row>
    <row r="3958" spans="1:8" x14ac:dyDescent="0.25">
      <c r="A3958" t="s">
        <v>370</v>
      </c>
      <c r="B3958">
        <v>47849</v>
      </c>
      <c r="C3958" t="str">
        <f t="shared" si="61"/>
        <v>47849</v>
      </c>
      <c r="D3958" t="s">
        <v>356</v>
      </c>
      <c r="E3958" t="s">
        <v>2036</v>
      </c>
      <c r="F3958" t="s">
        <v>2755</v>
      </c>
      <c r="G3958" s="144">
        <v>85.749224219999988</v>
      </c>
      <c r="H3958" t="str">
        <f>IF(VLOOKUP(A3958,$J$4:$K$19,2)="Y",IF(G3958&lt;='State Zip Codes'!$P$4,'State Zip Codes'!$P$3,IF(G3958&lt;='State Zip Codes'!$Q$4,'State Zip Codes'!$Q$3,IF(G3958&lt;='State Zip Codes'!$R$4,'State Zip Codes'!$R$3,IF(G3958&lt;='State Zip Codes'!$S$4,'State Zip Codes'!$S$3,IF(G3958&lt;='State Zip Codes'!$T$4,'State Zip Codes'!$T$3,"OUT OF TERRITORY"))))),$U$3)</f>
        <v>Zone 5</v>
      </c>
    </row>
    <row r="3959" spans="1:8" x14ac:dyDescent="0.25">
      <c r="A3959" t="s">
        <v>370</v>
      </c>
      <c r="B3959">
        <v>47977</v>
      </c>
      <c r="C3959" t="str">
        <f t="shared" si="61"/>
        <v>47977</v>
      </c>
      <c r="D3959" t="s">
        <v>356</v>
      </c>
      <c r="E3959" t="s">
        <v>1068</v>
      </c>
      <c r="F3959" t="s">
        <v>2756</v>
      </c>
      <c r="G3959" s="144">
        <v>86.370595409999993</v>
      </c>
      <c r="H3959" t="str">
        <f>IF(VLOOKUP(A3959,$J$4:$K$19,2)="Y",IF(G3959&lt;='State Zip Codes'!$P$4,'State Zip Codes'!$P$3,IF(G3959&lt;='State Zip Codes'!$Q$4,'State Zip Codes'!$Q$3,IF(G3959&lt;='State Zip Codes'!$R$4,'State Zip Codes'!$R$3,IF(G3959&lt;='State Zip Codes'!$S$4,'State Zip Codes'!$S$3,IF(G3959&lt;='State Zip Codes'!$T$4,'State Zip Codes'!$T$3,"OUT OF TERRITORY"))))),$U$3)</f>
        <v>Zone 5</v>
      </c>
    </row>
    <row r="3960" spans="1:8" x14ac:dyDescent="0.25">
      <c r="A3960" t="s">
        <v>370</v>
      </c>
      <c r="B3960">
        <v>47553</v>
      </c>
      <c r="C3960" t="str">
        <f t="shared" si="61"/>
        <v>47553</v>
      </c>
      <c r="D3960" t="s">
        <v>356</v>
      </c>
      <c r="E3960" t="s">
        <v>976</v>
      </c>
      <c r="F3960" t="s">
        <v>2757</v>
      </c>
      <c r="G3960" s="144">
        <v>86.370595409999993</v>
      </c>
      <c r="H3960" t="str">
        <f>IF(VLOOKUP(A3960,$J$4:$K$19,2)="Y",IF(G3960&lt;='State Zip Codes'!$P$4,'State Zip Codes'!$P$3,IF(G3960&lt;='State Zip Codes'!$Q$4,'State Zip Codes'!$Q$3,IF(G3960&lt;='State Zip Codes'!$R$4,'State Zip Codes'!$R$3,IF(G3960&lt;='State Zip Codes'!$S$4,'State Zip Codes'!$S$3,IF(G3960&lt;='State Zip Codes'!$T$4,'State Zip Codes'!$T$3,"OUT OF TERRITORY"))))),$U$3)</f>
        <v>Zone 5</v>
      </c>
    </row>
    <row r="3961" spans="1:8" x14ac:dyDescent="0.25">
      <c r="A3961" t="s">
        <v>370</v>
      </c>
      <c r="B3961">
        <v>46962</v>
      </c>
      <c r="C3961" t="str">
        <f t="shared" si="61"/>
        <v>46962</v>
      </c>
      <c r="D3961" t="s">
        <v>356</v>
      </c>
      <c r="E3961" t="s">
        <v>2278</v>
      </c>
      <c r="F3961" t="s">
        <v>2758</v>
      </c>
      <c r="G3961" s="144">
        <v>86.370595409999993</v>
      </c>
      <c r="H3961" t="str">
        <f>IF(VLOOKUP(A3961,$J$4:$K$19,2)="Y",IF(G3961&lt;='State Zip Codes'!$P$4,'State Zip Codes'!$P$3,IF(G3961&lt;='State Zip Codes'!$Q$4,'State Zip Codes'!$Q$3,IF(G3961&lt;='State Zip Codes'!$R$4,'State Zip Codes'!$R$3,IF(G3961&lt;='State Zip Codes'!$S$4,'State Zip Codes'!$S$3,IF(G3961&lt;='State Zip Codes'!$T$4,'State Zip Codes'!$T$3,"OUT OF TERRITORY"))))),$U$3)</f>
        <v>Zone 5</v>
      </c>
    </row>
    <row r="3962" spans="1:8" x14ac:dyDescent="0.25">
      <c r="A3962" t="s">
        <v>370</v>
      </c>
      <c r="B3962">
        <v>47528</v>
      </c>
      <c r="C3962" t="str">
        <f t="shared" si="61"/>
        <v>47528</v>
      </c>
      <c r="D3962" t="s">
        <v>356</v>
      </c>
      <c r="E3962" t="s">
        <v>1929</v>
      </c>
      <c r="F3962" t="s">
        <v>2759</v>
      </c>
      <c r="G3962" s="144">
        <v>86.370595409999993</v>
      </c>
      <c r="H3962" t="str">
        <f>IF(VLOOKUP(A3962,$J$4:$K$19,2)="Y",IF(G3962&lt;='State Zip Codes'!$P$4,'State Zip Codes'!$P$3,IF(G3962&lt;='State Zip Codes'!$Q$4,'State Zip Codes'!$Q$3,IF(G3962&lt;='State Zip Codes'!$R$4,'State Zip Codes'!$R$3,IF(G3962&lt;='State Zip Codes'!$S$4,'State Zip Codes'!$S$3,IF(G3962&lt;='State Zip Codes'!$T$4,'State Zip Codes'!$T$3,"OUT OF TERRITORY"))))),$U$3)</f>
        <v>Zone 5</v>
      </c>
    </row>
    <row r="3963" spans="1:8" x14ac:dyDescent="0.25">
      <c r="A3963" t="s">
        <v>370</v>
      </c>
      <c r="B3963">
        <v>46740</v>
      </c>
      <c r="C3963" t="str">
        <f t="shared" si="61"/>
        <v>46740</v>
      </c>
      <c r="D3963" t="s">
        <v>356</v>
      </c>
      <c r="E3963" t="s">
        <v>390</v>
      </c>
      <c r="F3963" t="s">
        <v>761</v>
      </c>
      <c r="G3963" s="144">
        <v>86.370595409999993</v>
      </c>
      <c r="H3963" t="str">
        <f>IF(VLOOKUP(A3963,$J$4:$K$19,2)="Y",IF(G3963&lt;='State Zip Codes'!$P$4,'State Zip Codes'!$P$3,IF(G3963&lt;='State Zip Codes'!$Q$4,'State Zip Codes'!$Q$3,IF(G3963&lt;='State Zip Codes'!$R$4,'State Zip Codes'!$R$3,IF(G3963&lt;='State Zip Codes'!$S$4,'State Zip Codes'!$S$3,IF(G3963&lt;='State Zip Codes'!$T$4,'State Zip Codes'!$T$3,"OUT OF TERRITORY"))))),$U$3)</f>
        <v>Zone 5</v>
      </c>
    </row>
    <row r="3964" spans="1:8" x14ac:dyDescent="0.25">
      <c r="A3964" t="s">
        <v>370</v>
      </c>
      <c r="B3964">
        <v>47838</v>
      </c>
      <c r="C3964" t="str">
        <f t="shared" si="61"/>
        <v>47838</v>
      </c>
      <c r="D3964" t="s">
        <v>356</v>
      </c>
      <c r="E3964" t="s">
        <v>2036</v>
      </c>
      <c r="F3964" t="s">
        <v>2760</v>
      </c>
      <c r="G3964" s="144">
        <v>86.991966599999998</v>
      </c>
      <c r="H3964" t="str">
        <f>IF(VLOOKUP(A3964,$J$4:$K$19,2)="Y",IF(G3964&lt;='State Zip Codes'!$P$4,'State Zip Codes'!$P$3,IF(G3964&lt;='State Zip Codes'!$Q$4,'State Zip Codes'!$Q$3,IF(G3964&lt;='State Zip Codes'!$R$4,'State Zip Codes'!$R$3,IF(G3964&lt;='State Zip Codes'!$S$4,'State Zip Codes'!$S$3,IF(G3964&lt;='State Zip Codes'!$T$4,'State Zip Codes'!$T$3,"OUT OF TERRITORY"))))),$U$3)</f>
        <v>Zone 5</v>
      </c>
    </row>
    <row r="3965" spans="1:8" x14ac:dyDescent="0.25">
      <c r="A3965" t="s">
        <v>370</v>
      </c>
      <c r="B3965">
        <v>46939</v>
      </c>
      <c r="C3965" t="str">
        <f t="shared" si="61"/>
        <v>46939</v>
      </c>
      <c r="D3965" t="s">
        <v>356</v>
      </c>
      <c r="E3965" t="s">
        <v>1879</v>
      </c>
      <c r="F3965" t="s">
        <v>2761</v>
      </c>
      <c r="G3965" s="144">
        <v>86.991966599999998</v>
      </c>
      <c r="H3965" t="str">
        <f>IF(VLOOKUP(A3965,$J$4:$K$19,2)="Y",IF(G3965&lt;='State Zip Codes'!$P$4,'State Zip Codes'!$P$3,IF(G3965&lt;='State Zip Codes'!$Q$4,'State Zip Codes'!$Q$3,IF(G3965&lt;='State Zip Codes'!$R$4,'State Zip Codes'!$R$3,IF(G3965&lt;='State Zip Codes'!$S$4,'State Zip Codes'!$S$3,IF(G3965&lt;='State Zip Codes'!$T$4,'State Zip Codes'!$T$3,"OUT OF TERRITORY"))))),$U$3)</f>
        <v>Zone 5</v>
      </c>
    </row>
    <row r="3966" spans="1:8" x14ac:dyDescent="0.25">
      <c r="A3966" t="s">
        <v>370</v>
      </c>
      <c r="B3966">
        <v>47126</v>
      </c>
      <c r="C3966" t="str">
        <f t="shared" si="61"/>
        <v>47126</v>
      </c>
      <c r="D3966" t="s">
        <v>356</v>
      </c>
      <c r="E3966" t="s">
        <v>589</v>
      </c>
      <c r="F3966" t="s">
        <v>2762</v>
      </c>
      <c r="G3966" s="144">
        <v>86.991966599999998</v>
      </c>
      <c r="H3966" t="str">
        <f>IF(VLOOKUP(A3966,$J$4:$K$19,2)="Y",IF(G3966&lt;='State Zip Codes'!$P$4,'State Zip Codes'!$P$3,IF(G3966&lt;='State Zip Codes'!$Q$4,'State Zip Codes'!$Q$3,IF(G3966&lt;='State Zip Codes'!$R$4,'State Zip Codes'!$R$3,IF(G3966&lt;='State Zip Codes'!$S$4,'State Zip Codes'!$S$3,IF(G3966&lt;='State Zip Codes'!$T$4,'State Zip Codes'!$T$3,"OUT OF TERRITORY"))))),$U$3)</f>
        <v>Zone 5</v>
      </c>
    </row>
    <row r="3967" spans="1:8" x14ac:dyDescent="0.25">
      <c r="A3967" t="s">
        <v>370</v>
      </c>
      <c r="B3967">
        <v>47147</v>
      </c>
      <c r="C3967" t="str">
        <f t="shared" si="61"/>
        <v>47147</v>
      </c>
      <c r="D3967" t="s">
        <v>356</v>
      </c>
      <c r="E3967" t="s">
        <v>589</v>
      </c>
      <c r="F3967" t="s">
        <v>2763</v>
      </c>
      <c r="G3967" s="144">
        <v>87.613337789999989</v>
      </c>
      <c r="H3967" t="str">
        <f>IF(VLOOKUP(A3967,$J$4:$K$19,2)="Y",IF(G3967&lt;='State Zip Codes'!$P$4,'State Zip Codes'!$P$3,IF(G3967&lt;='State Zip Codes'!$Q$4,'State Zip Codes'!$Q$3,IF(G3967&lt;='State Zip Codes'!$R$4,'State Zip Codes'!$R$3,IF(G3967&lt;='State Zip Codes'!$S$4,'State Zip Codes'!$S$3,IF(G3967&lt;='State Zip Codes'!$T$4,'State Zip Codes'!$T$3,"OUT OF TERRITORY"))))),$U$3)</f>
        <v>Zone 5</v>
      </c>
    </row>
    <row r="3968" spans="1:8" x14ac:dyDescent="0.25">
      <c r="A3968" t="s">
        <v>370</v>
      </c>
      <c r="B3968">
        <v>47454</v>
      </c>
      <c r="C3968" t="str">
        <f t="shared" si="61"/>
        <v>47454</v>
      </c>
      <c r="D3968" t="s">
        <v>356</v>
      </c>
      <c r="E3968" t="s">
        <v>738</v>
      </c>
      <c r="F3968" t="s">
        <v>634</v>
      </c>
      <c r="G3968" s="144">
        <v>87.613337789999989</v>
      </c>
      <c r="H3968" t="str">
        <f>IF(VLOOKUP(A3968,$J$4:$K$19,2)="Y",IF(G3968&lt;='State Zip Codes'!$P$4,'State Zip Codes'!$P$3,IF(G3968&lt;='State Zip Codes'!$Q$4,'State Zip Codes'!$Q$3,IF(G3968&lt;='State Zip Codes'!$R$4,'State Zip Codes'!$R$3,IF(G3968&lt;='State Zip Codes'!$S$4,'State Zip Codes'!$S$3,IF(G3968&lt;='State Zip Codes'!$T$4,'State Zip Codes'!$T$3,"OUT OF TERRITORY"))))),$U$3)</f>
        <v>Zone 5</v>
      </c>
    </row>
    <row r="3969" spans="1:8" x14ac:dyDescent="0.25">
      <c r="A3969" t="s">
        <v>370</v>
      </c>
      <c r="B3969">
        <v>47568</v>
      </c>
      <c r="C3969" t="str">
        <f t="shared" si="61"/>
        <v>47568</v>
      </c>
      <c r="D3969" t="s">
        <v>356</v>
      </c>
      <c r="E3969" t="s">
        <v>2729</v>
      </c>
      <c r="F3969" t="s">
        <v>2283</v>
      </c>
      <c r="G3969" s="144">
        <v>87.613337789999989</v>
      </c>
      <c r="H3969" t="str">
        <f>IF(VLOOKUP(A3969,$J$4:$K$19,2)="Y",IF(G3969&lt;='State Zip Codes'!$P$4,'State Zip Codes'!$P$3,IF(G3969&lt;='State Zip Codes'!$Q$4,'State Zip Codes'!$Q$3,IF(G3969&lt;='State Zip Codes'!$R$4,'State Zip Codes'!$R$3,IF(G3969&lt;='State Zip Codes'!$S$4,'State Zip Codes'!$S$3,IF(G3969&lt;='State Zip Codes'!$T$4,'State Zip Codes'!$T$3,"OUT OF TERRITORY"))))),$U$3)</f>
        <v>Zone 5</v>
      </c>
    </row>
    <row r="3970" spans="1:8" x14ac:dyDescent="0.25">
      <c r="A3970" t="s">
        <v>370</v>
      </c>
      <c r="B3970">
        <v>46770</v>
      </c>
      <c r="C3970" t="str">
        <f t="shared" si="61"/>
        <v>46770</v>
      </c>
      <c r="D3970" t="s">
        <v>356</v>
      </c>
      <c r="E3970" t="s">
        <v>2716</v>
      </c>
      <c r="F3970" t="s">
        <v>2764</v>
      </c>
      <c r="G3970" s="144">
        <v>87.613337789999989</v>
      </c>
      <c r="H3970" t="str">
        <f>IF(VLOOKUP(A3970,$J$4:$K$19,2)="Y",IF(G3970&lt;='State Zip Codes'!$P$4,'State Zip Codes'!$P$3,IF(G3970&lt;='State Zip Codes'!$Q$4,'State Zip Codes'!$Q$3,IF(G3970&lt;='State Zip Codes'!$R$4,'State Zip Codes'!$R$3,IF(G3970&lt;='State Zip Codes'!$S$4,'State Zip Codes'!$S$3,IF(G3970&lt;='State Zip Codes'!$T$4,'State Zip Codes'!$T$3,"OUT OF TERRITORY"))))),$U$3)</f>
        <v>Zone 5</v>
      </c>
    </row>
    <row r="3971" spans="1:8" x14ac:dyDescent="0.25">
      <c r="A3971" t="s">
        <v>370</v>
      </c>
      <c r="B3971">
        <v>46791</v>
      </c>
      <c r="C3971" t="str">
        <f t="shared" si="61"/>
        <v>46791</v>
      </c>
      <c r="D3971" t="s">
        <v>356</v>
      </c>
      <c r="E3971" t="s">
        <v>2716</v>
      </c>
      <c r="F3971" t="s">
        <v>2765</v>
      </c>
      <c r="G3971" s="144">
        <v>87.613337789999989</v>
      </c>
      <c r="H3971" t="str">
        <f>IF(VLOOKUP(A3971,$J$4:$K$19,2)="Y",IF(G3971&lt;='State Zip Codes'!$P$4,'State Zip Codes'!$P$3,IF(G3971&lt;='State Zip Codes'!$Q$4,'State Zip Codes'!$Q$3,IF(G3971&lt;='State Zip Codes'!$R$4,'State Zip Codes'!$R$3,IF(G3971&lt;='State Zip Codes'!$S$4,'State Zip Codes'!$S$3,IF(G3971&lt;='State Zip Codes'!$T$4,'State Zip Codes'!$T$3,"OUT OF TERRITORY"))))),$U$3)</f>
        <v>Zone 5</v>
      </c>
    </row>
    <row r="3972" spans="1:8" x14ac:dyDescent="0.25">
      <c r="A3972" t="s">
        <v>370</v>
      </c>
      <c r="B3972">
        <v>47043</v>
      </c>
      <c r="C3972" t="str">
        <f t="shared" si="61"/>
        <v>47043</v>
      </c>
      <c r="D3972" t="s">
        <v>356</v>
      </c>
      <c r="E3972" t="s">
        <v>2750</v>
      </c>
      <c r="F3972" t="s">
        <v>2766</v>
      </c>
      <c r="G3972" s="144">
        <v>88.234708979999994</v>
      </c>
      <c r="H3972" t="str">
        <f>IF(VLOOKUP(A3972,$J$4:$K$19,2)="Y",IF(G3972&lt;='State Zip Codes'!$P$4,'State Zip Codes'!$P$3,IF(G3972&lt;='State Zip Codes'!$Q$4,'State Zip Codes'!$Q$3,IF(G3972&lt;='State Zip Codes'!$R$4,'State Zip Codes'!$R$3,IF(G3972&lt;='State Zip Codes'!$S$4,'State Zip Codes'!$S$3,IF(G3972&lt;='State Zip Codes'!$T$4,'State Zip Codes'!$T$3,"OUT OF TERRITORY"))))),$U$3)</f>
        <v>Zone 5</v>
      </c>
    </row>
    <row r="3973" spans="1:8" x14ac:dyDescent="0.25">
      <c r="A3973" t="s">
        <v>370</v>
      </c>
      <c r="B3973">
        <v>46975</v>
      </c>
      <c r="C3973" t="str">
        <f t="shared" ref="C3973:C4036" si="62">TRIM(CLEAN(B3973))</f>
        <v>46975</v>
      </c>
      <c r="D3973" t="s">
        <v>356</v>
      </c>
      <c r="E3973" t="s">
        <v>1879</v>
      </c>
      <c r="F3973" t="s">
        <v>2085</v>
      </c>
      <c r="G3973" s="144">
        <v>88.234708979999994</v>
      </c>
      <c r="H3973" t="str">
        <f>IF(VLOOKUP(A3973,$J$4:$K$19,2)="Y",IF(G3973&lt;='State Zip Codes'!$P$4,'State Zip Codes'!$P$3,IF(G3973&lt;='State Zip Codes'!$Q$4,'State Zip Codes'!$Q$3,IF(G3973&lt;='State Zip Codes'!$R$4,'State Zip Codes'!$R$3,IF(G3973&lt;='State Zip Codes'!$S$4,'State Zip Codes'!$S$3,IF(G3973&lt;='State Zip Codes'!$T$4,'State Zip Codes'!$T$3,"OUT OF TERRITORY"))))),$U$3)</f>
        <v>Zone 5</v>
      </c>
    </row>
    <row r="3974" spans="1:8" x14ac:dyDescent="0.25">
      <c r="A3974" t="s">
        <v>370</v>
      </c>
      <c r="B3974">
        <v>47040</v>
      </c>
      <c r="C3974" t="str">
        <f t="shared" si="62"/>
        <v>47040</v>
      </c>
      <c r="D3974" t="s">
        <v>356</v>
      </c>
      <c r="E3974" t="s">
        <v>1752</v>
      </c>
      <c r="F3974" t="s">
        <v>2767</v>
      </c>
      <c r="G3974" s="144">
        <v>88.234708979999994</v>
      </c>
      <c r="H3974" t="str">
        <f>IF(VLOOKUP(A3974,$J$4:$K$19,2)="Y",IF(G3974&lt;='State Zip Codes'!$P$4,'State Zip Codes'!$P$3,IF(G3974&lt;='State Zip Codes'!$Q$4,'State Zip Codes'!$Q$3,IF(G3974&lt;='State Zip Codes'!$R$4,'State Zip Codes'!$R$3,IF(G3974&lt;='State Zip Codes'!$S$4,'State Zip Codes'!$S$3,IF(G3974&lt;='State Zip Codes'!$T$4,'State Zip Codes'!$T$3,"OUT OF TERRITORY"))))),$U$3)</f>
        <v>Zone 5</v>
      </c>
    </row>
    <row r="3975" spans="1:8" x14ac:dyDescent="0.25">
      <c r="A3975" t="s">
        <v>370</v>
      </c>
      <c r="B3975">
        <v>47165</v>
      </c>
      <c r="C3975" t="str">
        <f t="shared" si="62"/>
        <v>47165</v>
      </c>
      <c r="D3975" t="s">
        <v>356</v>
      </c>
      <c r="E3975" t="s">
        <v>510</v>
      </c>
      <c r="F3975" t="s">
        <v>1920</v>
      </c>
      <c r="G3975" s="144">
        <v>88.856080169999998</v>
      </c>
      <c r="H3975" t="str">
        <f>IF(VLOOKUP(A3975,$J$4:$K$19,2)="Y",IF(G3975&lt;='State Zip Codes'!$P$4,'State Zip Codes'!$P$3,IF(G3975&lt;='State Zip Codes'!$Q$4,'State Zip Codes'!$Q$3,IF(G3975&lt;='State Zip Codes'!$R$4,'State Zip Codes'!$R$3,IF(G3975&lt;='State Zip Codes'!$S$4,'State Zip Codes'!$S$3,IF(G3975&lt;='State Zip Codes'!$T$4,'State Zip Codes'!$T$3,"OUT OF TERRITORY"))))),$U$3)</f>
        <v>Zone 5</v>
      </c>
    </row>
    <row r="3976" spans="1:8" x14ac:dyDescent="0.25">
      <c r="A3976" t="s">
        <v>370</v>
      </c>
      <c r="B3976">
        <v>46910</v>
      </c>
      <c r="C3976" t="str">
        <f t="shared" si="62"/>
        <v>46910</v>
      </c>
      <c r="D3976" t="s">
        <v>356</v>
      </c>
      <c r="E3976" t="s">
        <v>1879</v>
      </c>
      <c r="F3976" t="s">
        <v>554</v>
      </c>
      <c r="G3976" s="144">
        <v>88.856080169999998</v>
      </c>
      <c r="H3976" t="str">
        <f>IF(VLOOKUP(A3976,$J$4:$K$19,2)="Y",IF(G3976&lt;='State Zip Codes'!$P$4,'State Zip Codes'!$P$3,IF(G3976&lt;='State Zip Codes'!$Q$4,'State Zip Codes'!$Q$3,IF(G3976&lt;='State Zip Codes'!$R$4,'State Zip Codes'!$R$3,IF(G3976&lt;='State Zip Codes'!$S$4,'State Zip Codes'!$S$3,IF(G3976&lt;='State Zip Codes'!$T$4,'State Zip Codes'!$T$3,"OUT OF TERRITORY"))))),$U$3)</f>
        <v>Zone 5</v>
      </c>
    </row>
    <row r="3977" spans="1:8" x14ac:dyDescent="0.25">
      <c r="A3977" t="s">
        <v>370</v>
      </c>
      <c r="B3977">
        <v>47163</v>
      </c>
      <c r="C3977" t="str">
        <f t="shared" si="62"/>
        <v>47163</v>
      </c>
      <c r="D3977" t="s">
        <v>356</v>
      </c>
      <c r="E3977" t="s">
        <v>589</v>
      </c>
      <c r="F3977" t="s">
        <v>2768</v>
      </c>
      <c r="G3977" s="144">
        <v>88.856080169999998</v>
      </c>
      <c r="H3977" t="str">
        <f>IF(VLOOKUP(A3977,$J$4:$K$19,2)="Y",IF(G3977&lt;='State Zip Codes'!$P$4,'State Zip Codes'!$P$3,IF(G3977&lt;='State Zip Codes'!$Q$4,'State Zip Codes'!$Q$3,IF(G3977&lt;='State Zip Codes'!$R$4,'State Zip Codes'!$R$3,IF(G3977&lt;='State Zip Codes'!$S$4,'State Zip Codes'!$S$3,IF(G3977&lt;='State Zip Codes'!$T$4,'State Zip Codes'!$T$3,"OUT OF TERRITORY"))))),$U$3)</f>
        <v>Zone 5</v>
      </c>
    </row>
    <row r="3978" spans="1:8" x14ac:dyDescent="0.25">
      <c r="A3978" t="s">
        <v>370</v>
      </c>
      <c r="B3978">
        <v>47861</v>
      </c>
      <c r="C3978" t="str">
        <f t="shared" si="62"/>
        <v>47861</v>
      </c>
      <c r="D3978" t="s">
        <v>356</v>
      </c>
      <c r="E3978" t="s">
        <v>2036</v>
      </c>
      <c r="F3978" t="s">
        <v>2769</v>
      </c>
      <c r="G3978" s="144">
        <v>88.856080169999998</v>
      </c>
      <c r="H3978" t="str">
        <f>IF(VLOOKUP(A3978,$J$4:$K$19,2)="Y",IF(G3978&lt;='State Zip Codes'!$P$4,'State Zip Codes'!$P$3,IF(G3978&lt;='State Zip Codes'!$Q$4,'State Zip Codes'!$Q$3,IF(G3978&lt;='State Zip Codes'!$R$4,'State Zip Codes'!$R$3,IF(G3978&lt;='State Zip Codes'!$S$4,'State Zip Codes'!$S$3,IF(G3978&lt;='State Zip Codes'!$T$4,'State Zip Codes'!$T$3,"OUT OF TERRITORY"))))),$U$3)</f>
        <v>Zone 5</v>
      </c>
    </row>
    <row r="3979" spans="1:8" x14ac:dyDescent="0.25">
      <c r="A3979" t="s">
        <v>370</v>
      </c>
      <c r="B3979">
        <v>47141</v>
      </c>
      <c r="C3979" t="str">
        <f t="shared" si="62"/>
        <v>47141</v>
      </c>
      <c r="D3979" t="s">
        <v>356</v>
      </c>
      <c r="E3979" t="s">
        <v>589</v>
      </c>
      <c r="F3979" t="s">
        <v>2770</v>
      </c>
      <c r="G3979" s="144">
        <v>89.477451359999989</v>
      </c>
      <c r="H3979" t="str">
        <f>IF(VLOOKUP(A3979,$J$4:$K$19,2)="Y",IF(G3979&lt;='State Zip Codes'!$P$4,'State Zip Codes'!$P$3,IF(G3979&lt;='State Zip Codes'!$Q$4,'State Zip Codes'!$Q$3,IF(G3979&lt;='State Zip Codes'!$R$4,'State Zip Codes'!$R$3,IF(G3979&lt;='State Zip Codes'!$S$4,'State Zip Codes'!$S$3,IF(G3979&lt;='State Zip Codes'!$T$4,'State Zip Codes'!$T$3,"OUT OF TERRITORY"))))),$U$3)</f>
        <v>Zone 5</v>
      </c>
    </row>
    <row r="3980" spans="1:8" x14ac:dyDescent="0.25">
      <c r="A3980" t="s">
        <v>370</v>
      </c>
      <c r="B3980">
        <v>46711</v>
      </c>
      <c r="C3980" t="str">
        <f t="shared" si="62"/>
        <v>46711</v>
      </c>
      <c r="D3980" t="s">
        <v>356</v>
      </c>
      <c r="E3980" t="s">
        <v>390</v>
      </c>
      <c r="F3980" t="s">
        <v>2771</v>
      </c>
      <c r="G3980" s="144">
        <v>90.098822549999994</v>
      </c>
      <c r="H3980" t="str">
        <f>IF(VLOOKUP(A3980,$J$4:$K$19,2)="Y",IF(G3980&lt;='State Zip Codes'!$P$4,'State Zip Codes'!$P$3,IF(G3980&lt;='State Zip Codes'!$Q$4,'State Zip Codes'!$Q$3,IF(G3980&lt;='State Zip Codes'!$R$4,'State Zip Codes'!$R$3,IF(G3980&lt;='State Zip Codes'!$S$4,'State Zip Codes'!$S$3,IF(G3980&lt;='State Zip Codes'!$T$4,'State Zip Codes'!$T$3,"OUT OF TERRITORY"))))),$U$3)</f>
        <v>Zone 5</v>
      </c>
    </row>
    <row r="3981" spans="1:8" x14ac:dyDescent="0.25">
      <c r="A3981" t="s">
        <v>370</v>
      </c>
      <c r="B3981">
        <v>46982</v>
      </c>
      <c r="C3981" t="str">
        <f t="shared" si="62"/>
        <v>46982</v>
      </c>
      <c r="D3981" t="s">
        <v>356</v>
      </c>
      <c r="E3981" t="s">
        <v>2772</v>
      </c>
      <c r="F3981" t="s">
        <v>2773</v>
      </c>
      <c r="G3981" s="144">
        <v>90.098822549999994</v>
      </c>
      <c r="H3981" t="str">
        <f>IF(VLOOKUP(A3981,$J$4:$K$19,2)="Y",IF(G3981&lt;='State Zip Codes'!$P$4,'State Zip Codes'!$P$3,IF(G3981&lt;='State Zip Codes'!$Q$4,'State Zip Codes'!$Q$3,IF(G3981&lt;='State Zip Codes'!$R$4,'State Zip Codes'!$R$3,IF(G3981&lt;='State Zip Codes'!$S$4,'State Zip Codes'!$S$3,IF(G3981&lt;='State Zip Codes'!$T$4,'State Zip Codes'!$T$3,"OUT OF TERRITORY"))))),$U$3)</f>
        <v>Zone 5</v>
      </c>
    </row>
    <row r="3982" spans="1:8" x14ac:dyDescent="0.25">
      <c r="A3982" t="s">
        <v>370</v>
      </c>
      <c r="B3982">
        <v>46731</v>
      </c>
      <c r="C3982" t="str">
        <f t="shared" si="62"/>
        <v>46731</v>
      </c>
      <c r="D3982" t="s">
        <v>356</v>
      </c>
      <c r="E3982" t="s">
        <v>2716</v>
      </c>
      <c r="F3982" t="s">
        <v>2774</v>
      </c>
      <c r="G3982" s="144">
        <v>90.098822549999994</v>
      </c>
      <c r="H3982" t="str">
        <f>IF(VLOOKUP(A3982,$J$4:$K$19,2)="Y",IF(G3982&lt;='State Zip Codes'!$P$4,'State Zip Codes'!$P$3,IF(G3982&lt;='State Zip Codes'!$Q$4,'State Zip Codes'!$Q$3,IF(G3982&lt;='State Zip Codes'!$R$4,'State Zip Codes'!$R$3,IF(G3982&lt;='State Zip Codes'!$S$4,'State Zip Codes'!$S$3,IF(G3982&lt;='State Zip Codes'!$T$4,'State Zip Codes'!$T$3,"OUT OF TERRITORY"))))),$U$3)</f>
        <v>Zone 5</v>
      </c>
    </row>
    <row r="3983" spans="1:8" x14ac:dyDescent="0.25">
      <c r="A3983" t="s">
        <v>370</v>
      </c>
      <c r="B3983">
        <v>47125</v>
      </c>
      <c r="C3983" t="str">
        <f t="shared" si="62"/>
        <v>47125</v>
      </c>
      <c r="D3983" t="s">
        <v>356</v>
      </c>
      <c r="E3983" t="s">
        <v>510</v>
      </c>
      <c r="F3983" t="s">
        <v>2775</v>
      </c>
      <c r="G3983" s="144">
        <v>90.720193739999999</v>
      </c>
      <c r="H3983" t="str">
        <f>IF(VLOOKUP(A3983,$J$4:$K$19,2)="Y",IF(G3983&lt;='State Zip Codes'!$P$4,'State Zip Codes'!$P$3,IF(G3983&lt;='State Zip Codes'!$Q$4,'State Zip Codes'!$Q$3,IF(G3983&lt;='State Zip Codes'!$R$4,'State Zip Codes'!$R$3,IF(G3983&lt;='State Zip Codes'!$S$4,'State Zip Codes'!$S$3,IF(G3983&lt;='State Zip Codes'!$T$4,'State Zip Codes'!$T$3,"OUT OF TERRITORY"))))),$U$3)</f>
        <v>Zone 5</v>
      </c>
    </row>
    <row r="3984" spans="1:8" x14ac:dyDescent="0.25">
      <c r="A3984" t="s">
        <v>370</v>
      </c>
      <c r="B3984">
        <v>47120</v>
      </c>
      <c r="C3984" t="str">
        <f t="shared" si="62"/>
        <v>47120</v>
      </c>
      <c r="D3984" t="s">
        <v>356</v>
      </c>
      <c r="E3984" t="s">
        <v>510</v>
      </c>
      <c r="F3984" t="s">
        <v>2776</v>
      </c>
      <c r="G3984" s="144">
        <v>90.720193739999999</v>
      </c>
      <c r="H3984" t="str">
        <f>IF(VLOOKUP(A3984,$J$4:$K$19,2)="Y",IF(G3984&lt;='State Zip Codes'!$P$4,'State Zip Codes'!$P$3,IF(G3984&lt;='State Zip Codes'!$Q$4,'State Zip Codes'!$Q$3,IF(G3984&lt;='State Zip Codes'!$R$4,'State Zip Codes'!$R$3,IF(G3984&lt;='State Zip Codes'!$S$4,'State Zip Codes'!$S$3,IF(G3984&lt;='State Zip Codes'!$T$4,'State Zip Codes'!$T$3,"OUT OF TERRITORY"))))),$U$3)</f>
        <v>Zone 5</v>
      </c>
    </row>
    <row r="3985" spans="1:8" x14ac:dyDescent="0.25">
      <c r="A3985" t="s">
        <v>370</v>
      </c>
      <c r="B3985">
        <v>46996</v>
      </c>
      <c r="C3985" t="str">
        <f t="shared" si="62"/>
        <v>46996</v>
      </c>
      <c r="D3985" t="s">
        <v>356</v>
      </c>
      <c r="E3985" t="s">
        <v>2492</v>
      </c>
      <c r="F3985" t="s">
        <v>2777</v>
      </c>
      <c r="G3985" s="144">
        <v>91.34156492999999</v>
      </c>
      <c r="H3985" t="str">
        <f>IF(VLOOKUP(A3985,$J$4:$K$19,2)="Y",IF(G3985&lt;='State Zip Codes'!$P$4,'State Zip Codes'!$P$3,IF(G3985&lt;='State Zip Codes'!$Q$4,'State Zip Codes'!$Q$3,IF(G3985&lt;='State Zip Codes'!$R$4,'State Zip Codes'!$R$3,IF(G3985&lt;='State Zip Codes'!$S$4,'State Zip Codes'!$S$3,IF(G3985&lt;='State Zip Codes'!$T$4,'State Zip Codes'!$T$3,"OUT OF TERRITORY"))))),$U$3)</f>
        <v>Zone 5</v>
      </c>
    </row>
    <row r="3986" spans="1:8" x14ac:dyDescent="0.25">
      <c r="A3986" t="s">
        <v>370</v>
      </c>
      <c r="B3986">
        <v>47948</v>
      </c>
      <c r="C3986" t="str">
        <f t="shared" si="62"/>
        <v>47948</v>
      </c>
      <c r="D3986" t="s">
        <v>356</v>
      </c>
      <c r="E3986" t="s">
        <v>2176</v>
      </c>
      <c r="F3986" t="s">
        <v>2778</v>
      </c>
      <c r="G3986" s="144">
        <v>91.962936119999995</v>
      </c>
      <c r="H3986" t="str">
        <f>IF(VLOOKUP(A3986,$J$4:$K$19,2)="Y",IF(G3986&lt;='State Zip Codes'!$P$4,'State Zip Codes'!$P$3,IF(G3986&lt;='State Zip Codes'!$Q$4,'State Zip Codes'!$Q$3,IF(G3986&lt;='State Zip Codes'!$R$4,'State Zip Codes'!$R$3,IF(G3986&lt;='State Zip Codes'!$S$4,'State Zip Codes'!$S$3,IF(G3986&lt;='State Zip Codes'!$T$4,'State Zip Codes'!$T$3,"OUT OF TERRITORY"))))),$U$3)</f>
        <v>Zone 5</v>
      </c>
    </row>
    <row r="3987" spans="1:8" x14ac:dyDescent="0.25">
      <c r="A3987" t="s">
        <v>370</v>
      </c>
      <c r="B3987">
        <v>47162</v>
      </c>
      <c r="C3987" t="str">
        <f t="shared" si="62"/>
        <v>47162</v>
      </c>
      <c r="D3987" t="s">
        <v>356</v>
      </c>
      <c r="E3987" t="s">
        <v>589</v>
      </c>
      <c r="F3987" t="s">
        <v>2779</v>
      </c>
      <c r="G3987" s="144">
        <v>91.962936119999995</v>
      </c>
      <c r="H3987" t="str">
        <f>IF(VLOOKUP(A3987,$J$4:$K$19,2)="Y",IF(G3987&lt;='State Zip Codes'!$P$4,'State Zip Codes'!$P$3,IF(G3987&lt;='State Zip Codes'!$Q$4,'State Zip Codes'!$Q$3,IF(G3987&lt;='State Zip Codes'!$R$4,'State Zip Codes'!$R$3,IF(G3987&lt;='State Zip Codes'!$S$4,'State Zip Codes'!$S$3,IF(G3987&lt;='State Zip Codes'!$T$4,'State Zip Codes'!$T$3,"OUT OF TERRITORY"))))),$U$3)</f>
        <v>Zone 5</v>
      </c>
    </row>
    <row r="3988" spans="1:8" x14ac:dyDescent="0.25">
      <c r="A3988" t="s">
        <v>370</v>
      </c>
      <c r="B3988">
        <v>47512</v>
      </c>
      <c r="C3988" t="str">
        <f t="shared" si="62"/>
        <v>47512</v>
      </c>
      <c r="D3988" t="s">
        <v>356</v>
      </c>
      <c r="E3988" t="s">
        <v>1929</v>
      </c>
      <c r="F3988" t="s">
        <v>2780</v>
      </c>
      <c r="G3988" s="144">
        <v>91.962936119999995</v>
      </c>
      <c r="H3988" t="str">
        <f>IF(VLOOKUP(A3988,$J$4:$K$19,2)="Y",IF(G3988&lt;='State Zip Codes'!$P$4,'State Zip Codes'!$P$3,IF(G3988&lt;='State Zip Codes'!$Q$4,'State Zip Codes'!$Q$3,IF(G3988&lt;='State Zip Codes'!$R$4,'State Zip Codes'!$R$3,IF(G3988&lt;='State Zip Codes'!$S$4,'State Zip Codes'!$S$3,IF(G3988&lt;='State Zip Codes'!$T$4,'State Zip Codes'!$T$3,"OUT OF TERRITORY"))))),$U$3)</f>
        <v>Zone 5</v>
      </c>
    </row>
    <row r="3989" spans="1:8" x14ac:dyDescent="0.25">
      <c r="A3989" t="s">
        <v>370</v>
      </c>
      <c r="B3989">
        <v>47946</v>
      </c>
      <c r="C3989" t="str">
        <f t="shared" si="62"/>
        <v>47946</v>
      </c>
      <c r="D3989" t="s">
        <v>356</v>
      </c>
      <c r="E3989" t="s">
        <v>2492</v>
      </c>
      <c r="F3989" t="s">
        <v>2781</v>
      </c>
      <c r="G3989" s="144">
        <v>91.962936119999995</v>
      </c>
      <c r="H3989" t="str">
        <f>IF(VLOOKUP(A3989,$J$4:$K$19,2)="Y",IF(G3989&lt;='State Zip Codes'!$P$4,'State Zip Codes'!$P$3,IF(G3989&lt;='State Zip Codes'!$Q$4,'State Zip Codes'!$Q$3,IF(G3989&lt;='State Zip Codes'!$R$4,'State Zip Codes'!$R$3,IF(G3989&lt;='State Zip Codes'!$S$4,'State Zip Codes'!$S$3,IF(G3989&lt;='State Zip Codes'!$T$4,'State Zip Codes'!$T$3,"OUT OF TERRITORY"))))),$U$3)</f>
        <v>Zone 5</v>
      </c>
    </row>
    <row r="3990" spans="1:8" x14ac:dyDescent="0.25">
      <c r="A3990" t="s">
        <v>370</v>
      </c>
      <c r="B3990">
        <v>47106</v>
      </c>
      <c r="C3990" t="str">
        <f t="shared" si="62"/>
        <v>47106</v>
      </c>
      <c r="D3990" t="s">
        <v>356</v>
      </c>
      <c r="E3990" t="s">
        <v>589</v>
      </c>
      <c r="F3990" t="s">
        <v>2782</v>
      </c>
      <c r="G3990" s="144">
        <v>91.962936119999995</v>
      </c>
      <c r="H3990" t="str">
        <f>IF(VLOOKUP(A3990,$J$4:$K$19,2)="Y",IF(G3990&lt;='State Zip Codes'!$P$4,'State Zip Codes'!$P$3,IF(G3990&lt;='State Zip Codes'!$Q$4,'State Zip Codes'!$Q$3,IF(G3990&lt;='State Zip Codes'!$R$4,'State Zip Codes'!$R$3,IF(G3990&lt;='State Zip Codes'!$S$4,'State Zip Codes'!$S$3,IF(G3990&lt;='State Zip Codes'!$T$4,'State Zip Codes'!$T$3,"OUT OF TERRITORY"))))),$U$3)</f>
        <v>Zone 5</v>
      </c>
    </row>
    <row r="3991" spans="1:8" x14ac:dyDescent="0.25">
      <c r="A3991" t="s">
        <v>370</v>
      </c>
      <c r="B3991">
        <v>47143</v>
      </c>
      <c r="C3991" t="str">
        <f t="shared" si="62"/>
        <v>47143</v>
      </c>
      <c r="D3991" t="s">
        <v>356</v>
      </c>
      <c r="E3991" t="s">
        <v>589</v>
      </c>
      <c r="F3991" t="s">
        <v>2783</v>
      </c>
      <c r="G3991" s="144">
        <v>91.962936119999995</v>
      </c>
      <c r="H3991" t="str">
        <f>IF(VLOOKUP(A3991,$J$4:$K$19,2)="Y",IF(G3991&lt;='State Zip Codes'!$P$4,'State Zip Codes'!$P$3,IF(G3991&lt;='State Zip Codes'!$Q$4,'State Zip Codes'!$Q$3,IF(G3991&lt;='State Zip Codes'!$R$4,'State Zip Codes'!$R$3,IF(G3991&lt;='State Zip Codes'!$S$4,'State Zip Codes'!$S$3,IF(G3991&lt;='State Zip Codes'!$T$4,'State Zip Codes'!$T$3,"OUT OF TERRITORY"))))),$U$3)</f>
        <v>Zone 5</v>
      </c>
    </row>
    <row r="3992" spans="1:8" x14ac:dyDescent="0.25">
      <c r="A3992" t="s">
        <v>370</v>
      </c>
      <c r="B3992">
        <v>47558</v>
      </c>
      <c r="C3992" t="str">
        <f t="shared" si="62"/>
        <v>47558</v>
      </c>
      <c r="D3992" t="s">
        <v>356</v>
      </c>
      <c r="E3992" t="s">
        <v>2729</v>
      </c>
      <c r="F3992" t="s">
        <v>1586</v>
      </c>
      <c r="G3992" s="144">
        <v>92.58430731</v>
      </c>
      <c r="H3992" t="str">
        <f>IF(VLOOKUP(A3992,$J$4:$K$19,2)="Y",IF(G3992&lt;='State Zip Codes'!$P$4,'State Zip Codes'!$P$3,IF(G3992&lt;='State Zip Codes'!$Q$4,'State Zip Codes'!$Q$3,IF(G3992&lt;='State Zip Codes'!$R$4,'State Zip Codes'!$R$3,IF(G3992&lt;='State Zip Codes'!$S$4,'State Zip Codes'!$S$3,IF(G3992&lt;='State Zip Codes'!$T$4,'State Zip Codes'!$T$3,"OUT OF TERRITORY"))))),$U$3)</f>
        <v>Zone 5</v>
      </c>
    </row>
    <row r="3993" spans="1:8" x14ac:dyDescent="0.25">
      <c r="A3993" t="s">
        <v>370</v>
      </c>
      <c r="B3993">
        <v>46777</v>
      </c>
      <c r="C3993" t="str">
        <f t="shared" si="62"/>
        <v>46777</v>
      </c>
      <c r="D3993" t="s">
        <v>356</v>
      </c>
      <c r="E3993" t="s">
        <v>2716</v>
      </c>
      <c r="F3993" t="s">
        <v>2784</v>
      </c>
      <c r="G3993" s="144">
        <v>92.58430731</v>
      </c>
      <c r="H3993" t="str">
        <f>IF(VLOOKUP(A3993,$J$4:$K$19,2)="Y",IF(G3993&lt;='State Zip Codes'!$P$4,'State Zip Codes'!$P$3,IF(G3993&lt;='State Zip Codes'!$Q$4,'State Zip Codes'!$Q$3,IF(G3993&lt;='State Zip Codes'!$R$4,'State Zip Codes'!$R$3,IF(G3993&lt;='State Zip Codes'!$S$4,'State Zip Codes'!$S$3,IF(G3993&lt;='State Zip Codes'!$T$4,'State Zip Codes'!$T$3,"OUT OF TERRITORY"))))),$U$3)</f>
        <v>Zone 5</v>
      </c>
    </row>
    <row r="3994" spans="1:8" x14ac:dyDescent="0.25">
      <c r="A3994" t="s">
        <v>370</v>
      </c>
      <c r="B3994">
        <v>47432</v>
      </c>
      <c r="C3994" t="str">
        <f t="shared" si="62"/>
        <v>47432</v>
      </c>
      <c r="D3994" t="s">
        <v>356</v>
      </c>
      <c r="E3994" t="s">
        <v>738</v>
      </c>
      <c r="F3994" t="s">
        <v>2785</v>
      </c>
      <c r="G3994" s="144">
        <v>92.58430731</v>
      </c>
      <c r="H3994" t="str">
        <f>IF(VLOOKUP(A3994,$J$4:$K$19,2)="Y",IF(G3994&lt;='State Zip Codes'!$P$4,'State Zip Codes'!$P$3,IF(G3994&lt;='State Zip Codes'!$Q$4,'State Zip Codes'!$Q$3,IF(G3994&lt;='State Zip Codes'!$R$4,'State Zip Codes'!$R$3,IF(G3994&lt;='State Zip Codes'!$S$4,'State Zip Codes'!$S$3,IF(G3994&lt;='State Zip Codes'!$T$4,'State Zip Codes'!$T$3,"OUT OF TERRITORY"))))),$U$3)</f>
        <v>Zone 5</v>
      </c>
    </row>
    <row r="3995" spans="1:8" x14ac:dyDescent="0.25">
      <c r="A3995" t="s">
        <v>370</v>
      </c>
      <c r="B3995">
        <v>47942</v>
      </c>
      <c r="C3995" t="str">
        <f t="shared" si="62"/>
        <v>47942</v>
      </c>
      <c r="D3995" t="s">
        <v>356</v>
      </c>
      <c r="E3995" t="s">
        <v>2410</v>
      </c>
      <c r="F3995" t="s">
        <v>2786</v>
      </c>
      <c r="G3995" s="144">
        <v>92.58430731</v>
      </c>
      <c r="H3995" t="str">
        <f>IF(VLOOKUP(A3995,$J$4:$K$19,2)="Y",IF(G3995&lt;='State Zip Codes'!$P$4,'State Zip Codes'!$P$3,IF(G3995&lt;='State Zip Codes'!$Q$4,'State Zip Codes'!$Q$3,IF(G3995&lt;='State Zip Codes'!$R$4,'State Zip Codes'!$R$3,IF(G3995&lt;='State Zip Codes'!$S$4,'State Zip Codes'!$S$3,IF(G3995&lt;='State Zip Codes'!$T$4,'State Zip Codes'!$T$3,"OUT OF TERRITORY"))))),$U$3)</f>
        <v>Zone 5</v>
      </c>
    </row>
    <row r="3996" spans="1:8" x14ac:dyDescent="0.25">
      <c r="A3996" t="s">
        <v>370</v>
      </c>
      <c r="B3996">
        <v>47020</v>
      </c>
      <c r="C3996" t="str">
        <f t="shared" si="62"/>
        <v>47020</v>
      </c>
      <c r="D3996" t="s">
        <v>356</v>
      </c>
      <c r="E3996" t="s">
        <v>2750</v>
      </c>
      <c r="F3996" t="s">
        <v>541</v>
      </c>
      <c r="G3996" s="144">
        <v>93.205678499999991</v>
      </c>
      <c r="H3996" t="str">
        <f>IF(VLOOKUP(A3996,$J$4:$K$19,2)="Y",IF(G3996&lt;='State Zip Codes'!$P$4,'State Zip Codes'!$P$3,IF(G3996&lt;='State Zip Codes'!$Q$4,'State Zip Codes'!$Q$3,IF(G3996&lt;='State Zip Codes'!$R$4,'State Zip Codes'!$R$3,IF(G3996&lt;='State Zip Codes'!$S$4,'State Zip Codes'!$S$3,IF(G3996&lt;='State Zip Codes'!$T$4,'State Zip Codes'!$T$3,"OUT OF TERRITORY"))))),$U$3)</f>
        <v>Zone 5</v>
      </c>
    </row>
    <row r="3997" spans="1:8" x14ac:dyDescent="0.25">
      <c r="A3997" t="s">
        <v>370</v>
      </c>
      <c r="B3997">
        <v>46783</v>
      </c>
      <c r="C3997" t="str">
        <f t="shared" si="62"/>
        <v>46783</v>
      </c>
      <c r="D3997" t="s">
        <v>356</v>
      </c>
      <c r="E3997" t="s">
        <v>2700</v>
      </c>
      <c r="F3997" t="s">
        <v>1804</v>
      </c>
      <c r="G3997" s="144">
        <v>93.205678499999991</v>
      </c>
      <c r="H3997" t="str">
        <f>IF(VLOOKUP(A3997,$J$4:$K$19,2)="Y",IF(G3997&lt;='State Zip Codes'!$P$4,'State Zip Codes'!$P$3,IF(G3997&lt;='State Zip Codes'!$Q$4,'State Zip Codes'!$Q$3,IF(G3997&lt;='State Zip Codes'!$R$4,'State Zip Codes'!$R$3,IF(G3997&lt;='State Zip Codes'!$S$4,'State Zip Codes'!$S$3,IF(G3997&lt;='State Zip Codes'!$T$4,'State Zip Codes'!$T$3,"OUT OF TERRITORY"))))),$U$3)</f>
        <v>Zone 5</v>
      </c>
    </row>
    <row r="3998" spans="1:8" x14ac:dyDescent="0.25">
      <c r="A3998" t="s">
        <v>370</v>
      </c>
      <c r="B3998">
        <v>47561</v>
      </c>
      <c r="C3998" t="str">
        <f t="shared" si="62"/>
        <v>47561</v>
      </c>
      <c r="D3998" t="s">
        <v>356</v>
      </c>
      <c r="E3998" t="s">
        <v>1929</v>
      </c>
      <c r="F3998" t="s">
        <v>2787</v>
      </c>
      <c r="G3998" s="144">
        <v>93.205678499999991</v>
      </c>
      <c r="H3998" t="str">
        <f>IF(VLOOKUP(A3998,$J$4:$K$19,2)="Y",IF(G3998&lt;='State Zip Codes'!$P$4,'State Zip Codes'!$P$3,IF(G3998&lt;='State Zip Codes'!$Q$4,'State Zip Codes'!$Q$3,IF(G3998&lt;='State Zip Codes'!$R$4,'State Zip Codes'!$R$3,IF(G3998&lt;='State Zip Codes'!$S$4,'State Zip Codes'!$S$3,IF(G3998&lt;='State Zip Codes'!$T$4,'State Zip Codes'!$T$3,"OUT OF TERRITORY"))))),$U$3)</f>
        <v>Zone 5</v>
      </c>
    </row>
    <row r="3999" spans="1:8" x14ac:dyDescent="0.25">
      <c r="A3999" t="s">
        <v>370</v>
      </c>
      <c r="B3999">
        <v>46772</v>
      </c>
      <c r="C3999" t="str">
        <f t="shared" si="62"/>
        <v>46772</v>
      </c>
      <c r="D3999" t="s">
        <v>356</v>
      </c>
      <c r="E3999" t="s">
        <v>390</v>
      </c>
      <c r="F3999" t="s">
        <v>1110</v>
      </c>
      <c r="G3999" s="144">
        <v>93.205678499999991</v>
      </c>
      <c r="H3999" t="str">
        <f>IF(VLOOKUP(A3999,$J$4:$K$19,2)="Y",IF(G3999&lt;='State Zip Codes'!$P$4,'State Zip Codes'!$P$3,IF(G3999&lt;='State Zip Codes'!$Q$4,'State Zip Codes'!$Q$3,IF(G3999&lt;='State Zip Codes'!$R$4,'State Zip Codes'!$R$3,IF(G3999&lt;='State Zip Codes'!$S$4,'State Zip Codes'!$S$3,IF(G3999&lt;='State Zip Codes'!$T$4,'State Zip Codes'!$T$3,"OUT OF TERRITORY"))))),$U$3)</f>
        <v>Zone 5</v>
      </c>
    </row>
    <row r="4000" spans="1:8" x14ac:dyDescent="0.25">
      <c r="A4000" t="s">
        <v>370</v>
      </c>
      <c r="B4000">
        <v>47104</v>
      </c>
      <c r="C4000" t="str">
        <f t="shared" si="62"/>
        <v>47104</v>
      </c>
      <c r="D4000" t="s">
        <v>356</v>
      </c>
      <c r="E4000" t="s">
        <v>589</v>
      </c>
      <c r="F4000" t="s">
        <v>2788</v>
      </c>
      <c r="G4000" s="144">
        <v>93.205678499999991</v>
      </c>
      <c r="H4000" t="str">
        <f>IF(VLOOKUP(A4000,$J$4:$K$19,2)="Y",IF(G4000&lt;='State Zip Codes'!$P$4,'State Zip Codes'!$P$3,IF(G4000&lt;='State Zip Codes'!$Q$4,'State Zip Codes'!$Q$3,IF(G4000&lt;='State Zip Codes'!$R$4,'State Zip Codes'!$R$3,IF(G4000&lt;='State Zip Codes'!$S$4,'State Zip Codes'!$S$3,IF(G4000&lt;='State Zip Codes'!$T$4,'State Zip Codes'!$T$3,"OUT OF TERRITORY"))))),$U$3)</f>
        <v>Zone 5</v>
      </c>
    </row>
    <row r="4001" spans="1:8" x14ac:dyDescent="0.25">
      <c r="A4001" t="s">
        <v>370</v>
      </c>
      <c r="B4001">
        <v>46510</v>
      </c>
      <c r="C4001" t="str">
        <f t="shared" si="62"/>
        <v>46510</v>
      </c>
      <c r="D4001" t="s">
        <v>356</v>
      </c>
      <c r="E4001" t="s">
        <v>2772</v>
      </c>
      <c r="F4001" t="s">
        <v>2789</v>
      </c>
      <c r="G4001" s="144">
        <v>93.827049689999996</v>
      </c>
      <c r="H4001" t="str">
        <f>IF(VLOOKUP(A4001,$J$4:$K$19,2)="Y",IF(G4001&lt;='State Zip Codes'!$P$4,'State Zip Codes'!$P$3,IF(G4001&lt;='State Zip Codes'!$Q$4,'State Zip Codes'!$Q$3,IF(G4001&lt;='State Zip Codes'!$R$4,'State Zip Codes'!$R$3,IF(G4001&lt;='State Zip Codes'!$S$4,'State Zip Codes'!$S$3,IF(G4001&lt;='State Zip Codes'!$T$4,'State Zip Codes'!$T$3,"OUT OF TERRITORY"))))),$U$3)</f>
        <v>Zone 5</v>
      </c>
    </row>
    <row r="4002" spans="1:8" x14ac:dyDescent="0.25">
      <c r="A4002" t="s">
        <v>370</v>
      </c>
      <c r="B4002">
        <v>47573</v>
      </c>
      <c r="C4002" t="str">
        <f t="shared" si="62"/>
        <v>47573</v>
      </c>
      <c r="D4002" t="s">
        <v>356</v>
      </c>
      <c r="E4002" t="s">
        <v>1929</v>
      </c>
      <c r="F4002" t="s">
        <v>2790</v>
      </c>
      <c r="G4002" s="144">
        <v>94.44842088</v>
      </c>
      <c r="H4002" t="str">
        <f>IF(VLOOKUP(A4002,$J$4:$K$19,2)="Y",IF(G4002&lt;='State Zip Codes'!$P$4,'State Zip Codes'!$P$3,IF(G4002&lt;='State Zip Codes'!$Q$4,'State Zip Codes'!$Q$3,IF(G4002&lt;='State Zip Codes'!$R$4,'State Zip Codes'!$R$3,IF(G4002&lt;='State Zip Codes'!$S$4,'State Zip Codes'!$S$3,IF(G4002&lt;='State Zip Codes'!$T$4,'State Zip Codes'!$T$3,"OUT OF TERRITORY"))))),$U$3)</f>
        <v>Zone 5</v>
      </c>
    </row>
    <row r="4003" spans="1:8" x14ac:dyDescent="0.25">
      <c r="A4003" t="s">
        <v>370</v>
      </c>
      <c r="B4003">
        <v>46787</v>
      </c>
      <c r="C4003" t="str">
        <f t="shared" si="62"/>
        <v>46787</v>
      </c>
      <c r="D4003" t="s">
        <v>356</v>
      </c>
      <c r="E4003" t="s">
        <v>2791</v>
      </c>
      <c r="F4003" t="s">
        <v>2792</v>
      </c>
      <c r="G4003" s="144">
        <v>94.44842088</v>
      </c>
      <c r="H4003" t="str">
        <f>IF(VLOOKUP(A4003,$J$4:$K$19,2)="Y",IF(G4003&lt;='State Zip Codes'!$P$4,'State Zip Codes'!$P$3,IF(G4003&lt;='State Zip Codes'!$Q$4,'State Zip Codes'!$Q$3,IF(G4003&lt;='State Zip Codes'!$R$4,'State Zip Codes'!$R$3,IF(G4003&lt;='State Zip Codes'!$S$4,'State Zip Codes'!$S$3,IF(G4003&lt;='State Zip Codes'!$T$4,'State Zip Codes'!$T$3,"OUT OF TERRITORY"))))),$U$3)</f>
        <v>Zone 5</v>
      </c>
    </row>
    <row r="4004" spans="1:8" x14ac:dyDescent="0.25">
      <c r="A4004" t="s">
        <v>370</v>
      </c>
      <c r="B4004">
        <v>47038</v>
      </c>
      <c r="C4004" t="str">
        <f t="shared" si="62"/>
        <v>47038</v>
      </c>
      <c r="D4004" t="s">
        <v>356</v>
      </c>
      <c r="E4004" t="s">
        <v>2750</v>
      </c>
      <c r="F4004" t="s">
        <v>2793</v>
      </c>
      <c r="G4004" s="144">
        <v>94.44842088</v>
      </c>
      <c r="H4004" t="str">
        <f>IF(VLOOKUP(A4004,$J$4:$K$19,2)="Y",IF(G4004&lt;='State Zip Codes'!$P$4,'State Zip Codes'!$P$3,IF(G4004&lt;='State Zip Codes'!$Q$4,'State Zip Codes'!$Q$3,IF(G4004&lt;='State Zip Codes'!$R$4,'State Zip Codes'!$R$3,IF(G4004&lt;='State Zip Codes'!$S$4,'State Zip Codes'!$S$3,IF(G4004&lt;='State Zip Codes'!$T$4,'State Zip Codes'!$T$3,"OUT OF TERRITORY"))))),$U$3)</f>
        <v>Zone 5</v>
      </c>
    </row>
    <row r="4005" spans="1:8" x14ac:dyDescent="0.25">
      <c r="A4005" t="s">
        <v>370</v>
      </c>
      <c r="B4005">
        <v>47164</v>
      </c>
      <c r="C4005" t="str">
        <f t="shared" si="62"/>
        <v>47164</v>
      </c>
      <c r="D4005" t="s">
        <v>356</v>
      </c>
      <c r="E4005" t="s">
        <v>1401</v>
      </c>
      <c r="F4005" t="s">
        <v>2202</v>
      </c>
      <c r="G4005" s="144">
        <v>95.069792069999991</v>
      </c>
      <c r="H4005" t="str">
        <f>IF(VLOOKUP(A4005,$J$4:$K$19,2)="Y",IF(G4005&lt;='State Zip Codes'!$P$4,'State Zip Codes'!$P$3,IF(G4005&lt;='State Zip Codes'!$Q$4,'State Zip Codes'!$Q$3,IF(G4005&lt;='State Zip Codes'!$R$4,'State Zip Codes'!$R$3,IF(G4005&lt;='State Zip Codes'!$S$4,'State Zip Codes'!$S$3,IF(G4005&lt;='State Zip Codes'!$T$4,'State Zip Codes'!$T$3,"OUT OF TERRITORY"))))),$U$3)</f>
        <v>Zone 5</v>
      </c>
    </row>
    <row r="4006" spans="1:8" x14ac:dyDescent="0.25">
      <c r="A4006" t="s">
        <v>370</v>
      </c>
      <c r="B4006">
        <v>46798</v>
      </c>
      <c r="C4006" t="str">
        <f t="shared" si="62"/>
        <v>46798</v>
      </c>
      <c r="D4006" t="s">
        <v>356</v>
      </c>
      <c r="E4006" t="s">
        <v>2794</v>
      </c>
      <c r="F4006" t="s">
        <v>520</v>
      </c>
      <c r="G4006" s="144">
        <v>95.069792069999991</v>
      </c>
      <c r="H4006" t="str">
        <f>IF(VLOOKUP(A4006,$J$4:$K$19,2)="Y",IF(G4006&lt;='State Zip Codes'!$P$4,'State Zip Codes'!$P$3,IF(G4006&lt;='State Zip Codes'!$Q$4,'State Zip Codes'!$Q$3,IF(G4006&lt;='State Zip Codes'!$R$4,'State Zip Codes'!$R$3,IF(G4006&lt;='State Zip Codes'!$S$4,'State Zip Codes'!$S$3,IF(G4006&lt;='State Zip Codes'!$T$4,'State Zip Codes'!$T$3,"OUT OF TERRITORY"))))),$U$3)</f>
        <v>Zone 5</v>
      </c>
    </row>
    <row r="4007" spans="1:8" x14ac:dyDescent="0.25">
      <c r="A4007" t="s">
        <v>370</v>
      </c>
      <c r="B4007">
        <v>47111</v>
      </c>
      <c r="C4007" t="str">
        <f t="shared" si="62"/>
        <v>47111</v>
      </c>
      <c r="D4007" t="s">
        <v>356</v>
      </c>
      <c r="E4007" t="s">
        <v>589</v>
      </c>
      <c r="F4007" t="s">
        <v>2795</v>
      </c>
      <c r="G4007" s="144">
        <v>95.691163259999996</v>
      </c>
      <c r="H4007" t="str">
        <f>IF(VLOOKUP(A4007,$J$4:$K$19,2)="Y",IF(G4007&lt;='State Zip Codes'!$P$4,'State Zip Codes'!$P$3,IF(G4007&lt;='State Zip Codes'!$Q$4,'State Zip Codes'!$Q$3,IF(G4007&lt;='State Zip Codes'!$R$4,'State Zip Codes'!$R$3,IF(G4007&lt;='State Zip Codes'!$S$4,'State Zip Codes'!$S$3,IF(G4007&lt;='State Zip Codes'!$T$4,'State Zip Codes'!$T$3,"OUT OF TERRITORY"))))),$U$3)</f>
        <v>Zone 5</v>
      </c>
    </row>
    <row r="4008" spans="1:8" x14ac:dyDescent="0.25">
      <c r="A4008" t="s">
        <v>370</v>
      </c>
      <c r="B4008">
        <v>47516</v>
      </c>
      <c r="C4008" t="str">
        <f t="shared" si="62"/>
        <v>47516</v>
      </c>
      <c r="D4008" t="s">
        <v>356</v>
      </c>
      <c r="E4008" t="s">
        <v>1929</v>
      </c>
      <c r="F4008" t="s">
        <v>2796</v>
      </c>
      <c r="G4008" s="144">
        <v>96.312534450000001</v>
      </c>
      <c r="H4008" t="str">
        <f>IF(VLOOKUP(A4008,$J$4:$K$19,2)="Y",IF(G4008&lt;='State Zip Codes'!$P$4,'State Zip Codes'!$P$3,IF(G4008&lt;='State Zip Codes'!$Q$4,'State Zip Codes'!$Q$3,IF(G4008&lt;='State Zip Codes'!$R$4,'State Zip Codes'!$R$3,IF(G4008&lt;='State Zip Codes'!$S$4,'State Zip Codes'!$S$3,IF(G4008&lt;='State Zip Codes'!$T$4,'State Zip Codes'!$T$3,"OUT OF TERRITORY"))))),$U$3)</f>
        <v>Zone 5</v>
      </c>
    </row>
    <row r="4009" spans="1:8" x14ac:dyDescent="0.25">
      <c r="A4009" t="s">
        <v>370</v>
      </c>
      <c r="B4009">
        <v>47140</v>
      </c>
      <c r="C4009" t="str">
        <f t="shared" si="62"/>
        <v>47140</v>
      </c>
      <c r="D4009" t="s">
        <v>356</v>
      </c>
      <c r="E4009" t="s">
        <v>657</v>
      </c>
      <c r="F4009" t="s">
        <v>1638</v>
      </c>
      <c r="G4009" s="144">
        <v>96.312534450000001</v>
      </c>
      <c r="H4009" t="str">
        <f>IF(VLOOKUP(A4009,$J$4:$K$19,2)="Y",IF(G4009&lt;='State Zip Codes'!$P$4,'State Zip Codes'!$P$3,IF(G4009&lt;='State Zip Codes'!$Q$4,'State Zip Codes'!$Q$3,IF(G4009&lt;='State Zip Codes'!$R$4,'State Zip Codes'!$R$3,IF(G4009&lt;='State Zip Codes'!$S$4,'State Zip Codes'!$S$3,IF(G4009&lt;='State Zip Codes'!$T$4,'State Zip Codes'!$T$3,"OUT OF TERRITORY"))))),$U$3)</f>
        <v>Zone 5</v>
      </c>
    </row>
    <row r="4010" spans="1:8" x14ac:dyDescent="0.25">
      <c r="A4010" t="s">
        <v>370</v>
      </c>
      <c r="B4010">
        <v>47501</v>
      </c>
      <c r="C4010" t="str">
        <f t="shared" si="62"/>
        <v>47501</v>
      </c>
      <c r="D4010" t="s">
        <v>356</v>
      </c>
      <c r="E4010" t="s">
        <v>2729</v>
      </c>
      <c r="F4010" t="s">
        <v>510</v>
      </c>
      <c r="G4010" s="144">
        <v>96.312534450000001</v>
      </c>
      <c r="H4010" t="str">
        <f>IF(VLOOKUP(A4010,$J$4:$K$19,2)="Y",IF(G4010&lt;='State Zip Codes'!$P$4,'State Zip Codes'!$P$3,IF(G4010&lt;='State Zip Codes'!$Q$4,'State Zip Codes'!$Q$3,IF(G4010&lt;='State Zip Codes'!$R$4,'State Zip Codes'!$R$3,IF(G4010&lt;='State Zip Codes'!$S$4,'State Zip Codes'!$S$3,IF(G4010&lt;='State Zip Codes'!$T$4,'State Zip Codes'!$T$3,"OUT OF TERRITORY"))))),$U$3)</f>
        <v>Zone 5</v>
      </c>
    </row>
    <row r="4011" spans="1:8" x14ac:dyDescent="0.25">
      <c r="A4011" t="s">
        <v>370</v>
      </c>
      <c r="B4011">
        <v>46508</v>
      </c>
      <c r="C4011" t="str">
        <f t="shared" si="62"/>
        <v>46508</v>
      </c>
      <c r="D4011" t="s">
        <v>356</v>
      </c>
      <c r="E4011" t="s">
        <v>2772</v>
      </c>
      <c r="F4011" t="s">
        <v>2797</v>
      </c>
      <c r="G4011" s="144">
        <v>96.312534450000001</v>
      </c>
      <c r="H4011" t="str">
        <f>IF(VLOOKUP(A4011,$J$4:$K$19,2)="Y",IF(G4011&lt;='State Zip Codes'!$P$4,'State Zip Codes'!$P$3,IF(G4011&lt;='State Zip Codes'!$Q$4,'State Zip Codes'!$Q$3,IF(G4011&lt;='State Zip Codes'!$R$4,'State Zip Codes'!$R$3,IF(G4011&lt;='State Zip Codes'!$S$4,'State Zip Codes'!$S$3,IF(G4011&lt;='State Zip Codes'!$T$4,'State Zip Codes'!$T$3,"OUT OF TERRITORY"))))),$U$3)</f>
        <v>Zone 5</v>
      </c>
    </row>
    <row r="4012" spans="1:8" x14ac:dyDescent="0.25">
      <c r="A4012" t="s">
        <v>370</v>
      </c>
      <c r="B4012">
        <v>47527</v>
      </c>
      <c r="C4012" t="str">
        <f t="shared" si="62"/>
        <v>47527</v>
      </c>
      <c r="D4012" t="s">
        <v>356</v>
      </c>
      <c r="E4012" t="s">
        <v>1221</v>
      </c>
      <c r="F4012" t="s">
        <v>1221</v>
      </c>
      <c r="G4012" s="144">
        <v>96.312534450000001</v>
      </c>
      <c r="H4012" t="str">
        <f>IF(VLOOKUP(A4012,$J$4:$K$19,2)="Y",IF(G4012&lt;='State Zip Codes'!$P$4,'State Zip Codes'!$P$3,IF(G4012&lt;='State Zip Codes'!$Q$4,'State Zip Codes'!$Q$3,IF(G4012&lt;='State Zip Codes'!$R$4,'State Zip Codes'!$R$3,IF(G4012&lt;='State Zip Codes'!$S$4,'State Zip Codes'!$S$3,IF(G4012&lt;='State Zip Codes'!$T$4,'State Zip Codes'!$T$3,"OUT OF TERRITORY"))))),$U$3)</f>
        <v>Zone 5</v>
      </c>
    </row>
    <row r="4013" spans="1:8" x14ac:dyDescent="0.25">
      <c r="A4013" t="s">
        <v>370</v>
      </c>
      <c r="B4013">
        <v>46539</v>
      </c>
      <c r="C4013" t="str">
        <f t="shared" si="62"/>
        <v>46539</v>
      </c>
      <c r="D4013" t="s">
        <v>356</v>
      </c>
      <c r="E4013" t="s">
        <v>2772</v>
      </c>
      <c r="F4013" t="s">
        <v>2798</v>
      </c>
      <c r="G4013" s="144">
        <v>96.933905639999992</v>
      </c>
      <c r="H4013" t="str">
        <f>IF(VLOOKUP(A4013,$J$4:$K$19,2)="Y",IF(G4013&lt;='State Zip Codes'!$P$4,'State Zip Codes'!$P$3,IF(G4013&lt;='State Zip Codes'!$Q$4,'State Zip Codes'!$Q$3,IF(G4013&lt;='State Zip Codes'!$R$4,'State Zip Codes'!$R$3,IF(G4013&lt;='State Zip Codes'!$S$4,'State Zip Codes'!$S$3,IF(G4013&lt;='State Zip Codes'!$T$4,'State Zip Codes'!$T$3,"OUT OF TERRITORY"))))),$U$3)</f>
        <v>Zone 5</v>
      </c>
    </row>
    <row r="4014" spans="1:8" x14ac:dyDescent="0.25">
      <c r="A4014" t="s">
        <v>370</v>
      </c>
      <c r="B4014">
        <v>47124</v>
      </c>
      <c r="C4014" t="str">
        <f t="shared" si="62"/>
        <v>47124</v>
      </c>
      <c r="D4014" t="s">
        <v>356</v>
      </c>
      <c r="E4014" t="s">
        <v>2799</v>
      </c>
      <c r="F4014" t="s">
        <v>1083</v>
      </c>
      <c r="G4014" s="144">
        <v>96.933905639999992</v>
      </c>
      <c r="H4014" t="str">
        <f>IF(VLOOKUP(A4014,$J$4:$K$19,2)="Y",IF(G4014&lt;='State Zip Codes'!$P$4,'State Zip Codes'!$P$3,IF(G4014&lt;='State Zip Codes'!$Q$4,'State Zip Codes'!$Q$3,IF(G4014&lt;='State Zip Codes'!$R$4,'State Zip Codes'!$R$3,IF(G4014&lt;='State Zip Codes'!$S$4,'State Zip Codes'!$S$3,IF(G4014&lt;='State Zip Codes'!$T$4,'State Zip Codes'!$T$3,"OUT OF TERRITORY"))))),$U$3)</f>
        <v>Zone 5</v>
      </c>
    </row>
    <row r="4015" spans="1:8" x14ac:dyDescent="0.25">
      <c r="A4015" t="s">
        <v>370</v>
      </c>
      <c r="B4015">
        <v>47172</v>
      </c>
      <c r="C4015" t="str">
        <f t="shared" si="62"/>
        <v>47172</v>
      </c>
      <c r="D4015" t="s">
        <v>356</v>
      </c>
      <c r="E4015" t="s">
        <v>589</v>
      </c>
      <c r="F4015" t="s">
        <v>2800</v>
      </c>
      <c r="G4015" s="144">
        <v>96.933905639999992</v>
      </c>
      <c r="H4015" t="str">
        <f>IF(VLOOKUP(A4015,$J$4:$K$19,2)="Y",IF(G4015&lt;='State Zip Codes'!$P$4,'State Zip Codes'!$P$3,IF(G4015&lt;='State Zip Codes'!$Q$4,'State Zip Codes'!$Q$3,IF(G4015&lt;='State Zip Codes'!$R$4,'State Zip Codes'!$R$3,IF(G4015&lt;='State Zip Codes'!$S$4,'State Zip Codes'!$S$3,IF(G4015&lt;='State Zip Codes'!$T$4,'State Zip Codes'!$T$3,"OUT OF TERRITORY"))))),$U$3)</f>
        <v>Zone 5</v>
      </c>
    </row>
    <row r="4016" spans="1:8" x14ac:dyDescent="0.25">
      <c r="A4016" t="s">
        <v>370</v>
      </c>
      <c r="B4016">
        <v>46733</v>
      </c>
      <c r="C4016" t="str">
        <f t="shared" si="62"/>
        <v>46733</v>
      </c>
      <c r="D4016" t="s">
        <v>356</v>
      </c>
      <c r="E4016" t="s">
        <v>390</v>
      </c>
      <c r="F4016" t="s">
        <v>1992</v>
      </c>
      <c r="G4016" s="144">
        <v>97.555276829999997</v>
      </c>
      <c r="H4016" t="str">
        <f>IF(VLOOKUP(A4016,$J$4:$K$19,2)="Y",IF(G4016&lt;='State Zip Codes'!$P$4,'State Zip Codes'!$P$3,IF(G4016&lt;='State Zip Codes'!$Q$4,'State Zip Codes'!$Q$3,IF(G4016&lt;='State Zip Codes'!$R$4,'State Zip Codes'!$R$3,IF(G4016&lt;='State Zip Codes'!$S$4,'State Zip Codes'!$S$3,IF(G4016&lt;='State Zip Codes'!$T$4,'State Zip Codes'!$T$3,"OUT OF TERRITORY"))))),$U$3)</f>
        <v>Zone 5</v>
      </c>
    </row>
    <row r="4017" spans="1:8" x14ac:dyDescent="0.25">
      <c r="A4017" t="s">
        <v>370</v>
      </c>
      <c r="B4017">
        <v>46960</v>
      </c>
      <c r="C4017" t="str">
        <f t="shared" si="62"/>
        <v>46960</v>
      </c>
      <c r="D4017" t="s">
        <v>356</v>
      </c>
      <c r="E4017" t="s">
        <v>2492</v>
      </c>
      <c r="F4017" t="s">
        <v>2801</v>
      </c>
      <c r="G4017" s="144">
        <v>97.555276829999997</v>
      </c>
      <c r="H4017" t="str">
        <f>IF(VLOOKUP(A4017,$J$4:$K$19,2)="Y",IF(G4017&lt;='State Zip Codes'!$P$4,'State Zip Codes'!$P$3,IF(G4017&lt;='State Zip Codes'!$Q$4,'State Zip Codes'!$Q$3,IF(G4017&lt;='State Zip Codes'!$R$4,'State Zip Codes'!$R$3,IF(G4017&lt;='State Zip Codes'!$S$4,'State Zip Codes'!$S$3,IF(G4017&lt;='State Zip Codes'!$T$4,'State Zip Codes'!$T$3,"OUT OF TERRITORY"))))),$U$3)</f>
        <v>Zone 5</v>
      </c>
    </row>
    <row r="4018" spans="1:8" x14ac:dyDescent="0.25">
      <c r="A4018" t="s">
        <v>370</v>
      </c>
      <c r="B4018">
        <v>47951</v>
      </c>
      <c r="C4018" t="str">
        <f t="shared" si="62"/>
        <v>47951</v>
      </c>
      <c r="D4018" t="s">
        <v>356</v>
      </c>
      <c r="E4018" t="s">
        <v>2176</v>
      </c>
      <c r="F4018" t="s">
        <v>2802</v>
      </c>
      <c r="G4018" s="144">
        <v>98.176648019999988</v>
      </c>
      <c r="H4018" t="str">
        <f>IF(VLOOKUP(A4018,$J$4:$K$19,2)="Y",IF(G4018&lt;='State Zip Codes'!$P$4,'State Zip Codes'!$P$3,IF(G4018&lt;='State Zip Codes'!$Q$4,'State Zip Codes'!$Q$3,IF(G4018&lt;='State Zip Codes'!$R$4,'State Zip Codes'!$R$3,IF(G4018&lt;='State Zip Codes'!$S$4,'State Zip Codes'!$S$3,IF(G4018&lt;='State Zip Codes'!$T$4,'State Zip Codes'!$T$3,"OUT OF TERRITORY"))))),$U$3)</f>
        <v>Zone 5</v>
      </c>
    </row>
    <row r="4019" spans="1:8" x14ac:dyDescent="0.25">
      <c r="A4019" t="s">
        <v>370</v>
      </c>
      <c r="B4019">
        <v>47597</v>
      </c>
      <c r="C4019" t="str">
        <f t="shared" si="62"/>
        <v>47597</v>
      </c>
      <c r="D4019" t="s">
        <v>356</v>
      </c>
      <c r="E4019" t="s">
        <v>1929</v>
      </c>
      <c r="F4019" t="s">
        <v>2803</v>
      </c>
      <c r="G4019" s="144">
        <v>98.176648019999988</v>
      </c>
      <c r="H4019" t="str">
        <f>IF(VLOOKUP(A4019,$J$4:$K$19,2)="Y",IF(G4019&lt;='State Zip Codes'!$P$4,'State Zip Codes'!$P$3,IF(G4019&lt;='State Zip Codes'!$Q$4,'State Zip Codes'!$Q$3,IF(G4019&lt;='State Zip Codes'!$R$4,'State Zip Codes'!$R$3,IF(G4019&lt;='State Zip Codes'!$S$4,'State Zip Codes'!$S$3,IF(G4019&lt;='State Zip Codes'!$T$4,'State Zip Codes'!$T$3,"OUT OF TERRITORY"))))),$U$3)</f>
        <v>Zone 5</v>
      </c>
    </row>
    <row r="4020" spans="1:8" x14ac:dyDescent="0.25">
      <c r="A4020" t="s">
        <v>370</v>
      </c>
      <c r="B4020">
        <v>47119</v>
      </c>
      <c r="C4020" t="str">
        <f t="shared" si="62"/>
        <v>47119</v>
      </c>
      <c r="D4020" t="s">
        <v>356</v>
      </c>
      <c r="E4020" t="s">
        <v>2799</v>
      </c>
      <c r="F4020" t="s">
        <v>2804</v>
      </c>
      <c r="G4020" s="144">
        <v>98.176648019999988</v>
      </c>
      <c r="H4020" t="str">
        <f>IF(VLOOKUP(A4020,$J$4:$K$19,2)="Y",IF(G4020&lt;='State Zip Codes'!$P$4,'State Zip Codes'!$P$3,IF(G4020&lt;='State Zip Codes'!$Q$4,'State Zip Codes'!$Q$3,IF(G4020&lt;='State Zip Codes'!$R$4,'State Zip Codes'!$R$3,IF(G4020&lt;='State Zip Codes'!$S$4,'State Zip Codes'!$S$3,IF(G4020&lt;='State Zip Codes'!$T$4,'State Zip Codes'!$T$3,"OUT OF TERRITORY"))))),$U$3)</f>
        <v>Zone 5</v>
      </c>
    </row>
    <row r="4021" spans="1:8" x14ac:dyDescent="0.25">
      <c r="A4021" t="s">
        <v>370</v>
      </c>
      <c r="B4021">
        <v>47145</v>
      </c>
      <c r="C4021" t="str">
        <f t="shared" si="62"/>
        <v>47145</v>
      </c>
      <c r="D4021" t="s">
        <v>356</v>
      </c>
      <c r="E4021" t="s">
        <v>657</v>
      </c>
      <c r="F4021" t="s">
        <v>2805</v>
      </c>
      <c r="G4021" s="144">
        <v>98.176648019999988</v>
      </c>
      <c r="H4021" t="str">
        <f>IF(VLOOKUP(A4021,$J$4:$K$19,2)="Y",IF(G4021&lt;='State Zip Codes'!$P$4,'State Zip Codes'!$P$3,IF(G4021&lt;='State Zip Codes'!$Q$4,'State Zip Codes'!$Q$3,IF(G4021&lt;='State Zip Codes'!$R$4,'State Zip Codes'!$R$3,IF(G4021&lt;='State Zip Codes'!$S$4,'State Zip Codes'!$S$3,IF(G4021&lt;='State Zip Codes'!$T$4,'State Zip Codes'!$T$3,"OUT OF TERRITORY"))))),$U$3)</f>
        <v>Zone 5</v>
      </c>
    </row>
    <row r="4022" spans="1:8" x14ac:dyDescent="0.25">
      <c r="A4022" t="s">
        <v>370</v>
      </c>
      <c r="B4022">
        <v>47115</v>
      </c>
      <c r="C4022" t="str">
        <f t="shared" si="62"/>
        <v>47115</v>
      </c>
      <c r="D4022" t="s">
        <v>356</v>
      </c>
      <c r="E4022" t="s">
        <v>1401</v>
      </c>
      <c r="F4022" t="s">
        <v>2806</v>
      </c>
      <c r="G4022" s="144">
        <v>98.798019209999993</v>
      </c>
      <c r="H4022" t="str">
        <f>IF(VLOOKUP(A4022,$J$4:$K$19,2)="Y",IF(G4022&lt;='State Zip Codes'!$P$4,'State Zip Codes'!$P$3,IF(G4022&lt;='State Zip Codes'!$Q$4,'State Zip Codes'!$Q$3,IF(G4022&lt;='State Zip Codes'!$R$4,'State Zip Codes'!$R$3,IF(G4022&lt;='State Zip Codes'!$S$4,'State Zip Codes'!$S$3,IF(G4022&lt;='State Zip Codes'!$T$4,'State Zip Codes'!$T$3,"OUT OF TERRITORY"))))),$U$3)</f>
        <v>Zone 5</v>
      </c>
    </row>
    <row r="4023" spans="1:8" x14ac:dyDescent="0.25">
      <c r="A4023" t="s">
        <v>370</v>
      </c>
      <c r="B4023">
        <v>47957</v>
      </c>
      <c r="C4023" t="str">
        <f t="shared" si="62"/>
        <v>47957</v>
      </c>
      <c r="D4023" t="s">
        <v>356</v>
      </c>
      <c r="E4023" t="s">
        <v>2492</v>
      </c>
      <c r="F4023" t="s">
        <v>2807</v>
      </c>
      <c r="G4023" s="144">
        <v>98.798019209999993</v>
      </c>
      <c r="H4023" t="str">
        <f>IF(VLOOKUP(A4023,$J$4:$K$19,2)="Y",IF(G4023&lt;='State Zip Codes'!$P$4,'State Zip Codes'!$P$3,IF(G4023&lt;='State Zip Codes'!$Q$4,'State Zip Codes'!$Q$3,IF(G4023&lt;='State Zip Codes'!$R$4,'State Zip Codes'!$R$3,IF(G4023&lt;='State Zip Codes'!$S$4,'State Zip Codes'!$S$3,IF(G4023&lt;='State Zip Codes'!$T$4,'State Zip Codes'!$T$3,"OUT OF TERRITORY"))))),$U$3)</f>
        <v>Zone 5</v>
      </c>
    </row>
    <row r="4024" spans="1:8" x14ac:dyDescent="0.25">
      <c r="A4024" t="s">
        <v>370</v>
      </c>
      <c r="B4024">
        <v>47978</v>
      </c>
      <c r="C4024" t="str">
        <f t="shared" si="62"/>
        <v>47978</v>
      </c>
      <c r="D4024" t="s">
        <v>356</v>
      </c>
      <c r="E4024" t="s">
        <v>1068</v>
      </c>
      <c r="F4024" t="s">
        <v>2808</v>
      </c>
      <c r="G4024" s="144">
        <v>98.798019209999993</v>
      </c>
      <c r="H4024" t="str">
        <f>IF(VLOOKUP(A4024,$J$4:$K$19,2)="Y",IF(G4024&lt;='State Zip Codes'!$P$4,'State Zip Codes'!$P$3,IF(G4024&lt;='State Zip Codes'!$Q$4,'State Zip Codes'!$Q$3,IF(G4024&lt;='State Zip Codes'!$R$4,'State Zip Codes'!$R$3,IF(G4024&lt;='State Zip Codes'!$S$4,'State Zip Codes'!$S$3,IF(G4024&lt;='State Zip Codes'!$T$4,'State Zip Codes'!$T$3,"OUT OF TERRITORY"))))),$U$3)</f>
        <v>Zone 5</v>
      </c>
    </row>
    <row r="4025" spans="1:8" x14ac:dyDescent="0.25">
      <c r="A4025" t="s">
        <v>370</v>
      </c>
      <c r="B4025">
        <v>46814</v>
      </c>
      <c r="C4025" t="str">
        <f t="shared" si="62"/>
        <v>46814</v>
      </c>
      <c r="D4025" t="s">
        <v>356</v>
      </c>
      <c r="E4025" t="s">
        <v>2794</v>
      </c>
      <c r="F4025" t="s">
        <v>2809</v>
      </c>
      <c r="G4025" s="144">
        <v>98.798019209999993</v>
      </c>
      <c r="H4025" t="str">
        <f>IF(VLOOKUP(A4025,$J$4:$K$19,2)="Y",IF(G4025&lt;='State Zip Codes'!$P$4,'State Zip Codes'!$P$3,IF(G4025&lt;='State Zip Codes'!$Q$4,'State Zip Codes'!$Q$3,IF(G4025&lt;='State Zip Codes'!$R$4,'State Zip Codes'!$R$3,IF(G4025&lt;='State Zip Codes'!$S$4,'State Zip Codes'!$S$3,IF(G4025&lt;='State Zip Codes'!$T$4,'State Zip Codes'!$T$3,"OUT OF TERRITORY"))))),$U$3)</f>
        <v>Zone 5</v>
      </c>
    </row>
    <row r="4026" spans="1:8" x14ac:dyDescent="0.25">
      <c r="A4026" t="s">
        <v>370</v>
      </c>
      <c r="B4026">
        <v>46809</v>
      </c>
      <c r="C4026" t="str">
        <f t="shared" si="62"/>
        <v>46809</v>
      </c>
      <c r="D4026" t="s">
        <v>356</v>
      </c>
      <c r="E4026" t="s">
        <v>2794</v>
      </c>
      <c r="F4026" t="s">
        <v>2809</v>
      </c>
      <c r="G4026" s="144">
        <v>99.419390399999997</v>
      </c>
      <c r="H4026" t="str">
        <f>IF(VLOOKUP(A4026,$J$4:$K$19,2)="Y",IF(G4026&lt;='State Zip Codes'!$P$4,'State Zip Codes'!$P$3,IF(G4026&lt;='State Zip Codes'!$Q$4,'State Zip Codes'!$Q$3,IF(G4026&lt;='State Zip Codes'!$R$4,'State Zip Codes'!$R$3,IF(G4026&lt;='State Zip Codes'!$S$4,'State Zip Codes'!$S$3,IF(G4026&lt;='State Zip Codes'!$T$4,'State Zip Codes'!$T$3,"OUT OF TERRITORY"))))),$U$3)</f>
        <v>Zone 5</v>
      </c>
    </row>
    <row r="4027" spans="1:8" x14ac:dyDescent="0.25">
      <c r="A4027" t="s">
        <v>370</v>
      </c>
      <c r="B4027">
        <v>46968</v>
      </c>
      <c r="C4027" t="str">
        <f t="shared" si="62"/>
        <v>46968</v>
      </c>
      <c r="D4027" t="s">
        <v>356</v>
      </c>
      <c r="E4027" t="s">
        <v>966</v>
      </c>
      <c r="F4027" t="s">
        <v>2810</v>
      </c>
      <c r="G4027" s="144">
        <v>99.419390399999997</v>
      </c>
      <c r="H4027" t="str">
        <f>IF(VLOOKUP(A4027,$J$4:$K$19,2)="Y",IF(G4027&lt;='State Zip Codes'!$P$4,'State Zip Codes'!$P$3,IF(G4027&lt;='State Zip Codes'!$Q$4,'State Zip Codes'!$Q$3,IF(G4027&lt;='State Zip Codes'!$R$4,'State Zip Codes'!$R$3,IF(G4027&lt;='State Zip Codes'!$S$4,'State Zip Codes'!$S$3,IF(G4027&lt;='State Zip Codes'!$T$4,'State Zip Codes'!$T$3,"OUT OF TERRITORY"))))),$U$3)</f>
        <v>Zone 5</v>
      </c>
    </row>
    <row r="4028" spans="1:8" x14ac:dyDescent="0.25">
      <c r="A4028" t="s">
        <v>370</v>
      </c>
      <c r="B4028">
        <v>47922</v>
      </c>
      <c r="C4028" t="str">
        <f t="shared" si="62"/>
        <v>47922</v>
      </c>
      <c r="D4028" t="s">
        <v>356</v>
      </c>
      <c r="E4028" t="s">
        <v>2176</v>
      </c>
      <c r="F4028" t="s">
        <v>2811</v>
      </c>
      <c r="G4028" s="144">
        <v>99.419390399999997</v>
      </c>
      <c r="H4028" t="str">
        <f>IF(VLOOKUP(A4028,$J$4:$K$19,2)="Y",IF(G4028&lt;='State Zip Codes'!$P$4,'State Zip Codes'!$P$3,IF(G4028&lt;='State Zip Codes'!$Q$4,'State Zip Codes'!$Q$3,IF(G4028&lt;='State Zip Codes'!$R$4,'State Zip Codes'!$R$3,IF(G4028&lt;='State Zip Codes'!$S$4,'State Zip Codes'!$S$3,IF(G4028&lt;='State Zip Codes'!$T$4,'State Zip Codes'!$T$3,"OUT OF TERRITORY"))))),$U$3)</f>
        <v>Zone 5</v>
      </c>
    </row>
    <row r="4029" spans="1:8" x14ac:dyDescent="0.25">
      <c r="A4029" t="s">
        <v>370</v>
      </c>
      <c r="B4029">
        <v>47175</v>
      </c>
      <c r="C4029" t="str">
        <f t="shared" si="62"/>
        <v>47175</v>
      </c>
      <c r="D4029" t="s">
        <v>356</v>
      </c>
      <c r="E4029" t="s">
        <v>657</v>
      </c>
      <c r="F4029" t="s">
        <v>2812</v>
      </c>
      <c r="G4029" s="144">
        <v>99.419390399999997</v>
      </c>
      <c r="H4029" t="str">
        <f>IF(VLOOKUP(A4029,$J$4:$K$19,2)="Y",IF(G4029&lt;='State Zip Codes'!$P$4,'State Zip Codes'!$P$3,IF(G4029&lt;='State Zip Codes'!$Q$4,'State Zip Codes'!$Q$3,IF(G4029&lt;='State Zip Codes'!$R$4,'State Zip Codes'!$R$3,IF(G4029&lt;='State Zip Codes'!$S$4,'State Zip Codes'!$S$3,IF(G4029&lt;='State Zip Codes'!$T$4,'State Zip Codes'!$T$3,"OUT OF TERRITORY"))))),$U$3)</f>
        <v>Zone 5</v>
      </c>
    </row>
    <row r="4030" spans="1:8" x14ac:dyDescent="0.25">
      <c r="A4030" t="s">
        <v>370</v>
      </c>
      <c r="B4030">
        <v>46819</v>
      </c>
      <c r="C4030" t="str">
        <f t="shared" si="62"/>
        <v>46819</v>
      </c>
      <c r="D4030" t="s">
        <v>356</v>
      </c>
      <c r="E4030" t="s">
        <v>2794</v>
      </c>
      <c r="F4030" t="s">
        <v>2809</v>
      </c>
      <c r="G4030" s="144">
        <v>100.04076158999999</v>
      </c>
      <c r="H4030" t="str">
        <f>IF(VLOOKUP(A4030,$J$4:$K$19,2)="Y",IF(G4030&lt;='State Zip Codes'!$P$4,'State Zip Codes'!$P$3,IF(G4030&lt;='State Zip Codes'!$Q$4,'State Zip Codes'!$Q$3,IF(G4030&lt;='State Zip Codes'!$R$4,'State Zip Codes'!$R$3,IF(G4030&lt;='State Zip Codes'!$S$4,'State Zip Codes'!$S$3,IF(G4030&lt;='State Zip Codes'!$T$4,'State Zip Codes'!$T$3,"OUT OF TERRITORY"))))),$U$3)</f>
        <v>Zone 5</v>
      </c>
    </row>
    <row r="4031" spans="1:8" x14ac:dyDescent="0.25">
      <c r="A4031" t="s">
        <v>370</v>
      </c>
      <c r="B4031">
        <v>46570</v>
      </c>
      <c r="C4031" t="str">
        <f t="shared" si="62"/>
        <v>46570</v>
      </c>
      <c r="D4031" t="s">
        <v>356</v>
      </c>
      <c r="E4031" t="s">
        <v>1733</v>
      </c>
      <c r="F4031" t="s">
        <v>2586</v>
      </c>
      <c r="G4031" s="144">
        <v>100.04076158999999</v>
      </c>
      <c r="H4031" t="str">
        <f>IF(VLOOKUP(A4031,$J$4:$K$19,2)="Y",IF(G4031&lt;='State Zip Codes'!$P$4,'State Zip Codes'!$P$3,IF(G4031&lt;='State Zip Codes'!$Q$4,'State Zip Codes'!$Q$3,IF(G4031&lt;='State Zip Codes'!$R$4,'State Zip Codes'!$R$3,IF(G4031&lt;='State Zip Codes'!$S$4,'State Zip Codes'!$S$3,IF(G4031&lt;='State Zip Codes'!$T$4,'State Zip Codes'!$T$3,"OUT OF TERRITORY"))))),$U$3)</f>
        <v>Zone 5</v>
      </c>
    </row>
    <row r="4032" spans="1:8" x14ac:dyDescent="0.25">
      <c r="A4032" t="s">
        <v>370</v>
      </c>
      <c r="B4032">
        <v>47521</v>
      </c>
      <c r="C4032" t="str">
        <f t="shared" si="62"/>
        <v>47521</v>
      </c>
      <c r="D4032" t="s">
        <v>356</v>
      </c>
      <c r="E4032" t="s">
        <v>1221</v>
      </c>
      <c r="F4032" t="s">
        <v>2813</v>
      </c>
      <c r="G4032" s="144">
        <v>100.04076158999999</v>
      </c>
      <c r="H4032" t="str">
        <f>IF(VLOOKUP(A4032,$J$4:$K$19,2)="Y",IF(G4032&lt;='State Zip Codes'!$P$4,'State Zip Codes'!$P$3,IF(G4032&lt;='State Zip Codes'!$Q$4,'State Zip Codes'!$Q$3,IF(G4032&lt;='State Zip Codes'!$R$4,'State Zip Codes'!$R$3,IF(G4032&lt;='State Zip Codes'!$S$4,'State Zip Codes'!$S$3,IF(G4032&lt;='State Zip Codes'!$T$4,'State Zip Codes'!$T$3,"OUT OF TERRITORY"))))),$U$3)</f>
        <v>Zone 5</v>
      </c>
    </row>
    <row r="4033" spans="1:8" x14ac:dyDescent="0.25">
      <c r="A4033" t="s">
        <v>370</v>
      </c>
      <c r="B4033">
        <v>46580</v>
      </c>
      <c r="C4033" t="str">
        <f t="shared" si="62"/>
        <v>46580</v>
      </c>
      <c r="D4033" t="s">
        <v>356</v>
      </c>
      <c r="E4033" t="s">
        <v>2772</v>
      </c>
      <c r="F4033" t="s">
        <v>2246</v>
      </c>
      <c r="G4033" s="144">
        <v>100.04076158999999</v>
      </c>
      <c r="H4033" t="str">
        <f>IF(VLOOKUP(A4033,$J$4:$K$19,2)="Y",IF(G4033&lt;='State Zip Codes'!$P$4,'State Zip Codes'!$P$3,IF(G4033&lt;='State Zip Codes'!$Q$4,'State Zip Codes'!$Q$3,IF(G4033&lt;='State Zip Codes'!$R$4,'State Zip Codes'!$R$3,IF(G4033&lt;='State Zip Codes'!$S$4,'State Zip Codes'!$S$3,IF(G4033&lt;='State Zip Codes'!$T$4,'State Zip Codes'!$T$3,"OUT OF TERRITORY"))))),$U$3)</f>
        <v>Zone 5</v>
      </c>
    </row>
    <row r="4034" spans="1:8" x14ac:dyDescent="0.25">
      <c r="A4034" t="s">
        <v>370</v>
      </c>
      <c r="B4034">
        <v>47161</v>
      </c>
      <c r="C4034" t="str">
        <f t="shared" si="62"/>
        <v>47161</v>
      </c>
      <c r="D4034" t="s">
        <v>356</v>
      </c>
      <c r="E4034" t="s">
        <v>1401</v>
      </c>
      <c r="F4034" t="s">
        <v>2814</v>
      </c>
      <c r="G4034" s="144">
        <v>100.04076158999999</v>
      </c>
      <c r="H4034" t="str">
        <f>IF(VLOOKUP(A4034,$J$4:$K$19,2)="Y",IF(G4034&lt;='State Zip Codes'!$P$4,'State Zip Codes'!$P$3,IF(G4034&lt;='State Zip Codes'!$Q$4,'State Zip Codes'!$Q$3,IF(G4034&lt;='State Zip Codes'!$R$4,'State Zip Codes'!$R$3,IF(G4034&lt;='State Zip Codes'!$S$4,'State Zip Codes'!$S$3,IF(G4034&lt;='State Zip Codes'!$T$4,'State Zip Codes'!$T$3,"OUT OF TERRITORY"))))),$U$3)</f>
        <v>Zone 5</v>
      </c>
    </row>
    <row r="4035" spans="1:8" x14ac:dyDescent="0.25">
      <c r="A4035" t="s">
        <v>370</v>
      </c>
      <c r="B4035">
        <v>47166</v>
      </c>
      <c r="C4035" t="str">
        <f t="shared" si="62"/>
        <v>47166</v>
      </c>
      <c r="D4035" t="s">
        <v>356</v>
      </c>
      <c r="E4035" t="s">
        <v>1401</v>
      </c>
      <c r="F4035" t="s">
        <v>2186</v>
      </c>
      <c r="G4035" s="144">
        <v>100.04076158999999</v>
      </c>
      <c r="H4035" t="str">
        <f>IF(VLOOKUP(A4035,$J$4:$K$19,2)="Y",IF(G4035&lt;='State Zip Codes'!$P$4,'State Zip Codes'!$P$3,IF(G4035&lt;='State Zip Codes'!$Q$4,'State Zip Codes'!$Q$3,IF(G4035&lt;='State Zip Codes'!$R$4,'State Zip Codes'!$R$3,IF(G4035&lt;='State Zip Codes'!$S$4,'State Zip Codes'!$S$3,IF(G4035&lt;='State Zip Codes'!$T$4,'State Zip Codes'!$T$3,"OUT OF TERRITORY"))))),$U$3)</f>
        <v>Zone 5</v>
      </c>
    </row>
    <row r="4036" spans="1:8" x14ac:dyDescent="0.25">
      <c r="A4036" t="s">
        <v>370</v>
      </c>
      <c r="B4036">
        <v>46804</v>
      </c>
      <c r="C4036" t="str">
        <f t="shared" si="62"/>
        <v>46804</v>
      </c>
      <c r="D4036" t="s">
        <v>356</v>
      </c>
      <c r="E4036" t="s">
        <v>2794</v>
      </c>
      <c r="F4036" t="s">
        <v>2809</v>
      </c>
      <c r="G4036" s="144">
        <v>100.66213277999999</v>
      </c>
      <c r="H4036" t="str">
        <f>IF(VLOOKUP(A4036,$J$4:$K$19,2)="Y",IF(G4036&lt;='State Zip Codes'!$P$4,'State Zip Codes'!$P$3,IF(G4036&lt;='State Zip Codes'!$Q$4,'State Zip Codes'!$Q$3,IF(G4036&lt;='State Zip Codes'!$R$4,'State Zip Codes'!$R$3,IF(G4036&lt;='State Zip Codes'!$S$4,'State Zip Codes'!$S$3,IF(G4036&lt;='State Zip Codes'!$T$4,'State Zip Codes'!$T$3,"OUT OF TERRITORY"))))),$U$3)</f>
        <v>Zone 5</v>
      </c>
    </row>
    <row r="4037" spans="1:8" x14ac:dyDescent="0.25">
      <c r="A4037" t="s">
        <v>370</v>
      </c>
      <c r="B4037">
        <v>46511</v>
      </c>
      <c r="C4037" t="str">
        <f t="shared" ref="C4037:C4100" si="63">TRIM(CLEAN(B4037))</f>
        <v>46511</v>
      </c>
      <c r="D4037" t="s">
        <v>356</v>
      </c>
      <c r="E4037" t="s">
        <v>1733</v>
      </c>
      <c r="F4037" t="s">
        <v>2815</v>
      </c>
      <c r="G4037" s="144">
        <v>101.28350397</v>
      </c>
      <c r="H4037" t="str">
        <f>IF(VLOOKUP(A4037,$J$4:$K$19,2)="Y",IF(G4037&lt;='State Zip Codes'!$P$4,'State Zip Codes'!$P$3,IF(G4037&lt;='State Zip Codes'!$Q$4,'State Zip Codes'!$Q$3,IF(G4037&lt;='State Zip Codes'!$R$4,'State Zip Codes'!$R$3,IF(G4037&lt;='State Zip Codes'!$S$4,'State Zip Codes'!$S$3,IF(G4037&lt;='State Zip Codes'!$T$4,'State Zip Codes'!$T$3,"OUT OF TERRITORY"))))),$U$3)</f>
        <v>Zone 5</v>
      </c>
    </row>
    <row r="4038" spans="1:8" x14ac:dyDescent="0.25">
      <c r="A4038" t="s">
        <v>370</v>
      </c>
      <c r="B4038">
        <v>46501</v>
      </c>
      <c r="C4038" t="str">
        <f t="shared" si="63"/>
        <v>46501</v>
      </c>
      <c r="D4038" t="s">
        <v>356</v>
      </c>
      <c r="E4038" t="s">
        <v>1733</v>
      </c>
      <c r="F4038" t="s">
        <v>2816</v>
      </c>
      <c r="G4038" s="144">
        <v>101.28350397</v>
      </c>
      <c r="H4038" t="str">
        <f>IF(VLOOKUP(A4038,$J$4:$K$19,2)="Y",IF(G4038&lt;='State Zip Codes'!$P$4,'State Zip Codes'!$P$3,IF(G4038&lt;='State Zip Codes'!$Q$4,'State Zip Codes'!$Q$3,IF(G4038&lt;='State Zip Codes'!$R$4,'State Zip Codes'!$R$3,IF(G4038&lt;='State Zip Codes'!$S$4,'State Zip Codes'!$S$3,IF(G4038&lt;='State Zip Codes'!$T$4,'State Zip Codes'!$T$3,"OUT OF TERRITORY"))))),$U$3)</f>
        <v>Zone 5</v>
      </c>
    </row>
    <row r="4039" spans="1:8" x14ac:dyDescent="0.25">
      <c r="A4039" t="s">
        <v>370</v>
      </c>
      <c r="B4039">
        <v>47118</v>
      </c>
      <c r="C4039" t="str">
        <f t="shared" si="63"/>
        <v>47118</v>
      </c>
      <c r="D4039" t="s">
        <v>356</v>
      </c>
      <c r="E4039" t="s">
        <v>657</v>
      </c>
      <c r="F4039" t="s">
        <v>2817</v>
      </c>
      <c r="G4039" s="144">
        <v>101.28350397</v>
      </c>
      <c r="H4039" t="str">
        <f>IF(VLOOKUP(A4039,$J$4:$K$19,2)="Y",IF(G4039&lt;='State Zip Codes'!$P$4,'State Zip Codes'!$P$3,IF(G4039&lt;='State Zip Codes'!$Q$4,'State Zip Codes'!$Q$3,IF(G4039&lt;='State Zip Codes'!$R$4,'State Zip Codes'!$R$3,IF(G4039&lt;='State Zip Codes'!$S$4,'State Zip Codes'!$S$3,IF(G4039&lt;='State Zip Codes'!$T$4,'State Zip Codes'!$T$3,"OUT OF TERRITORY"))))),$U$3)</f>
        <v>Zone 5</v>
      </c>
    </row>
    <row r="4040" spans="1:8" x14ac:dyDescent="0.25">
      <c r="A4040" t="s">
        <v>370</v>
      </c>
      <c r="B4040">
        <v>47122</v>
      </c>
      <c r="C4040" t="str">
        <f t="shared" si="63"/>
        <v>47122</v>
      </c>
      <c r="D4040" t="s">
        <v>356</v>
      </c>
      <c r="E4040" t="s">
        <v>2799</v>
      </c>
      <c r="F4040" t="s">
        <v>854</v>
      </c>
      <c r="G4040" s="144">
        <v>101.90487515999999</v>
      </c>
      <c r="H4040" t="str">
        <f>IF(VLOOKUP(A4040,$J$4:$K$19,2)="Y",IF(G4040&lt;='State Zip Codes'!$P$4,'State Zip Codes'!$P$3,IF(G4040&lt;='State Zip Codes'!$Q$4,'State Zip Codes'!$Q$3,IF(G4040&lt;='State Zip Codes'!$R$4,'State Zip Codes'!$R$3,IF(G4040&lt;='State Zip Codes'!$S$4,'State Zip Codes'!$S$3,IF(G4040&lt;='State Zip Codes'!$T$4,'State Zip Codes'!$T$3,"OUT OF TERRITORY"))))),$U$3)</f>
        <v>Zone 5</v>
      </c>
    </row>
    <row r="4041" spans="1:8" x14ac:dyDescent="0.25">
      <c r="A4041" t="s">
        <v>370</v>
      </c>
      <c r="B4041">
        <v>46590</v>
      </c>
      <c r="C4041" t="str">
        <f t="shared" si="63"/>
        <v>46590</v>
      </c>
      <c r="D4041" t="s">
        <v>356</v>
      </c>
      <c r="E4041" t="s">
        <v>2772</v>
      </c>
      <c r="F4041" t="s">
        <v>2818</v>
      </c>
      <c r="G4041" s="144">
        <v>101.90487515999999</v>
      </c>
      <c r="H4041" t="str">
        <f>IF(VLOOKUP(A4041,$J$4:$K$19,2)="Y",IF(G4041&lt;='State Zip Codes'!$P$4,'State Zip Codes'!$P$3,IF(G4041&lt;='State Zip Codes'!$Q$4,'State Zip Codes'!$Q$3,IF(G4041&lt;='State Zip Codes'!$R$4,'State Zip Codes'!$R$3,IF(G4041&lt;='State Zip Codes'!$S$4,'State Zip Codes'!$S$3,IF(G4041&lt;='State Zip Codes'!$T$4,'State Zip Codes'!$T$3,"OUT OF TERRITORY"))))),$U$3)</f>
        <v>Zone 5</v>
      </c>
    </row>
    <row r="4042" spans="1:8" x14ac:dyDescent="0.25">
      <c r="A4042" t="s">
        <v>370</v>
      </c>
      <c r="B4042">
        <v>47546</v>
      </c>
      <c r="C4042" t="str">
        <f t="shared" si="63"/>
        <v>47546</v>
      </c>
      <c r="D4042" t="s">
        <v>356</v>
      </c>
      <c r="E4042" t="s">
        <v>1221</v>
      </c>
      <c r="F4042" t="s">
        <v>1068</v>
      </c>
      <c r="G4042" s="144">
        <v>101.90487515999999</v>
      </c>
      <c r="H4042" t="str">
        <f>IF(VLOOKUP(A4042,$J$4:$K$19,2)="Y",IF(G4042&lt;='State Zip Codes'!$P$4,'State Zip Codes'!$P$3,IF(G4042&lt;='State Zip Codes'!$Q$4,'State Zip Codes'!$Q$3,IF(G4042&lt;='State Zip Codes'!$R$4,'State Zip Codes'!$R$3,IF(G4042&lt;='State Zip Codes'!$S$4,'State Zip Codes'!$S$3,IF(G4042&lt;='State Zip Codes'!$T$4,'State Zip Codes'!$T$3,"OUT OF TERRITORY"))))),$U$3)</f>
        <v>Zone 5</v>
      </c>
    </row>
    <row r="4043" spans="1:8" x14ac:dyDescent="0.25">
      <c r="A4043" t="s">
        <v>370</v>
      </c>
      <c r="B4043">
        <v>47564</v>
      </c>
      <c r="C4043" t="str">
        <f t="shared" si="63"/>
        <v>47564</v>
      </c>
      <c r="D4043" t="s">
        <v>356</v>
      </c>
      <c r="E4043" t="s">
        <v>2210</v>
      </c>
      <c r="F4043" t="s">
        <v>2819</v>
      </c>
      <c r="G4043" s="144">
        <v>101.90487515999999</v>
      </c>
      <c r="H4043" t="str">
        <f>IF(VLOOKUP(A4043,$J$4:$K$19,2)="Y",IF(G4043&lt;='State Zip Codes'!$P$4,'State Zip Codes'!$P$3,IF(G4043&lt;='State Zip Codes'!$Q$4,'State Zip Codes'!$Q$3,IF(G4043&lt;='State Zip Codes'!$R$4,'State Zip Codes'!$R$3,IF(G4043&lt;='State Zip Codes'!$S$4,'State Zip Codes'!$S$3,IF(G4043&lt;='State Zip Codes'!$T$4,'State Zip Codes'!$T$3,"OUT OF TERRITORY"))))),$U$3)</f>
        <v>Zone 5</v>
      </c>
    </row>
    <row r="4044" spans="1:8" x14ac:dyDescent="0.25">
      <c r="A4044" t="s">
        <v>370</v>
      </c>
      <c r="B4044">
        <v>46745</v>
      </c>
      <c r="C4044" t="str">
        <f t="shared" si="63"/>
        <v>46745</v>
      </c>
      <c r="D4044" t="s">
        <v>356</v>
      </c>
      <c r="E4044" t="s">
        <v>2794</v>
      </c>
      <c r="F4044" t="s">
        <v>2820</v>
      </c>
      <c r="G4044" s="144">
        <v>101.90487515999999</v>
      </c>
      <c r="H4044" t="str">
        <f>IF(VLOOKUP(A4044,$J$4:$K$19,2)="Y",IF(G4044&lt;='State Zip Codes'!$P$4,'State Zip Codes'!$P$3,IF(G4044&lt;='State Zip Codes'!$Q$4,'State Zip Codes'!$Q$3,IF(G4044&lt;='State Zip Codes'!$R$4,'State Zip Codes'!$R$3,IF(G4044&lt;='State Zip Codes'!$S$4,'State Zip Codes'!$S$3,IF(G4044&lt;='State Zip Codes'!$T$4,'State Zip Codes'!$T$3,"OUT OF TERRITORY"))))),$U$3)</f>
        <v>Zone 5</v>
      </c>
    </row>
    <row r="4045" spans="1:8" x14ac:dyDescent="0.25">
      <c r="A4045" t="s">
        <v>370</v>
      </c>
      <c r="B4045">
        <v>46725</v>
      </c>
      <c r="C4045" t="str">
        <f t="shared" si="63"/>
        <v>46725</v>
      </c>
      <c r="D4045" t="s">
        <v>356</v>
      </c>
      <c r="E4045" t="s">
        <v>2791</v>
      </c>
      <c r="F4045" t="s">
        <v>2821</v>
      </c>
      <c r="G4045" s="144">
        <v>101.90487515999999</v>
      </c>
      <c r="H4045" t="str">
        <f>IF(VLOOKUP(A4045,$J$4:$K$19,2)="Y",IF(G4045&lt;='State Zip Codes'!$P$4,'State Zip Codes'!$P$3,IF(G4045&lt;='State Zip Codes'!$Q$4,'State Zip Codes'!$Q$3,IF(G4045&lt;='State Zip Codes'!$R$4,'State Zip Codes'!$R$3,IF(G4045&lt;='State Zip Codes'!$S$4,'State Zip Codes'!$S$3,IF(G4045&lt;='State Zip Codes'!$T$4,'State Zip Codes'!$T$3,"OUT OF TERRITORY"))))),$U$3)</f>
        <v>Zone 5</v>
      </c>
    </row>
    <row r="4046" spans="1:8" x14ac:dyDescent="0.25">
      <c r="A4046" t="s">
        <v>370</v>
      </c>
      <c r="B4046">
        <v>47130</v>
      </c>
      <c r="C4046" t="str">
        <f t="shared" si="63"/>
        <v>47130</v>
      </c>
      <c r="D4046" t="s">
        <v>356</v>
      </c>
      <c r="E4046" t="s">
        <v>589</v>
      </c>
      <c r="F4046" t="s">
        <v>2822</v>
      </c>
      <c r="G4046" s="144">
        <v>101.90487515999999</v>
      </c>
      <c r="H4046" t="str">
        <f>IF(VLOOKUP(A4046,$J$4:$K$19,2)="Y",IF(G4046&lt;='State Zip Codes'!$P$4,'State Zip Codes'!$P$3,IF(G4046&lt;='State Zip Codes'!$Q$4,'State Zip Codes'!$Q$3,IF(G4046&lt;='State Zip Codes'!$R$4,'State Zip Codes'!$R$3,IF(G4046&lt;='State Zip Codes'!$S$4,'State Zip Codes'!$S$3,IF(G4046&lt;='State Zip Codes'!$T$4,'State Zip Codes'!$T$3,"OUT OF TERRITORY"))))),$U$3)</f>
        <v>Zone 5</v>
      </c>
    </row>
    <row r="4047" spans="1:8" x14ac:dyDescent="0.25">
      <c r="A4047" t="s">
        <v>370</v>
      </c>
      <c r="B4047">
        <v>47116</v>
      </c>
      <c r="C4047" t="str">
        <f t="shared" si="63"/>
        <v>47116</v>
      </c>
      <c r="D4047" t="s">
        <v>356</v>
      </c>
      <c r="E4047" t="s">
        <v>657</v>
      </c>
      <c r="F4047" t="s">
        <v>2823</v>
      </c>
      <c r="G4047" s="144">
        <v>102.52624634999999</v>
      </c>
      <c r="H4047" t="str">
        <f>IF(VLOOKUP(A4047,$J$4:$K$19,2)="Y",IF(G4047&lt;='State Zip Codes'!$P$4,'State Zip Codes'!$P$3,IF(G4047&lt;='State Zip Codes'!$Q$4,'State Zip Codes'!$Q$3,IF(G4047&lt;='State Zip Codes'!$R$4,'State Zip Codes'!$R$3,IF(G4047&lt;='State Zip Codes'!$S$4,'State Zip Codes'!$S$3,IF(G4047&lt;='State Zip Codes'!$T$4,'State Zip Codes'!$T$3,"OUT OF TERRITORY"))))),$U$3)</f>
        <v>Zone 5</v>
      </c>
    </row>
    <row r="4048" spans="1:8" x14ac:dyDescent="0.25">
      <c r="A4048" t="s">
        <v>370</v>
      </c>
      <c r="B4048">
        <v>47114</v>
      </c>
      <c r="C4048" t="str">
        <f t="shared" si="63"/>
        <v>47114</v>
      </c>
      <c r="D4048" t="s">
        <v>356</v>
      </c>
      <c r="E4048" t="s">
        <v>1401</v>
      </c>
      <c r="F4048" t="s">
        <v>2824</v>
      </c>
      <c r="G4048" s="144">
        <v>102.52624634999999</v>
      </c>
      <c r="H4048" t="str">
        <f>IF(VLOOKUP(A4048,$J$4:$K$19,2)="Y",IF(G4048&lt;='State Zip Codes'!$P$4,'State Zip Codes'!$P$3,IF(G4048&lt;='State Zip Codes'!$Q$4,'State Zip Codes'!$Q$3,IF(G4048&lt;='State Zip Codes'!$R$4,'State Zip Codes'!$R$3,IF(G4048&lt;='State Zip Codes'!$S$4,'State Zip Codes'!$S$3,IF(G4048&lt;='State Zip Codes'!$T$4,'State Zip Codes'!$T$3,"OUT OF TERRITORY"))))),$U$3)</f>
        <v>Zone 5</v>
      </c>
    </row>
    <row r="4049" spans="1:8" x14ac:dyDescent="0.25">
      <c r="A4049" t="s">
        <v>370</v>
      </c>
      <c r="B4049">
        <v>46816</v>
      </c>
      <c r="C4049" t="str">
        <f t="shared" si="63"/>
        <v>46816</v>
      </c>
      <c r="D4049" t="s">
        <v>356</v>
      </c>
      <c r="E4049" t="s">
        <v>2794</v>
      </c>
      <c r="F4049" t="s">
        <v>2809</v>
      </c>
      <c r="G4049" s="144">
        <v>102.52624634999999</v>
      </c>
      <c r="H4049" t="str">
        <f>IF(VLOOKUP(A4049,$J$4:$K$19,2)="Y",IF(G4049&lt;='State Zip Codes'!$P$4,'State Zip Codes'!$P$3,IF(G4049&lt;='State Zip Codes'!$Q$4,'State Zip Codes'!$Q$3,IF(G4049&lt;='State Zip Codes'!$R$4,'State Zip Codes'!$R$3,IF(G4049&lt;='State Zip Codes'!$S$4,'State Zip Codes'!$S$3,IF(G4049&lt;='State Zip Codes'!$T$4,'State Zip Codes'!$T$3,"OUT OF TERRITORY"))))),$U$3)</f>
        <v>Zone 5</v>
      </c>
    </row>
    <row r="4050" spans="1:8" x14ac:dyDescent="0.25">
      <c r="A4050" t="s">
        <v>370</v>
      </c>
      <c r="B4050">
        <v>47129</v>
      </c>
      <c r="C4050" t="str">
        <f t="shared" si="63"/>
        <v>47129</v>
      </c>
      <c r="D4050" t="s">
        <v>356</v>
      </c>
      <c r="E4050" t="s">
        <v>589</v>
      </c>
      <c r="F4050" t="s">
        <v>1127</v>
      </c>
      <c r="G4050" s="144">
        <v>102.52624634999999</v>
      </c>
      <c r="H4050" t="str">
        <f>IF(VLOOKUP(A4050,$J$4:$K$19,2)="Y",IF(G4050&lt;='State Zip Codes'!$P$4,'State Zip Codes'!$P$3,IF(G4050&lt;='State Zip Codes'!$Q$4,'State Zip Codes'!$Q$3,IF(G4050&lt;='State Zip Codes'!$R$4,'State Zip Codes'!$R$3,IF(G4050&lt;='State Zip Codes'!$S$4,'State Zip Codes'!$S$3,IF(G4050&lt;='State Zip Codes'!$T$4,'State Zip Codes'!$T$3,"OUT OF TERRITORY"))))),$U$3)</f>
        <v>Zone 5</v>
      </c>
    </row>
    <row r="4051" spans="1:8" x14ac:dyDescent="0.25">
      <c r="A4051" t="s">
        <v>370</v>
      </c>
      <c r="B4051">
        <v>46807</v>
      </c>
      <c r="C4051" t="str">
        <f t="shared" si="63"/>
        <v>46807</v>
      </c>
      <c r="D4051" t="s">
        <v>356</v>
      </c>
      <c r="E4051" t="s">
        <v>2794</v>
      </c>
      <c r="F4051" t="s">
        <v>2809</v>
      </c>
      <c r="G4051" s="144">
        <v>102.52624634999999</v>
      </c>
      <c r="H4051" t="str">
        <f>IF(VLOOKUP(A4051,$J$4:$K$19,2)="Y",IF(G4051&lt;='State Zip Codes'!$P$4,'State Zip Codes'!$P$3,IF(G4051&lt;='State Zip Codes'!$Q$4,'State Zip Codes'!$Q$3,IF(G4051&lt;='State Zip Codes'!$R$4,'State Zip Codes'!$R$3,IF(G4051&lt;='State Zip Codes'!$S$4,'State Zip Codes'!$S$3,IF(G4051&lt;='State Zip Codes'!$T$4,'State Zip Codes'!$T$3,"OUT OF TERRITORY"))))),$U$3)</f>
        <v>Zone 5</v>
      </c>
    </row>
    <row r="4052" spans="1:8" x14ac:dyDescent="0.25">
      <c r="A4052" t="s">
        <v>370</v>
      </c>
      <c r="B4052">
        <v>47580</v>
      </c>
      <c r="C4052" t="str">
        <f t="shared" si="63"/>
        <v>47580</v>
      </c>
      <c r="D4052" t="s">
        <v>356</v>
      </c>
      <c r="E4052" t="s">
        <v>1221</v>
      </c>
      <c r="F4052" t="s">
        <v>2825</v>
      </c>
      <c r="G4052" s="144">
        <v>103.14761754</v>
      </c>
      <c r="H4052" t="str">
        <f>IF(VLOOKUP(A4052,$J$4:$K$19,2)="Y",IF(G4052&lt;='State Zip Codes'!$P$4,'State Zip Codes'!$P$3,IF(G4052&lt;='State Zip Codes'!$Q$4,'State Zip Codes'!$Q$3,IF(G4052&lt;='State Zip Codes'!$R$4,'State Zip Codes'!$R$3,IF(G4052&lt;='State Zip Codes'!$S$4,'State Zip Codes'!$S$3,IF(G4052&lt;='State Zip Codes'!$T$4,'State Zip Codes'!$T$3,"OUT OF TERRITORY"))))),$U$3)</f>
        <v>Zone 5</v>
      </c>
    </row>
    <row r="4053" spans="1:8" x14ac:dyDescent="0.25">
      <c r="A4053" t="s">
        <v>370</v>
      </c>
      <c r="B4053">
        <v>46562</v>
      </c>
      <c r="C4053" t="str">
        <f t="shared" si="63"/>
        <v>46562</v>
      </c>
      <c r="D4053" t="s">
        <v>356</v>
      </c>
      <c r="E4053" t="s">
        <v>2772</v>
      </c>
      <c r="F4053" t="s">
        <v>2826</v>
      </c>
      <c r="G4053" s="144">
        <v>103.14761754</v>
      </c>
      <c r="H4053" t="str">
        <f>IF(VLOOKUP(A4053,$J$4:$K$19,2)="Y",IF(G4053&lt;='State Zip Codes'!$P$4,'State Zip Codes'!$P$3,IF(G4053&lt;='State Zip Codes'!$Q$4,'State Zip Codes'!$Q$3,IF(G4053&lt;='State Zip Codes'!$R$4,'State Zip Codes'!$R$3,IF(G4053&lt;='State Zip Codes'!$S$4,'State Zip Codes'!$S$3,IF(G4053&lt;='State Zip Codes'!$T$4,'State Zip Codes'!$T$3,"OUT OF TERRITORY"))))),$U$3)</f>
        <v>Zone 5</v>
      </c>
    </row>
    <row r="4054" spans="1:8" x14ac:dyDescent="0.25">
      <c r="A4054" t="s">
        <v>370</v>
      </c>
      <c r="B4054">
        <v>47549</v>
      </c>
      <c r="C4054" t="str">
        <f t="shared" si="63"/>
        <v>47549</v>
      </c>
      <c r="D4054" t="s">
        <v>356</v>
      </c>
      <c r="E4054" t="s">
        <v>1221</v>
      </c>
      <c r="F4054" t="s">
        <v>1068</v>
      </c>
      <c r="G4054" s="144">
        <v>103.76898872999999</v>
      </c>
      <c r="H4054" t="str">
        <f>IF(VLOOKUP(A4054,$J$4:$K$19,2)="Y",IF(G4054&lt;='State Zip Codes'!$P$4,'State Zip Codes'!$P$3,IF(G4054&lt;='State Zip Codes'!$Q$4,'State Zip Codes'!$Q$3,IF(G4054&lt;='State Zip Codes'!$R$4,'State Zip Codes'!$R$3,IF(G4054&lt;='State Zip Codes'!$S$4,'State Zip Codes'!$S$3,IF(G4054&lt;='State Zip Codes'!$T$4,'State Zip Codes'!$T$3,"OUT OF TERRITORY"))))),$U$3)</f>
        <v>Zone 5</v>
      </c>
    </row>
    <row r="4055" spans="1:8" x14ac:dyDescent="0.25">
      <c r="A4055" t="s">
        <v>370</v>
      </c>
      <c r="B4055">
        <v>47557</v>
      </c>
      <c r="C4055" t="str">
        <f t="shared" si="63"/>
        <v>47557</v>
      </c>
      <c r="D4055" t="s">
        <v>356</v>
      </c>
      <c r="E4055" t="s">
        <v>1929</v>
      </c>
      <c r="F4055" t="s">
        <v>2827</v>
      </c>
      <c r="G4055" s="144">
        <v>103.76898872999999</v>
      </c>
      <c r="H4055" t="str">
        <f>IF(VLOOKUP(A4055,$J$4:$K$19,2)="Y",IF(G4055&lt;='State Zip Codes'!$P$4,'State Zip Codes'!$P$3,IF(G4055&lt;='State Zip Codes'!$Q$4,'State Zip Codes'!$Q$3,IF(G4055&lt;='State Zip Codes'!$R$4,'State Zip Codes'!$R$3,IF(G4055&lt;='State Zip Codes'!$S$4,'State Zip Codes'!$S$3,IF(G4055&lt;='State Zip Codes'!$T$4,'State Zip Codes'!$T$3,"OUT OF TERRITORY"))))),$U$3)</f>
        <v>Zone 5</v>
      </c>
    </row>
    <row r="4056" spans="1:8" x14ac:dyDescent="0.25">
      <c r="A4056" t="s">
        <v>370</v>
      </c>
      <c r="B4056">
        <v>46802</v>
      </c>
      <c r="C4056" t="str">
        <f t="shared" si="63"/>
        <v>46802</v>
      </c>
      <c r="D4056" t="s">
        <v>356</v>
      </c>
      <c r="E4056" t="s">
        <v>2794</v>
      </c>
      <c r="F4056" t="s">
        <v>2809</v>
      </c>
      <c r="G4056" s="144">
        <v>103.76898872999999</v>
      </c>
      <c r="H4056" t="str">
        <f>IF(VLOOKUP(A4056,$J$4:$K$19,2)="Y",IF(G4056&lt;='State Zip Codes'!$P$4,'State Zip Codes'!$P$3,IF(G4056&lt;='State Zip Codes'!$Q$4,'State Zip Codes'!$Q$3,IF(G4056&lt;='State Zip Codes'!$R$4,'State Zip Codes'!$R$3,IF(G4056&lt;='State Zip Codes'!$S$4,'State Zip Codes'!$S$3,IF(G4056&lt;='State Zip Codes'!$T$4,'State Zip Codes'!$T$3,"OUT OF TERRITORY"))))),$U$3)</f>
        <v>Zone 5</v>
      </c>
    </row>
    <row r="4057" spans="1:8" x14ac:dyDescent="0.25">
      <c r="A4057" t="s">
        <v>370</v>
      </c>
      <c r="B4057">
        <v>47150</v>
      </c>
      <c r="C4057" t="str">
        <f t="shared" si="63"/>
        <v>47150</v>
      </c>
      <c r="D4057" t="s">
        <v>356</v>
      </c>
      <c r="E4057" t="s">
        <v>2799</v>
      </c>
      <c r="F4057" t="s">
        <v>2828</v>
      </c>
      <c r="G4057" s="144">
        <v>104.39035991999999</v>
      </c>
      <c r="H4057" t="str">
        <f>IF(VLOOKUP(A4057,$J$4:$K$19,2)="Y",IF(G4057&lt;='State Zip Codes'!$P$4,'State Zip Codes'!$P$3,IF(G4057&lt;='State Zip Codes'!$Q$4,'State Zip Codes'!$Q$3,IF(G4057&lt;='State Zip Codes'!$R$4,'State Zip Codes'!$R$3,IF(G4057&lt;='State Zip Codes'!$S$4,'State Zip Codes'!$S$3,IF(G4057&lt;='State Zip Codes'!$T$4,'State Zip Codes'!$T$3,"OUT OF TERRITORY"))))),$U$3)</f>
        <v>Zone 5</v>
      </c>
    </row>
    <row r="4058" spans="1:8" x14ac:dyDescent="0.25">
      <c r="A4058" t="s">
        <v>370</v>
      </c>
      <c r="B4058">
        <v>46764</v>
      </c>
      <c r="C4058" t="str">
        <f t="shared" si="63"/>
        <v>46764</v>
      </c>
      <c r="D4058" t="s">
        <v>356</v>
      </c>
      <c r="E4058" t="s">
        <v>2791</v>
      </c>
      <c r="F4058" t="s">
        <v>2829</v>
      </c>
      <c r="G4058" s="144">
        <v>104.39035991999999</v>
      </c>
      <c r="H4058" t="str">
        <f>IF(VLOOKUP(A4058,$J$4:$K$19,2)="Y",IF(G4058&lt;='State Zip Codes'!$P$4,'State Zip Codes'!$P$3,IF(G4058&lt;='State Zip Codes'!$Q$4,'State Zip Codes'!$Q$3,IF(G4058&lt;='State Zip Codes'!$R$4,'State Zip Codes'!$R$3,IF(G4058&lt;='State Zip Codes'!$S$4,'State Zip Codes'!$S$3,IF(G4058&lt;='State Zip Codes'!$T$4,'State Zip Codes'!$T$3,"OUT OF TERRITORY"))))),$U$3)</f>
        <v>Zone 5</v>
      </c>
    </row>
    <row r="4059" spans="1:8" x14ac:dyDescent="0.25">
      <c r="A4059" t="s">
        <v>370</v>
      </c>
      <c r="B4059">
        <v>46366</v>
      </c>
      <c r="C4059" t="str">
        <f t="shared" si="63"/>
        <v>46366</v>
      </c>
      <c r="D4059" t="s">
        <v>356</v>
      </c>
      <c r="E4059" t="s">
        <v>966</v>
      </c>
      <c r="F4059" t="s">
        <v>2830</v>
      </c>
      <c r="G4059" s="144">
        <v>104.39035991999999</v>
      </c>
      <c r="H4059" t="str">
        <f>IF(VLOOKUP(A4059,$J$4:$K$19,2)="Y",IF(G4059&lt;='State Zip Codes'!$P$4,'State Zip Codes'!$P$3,IF(G4059&lt;='State Zip Codes'!$Q$4,'State Zip Codes'!$Q$3,IF(G4059&lt;='State Zip Codes'!$R$4,'State Zip Codes'!$R$3,IF(G4059&lt;='State Zip Codes'!$S$4,'State Zip Codes'!$S$3,IF(G4059&lt;='State Zip Codes'!$T$4,'State Zip Codes'!$T$3,"OUT OF TERRITORY"))))),$U$3)</f>
        <v>Zone 5</v>
      </c>
    </row>
    <row r="4060" spans="1:8" x14ac:dyDescent="0.25">
      <c r="A4060" t="s">
        <v>370</v>
      </c>
      <c r="B4060">
        <v>47132</v>
      </c>
      <c r="C4060" t="str">
        <f t="shared" si="63"/>
        <v>47132</v>
      </c>
      <c r="D4060" t="s">
        <v>356</v>
      </c>
      <c r="E4060" t="s">
        <v>589</v>
      </c>
      <c r="F4060" t="s">
        <v>2822</v>
      </c>
      <c r="G4060" s="144">
        <v>104.39035991999999</v>
      </c>
      <c r="H4060" t="str">
        <f>IF(VLOOKUP(A4060,$J$4:$K$19,2)="Y",IF(G4060&lt;='State Zip Codes'!$P$4,'State Zip Codes'!$P$3,IF(G4060&lt;='State Zip Codes'!$Q$4,'State Zip Codes'!$Q$3,IF(G4060&lt;='State Zip Codes'!$R$4,'State Zip Codes'!$R$3,IF(G4060&lt;='State Zip Codes'!$S$4,'State Zip Codes'!$S$3,IF(G4060&lt;='State Zip Codes'!$T$4,'State Zip Codes'!$T$3,"OUT OF TERRITORY"))))),$U$3)</f>
        <v>Zone 5</v>
      </c>
    </row>
    <row r="4061" spans="1:8" x14ac:dyDescent="0.25">
      <c r="A4061" t="s">
        <v>370</v>
      </c>
      <c r="B4061">
        <v>47133</v>
      </c>
      <c r="C4061" t="str">
        <f t="shared" si="63"/>
        <v>47133</v>
      </c>
      <c r="D4061" t="s">
        <v>356</v>
      </c>
      <c r="E4061" t="s">
        <v>589</v>
      </c>
      <c r="F4061" t="s">
        <v>2822</v>
      </c>
      <c r="G4061" s="144">
        <v>104.39035991999999</v>
      </c>
      <c r="H4061" t="str">
        <f>IF(VLOOKUP(A4061,$J$4:$K$19,2)="Y",IF(G4061&lt;='State Zip Codes'!$P$4,'State Zip Codes'!$P$3,IF(G4061&lt;='State Zip Codes'!$Q$4,'State Zip Codes'!$Q$3,IF(G4061&lt;='State Zip Codes'!$R$4,'State Zip Codes'!$R$3,IF(G4061&lt;='State Zip Codes'!$S$4,'State Zip Codes'!$S$3,IF(G4061&lt;='State Zip Codes'!$T$4,'State Zip Codes'!$T$3,"OUT OF TERRITORY"))))),$U$3)</f>
        <v>Zone 5</v>
      </c>
    </row>
    <row r="4062" spans="1:8" x14ac:dyDescent="0.25">
      <c r="A4062" t="s">
        <v>370</v>
      </c>
      <c r="B4062">
        <v>47134</v>
      </c>
      <c r="C4062" t="str">
        <f t="shared" si="63"/>
        <v>47134</v>
      </c>
      <c r="D4062" t="s">
        <v>356</v>
      </c>
      <c r="E4062" t="s">
        <v>589</v>
      </c>
      <c r="F4062" t="s">
        <v>2822</v>
      </c>
      <c r="G4062" s="144">
        <v>104.39035991999999</v>
      </c>
      <c r="H4062" t="str">
        <f>IF(VLOOKUP(A4062,$J$4:$K$19,2)="Y",IF(G4062&lt;='State Zip Codes'!$P$4,'State Zip Codes'!$P$3,IF(G4062&lt;='State Zip Codes'!$Q$4,'State Zip Codes'!$Q$3,IF(G4062&lt;='State Zip Codes'!$R$4,'State Zip Codes'!$R$3,IF(G4062&lt;='State Zip Codes'!$S$4,'State Zip Codes'!$S$3,IF(G4062&lt;='State Zip Codes'!$T$4,'State Zip Codes'!$T$3,"OUT OF TERRITORY"))))),$U$3)</f>
        <v>Zone 5</v>
      </c>
    </row>
    <row r="4063" spans="1:8" x14ac:dyDescent="0.25">
      <c r="A4063" t="s">
        <v>370</v>
      </c>
      <c r="B4063">
        <v>47144</v>
      </c>
      <c r="C4063" t="str">
        <f t="shared" si="63"/>
        <v>47144</v>
      </c>
      <c r="D4063" t="s">
        <v>356</v>
      </c>
      <c r="E4063" t="s">
        <v>589</v>
      </c>
      <c r="F4063" t="s">
        <v>2822</v>
      </c>
      <c r="G4063" s="144">
        <v>104.39035991999999</v>
      </c>
      <c r="H4063" t="str">
        <f>IF(VLOOKUP(A4063,$J$4:$K$19,2)="Y",IF(G4063&lt;='State Zip Codes'!$P$4,'State Zip Codes'!$P$3,IF(G4063&lt;='State Zip Codes'!$Q$4,'State Zip Codes'!$Q$3,IF(G4063&lt;='State Zip Codes'!$R$4,'State Zip Codes'!$R$3,IF(G4063&lt;='State Zip Codes'!$S$4,'State Zip Codes'!$S$3,IF(G4063&lt;='State Zip Codes'!$T$4,'State Zip Codes'!$T$3,"OUT OF TERRITORY"))))),$U$3)</f>
        <v>Zone 5</v>
      </c>
    </row>
    <row r="4064" spans="1:8" x14ac:dyDescent="0.25">
      <c r="A4064" t="s">
        <v>370</v>
      </c>
      <c r="B4064">
        <v>47199</v>
      </c>
      <c r="C4064" t="str">
        <f t="shared" si="63"/>
        <v>47199</v>
      </c>
      <c r="D4064" t="s">
        <v>356</v>
      </c>
      <c r="E4064" t="s">
        <v>589</v>
      </c>
      <c r="F4064" t="s">
        <v>2822</v>
      </c>
      <c r="G4064" s="144">
        <v>104.39035991999999</v>
      </c>
      <c r="H4064" t="str">
        <f>IF(VLOOKUP(A4064,$J$4:$K$19,2)="Y",IF(G4064&lt;='State Zip Codes'!$P$4,'State Zip Codes'!$P$3,IF(G4064&lt;='State Zip Codes'!$Q$4,'State Zip Codes'!$Q$3,IF(G4064&lt;='State Zip Codes'!$R$4,'State Zip Codes'!$R$3,IF(G4064&lt;='State Zip Codes'!$S$4,'State Zip Codes'!$S$3,IF(G4064&lt;='State Zip Codes'!$T$4,'State Zip Codes'!$T$3,"OUT OF TERRITORY"))))),$U$3)</f>
        <v>Zone 5</v>
      </c>
    </row>
    <row r="4065" spans="1:8" x14ac:dyDescent="0.25">
      <c r="A4065" t="s">
        <v>370</v>
      </c>
      <c r="B4065">
        <v>47123</v>
      </c>
      <c r="C4065" t="str">
        <f t="shared" si="63"/>
        <v>47123</v>
      </c>
      <c r="D4065" t="s">
        <v>356</v>
      </c>
      <c r="E4065" t="s">
        <v>657</v>
      </c>
      <c r="F4065" t="s">
        <v>2485</v>
      </c>
      <c r="G4065" s="144">
        <v>105.01173111</v>
      </c>
      <c r="H4065" t="str">
        <f>IF(VLOOKUP(A4065,$J$4:$K$19,2)="Y",IF(G4065&lt;='State Zip Codes'!$P$4,'State Zip Codes'!$P$3,IF(G4065&lt;='State Zip Codes'!$Q$4,'State Zip Codes'!$Q$3,IF(G4065&lt;='State Zip Codes'!$R$4,'State Zip Codes'!$R$3,IF(G4065&lt;='State Zip Codes'!$S$4,'State Zip Codes'!$S$3,IF(G4065&lt;='State Zip Codes'!$T$4,'State Zip Codes'!$T$3,"OUT OF TERRITORY"))))),$U$3)</f>
        <v>Zone 5</v>
      </c>
    </row>
    <row r="4066" spans="1:8" x14ac:dyDescent="0.25">
      <c r="A4066" t="s">
        <v>370</v>
      </c>
      <c r="B4066">
        <v>46897</v>
      </c>
      <c r="C4066" t="str">
        <f t="shared" si="63"/>
        <v>46897</v>
      </c>
      <c r="D4066" t="s">
        <v>356</v>
      </c>
      <c r="E4066" t="s">
        <v>2794</v>
      </c>
      <c r="F4066" t="s">
        <v>2809</v>
      </c>
      <c r="G4066" s="144">
        <v>105.01173111</v>
      </c>
      <c r="H4066" t="str">
        <f>IF(VLOOKUP(A4066,$J$4:$K$19,2)="Y",IF(G4066&lt;='State Zip Codes'!$P$4,'State Zip Codes'!$P$3,IF(G4066&lt;='State Zip Codes'!$Q$4,'State Zip Codes'!$Q$3,IF(G4066&lt;='State Zip Codes'!$R$4,'State Zip Codes'!$R$3,IF(G4066&lt;='State Zip Codes'!$S$4,'State Zip Codes'!$S$3,IF(G4066&lt;='State Zip Codes'!$T$4,'State Zip Codes'!$T$3,"OUT OF TERRITORY"))))),$U$3)</f>
        <v>Zone 5</v>
      </c>
    </row>
    <row r="4067" spans="1:8" x14ac:dyDescent="0.25">
      <c r="A4067" t="s">
        <v>370</v>
      </c>
      <c r="B4067">
        <v>46806</v>
      </c>
      <c r="C4067" t="str">
        <f t="shared" si="63"/>
        <v>46806</v>
      </c>
      <c r="D4067" t="s">
        <v>356</v>
      </c>
      <c r="E4067" t="s">
        <v>2794</v>
      </c>
      <c r="F4067" t="s">
        <v>2809</v>
      </c>
      <c r="G4067" s="144">
        <v>105.01173111</v>
      </c>
      <c r="H4067" t="str">
        <f>IF(VLOOKUP(A4067,$J$4:$K$19,2)="Y",IF(G4067&lt;='State Zip Codes'!$P$4,'State Zip Codes'!$P$3,IF(G4067&lt;='State Zip Codes'!$Q$4,'State Zip Codes'!$Q$3,IF(G4067&lt;='State Zip Codes'!$R$4,'State Zip Codes'!$R$3,IF(G4067&lt;='State Zip Codes'!$S$4,'State Zip Codes'!$S$3,IF(G4067&lt;='State Zip Codes'!$T$4,'State Zip Codes'!$T$3,"OUT OF TERRITORY"))))),$U$3)</f>
        <v>Zone 5</v>
      </c>
    </row>
    <row r="4068" spans="1:8" x14ac:dyDescent="0.25">
      <c r="A4068" t="s">
        <v>370</v>
      </c>
      <c r="B4068">
        <v>46582</v>
      </c>
      <c r="C4068" t="str">
        <f t="shared" si="63"/>
        <v>46582</v>
      </c>
      <c r="D4068" t="s">
        <v>356</v>
      </c>
      <c r="E4068" t="s">
        <v>2772</v>
      </c>
      <c r="F4068" t="s">
        <v>2246</v>
      </c>
      <c r="G4068" s="144">
        <v>105.01173111</v>
      </c>
      <c r="H4068" t="str">
        <f>IF(VLOOKUP(A4068,$J$4:$K$19,2)="Y",IF(G4068&lt;='State Zip Codes'!$P$4,'State Zip Codes'!$P$3,IF(G4068&lt;='State Zip Codes'!$Q$4,'State Zip Codes'!$Q$3,IF(G4068&lt;='State Zip Codes'!$R$4,'State Zip Codes'!$R$3,IF(G4068&lt;='State Zip Codes'!$S$4,'State Zip Codes'!$S$3,IF(G4068&lt;='State Zip Codes'!$T$4,'State Zip Codes'!$T$3,"OUT OF TERRITORY"))))),$U$3)</f>
        <v>Zone 5</v>
      </c>
    </row>
    <row r="4069" spans="1:8" x14ac:dyDescent="0.25">
      <c r="A4069" t="s">
        <v>370</v>
      </c>
      <c r="B4069">
        <v>46808</v>
      </c>
      <c r="C4069" t="str">
        <f t="shared" si="63"/>
        <v>46808</v>
      </c>
      <c r="D4069" t="s">
        <v>356</v>
      </c>
      <c r="E4069" t="s">
        <v>2794</v>
      </c>
      <c r="F4069" t="s">
        <v>2809</v>
      </c>
      <c r="G4069" s="144">
        <v>105.63310229999999</v>
      </c>
      <c r="H4069" t="str">
        <f>IF(VLOOKUP(A4069,$J$4:$K$19,2)="Y",IF(G4069&lt;='State Zip Codes'!$P$4,'State Zip Codes'!$P$3,IF(G4069&lt;='State Zip Codes'!$Q$4,'State Zip Codes'!$Q$3,IF(G4069&lt;='State Zip Codes'!$R$4,'State Zip Codes'!$R$3,IF(G4069&lt;='State Zip Codes'!$S$4,'State Zip Codes'!$S$3,IF(G4069&lt;='State Zip Codes'!$T$4,'State Zip Codes'!$T$3,"OUT OF TERRITORY"))))),$U$3)</f>
        <v>Zone 5</v>
      </c>
    </row>
    <row r="4070" spans="1:8" x14ac:dyDescent="0.25">
      <c r="A4070" t="s">
        <v>370</v>
      </c>
      <c r="B4070">
        <v>46504</v>
      </c>
      <c r="C4070" t="str">
        <f t="shared" si="63"/>
        <v>46504</v>
      </c>
      <c r="D4070" t="s">
        <v>356</v>
      </c>
      <c r="E4070" t="s">
        <v>1733</v>
      </c>
      <c r="F4070" t="s">
        <v>2831</v>
      </c>
      <c r="G4070" s="144">
        <v>105.63310229999999</v>
      </c>
      <c r="H4070" t="str">
        <f>IF(VLOOKUP(A4070,$J$4:$K$19,2)="Y",IF(G4070&lt;='State Zip Codes'!$P$4,'State Zip Codes'!$P$3,IF(G4070&lt;='State Zip Codes'!$Q$4,'State Zip Codes'!$Q$3,IF(G4070&lt;='State Zip Codes'!$R$4,'State Zip Codes'!$R$3,IF(G4070&lt;='State Zip Codes'!$S$4,'State Zip Codes'!$S$3,IF(G4070&lt;='State Zip Codes'!$T$4,'State Zip Codes'!$T$3,"OUT OF TERRITORY"))))),$U$3)</f>
        <v>Zone 5</v>
      </c>
    </row>
    <row r="4071" spans="1:8" x14ac:dyDescent="0.25">
      <c r="A4071" t="s">
        <v>370</v>
      </c>
      <c r="B4071">
        <v>47575</v>
      </c>
      <c r="C4071" t="str">
        <f t="shared" si="63"/>
        <v>47575</v>
      </c>
      <c r="D4071" t="s">
        <v>356</v>
      </c>
      <c r="E4071" t="s">
        <v>1221</v>
      </c>
      <c r="F4071" t="s">
        <v>1216</v>
      </c>
      <c r="G4071" s="144">
        <v>105.63310229999999</v>
      </c>
      <c r="H4071" t="str">
        <f>IF(VLOOKUP(A4071,$J$4:$K$19,2)="Y",IF(G4071&lt;='State Zip Codes'!$P$4,'State Zip Codes'!$P$3,IF(G4071&lt;='State Zip Codes'!$Q$4,'State Zip Codes'!$Q$3,IF(G4071&lt;='State Zip Codes'!$R$4,'State Zip Codes'!$R$3,IF(G4071&lt;='State Zip Codes'!$S$4,'State Zip Codes'!$S$3,IF(G4071&lt;='State Zip Codes'!$T$4,'State Zip Codes'!$T$3,"OUT OF TERRITORY"))))),$U$3)</f>
        <v>Zone 5</v>
      </c>
    </row>
    <row r="4072" spans="1:8" x14ac:dyDescent="0.25">
      <c r="A4072" t="s">
        <v>370</v>
      </c>
      <c r="B4072">
        <v>47943</v>
      </c>
      <c r="C4072" t="str">
        <f t="shared" si="63"/>
        <v>47943</v>
      </c>
      <c r="D4072" t="s">
        <v>356</v>
      </c>
      <c r="E4072" t="s">
        <v>1068</v>
      </c>
      <c r="F4072" t="s">
        <v>2832</v>
      </c>
      <c r="G4072" s="144">
        <v>105.63310229999999</v>
      </c>
      <c r="H4072" t="str">
        <f>IF(VLOOKUP(A4072,$J$4:$K$19,2)="Y",IF(G4072&lt;='State Zip Codes'!$P$4,'State Zip Codes'!$P$3,IF(G4072&lt;='State Zip Codes'!$Q$4,'State Zip Codes'!$Q$3,IF(G4072&lt;='State Zip Codes'!$R$4,'State Zip Codes'!$R$3,IF(G4072&lt;='State Zip Codes'!$S$4,'State Zip Codes'!$S$3,IF(G4072&lt;='State Zip Codes'!$T$4,'State Zip Codes'!$T$3,"OUT OF TERRITORY"))))),$U$3)</f>
        <v>Zone 5</v>
      </c>
    </row>
    <row r="4073" spans="1:8" x14ac:dyDescent="0.25">
      <c r="A4073" t="s">
        <v>370</v>
      </c>
      <c r="B4073">
        <v>47963</v>
      </c>
      <c r="C4073" t="str">
        <f t="shared" si="63"/>
        <v>47963</v>
      </c>
      <c r="D4073" t="s">
        <v>356</v>
      </c>
      <c r="E4073" t="s">
        <v>2176</v>
      </c>
      <c r="F4073" t="s">
        <v>2833</v>
      </c>
      <c r="G4073" s="144">
        <v>105.63310229999999</v>
      </c>
      <c r="H4073" t="str">
        <f>IF(VLOOKUP(A4073,$J$4:$K$19,2)="Y",IF(G4073&lt;='State Zip Codes'!$P$4,'State Zip Codes'!$P$3,IF(G4073&lt;='State Zip Codes'!$Q$4,'State Zip Codes'!$Q$3,IF(G4073&lt;='State Zip Codes'!$R$4,'State Zip Codes'!$R$3,IF(G4073&lt;='State Zip Codes'!$S$4,'State Zip Codes'!$S$3,IF(G4073&lt;='State Zip Codes'!$T$4,'State Zip Codes'!$T$3,"OUT OF TERRITORY"))))),$U$3)</f>
        <v>Zone 5</v>
      </c>
    </row>
    <row r="4074" spans="1:8" x14ac:dyDescent="0.25">
      <c r="A4074" t="s">
        <v>370</v>
      </c>
      <c r="B4074">
        <v>46524</v>
      </c>
      <c r="C4074" t="str">
        <f t="shared" si="63"/>
        <v>46524</v>
      </c>
      <c r="D4074" t="s">
        <v>356</v>
      </c>
      <c r="E4074" t="s">
        <v>2772</v>
      </c>
      <c r="F4074" t="s">
        <v>2834</v>
      </c>
      <c r="G4074" s="144">
        <v>105.63310229999999</v>
      </c>
      <c r="H4074" t="str">
        <f>IF(VLOOKUP(A4074,$J$4:$K$19,2)="Y",IF(G4074&lt;='State Zip Codes'!$P$4,'State Zip Codes'!$P$3,IF(G4074&lt;='State Zip Codes'!$Q$4,'State Zip Codes'!$Q$3,IF(G4074&lt;='State Zip Codes'!$R$4,'State Zip Codes'!$R$3,IF(G4074&lt;='State Zip Codes'!$S$4,'State Zip Codes'!$S$3,IF(G4074&lt;='State Zip Codes'!$T$4,'State Zip Codes'!$T$3,"OUT OF TERRITORY"))))),$U$3)</f>
        <v>Zone 5</v>
      </c>
    </row>
    <row r="4075" spans="1:8" x14ac:dyDescent="0.25">
      <c r="A4075" t="s">
        <v>370</v>
      </c>
      <c r="B4075">
        <v>47591</v>
      </c>
      <c r="C4075" t="str">
        <f t="shared" si="63"/>
        <v>47591</v>
      </c>
      <c r="D4075" t="s">
        <v>356</v>
      </c>
      <c r="E4075" t="s">
        <v>1929</v>
      </c>
      <c r="F4075" t="s">
        <v>2835</v>
      </c>
      <c r="G4075" s="144">
        <v>106.25447349</v>
      </c>
      <c r="H4075" t="str">
        <f>IF(VLOOKUP(A4075,$J$4:$K$19,2)="Y",IF(G4075&lt;='State Zip Codes'!$P$4,'State Zip Codes'!$P$3,IF(G4075&lt;='State Zip Codes'!$Q$4,'State Zip Codes'!$Q$3,IF(G4075&lt;='State Zip Codes'!$R$4,'State Zip Codes'!$R$3,IF(G4075&lt;='State Zip Codes'!$S$4,'State Zip Codes'!$S$3,IF(G4075&lt;='State Zip Codes'!$T$4,'State Zip Codes'!$T$3,"OUT OF TERRITORY"))))),$U$3)</f>
        <v>Zone 5</v>
      </c>
    </row>
    <row r="4076" spans="1:8" x14ac:dyDescent="0.25">
      <c r="A4076" t="s">
        <v>370</v>
      </c>
      <c r="B4076">
        <v>46803</v>
      </c>
      <c r="C4076" t="str">
        <f t="shared" si="63"/>
        <v>46803</v>
      </c>
      <c r="D4076" t="s">
        <v>356</v>
      </c>
      <c r="E4076" t="s">
        <v>2794</v>
      </c>
      <c r="F4076" t="s">
        <v>2809</v>
      </c>
      <c r="G4076" s="144">
        <v>106.25447349</v>
      </c>
      <c r="H4076" t="str">
        <f>IF(VLOOKUP(A4076,$J$4:$K$19,2)="Y",IF(G4076&lt;='State Zip Codes'!$P$4,'State Zip Codes'!$P$3,IF(G4076&lt;='State Zip Codes'!$Q$4,'State Zip Codes'!$Q$3,IF(G4076&lt;='State Zip Codes'!$R$4,'State Zip Codes'!$R$3,IF(G4076&lt;='State Zip Codes'!$S$4,'State Zip Codes'!$S$3,IF(G4076&lt;='State Zip Codes'!$T$4,'State Zip Codes'!$T$3,"OUT OF TERRITORY"))))),$U$3)</f>
        <v>Zone 5</v>
      </c>
    </row>
    <row r="4077" spans="1:8" x14ac:dyDescent="0.25">
      <c r="A4077" t="s">
        <v>370</v>
      </c>
      <c r="B4077">
        <v>47513</v>
      </c>
      <c r="C4077" t="str">
        <f t="shared" si="63"/>
        <v>47513</v>
      </c>
      <c r="D4077" t="s">
        <v>356</v>
      </c>
      <c r="E4077" t="s">
        <v>1221</v>
      </c>
      <c r="F4077" t="s">
        <v>2836</v>
      </c>
      <c r="G4077" s="144">
        <v>106.25447349</v>
      </c>
      <c r="H4077" t="str">
        <f>IF(VLOOKUP(A4077,$J$4:$K$19,2)="Y",IF(G4077&lt;='State Zip Codes'!$P$4,'State Zip Codes'!$P$3,IF(G4077&lt;='State Zip Codes'!$Q$4,'State Zip Codes'!$Q$3,IF(G4077&lt;='State Zip Codes'!$R$4,'State Zip Codes'!$R$3,IF(G4077&lt;='State Zip Codes'!$S$4,'State Zip Codes'!$S$3,IF(G4077&lt;='State Zip Codes'!$T$4,'State Zip Codes'!$T$3,"OUT OF TERRITORY"))))),$U$3)</f>
        <v>Zone 5</v>
      </c>
    </row>
    <row r="4078" spans="1:8" x14ac:dyDescent="0.25">
      <c r="A4078" t="s">
        <v>370</v>
      </c>
      <c r="B4078">
        <v>47136</v>
      </c>
      <c r="C4078" t="str">
        <f t="shared" si="63"/>
        <v>47136</v>
      </c>
      <c r="D4078" t="s">
        <v>356</v>
      </c>
      <c r="E4078" t="s">
        <v>1401</v>
      </c>
      <c r="F4078" t="s">
        <v>2837</v>
      </c>
      <c r="G4078" s="144">
        <v>106.25447349</v>
      </c>
      <c r="H4078" t="str">
        <f>IF(VLOOKUP(A4078,$J$4:$K$19,2)="Y",IF(G4078&lt;='State Zip Codes'!$P$4,'State Zip Codes'!$P$3,IF(G4078&lt;='State Zip Codes'!$Q$4,'State Zip Codes'!$Q$3,IF(G4078&lt;='State Zip Codes'!$R$4,'State Zip Codes'!$R$3,IF(G4078&lt;='State Zip Codes'!$S$4,'State Zip Codes'!$S$3,IF(G4078&lt;='State Zip Codes'!$T$4,'State Zip Codes'!$T$3,"OUT OF TERRITORY"))))),$U$3)</f>
        <v>Zone 5</v>
      </c>
    </row>
    <row r="4079" spans="1:8" x14ac:dyDescent="0.25">
      <c r="A4079" t="s">
        <v>370</v>
      </c>
      <c r="B4079">
        <v>46805</v>
      </c>
      <c r="C4079" t="str">
        <f t="shared" si="63"/>
        <v>46805</v>
      </c>
      <c r="D4079" t="s">
        <v>356</v>
      </c>
      <c r="E4079" t="s">
        <v>2794</v>
      </c>
      <c r="F4079" t="s">
        <v>2809</v>
      </c>
      <c r="G4079" s="144">
        <v>106.87584468</v>
      </c>
      <c r="H4079" t="str">
        <f>IF(VLOOKUP(A4079,$J$4:$K$19,2)="Y",IF(G4079&lt;='State Zip Codes'!$P$4,'State Zip Codes'!$P$3,IF(G4079&lt;='State Zip Codes'!$Q$4,'State Zip Codes'!$Q$3,IF(G4079&lt;='State Zip Codes'!$R$4,'State Zip Codes'!$R$3,IF(G4079&lt;='State Zip Codes'!$S$4,'State Zip Codes'!$S$3,IF(G4079&lt;='State Zip Codes'!$T$4,'State Zip Codes'!$T$3,"OUT OF TERRITORY"))))),$U$3)</f>
        <v>Zone 5</v>
      </c>
    </row>
    <row r="4080" spans="1:8" x14ac:dyDescent="0.25">
      <c r="A4080" t="s">
        <v>370</v>
      </c>
      <c r="B4080">
        <v>46374</v>
      </c>
      <c r="C4080" t="str">
        <f t="shared" si="63"/>
        <v>46374</v>
      </c>
      <c r="D4080" t="s">
        <v>356</v>
      </c>
      <c r="E4080" t="s">
        <v>966</v>
      </c>
      <c r="F4080" t="s">
        <v>2838</v>
      </c>
      <c r="G4080" s="144">
        <v>106.87584468</v>
      </c>
      <c r="H4080" t="str">
        <f>IF(VLOOKUP(A4080,$J$4:$K$19,2)="Y",IF(G4080&lt;='State Zip Codes'!$P$4,'State Zip Codes'!$P$3,IF(G4080&lt;='State Zip Codes'!$Q$4,'State Zip Codes'!$Q$3,IF(G4080&lt;='State Zip Codes'!$R$4,'State Zip Codes'!$R$3,IF(G4080&lt;='State Zip Codes'!$S$4,'State Zip Codes'!$S$3,IF(G4080&lt;='State Zip Codes'!$T$4,'State Zip Codes'!$T$3,"OUT OF TERRITORY"))))),$U$3)</f>
        <v>Zone 5</v>
      </c>
    </row>
    <row r="4081" spans="1:8" x14ac:dyDescent="0.25">
      <c r="A4081" t="s">
        <v>370</v>
      </c>
      <c r="B4081">
        <v>46773</v>
      </c>
      <c r="C4081" t="str">
        <f t="shared" si="63"/>
        <v>46773</v>
      </c>
      <c r="D4081" t="s">
        <v>356</v>
      </c>
      <c r="E4081" t="s">
        <v>2794</v>
      </c>
      <c r="F4081" t="s">
        <v>2839</v>
      </c>
      <c r="G4081" s="144">
        <v>107.49721586999999</v>
      </c>
      <c r="H4081" t="str">
        <f>IF(VLOOKUP(A4081,$J$4:$K$19,2)="Y",IF(G4081&lt;='State Zip Codes'!$P$4,'State Zip Codes'!$P$3,IF(G4081&lt;='State Zip Codes'!$Q$4,'State Zip Codes'!$Q$3,IF(G4081&lt;='State Zip Codes'!$R$4,'State Zip Codes'!$R$3,IF(G4081&lt;='State Zip Codes'!$S$4,'State Zip Codes'!$S$3,IF(G4081&lt;='State Zip Codes'!$T$4,'State Zip Codes'!$T$3,"OUT OF TERRITORY"))))),$U$3)</f>
        <v>Zone 5</v>
      </c>
    </row>
    <row r="4082" spans="1:8" x14ac:dyDescent="0.25">
      <c r="A4082" t="s">
        <v>370</v>
      </c>
      <c r="B4082">
        <v>46534</v>
      </c>
      <c r="C4082" t="str">
        <f t="shared" si="63"/>
        <v>46534</v>
      </c>
      <c r="D4082" t="s">
        <v>356</v>
      </c>
      <c r="E4082" t="s">
        <v>966</v>
      </c>
      <c r="F4082" t="s">
        <v>1929</v>
      </c>
      <c r="G4082" s="144">
        <v>107.49721586999999</v>
      </c>
      <c r="H4082" t="str">
        <f>IF(VLOOKUP(A4082,$J$4:$K$19,2)="Y",IF(G4082&lt;='State Zip Codes'!$P$4,'State Zip Codes'!$P$3,IF(G4082&lt;='State Zip Codes'!$Q$4,'State Zip Codes'!$Q$3,IF(G4082&lt;='State Zip Codes'!$R$4,'State Zip Codes'!$R$3,IF(G4082&lt;='State Zip Codes'!$S$4,'State Zip Codes'!$S$3,IF(G4082&lt;='State Zip Codes'!$T$4,'State Zip Codes'!$T$3,"OUT OF TERRITORY"))))),$U$3)</f>
        <v>Zone 5</v>
      </c>
    </row>
    <row r="4083" spans="1:8" x14ac:dyDescent="0.25">
      <c r="A4083" t="s">
        <v>370</v>
      </c>
      <c r="B4083">
        <v>46818</v>
      </c>
      <c r="C4083" t="str">
        <f t="shared" si="63"/>
        <v>46818</v>
      </c>
      <c r="D4083" t="s">
        <v>356</v>
      </c>
      <c r="E4083" t="s">
        <v>2794</v>
      </c>
      <c r="F4083" t="s">
        <v>2809</v>
      </c>
      <c r="G4083" s="144">
        <v>107.49721586999999</v>
      </c>
      <c r="H4083" t="str">
        <f>IF(VLOOKUP(A4083,$J$4:$K$19,2)="Y",IF(G4083&lt;='State Zip Codes'!$P$4,'State Zip Codes'!$P$3,IF(G4083&lt;='State Zip Codes'!$Q$4,'State Zip Codes'!$Q$3,IF(G4083&lt;='State Zip Codes'!$R$4,'State Zip Codes'!$R$3,IF(G4083&lt;='State Zip Codes'!$S$4,'State Zip Codes'!$S$3,IF(G4083&lt;='State Zip Codes'!$T$4,'State Zip Codes'!$T$3,"OUT OF TERRITORY"))))),$U$3)</f>
        <v>Zone 5</v>
      </c>
    </row>
    <row r="4084" spans="1:8" x14ac:dyDescent="0.25">
      <c r="A4084" t="s">
        <v>370</v>
      </c>
      <c r="B4084">
        <v>46392</v>
      </c>
      <c r="C4084" t="str">
        <f t="shared" si="63"/>
        <v>46392</v>
      </c>
      <c r="D4084" t="s">
        <v>356</v>
      </c>
      <c r="E4084" t="s">
        <v>1068</v>
      </c>
      <c r="F4084" t="s">
        <v>2840</v>
      </c>
      <c r="G4084" s="144">
        <v>107.49721586999999</v>
      </c>
      <c r="H4084" t="str">
        <f>IF(VLOOKUP(A4084,$J$4:$K$19,2)="Y",IF(G4084&lt;='State Zip Codes'!$P$4,'State Zip Codes'!$P$3,IF(G4084&lt;='State Zip Codes'!$Q$4,'State Zip Codes'!$Q$3,IF(G4084&lt;='State Zip Codes'!$R$4,'State Zip Codes'!$R$3,IF(G4084&lt;='State Zip Codes'!$S$4,'State Zip Codes'!$S$3,IF(G4084&lt;='State Zip Codes'!$T$4,'State Zip Codes'!$T$3,"OUT OF TERRITORY"))))),$U$3)</f>
        <v>Zone 5</v>
      </c>
    </row>
    <row r="4085" spans="1:8" x14ac:dyDescent="0.25">
      <c r="A4085" t="s">
        <v>370</v>
      </c>
      <c r="B4085">
        <v>46815</v>
      </c>
      <c r="C4085" t="str">
        <f t="shared" si="63"/>
        <v>46815</v>
      </c>
      <c r="D4085" t="s">
        <v>356</v>
      </c>
      <c r="E4085" t="s">
        <v>2794</v>
      </c>
      <c r="F4085" t="s">
        <v>2809</v>
      </c>
      <c r="G4085" s="144">
        <v>108.11858706</v>
      </c>
      <c r="H4085" t="str">
        <f>IF(VLOOKUP(A4085,$J$4:$K$19,2)="Y",IF(G4085&lt;='State Zip Codes'!$P$4,'State Zip Codes'!$P$3,IF(G4085&lt;='State Zip Codes'!$Q$4,'State Zip Codes'!$Q$3,IF(G4085&lt;='State Zip Codes'!$R$4,'State Zip Codes'!$R$3,IF(G4085&lt;='State Zip Codes'!$S$4,'State Zip Codes'!$S$3,IF(G4085&lt;='State Zip Codes'!$T$4,'State Zip Codes'!$T$3,"OUT OF TERRITORY"))))),$U$3)</f>
        <v>Zone 5</v>
      </c>
    </row>
    <row r="4086" spans="1:8" x14ac:dyDescent="0.25">
      <c r="A4086" t="s">
        <v>370</v>
      </c>
      <c r="B4086">
        <v>47174</v>
      </c>
      <c r="C4086" t="str">
        <f t="shared" si="63"/>
        <v>47174</v>
      </c>
      <c r="D4086" t="s">
        <v>356</v>
      </c>
      <c r="E4086" t="s">
        <v>657</v>
      </c>
      <c r="F4086" t="s">
        <v>2841</v>
      </c>
      <c r="G4086" s="144">
        <v>108.73995824999999</v>
      </c>
      <c r="H4086" t="str">
        <f>IF(VLOOKUP(A4086,$J$4:$K$19,2)="Y",IF(G4086&lt;='State Zip Codes'!$P$4,'State Zip Codes'!$P$3,IF(G4086&lt;='State Zip Codes'!$Q$4,'State Zip Codes'!$Q$3,IF(G4086&lt;='State Zip Codes'!$R$4,'State Zip Codes'!$R$3,IF(G4086&lt;='State Zip Codes'!$S$4,'State Zip Codes'!$S$3,IF(G4086&lt;='State Zip Codes'!$T$4,'State Zip Codes'!$T$3,"OUT OF TERRITORY"))))),$U$3)</f>
        <v>Zone 5</v>
      </c>
    </row>
    <row r="4087" spans="1:8" x14ac:dyDescent="0.25">
      <c r="A4087" t="s">
        <v>370</v>
      </c>
      <c r="B4087">
        <v>46538</v>
      </c>
      <c r="C4087" t="str">
        <f t="shared" si="63"/>
        <v>46538</v>
      </c>
      <c r="D4087" t="s">
        <v>356</v>
      </c>
      <c r="E4087" t="s">
        <v>2772</v>
      </c>
      <c r="F4087" t="s">
        <v>784</v>
      </c>
      <c r="G4087" s="144">
        <v>108.73995824999999</v>
      </c>
      <c r="H4087" t="str">
        <f>IF(VLOOKUP(A4087,$J$4:$K$19,2)="Y",IF(G4087&lt;='State Zip Codes'!$P$4,'State Zip Codes'!$P$3,IF(G4087&lt;='State Zip Codes'!$Q$4,'State Zip Codes'!$Q$3,IF(G4087&lt;='State Zip Codes'!$R$4,'State Zip Codes'!$R$3,IF(G4087&lt;='State Zip Codes'!$S$4,'State Zip Codes'!$S$3,IF(G4087&lt;='State Zip Codes'!$T$4,'State Zip Codes'!$T$3,"OUT OF TERRITORY"))))),$U$3)</f>
        <v>Zone 5</v>
      </c>
    </row>
    <row r="4088" spans="1:8" x14ac:dyDescent="0.25">
      <c r="A4088" t="s">
        <v>370</v>
      </c>
      <c r="B4088">
        <v>47567</v>
      </c>
      <c r="C4088" t="str">
        <f t="shared" si="63"/>
        <v>47567</v>
      </c>
      <c r="D4088" t="s">
        <v>356</v>
      </c>
      <c r="E4088" t="s">
        <v>2210</v>
      </c>
      <c r="F4088" t="s">
        <v>2061</v>
      </c>
      <c r="G4088" s="144">
        <v>109.36132943999999</v>
      </c>
      <c r="H4088" t="str">
        <f>IF(VLOOKUP(A4088,$J$4:$K$19,2)="Y",IF(G4088&lt;='State Zip Codes'!$P$4,'State Zip Codes'!$P$3,IF(G4088&lt;='State Zip Codes'!$Q$4,'State Zip Codes'!$Q$3,IF(G4088&lt;='State Zip Codes'!$R$4,'State Zip Codes'!$R$3,IF(G4088&lt;='State Zip Codes'!$S$4,'State Zip Codes'!$S$3,IF(G4088&lt;='State Zip Codes'!$T$4,'State Zip Codes'!$T$3,"OUT OF TERRITORY"))))),$U$3)</f>
        <v>Zone 5</v>
      </c>
    </row>
    <row r="4089" spans="1:8" x14ac:dyDescent="0.25">
      <c r="A4089" t="s">
        <v>370</v>
      </c>
      <c r="B4089">
        <v>47112</v>
      </c>
      <c r="C4089" t="str">
        <f t="shared" si="63"/>
        <v>47112</v>
      </c>
      <c r="D4089" t="s">
        <v>356</v>
      </c>
      <c r="E4089" t="s">
        <v>1401</v>
      </c>
      <c r="F4089" t="s">
        <v>2842</v>
      </c>
      <c r="G4089" s="144">
        <v>109.36132943999999</v>
      </c>
      <c r="H4089" t="str">
        <f>IF(VLOOKUP(A4089,$J$4:$K$19,2)="Y",IF(G4089&lt;='State Zip Codes'!$P$4,'State Zip Codes'!$P$3,IF(G4089&lt;='State Zip Codes'!$Q$4,'State Zip Codes'!$Q$3,IF(G4089&lt;='State Zip Codes'!$R$4,'State Zip Codes'!$R$3,IF(G4089&lt;='State Zip Codes'!$S$4,'State Zip Codes'!$S$3,IF(G4089&lt;='State Zip Codes'!$T$4,'State Zip Codes'!$T$3,"OUT OF TERRITORY"))))),$U$3)</f>
        <v>Zone 5</v>
      </c>
    </row>
    <row r="4090" spans="1:8" x14ac:dyDescent="0.25">
      <c r="A4090" t="s">
        <v>370</v>
      </c>
      <c r="B4090">
        <v>47137</v>
      </c>
      <c r="C4090" t="str">
        <f t="shared" si="63"/>
        <v>47137</v>
      </c>
      <c r="D4090" t="s">
        <v>356</v>
      </c>
      <c r="E4090" t="s">
        <v>657</v>
      </c>
      <c r="F4090" t="s">
        <v>2843</v>
      </c>
      <c r="G4090" s="144">
        <v>109.36132943999999</v>
      </c>
      <c r="H4090" t="str">
        <f>IF(VLOOKUP(A4090,$J$4:$K$19,2)="Y",IF(G4090&lt;='State Zip Codes'!$P$4,'State Zip Codes'!$P$3,IF(G4090&lt;='State Zip Codes'!$Q$4,'State Zip Codes'!$Q$3,IF(G4090&lt;='State Zip Codes'!$R$4,'State Zip Codes'!$R$3,IF(G4090&lt;='State Zip Codes'!$S$4,'State Zip Codes'!$S$3,IF(G4090&lt;='State Zip Codes'!$T$4,'State Zip Codes'!$T$3,"OUT OF TERRITORY"))))),$U$3)</f>
        <v>Zone 5</v>
      </c>
    </row>
    <row r="4091" spans="1:8" x14ac:dyDescent="0.25">
      <c r="A4091" t="s">
        <v>370</v>
      </c>
      <c r="B4091">
        <v>47590</v>
      </c>
      <c r="C4091" t="str">
        <f t="shared" si="63"/>
        <v>47590</v>
      </c>
      <c r="D4091" t="s">
        <v>356</v>
      </c>
      <c r="E4091" t="s">
        <v>2210</v>
      </c>
      <c r="F4091" t="s">
        <v>2844</v>
      </c>
      <c r="G4091" s="144">
        <v>109.98270063</v>
      </c>
      <c r="H4091" t="str">
        <f>IF(VLOOKUP(A4091,$J$4:$K$19,2)="Y",IF(G4091&lt;='State Zip Codes'!$P$4,'State Zip Codes'!$P$3,IF(G4091&lt;='State Zip Codes'!$Q$4,'State Zip Codes'!$Q$3,IF(G4091&lt;='State Zip Codes'!$R$4,'State Zip Codes'!$R$3,IF(G4091&lt;='State Zip Codes'!$S$4,'State Zip Codes'!$S$3,IF(G4091&lt;='State Zip Codes'!$T$4,'State Zip Codes'!$T$3,"OUT OF TERRITORY"))))),$U$3)</f>
        <v>Zone 5</v>
      </c>
    </row>
    <row r="4092" spans="1:8" x14ac:dyDescent="0.25">
      <c r="A4092" t="s">
        <v>370</v>
      </c>
      <c r="B4092">
        <v>46723</v>
      </c>
      <c r="C4092" t="str">
        <f t="shared" si="63"/>
        <v>46723</v>
      </c>
      <c r="D4092" t="s">
        <v>356</v>
      </c>
      <c r="E4092" t="s">
        <v>2791</v>
      </c>
      <c r="F4092" t="s">
        <v>2845</v>
      </c>
      <c r="G4092" s="144">
        <v>109.98270063</v>
      </c>
      <c r="H4092" t="str">
        <f>IF(VLOOKUP(A4092,$J$4:$K$19,2)="Y",IF(G4092&lt;='State Zip Codes'!$P$4,'State Zip Codes'!$P$3,IF(G4092&lt;='State Zip Codes'!$Q$4,'State Zip Codes'!$Q$3,IF(G4092&lt;='State Zip Codes'!$R$4,'State Zip Codes'!$R$3,IF(G4092&lt;='State Zip Codes'!$S$4,'State Zip Codes'!$S$3,IF(G4092&lt;='State Zip Codes'!$T$4,'State Zip Codes'!$T$3,"OUT OF TERRITORY"))))),$U$3)</f>
        <v>Zone 5</v>
      </c>
    </row>
    <row r="4093" spans="1:8" x14ac:dyDescent="0.25">
      <c r="A4093" t="s">
        <v>370</v>
      </c>
      <c r="B4093">
        <v>46825</v>
      </c>
      <c r="C4093" t="str">
        <f t="shared" si="63"/>
        <v>46825</v>
      </c>
      <c r="D4093" t="s">
        <v>356</v>
      </c>
      <c r="E4093" t="s">
        <v>2794</v>
      </c>
      <c r="F4093" t="s">
        <v>2809</v>
      </c>
      <c r="G4093" s="144">
        <v>109.98270063</v>
      </c>
      <c r="H4093" t="str">
        <f>IF(VLOOKUP(A4093,$J$4:$K$19,2)="Y",IF(G4093&lt;='State Zip Codes'!$P$4,'State Zip Codes'!$P$3,IF(G4093&lt;='State Zip Codes'!$Q$4,'State Zip Codes'!$Q$3,IF(G4093&lt;='State Zip Codes'!$R$4,'State Zip Codes'!$R$3,IF(G4093&lt;='State Zip Codes'!$S$4,'State Zip Codes'!$S$3,IF(G4093&lt;='State Zip Codes'!$T$4,'State Zip Codes'!$T$3,"OUT OF TERRITORY"))))),$U$3)</f>
        <v>Zone 5</v>
      </c>
    </row>
    <row r="4094" spans="1:8" x14ac:dyDescent="0.25">
      <c r="A4094" t="s">
        <v>370</v>
      </c>
      <c r="B4094">
        <v>46555</v>
      </c>
      <c r="C4094" t="str">
        <f t="shared" si="63"/>
        <v>46555</v>
      </c>
      <c r="D4094" t="s">
        <v>356</v>
      </c>
      <c r="E4094" t="s">
        <v>2772</v>
      </c>
      <c r="F4094" t="s">
        <v>2846</v>
      </c>
      <c r="G4094" s="144">
        <v>109.98270063</v>
      </c>
      <c r="H4094" t="str">
        <f>IF(VLOOKUP(A4094,$J$4:$K$19,2)="Y",IF(G4094&lt;='State Zip Codes'!$P$4,'State Zip Codes'!$P$3,IF(G4094&lt;='State Zip Codes'!$Q$4,'State Zip Codes'!$Q$3,IF(G4094&lt;='State Zip Codes'!$R$4,'State Zip Codes'!$R$3,IF(G4094&lt;='State Zip Codes'!$S$4,'State Zip Codes'!$S$3,IF(G4094&lt;='State Zip Codes'!$T$4,'State Zip Codes'!$T$3,"OUT OF TERRITORY"))))),$U$3)</f>
        <v>Zone 5</v>
      </c>
    </row>
    <row r="4095" spans="1:8" x14ac:dyDescent="0.25">
      <c r="A4095" t="s">
        <v>370</v>
      </c>
      <c r="B4095">
        <v>46563</v>
      </c>
      <c r="C4095" t="str">
        <f t="shared" si="63"/>
        <v>46563</v>
      </c>
      <c r="D4095" t="s">
        <v>356</v>
      </c>
      <c r="E4095" t="s">
        <v>1733</v>
      </c>
      <c r="F4095" t="s">
        <v>2162</v>
      </c>
      <c r="G4095" s="144">
        <v>109.98270063</v>
      </c>
      <c r="H4095" t="str">
        <f>IF(VLOOKUP(A4095,$J$4:$K$19,2)="Y",IF(G4095&lt;='State Zip Codes'!$P$4,'State Zip Codes'!$P$3,IF(G4095&lt;='State Zip Codes'!$Q$4,'State Zip Codes'!$Q$3,IF(G4095&lt;='State Zip Codes'!$R$4,'State Zip Codes'!$R$3,IF(G4095&lt;='State Zip Codes'!$S$4,'State Zip Codes'!$S$3,IF(G4095&lt;='State Zip Codes'!$T$4,'State Zip Codes'!$T$3,"OUT OF TERRITORY"))))),$U$3)</f>
        <v>Zone 5</v>
      </c>
    </row>
    <row r="4096" spans="1:8" x14ac:dyDescent="0.25">
      <c r="A4096" t="s">
        <v>370</v>
      </c>
      <c r="B4096">
        <v>47542</v>
      </c>
      <c r="C4096" t="str">
        <f t="shared" si="63"/>
        <v>47542</v>
      </c>
      <c r="D4096" t="s">
        <v>356</v>
      </c>
      <c r="E4096" t="s">
        <v>1221</v>
      </c>
      <c r="F4096" t="s">
        <v>2847</v>
      </c>
      <c r="G4096" s="144">
        <v>110.60407181999999</v>
      </c>
      <c r="H4096" t="str">
        <f>IF(VLOOKUP(A4096,$J$4:$K$19,2)="Y",IF(G4096&lt;='State Zip Codes'!$P$4,'State Zip Codes'!$P$3,IF(G4096&lt;='State Zip Codes'!$Q$4,'State Zip Codes'!$Q$3,IF(G4096&lt;='State Zip Codes'!$R$4,'State Zip Codes'!$R$3,IF(G4096&lt;='State Zip Codes'!$S$4,'State Zip Codes'!$S$3,IF(G4096&lt;='State Zip Codes'!$T$4,'State Zip Codes'!$T$3,"OUT OF TERRITORY"))))),$U$3)</f>
        <v>Zone 5</v>
      </c>
    </row>
    <row r="4097" spans="1:8" x14ac:dyDescent="0.25">
      <c r="A4097" t="s">
        <v>370</v>
      </c>
      <c r="B4097">
        <v>46531</v>
      </c>
      <c r="C4097" t="str">
        <f t="shared" si="63"/>
        <v>46531</v>
      </c>
      <c r="D4097" t="s">
        <v>356</v>
      </c>
      <c r="E4097" t="s">
        <v>966</v>
      </c>
      <c r="F4097" t="s">
        <v>2848</v>
      </c>
      <c r="G4097" s="144">
        <v>111.22544300999999</v>
      </c>
      <c r="H4097" t="str">
        <f>IF(VLOOKUP(A4097,$J$4:$K$19,2)="Y",IF(G4097&lt;='State Zip Codes'!$P$4,'State Zip Codes'!$P$3,IF(G4097&lt;='State Zip Codes'!$Q$4,'State Zip Codes'!$Q$3,IF(G4097&lt;='State Zip Codes'!$R$4,'State Zip Codes'!$R$3,IF(G4097&lt;='State Zip Codes'!$S$4,'State Zip Codes'!$S$3,IF(G4097&lt;='State Zip Codes'!$T$4,'State Zip Codes'!$T$3,"OUT OF TERRITORY"))))),$U$3)</f>
        <v>Zone 5</v>
      </c>
    </row>
    <row r="4098" spans="1:8" x14ac:dyDescent="0.25">
      <c r="A4098" t="s">
        <v>370</v>
      </c>
      <c r="B4098">
        <v>46774</v>
      </c>
      <c r="C4098" t="str">
        <f t="shared" si="63"/>
        <v>46774</v>
      </c>
      <c r="D4098" t="s">
        <v>356</v>
      </c>
      <c r="E4098" t="s">
        <v>2794</v>
      </c>
      <c r="F4098" t="s">
        <v>2412</v>
      </c>
      <c r="G4098" s="144">
        <v>111.22544300999999</v>
      </c>
      <c r="H4098" t="str">
        <f>IF(VLOOKUP(A4098,$J$4:$K$19,2)="Y",IF(G4098&lt;='State Zip Codes'!$P$4,'State Zip Codes'!$P$3,IF(G4098&lt;='State Zip Codes'!$Q$4,'State Zip Codes'!$Q$3,IF(G4098&lt;='State Zip Codes'!$R$4,'State Zip Codes'!$R$3,IF(G4098&lt;='State Zip Codes'!$S$4,'State Zip Codes'!$S$3,IF(G4098&lt;='State Zip Codes'!$T$4,'State Zip Codes'!$T$3,"OUT OF TERRITORY"))))),$U$3)</f>
        <v>Zone 5</v>
      </c>
    </row>
    <row r="4099" spans="1:8" x14ac:dyDescent="0.25">
      <c r="A4099" t="s">
        <v>370</v>
      </c>
      <c r="B4099">
        <v>47598</v>
      </c>
      <c r="C4099" t="str">
        <f t="shared" si="63"/>
        <v>47598</v>
      </c>
      <c r="D4099" t="s">
        <v>356</v>
      </c>
      <c r="E4099" t="s">
        <v>2210</v>
      </c>
      <c r="F4099" t="s">
        <v>1838</v>
      </c>
      <c r="G4099" s="144">
        <v>111.22544300999999</v>
      </c>
      <c r="H4099" t="str">
        <f>IF(VLOOKUP(A4099,$J$4:$K$19,2)="Y",IF(G4099&lt;='State Zip Codes'!$P$4,'State Zip Codes'!$P$3,IF(G4099&lt;='State Zip Codes'!$Q$4,'State Zip Codes'!$Q$3,IF(G4099&lt;='State Zip Codes'!$R$4,'State Zip Codes'!$R$3,IF(G4099&lt;='State Zip Codes'!$S$4,'State Zip Codes'!$S$3,IF(G4099&lt;='State Zip Codes'!$T$4,'State Zip Codes'!$T$3,"OUT OF TERRITORY"))))),$U$3)</f>
        <v>Zone 5</v>
      </c>
    </row>
    <row r="4100" spans="1:8" x14ac:dyDescent="0.25">
      <c r="A4100" t="s">
        <v>370</v>
      </c>
      <c r="B4100">
        <v>47576</v>
      </c>
      <c r="C4100" t="str">
        <f t="shared" si="63"/>
        <v>47576</v>
      </c>
      <c r="D4100" t="s">
        <v>356</v>
      </c>
      <c r="E4100" t="s">
        <v>1066</v>
      </c>
      <c r="F4100" t="s">
        <v>2849</v>
      </c>
      <c r="G4100" s="144">
        <v>111.8468142</v>
      </c>
      <c r="H4100" t="str">
        <f>IF(VLOOKUP(A4100,$J$4:$K$19,2)="Y",IF(G4100&lt;='State Zip Codes'!$P$4,'State Zip Codes'!$P$3,IF(G4100&lt;='State Zip Codes'!$Q$4,'State Zip Codes'!$Q$3,IF(G4100&lt;='State Zip Codes'!$R$4,'State Zip Codes'!$R$3,IF(G4100&lt;='State Zip Codes'!$S$4,'State Zip Codes'!$S$3,IF(G4100&lt;='State Zip Codes'!$T$4,'State Zip Codes'!$T$3,"OUT OF TERRITORY"))))),$U$3)</f>
        <v>Zone 5</v>
      </c>
    </row>
    <row r="4101" spans="1:8" x14ac:dyDescent="0.25">
      <c r="A4101" t="s">
        <v>370</v>
      </c>
      <c r="B4101">
        <v>46348</v>
      </c>
      <c r="C4101" t="str">
        <f t="shared" ref="C4101:C4164" si="64">TRIM(CLEAN(B4101))</f>
        <v>46348</v>
      </c>
      <c r="D4101" t="s">
        <v>356</v>
      </c>
      <c r="E4101" t="s">
        <v>2850</v>
      </c>
      <c r="F4101" t="s">
        <v>2851</v>
      </c>
      <c r="G4101" s="144">
        <v>111.8468142</v>
      </c>
      <c r="H4101" t="str">
        <f>IF(VLOOKUP(A4101,$J$4:$K$19,2)="Y",IF(G4101&lt;='State Zip Codes'!$P$4,'State Zip Codes'!$P$3,IF(G4101&lt;='State Zip Codes'!$Q$4,'State Zip Codes'!$Q$3,IF(G4101&lt;='State Zip Codes'!$R$4,'State Zip Codes'!$R$3,IF(G4101&lt;='State Zip Codes'!$S$4,'State Zip Codes'!$S$3,IF(G4101&lt;='State Zip Codes'!$T$4,'State Zip Codes'!$T$3,"OUT OF TERRITORY"))))),$U$3)</f>
        <v>Zone 5</v>
      </c>
    </row>
    <row r="4102" spans="1:8" x14ac:dyDescent="0.25">
      <c r="A4102" t="s">
        <v>370</v>
      </c>
      <c r="B4102">
        <v>47160</v>
      </c>
      <c r="C4102" t="str">
        <f t="shared" si="64"/>
        <v>47160</v>
      </c>
      <c r="D4102" t="s">
        <v>356</v>
      </c>
      <c r="E4102" t="s">
        <v>1401</v>
      </c>
      <c r="F4102" t="s">
        <v>2852</v>
      </c>
      <c r="G4102" s="144">
        <v>111.8468142</v>
      </c>
      <c r="H4102" t="str">
        <f>IF(VLOOKUP(A4102,$J$4:$K$19,2)="Y",IF(G4102&lt;='State Zip Codes'!$P$4,'State Zip Codes'!$P$3,IF(G4102&lt;='State Zip Codes'!$Q$4,'State Zip Codes'!$Q$3,IF(G4102&lt;='State Zip Codes'!$R$4,'State Zip Codes'!$R$3,IF(G4102&lt;='State Zip Codes'!$S$4,'State Zip Codes'!$S$3,IF(G4102&lt;='State Zip Codes'!$T$4,'State Zip Codes'!$T$3,"OUT OF TERRITORY"))))),$U$3)</f>
        <v>Zone 5</v>
      </c>
    </row>
    <row r="4103" spans="1:8" x14ac:dyDescent="0.25">
      <c r="A4103" t="s">
        <v>370</v>
      </c>
      <c r="B4103">
        <v>46835</v>
      </c>
      <c r="C4103" t="str">
        <f t="shared" si="64"/>
        <v>46835</v>
      </c>
      <c r="D4103" t="s">
        <v>356</v>
      </c>
      <c r="E4103" t="s">
        <v>2794</v>
      </c>
      <c r="F4103" t="s">
        <v>2809</v>
      </c>
      <c r="G4103" s="144">
        <v>111.8468142</v>
      </c>
      <c r="H4103" t="str">
        <f>IF(VLOOKUP(A4103,$J$4:$K$19,2)="Y",IF(G4103&lt;='State Zip Codes'!$P$4,'State Zip Codes'!$P$3,IF(G4103&lt;='State Zip Codes'!$Q$4,'State Zip Codes'!$Q$3,IF(G4103&lt;='State Zip Codes'!$R$4,'State Zip Codes'!$R$3,IF(G4103&lt;='State Zip Codes'!$S$4,'State Zip Codes'!$S$3,IF(G4103&lt;='State Zip Codes'!$T$4,'State Zip Codes'!$T$3,"OUT OF TERRITORY"))))),$U$3)</f>
        <v>Zone 5</v>
      </c>
    </row>
    <row r="4104" spans="1:8" x14ac:dyDescent="0.25">
      <c r="A4104" t="s">
        <v>370</v>
      </c>
      <c r="B4104">
        <v>46542</v>
      </c>
      <c r="C4104" t="str">
        <f t="shared" si="64"/>
        <v>46542</v>
      </c>
      <c r="D4104" t="s">
        <v>356</v>
      </c>
      <c r="E4104" t="s">
        <v>2772</v>
      </c>
      <c r="F4104" t="s">
        <v>1720</v>
      </c>
      <c r="G4104" s="144">
        <v>113.08955657999999</v>
      </c>
      <c r="H4104" t="str">
        <f>IF(VLOOKUP(A4104,$J$4:$K$19,2)="Y",IF(G4104&lt;='State Zip Codes'!$P$4,'State Zip Codes'!$P$3,IF(G4104&lt;='State Zip Codes'!$Q$4,'State Zip Codes'!$Q$3,IF(G4104&lt;='State Zip Codes'!$R$4,'State Zip Codes'!$R$3,IF(G4104&lt;='State Zip Codes'!$S$4,'State Zip Codes'!$S$3,IF(G4104&lt;='State Zip Codes'!$T$4,'State Zip Codes'!$T$3,"OUT OF TERRITORY"))))),$U$3)</f>
        <v>Zone 5</v>
      </c>
    </row>
    <row r="4105" spans="1:8" x14ac:dyDescent="0.25">
      <c r="A4105" t="s">
        <v>370</v>
      </c>
      <c r="B4105">
        <v>46349</v>
      </c>
      <c r="C4105" t="str">
        <f t="shared" si="64"/>
        <v>46349</v>
      </c>
      <c r="D4105" t="s">
        <v>356</v>
      </c>
      <c r="E4105" t="s">
        <v>2176</v>
      </c>
      <c r="F4105" t="s">
        <v>2853</v>
      </c>
      <c r="G4105" s="144">
        <v>113.71092777</v>
      </c>
      <c r="H4105" t="str">
        <f>IF(VLOOKUP(A4105,$J$4:$K$19,2)="Y",IF(G4105&lt;='State Zip Codes'!$P$4,'State Zip Codes'!$P$3,IF(G4105&lt;='State Zip Codes'!$Q$4,'State Zip Codes'!$Q$3,IF(G4105&lt;='State Zip Codes'!$R$4,'State Zip Codes'!$R$3,IF(G4105&lt;='State Zip Codes'!$S$4,'State Zip Codes'!$S$3,IF(G4105&lt;='State Zip Codes'!$T$4,'State Zip Codes'!$T$3,"OUT OF TERRITORY"))))),$U$3)</f>
        <v>Zone 5</v>
      </c>
    </row>
    <row r="4106" spans="1:8" x14ac:dyDescent="0.25">
      <c r="A4106" t="s">
        <v>370</v>
      </c>
      <c r="B4106">
        <v>47515</v>
      </c>
      <c r="C4106" t="str">
        <f t="shared" si="64"/>
        <v>47515</v>
      </c>
      <c r="D4106" t="s">
        <v>356</v>
      </c>
      <c r="E4106" t="s">
        <v>1066</v>
      </c>
      <c r="F4106" t="s">
        <v>2854</v>
      </c>
      <c r="G4106" s="144">
        <v>114.33229895999999</v>
      </c>
      <c r="H4106" t="str">
        <f>IF(VLOOKUP(A4106,$J$4:$K$19,2)="Y",IF(G4106&lt;='State Zip Codes'!$P$4,'State Zip Codes'!$P$3,IF(G4106&lt;='State Zip Codes'!$Q$4,'State Zip Codes'!$Q$3,IF(G4106&lt;='State Zip Codes'!$R$4,'State Zip Codes'!$R$3,IF(G4106&lt;='State Zip Codes'!$S$4,'State Zip Codes'!$S$3,IF(G4106&lt;='State Zip Codes'!$T$4,'State Zip Codes'!$T$3,"OUT OF TERRITORY"))))),$U$3)</f>
        <v>Zone 5</v>
      </c>
    </row>
    <row r="4107" spans="1:8" x14ac:dyDescent="0.25">
      <c r="A4107" t="s">
        <v>370</v>
      </c>
      <c r="B4107">
        <v>46572</v>
      </c>
      <c r="C4107" t="str">
        <f t="shared" si="64"/>
        <v>46572</v>
      </c>
      <c r="D4107" t="s">
        <v>356</v>
      </c>
      <c r="E4107" t="s">
        <v>1733</v>
      </c>
      <c r="F4107" t="s">
        <v>2855</v>
      </c>
      <c r="G4107" s="144">
        <v>114.33229895999999</v>
      </c>
      <c r="H4107" t="str">
        <f>IF(VLOOKUP(A4107,$J$4:$K$19,2)="Y",IF(G4107&lt;='State Zip Codes'!$P$4,'State Zip Codes'!$P$3,IF(G4107&lt;='State Zip Codes'!$Q$4,'State Zip Codes'!$Q$3,IF(G4107&lt;='State Zip Codes'!$R$4,'State Zip Codes'!$R$3,IF(G4107&lt;='State Zip Codes'!$S$4,'State Zip Codes'!$S$3,IF(G4107&lt;='State Zip Codes'!$T$4,'State Zip Codes'!$T$3,"OUT OF TERRITORY"))))),$U$3)</f>
        <v>Zone 5</v>
      </c>
    </row>
    <row r="4108" spans="1:8" x14ac:dyDescent="0.25">
      <c r="A4108" t="s">
        <v>370</v>
      </c>
      <c r="B4108">
        <v>46760</v>
      </c>
      <c r="C4108" t="str">
        <f t="shared" si="64"/>
        <v>46760</v>
      </c>
      <c r="D4108" t="s">
        <v>356</v>
      </c>
      <c r="E4108" t="s">
        <v>2235</v>
      </c>
      <c r="F4108" t="s">
        <v>2856</v>
      </c>
      <c r="G4108" s="144">
        <v>114.33229895999999</v>
      </c>
      <c r="H4108" t="str">
        <f>IF(VLOOKUP(A4108,$J$4:$K$19,2)="Y",IF(G4108&lt;='State Zip Codes'!$P$4,'State Zip Codes'!$P$3,IF(G4108&lt;='State Zip Codes'!$Q$4,'State Zip Codes'!$Q$3,IF(G4108&lt;='State Zip Codes'!$R$4,'State Zip Codes'!$R$3,IF(G4108&lt;='State Zip Codes'!$S$4,'State Zip Codes'!$S$3,IF(G4108&lt;='State Zip Codes'!$T$4,'State Zip Codes'!$T$3,"OUT OF TERRITORY"))))),$U$3)</f>
        <v>Zone 5</v>
      </c>
    </row>
    <row r="4109" spans="1:8" x14ac:dyDescent="0.25">
      <c r="A4109" t="s">
        <v>370</v>
      </c>
      <c r="B4109">
        <v>46845</v>
      </c>
      <c r="C4109" t="str">
        <f t="shared" si="64"/>
        <v>46845</v>
      </c>
      <c r="D4109" t="s">
        <v>356</v>
      </c>
      <c r="E4109" t="s">
        <v>2794</v>
      </c>
      <c r="F4109" t="s">
        <v>2809</v>
      </c>
      <c r="G4109" s="144">
        <v>114.33229895999999</v>
      </c>
      <c r="H4109" t="str">
        <f>IF(VLOOKUP(A4109,$J$4:$K$19,2)="Y",IF(G4109&lt;='State Zip Codes'!$P$4,'State Zip Codes'!$P$3,IF(G4109&lt;='State Zip Codes'!$Q$4,'State Zip Codes'!$Q$3,IF(G4109&lt;='State Zip Codes'!$R$4,'State Zip Codes'!$R$3,IF(G4109&lt;='State Zip Codes'!$S$4,'State Zip Codes'!$S$3,IF(G4109&lt;='State Zip Codes'!$T$4,'State Zip Codes'!$T$3,"OUT OF TERRITORY"))))),$U$3)</f>
        <v>Zone 5</v>
      </c>
    </row>
    <row r="4110" spans="1:8" x14ac:dyDescent="0.25">
      <c r="A4110" t="s">
        <v>370</v>
      </c>
      <c r="B4110">
        <v>47551</v>
      </c>
      <c r="C4110" t="str">
        <f t="shared" si="64"/>
        <v>47551</v>
      </c>
      <c r="D4110" t="s">
        <v>356</v>
      </c>
      <c r="E4110" t="s">
        <v>1066</v>
      </c>
      <c r="F4110" t="s">
        <v>2857</v>
      </c>
      <c r="G4110" s="144">
        <v>114.33229895999999</v>
      </c>
      <c r="H4110" t="str">
        <f>IF(VLOOKUP(A4110,$J$4:$K$19,2)="Y",IF(G4110&lt;='State Zip Codes'!$P$4,'State Zip Codes'!$P$3,IF(G4110&lt;='State Zip Codes'!$Q$4,'State Zip Codes'!$Q$3,IF(G4110&lt;='State Zip Codes'!$R$4,'State Zip Codes'!$R$3,IF(G4110&lt;='State Zip Codes'!$S$4,'State Zip Codes'!$S$3,IF(G4110&lt;='State Zip Codes'!$T$4,'State Zip Codes'!$T$3,"OUT OF TERRITORY"))))),$U$3)</f>
        <v>Zone 5</v>
      </c>
    </row>
    <row r="4111" spans="1:8" x14ac:dyDescent="0.25">
      <c r="A4111" t="s">
        <v>370</v>
      </c>
      <c r="B4111">
        <v>46310</v>
      </c>
      <c r="C4111" t="str">
        <f t="shared" si="64"/>
        <v>46310</v>
      </c>
      <c r="D4111" t="s">
        <v>356</v>
      </c>
      <c r="E4111" t="s">
        <v>1068</v>
      </c>
      <c r="F4111" t="s">
        <v>2858</v>
      </c>
      <c r="G4111" s="144">
        <v>114.33229895999999</v>
      </c>
      <c r="H4111" t="str">
        <f>IF(VLOOKUP(A4111,$J$4:$K$19,2)="Y",IF(G4111&lt;='State Zip Codes'!$P$4,'State Zip Codes'!$P$3,IF(G4111&lt;='State Zip Codes'!$Q$4,'State Zip Codes'!$Q$3,IF(G4111&lt;='State Zip Codes'!$R$4,'State Zip Codes'!$R$3,IF(G4111&lt;='State Zip Codes'!$S$4,'State Zip Codes'!$S$3,IF(G4111&lt;='State Zip Codes'!$T$4,'State Zip Codes'!$T$3,"OUT OF TERRITORY"))))),$U$3)</f>
        <v>Zone 5</v>
      </c>
    </row>
    <row r="4112" spans="1:8" x14ac:dyDescent="0.25">
      <c r="A4112" t="s">
        <v>370</v>
      </c>
      <c r="B4112">
        <v>47532</v>
      </c>
      <c r="C4112" t="str">
        <f t="shared" si="64"/>
        <v>47532</v>
      </c>
      <c r="D4112" t="s">
        <v>356</v>
      </c>
      <c r="E4112" t="s">
        <v>1221</v>
      </c>
      <c r="F4112" t="s">
        <v>1358</v>
      </c>
      <c r="G4112" s="144">
        <v>114.33229895999999</v>
      </c>
      <c r="H4112" t="str">
        <f>IF(VLOOKUP(A4112,$J$4:$K$19,2)="Y",IF(G4112&lt;='State Zip Codes'!$P$4,'State Zip Codes'!$P$3,IF(G4112&lt;='State Zip Codes'!$Q$4,'State Zip Codes'!$Q$3,IF(G4112&lt;='State Zip Codes'!$R$4,'State Zip Codes'!$R$3,IF(G4112&lt;='State Zip Codes'!$S$4,'State Zip Codes'!$S$3,IF(G4112&lt;='State Zip Codes'!$T$4,'State Zip Codes'!$T$3,"OUT OF TERRITORY"))))),$U$3)</f>
        <v>Zone 5</v>
      </c>
    </row>
    <row r="4113" spans="1:8" x14ac:dyDescent="0.25">
      <c r="A4113" t="s">
        <v>370</v>
      </c>
      <c r="B4113">
        <v>47110</v>
      </c>
      <c r="C4113" t="str">
        <f t="shared" si="64"/>
        <v>47110</v>
      </c>
      <c r="D4113" t="s">
        <v>356</v>
      </c>
      <c r="E4113" t="s">
        <v>1401</v>
      </c>
      <c r="F4113" t="s">
        <v>2859</v>
      </c>
      <c r="G4113" s="144">
        <v>114.95367014999999</v>
      </c>
      <c r="H4113" t="str">
        <f>IF(VLOOKUP(A4113,$J$4:$K$19,2)="Y",IF(G4113&lt;='State Zip Codes'!$P$4,'State Zip Codes'!$P$3,IF(G4113&lt;='State Zip Codes'!$Q$4,'State Zip Codes'!$Q$3,IF(G4113&lt;='State Zip Codes'!$R$4,'State Zip Codes'!$R$3,IF(G4113&lt;='State Zip Codes'!$S$4,'State Zip Codes'!$S$3,IF(G4113&lt;='State Zip Codes'!$T$4,'State Zip Codes'!$T$3,"OUT OF TERRITORY"))))),$U$3)</f>
        <v>Zone 5</v>
      </c>
    </row>
    <row r="4114" spans="1:8" x14ac:dyDescent="0.25">
      <c r="A4114" t="s">
        <v>370</v>
      </c>
      <c r="B4114">
        <v>47514</v>
      </c>
      <c r="C4114" t="str">
        <f t="shared" si="64"/>
        <v>47514</v>
      </c>
      <c r="D4114" t="s">
        <v>356</v>
      </c>
      <c r="E4114" t="s">
        <v>1066</v>
      </c>
      <c r="F4114" t="s">
        <v>2860</v>
      </c>
      <c r="G4114" s="144">
        <v>114.95367014999999</v>
      </c>
      <c r="H4114" t="str">
        <f>IF(VLOOKUP(A4114,$J$4:$K$19,2)="Y",IF(G4114&lt;='State Zip Codes'!$P$4,'State Zip Codes'!$P$3,IF(G4114&lt;='State Zip Codes'!$Q$4,'State Zip Codes'!$Q$3,IF(G4114&lt;='State Zip Codes'!$R$4,'State Zip Codes'!$R$3,IF(G4114&lt;='State Zip Codes'!$S$4,'State Zip Codes'!$S$3,IF(G4114&lt;='State Zip Codes'!$T$4,'State Zip Codes'!$T$3,"OUT OF TERRITORY"))))),$U$3)</f>
        <v>Zone 5</v>
      </c>
    </row>
    <row r="4115" spans="1:8" x14ac:dyDescent="0.25">
      <c r="A4115" t="s">
        <v>370</v>
      </c>
      <c r="B4115">
        <v>46732</v>
      </c>
      <c r="C4115" t="str">
        <f t="shared" si="64"/>
        <v>46732</v>
      </c>
      <c r="D4115" t="s">
        <v>356</v>
      </c>
      <c r="E4115" t="s">
        <v>2235</v>
      </c>
      <c r="F4115" t="s">
        <v>2861</v>
      </c>
      <c r="G4115" s="144">
        <v>114.95367014999999</v>
      </c>
      <c r="H4115" t="str">
        <f>IF(VLOOKUP(A4115,$J$4:$K$19,2)="Y",IF(G4115&lt;='State Zip Codes'!$P$4,'State Zip Codes'!$P$3,IF(G4115&lt;='State Zip Codes'!$Q$4,'State Zip Codes'!$Q$3,IF(G4115&lt;='State Zip Codes'!$R$4,'State Zip Codes'!$R$3,IF(G4115&lt;='State Zip Codes'!$S$4,'State Zip Codes'!$S$3,IF(G4115&lt;='State Zip Codes'!$T$4,'State Zip Codes'!$T$3,"OUT OF TERRITORY"))))),$U$3)</f>
        <v>Zone 5</v>
      </c>
    </row>
    <row r="4116" spans="1:8" x14ac:dyDescent="0.25">
      <c r="A4116" t="s">
        <v>370</v>
      </c>
      <c r="B4116">
        <v>46381</v>
      </c>
      <c r="C4116" t="str">
        <f t="shared" si="64"/>
        <v>46381</v>
      </c>
      <c r="D4116" t="s">
        <v>356</v>
      </c>
      <c r="E4116" t="s">
        <v>2176</v>
      </c>
      <c r="F4116" t="s">
        <v>2862</v>
      </c>
      <c r="G4116" s="144">
        <v>114.95367014999999</v>
      </c>
      <c r="H4116" t="str">
        <f>IF(VLOOKUP(A4116,$J$4:$K$19,2)="Y",IF(G4116&lt;='State Zip Codes'!$P$4,'State Zip Codes'!$P$3,IF(G4116&lt;='State Zip Codes'!$Q$4,'State Zip Codes'!$Q$3,IF(G4116&lt;='State Zip Codes'!$R$4,'State Zip Codes'!$R$3,IF(G4116&lt;='State Zip Codes'!$S$4,'State Zip Codes'!$S$3,IF(G4116&lt;='State Zip Codes'!$T$4,'State Zip Codes'!$T$3,"OUT OF TERRITORY"))))),$U$3)</f>
        <v>Zone 5</v>
      </c>
    </row>
    <row r="4117" spans="1:8" x14ac:dyDescent="0.25">
      <c r="A4117" t="s">
        <v>370</v>
      </c>
      <c r="B4117">
        <v>47640</v>
      </c>
      <c r="C4117" t="str">
        <f t="shared" si="64"/>
        <v>47640</v>
      </c>
      <c r="D4117" t="s">
        <v>356</v>
      </c>
      <c r="E4117" t="s">
        <v>2863</v>
      </c>
      <c r="F4117" t="s">
        <v>2864</v>
      </c>
      <c r="G4117" s="144">
        <v>114.95367014999999</v>
      </c>
      <c r="H4117" t="str">
        <f>IF(VLOOKUP(A4117,$J$4:$K$19,2)="Y",IF(G4117&lt;='State Zip Codes'!$P$4,'State Zip Codes'!$P$3,IF(G4117&lt;='State Zip Codes'!$Q$4,'State Zip Codes'!$Q$3,IF(G4117&lt;='State Zip Codes'!$R$4,'State Zip Codes'!$R$3,IF(G4117&lt;='State Zip Codes'!$S$4,'State Zip Codes'!$S$3,IF(G4117&lt;='State Zip Codes'!$T$4,'State Zip Codes'!$T$3,"OUT OF TERRITORY"))))),$U$3)</f>
        <v>Zone 5</v>
      </c>
    </row>
    <row r="4118" spans="1:8" x14ac:dyDescent="0.25">
      <c r="A4118" t="s">
        <v>370</v>
      </c>
      <c r="B4118">
        <v>46748</v>
      </c>
      <c r="C4118" t="str">
        <f t="shared" si="64"/>
        <v>46748</v>
      </c>
      <c r="D4118" t="s">
        <v>356</v>
      </c>
      <c r="E4118" t="s">
        <v>2794</v>
      </c>
      <c r="F4118" t="s">
        <v>2865</v>
      </c>
      <c r="G4118" s="144">
        <v>114.95367014999999</v>
      </c>
      <c r="H4118" t="str">
        <f>IF(VLOOKUP(A4118,$J$4:$K$19,2)="Y",IF(G4118&lt;='State Zip Codes'!$P$4,'State Zip Codes'!$P$3,IF(G4118&lt;='State Zip Codes'!$Q$4,'State Zip Codes'!$Q$3,IF(G4118&lt;='State Zip Codes'!$R$4,'State Zip Codes'!$R$3,IF(G4118&lt;='State Zip Codes'!$S$4,'State Zip Codes'!$S$3,IF(G4118&lt;='State Zip Codes'!$T$4,'State Zip Codes'!$T$3,"OUT OF TERRITORY"))))),$U$3)</f>
        <v>Zone 5</v>
      </c>
    </row>
    <row r="4119" spans="1:8" x14ac:dyDescent="0.25">
      <c r="A4119" t="s">
        <v>370</v>
      </c>
      <c r="B4119">
        <v>46567</v>
      </c>
      <c r="C4119" t="str">
        <f t="shared" si="64"/>
        <v>46567</v>
      </c>
      <c r="D4119" t="s">
        <v>356</v>
      </c>
      <c r="E4119" t="s">
        <v>2772</v>
      </c>
      <c r="F4119" t="s">
        <v>2866</v>
      </c>
      <c r="G4119" s="144">
        <v>114.95367014999999</v>
      </c>
      <c r="H4119" t="str">
        <f>IF(VLOOKUP(A4119,$J$4:$K$19,2)="Y",IF(G4119&lt;='State Zip Codes'!$P$4,'State Zip Codes'!$P$3,IF(G4119&lt;='State Zip Codes'!$Q$4,'State Zip Codes'!$Q$3,IF(G4119&lt;='State Zip Codes'!$R$4,'State Zip Codes'!$R$3,IF(G4119&lt;='State Zip Codes'!$S$4,'State Zip Codes'!$S$3,IF(G4119&lt;='State Zip Codes'!$T$4,'State Zip Codes'!$T$3,"OUT OF TERRITORY"))))),$U$3)</f>
        <v>Zone 5</v>
      </c>
    </row>
    <row r="4120" spans="1:8" x14ac:dyDescent="0.25">
      <c r="A4120" t="s">
        <v>370</v>
      </c>
      <c r="B4120">
        <v>46797</v>
      </c>
      <c r="C4120" t="str">
        <f t="shared" si="64"/>
        <v>46797</v>
      </c>
      <c r="D4120" t="s">
        <v>356</v>
      </c>
      <c r="E4120" t="s">
        <v>2794</v>
      </c>
      <c r="F4120" t="s">
        <v>2867</v>
      </c>
      <c r="G4120" s="144">
        <v>114.95367014999999</v>
      </c>
      <c r="H4120" t="str">
        <f>IF(VLOOKUP(A4120,$J$4:$K$19,2)="Y",IF(G4120&lt;='State Zip Codes'!$P$4,'State Zip Codes'!$P$3,IF(G4120&lt;='State Zip Codes'!$Q$4,'State Zip Codes'!$Q$3,IF(G4120&lt;='State Zip Codes'!$R$4,'State Zip Codes'!$R$3,IF(G4120&lt;='State Zip Codes'!$S$4,'State Zip Codes'!$S$3,IF(G4120&lt;='State Zip Codes'!$T$4,'State Zip Codes'!$T$3,"OUT OF TERRITORY"))))),$U$3)</f>
        <v>Zone 5</v>
      </c>
    </row>
    <row r="4121" spans="1:8" x14ac:dyDescent="0.25">
      <c r="A4121" t="s">
        <v>370</v>
      </c>
      <c r="B4121">
        <v>46550</v>
      </c>
      <c r="C4121" t="str">
        <f t="shared" si="64"/>
        <v>46550</v>
      </c>
      <c r="D4121" t="s">
        <v>356</v>
      </c>
      <c r="E4121" t="s">
        <v>2017</v>
      </c>
      <c r="F4121" t="s">
        <v>2868</v>
      </c>
      <c r="G4121" s="144">
        <v>114.95367014999999</v>
      </c>
      <c r="H4121" t="str">
        <f>IF(VLOOKUP(A4121,$J$4:$K$19,2)="Y",IF(G4121&lt;='State Zip Codes'!$P$4,'State Zip Codes'!$P$3,IF(G4121&lt;='State Zip Codes'!$Q$4,'State Zip Codes'!$Q$3,IF(G4121&lt;='State Zip Codes'!$R$4,'State Zip Codes'!$R$3,IF(G4121&lt;='State Zip Codes'!$S$4,'State Zip Codes'!$S$3,IF(G4121&lt;='State Zip Codes'!$T$4,'State Zip Codes'!$T$3,"OUT OF TERRITORY"))))),$U$3)</f>
        <v>Zone 5</v>
      </c>
    </row>
    <row r="4122" spans="1:8" x14ac:dyDescent="0.25">
      <c r="A4122" t="s">
        <v>370</v>
      </c>
      <c r="B4122">
        <v>46347</v>
      </c>
      <c r="C4122" t="str">
        <f t="shared" si="64"/>
        <v>46347</v>
      </c>
      <c r="D4122" t="s">
        <v>356</v>
      </c>
      <c r="E4122" t="s">
        <v>2869</v>
      </c>
      <c r="F4122" t="s">
        <v>2870</v>
      </c>
      <c r="G4122" s="144">
        <v>115.57504134</v>
      </c>
      <c r="H4122" t="str">
        <f>IF(VLOOKUP(A4122,$J$4:$K$19,2)="Y",IF(G4122&lt;='State Zip Codes'!$P$4,'State Zip Codes'!$P$3,IF(G4122&lt;='State Zip Codes'!$Q$4,'State Zip Codes'!$Q$3,IF(G4122&lt;='State Zip Codes'!$R$4,'State Zip Codes'!$R$3,IF(G4122&lt;='State Zip Codes'!$S$4,'State Zip Codes'!$S$3,IF(G4122&lt;='State Zip Codes'!$T$4,'State Zip Codes'!$T$3,"OUT OF TERRITORY"))))),$U$3)</f>
        <v>Zone 5</v>
      </c>
    </row>
    <row r="4123" spans="1:8" x14ac:dyDescent="0.25">
      <c r="A4123" t="s">
        <v>370</v>
      </c>
      <c r="B4123">
        <v>47117</v>
      </c>
      <c r="C4123" t="str">
        <f t="shared" si="64"/>
        <v>47117</v>
      </c>
      <c r="D4123" t="s">
        <v>356</v>
      </c>
      <c r="E4123" t="s">
        <v>1401</v>
      </c>
      <c r="F4123" t="s">
        <v>430</v>
      </c>
      <c r="G4123" s="144">
        <v>115.57504134</v>
      </c>
      <c r="H4123" t="str">
        <f>IF(VLOOKUP(A4123,$J$4:$K$19,2)="Y",IF(G4123&lt;='State Zip Codes'!$P$4,'State Zip Codes'!$P$3,IF(G4123&lt;='State Zip Codes'!$Q$4,'State Zip Codes'!$Q$3,IF(G4123&lt;='State Zip Codes'!$R$4,'State Zip Codes'!$R$3,IF(G4123&lt;='State Zip Codes'!$S$4,'State Zip Codes'!$S$3,IF(G4123&lt;='State Zip Codes'!$T$4,'State Zip Codes'!$T$3,"OUT OF TERRITORY"))))),$U$3)</f>
        <v>Zone 5</v>
      </c>
    </row>
    <row r="4124" spans="1:8" x14ac:dyDescent="0.25">
      <c r="A4124" t="s">
        <v>370</v>
      </c>
      <c r="B4124">
        <v>46340</v>
      </c>
      <c r="C4124" t="str">
        <f t="shared" si="64"/>
        <v>46340</v>
      </c>
      <c r="D4124" t="s">
        <v>356</v>
      </c>
      <c r="E4124" t="s">
        <v>2850</v>
      </c>
      <c r="F4124" t="s">
        <v>2871</v>
      </c>
      <c r="G4124" s="144">
        <v>115.57504134</v>
      </c>
      <c r="H4124" t="str">
        <f>IF(VLOOKUP(A4124,$J$4:$K$19,2)="Y",IF(G4124&lt;='State Zip Codes'!$P$4,'State Zip Codes'!$P$3,IF(G4124&lt;='State Zip Codes'!$Q$4,'State Zip Codes'!$Q$3,IF(G4124&lt;='State Zip Codes'!$R$4,'State Zip Codes'!$R$3,IF(G4124&lt;='State Zip Codes'!$S$4,'State Zip Codes'!$S$3,IF(G4124&lt;='State Zip Codes'!$T$4,'State Zip Codes'!$T$3,"OUT OF TERRITORY"))))),$U$3)</f>
        <v>Zone 5</v>
      </c>
    </row>
    <row r="4125" spans="1:8" x14ac:dyDescent="0.25">
      <c r="A4125" t="s">
        <v>370</v>
      </c>
      <c r="B4125">
        <v>47541</v>
      </c>
      <c r="C4125" t="str">
        <f t="shared" si="64"/>
        <v>47541</v>
      </c>
      <c r="D4125" t="s">
        <v>356</v>
      </c>
      <c r="E4125" t="s">
        <v>1221</v>
      </c>
      <c r="F4125" t="s">
        <v>2872</v>
      </c>
      <c r="G4125" s="144">
        <v>115.57504134</v>
      </c>
      <c r="H4125" t="str">
        <f>IF(VLOOKUP(A4125,$J$4:$K$19,2)="Y",IF(G4125&lt;='State Zip Codes'!$P$4,'State Zip Codes'!$P$3,IF(G4125&lt;='State Zip Codes'!$Q$4,'State Zip Codes'!$Q$3,IF(G4125&lt;='State Zip Codes'!$R$4,'State Zip Codes'!$R$3,IF(G4125&lt;='State Zip Codes'!$S$4,'State Zip Codes'!$S$3,IF(G4125&lt;='State Zip Codes'!$T$4,'State Zip Codes'!$T$3,"OUT OF TERRITORY"))))),$U$3)</f>
        <v>Zone 5</v>
      </c>
    </row>
    <row r="4126" spans="1:8" x14ac:dyDescent="0.25">
      <c r="A4126" t="s">
        <v>370</v>
      </c>
      <c r="B4126">
        <v>47585</v>
      </c>
      <c r="C4126" t="str">
        <f t="shared" si="64"/>
        <v>47585</v>
      </c>
      <c r="D4126" t="s">
        <v>356</v>
      </c>
      <c r="E4126" t="s">
        <v>2210</v>
      </c>
      <c r="F4126" t="s">
        <v>2873</v>
      </c>
      <c r="G4126" s="144">
        <v>116.19641252999999</v>
      </c>
      <c r="H4126" t="str">
        <f>IF(VLOOKUP(A4126,$J$4:$K$19,2)="Y",IF(G4126&lt;='State Zip Codes'!$P$4,'State Zip Codes'!$P$3,IF(G4126&lt;='State Zip Codes'!$Q$4,'State Zip Codes'!$Q$3,IF(G4126&lt;='State Zip Codes'!$R$4,'State Zip Codes'!$R$3,IF(G4126&lt;='State Zip Codes'!$S$4,'State Zip Codes'!$S$3,IF(G4126&lt;='State Zip Codes'!$T$4,'State Zip Codes'!$T$3,"OUT OF TERRITORY"))))),$U$3)</f>
        <v>Zone 5</v>
      </c>
    </row>
    <row r="4127" spans="1:8" x14ac:dyDescent="0.25">
      <c r="A4127" t="s">
        <v>370</v>
      </c>
      <c r="B4127">
        <v>46763</v>
      </c>
      <c r="C4127" t="str">
        <f t="shared" si="64"/>
        <v>46763</v>
      </c>
      <c r="D4127" t="s">
        <v>356</v>
      </c>
      <c r="E4127" t="s">
        <v>2235</v>
      </c>
      <c r="F4127" t="s">
        <v>2874</v>
      </c>
      <c r="G4127" s="144">
        <v>116.19641252999999</v>
      </c>
      <c r="H4127" t="str">
        <f>IF(VLOOKUP(A4127,$J$4:$K$19,2)="Y",IF(G4127&lt;='State Zip Codes'!$P$4,'State Zip Codes'!$P$3,IF(G4127&lt;='State Zip Codes'!$Q$4,'State Zip Codes'!$Q$3,IF(G4127&lt;='State Zip Codes'!$R$4,'State Zip Codes'!$R$3,IF(G4127&lt;='State Zip Codes'!$S$4,'State Zip Codes'!$S$3,IF(G4127&lt;='State Zip Codes'!$T$4,'State Zip Codes'!$T$3,"OUT OF TERRITORY"))))),$U$3)</f>
        <v>Zone 5</v>
      </c>
    </row>
    <row r="4128" spans="1:8" x14ac:dyDescent="0.25">
      <c r="A4128" t="s">
        <v>370</v>
      </c>
      <c r="B4128">
        <v>46701</v>
      </c>
      <c r="C4128" t="str">
        <f t="shared" si="64"/>
        <v>46701</v>
      </c>
      <c r="D4128" t="s">
        <v>356</v>
      </c>
      <c r="E4128" t="s">
        <v>2235</v>
      </c>
      <c r="F4128" t="s">
        <v>1257</v>
      </c>
      <c r="G4128" s="144">
        <v>116.19641252999999</v>
      </c>
      <c r="H4128" t="str">
        <f>IF(VLOOKUP(A4128,$J$4:$K$19,2)="Y",IF(G4128&lt;='State Zip Codes'!$P$4,'State Zip Codes'!$P$3,IF(G4128&lt;='State Zip Codes'!$Q$4,'State Zip Codes'!$Q$3,IF(G4128&lt;='State Zip Codes'!$R$4,'State Zip Codes'!$R$3,IF(G4128&lt;='State Zip Codes'!$S$4,'State Zip Codes'!$S$3,IF(G4128&lt;='State Zip Codes'!$T$4,'State Zip Codes'!$T$3,"OUT OF TERRITORY"))))),$U$3)</f>
        <v>Zone 5</v>
      </c>
    </row>
    <row r="4129" spans="1:8" x14ac:dyDescent="0.25">
      <c r="A4129" t="s">
        <v>370</v>
      </c>
      <c r="B4129">
        <v>46765</v>
      </c>
      <c r="C4129" t="str">
        <f t="shared" si="64"/>
        <v>46765</v>
      </c>
      <c r="D4129" t="s">
        <v>356</v>
      </c>
      <c r="E4129" t="s">
        <v>2794</v>
      </c>
      <c r="F4129" t="s">
        <v>2875</v>
      </c>
      <c r="G4129" s="144">
        <v>116.81778371999999</v>
      </c>
      <c r="H4129" t="str">
        <f>IF(VLOOKUP(A4129,$J$4:$K$19,2)="Y",IF(G4129&lt;='State Zip Codes'!$P$4,'State Zip Codes'!$P$3,IF(G4129&lt;='State Zip Codes'!$Q$4,'State Zip Codes'!$Q$3,IF(G4129&lt;='State Zip Codes'!$R$4,'State Zip Codes'!$R$3,IF(G4129&lt;='State Zip Codes'!$S$4,'State Zip Codes'!$S$3,IF(G4129&lt;='State Zip Codes'!$T$4,'State Zip Codes'!$T$3,"OUT OF TERRITORY"))))),$U$3)</f>
        <v>Zone 5</v>
      </c>
    </row>
    <row r="4130" spans="1:8" x14ac:dyDescent="0.25">
      <c r="A4130" t="s">
        <v>370</v>
      </c>
      <c r="B4130">
        <v>46532</v>
      </c>
      <c r="C4130" t="str">
        <f t="shared" si="64"/>
        <v>46532</v>
      </c>
      <c r="D4130" t="s">
        <v>356</v>
      </c>
      <c r="E4130" t="s">
        <v>966</v>
      </c>
      <c r="F4130" t="s">
        <v>2876</v>
      </c>
      <c r="G4130" s="144">
        <v>116.81778371999999</v>
      </c>
      <c r="H4130" t="str">
        <f>IF(VLOOKUP(A4130,$J$4:$K$19,2)="Y",IF(G4130&lt;='State Zip Codes'!$P$4,'State Zip Codes'!$P$3,IF(G4130&lt;='State Zip Codes'!$Q$4,'State Zip Codes'!$Q$3,IF(G4130&lt;='State Zip Codes'!$R$4,'State Zip Codes'!$R$3,IF(G4130&lt;='State Zip Codes'!$S$4,'State Zip Codes'!$S$3,IF(G4130&lt;='State Zip Codes'!$T$4,'State Zip Codes'!$T$3,"OUT OF TERRITORY"))))),$U$3)</f>
        <v>Zone 5</v>
      </c>
    </row>
    <row r="4131" spans="1:8" x14ac:dyDescent="0.25">
      <c r="A4131" t="s">
        <v>370</v>
      </c>
      <c r="B4131">
        <v>47577</v>
      </c>
      <c r="C4131" t="str">
        <f t="shared" si="64"/>
        <v>47577</v>
      </c>
      <c r="D4131" t="s">
        <v>356</v>
      </c>
      <c r="E4131" t="s">
        <v>1218</v>
      </c>
      <c r="F4131" t="s">
        <v>2877</v>
      </c>
      <c r="G4131" s="144">
        <v>117.43915491</v>
      </c>
      <c r="H4131" t="str">
        <f>IF(VLOOKUP(A4131,$J$4:$K$19,2)="Y",IF(G4131&lt;='State Zip Codes'!$P$4,'State Zip Codes'!$P$3,IF(G4131&lt;='State Zip Codes'!$Q$4,'State Zip Codes'!$Q$3,IF(G4131&lt;='State Zip Codes'!$R$4,'State Zip Codes'!$R$3,IF(G4131&lt;='State Zip Codes'!$S$4,'State Zip Codes'!$S$3,IF(G4131&lt;='State Zip Codes'!$T$4,'State Zip Codes'!$T$3,"OUT OF TERRITORY"))))),$U$3)</f>
        <v>Zone 5</v>
      </c>
    </row>
    <row r="4132" spans="1:8" x14ac:dyDescent="0.25">
      <c r="A4132" t="s">
        <v>370</v>
      </c>
      <c r="B4132">
        <v>46506</v>
      </c>
      <c r="C4132" t="str">
        <f t="shared" si="64"/>
        <v>46506</v>
      </c>
      <c r="D4132" t="s">
        <v>356</v>
      </c>
      <c r="E4132" t="s">
        <v>1733</v>
      </c>
      <c r="F4132" t="s">
        <v>2878</v>
      </c>
      <c r="G4132" s="144">
        <v>117.43915491</v>
      </c>
      <c r="H4132" t="str">
        <f>IF(VLOOKUP(A4132,$J$4:$K$19,2)="Y",IF(G4132&lt;='State Zip Codes'!$P$4,'State Zip Codes'!$P$3,IF(G4132&lt;='State Zip Codes'!$Q$4,'State Zip Codes'!$Q$3,IF(G4132&lt;='State Zip Codes'!$R$4,'State Zip Codes'!$R$3,IF(G4132&lt;='State Zip Codes'!$S$4,'State Zip Codes'!$S$3,IF(G4132&lt;='State Zip Codes'!$T$4,'State Zip Codes'!$T$3,"OUT OF TERRITORY"))))),$U$3)</f>
        <v>Zone 5</v>
      </c>
    </row>
    <row r="4133" spans="1:8" x14ac:dyDescent="0.25">
      <c r="A4133" t="s">
        <v>370</v>
      </c>
      <c r="B4133">
        <v>47660</v>
      </c>
      <c r="C4133" t="str">
        <f t="shared" si="64"/>
        <v>47660</v>
      </c>
      <c r="D4133" t="s">
        <v>356</v>
      </c>
      <c r="E4133" t="s">
        <v>2863</v>
      </c>
      <c r="F4133" t="s">
        <v>2879</v>
      </c>
      <c r="G4133" s="144">
        <v>118.06052609999999</v>
      </c>
      <c r="H4133" t="str">
        <f>IF(VLOOKUP(A4133,$J$4:$K$19,2)="Y",IF(G4133&lt;='State Zip Codes'!$P$4,'State Zip Codes'!$P$3,IF(G4133&lt;='State Zip Codes'!$Q$4,'State Zip Codes'!$Q$3,IF(G4133&lt;='State Zip Codes'!$R$4,'State Zip Codes'!$R$3,IF(G4133&lt;='State Zip Codes'!$S$4,'State Zip Codes'!$S$3,IF(G4133&lt;='State Zip Codes'!$T$4,'State Zip Codes'!$T$3,"OUT OF TERRITORY"))))),$U$3)</f>
        <v>Zone 5</v>
      </c>
    </row>
    <row r="4134" spans="1:8" x14ac:dyDescent="0.25">
      <c r="A4134" t="s">
        <v>370</v>
      </c>
      <c r="B4134">
        <v>47524</v>
      </c>
      <c r="C4134" t="str">
        <f t="shared" si="64"/>
        <v>47524</v>
      </c>
      <c r="D4134" t="s">
        <v>356</v>
      </c>
      <c r="E4134" t="s">
        <v>1929</v>
      </c>
      <c r="F4134" t="s">
        <v>2880</v>
      </c>
      <c r="G4134" s="144">
        <v>118.06052609999999</v>
      </c>
      <c r="H4134" t="str">
        <f>IF(VLOOKUP(A4134,$J$4:$K$19,2)="Y",IF(G4134&lt;='State Zip Codes'!$P$4,'State Zip Codes'!$P$3,IF(G4134&lt;='State Zip Codes'!$Q$4,'State Zip Codes'!$Q$3,IF(G4134&lt;='State Zip Codes'!$R$4,'State Zip Codes'!$R$3,IF(G4134&lt;='State Zip Codes'!$S$4,'State Zip Codes'!$S$3,IF(G4134&lt;='State Zip Codes'!$T$4,'State Zip Codes'!$T$3,"OUT OF TERRITORY"))))),$U$3)</f>
        <v>Zone 5</v>
      </c>
    </row>
    <row r="4135" spans="1:8" x14ac:dyDescent="0.25">
      <c r="A4135" t="s">
        <v>370</v>
      </c>
      <c r="B4135">
        <v>46741</v>
      </c>
      <c r="C4135" t="str">
        <f t="shared" si="64"/>
        <v>46741</v>
      </c>
      <c r="D4135" t="s">
        <v>356</v>
      </c>
      <c r="E4135" t="s">
        <v>2794</v>
      </c>
      <c r="F4135" t="s">
        <v>2881</v>
      </c>
      <c r="G4135" s="144">
        <v>118.06052609999999</v>
      </c>
      <c r="H4135" t="str">
        <f>IF(VLOOKUP(A4135,$J$4:$K$19,2)="Y",IF(G4135&lt;='State Zip Codes'!$P$4,'State Zip Codes'!$P$3,IF(G4135&lt;='State Zip Codes'!$Q$4,'State Zip Codes'!$Q$3,IF(G4135&lt;='State Zip Codes'!$R$4,'State Zip Codes'!$R$3,IF(G4135&lt;='State Zip Codes'!$S$4,'State Zip Codes'!$S$3,IF(G4135&lt;='State Zip Codes'!$T$4,'State Zip Codes'!$T$3,"OUT OF TERRITORY"))))),$U$3)</f>
        <v>Zone 5</v>
      </c>
    </row>
    <row r="4136" spans="1:8" x14ac:dyDescent="0.25">
      <c r="A4136" t="s">
        <v>370</v>
      </c>
      <c r="B4136">
        <v>47142</v>
      </c>
      <c r="C4136" t="str">
        <f t="shared" si="64"/>
        <v>47142</v>
      </c>
      <c r="D4136" t="s">
        <v>356</v>
      </c>
      <c r="E4136" t="s">
        <v>1401</v>
      </c>
      <c r="F4136" t="s">
        <v>2882</v>
      </c>
      <c r="G4136" s="144">
        <v>118.06052609999999</v>
      </c>
      <c r="H4136" t="str">
        <f>IF(VLOOKUP(A4136,$J$4:$K$19,2)="Y",IF(G4136&lt;='State Zip Codes'!$P$4,'State Zip Codes'!$P$3,IF(G4136&lt;='State Zip Codes'!$Q$4,'State Zip Codes'!$Q$3,IF(G4136&lt;='State Zip Codes'!$R$4,'State Zip Codes'!$R$3,IF(G4136&lt;='State Zip Codes'!$S$4,'State Zip Codes'!$S$3,IF(G4136&lt;='State Zip Codes'!$T$4,'State Zip Codes'!$T$3,"OUT OF TERRITORY"))))),$U$3)</f>
        <v>Zone 5</v>
      </c>
    </row>
    <row r="4137" spans="1:8" x14ac:dyDescent="0.25">
      <c r="A4137" t="s">
        <v>370</v>
      </c>
      <c r="B4137">
        <v>47135</v>
      </c>
      <c r="C4137" t="str">
        <f t="shared" si="64"/>
        <v>47135</v>
      </c>
      <c r="D4137" t="s">
        <v>356</v>
      </c>
      <c r="E4137" t="s">
        <v>1401</v>
      </c>
      <c r="F4137" t="s">
        <v>2883</v>
      </c>
      <c r="G4137" s="144">
        <v>119.30326847999999</v>
      </c>
      <c r="H4137" t="str">
        <f>IF(VLOOKUP(A4137,$J$4:$K$19,2)="Y",IF(G4137&lt;='State Zip Codes'!$P$4,'State Zip Codes'!$P$3,IF(G4137&lt;='State Zip Codes'!$Q$4,'State Zip Codes'!$Q$3,IF(G4137&lt;='State Zip Codes'!$R$4,'State Zip Codes'!$R$3,IF(G4137&lt;='State Zip Codes'!$S$4,'State Zip Codes'!$S$3,IF(G4137&lt;='State Zip Codes'!$T$4,'State Zip Codes'!$T$3,"OUT OF TERRITORY"))))),$U$3)</f>
        <v>Zone 5</v>
      </c>
    </row>
    <row r="4138" spans="1:8" x14ac:dyDescent="0.25">
      <c r="A4138" t="s">
        <v>370</v>
      </c>
      <c r="B4138">
        <v>46553</v>
      </c>
      <c r="C4138" t="str">
        <f t="shared" si="64"/>
        <v>46553</v>
      </c>
      <c r="D4138" t="s">
        <v>356</v>
      </c>
      <c r="E4138" t="s">
        <v>2017</v>
      </c>
      <c r="F4138" t="s">
        <v>2884</v>
      </c>
      <c r="G4138" s="144">
        <v>119.30326847999999</v>
      </c>
      <c r="H4138" t="str">
        <f>IF(VLOOKUP(A4138,$J$4:$K$19,2)="Y",IF(G4138&lt;='State Zip Codes'!$P$4,'State Zip Codes'!$P$3,IF(G4138&lt;='State Zip Codes'!$Q$4,'State Zip Codes'!$Q$3,IF(G4138&lt;='State Zip Codes'!$R$4,'State Zip Codes'!$R$3,IF(G4138&lt;='State Zip Codes'!$S$4,'State Zip Codes'!$S$3,IF(G4138&lt;='State Zip Codes'!$T$4,'State Zip Codes'!$T$3,"OUT OF TERRITORY"))))),$U$3)</f>
        <v>Zone 5</v>
      </c>
    </row>
    <row r="4139" spans="1:8" x14ac:dyDescent="0.25">
      <c r="A4139" t="s">
        <v>370</v>
      </c>
      <c r="B4139">
        <v>47523</v>
      </c>
      <c r="C4139" t="str">
        <f t="shared" si="64"/>
        <v>47523</v>
      </c>
      <c r="D4139" t="s">
        <v>356</v>
      </c>
      <c r="E4139" t="s">
        <v>1218</v>
      </c>
      <c r="F4139" t="s">
        <v>2885</v>
      </c>
      <c r="G4139" s="144">
        <v>119.30326847999999</v>
      </c>
      <c r="H4139" t="str">
        <f>IF(VLOOKUP(A4139,$J$4:$K$19,2)="Y",IF(G4139&lt;='State Zip Codes'!$P$4,'State Zip Codes'!$P$3,IF(G4139&lt;='State Zip Codes'!$Q$4,'State Zip Codes'!$Q$3,IF(G4139&lt;='State Zip Codes'!$R$4,'State Zip Codes'!$R$3,IF(G4139&lt;='State Zip Codes'!$S$4,'State Zip Codes'!$S$3,IF(G4139&lt;='State Zip Codes'!$T$4,'State Zip Codes'!$T$3,"OUT OF TERRITORY"))))),$U$3)</f>
        <v>Zone 5</v>
      </c>
    </row>
    <row r="4140" spans="1:8" x14ac:dyDescent="0.25">
      <c r="A4140" t="s">
        <v>370</v>
      </c>
      <c r="B4140">
        <v>46710</v>
      </c>
      <c r="C4140" t="str">
        <f t="shared" si="64"/>
        <v>46710</v>
      </c>
      <c r="D4140" t="s">
        <v>356</v>
      </c>
      <c r="E4140" t="s">
        <v>2235</v>
      </c>
      <c r="F4140" t="s">
        <v>2886</v>
      </c>
      <c r="G4140" s="144">
        <v>119.30326847999999</v>
      </c>
      <c r="H4140" t="str">
        <f>IF(VLOOKUP(A4140,$J$4:$K$19,2)="Y",IF(G4140&lt;='State Zip Codes'!$P$4,'State Zip Codes'!$P$3,IF(G4140&lt;='State Zip Codes'!$Q$4,'State Zip Codes'!$Q$3,IF(G4140&lt;='State Zip Codes'!$R$4,'State Zip Codes'!$R$3,IF(G4140&lt;='State Zip Codes'!$S$4,'State Zip Codes'!$S$3,IF(G4140&lt;='State Zip Codes'!$T$4,'State Zip Codes'!$T$3,"OUT OF TERRITORY"))))),$U$3)</f>
        <v>Zone 5</v>
      </c>
    </row>
    <row r="4141" spans="1:8" x14ac:dyDescent="0.25">
      <c r="A4141" t="s">
        <v>370</v>
      </c>
      <c r="B4141">
        <v>46574</v>
      </c>
      <c r="C4141" t="str">
        <f t="shared" si="64"/>
        <v>46574</v>
      </c>
      <c r="D4141" t="s">
        <v>356</v>
      </c>
      <c r="E4141" t="s">
        <v>2887</v>
      </c>
      <c r="F4141" t="s">
        <v>2888</v>
      </c>
      <c r="G4141" s="144">
        <v>119.92463966999999</v>
      </c>
      <c r="H4141" t="str">
        <f>IF(VLOOKUP(A4141,$J$4:$K$19,2)="Y",IF(G4141&lt;='State Zip Codes'!$P$4,'State Zip Codes'!$P$3,IF(G4141&lt;='State Zip Codes'!$Q$4,'State Zip Codes'!$Q$3,IF(G4141&lt;='State Zip Codes'!$R$4,'State Zip Codes'!$R$3,IF(G4141&lt;='State Zip Codes'!$S$4,'State Zip Codes'!$S$3,IF(G4141&lt;='State Zip Codes'!$T$4,'State Zip Codes'!$T$3,"OUT OF TERRITORY"))))),$U$3)</f>
        <v>Zone 5</v>
      </c>
    </row>
    <row r="4142" spans="1:8" x14ac:dyDescent="0.25">
      <c r="A4142" t="s">
        <v>370</v>
      </c>
      <c r="B4142">
        <v>46738</v>
      </c>
      <c r="C4142" t="str">
        <f t="shared" si="64"/>
        <v>46738</v>
      </c>
      <c r="D4142" t="s">
        <v>356</v>
      </c>
      <c r="E4142" t="s">
        <v>1629</v>
      </c>
      <c r="F4142" t="s">
        <v>2889</v>
      </c>
      <c r="G4142" s="144">
        <v>119.92463966999999</v>
      </c>
      <c r="H4142" t="str">
        <f>IF(VLOOKUP(A4142,$J$4:$K$19,2)="Y",IF(G4142&lt;='State Zip Codes'!$P$4,'State Zip Codes'!$P$3,IF(G4142&lt;='State Zip Codes'!$Q$4,'State Zip Codes'!$Q$3,IF(G4142&lt;='State Zip Codes'!$R$4,'State Zip Codes'!$R$3,IF(G4142&lt;='State Zip Codes'!$S$4,'State Zip Codes'!$S$3,IF(G4142&lt;='State Zip Codes'!$T$4,'State Zip Codes'!$T$3,"OUT OF TERRITORY"))))),$U$3)</f>
        <v>Zone 5</v>
      </c>
    </row>
    <row r="4143" spans="1:8" x14ac:dyDescent="0.25">
      <c r="A4143" t="s">
        <v>370</v>
      </c>
      <c r="B4143">
        <v>46390</v>
      </c>
      <c r="C4143" t="str">
        <f t="shared" si="64"/>
        <v>46390</v>
      </c>
      <c r="D4143" t="s">
        <v>356</v>
      </c>
      <c r="E4143" t="s">
        <v>2850</v>
      </c>
      <c r="F4143" t="s">
        <v>2890</v>
      </c>
      <c r="G4143" s="144">
        <v>119.92463966999999</v>
      </c>
      <c r="H4143" t="str">
        <f>IF(VLOOKUP(A4143,$J$4:$K$19,2)="Y",IF(G4143&lt;='State Zip Codes'!$P$4,'State Zip Codes'!$P$3,IF(G4143&lt;='State Zip Codes'!$Q$4,'State Zip Codes'!$Q$3,IF(G4143&lt;='State Zip Codes'!$R$4,'State Zip Codes'!$R$3,IF(G4143&lt;='State Zip Codes'!$S$4,'State Zip Codes'!$S$3,IF(G4143&lt;='State Zip Codes'!$T$4,'State Zip Codes'!$T$3,"OUT OF TERRITORY"))))),$U$3)</f>
        <v>Zone 5</v>
      </c>
    </row>
    <row r="4144" spans="1:8" x14ac:dyDescent="0.25">
      <c r="A4144" t="s">
        <v>370</v>
      </c>
      <c r="B4144">
        <v>47649</v>
      </c>
      <c r="C4144" t="str">
        <f t="shared" si="64"/>
        <v>47649</v>
      </c>
      <c r="D4144" t="s">
        <v>356</v>
      </c>
      <c r="E4144" t="s">
        <v>2863</v>
      </c>
      <c r="F4144" t="s">
        <v>2891</v>
      </c>
      <c r="G4144" s="144">
        <v>120.54601086</v>
      </c>
      <c r="H4144" t="str">
        <f>IF(VLOOKUP(A4144,$J$4:$K$19,2)="Y",IF(G4144&lt;='State Zip Codes'!$P$4,'State Zip Codes'!$P$3,IF(G4144&lt;='State Zip Codes'!$Q$4,'State Zip Codes'!$Q$3,IF(G4144&lt;='State Zip Codes'!$R$4,'State Zip Codes'!$R$3,IF(G4144&lt;='State Zip Codes'!$S$4,'State Zip Codes'!$S$3,IF(G4144&lt;='State Zip Codes'!$T$4,'State Zip Codes'!$T$3,"OUT OF TERRITORY"))))),$U$3)</f>
        <v>Zone 5</v>
      </c>
    </row>
    <row r="4145" spans="1:8" x14ac:dyDescent="0.25">
      <c r="A4145" t="s">
        <v>370</v>
      </c>
      <c r="B4145">
        <v>46536</v>
      </c>
      <c r="C4145" t="str">
        <f t="shared" si="64"/>
        <v>46536</v>
      </c>
      <c r="D4145" t="s">
        <v>356</v>
      </c>
      <c r="E4145" t="s">
        <v>2887</v>
      </c>
      <c r="F4145" t="s">
        <v>2892</v>
      </c>
      <c r="G4145" s="144">
        <v>120.54601086</v>
      </c>
      <c r="H4145" t="str">
        <f>IF(VLOOKUP(A4145,$J$4:$K$19,2)="Y",IF(G4145&lt;='State Zip Codes'!$P$4,'State Zip Codes'!$P$3,IF(G4145&lt;='State Zip Codes'!$Q$4,'State Zip Codes'!$Q$3,IF(G4145&lt;='State Zip Codes'!$R$4,'State Zip Codes'!$R$3,IF(G4145&lt;='State Zip Codes'!$S$4,'State Zip Codes'!$S$3,IF(G4145&lt;='State Zip Codes'!$T$4,'State Zip Codes'!$T$3,"OUT OF TERRITORY"))))),$U$3)</f>
        <v>Zone 5</v>
      </c>
    </row>
    <row r="4146" spans="1:8" x14ac:dyDescent="0.25">
      <c r="A4146" t="s">
        <v>370</v>
      </c>
      <c r="B4146">
        <v>46341</v>
      </c>
      <c r="C4146" t="str">
        <f t="shared" si="64"/>
        <v>46341</v>
      </c>
      <c r="D4146" t="s">
        <v>356</v>
      </c>
      <c r="E4146" t="s">
        <v>2869</v>
      </c>
      <c r="F4146" t="s">
        <v>1639</v>
      </c>
      <c r="G4146" s="144">
        <v>120.54601086</v>
      </c>
      <c r="H4146" t="str">
        <f>IF(VLOOKUP(A4146,$J$4:$K$19,2)="Y",IF(G4146&lt;='State Zip Codes'!$P$4,'State Zip Codes'!$P$3,IF(G4146&lt;='State Zip Codes'!$Q$4,'State Zip Codes'!$Q$3,IF(G4146&lt;='State Zip Codes'!$R$4,'State Zip Codes'!$R$3,IF(G4146&lt;='State Zip Codes'!$S$4,'State Zip Codes'!$S$3,IF(G4146&lt;='State Zip Codes'!$T$4,'State Zip Codes'!$T$3,"OUT OF TERRITORY"))))),$U$3)</f>
        <v>Zone 5</v>
      </c>
    </row>
    <row r="4147" spans="1:8" x14ac:dyDescent="0.25">
      <c r="A4147" t="s">
        <v>370</v>
      </c>
      <c r="B4147">
        <v>46767</v>
      </c>
      <c r="C4147" t="str">
        <f t="shared" si="64"/>
        <v>46767</v>
      </c>
      <c r="D4147" t="s">
        <v>356</v>
      </c>
      <c r="E4147" t="s">
        <v>2235</v>
      </c>
      <c r="F4147" t="s">
        <v>2893</v>
      </c>
      <c r="G4147" s="144">
        <v>120.54601086</v>
      </c>
      <c r="H4147" t="str">
        <f>IF(VLOOKUP(A4147,$J$4:$K$19,2)="Y",IF(G4147&lt;='State Zip Codes'!$P$4,'State Zip Codes'!$P$3,IF(G4147&lt;='State Zip Codes'!$Q$4,'State Zip Codes'!$Q$3,IF(G4147&lt;='State Zip Codes'!$R$4,'State Zip Codes'!$R$3,IF(G4147&lt;='State Zip Codes'!$S$4,'State Zip Codes'!$S$3,IF(G4147&lt;='State Zip Codes'!$T$4,'State Zip Codes'!$T$3,"OUT OF TERRITORY"))))),$U$3)</f>
        <v>Zone 5</v>
      </c>
    </row>
    <row r="4148" spans="1:8" x14ac:dyDescent="0.25">
      <c r="A4148" t="s">
        <v>370</v>
      </c>
      <c r="B4148">
        <v>47666</v>
      </c>
      <c r="C4148" t="str">
        <f t="shared" si="64"/>
        <v>47666</v>
      </c>
      <c r="D4148" t="s">
        <v>356</v>
      </c>
      <c r="E4148" t="s">
        <v>2863</v>
      </c>
      <c r="F4148" t="s">
        <v>2270</v>
      </c>
      <c r="G4148" s="144">
        <v>121.16738204999999</v>
      </c>
      <c r="H4148" t="str">
        <f>IF(VLOOKUP(A4148,$J$4:$K$19,2)="Y",IF(G4148&lt;='State Zip Codes'!$P$4,'State Zip Codes'!$P$3,IF(G4148&lt;='State Zip Codes'!$Q$4,'State Zip Codes'!$Q$3,IF(G4148&lt;='State Zip Codes'!$R$4,'State Zip Codes'!$R$3,IF(G4148&lt;='State Zip Codes'!$S$4,'State Zip Codes'!$S$3,IF(G4148&lt;='State Zip Codes'!$T$4,'State Zip Codes'!$T$3,"OUT OF TERRITORY"))))),$U$3)</f>
        <v>Zone 5</v>
      </c>
    </row>
    <row r="4149" spans="1:8" x14ac:dyDescent="0.25">
      <c r="A4149" t="s">
        <v>370</v>
      </c>
      <c r="B4149">
        <v>47579</v>
      </c>
      <c r="C4149" t="str">
        <f t="shared" si="64"/>
        <v>47579</v>
      </c>
      <c r="D4149" t="s">
        <v>356</v>
      </c>
      <c r="E4149" t="s">
        <v>1218</v>
      </c>
      <c r="F4149" t="s">
        <v>2894</v>
      </c>
      <c r="G4149" s="144">
        <v>121.16738204999999</v>
      </c>
      <c r="H4149" t="str">
        <f>IF(VLOOKUP(A4149,$J$4:$K$19,2)="Y",IF(G4149&lt;='State Zip Codes'!$P$4,'State Zip Codes'!$P$3,IF(G4149&lt;='State Zip Codes'!$Q$4,'State Zip Codes'!$Q$3,IF(G4149&lt;='State Zip Codes'!$R$4,'State Zip Codes'!$R$3,IF(G4149&lt;='State Zip Codes'!$S$4,'State Zip Codes'!$S$3,IF(G4149&lt;='State Zip Codes'!$T$4,'State Zip Codes'!$T$3,"OUT OF TERRITORY"))))),$U$3)</f>
        <v>Zone 5</v>
      </c>
    </row>
    <row r="4150" spans="1:8" x14ac:dyDescent="0.25">
      <c r="A4150" t="s">
        <v>370</v>
      </c>
      <c r="B4150">
        <v>46743</v>
      </c>
      <c r="C4150" t="str">
        <f t="shared" si="64"/>
        <v>46743</v>
      </c>
      <c r="D4150" t="s">
        <v>356</v>
      </c>
      <c r="E4150" t="s">
        <v>2794</v>
      </c>
      <c r="F4150" t="s">
        <v>2895</v>
      </c>
      <c r="G4150" s="144">
        <v>121.16738204999999</v>
      </c>
      <c r="H4150" t="str">
        <f>IF(VLOOKUP(A4150,$J$4:$K$19,2)="Y",IF(G4150&lt;='State Zip Codes'!$P$4,'State Zip Codes'!$P$3,IF(G4150&lt;='State Zip Codes'!$Q$4,'State Zip Codes'!$Q$3,IF(G4150&lt;='State Zip Codes'!$R$4,'State Zip Codes'!$R$3,IF(G4150&lt;='State Zip Codes'!$S$4,'State Zip Codes'!$S$3,IF(G4150&lt;='State Zip Codes'!$T$4,'State Zip Codes'!$T$3,"OUT OF TERRITORY"))))),$U$3)</f>
        <v>Zone 5</v>
      </c>
    </row>
    <row r="4151" spans="1:8" x14ac:dyDescent="0.25">
      <c r="A4151" t="s">
        <v>370</v>
      </c>
      <c r="B4151">
        <v>47525</v>
      </c>
      <c r="C4151" t="str">
        <f t="shared" si="64"/>
        <v>47525</v>
      </c>
      <c r="D4151" t="s">
        <v>356</v>
      </c>
      <c r="E4151" t="s">
        <v>1066</v>
      </c>
      <c r="F4151" t="s">
        <v>2896</v>
      </c>
      <c r="G4151" s="144">
        <v>121.16738204999999</v>
      </c>
      <c r="H4151" t="str">
        <f>IF(VLOOKUP(A4151,$J$4:$K$19,2)="Y",IF(G4151&lt;='State Zip Codes'!$P$4,'State Zip Codes'!$P$3,IF(G4151&lt;='State Zip Codes'!$Q$4,'State Zip Codes'!$Q$3,IF(G4151&lt;='State Zip Codes'!$R$4,'State Zip Codes'!$R$3,IF(G4151&lt;='State Zip Codes'!$S$4,'State Zip Codes'!$S$3,IF(G4151&lt;='State Zip Codes'!$T$4,'State Zip Codes'!$T$3,"OUT OF TERRITORY"))))),$U$3)</f>
        <v>Zone 5</v>
      </c>
    </row>
    <row r="4152" spans="1:8" x14ac:dyDescent="0.25">
      <c r="A4152" t="s">
        <v>370</v>
      </c>
      <c r="B4152">
        <v>47552</v>
      </c>
      <c r="C4152" t="str">
        <f t="shared" si="64"/>
        <v>47552</v>
      </c>
      <c r="D4152" t="s">
        <v>356</v>
      </c>
      <c r="E4152" t="s">
        <v>1218</v>
      </c>
      <c r="F4152" t="s">
        <v>2897</v>
      </c>
      <c r="G4152" s="144">
        <v>121.78875323999999</v>
      </c>
      <c r="H4152" t="str">
        <f>IF(VLOOKUP(A4152,$J$4:$K$19,2)="Y",IF(G4152&lt;='State Zip Codes'!$P$4,'State Zip Codes'!$P$3,IF(G4152&lt;='State Zip Codes'!$Q$4,'State Zip Codes'!$Q$3,IF(G4152&lt;='State Zip Codes'!$R$4,'State Zip Codes'!$R$3,IF(G4152&lt;='State Zip Codes'!$S$4,'State Zip Codes'!$S$3,IF(G4152&lt;='State Zip Codes'!$T$4,'State Zip Codes'!$T$3,"OUT OF TERRITORY"))))),$U$3)</f>
        <v>Zone 5</v>
      </c>
    </row>
    <row r="4153" spans="1:8" x14ac:dyDescent="0.25">
      <c r="A4153" t="s">
        <v>370</v>
      </c>
      <c r="B4153">
        <v>46356</v>
      </c>
      <c r="C4153" t="str">
        <f t="shared" si="64"/>
        <v>46356</v>
      </c>
      <c r="D4153" t="s">
        <v>356</v>
      </c>
      <c r="E4153" t="s">
        <v>512</v>
      </c>
      <c r="F4153" t="s">
        <v>2898</v>
      </c>
      <c r="G4153" s="144">
        <v>121.78875323999999</v>
      </c>
      <c r="H4153" t="str">
        <f>IF(VLOOKUP(A4153,$J$4:$K$19,2)="Y",IF(G4153&lt;='State Zip Codes'!$P$4,'State Zip Codes'!$P$3,IF(G4153&lt;='State Zip Codes'!$Q$4,'State Zip Codes'!$Q$3,IF(G4153&lt;='State Zip Codes'!$R$4,'State Zip Codes'!$R$3,IF(G4153&lt;='State Zip Codes'!$S$4,'State Zip Codes'!$S$3,IF(G4153&lt;='State Zip Codes'!$T$4,'State Zip Codes'!$T$3,"OUT OF TERRITORY"))))),$U$3)</f>
        <v>Zone 5</v>
      </c>
    </row>
    <row r="4154" spans="1:8" x14ac:dyDescent="0.25">
      <c r="A4154" t="s">
        <v>370</v>
      </c>
      <c r="B4154">
        <v>46382</v>
      </c>
      <c r="C4154" t="str">
        <f t="shared" si="64"/>
        <v>46382</v>
      </c>
      <c r="D4154" t="s">
        <v>356</v>
      </c>
      <c r="E4154" t="s">
        <v>2850</v>
      </c>
      <c r="F4154" t="s">
        <v>2899</v>
      </c>
      <c r="G4154" s="144">
        <v>121.78875323999999</v>
      </c>
      <c r="H4154" t="str">
        <f>IF(VLOOKUP(A4154,$J$4:$K$19,2)="Y",IF(G4154&lt;='State Zip Codes'!$P$4,'State Zip Codes'!$P$3,IF(G4154&lt;='State Zip Codes'!$Q$4,'State Zip Codes'!$Q$3,IF(G4154&lt;='State Zip Codes'!$R$4,'State Zip Codes'!$R$3,IF(G4154&lt;='State Zip Codes'!$S$4,'State Zip Codes'!$S$3,IF(G4154&lt;='State Zip Codes'!$T$4,'State Zip Codes'!$T$3,"OUT OF TERRITORY"))))),$U$3)</f>
        <v>Zone 5</v>
      </c>
    </row>
    <row r="4155" spans="1:8" x14ac:dyDescent="0.25">
      <c r="A4155" t="s">
        <v>370</v>
      </c>
      <c r="B4155">
        <v>46573</v>
      </c>
      <c r="C4155" t="str">
        <f t="shared" si="64"/>
        <v>46573</v>
      </c>
      <c r="D4155" t="s">
        <v>356</v>
      </c>
      <c r="E4155" t="s">
        <v>2017</v>
      </c>
      <c r="F4155" t="s">
        <v>2900</v>
      </c>
      <c r="G4155" s="144">
        <v>122.41012443</v>
      </c>
      <c r="H4155" t="str">
        <f>IF(VLOOKUP(A4155,$J$4:$K$19,2)="Y",IF(G4155&lt;='State Zip Codes'!$P$4,'State Zip Codes'!$P$3,IF(G4155&lt;='State Zip Codes'!$Q$4,'State Zip Codes'!$Q$3,IF(G4155&lt;='State Zip Codes'!$R$4,'State Zip Codes'!$R$3,IF(G4155&lt;='State Zip Codes'!$S$4,'State Zip Codes'!$S$3,IF(G4155&lt;='State Zip Codes'!$T$4,'State Zip Codes'!$T$3,"OUT OF TERRITORY"))))),$U$3)</f>
        <v>Zone 5</v>
      </c>
    </row>
    <row r="4156" spans="1:8" x14ac:dyDescent="0.25">
      <c r="A4156" t="s">
        <v>370</v>
      </c>
      <c r="B4156">
        <v>46788</v>
      </c>
      <c r="C4156" t="str">
        <f t="shared" si="64"/>
        <v>46788</v>
      </c>
      <c r="D4156" t="s">
        <v>356</v>
      </c>
      <c r="E4156" t="s">
        <v>2794</v>
      </c>
      <c r="F4156" t="s">
        <v>2901</v>
      </c>
      <c r="G4156" s="144">
        <v>122.41012443</v>
      </c>
      <c r="H4156" t="str">
        <f>IF(VLOOKUP(A4156,$J$4:$K$19,2)="Y",IF(G4156&lt;='State Zip Codes'!$P$4,'State Zip Codes'!$P$3,IF(G4156&lt;='State Zip Codes'!$Q$4,'State Zip Codes'!$Q$3,IF(G4156&lt;='State Zip Codes'!$R$4,'State Zip Codes'!$R$3,IF(G4156&lt;='State Zip Codes'!$S$4,'State Zip Codes'!$S$3,IF(G4156&lt;='State Zip Codes'!$T$4,'State Zip Codes'!$T$3,"OUT OF TERRITORY"))))),$U$3)</f>
        <v>Zone 5</v>
      </c>
    </row>
    <row r="4157" spans="1:8" x14ac:dyDescent="0.25">
      <c r="A4157" t="s">
        <v>370</v>
      </c>
      <c r="B4157">
        <v>46794</v>
      </c>
      <c r="C4157" t="str">
        <f t="shared" si="64"/>
        <v>46794</v>
      </c>
      <c r="D4157" t="s">
        <v>356</v>
      </c>
      <c r="E4157" t="s">
        <v>2235</v>
      </c>
      <c r="F4157" t="s">
        <v>2902</v>
      </c>
      <c r="G4157" s="144">
        <v>123.03149561999999</v>
      </c>
      <c r="H4157" t="str">
        <f>IF(VLOOKUP(A4157,$J$4:$K$19,2)="Y",IF(G4157&lt;='State Zip Codes'!$P$4,'State Zip Codes'!$P$3,IF(G4157&lt;='State Zip Codes'!$Q$4,'State Zip Codes'!$Q$3,IF(G4157&lt;='State Zip Codes'!$R$4,'State Zip Codes'!$R$3,IF(G4157&lt;='State Zip Codes'!$S$4,'State Zip Codes'!$S$3,IF(G4157&lt;='State Zip Codes'!$T$4,'State Zip Codes'!$T$3,"OUT OF TERRITORY"))))),$U$3)</f>
        <v>Zone 5</v>
      </c>
    </row>
    <row r="4158" spans="1:8" x14ac:dyDescent="0.25">
      <c r="A4158" t="s">
        <v>370</v>
      </c>
      <c r="B4158">
        <v>46706</v>
      </c>
      <c r="C4158" t="str">
        <f t="shared" si="64"/>
        <v>46706</v>
      </c>
      <c r="D4158" t="s">
        <v>356</v>
      </c>
      <c r="E4158" t="s">
        <v>1629</v>
      </c>
      <c r="F4158" t="s">
        <v>2144</v>
      </c>
      <c r="G4158" s="144">
        <v>123.03149561999999</v>
      </c>
      <c r="H4158" t="str">
        <f>IF(VLOOKUP(A4158,$J$4:$K$19,2)="Y",IF(G4158&lt;='State Zip Codes'!$P$4,'State Zip Codes'!$P$3,IF(G4158&lt;='State Zip Codes'!$Q$4,'State Zip Codes'!$Q$3,IF(G4158&lt;='State Zip Codes'!$R$4,'State Zip Codes'!$R$3,IF(G4158&lt;='State Zip Codes'!$S$4,'State Zip Codes'!$S$3,IF(G4158&lt;='State Zip Codes'!$T$4,'State Zip Codes'!$T$3,"OUT OF TERRITORY"))))),$U$3)</f>
        <v>Zone 5</v>
      </c>
    </row>
    <row r="4159" spans="1:8" x14ac:dyDescent="0.25">
      <c r="A4159" t="s">
        <v>370</v>
      </c>
      <c r="B4159">
        <v>47586</v>
      </c>
      <c r="C4159" t="str">
        <f t="shared" si="64"/>
        <v>47586</v>
      </c>
      <c r="D4159" t="s">
        <v>356</v>
      </c>
      <c r="E4159" t="s">
        <v>1066</v>
      </c>
      <c r="F4159" t="s">
        <v>2903</v>
      </c>
      <c r="G4159" s="144">
        <v>123.65286680999999</v>
      </c>
      <c r="H4159" t="str">
        <f>IF(VLOOKUP(A4159,$J$4:$K$19,2)="Y",IF(G4159&lt;='State Zip Codes'!$P$4,'State Zip Codes'!$P$3,IF(G4159&lt;='State Zip Codes'!$Q$4,'State Zip Codes'!$Q$3,IF(G4159&lt;='State Zip Codes'!$R$4,'State Zip Codes'!$R$3,IF(G4159&lt;='State Zip Codes'!$S$4,'State Zip Codes'!$S$3,IF(G4159&lt;='State Zip Codes'!$T$4,'State Zip Codes'!$T$3,"OUT OF TERRITORY"))))),$U$3)</f>
        <v>Zone 5</v>
      </c>
    </row>
    <row r="4160" spans="1:8" x14ac:dyDescent="0.25">
      <c r="A4160" t="s">
        <v>370</v>
      </c>
      <c r="B4160">
        <v>47537</v>
      </c>
      <c r="C4160" t="str">
        <f t="shared" si="64"/>
        <v>47537</v>
      </c>
      <c r="D4160" t="s">
        <v>356</v>
      </c>
      <c r="E4160" t="s">
        <v>1218</v>
      </c>
      <c r="F4160" t="s">
        <v>2904</v>
      </c>
      <c r="G4160" s="144">
        <v>124.274238</v>
      </c>
      <c r="H4160" t="str">
        <f>IF(VLOOKUP(A4160,$J$4:$K$19,2)="Y",IF(G4160&lt;='State Zip Codes'!$P$4,'State Zip Codes'!$P$3,IF(G4160&lt;='State Zip Codes'!$Q$4,'State Zip Codes'!$Q$3,IF(G4160&lt;='State Zip Codes'!$R$4,'State Zip Codes'!$R$3,IF(G4160&lt;='State Zip Codes'!$S$4,'State Zip Codes'!$S$3,IF(G4160&lt;='State Zip Codes'!$T$4,'State Zip Codes'!$T$3,"OUT OF TERRITORY"))))),$U$3)</f>
        <v>Zone 5</v>
      </c>
    </row>
    <row r="4161" spans="1:8" x14ac:dyDescent="0.25">
      <c r="A4161" t="s">
        <v>370</v>
      </c>
      <c r="B4161">
        <v>46383</v>
      </c>
      <c r="C4161" t="str">
        <f t="shared" si="64"/>
        <v>46383</v>
      </c>
      <c r="D4161" t="s">
        <v>356</v>
      </c>
      <c r="E4161" t="s">
        <v>2869</v>
      </c>
      <c r="F4161" t="s">
        <v>1160</v>
      </c>
      <c r="G4161" s="144">
        <v>124.274238</v>
      </c>
      <c r="H4161" t="str">
        <f>IF(VLOOKUP(A4161,$J$4:$K$19,2)="Y",IF(G4161&lt;='State Zip Codes'!$P$4,'State Zip Codes'!$P$3,IF(G4161&lt;='State Zip Codes'!$Q$4,'State Zip Codes'!$Q$3,IF(G4161&lt;='State Zip Codes'!$R$4,'State Zip Codes'!$R$3,IF(G4161&lt;='State Zip Codes'!$S$4,'State Zip Codes'!$S$3,IF(G4161&lt;='State Zip Codes'!$T$4,'State Zip Codes'!$T$3,"OUT OF TERRITORY"))))),$U$3)</f>
        <v>Zone 5</v>
      </c>
    </row>
    <row r="4162" spans="1:8" x14ac:dyDescent="0.25">
      <c r="A4162" t="s">
        <v>370</v>
      </c>
      <c r="B4162">
        <v>46543</v>
      </c>
      <c r="C4162" t="str">
        <f t="shared" si="64"/>
        <v>46543</v>
      </c>
      <c r="D4162" t="s">
        <v>356</v>
      </c>
      <c r="E4162" t="s">
        <v>2017</v>
      </c>
      <c r="F4162" t="s">
        <v>2905</v>
      </c>
      <c r="G4162" s="144">
        <v>124.274238</v>
      </c>
      <c r="H4162" t="str">
        <f>IF(VLOOKUP(A4162,$J$4:$K$19,2)="Y",IF(G4162&lt;='State Zip Codes'!$P$4,'State Zip Codes'!$P$3,IF(G4162&lt;='State Zip Codes'!$Q$4,'State Zip Codes'!$Q$3,IF(G4162&lt;='State Zip Codes'!$R$4,'State Zip Codes'!$R$3,IF(G4162&lt;='State Zip Codes'!$S$4,'State Zip Codes'!$S$3,IF(G4162&lt;='State Zip Codes'!$T$4,'State Zip Codes'!$T$3,"OUT OF TERRITORY"))))),$U$3)</f>
        <v>Zone 5</v>
      </c>
    </row>
    <row r="4163" spans="1:8" x14ac:dyDescent="0.25">
      <c r="A4163" t="s">
        <v>370</v>
      </c>
      <c r="B4163">
        <v>46526</v>
      </c>
      <c r="C4163" t="str">
        <f t="shared" si="64"/>
        <v>46526</v>
      </c>
      <c r="D4163" t="s">
        <v>356</v>
      </c>
      <c r="E4163" t="s">
        <v>2017</v>
      </c>
      <c r="F4163" t="s">
        <v>2906</v>
      </c>
      <c r="G4163" s="144">
        <v>124.274238</v>
      </c>
      <c r="H4163" t="str">
        <f>IF(VLOOKUP(A4163,$J$4:$K$19,2)="Y",IF(G4163&lt;='State Zip Codes'!$P$4,'State Zip Codes'!$P$3,IF(G4163&lt;='State Zip Codes'!$Q$4,'State Zip Codes'!$Q$3,IF(G4163&lt;='State Zip Codes'!$R$4,'State Zip Codes'!$R$3,IF(G4163&lt;='State Zip Codes'!$S$4,'State Zip Codes'!$S$3,IF(G4163&lt;='State Zip Codes'!$T$4,'State Zip Codes'!$T$3,"OUT OF TERRITORY"))))),$U$3)</f>
        <v>Zone 5</v>
      </c>
    </row>
    <row r="4164" spans="1:8" x14ac:dyDescent="0.25">
      <c r="A4164" t="s">
        <v>370</v>
      </c>
      <c r="B4164">
        <v>46755</v>
      </c>
      <c r="C4164" t="str">
        <f t="shared" si="64"/>
        <v>46755</v>
      </c>
      <c r="D4164" t="s">
        <v>356</v>
      </c>
      <c r="E4164" t="s">
        <v>2235</v>
      </c>
      <c r="F4164" t="s">
        <v>2907</v>
      </c>
      <c r="G4164" s="144">
        <v>124.274238</v>
      </c>
      <c r="H4164" t="str">
        <f>IF(VLOOKUP(A4164,$J$4:$K$19,2)="Y",IF(G4164&lt;='State Zip Codes'!$P$4,'State Zip Codes'!$P$3,IF(G4164&lt;='State Zip Codes'!$Q$4,'State Zip Codes'!$Q$3,IF(G4164&lt;='State Zip Codes'!$R$4,'State Zip Codes'!$R$3,IF(G4164&lt;='State Zip Codes'!$S$4,'State Zip Codes'!$S$3,IF(G4164&lt;='State Zip Codes'!$T$4,'State Zip Codes'!$T$3,"OUT OF TERRITORY"))))),$U$3)</f>
        <v>Zone 5</v>
      </c>
    </row>
    <row r="4165" spans="1:8" x14ac:dyDescent="0.25">
      <c r="A4165" t="s">
        <v>370</v>
      </c>
      <c r="B4165">
        <v>46554</v>
      </c>
      <c r="C4165" t="str">
        <f t="shared" ref="C4165:C4228" si="65">TRIM(CLEAN(B4165))</f>
        <v>46554</v>
      </c>
      <c r="D4165" t="s">
        <v>356</v>
      </c>
      <c r="E4165" t="s">
        <v>2887</v>
      </c>
      <c r="F4165" t="s">
        <v>2908</v>
      </c>
      <c r="G4165" s="144">
        <v>124.89560918999999</v>
      </c>
      <c r="H4165" t="str">
        <f>IF(VLOOKUP(A4165,$J$4:$K$19,2)="Y",IF(G4165&lt;='State Zip Codes'!$P$4,'State Zip Codes'!$P$3,IF(G4165&lt;='State Zip Codes'!$Q$4,'State Zip Codes'!$Q$3,IF(G4165&lt;='State Zip Codes'!$R$4,'State Zip Codes'!$R$3,IF(G4165&lt;='State Zip Codes'!$S$4,'State Zip Codes'!$S$3,IF(G4165&lt;='State Zip Codes'!$T$4,'State Zip Codes'!$T$3,"OUT OF TERRITORY"))))),$U$3)</f>
        <v>Zone 5</v>
      </c>
    </row>
    <row r="4166" spans="1:8" x14ac:dyDescent="0.25">
      <c r="A4166" t="s">
        <v>370</v>
      </c>
      <c r="B4166">
        <v>47550</v>
      </c>
      <c r="C4166" t="str">
        <f t="shared" si="65"/>
        <v>47550</v>
      </c>
      <c r="D4166" t="s">
        <v>356</v>
      </c>
      <c r="E4166" t="s">
        <v>1218</v>
      </c>
      <c r="F4166" t="s">
        <v>684</v>
      </c>
      <c r="G4166" s="144">
        <v>124.89560918999999</v>
      </c>
      <c r="H4166" t="str">
        <f>IF(VLOOKUP(A4166,$J$4:$K$19,2)="Y",IF(G4166&lt;='State Zip Codes'!$P$4,'State Zip Codes'!$P$3,IF(G4166&lt;='State Zip Codes'!$Q$4,'State Zip Codes'!$Q$3,IF(G4166&lt;='State Zip Codes'!$R$4,'State Zip Codes'!$R$3,IF(G4166&lt;='State Zip Codes'!$S$4,'State Zip Codes'!$S$3,IF(G4166&lt;='State Zip Codes'!$T$4,'State Zip Codes'!$T$3,"OUT OF TERRITORY"))))),$U$3)</f>
        <v>Zone 5</v>
      </c>
    </row>
    <row r="4167" spans="1:8" x14ac:dyDescent="0.25">
      <c r="A4167" t="s">
        <v>370</v>
      </c>
      <c r="B4167">
        <v>47637</v>
      </c>
      <c r="C4167" t="str">
        <f t="shared" si="65"/>
        <v>47637</v>
      </c>
      <c r="D4167" t="s">
        <v>356</v>
      </c>
      <c r="E4167" t="s">
        <v>2909</v>
      </c>
      <c r="F4167" t="s">
        <v>2910</v>
      </c>
      <c r="G4167" s="144">
        <v>124.89560918999999</v>
      </c>
      <c r="H4167" t="str">
        <f>IF(VLOOKUP(A4167,$J$4:$K$19,2)="Y",IF(G4167&lt;='State Zip Codes'!$P$4,'State Zip Codes'!$P$3,IF(G4167&lt;='State Zip Codes'!$Q$4,'State Zip Codes'!$Q$3,IF(G4167&lt;='State Zip Codes'!$R$4,'State Zip Codes'!$R$3,IF(G4167&lt;='State Zip Codes'!$S$4,'State Zip Codes'!$S$3,IF(G4167&lt;='State Zip Codes'!$T$4,'State Zip Codes'!$T$3,"OUT OF TERRITORY"))))),$U$3)</f>
        <v>Zone 5</v>
      </c>
    </row>
    <row r="4168" spans="1:8" x14ac:dyDescent="0.25">
      <c r="A4168" t="s">
        <v>370</v>
      </c>
      <c r="B4168">
        <v>47619</v>
      </c>
      <c r="C4168" t="str">
        <f t="shared" si="65"/>
        <v>47619</v>
      </c>
      <c r="D4168" t="s">
        <v>356</v>
      </c>
      <c r="E4168" t="s">
        <v>2909</v>
      </c>
      <c r="F4168" t="s">
        <v>2911</v>
      </c>
      <c r="G4168" s="144">
        <v>125.51698037999999</v>
      </c>
      <c r="H4168" t="str">
        <f>IF(VLOOKUP(A4168,$J$4:$K$19,2)="Y",IF(G4168&lt;='State Zip Codes'!$P$4,'State Zip Codes'!$P$3,IF(G4168&lt;='State Zip Codes'!$Q$4,'State Zip Codes'!$Q$3,IF(G4168&lt;='State Zip Codes'!$R$4,'State Zip Codes'!$R$3,IF(G4168&lt;='State Zip Codes'!$S$4,'State Zip Codes'!$S$3,IF(G4168&lt;='State Zip Codes'!$T$4,'State Zip Codes'!$T$3,"OUT OF TERRITORY"))))),$U$3)</f>
        <v>Zone 5</v>
      </c>
    </row>
    <row r="4169" spans="1:8" x14ac:dyDescent="0.25">
      <c r="A4169" t="s">
        <v>370</v>
      </c>
      <c r="B4169">
        <v>47670</v>
      </c>
      <c r="C4169" t="str">
        <f t="shared" si="65"/>
        <v>47670</v>
      </c>
      <c r="D4169" t="s">
        <v>356</v>
      </c>
      <c r="E4169" t="s">
        <v>2863</v>
      </c>
      <c r="F4169" t="s">
        <v>1386</v>
      </c>
      <c r="G4169" s="144">
        <v>125.51698037999999</v>
      </c>
      <c r="H4169" t="str">
        <f>IF(VLOOKUP(A4169,$J$4:$K$19,2)="Y",IF(G4169&lt;='State Zip Codes'!$P$4,'State Zip Codes'!$P$3,IF(G4169&lt;='State Zip Codes'!$Q$4,'State Zip Codes'!$Q$3,IF(G4169&lt;='State Zip Codes'!$R$4,'State Zip Codes'!$R$3,IF(G4169&lt;='State Zip Codes'!$S$4,'State Zip Codes'!$S$3,IF(G4169&lt;='State Zip Codes'!$T$4,'State Zip Codes'!$T$3,"OUT OF TERRITORY"))))),$U$3)</f>
        <v>Zone 5</v>
      </c>
    </row>
    <row r="4170" spans="1:8" x14ac:dyDescent="0.25">
      <c r="A4170" t="s">
        <v>370</v>
      </c>
      <c r="B4170">
        <v>46784</v>
      </c>
      <c r="C4170" t="str">
        <f t="shared" si="65"/>
        <v>46784</v>
      </c>
      <c r="D4170" t="s">
        <v>356</v>
      </c>
      <c r="E4170" t="s">
        <v>2235</v>
      </c>
      <c r="F4170" t="s">
        <v>2912</v>
      </c>
      <c r="G4170" s="144">
        <v>125.51698037999999</v>
      </c>
      <c r="H4170" t="str">
        <f>IF(VLOOKUP(A4170,$J$4:$K$19,2)="Y",IF(G4170&lt;='State Zip Codes'!$P$4,'State Zip Codes'!$P$3,IF(G4170&lt;='State Zip Codes'!$Q$4,'State Zip Codes'!$Q$3,IF(G4170&lt;='State Zip Codes'!$R$4,'State Zip Codes'!$R$3,IF(G4170&lt;='State Zip Codes'!$S$4,'State Zip Codes'!$S$3,IF(G4170&lt;='State Zip Codes'!$T$4,'State Zip Codes'!$T$3,"OUT OF TERRITORY"))))),$U$3)</f>
        <v>Zone 5</v>
      </c>
    </row>
    <row r="4171" spans="1:8" x14ac:dyDescent="0.25">
      <c r="A4171" t="s">
        <v>370</v>
      </c>
      <c r="B4171">
        <v>47531</v>
      </c>
      <c r="C4171" t="str">
        <f t="shared" si="65"/>
        <v>47531</v>
      </c>
      <c r="D4171" t="s">
        <v>356</v>
      </c>
      <c r="E4171" t="s">
        <v>1218</v>
      </c>
      <c r="F4171" t="s">
        <v>1428</v>
      </c>
      <c r="G4171" s="144">
        <v>126.13835157</v>
      </c>
      <c r="H4171" t="str">
        <f>IF(VLOOKUP(A4171,$J$4:$K$19,2)="Y",IF(G4171&lt;='State Zip Codes'!$P$4,'State Zip Codes'!$P$3,IF(G4171&lt;='State Zip Codes'!$Q$4,'State Zip Codes'!$Q$3,IF(G4171&lt;='State Zip Codes'!$R$4,'State Zip Codes'!$R$3,IF(G4171&lt;='State Zip Codes'!$S$4,'State Zip Codes'!$S$3,IF(G4171&lt;='State Zip Codes'!$T$4,'State Zip Codes'!$T$3,"OUT OF TERRITORY"))))),$U$3)</f>
        <v>Zone 5</v>
      </c>
    </row>
    <row r="4172" spans="1:8" x14ac:dyDescent="0.25">
      <c r="A4172" t="s">
        <v>370</v>
      </c>
      <c r="B4172">
        <v>46785</v>
      </c>
      <c r="C4172" t="str">
        <f t="shared" si="65"/>
        <v>46785</v>
      </c>
      <c r="D4172" t="s">
        <v>356</v>
      </c>
      <c r="E4172" t="s">
        <v>1629</v>
      </c>
      <c r="F4172" t="s">
        <v>2913</v>
      </c>
      <c r="G4172" s="144">
        <v>126.13835157</v>
      </c>
      <c r="H4172" t="str">
        <f>IF(VLOOKUP(A4172,$J$4:$K$19,2)="Y",IF(G4172&lt;='State Zip Codes'!$P$4,'State Zip Codes'!$P$3,IF(G4172&lt;='State Zip Codes'!$Q$4,'State Zip Codes'!$Q$3,IF(G4172&lt;='State Zip Codes'!$R$4,'State Zip Codes'!$R$3,IF(G4172&lt;='State Zip Codes'!$S$4,'State Zip Codes'!$S$3,IF(G4172&lt;='State Zip Codes'!$T$4,'State Zip Codes'!$T$3,"OUT OF TERRITORY"))))),$U$3)</f>
        <v>Zone 5</v>
      </c>
    </row>
    <row r="4173" spans="1:8" x14ac:dyDescent="0.25">
      <c r="A4173" t="s">
        <v>370</v>
      </c>
      <c r="B4173">
        <v>46614</v>
      </c>
      <c r="C4173" t="str">
        <f t="shared" si="65"/>
        <v>46614</v>
      </c>
      <c r="D4173" t="s">
        <v>356</v>
      </c>
      <c r="E4173" t="s">
        <v>2887</v>
      </c>
      <c r="F4173" t="s">
        <v>2914</v>
      </c>
      <c r="G4173" s="144">
        <v>126.75972275999999</v>
      </c>
      <c r="H4173" t="str">
        <f>IF(VLOOKUP(A4173,$J$4:$K$19,2)="Y",IF(G4173&lt;='State Zip Codes'!$P$4,'State Zip Codes'!$P$3,IF(G4173&lt;='State Zip Codes'!$Q$4,'State Zip Codes'!$Q$3,IF(G4173&lt;='State Zip Codes'!$R$4,'State Zip Codes'!$R$3,IF(G4173&lt;='State Zip Codes'!$S$4,'State Zip Codes'!$S$3,IF(G4173&lt;='State Zip Codes'!$T$4,'State Zip Codes'!$T$3,"OUT OF TERRITORY"))))),$U$3)</f>
        <v>Zone 5</v>
      </c>
    </row>
    <row r="4174" spans="1:8" x14ac:dyDescent="0.25">
      <c r="A4174" t="s">
        <v>370</v>
      </c>
      <c r="B4174">
        <v>47647</v>
      </c>
      <c r="C4174" t="str">
        <f t="shared" si="65"/>
        <v>47647</v>
      </c>
      <c r="D4174" t="s">
        <v>356</v>
      </c>
      <c r="E4174" t="s">
        <v>2863</v>
      </c>
      <c r="F4174" t="s">
        <v>2915</v>
      </c>
      <c r="G4174" s="144">
        <v>126.75972275999999</v>
      </c>
      <c r="H4174" t="str">
        <f>IF(VLOOKUP(A4174,$J$4:$K$19,2)="Y",IF(G4174&lt;='State Zip Codes'!$P$4,'State Zip Codes'!$P$3,IF(G4174&lt;='State Zip Codes'!$Q$4,'State Zip Codes'!$Q$3,IF(G4174&lt;='State Zip Codes'!$R$4,'State Zip Codes'!$R$3,IF(G4174&lt;='State Zip Codes'!$S$4,'State Zip Codes'!$S$3,IF(G4174&lt;='State Zip Codes'!$T$4,'State Zip Codes'!$T$3,"OUT OF TERRITORY"))))),$U$3)</f>
        <v>Zone 5</v>
      </c>
    </row>
    <row r="4175" spans="1:8" x14ac:dyDescent="0.25">
      <c r="A4175" t="s">
        <v>370</v>
      </c>
      <c r="B4175">
        <v>47588</v>
      </c>
      <c r="C4175" t="str">
        <f t="shared" si="65"/>
        <v>47588</v>
      </c>
      <c r="D4175" t="s">
        <v>356</v>
      </c>
      <c r="E4175" t="s">
        <v>1218</v>
      </c>
      <c r="F4175" t="s">
        <v>1379</v>
      </c>
      <c r="G4175" s="144">
        <v>127.38109394999999</v>
      </c>
      <c r="H4175" t="str">
        <f>IF(VLOOKUP(A4175,$J$4:$K$19,2)="Y",IF(G4175&lt;='State Zip Codes'!$P$4,'State Zip Codes'!$P$3,IF(G4175&lt;='State Zip Codes'!$Q$4,'State Zip Codes'!$Q$3,IF(G4175&lt;='State Zip Codes'!$R$4,'State Zip Codes'!$R$3,IF(G4175&lt;='State Zip Codes'!$S$4,'State Zip Codes'!$S$3,IF(G4175&lt;='State Zip Codes'!$T$4,'State Zip Codes'!$T$3,"OUT OF TERRITORY"))))),$U$3)</f>
        <v>Zone 5</v>
      </c>
    </row>
    <row r="4176" spans="1:8" x14ac:dyDescent="0.25">
      <c r="A4176" t="s">
        <v>370</v>
      </c>
      <c r="B4176">
        <v>47611</v>
      </c>
      <c r="C4176" t="str">
        <f t="shared" si="65"/>
        <v>47611</v>
      </c>
      <c r="D4176" t="s">
        <v>356</v>
      </c>
      <c r="E4176" t="s">
        <v>1218</v>
      </c>
      <c r="F4176" t="s">
        <v>2916</v>
      </c>
      <c r="G4176" s="144">
        <v>127.38109394999999</v>
      </c>
      <c r="H4176" t="str">
        <f>IF(VLOOKUP(A4176,$J$4:$K$19,2)="Y",IF(G4176&lt;='State Zip Codes'!$P$4,'State Zip Codes'!$P$3,IF(G4176&lt;='State Zip Codes'!$Q$4,'State Zip Codes'!$Q$3,IF(G4176&lt;='State Zip Codes'!$R$4,'State Zip Codes'!$R$3,IF(G4176&lt;='State Zip Codes'!$S$4,'State Zip Codes'!$S$3,IF(G4176&lt;='State Zip Codes'!$T$4,'State Zip Codes'!$T$3,"OUT OF TERRITORY"))))),$U$3)</f>
        <v>Zone 5</v>
      </c>
    </row>
    <row r="4177" spans="1:8" x14ac:dyDescent="0.25">
      <c r="A4177" t="s">
        <v>370</v>
      </c>
      <c r="B4177">
        <v>46528</v>
      </c>
      <c r="C4177" t="str">
        <f t="shared" si="65"/>
        <v>46528</v>
      </c>
      <c r="D4177" t="s">
        <v>356</v>
      </c>
      <c r="E4177" t="s">
        <v>2017</v>
      </c>
      <c r="F4177" t="s">
        <v>2906</v>
      </c>
      <c r="G4177" s="144">
        <v>128.00246514</v>
      </c>
      <c r="H4177" t="str">
        <f>IF(VLOOKUP(A4177,$J$4:$K$19,2)="Y",IF(G4177&lt;='State Zip Codes'!$P$4,'State Zip Codes'!$P$3,IF(G4177&lt;='State Zip Codes'!$Q$4,'State Zip Codes'!$Q$3,IF(G4177&lt;='State Zip Codes'!$R$4,'State Zip Codes'!$R$3,IF(G4177&lt;='State Zip Codes'!$S$4,'State Zip Codes'!$S$3,IF(G4177&lt;='State Zip Codes'!$T$4,'State Zip Codes'!$T$3,"OUT OF TERRITORY"))))),$U$3)</f>
        <v>Zone 5</v>
      </c>
    </row>
    <row r="4178" spans="1:8" x14ac:dyDescent="0.25">
      <c r="A4178" t="s">
        <v>370</v>
      </c>
      <c r="B4178">
        <v>47613</v>
      </c>
      <c r="C4178" t="str">
        <f t="shared" si="65"/>
        <v>47613</v>
      </c>
      <c r="D4178" t="s">
        <v>356</v>
      </c>
      <c r="E4178" t="s">
        <v>2909</v>
      </c>
      <c r="F4178" t="s">
        <v>2917</v>
      </c>
      <c r="G4178" s="144">
        <v>128.00246514</v>
      </c>
      <c r="H4178" t="str">
        <f>IF(VLOOKUP(A4178,$J$4:$K$19,2)="Y",IF(G4178&lt;='State Zip Codes'!$P$4,'State Zip Codes'!$P$3,IF(G4178&lt;='State Zip Codes'!$Q$4,'State Zip Codes'!$Q$3,IF(G4178&lt;='State Zip Codes'!$R$4,'State Zip Codes'!$R$3,IF(G4178&lt;='State Zip Codes'!$S$4,'State Zip Codes'!$S$3,IF(G4178&lt;='State Zip Codes'!$T$4,'State Zip Codes'!$T$3,"OUT OF TERRITORY"))))),$U$3)</f>
        <v>Zone 5</v>
      </c>
    </row>
    <row r="4179" spans="1:8" x14ac:dyDescent="0.25">
      <c r="A4179" t="s">
        <v>370</v>
      </c>
      <c r="B4179">
        <v>46544</v>
      </c>
      <c r="C4179" t="str">
        <f t="shared" si="65"/>
        <v>46544</v>
      </c>
      <c r="D4179" t="s">
        <v>356</v>
      </c>
      <c r="E4179" t="s">
        <v>2887</v>
      </c>
      <c r="F4179" t="s">
        <v>2918</v>
      </c>
      <c r="G4179" s="144">
        <v>128.00246514</v>
      </c>
      <c r="H4179" t="str">
        <f>IF(VLOOKUP(A4179,$J$4:$K$19,2)="Y",IF(G4179&lt;='State Zip Codes'!$P$4,'State Zip Codes'!$P$3,IF(G4179&lt;='State Zip Codes'!$Q$4,'State Zip Codes'!$Q$3,IF(G4179&lt;='State Zip Codes'!$R$4,'State Zip Codes'!$R$3,IF(G4179&lt;='State Zip Codes'!$S$4,'State Zip Codes'!$S$3,IF(G4179&lt;='State Zip Codes'!$T$4,'State Zip Codes'!$T$3,"OUT OF TERRITORY"))))),$U$3)</f>
        <v>Zone 5</v>
      </c>
    </row>
    <row r="4180" spans="1:8" x14ac:dyDescent="0.25">
      <c r="A4180" t="s">
        <v>370</v>
      </c>
      <c r="B4180">
        <v>46730</v>
      </c>
      <c r="C4180" t="str">
        <f t="shared" si="65"/>
        <v>46730</v>
      </c>
      <c r="D4180" t="s">
        <v>356</v>
      </c>
      <c r="E4180" t="s">
        <v>1629</v>
      </c>
      <c r="F4180" t="s">
        <v>2919</v>
      </c>
      <c r="G4180" s="144">
        <v>128.00246514</v>
      </c>
      <c r="H4180" t="str">
        <f>IF(VLOOKUP(A4180,$J$4:$K$19,2)="Y",IF(G4180&lt;='State Zip Codes'!$P$4,'State Zip Codes'!$P$3,IF(G4180&lt;='State Zip Codes'!$Q$4,'State Zip Codes'!$Q$3,IF(G4180&lt;='State Zip Codes'!$R$4,'State Zip Codes'!$R$3,IF(G4180&lt;='State Zip Codes'!$S$4,'State Zip Codes'!$S$3,IF(G4180&lt;='State Zip Codes'!$T$4,'State Zip Codes'!$T$3,"OUT OF TERRITORY"))))),$U$3)</f>
        <v>Zone 5</v>
      </c>
    </row>
    <row r="4181" spans="1:8" x14ac:dyDescent="0.25">
      <c r="A4181" t="s">
        <v>370</v>
      </c>
      <c r="B4181">
        <v>47574</v>
      </c>
      <c r="C4181" t="str">
        <f t="shared" si="65"/>
        <v>47574</v>
      </c>
      <c r="D4181" t="s">
        <v>356</v>
      </c>
      <c r="E4181" t="s">
        <v>1066</v>
      </c>
      <c r="F4181" t="s">
        <v>2920</v>
      </c>
      <c r="G4181" s="144">
        <v>128.00246514</v>
      </c>
      <c r="H4181" t="str">
        <f>IF(VLOOKUP(A4181,$J$4:$K$19,2)="Y",IF(G4181&lt;='State Zip Codes'!$P$4,'State Zip Codes'!$P$3,IF(G4181&lt;='State Zip Codes'!$Q$4,'State Zip Codes'!$Q$3,IF(G4181&lt;='State Zip Codes'!$R$4,'State Zip Codes'!$R$3,IF(G4181&lt;='State Zip Codes'!$S$4,'State Zip Codes'!$S$3,IF(G4181&lt;='State Zip Codes'!$T$4,'State Zip Codes'!$T$3,"OUT OF TERRITORY"))))),$U$3)</f>
        <v>Zone 5</v>
      </c>
    </row>
    <row r="4182" spans="1:8" x14ac:dyDescent="0.25">
      <c r="A4182" t="s">
        <v>370</v>
      </c>
      <c r="B4182">
        <v>46517</v>
      </c>
      <c r="C4182" t="str">
        <f t="shared" si="65"/>
        <v>46517</v>
      </c>
      <c r="D4182" t="s">
        <v>356</v>
      </c>
      <c r="E4182" t="s">
        <v>2017</v>
      </c>
      <c r="F4182" t="s">
        <v>2017</v>
      </c>
      <c r="G4182" s="144">
        <v>128.00246514</v>
      </c>
      <c r="H4182" t="str">
        <f>IF(VLOOKUP(A4182,$J$4:$K$19,2)="Y",IF(G4182&lt;='State Zip Codes'!$P$4,'State Zip Codes'!$P$3,IF(G4182&lt;='State Zip Codes'!$Q$4,'State Zip Codes'!$Q$3,IF(G4182&lt;='State Zip Codes'!$R$4,'State Zip Codes'!$R$3,IF(G4182&lt;='State Zip Codes'!$S$4,'State Zip Codes'!$S$3,IF(G4182&lt;='State Zip Codes'!$T$4,'State Zip Codes'!$T$3,"OUT OF TERRITORY"))))),$U$3)</f>
        <v>Zone 5</v>
      </c>
    </row>
    <row r="4183" spans="1:8" x14ac:dyDescent="0.25">
      <c r="A4183" t="s">
        <v>370</v>
      </c>
      <c r="B4183">
        <v>46307</v>
      </c>
      <c r="C4183" t="str">
        <f t="shared" si="65"/>
        <v>46307</v>
      </c>
      <c r="D4183" t="s">
        <v>356</v>
      </c>
      <c r="E4183" t="s">
        <v>512</v>
      </c>
      <c r="F4183" t="s">
        <v>2921</v>
      </c>
      <c r="G4183" s="144">
        <v>128.00246514</v>
      </c>
      <c r="H4183" t="str">
        <f>IF(VLOOKUP(A4183,$J$4:$K$19,2)="Y",IF(G4183&lt;='State Zip Codes'!$P$4,'State Zip Codes'!$P$3,IF(G4183&lt;='State Zip Codes'!$Q$4,'State Zip Codes'!$Q$3,IF(G4183&lt;='State Zip Codes'!$R$4,'State Zip Codes'!$R$3,IF(G4183&lt;='State Zip Codes'!$S$4,'State Zip Codes'!$S$3,IF(G4183&lt;='State Zip Codes'!$T$4,'State Zip Codes'!$T$3,"OUT OF TERRITORY"))))),$U$3)</f>
        <v>Zone 5</v>
      </c>
    </row>
    <row r="4184" spans="1:8" x14ac:dyDescent="0.25">
      <c r="A4184" t="s">
        <v>370</v>
      </c>
      <c r="B4184">
        <v>46571</v>
      </c>
      <c r="C4184" t="str">
        <f t="shared" si="65"/>
        <v>46571</v>
      </c>
      <c r="D4184" t="s">
        <v>356</v>
      </c>
      <c r="E4184" t="s">
        <v>2922</v>
      </c>
      <c r="F4184" t="s">
        <v>2016</v>
      </c>
      <c r="G4184" s="144">
        <v>128.00246514</v>
      </c>
      <c r="H4184" t="str">
        <f>IF(VLOOKUP(A4184,$J$4:$K$19,2)="Y",IF(G4184&lt;='State Zip Codes'!$P$4,'State Zip Codes'!$P$3,IF(G4184&lt;='State Zip Codes'!$Q$4,'State Zip Codes'!$Q$3,IF(G4184&lt;='State Zip Codes'!$R$4,'State Zip Codes'!$R$3,IF(G4184&lt;='State Zip Codes'!$S$4,'State Zip Codes'!$S$3,IF(G4184&lt;='State Zip Codes'!$T$4,'State Zip Codes'!$T$3,"OUT OF TERRITORY"))))),$U$3)</f>
        <v>Zone 5</v>
      </c>
    </row>
    <row r="4185" spans="1:8" x14ac:dyDescent="0.25">
      <c r="A4185" t="s">
        <v>370</v>
      </c>
      <c r="B4185">
        <v>46385</v>
      </c>
      <c r="C4185" t="str">
        <f t="shared" si="65"/>
        <v>46385</v>
      </c>
      <c r="D4185" t="s">
        <v>356</v>
      </c>
      <c r="E4185" t="s">
        <v>2869</v>
      </c>
      <c r="F4185" t="s">
        <v>1160</v>
      </c>
      <c r="G4185" s="144">
        <v>128.62383632999999</v>
      </c>
      <c r="H4185" t="str">
        <f>IF(VLOOKUP(A4185,$J$4:$K$19,2)="Y",IF(G4185&lt;='State Zip Codes'!$P$4,'State Zip Codes'!$P$3,IF(G4185&lt;='State Zip Codes'!$Q$4,'State Zip Codes'!$Q$3,IF(G4185&lt;='State Zip Codes'!$R$4,'State Zip Codes'!$R$3,IF(G4185&lt;='State Zip Codes'!$S$4,'State Zip Codes'!$S$3,IF(G4185&lt;='State Zip Codes'!$T$4,'State Zip Codes'!$T$3,"OUT OF TERRITORY"))))),$U$3)</f>
        <v>Zone 5</v>
      </c>
    </row>
    <row r="4186" spans="1:8" x14ac:dyDescent="0.25">
      <c r="A4186" t="s">
        <v>370</v>
      </c>
      <c r="B4186">
        <v>46365</v>
      </c>
      <c r="C4186" t="str">
        <f t="shared" si="65"/>
        <v>46365</v>
      </c>
      <c r="D4186" t="s">
        <v>356</v>
      </c>
      <c r="E4186" t="s">
        <v>2850</v>
      </c>
      <c r="F4186" t="s">
        <v>2923</v>
      </c>
      <c r="G4186" s="144">
        <v>128.62383632999999</v>
      </c>
      <c r="H4186" t="str">
        <f>IF(VLOOKUP(A4186,$J$4:$K$19,2)="Y",IF(G4186&lt;='State Zip Codes'!$P$4,'State Zip Codes'!$P$3,IF(G4186&lt;='State Zip Codes'!$Q$4,'State Zip Codes'!$Q$3,IF(G4186&lt;='State Zip Codes'!$R$4,'State Zip Codes'!$R$3,IF(G4186&lt;='State Zip Codes'!$S$4,'State Zip Codes'!$S$3,IF(G4186&lt;='State Zip Codes'!$T$4,'State Zip Codes'!$T$3,"OUT OF TERRITORY"))))),$U$3)</f>
        <v>Zone 5</v>
      </c>
    </row>
    <row r="4187" spans="1:8" x14ac:dyDescent="0.25">
      <c r="A4187" t="s">
        <v>370</v>
      </c>
      <c r="B4187">
        <v>47648</v>
      </c>
      <c r="C4187" t="str">
        <f t="shared" si="65"/>
        <v>47648</v>
      </c>
      <c r="D4187" t="s">
        <v>356</v>
      </c>
      <c r="E4187" t="s">
        <v>2863</v>
      </c>
      <c r="F4187" t="s">
        <v>2924</v>
      </c>
      <c r="G4187" s="144">
        <v>129.24520751999998</v>
      </c>
      <c r="H4187" t="str">
        <f>IF(VLOOKUP(A4187,$J$4:$K$19,2)="Y",IF(G4187&lt;='State Zip Codes'!$P$4,'State Zip Codes'!$P$3,IF(G4187&lt;='State Zip Codes'!$Q$4,'State Zip Codes'!$Q$3,IF(G4187&lt;='State Zip Codes'!$R$4,'State Zip Codes'!$R$3,IF(G4187&lt;='State Zip Codes'!$S$4,'State Zip Codes'!$S$3,IF(G4187&lt;='State Zip Codes'!$T$4,'State Zip Codes'!$T$3,"OUT OF TERRITORY"))))),$U$3)</f>
        <v>Zone 5</v>
      </c>
    </row>
    <row r="4188" spans="1:8" x14ac:dyDescent="0.25">
      <c r="A4188" t="s">
        <v>370</v>
      </c>
      <c r="B4188">
        <v>46391</v>
      </c>
      <c r="C4188" t="str">
        <f t="shared" si="65"/>
        <v>46391</v>
      </c>
      <c r="D4188" t="s">
        <v>356</v>
      </c>
      <c r="E4188" t="s">
        <v>2850</v>
      </c>
      <c r="F4188" t="s">
        <v>1154</v>
      </c>
      <c r="G4188" s="144">
        <v>129.24520751999998</v>
      </c>
      <c r="H4188" t="str">
        <f>IF(VLOOKUP(A4188,$J$4:$K$19,2)="Y",IF(G4188&lt;='State Zip Codes'!$P$4,'State Zip Codes'!$P$3,IF(G4188&lt;='State Zip Codes'!$Q$4,'State Zip Codes'!$Q$3,IF(G4188&lt;='State Zip Codes'!$R$4,'State Zip Codes'!$R$3,IF(G4188&lt;='State Zip Codes'!$S$4,'State Zip Codes'!$S$3,IF(G4188&lt;='State Zip Codes'!$T$4,'State Zip Codes'!$T$3,"OUT OF TERRITORY"))))),$U$3)</f>
        <v>Zone 5</v>
      </c>
    </row>
    <row r="4189" spans="1:8" x14ac:dyDescent="0.25">
      <c r="A4189" t="s">
        <v>370</v>
      </c>
      <c r="B4189">
        <v>46303</v>
      </c>
      <c r="C4189" t="str">
        <f t="shared" si="65"/>
        <v>46303</v>
      </c>
      <c r="D4189" t="s">
        <v>356</v>
      </c>
      <c r="E4189" t="s">
        <v>512</v>
      </c>
      <c r="F4189" t="s">
        <v>2925</v>
      </c>
      <c r="G4189" s="144">
        <v>130.48794989999999</v>
      </c>
      <c r="H4189" t="str">
        <f>IF(VLOOKUP(A4189,$J$4:$K$19,2)="Y",IF(G4189&lt;='State Zip Codes'!$P$4,'State Zip Codes'!$P$3,IF(G4189&lt;='State Zip Codes'!$Q$4,'State Zip Codes'!$Q$3,IF(G4189&lt;='State Zip Codes'!$R$4,'State Zip Codes'!$R$3,IF(G4189&lt;='State Zip Codes'!$S$4,'State Zip Codes'!$S$3,IF(G4189&lt;='State Zip Codes'!$T$4,'State Zip Codes'!$T$3,"OUT OF TERRITORY"))))),$U$3)</f>
        <v>Zone 5</v>
      </c>
    </row>
    <row r="4190" spans="1:8" x14ac:dyDescent="0.25">
      <c r="A4190" t="s">
        <v>370</v>
      </c>
      <c r="B4190">
        <v>47615</v>
      </c>
      <c r="C4190" t="str">
        <f t="shared" si="65"/>
        <v>47615</v>
      </c>
      <c r="D4190" t="s">
        <v>356</v>
      </c>
      <c r="E4190" t="s">
        <v>1218</v>
      </c>
      <c r="F4190" t="s">
        <v>2926</v>
      </c>
      <c r="G4190" s="144">
        <v>130.48794989999999</v>
      </c>
      <c r="H4190" t="str">
        <f>IF(VLOOKUP(A4190,$J$4:$K$19,2)="Y",IF(G4190&lt;='State Zip Codes'!$P$4,'State Zip Codes'!$P$3,IF(G4190&lt;='State Zip Codes'!$Q$4,'State Zip Codes'!$Q$3,IF(G4190&lt;='State Zip Codes'!$R$4,'State Zip Codes'!$R$3,IF(G4190&lt;='State Zip Codes'!$S$4,'State Zip Codes'!$S$3,IF(G4190&lt;='State Zip Codes'!$T$4,'State Zip Codes'!$T$3,"OUT OF TERRITORY"))))),$U$3)</f>
        <v>Zone 5</v>
      </c>
    </row>
    <row r="4191" spans="1:8" x14ac:dyDescent="0.25">
      <c r="A4191" t="s">
        <v>370</v>
      </c>
      <c r="B4191">
        <v>46613</v>
      </c>
      <c r="C4191" t="str">
        <f t="shared" si="65"/>
        <v>46613</v>
      </c>
      <c r="D4191" t="s">
        <v>356</v>
      </c>
      <c r="E4191" t="s">
        <v>2887</v>
      </c>
      <c r="F4191" t="s">
        <v>2914</v>
      </c>
      <c r="G4191" s="144">
        <v>130.48794989999999</v>
      </c>
      <c r="H4191" t="str">
        <f>IF(VLOOKUP(A4191,$J$4:$K$19,2)="Y",IF(G4191&lt;='State Zip Codes'!$P$4,'State Zip Codes'!$P$3,IF(G4191&lt;='State Zip Codes'!$Q$4,'State Zip Codes'!$Q$3,IF(G4191&lt;='State Zip Codes'!$R$4,'State Zip Codes'!$R$3,IF(G4191&lt;='State Zip Codes'!$S$4,'State Zip Codes'!$S$3,IF(G4191&lt;='State Zip Codes'!$T$4,'State Zip Codes'!$T$3,"OUT OF TERRITORY"))))),$U$3)</f>
        <v>Zone 5</v>
      </c>
    </row>
    <row r="4192" spans="1:8" x14ac:dyDescent="0.25">
      <c r="A4192" t="s">
        <v>370</v>
      </c>
      <c r="B4192">
        <v>47520</v>
      </c>
      <c r="C4192" t="str">
        <f t="shared" si="65"/>
        <v>47520</v>
      </c>
      <c r="D4192" t="s">
        <v>356</v>
      </c>
      <c r="E4192" t="s">
        <v>1066</v>
      </c>
      <c r="F4192" t="s">
        <v>2927</v>
      </c>
      <c r="G4192" s="144">
        <v>130.48794989999999</v>
      </c>
      <c r="H4192" t="str">
        <f>IF(VLOOKUP(A4192,$J$4:$K$19,2)="Y",IF(G4192&lt;='State Zip Codes'!$P$4,'State Zip Codes'!$P$3,IF(G4192&lt;='State Zip Codes'!$Q$4,'State Zip Codes'!$Q$3,IF(G4192&lt;='State Zip Codes'!$R$4,'State Zip Codes'!$R$3,IF(G4192&lt;='State Zip Codes'!$S$4,'State Zip Codes'!$S$3,IF(G4192&lt;='State Zip Codes'!$T$4,'State Zip Codes'!$T$3,"OUT OF TERRITORY"))))),$U$3)</f>
        <v>Zone 5</v>
      </c>
    </row>
    <row r="4193" spans="1:8" x14ac:dyDescent="0.25">
      <c r="A4193" t="s">
        <v>370</v>
      </c>
      <c r="B4193">
        <v>46619</v>
      </c>
      <c r="C4193" t="str">
        <f t="shared" si="65"/>
        <v>46619</v>
      </c>
      <c r="D4193" t="s">
        <v>356</v>
      </c>
      <c r="E4193" t="s">
        <v>2887</v>
      </c>
      <c r="F4193" t="s">
        <v>2914</v>
      </c>
      <c r="G4193" s="144">
        <v>131.10932108999998</v>
      </c>
      <c r="H4193" t="str">
        <f>IF(VLOOKUP(A4193,$J$4:$K$19,2)="Y",IF(G4193&lt;='State Zip Codes'!$P$4,'State Zip Codes'!$P$3,IF(G4193&lt;='State Zip Codes'!$Q$4,'State Zip Codes'!$Q$3,IF(G4193&lt;='State Zip Codes'!$R$4,'State Zip Codes'!$R$3,IF(G4193&lt;='State Zip Codes'!$S$4,'State Zip Codes'!$S$3,IF(G4193&lt;='State Zip Codes'!$T$4,'State Zip Codes'!$T$3,"OUT OF TERRITORY"))))),$U$3)</f>
        <v>Zone 5</v>
      </c>
    </row>
    <row r="4194" spans="1:8" x14ac:dyDescent="0.25">
      <c r="A4194" t="s">
        <v>370</v>
      </c>
      <c r="B4194">
        <v>46793</v>
      </c>
      <c r="C4194" t="str">
        <f t="shared" si="65"/>
        <v>46793</v>
      </c>
      <c r="D4194" t="s">
        <v>356</v>
      </c>
      <c r="E4194" t="s">
        <v>1629</v>
      </c>
      <c r="F4194" t="s">
        <v>2418</v>
      </c>
      <c r="G4194" s="144">
        <v>131.10932108999998</v>
      </c>
      <c r="H4194" t="str">
        <f>IF(VLOOKUP(A4194,$J$4:$K$19,2)="Y",IF(G4194&lt;='State Zip Codes'!$P$4,'State Zip Codes'!$P$3,IF(G4194&lt;='State Zip Codes'!$Q$4,'State Zip Codes'!$Q$3,IF(G4194&lt;='State Zip Codes'!$R$4,'State Zip Codes'!$R$3,IF(G4194&lt;='State Zip Codes'!$S$4,'State Zip Codes'!$S$3,IF(G4194&lt;='State Zip Codes'!$T$4,'State Zip Codes'!$T$3,"OUT OF TERRITORY"))))),$U$3)</f>
        <v>Zone 5</v>
      </c>
    </row>
    <row r="4195" spans="1:8" x14ac:dyDescent="0.25">
      <c r="A4195" t="s">
        <v>370</v>
      </c>
      <c r="B4195">
        <v>46561</v>
      </c>
      <c r="C4195" t="str">
        <f t="shared" si="65"/>
        <v>46561</v>
      </c>
      <c r="D4195" t="s">
        <v>356</v>
      </c>
      <c r="E4195" t="s">
        <v>2887</v>
      </c>
      <c r="F4195" t="s">
        <v>752</v>
      </c>
      <c r="G4195" s="144">
        <v>131.10932108999998</v>
      </c>
      <c r="H4195" t="str">
        <f>IF(VLOOKUP(A4195,$J$4:$K$19,2)="Y",IF(G4195&lt;='State Zip Codes'!$P$4,'State Zip Codes'!$P$3,IF(G4195&lt;='State Zip Codes'!$Q$4,'State Zip Codes'!$Q$3,IF(G4195&lt;='State Zip Codes'!$R$4,'State Zip Codes'!$R$3,IF(G4195&lt;='State Zip Codes'!$S$4,'State Zip Codes'!$S$3,IF(G4195&lt;='State Zip Codes'!$T$4,'State Zip Codes'!$T$3,"OUT OF TERRITORY"))))),$U$3)</f>
        <v>Zone 5</v>
      </c>
    </row>
    <row r="4196" spans="1:8" x14ac:dyDescent="0.25">
      <c r="A4196" t="s">
        <v>370</v>
      </c>
      <c r="B4196">
        <v>46516</v>
      </c>
      <c r="C4196" t="str">
        <f t="shared" si="65"/>
        <v>46516</v>
      </c>
      <c r="D4196" t="s">
        <v>356</v>
      </c>
      <c r="E4196" t="s">
        <v>2017</v>
      </c>
      <c r="F4196" t="s">
        <v>2017</v>
      </c>
      <c r="G4196" s="144">
        <v>131.73069228</v>
      </c>
      <c r="H4196" t="str">
        <f>IF(VLOOKUP(A4196,$J$4:$K$19,2)="Y",IF(G4196&lt;='State Zip Codes'!$P$4,'State Zip Codes'!$P$3,IF(G4196&lt;='State Zip Codes'!$Q$4,'State Zip Codes'!$Q$3,IF(G4196&lt;='State Zip Codes'!$R$4,'State Zip Codes'!$R$3,IF(G4196&lt;='State Zip Codes'!$S$4,'State Zip Codes'!$S$3,IF(G4196&lt;='State Zip Codes'!$T$4,'State Zip Codes'!$T$3,"OUT OF TERRITORY"))))),$U$3)</f>
        <v>Zone 5</v>
      </c>
    </row>
    <row r="4197" spans="1:8" x14ac:dyDescent="0.25">
      <c r="A4197" t="s">
        <v>370</v>
      </c>
      <c r="B4197">
        <v>46795</v>
      </c>
      <c r="C4197" t="str">
        <f t="shared" si="65"/>
        <v>46795</v>
      </c>
      <c r="D4197" t="s">
        <v>356</v>
      </c>
      <c r="E4197" t="s">
        <v>2922</v>
      </c>
      <c r="F4197" t="s">
        <v>2928</v>
      </c>
      <c r="G4197" s="144">
        <v>131.73069228</v>
      </c>
      <c r="H4197" t="str">
        <f>IF(VLOOKUP(A4197,$J$4:$K$19,2)="Y",IF(G4197&lt;='State Zip Codes'!$P$4,'State Zip Codes'!$P$3,IF(G4197&lt;='State Zip Codes'!$Q$4,'State Zip Codes'!$Q$3,IF(G4197&lt;='State Zip Codes'!$R$4,'State Zip Codes'!$R$3,IF(G4197&lt;='State Zip Codes'!$S$4,'State Zip Codes'!$S$3,IF(G4197&lt;='State Zip Codes'!$T$4,'State Zip Codes'!$T$3,"OUT OF TERRITORY"))))),$U$3)</f>
        <v>Zone 5</v>
      </c>
    </row>
    <row r="4198" spans="1:8" x14ac:dyDescent="0.25">
      <c r="A4198" t="s">
        <v>370</v>
      </c>
      <c r="B4198">
        <v>46350</v>
      </c>
      <c r="C4198" t="str">
        <f t="shared" si="65"/>
        <v>46350</v>
      </c>
      <c r="D4198" t="s">
        <v>356</v>
      </c>
      <c r="E4198" t="s">
        <v>2850</v>
      </c>
      <c r="F4198" t="s">
        <v>2850</v>
      </c>
      <c r="G4198" s="144">
        <v>131.73069228</v>
      </c>
      <c r="H4198" t="str">
        <f>IF(VLOOKUP(A4198,$J$4:$K$19,2)="Y",IF(G4198&lt;='State Zip Codes'!$P$4,'State Zip Codes'!$P$3,IF(G4198&lt;='State Zip Codes'!$Q$4,'State Zip Codes'!$Q$3,IF(G4198&lt;='State Zip Codes'!$R$4,'State Zip Codes'!$R$3,IF(G4198&lt;='State Zip Codes'!$S$4,'State Zip Codes'!$S$3,IF(G4198&lt;='State Zip Codes'!$T$4,'State Zip Codes'!$T$3,"OUT OF TERRITORY"))))),$U$3)</f>
        <v>Zone 5</v>
      </c>
    </row>
    <row r="4199" spans="1:8" x14ac:dyDescent="0.25">
      <c r="A4199" t="s">
        <v>370</v>
      </c>
      <c r="B4199">
        <v>46601</v>
      </c>
      <c r="C4199" t="str">
        <f t="shared" si="65"/>
        <v>46601</v>
      </c>
      <c r="D4199" t="s">
        <v>356</v>
      </c>
      <c r="E4199" t="s">
        <v>2887</v>
      </c>
      <c r="F4199" t="s">
        <v>2914</v>
      </c>
      <c r="G4199" s="144">
        <v>131.73069228</v>
      </c>
      <c r="H4199" t="str">
        <f>IF(VLOOKUP(A4199,$J$4:$K$19,2)="Y",IF(G4199&lt;='State Zip Codes'!$P$4,'State Zip Codes'!$P$3,IF(G4199&lt;='State Zip Codes'!$Q$4,'State Zip Codes'!$Q$3,IF(G4199&lt;='State Zip Codes'!$R$4,'State Zip Codes'!$R$3,IF(G4199&lt;='State Zip Codes'!$S$4,'State Zip Codes'!$S$3,IF(G4199&lt;='State Zip Codes'!$T$4,'State Zip Codes'!$T$3,"OUT OF TERRITORY"))))),$U$3)</f>
        <v>Zone 5</v>
      </c>
    </row>
    <row r="4200" spans="1:8" x14ac:dyDescent="0.25">
      <c r="A4200" t="s">
        <v>370</v>
      </c>
      <c r="B4200">
        <v>47601</v>
      </c>
      <c r="C4200" t="str">
        <f t="shared" si="65"/>
        <v>47601</v>
      </c>
      <c r="D4200" t="s">
        <v>356</v>
      </c>
      <c r="E4200" t="s">
        <v>2909</v>
      </c>
      <c r="F4200" t="s">
        <v>2929</v>
      </c>
      <c r="G4200" s="144">
        <v>131.73069228</v>
      </c>
      <c r="H4200" t="str">
        <f>IF(VLOOKUP(A4200,$J$4:$K$19,2)="Y",IF(G4200&lt;='State Zip Codes'!$P$4,'State Zip Codes'!$P$3,IF(G4200&lt;='State Zip Codes'!$Q$4,'State Zip Codes'!$Q$3,IF(G4200&lt;='State Zip Codes'!$R$4,'State Zip Codes'!$R$3,IF(G4200&lt;='State Zip Codes'!$S$4,'State Zip Codes'!$S$3,IF(G4200&lt;='State Zip Codes'!$T$4,'State Zip Codes'!$T$3,"OUT OF TERRITORY"))))),$U$3)</f>
        <v>Zone 5</v>
      </c>
    </row>
    <row r="4201" spans="1:8" x14ac:dyDescent="0.25">
      <c r="A4201" t="s">
        <v>370</v>
      </c>
      <c r="B4201">
        <v>46615</v>
      </c>
      <c r="C4201" t="str">
        <f t="shared" si="65"/>
        <v>46615</v>
      </c>
      <c r="D4201" t="s">
        <v>356</v>
      </c>
      <c r="E4201" t="s">
        <v>2887</v>
      </c>
      <c r="F4201" t="s">
        <v>2914</v>
      </c>
      <c r="G4201" s="144">
        <v>131.73069228</v>
      </c>
      <c r="H4201" t="str">
        <f>IF(VLOOKUP(A4201,$J$4:$K$19,2)="Y",IF(G4201&lt;='State Zip Codes'!$P$4,'State Zip Codes'!$P$3,IF(G4201&lt;='State Zip Codes'!$Q$4,'State Zip Codes'!$Q$3,IF(G4201&lt;='State Zip Codes'!$R$4,'State Zip Codes'!$R$3,IF(G4201&lt;='State Zip Codes'!$S$4,'State Zip Codes'!$S$3,IF(G4201&lt;='State Zip Codes'!$T$4,'State Zip Codes'!$T$3,"OUT OF TERRITORY"))))),$U$3)</f>
        <v>Zone 5</v>
      </c>
    </row>
    <row r="4202" spans="1:8" x14ac:dyDescent="0.25">
      <c r="A4202" t="s">
        <v>370</v>
      </c>
      <c r="B4202">
        <v>46617</v>
      </c>
      <c r="C4202" t="str">
        <f t="shared" si="65"/>
        <v>46617</v>
      </c>
      <c r="D4202" t="s">
        <v>356</v>
      </c>
      <c r="E4202" t="s">
        <v>2887</v>
      </c>
      <c r="F4202" t="s">
        <v>2914</v>
      </c>
      <c r="G4202" s="144">
        <v>132.35206346999999</v>
      </c>
      <c r="H4202" t="str">
        <f>IF(VLOOKUP(A4202,$J$4:$K$19,2)="Y",IF(G4202&lt;='State Zip Codes'!$P$4,'State Zip Codes'!$P$3,IF(G4202&lt;='State Zip Codes'!$Q$4,'State Zip Codes'!$Q$3,IF(G4202&lt;='State Zip Codes'!$R$4,'State Zip Codes'!$R$3,IF(G4202&lt;='State Zip Codes'!$S$4,'State Zip Codes'!$S$3,IF(G4202&lt;='State Zip Codes'!$T$4,'State Zip Codes'!$T$3,"OUT OF TERRITORY"))))),$U$3)</f>
        <v>Zone 5</v>
      </c>
    </row>
    <row r="4203" spans="1:8" x14ac:dyDescent="0.25">
      <c r="A4203" t="s">
        <v>370</v>
      </c>
      <c r="B4203">
        <v>46626</v>
      </c>
      <c r="C4203" t="str">
        <f t="shared" si="65"/>
        <v>46626</v>
      </c>
      <c r="D4203" t="s">
        <v>356</v>
      </c>
      <c r="E4203" t="s">
        <v>2887</v>
      </c>
      <c r="F4203" t="s">
        <v>2914</v>
      </c>
      <c r="G4203" s="144">
        <v>132.35206346999999</v>
      </c>
      <c r="H4203" t="str">
        <f>IF(VLOOKUP(A4203,$J$4:$K$19,2)="Y",IF(G4203&lt;='State Zip Codes'!$P$4,'State Zip Codes'!$P$3,IF(G4203&lt;='State Zip Codes'!$Q$4,'State Zip Codes'!$Q$3,IF(G4203&lt;='State Zip Codes'!$R$4,'State Zip Codes'!$R$3,IF(G4203&lt;='State Zip Codes'!$S$4,'State Zip Codes'!$S$3,IF(G4203&lt;='State Zip Codes'!$T$4,'State Zip Codes'!$T$3,"OUT OF TERRITORY"))))),$U$3)</f>
        <v>Zone 5</v>
      </c>
    </row>
    <row r="4204" spans="1:8" x14ac:dyDescent="0.25">
      <c r="A4204" t="s">
        <v>370</v>
      </c>
      <c r="B4204">
        <v>46699</v>
      </c>
      <c r="C4204" t="str">
        <f t="shared" si="65"/>
        <v>46699</v>
      </c>
      <c r="D4204" t="s">
        <v>356</v>
      </c>
      <c r="E4204" t="s">
        <v>2887</v>
      </c>
      <c r="F4204" t="s">
        <v>2914</v>
      </c>
      <c r="G4204" s="144">
        <v>132.35206346999999</v>
      </c>
      <c r="H4204" t="str">
        <f>IF(VLOOKUP(A4204,$J$4:$K$19,2)="Y",IF(G4204&lt;='State Zip Codes'!$P$4,'State Zip Codes'!$P$3,IF(G4204&lt;='State Zip Codes'!$Q$4,'State Zip Codes'!$Q$3,IF(G4204&lt;='State Zip Codes'!$R$4,'State Zip Codes'!$R$3,IF(G4204&lt;='State Zip Codes'!$S$4,'State Zip Codes'!$S$3,IF(G4204&lt;='State Zip Codes'!$T$4,'State Zip Codes'!$T$3,"OUT OF TERRITORY"))))),$U$3)</f>
        <v>Zone 5</v>
      </c>
    </row>
    <row r="4205" spans="1:8" x14ac:dyDescent="0.25">
      <c r="A4205" t="s">
        <v>370</v>
      </c>
      <c r="B4205">
        <v>46721</v>
      </c>
      <c r="C4205" t="str">
        <f t="shared" si="65"/>
        <v>46721</v>
      </c>
      <c r="D4205" t="s">
        <v>356</v>
      </c>
      <c r="E4205" t="s">
        <v>1629</v>
      </c>
      <c r="F4205" t="s">
        <v>2198</v>
      </c>
      <c r="G4205" s="144">
        <v>132.35206346999999</v>
      </c>
      <c r="H4205" t="str">
        <f>IF(VLOOKUP(A4205,$J$4:$K$19,2)="Y",IF(G4205&lt;='State Zip Codes'!$P$4,'State Zip Codes'!$P$3,IF(G4205&lt;='State Zip Codes'!$Q$4,'State Zip Codes'!$Q$3,IF(G4205&lt;='State Zip Codes'!$R$4,'State Zip Codes'!$R$3,IF(G4205&lt;='State Zip Codes'!$S$4,'State Zip Codes'!$S$3,IF(G4205&lt;='State Zip Codes'!$T$4,'State Zip Codes'!$T$3,"OUT OF TERRITORY"))))),$U$3)</f>
        <v>Zone 5</v>
      </c>
    </row>
    <row r="4206" spans="1:8" x14ac:dyDescent="0.25">
      <c r="A4206" t="s">
        <v>370</v>
      </c>
      <c r="B4206">
        <v>46545</v>
      </c>
      <c r="C4206" t="str">
        <f t="shared" si="65"/>
        <v>46545</v>
      </c>
      <c r="D4206" t="s">
        <v>356</v>
      </c>
      <c r="E4206" t="s">
        <v>2887</v>
      </c>
      <c r="F4206" t="s">
        <v>2918</v>
      </c>
      <c r="G4206" s="144">
        <v>132.97343465999998</v>
      </c>
      <c r="H4206" t="str">
        <f>IF(VLOOKUP(A4206,$J$4:$K$19,2)="Y",IF(G4206&lt;='State Zip Codes'!$P$4,'State Zip Codes'!$P$3,IF(G4206&lt;='State Zip Codes'!$Q$4,'State Zip Codes'!$Q$3,IF(G4206&lt;='State Zip Codes'!$R$4,'State Zip Codes'!$R$3,IF(G4206&lt;='State Zip Codes'!$S$4,'State Zip Codes'!$S$3,IF(G4206&lt;='State Zip Codes'!$T$4,'State Zip Codes'!$T$3,"OUT OF TERRITORY"))))),$U$3)</f>
        <v>Zone 5</v>
      </c>
    </row>
    <row r="4207" spans="1:8" x14ac:dyDescent="0.25">
      <c r="A4207" t="s">
        <v>370</v>
      </c>
      <c r="B4207">
        <v>46410</v>
      </c>
      <c r="C4207" t="str">
        <f t="shared" si="65"/>
        <v>46410</v>
      </c>
      <c r="D4207" t="s">
        <v>356</v>
      </c>
      <c r="E4207" t="s">
        <v>512</v>
      </c>
      <c r="F4207" t="s">
        <v>2930</v>
      </c>
      <c r="G4207" s="144">
        <v>132.97343465999998</v>
      </c>
      <c r="H4207" t="str">
        <f>IF(VLOOKUP(A4207,$J$4:$K$19,2)="Y",IF(G4207&lt;='State Zip Codes'!$P$4,'State Zip Codes'!$P$3,IF(G4207&lt;='State Zip Codes'!$Q$4,'State Zip Codes'!$Q$3,IF(G4207&lt;='State Zip Codes'!$R$4,'State Zip Codes'!$R$3,IF(G4207&lt;='State Zip Codes'!$S$4,'State Zip Codes'!$S$3,IF(G4207&lt;='State Zip Codes'!$T$4,'State Zip Codes'!$T$3,"OUT OF TERRITORY"))))),$U$3)</f>
        <v>Zone 5</v>
      </c>
    </row>
    <row r="4208" spans="1:8" x14ac:dyDescent="0.25">
      <c r="A4208" t="s">
        <v>370</v>
      </c>
      <c r="B4208">
        <v>46616</v>
      </c>
      <c r="C4208" t="str">
        <f t="shared" si="65"/>
        <v>46616</v>
      </c>
      <c r="D4208" t="s">
        <v>356</v>
      </c>
      <c r="E4208" t="s">
        <v>2887</v>
      </c>
      <c r="F4208" t="s">
        <v>2914</v>
      </c>
      <c r="G4208" s="144">
        <v>133.59480585</v>
      </c>
      <c r="H4208" t="str">
        <f>IF(VLOOKUP(A4208,$J$4:$K$19,2)="Y",IF(G4208&lt;='State Zip Codes'!$P$4,'State Zip Codes'!$P$3,IF(G4208&lt;='State Zip Codes'!$Q$4,'State Zip Codes'!$Q$3,IF(G4208&lt;='State Zip Codes'!$R$4,'State Zip Codes'!$R$3,IF(G4208&lt;='State Zip Codes'!$S$4,'State Zip Codes'!$S$3,IF(G4208&lt;='State Zip Codes'!$T$4,'State Zip Codes'!$T$3,"OUT OF TERRITORY"))))),$U$3)</f>
        <v>Zone 5</v>
      </c>
    </row>
    <row r="4209" spans="1:8" x14ac:dyDescent="0.25">
      <c r="A4209" t="s">
        <v>370</v>
      </c>
      <c r="B4209">
        <v>46342</v>
      </c>
      <c r="C4209" t="str">
        <f t="shared" si="65"/>
        <v>46342</v>
      </c>
      <c r="D4209" t="s">
        <v>356</v>
      </c>
      <c r="E4209" t="s">
        <v>512</v>
      </c>
      <c r="F4209" t="s">
        <v>2931</v>
      </c>
      <c r="G4209" s="144">
        <v>133.59480585</v>
      </c>
      <c r="H4209" t="str">
        <f>IF(VLOOKUP(A4209,$J$4:$K$19,2)="Y",IF(G4209&lt;='State Zip Codes'!$P$4,'State Zip Codes'!$P$3,IF(G4209&lt;='State Zip Codes'!$Q$4,'State Zip Codes'!$Q$3,IF(G4209&lt;='State Zip Codes'!$R$4,'State Zip Codes'!$R$3,IF(G4209&lt;='State Zip Codes'!$S$4,'State Zip Codes'!$S$3,IF(G4209&lt;='State Zip Codes'!$T$4,'State Zip Codes'!$T$3,"OUT OF TERRITORY"))))),$U$3)</f>
        <v>Zone 5</v>
      </c>
    </row>
    <row r="4210" spans="1:8" x14ac:dyDescent="0.25">
      <c r="A4210" t="s">
        <v>370</v>
      </c>
      <c r="B4210">
        <v>46540</v>
      </c>
      <c r="C4210" t="str">
        <f t="shared" si="65"/>
        <v>46540</v>
      </c>
      <c r="D4210" t="s">
        <v>356</v>
      </c>
      <c r="E4210" t="s">
        <v>2017</v>
      </c>
      <c r="F4210" t="s">
        <v>2932</v>
      </c>
      <c r="G4210" s="144">
        <v>134.21617703999999</v>
      </c>
      <c r="H4210" t="str">
        <f>IF(VLOOKUP(A4210,$J$4:$K$19,2)="Y",IF(G4210&lt;='State Zip Codes'!$P$4,'State Zip Codes'!$P$3,IF(G4210&lt;='State Zip Codes'!$Q$4,'State Zip Codes'!$Q$3,IF(G4210&lt;='State Zip Codes'!$R$4,'State Zip Codes'!$R$3,IF(G4210&lt;='State Zip Codes'!$S$4,'State Zip Codes'!$S$3,IF(G4210&lt;='State Zip Codes'!$T$4,'State Zip Codes'!$T$3,"OUT OF TERRITORY"))))),$U$3)</f>
        <v>Zone 5</v>
      </c>
    </row>
    <row r="4211" spans="1:8" x14ac:dyDescent="0.25">
      <c r="A4211" t="s">
        <v>370</v>
      </c>
      <c r="B4211">
        <v>46371</v>
      </c>
      <c r="C4211" t="str">
        <f t="shared" si="65"/>
        <v>46371</v>
      </c>
      <c r="D4211" t="s">
        <v>356</v>
      </c>
      <c r="E4211" t="s">
        <v>2850</v>
      </c>
      <c r="F4211" t="s">
        <v>2933</v>
      </c>
      <c r="G4211" s="144">
        <v>134.21617703999999</v>
      </c>
      <c r="H4211" t="str">
        <f>IF(VLOOKUP(A4211,$J$4:$K$19,2)="Y",IF(G4211&lt;='State Zip Codes'!$P$4,'State Zip Codes'!$P$3,IF(G4211&lt;='State Zip Codes'!$Q$4,'State Zip Codes'!$Q$3,IF(G4211&lt;='State Zip Codes'!$R$4,'State Zip Codes'!$R$3,IF(G4211&lt;='State Zip Codes'!$S$4,'State Zip Codes'!$S$3,IF(G4211&lt;='State Zip Codes'!$T$4,'State Zip Codes'!$T$3,"OUT OF TERRITORY"))))),$U$3)</f>
        <v>Zone 5</v>
      </c>
    </row>
    <row r="4212" spans="1:8" x14ac:dyDescent="0.25">
      <c r="A4212" t="s">
        <v>370</v>
      </c>
      <c r="B4212">
        <v>47639</v>
      </c>
      <c r="C4212" t="str">
        <f t="shared" si="65"/>
        <v>47639</v>
      </c>
      <c r="D4212" t="s">
        <v>356</v>
      </c>
      <c r="E4212" t="s">
        <v>2863</v>
      </c>
      <c r="F4212" t="s">
        <v>2934</v>
      </c>
      <c r="G4212" s="144">
        <v>134.21617703999999</v>
      </c>
      <c r="H4212" t="str">
        <f>IF(VLOOKUP(A4212,$J$4:$K$19,2)="Y",IF(G4212&lt;='State Zip Codes'!$P$4,'State Zip Codes'!$P$3,IF(G4212&lt;='State Zip Codes'!$Q$4,'State Zip Codes'!$Q$3,IF(G4212&lt;='State Zip Codes'!$R$4,'State Zip Codes'!$R$3,IF(G4212&lt;='State Zip Codes'!$S$4,'State Zip Codes'!$S$3,IF(G4212&lt;='State Zip Codes'!$T$4,'State Zip Codes'!$T$3,"OUT OF TERRITORY"))))),$U$3)</f>
        <v>Zone 5</v>
      </c>
    </row>
    <row r="4213" spans="1:8" x14ac:dyDescent="0.25">
      <c r="A4213" t="s">
        <v>370</v>
      </c>
      <c r="B4213">
        <v>46552</v>
      </c>
      <c r="C4213" t="str">
        <f t="shared" si="65"/>
        <v>46552</v>
      </c>
      <c r="D4213" t="s">
        <v>356</v>
      </c>
      <c r="E4213" t="s">
        <v>2887</v>
      </c>
      <c r="F4213" t="s">
        <v>2935</v>
      </c>
      <c r="G4213" s="144">
        <v>134.21617703999999</v>
      </c>
      <c r="H4213" t="str">
        <f>IF(VLOOKUP(A4213,$J$4:$K$19,2)="Y",IF(G4213&lt;='State Zip Codes'!$P$4,'State Zip Codes'!$P$3,IF(G4213&lt;='State Zip Codes'!$Q$4,'State Zip Codes'!$Q$3,IF(G4213&lt;='State Zip Codes'!$R$4,'State Zip Codes'!$R$3,IF(G4213&lt;='State Zip Codes'!$S$4,'State Zip Codes'!$S$3,IF(G4213&lt;='State Zip Codes'!$T$4,'State Zip Codes'!$T$3,"OUT OF TERRITORY"))))),$U$3)</f>
        <v>Zone 5</v>
      </c>
    </row>
    <row r="4214" spans="1:8" x14ac:dyDescent="0.25">
      <c r="A4214" t="s">
        <v>370</v>
      </c>
      <c r="B4214">
        <v>46705</v>
      </c>
      <c r="C4214" t="str">
        <f t="shared" si="65"/>
        <v>46705</v>
      </c>
      <c r="D4214" t="s">
        <v>356</v>
      </c>
      <c r="E4214" t="s">
        <v>1629</v>
      </c>
      <c r="F4214" t="s">
        <v>2378</v>
      </c>
      <c r="G4214" s="144">
        <v>134.83754822999998</v>
      </c>
      <c r="H4214" t="str">
        <f>IF(VLOOKUP(A4214,$J$4:$K$19,2)="Y",IF(G4214&lt;='State Zip Codes'!$P$4,'State Zip Codes'!$P$3,IF(G4214&lt;='State Zip Codes'!$Q$4,'State Zip Codes'!$Q$3,IF(G4214&lt;='State Zip Codes'!$R$4,'State Zip Codes'!$R$3,IF(G4214&lt;='State Zip Codes'!$S$4,'State Zip Codes'!$S$3,IF(G4214&lt;='State Zip Codes'!$T$4,'State Zip Codes'!$T$3,"OUT OF TERRITORY"))))),$U$3)</f>
        <v>Zone 5</v>
      </c>
    </row>
    <row r="4215" spans="1:8" x14ac:dyDescent="0.25">
      <c r="A4215" t="s">
        <v>370</v>
      </c>
      <c r="B4215">
        <v>47665</v>
      </c>
      <c r="C4215" t="str">
        <f t="shared" si="65"/>
        <v>47665</v>
      </c>
      <c r="D4215" t="s">
        <v>356</v>
      </c>
      <c r="E4215" t="s">
        <v>2863</v>
      </c>
      <c r="F4215" t="s">
        <v>2936</v>
      </c>
      <c r="G4215" s="144">
        <v>134.83754822999998</v>
      </c>
      <c r="H4215" t="str">
        <f>IF(VLOOKUP(A4215,$J$4:$K$19,2)="Y",IF(G4215&lt;='State Zip Codes'!$P$4,'State Zip Codes'!$P$3,IF(G4215&lt;='State Zip Codes'!$Q$4,'State Zip Codes'!$Q$3,IF(G4215&lt;='State Zip Codes'!$R$4,'State Zip Codes'!$R$3,IF(G4215&lt;='State Zip Codes'!$S$4,'State Zip Codes'!$S$3,IF(G4215&lt;='State Zip Codes'!$T$4,'State Zip Codes'!$T$3,"OUT OF TERRITORY"))))),$U$3)</f>
        <v>Zone 5</v>
      </c>
    </row>
    <row r="4216" spans="1:8" x14ac:dyDescent="0.25">
      <c r="A4216" t="s">
        <v>370</v>
      </c>
      <c r="B4216">
        <v>46635</v>
      </c>
      <c r="C4216" t="str">
        <f t="shared" si="65"/>
        <v>46635</v>
      </c>
      <c r="D4216" t="s">
        <v>356</v>
      </c>
      <c r="E4216" t="s">
        <v>2887</v>
      </c>
      <c r="F4216" t="s">
        <v>2914</v>
      </c>
      <c r="G4216" s="144">
        <v>134.83754822999998</v>
      </c>
      <c r="H4216" t="str">
        <f>IF(VLOOKUP(A4216,$J$4:$K$19,2)="Y",IF(G4216&lt;='State Zip Codes'!$P$4,'State Zip Codes'!$P$3,IF(G4216&lt;='State Zip Codes'!$Q$4,'State Zip Codes'!$Q$3,IF(G4216&lt;='State Zip Codes'!$R$4,'State Zip Codes'!$R$3,IF(G4216&lt;='State Zip Codes'!$S$4,'State Zip Codes'!$S$3,IF(G4216&lt;='State Zip Codes'!$T$4,'State Zip Codes'!$T$3,"OUT OF TERRITORY"))))),$U$3)</f>
        <v>Zone 5</v>
      </c>
    </row>
    <row r="4217" spans="1:8" x14ac:dyDescent="0.25">
      <c r="A4217" t="s">
        <v>370</v>
      </c>
      <c r="B4217">
        <v>47610</v>
      </c>
      <c r="C4217" t="str">
        <f t="shared" si="65"/>
        <v>47610</v>
      </c>
      <c r="D4217" t="s">
        <v>356</v>
      </c>
      <c r="E4217" t="s">
        <v>2909</v>
      </c>
      <c r="F4217" t="s">
        <v>2937</v>
      </c>
      <c r="G4217" s="144">
        <v>134.83754822999998</v>
      </c>
      <c r="H4217" t="str">
        <f>IF(VLOOKUP(A4217,$J$4:$K$19,2)="Y",IF(G4217&lt;='State Zip Codes'!$P$4,'State Zip Codes'!$P$3,IF(G4217&lt;='State Zip Codes'!$Q$4,'State Zip Codes'!$Q$3,IF(G4217&lt;='State Zip Codes'!$R$4,'State Zip Codes'!$R$3,IF(G4217&lt;='State Zip Codes'!$S$4,'State Zip Codes'!$S$3,IF(G4217&lt;='State Zip Codes'!$T$4,'State Zip Codes'!$T$3,"OUT OF TERRITORY"))))),$U$3)</f>
        <v>Zone 5</v>
      </c>
    </row>
    <row r="4218" spans="1:8" x14ac:dyDescent="0.25">
      <c r="A4218" t="s">
        <v>370</v>
      </c>
      <c r="B4218">
        <v>46628</v>
      </c>
      <c r="C4218" t="str">
        <f t="shared" si="65"/>
        <v>46628</v>
      </c>
      <c r="D4218" t="s">
        <v>356</v>
      </c>
      <c r="E4218" t="s">
        <v>2887</v>
      </c>
      <c r="F4218" t="s">
        <v>2914</v>
      </c>
      <c r="G4218" s="144">
        <v>134.83754822999998</v>
      </c>
      <c r="H4218" t="str">
        <f>IF(VLOOKUP(A4218,$J$4:$K$19,2)="Y",IF(G4218&lt;='State Zip Codes'!$P$4,'State Zip Codes'!$P$3,IF(G4218&lt;='State Zip Codes'!$Q$4,'State Zip Codes'!$Q$3,IF(G4218&lt;='State Zip Codes'!$R$4,'State Zip Codes'!$R$3,IF(G4218&lt;='State Zip Codes'!$S$4,'State Zip Codes'!$S$3,IF(G4218&lt;='State Zip Codes'!$T$4,'State Zip Codes'!$T$3,"OUT OF TERRITORY"))))),$U$3)</f>
        <v>Zone 5</v>
      </c>
    </row>
    <row r="4219" spans="1:8" x14ac:dyDescent="0.25">
      <c r="A4219" t="s">
        <v>370</v>
      </c>
      <c r="B4219">
        <v>46747</v>
      </c>
      <c r="C4219" t="str">
        <f t="shared" si="65"/>
        <v>46747</v>
      </c>
      <c r="D4219" t="s">
        <v>356</v>
      </c>
      <c r="E4219" t="s">
        <v>2938</v>
      </c>
      <c r="F4219" t="s">
        <v>424</v>
      </c>
      <c r="G4219" s="144">
        <v>134.83754822999998</v>
      </c>
      <c r="H4219" t="str">
        <f>IF(VLOOKUP(A4219,$J$4:$K$19,2)="Y",IF(G4219&lt;='State Zip Codes'!$P$4,'State Zip Codes'!$P$3,IF(G4219&lt;='State Zip Codes'!$Q$4,'State Zip Codes'!$Q$3,IF(G4219&lt;='State Zip Codes'!$R$4,'State Zip Codes'!$R$3,IF(G4219&lt;='State Zip Codes'!$S$4,'State Zip Codes'!$S$3,IF(G4219&lt;='State Zip Codes'!$T$4,'State Zip Codes'!$T$3,"OUT OF TERRITORY"))))),$U$3)</f>
        <v>Zone 5</v>
      </c>
    </row>
    <row r="4220" spans="1:8" x14ac:dyDescent="0.25">
      <c r="A4220" t="s">
        <v>370</v>
      </c>
      <c r="B4220">
        <v>46514</v>
      </c>
      <c r="C4220" t="str">
        <f t="shared" si="65"/>
        <v>46514</v>
      </c>
      <c r="D4220" t="s">
        <v>356</v>
      </c>
      <c r="E4220" t="s">
        <v>2017</v>
      </c>
      <c r="F4220" t="s">
        <v>2017</v>
      </c>
      <c r="G4220" s="144">
        <v>134.83754822999998</v>
      </c>
      <c r="H4220" t="str">
        <f>IF(VLOOKUP(A4220,$J$4:$K$19,2)="Y",IF(G4220&lt;='State Zip Codes'!$P$4,'State Zip Codes'!$P$3,IF(G4220&lt;='State Zip Codes'!$Q$4,'State Zip Codes'!$Q$3,IF(G4220&lt;='State Zip Codes'!$R$4,'State Zip Codes'!$R$3,IF(G4220&lt;='State Zip Codes'!$S$4,'State Zip Codes'!$S$3,IF(G4220&lt;='State Zip Codes'!$T$4,'State Zip Codes'!$T$3,"OUT OF TERRITORY"))))),$U$3)</f>
        <v>Zone 5</v>
      </c>
    </row>
    <row r="4221" spans="1:8" x14ac:dyDescent="0.25">
      <c r="A4221" t="s">
        <v>370</v>
      </c>
      <c r="B4221">
        <v>46373</v>
      </c>
      <c r="C4221" t="str">
        <f t="shared" si="65"/>
        <v>46373</v>
      </c>
      <c r="D4221" t="s">
        <v>356</v>
      </c>
      <c r="E4221" t="s">
        <v>512</v>
      </c>
      <c r="F4221" t="s">
        <v>2939</v>
      </c>
      <c r="G4221" s="144">
        <v>134.83754822999998</v>
      </c>
      <c r="H4221" t="str">
        <f>IF(VLOOKUP(A4221,$J$4:$K$19,2)="Y",IF(G4221&lt;='State Zip Codes'!$P$4,'State Zip Codes'!$P$3,IF(G4221&lt;='State Zip Codes'!$Q$4,'State Zip Codes'!$Q$3,IF(G4221&lt;='State Zip Codes'!$R$4,'State Zip Codes'!$R$3,IF(G4221&lt;='State Zip Codes'!$S$4,'State Zip Codes'!$S$3,IF(G4221&lt;='State Zip Codes'!$T$4,'State Zip Codes'!$T$3,"OUT OF TERRITORY"))))),$U$3)</f>
        <v>Zone 5</v>
      </c>
    </row>
    <row r="4222" spans="1:8" x14ac:dyDescent="0.25">
      <c r="A4222" t="s">
        <v>370</v>
      </c>
      <c r="B4222">
        <v>46507</v>
      </c>
      <c r="C4222" t="str">
        <f t="shared" si="65"/>
        <v>46507</v>
      </c>
      <c r="D4222" t="s">
        <v>356</v>
      </c>
      <c r="E4222" t="s">
        <v>2017</v>
      </c>
      <c r="F4222" t="s">
        <v>1114</v>
      </c>
      <c r="G4222" s="144">
        <v>135.45891942</v>
      </c>
      <c r="H4222" t="str">
        <f>IF(VLOOKUP(A4222,$J$4:$K$19,2)="Y",IF(G4222&lt;='State Zip Codes'!$P$4,'State Zip Codes'!$P$3,IF(G4222&lt;='State Zip Codes'!$Q$4,'State Zip Codes'!$Q$3,IF(G4222&lt;='State Zip Codes'!$R$4,'State Zip Codes'!$R$3,IF(G4222&lt;='State Zip Codes'!$S$4,'State Zip Codes'!$S$3,IF(G4222&lt;='State Zip Codes'!$T$4,'State Zip Codes'!$T$3,"OUT OF TERRITORY"))))),$U$3)</f>
        <v>Zone 5</v>
      </c>
    </row>
    <row r="4223" spans="1:8" x14ac:dyDescent="0.25">
      <c r="A4223" t="s">
        <v>370</v>
      </c>
      <c r="B4223">
        <v>46637</v>
      </c>
      <c r="C4223" t="str">
        <f t="shared" si="65"/>
        <v>46637</v>
      </c>
      <c r="D4223" t="s">
        <v>356</v>
      </c>
      <c r="E4223" t="s">
        <v>2887</v>
      </c>
      <c r="F4223" t="s">
        <v>2914</v>
      </c>
      <c r="G4223" s="144">
        <v>135.45891942</v>
      </c>
      <c r="H4223" t="str">
        <f>IF(VLOOKUP(A4223,$J$4:$K$19,2)="Y",IF(G4223&lt;='State Zip Codes'!$P$4,'State Zip Codes'!$P$3,IF(G4223&lt;='State Zip Codes'!$Q$4,'State Zip Codes'!$Q$3,IF(G4223&lt;='State Zip Codes'!$R$4,'State Zip Codes'!$R$3,IF(G4223&lt;='State Zip Codes'!$S$4,'State Zip Codes'!$S$3,IF(G4223&lt;='State Zip Codes'!$T$4,'State Zip Codes'!$T$3,"OUT OF TERRITORY"))))),$U$3)</f>
        <v>Zone 5</v>
      </c>
    </row>
    <row r="4224" spans="1:8" x14ac:dyDescent="0.25">
      <c r="A4224" t="s">
        <v>370</v>
      </c>
      <c r="B4224">
        <v>46565</v>
      </c>
      <c r="C4224" t="str">
        <f t="shared" si="65"/>
        <v>46565</v>
      </c>
      <c r="D4224" t="s">
        <v>356</v>
      </c>
      <c r="E4224" t="s">
        <v>2922</v>
      </c>
      <c r="F4224" t="s">
        <v>2940</v>
      </c>
      <c r="G4224" s="144">
        <v>135.45891942</v>
      </c>
      <c r="H4224" t="str">
        <f>IF(VLOOKUP(A4224,$J$4:$K$19,2)="Y",IF(G4224&lt;='State Zip Codes'!$P$4,'State Zip Codes'!$P$3,IF(G4224&lt;='State Zip Codes'!$Q$4,'State Zip Codes'!$Q$3,IF(G4224&lt;='State Zip Codes'!$R$4,'State Zip Codes'!$R$3,IF(G4224&lt;='State Zip Codes'!$S$4,'State Zip Codes'!$S$3,IF(G4224&lt;='State Zip Codes'!$T$4,'State Zip Codes'!$T$3,"OUT OF TERRITORY"))))),$U$3)</f>
        <v>Zone 5</v>
      </c>
    </row>
    <row r="4225" spans="1:8" x14ac:dyDescent="0.25">
      <c r="A4225" t="s">
        <v>370</v>
      </c>
      <c r="B4225">
        <v>46761</v>
      </c>
      <c r="C4225" t="str">
        <f t="shared" si="65"/>
        <v>46761</v>
      </c>
      <c r="D4225" t="s">
        <v>356</v>
      </c>
      <c r="E4225" t="s">
        <v>2922</v>
      </c>
      <c r="F4225" t="s">
        <v>2922</v>
      </c>
      <c r="G4225" s="144">
        <v>135.45891942</v>
      </c>
      <c r="H4225" t="str">
        <f>IF(VLOOKUP(A4225,$J$4:$K$19,2)="Y",IF(G4225&lt;='State Zip Codes'!$P$4,'State Zip Codes'!$P$3,IF(G4225&lt;='State Zip Codes'!$Q$4,'State Zip Codes'!$Q$3,IF(G4225&lt;='State Zip Codes'!$R$4,'State Zip Codes'!$R$3,IF(G4225&lt;='State Zip Codes'!$S$4,'State Zip Codes'!$S$3,IF(G4225&lt;='State Zip Codes'!$T$4,'State Zip Codes'!$T$3,"OUT OF TERRITORY"))))),$U$3)</f>
        <v>Zone 5</v>
      </c>
    </row>
    <row r="4226" spans="1:8" x14ac:dyDescent="0.25">
      <c r="A4226" t="s">
        <v>370</v>
      </c>
      <c r="B4226">
        <v>46530</v>
      </c>
      <c r="C4226" t="str">
        <f t="shared" si="65"/>
        <v>46530</v>
      </c>
      <c r="D4226" t="s">
        <v>356</v>
      </c>
      <c r="E4226" t="s">
        <v>2887</v>
      </c>
      <c r="F4226" t="s">
        <v>2941</v>
      </c>
      <c r="G4226" s="144">
        <v>136.08029060999999</v>
      </c>
      <c r="H4226" t="str">
        <f>IF(VLOOKUP(A4226,$J$4:$K$19,2)="Y",IF(G4226&lt;='State Zip Codes'!$P$4,'State Zip Codes'!$P$3,IF(G4226&lt;='State Zip Codes'!$Q$4,'State Zip Codes'!$Q$3,IF(G4226&lt;='State Zip Codes'!$R$4,'State Zip Codes'!$R$3,IF(G4226&lt;='State Zip Codes'!$S$4,'State Zip Codes'!$S$3,IF(G4226&lt;='State Zip Codes'!$T$4,'State Zip Codes'!$T$3,"OUT OF TERRITORY"))))),$U$3)</f>
        <v>Zone 5</v>
      </c>
    </row>
    <row r="4227" spans="1:8" x14ac:dyDescent="0.25">
      <c r="A4227" t="s">
        <v>370</v>
      </c>
      <c r="B4227">
        <v>46304</v>
      </c>
      <c r="C4227" t="str">
        <f t="shared" si="65"/>
        <v>46304</v>
      </c>
      <c r="D4227" t="s">
        <v>356</v>
      </c>
      <c r="E4227" t="s">
        <v>2869</v>
      </c>
      <c r="F4227" t="s">
        <v>2942</v>
      </c>
      <c r="G4227" s="144">
        <v>136.08029060999999</v>
      </c>
      <c r="H4227" t="str">
        <f>IF(VLOOKUP(A4227,$J$4:$K$19,2)="Y",IF(G4227&lt;='State Zip Codes'!$P$4,'State Zip Codes'!$P$3,IF(G4227&lt;='State Zip Codes'!$Q$4,'State Zip Codes'!$Q$3,IF(G4227&lt;='State Zip Codes'!$R$4,'State Zip Codes'!$R$3,IF(G4227&lt;='State Zip Codes'!$S$4,'State Zip Codes'!$S$3,IF(G4227&lt;='State Zip Codes'!$T$4,'State Zip Codes'!$T$3,"OUT OF TERRITORY"))))),$U$3)</f>
        <v>Zone 5</v>
      </c>
    </row>
    <row r="4228" spans="1:8" x14ac:dyDescent="0.25">
      <c r="A4228" t="s">
        <v>370</v>
      </c>
      <c r="B4228">
        <v>46311</v>
      </c>
      <c r="C4228" t="str">
        <f t="shared" si="65"/>
        <v>46311</v>
      </c>
      <c r="D4228" t="s">
        <v>356</v>
      </c>
      <c r="E4228" t="s">
        <v>512</v>
      </c>
      <c r="F4228" t="s">
        <v>2943</v>
      </c>
      <c r="G4228" s="144">
        <v>136.70166179999998</v>
      </c>
      <c r="H4228" t="str">
        <f>IF(VLOOKUP(A4228,$J$4:$K$19,2)="Y",IF(G4228&lt;='State Zip Codes'!$P$4,'State Zip Codes'!$P$3,IF(G4228&lt;='State Zip Codes'!$Q$4,'State Zip Codes'!$Q$3,IF(G4228&lt;='State Zip Codes'!$R$4,'State Zip Codes'!$R$3,IF(G4228&lt;='State Zip Codes'!$S$4,'State Zip Codes'!$S$3,IF(G4228&lt;='State Zip Codes'!$T$4,'State Zip Codes'!$T$3,"OUT OF TERRITORY"))))),$U$3)</f>
        <v>Zone 5</v>
      </c>
    </row>
    <row r="4229" spans="1:8" x14ac:dyDescent="0.25">
      <c r="A4229" t="s">
        <v>370</v>
      </c>
      <c r="B4229">
        <v>46375</v>
      </c>
      <c r="C4229" t="str">
        <f t="shared" ref="C4229:C4292" si="66">TRIM(CLEAN(B4229))</f>
        <v>46375</v>
      </c>
      <c r="D4229" t="s">
        <v>356</v>
      </c>
      <c r="E4229" t="s">
        <v>512</v>
      </c>
      <c r="F4229" t="s">
        <v>2944</v>
      </c>
      <c r="G4229" s="144">
        <v>136.70166179999998</v>
      </c>
      <c r="H4229" t="str">
        <f>IF(VLOOKUP(A4229,$J$4:$K$19,2)="Y",IF(G4229&lt;='State Zip Codes'!$P$4,'State Zip Codes'!$P$3,IF(G4229&lt;='State Zip Codes'!$Q$4,'State Zip Codes'!$Q$3,IF(G4229&lt;='State Zip Codes'!$R$4,'State Zip Codes'!$R$3,IF(G4229&lt;='State Zip Codes'!$S$4,'State Zip Codes'!$S$3,IF(G4229&lt;='State Zip Codes'!$T$4,'State Zip Codes'!$T$3,"OUT OF TERRITORY"))))),$U$3)</f>
        <v>Zone 5</v>
      </c>
    </row>
    <row r="4230" spans="1:8" x14ac:dyDescent="0.25">
      <c r="A4230" t="s">
        <v>370</v>
      </c>
      <c r="B4230">
        <v>46368</v>
      </c>
      <c r="C4230" t="str">
        <f t="shared" si="66"/>
        <v>46368</v>
      </c>
      <c r="D4230" t="s">
        <v>356</v>
      </c>
      <c r="E4230" t="s">
        <v>2869</v>
      </c>
      <c r="F4230" t="s">
        <v>2945</v>
      </c>
      <c r="G4230" s="144">
        <v>136.70166179999998</v>
      </c>
      <c r="H4230" t="str">
        <f>IF(VLOOKUP(A4230,$J$4:$K$19,2)="Y",IF(G4230&lt;='State Zip Codes'!$P$4,'State Zip Codes'!$P$3,IF(G4230&lt;='State Zip Codes'!$Q$4,'State Zip Codes'!$Q$3,IF(G4230&lt;='State Zip Codes'!$R$4,'State Zip Codes'!$R$3,IF(G4230&lt;='State Zip Codes'!$S$4,'State Zip Codes'!$S$3,IF(G4230&lt;='State Zip Codes'!$T$4,'State Zip Codes'!$T$3,"OUT OF TERRITORY"))))),$U$3)</f>
        <v>Zone 5</v>
      </c>
    </row>
    <row r="4231" spans="1:8" x14ac:dyDescent="0.25">
      <c r="A4231" t="s">
        <v>370</v>
      </c>
      <c r="B4231">
        <v>46409</v>
      </c>
      <c r="C4231" t="str">
        <f t="shared" si="66"/>
        <v>46409</v>
      </c>
      <c r="D4231" t="s">
        <v>356</v>
      </c>
      <c r="E4231" t="s">
        <v>512</v>
      </c>
      <c r="F4231" t="s">
        <v>2946</v>
      </c>
      <c r="G4231" s="144">
        <v>137.32303299</v>
      </c>
      <c r="H4231" t="str">
        <f>IF(VLOOKUP(A4231,$J$4:$K$19,2)="Y",IF(G4231&lt;='State Zip Codes'!$P$4,'State Zip Codes'!$P$3,IF(G4231&lt;='State Zip Codes'!$Q$4,'State Zip Codes'!$Q$3,IF(G4231&lt;='State Zip Codes'!$R$4,'State Zip Codes'!$R$3,IF(G4231&lt;='State Zip Codes'!$S$4,'State Zip Codes'!$S$3,IF(G4231&lt;='State Zip Codes'!$T$4,'State Zip Codes'!$T$3,"OUT OF TERRITORY"))))),$U$3)</f>
        <v>Zone 5</v>
      </c>
    </row>
    <row r="4232" spans="1:8" x14ac:dyDescent="0.25">
      <c r="A4232" t="s">
        <v>370</v>
      </c>
      <c r="B4232">
        <v>47725</v>
      </c>
      <c r="C4232" t="str">
        <f t="shared" si="66"/>
        <v>47725</v>
      </c>
      <c r="D4232" t="s">
        <v>356</v>
      </c>
      <c r="E4232" t="s">
        <v>2947</v>
      </c>
      <c r="F4232" t="s">
        <v>2437</v>
      </c>
      <c r="G4232" s="144">
        <v>137.32303299</v>
      </c>
      <c r="H4232" t="str">
        <f>IF(VLOOKUP(A4232,$J$4:$K$19,2)="Y",IF(G4232&lt;='State Zip Codes'!$P$4,'State Zip Codes'!$P$3,IF(G4232&lt;='State Zip Codes'!$Q$4,'State Zip Codes'!$Q$3,IF(G4232&lt;='State Zip Codes'!$R$4,'State Zip Codes'!$R$3,IF(G4232&lt;='State Zip Codes'!$S$4,'State Zip Codes'!$S$3,IF(G4232&lt;='State Zip Codes'!$T$4,'State Zip Codes'!$T$3,"OUT OF TERRITORY"))))),$U$3)</f>
        <v>Zone 5</v>
      </c>
    </row>
    <row r="4233" spans="1:8" x14ac:dyDescent="0.25">
      <c r="A4233" t="s">
        <v>370</v>
      </c>
      <c r="B4233">
        <v>46360</v>
      </c>
      <c r="C4233" t="str">
        <f t="shared" si="66"/>
        <v>46360</v>
      </c>
      <c r="D4233" t="s">
        <v>356</v>
      </c>
      <c r="E4233" t="s">
        <v>2850</v>
      </c>
      <c r="F4233" t="s">
        <v>2948</v>
      </c>
      <c r="G4233" s="144">
        <v>137.32303299</v>
      </c>
      <c r="H4233" t="str">
        <f>IF(VLOOKUP(A4233,$J$4:$K$19,2)="Y",IF(G4233&lt;='State Zip Codes'!$P$4,'State Zip Codes'!$P$3,IF(G4233&lt;='State Zip Codes'!$Q$4,'State Zip Codes'!$Q$3,IF(G4233&lt;='State Zip Codes'!$R$4,'State Zip Codes'!$R$3,IF(G4233&lt;='State Zip Codes'!$S$4,'State Zip Codes'!$S$3,IF(G4233&lt;='State Zip Codes'!$T$4,'State Zip Codes'!$T$3,"OUT OF TERRITORY"))))),$U$3)</f>
        <v>Zone 5</v>
      </c>
    </row>
    <row r="4234" spans="1:8" x14ac:dyDescent="0.25">
      <c r="A4234" t="s">
        <v>370</v>
      </c>
      <c r="B4234">
        <v>46405</v>
      </c>
      <c r="C4234" t="str">
        <f t="shared" si="66"/>
        <v>46405</v>
      </c>
      <c r="D4234" t="s">
        <v>356</v>
      </c>
      <c r="E4234" t="s">
        <v>512</v>
      </c>
      <c r="F4234" t="s">
        <v>2949</v>
      </c>
      <c r="G4234" s="144">
        <v>137.32303299</v>
      </c>
      <c r="H4234" t="str">
        <f>IF(VLOOKUP(A4234,$J$4:$K$19,2)="Y",IF(G4234&lt;='State Zip Codes'!$P$4,'State Zip Codes'!$P$3,IF(G4234&lt;='State Zip Codes'!$Q$4,'State Zip Codes'!$Q$3,IF(G4234&lt;='State Zip Codes'!$R$4,'State Zip Codes'!$R$3,IF(G4234&lt;='State Zip Codes'!$S$4,'State Zip Codes'!$S$3,IF(G4234&lt;='State Zip Codes'!$T$4,'State Zip Codes'!$T$3,"OUT OF TERRITORY"))))),$U$3)</f>
        <v>Zone 5</v>
      </c>
    </row>
    <row r="4235" spans="1:8" x14ac:dyDescent="0.25">
      <c r="A4235" t="s">
        <v>370</v>
      </c>
      <c r="B4235">
        <v>46319</v>
      </c>
      <c r="C4235" t="str">
        <f t="shared" si="66"/>
        <v>46319</v>
      </c>
      <c r="D4235" t="s">
        <v>356</v>
      </c>
      <c r="E4235" t="s">
        <v>512</v>
      </c>
      <c r="F4235" t="s">
        <v>2950</v>
      </c>
      <c r="G4235" s="144">
        <v>137.94440417999999</v>
      </c>
      <c r="H4235" t="str">
        <f>IF(VLOOKUP(A4235,$J$4:$K$19,2)="Y",IF(G4235&lt;='State Zip Codes'!$P$4,'State Zip Codes'!$P$3,IF(G4235&lt;='State Zip Codes'!$Q$4,'State Zip Codes'!$Q$3,IF(G4235&lt;='State Zip Codes'!$R$4,'State Zip Codes'!$R$3,IF(G4235&lt;='State Zip Codes'!$S$4,'State Zip Codes'!$S$3,IF(G4235&lt;='State Zip Codes'!$T$4,'State Zip Codes'!$T$3,"OUT OF TERRITORY"))))),$U$3)</f>
        <v>Zone 5</v>
      </c>
    </row>
    <row r="4236" spans="1:8" x14ac:dyDescent="0.25">
      <c r="A4236" t="s">
        <v>370</v>
      </c>
      <c r="B4236">
        <v>47612</v>
      </c>
      <c r="C4236" t="str">
        <f t="shared" si="66"/>
        <v>47612</v>
      </c>
      <c r="D4236" t="s">
        <v>356</v>
      </c>
      <c r="E4236" t="s">
        <v>2951</v>
      </c>
      <c r="F4236" t="s">
        <v>2952</v>
      </c>
      <c r="G4236" s="144">
        <v>137.94440417999999</v>
      </c>
      <c r="H4236" t="str">
        <f>IF(VLOOKUP(A4236,$J$4:$K$19,2)="Y",IF(G4236&lt;='State Zip Codes'!$P$4,'State Zip Codes'!$P$3,IF(G4236&lt;='State Zip Codes'!$Q$4,'State Zip Codes'!$Q$3,IF(G4236&lt;='State Zip Codes'!$R$4,'State Zip Codes'!$R$3,IF(G4236&lt;='State Zip Codes'!$S$4,'State Zip Codes'!$S$3,IF(G4236&lt;='State Zip Codes'!$T$4,'State Zip Codes'!$T$3,"OUT OF TERRITORY"))))),$U$3)</f>
        <v>Zone 5</v>
      </c>
    </row>
    <row r="4237" spans="1:8" x14ac:dyDescent="0.25">
      <c r="A4237" t="s">
        <v>370</v>
      </c>
      <c r="B4237">
        <v>46779</v>
      </c>
      <c r="C4237" t="str">
        <f t="shared" si="66"/>
        <v>46779</v>
      </c>
      <c r="D4237" t="s">
        <v>356</v>
      </c>
      <c r="E4237" t="s">
        <v>2938</v>
      </c>
      <c r="F4237" t="s">
        <v>2953</v>
      </c>
      <c r="G4237" s="144">
        <v>138.56577536999998</v>
      </c>
      <c r="H4237" t="str">
        <f>IF(VLOOKUP(A4237,$J$4:$K$19,2)="Y",IF(G4237&lt;='State Zip Codes'!$P$4,'State Zip Codes'!$P$3,IF(G4237&lt;='State Zip Codes'!$Q$4,'State Zip Codes'!$Q$3,IF(G4237&lt;='State Zip Codes'!$R$4,'State Zip Codes'!$R$3,IF(G4237&lt;='State Zip Codes'!$S$4,'State Zip Codes'!$S$3,IF(G4237&lt;='State Zip Codes'!$T$4,'State Zip Codes'!$T$3,"OUT OF TERRITORY"))))),$U$3)</f>
        <v>Zone 5</v>
      </c>
    </row>
    <row r="4238" spans="1:8" x14ac:dyDescent="0.25">
      <c r="A4238" t="s">
        <v>370</v>
      </c>
      <c r="B4238">
        <v>46408</v>
      </c>
      <c r="C4238" t="str">
        <f t="shared" si="66"/>
        <v>46408</v>
      </c>
      <c r="D4238" t="s">
        <v>356</v>
      </c>
      <c r="E4238" t="s">
        <v>512</v>
      </c>
      <c r="F4238" t="s">
        <v>2946</v>
      </c>
      <c r="G4238" s="144">
        <v>138.56577536999998</v>
      </c>
      <c r="H4238" t="str">
        <f>IF(VLOOKUP(A4238,$J$4:$K$19,2)="Y",IF(G4238&lt;='State Zip Codes'!$P$4,'State Zip Codes'!$P$3,IF(G4238&lt;='State Zip Codes'!$Q$4,'State Zip Codes'!$Q$3,IF(G4238&lt;='State Zip Codes'!$R$4,'State Zip Codes'!$R$3,IF(G4238&lt;='State Zip Codes'!$S$4,'State Zip Codes'!$S$3,IF(G4238&lt;='State Zip Codes'!$T$4,'State Zip Codes'!$T$3,"OUT OF TERRITORY"))))),$U$3)</f>
        <v>Zone 5</v>
      </c>
    </row>
    <row r="4239" spans="1:8" x14ac:dyDescent="0.25">
      <c r="A4239" t="s">
        <v>370</v>
      </c>
      <c r="B4239">
        <v>47634</v>
      </c>
      <c r="C4239" t="str">
        <f t="shared" si="66"/>
        <v>47634</v>
      </c>
      <c r="D4239" t="s">
        <v>356</v>
      </c>
      <c r="E4239" t="s">
        <v>1218</v>
      </c>
      <c r="F4239" t="s">
        <v>2205</v>
      </c>
      <c r="G4239" s="144">
        <v>138.56577536999998</v>
      </c>
      <c r="H4239" t="str">
        <f>IF(VLOOKUP(A4239,$J$4:$K$19,2)="Y",IF(G4239&lt;='State Zip Codes'!$P$4,'State Zip Codes'!$P$3,IF(G4239&lt;='State Zip Codes'!$Q$4,'State Zip Codes'!$Q$3,IF(G4239&lt;='State Zip Codes'!$R$4,'State Zip Codes'!$R$3,IF(G4239&lt;='State Zip Codes'!$S$4,'State Zip Codes'!$S$3,IF(G4239&lt;='State Zip Codes'!$T$4,'State Zip Codes'!$T$3,"OUT OF TERRITORY"))))),$U$3)</f>
        <v>Zone 5</v>
      </c>
    </row>
    <row r="4240" spans="1:8" x14ac:dyDescent="0.25">
      <c r="A4240" t="s">
        <v>370</v>
      </c>
      <c r="B4240">
        <v>46407</v>
      </c>
      <c r="C4240" t="str">
        <f t="shared" si="66"/>
        <v>46407</v>
      </c>
      <c r="D4240" t="s">
        <v>356</v>
      </c>
      <c r="E4240" t="s">
        <v>512</v>
      </c>
      <c r="F4240" t="s">
        <v>2946</v>
      </c>
      <c r="G4240" s="144">
        <v>139.18714656</v>
      </c>
      <c r="H4240" t="str">
        <f>IF(VLOOKUP(A4240,$J$4:$K$19,2)="Y",IF(G4240&lt;='State Zip Codes'!$P$4,'State Zip Codes'!$P$3,IF(G4240&lt;='State Zip Codes'!$Q$4,'State Zip Codes'!$Q$3,IF(G4240&lt;='State Zip Codes'!$R$4,'State Zip Codes'!$R$3,IF(G4240&lt;='State Zip Codes'!$S$4,'State Zip Codes'!$S$3,IF(G4240&lt;='State Zip Codes'!$T$4,'State Zip Codes'!$T$3,"OUT OF TERRITORY"))))),$U$3)</f>
        <v>Zone 5</v>
      </c>
    </row>
    <row r="4241" spans="1:8" x14ac:dyDescent="0.25">
      <c r="A4241" t="s">
        <v>370</v>
      </c>
      <c r="B4241">
        <v>46403</v>
      </c>
      <c r="C4241" t="str">
        <f t="shared" si="66"/>
        <v>46403</v>
      </c>
      <c r="D4241" t="s">
        <v>356</v>
      </c>
      <c r="E4241" t="s">
        <v>512</v>
      </c>
      <c r="F4241" t="s">
        <v>2946</v>
      </c>
      <c r="G4241" s="144">
        <v>139.18714656</v>
      </c>
      <c r="H4241" t="str">
        <f>IF(VLOOKUP(A4241,$J$4:$K$19,2)="Y",IF(G4241&lt;='State Zip Codes'!$P$4,'State Zip Codes'!$P$3,IF(G4241&lt;='State Zip Codes'!$Q$4,'State Zip Codes'!$Q$3,IF(G4241&lt;='State Zip Codes'!$R$4,'State Zip Codes'!$R$3,IF(G4241&lt;='State Zip Codes'!$S$4,'State Zip Codes'!$S$3,IF(G4241&lt;='State Zip Codes'!$T$4,'State Zip Codes'!$T$3,"OUT OF TERRITORY"))))),$U$3)</f>
        <v>Zone 5</v>
      </c>
    </row>
    <row r="4242" spans="1:8" x14ac:dyDescent="0.25">
      <c r="A4242" t="s">
        <v>370</v>
      </c>
      <c r="B4242">
        <v>46742</v>
      </c>
      <c r="C4242" t="str">
        <f t="shared" si="66"/>
        <v>46742</v>
      </c>
      <c r="D4242" t="s">
        <v>356</v>
      </c>
      <c r="E4242" t="s">
        <v>2938</v>
      </c>
      <c r="F4242" t="s">
        <v>626</v>
      </c>
      <c r="G4242" s="144">
        <v>139.80851774999999</v>
      </c>
      <c r="H4242" t="str">
        <f>IF(VLOOKUP(A4242,$J$4:$K$19,2)="Y",IF(G4242&lt;='State Zip Codes'!$P$4,'State Zip Codes'!$P$3,IF(G4242&lt;='State Zip Codes'!$Q$4,'State Zip Codes'!$Q$3,IF(G4242&lt;='State Zip Codes'!$R$4,'State Zip Codes'!$R$3,IF(G4242&lt;='State Zip Codes'!$S$4,'State Zip Codes'!$S$3,IF(G4242&lt;='State Zip Codes'!$T$4,'State Zip Codes'!$T$3,"OUT OF TERRITORY"))))),$U$3)</f>
        <v>Zone 5</v>
      </c>
    </row>
    <row r="4243" spans="1:8" x14ac:dyDescent="0.25">
      <c r="A4243" t="s">
        <v>370</v>
      </c>
      <c r="B4243">
        <v>47635</v>
      </c>
      <c r="C4243" t="str">
        <f t="shared" si="66"/>
        <v>47635</v>
      </c>
      <c r="D4243" t="s">
        <v>356</v>
      </c>
      <c r="E4243" t="s">
        <v>1218</v>
      </c>
      <c r="F4243" t="s">
        <v>2312</v>
      </c>
      <c r="G4243" s="144">
        <v>139.80851774999999</v>
      </c>
      <c r="H4243" t="str">
        <f>IF(VLOOKUP(A4243,$J$4:$K$19,2)="Y",IF(G4243&lt;='State Zip Codes'!$P$4,'State Zip Codes'!$P$3,IF(G4243&lt;='State Zip Codes'!$Q$4,'State Zip Codes'!$Q$3,IF(G4243&lt;='State Zip Codes'!$R$4,'State Zip Codes'!$R$3,IF(G4243&lt;='State Zip Codes'!$S$4,'State Zip Codes'!$S$3,IF(G4243&lt;='State Zip Codes'!$T$4,'State Zip Codes'!$T$3,"OUT OF TERRITORY"))))),$U$3)</f>
        <v>Zone 5</v>
      </c>
    </row>
    <row r="4244" spans="1:8" x14ac:dyDescent="0.25">
      <c r="A4244" t="s">
        <v>370</v>
      </c>
      <c r="B4244">
        <v>46746</v>
      </c>
      <c r="C4244" t="str">
        <f t="shared" si="66"/>
        <v>46746</v>
      </c>
      <c r="D4244" t="s">
        <v>356</v>
      </c>
      <c r="E4244" t="s">
        <v>2922</v>
      </c>
      <c r="F4244" t="s">
        <v>1214</v>
      </c>
      <c r="G4244" s="144">
        <v>140.42988893999998</v>
      </c>
      <c r="H4244" t="str">
        <f>IF(VLOOKUP(A4244,$J$4:$K$19,2)="Y",IF(G4244&lt;='State Zip Codes'!$P$4,'State Zip Codes'!$P$3,IF(G4244&lt;='State Zip Codes'!$Q$4,'State Zip Codes'!$Q$3,IF(G4244&lt;='State Zip Codes'!$R$4,'State Zip Codes'!$R$3,IF(G4244&lt;='State Zip Codes'!$S$4,'State Zip Codes'!$S$3,IF(G4244&lt;='State Zip Codes'!$T$4,'State Zip Codes'!$T$3,"OUT OF TERRITORY"))))),$U$3)</f>
        <v>Zone 5</v>
      </c>
    </row>
    <row r="4245" spans="1:8" x14ac:dyDescent="0.25">
      <c r="A4245" t="s">
        <v>370</v>
      </c>
      <c r="B4245">
        <v>46322</v>
      </c>
      <c r="C4245" t="str">
        <f t="shared" si="66"/>
        <v>46322</v>
      </c>
      <c r="D4245" t="s">
        <v>356</v>
      </c>
      <c r="E4245" t="s">
        <v>512</v>
      </c>
      <c r="F4245" t="s">
        <v>2304</v>
      </c>
      <c r="G4245" s="144">
        <v>140.42988893999998</v>
      </c>
      <c r="H4245" t="str">
        <f>IF(VLOOKUP(A4245,$J$4:$K$19,2)="Y",IF(G4245&lt;='State Zip Codes'!$P$4,'State Zip Codes'!$P$3,IF(G4245&lt;='State Zip Codes'!$Q$4,'State Zip Codes'!$Q$3,IF(G4245&lt;='State Zip Codes'!$R$4,'State Zip Codes'!$R$3,IF(G4245&lt;='State Zip Codes'!$S$4,'State Zip Codes'!$S$3,IF(G4245&lt;='State Zip Codes'!$T$4,'State Zip Codes'!$T$3,"OUT OF TERRITORY"))))),$U$3)</f>
        <v>Zone 5</v>
      </c>
    </row>
    <row r="4246" spans="1:8" x14ac:dyDescent="0.25">
      <c r="A4246" t="s">
        <v>370</v>
      </c>
      <c r="B4246">
        <v>46404</v>
      </c>
      <c r="C4246" t="str">
        <f t="shared" si="66"/>
        <v>46404</v>
      </c>
      <c r="D4246" t="s">
        <v>356</v>
      </c>
      <c r="E4246" t="s">
        <v>512</v>
      </c>
      <c r="F4246" t="s">
        <v>2946</v>
      </c>
      <c r="G4246" s="144">
        <v>141.05126013</v>
      </c>
      <c r="H4246" t="str">
        <f>IF(VLOOKUP(A4246,$J$4:$K$19,2)="Y",IF(G4246&lt;='State Zip Codes'!$P$4,'State Zip Codes'!$P$3,IF(G4246&lt;='State Zip Codes'!$Q$4,'State Zip Codes'!$Q$3,IF(G4246&lt;='State Zip Codes'!$R$4,'State Zip Codes'!$R$3,IF(G4246&lt;='State Zip Codes'!$S$4,'State Zip Codes'!$S$3,IF(G4246&lt;='State Zip Codes'!$T$4,'State Zip Codes'!$T$3,"OUT OF TERRITORY"))))),$U$3)</f>
        <v>Zone 5</v>
      </c>
    </row>
    <row r="4247" spans="1:8" x14ac:dyDescent="0.25">
      <c r="A4247" t="s">
        <v>370</v>
      </c>
      <c r="B4247">
        <v>47711</v>
      </c>
      <c r="C4247" t="str">
        <f t="shared" si="66"/>
        <v>47711</v>
      </c>
      <c r="D4247" t="s">
        <v>356</v>
      </c>
      <c r="E4247" t="s">
        <v>2947</v>
      </c>
      <c r="F4247" t="s">
        <v>2437</v>
      </c>
      <c r="G4247" s="144">
        <v>141.05126013</v>
      </c>
      <c r="H4247" t="str">
        <f>IF(VLOOKUP(A4247,$J$4:$K$19,2)="Y",IF(G4247&lt;='State Zip Codes'!$P$4,'State Zip Codes'!$P$3,IF(G4247&lt;='State Zip Codes'!$Q$4,'State Zip Codes'!$Q$3,IF(G4247&lt;='State Zip Codes'!$R$4,'State Zip Codes'!$R$3,IF(G4247&lt;='State Zip Codes'!$S$4,'State Zip Codes'!$S$3,IF(G4247&lt;='State Zip Codes'!$T$4,'State Zip Codes'!$T$3,"OUT OF TERRITORY"))))),$U$3)</f>
        <v>Zone 5</v>
      </c>
    </row>
    <row r="4248" spans="1:8" x14ac:dyDescent="0.25">
      <c r="A4248" t="s">
        <v>370</v>
      </c>
      <c r="B4248">
        <v>47633</v>
      </c>
      <c r="C4248" t="str">
        <f t="shared" si="66"/>
        <v>47633</v>
      </c>
      <c r="D4248" t="s">
        <v>356</v>
      </c>
      <c r="E4248" t="s">
        <v>2951</v>
      </c>
      <c r="F4248" t="s">
        <v>2954</v>
      </c>
      <c r="G4248" s="144">
        <v>141.05126013</v>
      </c>
      <c r="H4248" t="str">
        <f>IF(VLOOKUP(A4248,$J$4:$K$19,2)="Y",IF(G4248&lt;='State Zip Codes'!$P$4,'State Zip Codes'!$P$3,IF(G4248&lt;='State Zip Codes'!$Q$4,'State Zip Codes'!$Q$3,IF(G4248&lt;='State Zip Codes'!$R$4,'State Zip Codes'!$R$3,IF(G4248&lt;='State Zip Codes'!$S$4,'State Zip Codes'!$S$3,IF(G4248&lt;='State Zip Codes'!$T$4,'State Zip Codes'!$T$3,"OUT OF TERRITORY"))))),$U$3)</f>
        <v>Zone 5</v>
      </c>
    </row>
    <row r="4249" spans="1:8" x14ac:dyDescent="0.25">
      <c r="A4249" t="s">
        <v>370</v>
      </c>
      <c r="B4249">
        <v>47630</v>
      </c>
      <c r="C4249" t="str">
        <f t="shared" si="66"/>
        <v>47630</v>
      </c>
      <c r="D4249" t="s">
        <v>356</v>
      </c>
      <c r="E4249" t="s">
        <v>2909</v>
      </c>
      <c r="F4249" t="s">
        <v>2955</v>
      </c>
      <c r="G4249" s="144">
        <v>141.05126013</v>
      </c>
      <c r="H4249" t="str">
        <f>IF(VLOOKUP(A4249,$J$4:$K$19,2)="Y",IF(G4249&lt;='State Zip Codes'!$P$4,'State Zip Codes'!$P$3,IF(G4249&lt;='State Zip Codes'!$Q$4,'State Zip Codes'!$Q$3,IF(G4249&lt;='State Zip Codes'!$R$4,'State Zip Codes'!$R$3,IF(G4249&lt;='State Zip Codes'!$S$4,'State Zip Codes'!$S$3,IF(G4249&lt;='State Zip Codes'!$T$4,'State Zip Codes'!$T$3,"OUT OF TERRITORY"))))),$U$3)</f>
        <v>Zone 5</v>
      </c>
    </row>
    <row r="4250" spans="1:8" x14ac:dyDescent="0.25">
      <c r="A4250" t="s">
        <v>370</v>
      </c>
      <c r="B4250">
        <v>46402</v>
      </c>
      <c r="C4250" t="str">
        <f t="shared" si="66"/>
        <v>46402</v>
      </c>
      <c r="D4250" t="s">
        <v>356</v>
      </c>
      <c r="E4250" t="s">
        <v>512</v>
      </c>
      <c r="F4250" t="s">
        <v>2946</v>
      </c>
      <c r="G4250" s="144">
        <v>141.67263131999999</v>
      </c>
      <c r="H4250" t="str">
        <f>IF(VLOOKUP(A4250,$J$4:$K$19,2)="Y",IF(G4250&lt;='State Zip Codes'!$P$4,'State Zip Codes'!$P$3,IF(G4250&lt;='State Zip Codes'!$Q$4,'State Zip Codes'!$Q$3,IF(G4250&lt;='State Zip Codes'!$R$4,'State Zip Codes'!$R$3,IF(G4250&lt;='State Zip Codes'!$S$4,'State Zip Codes'!$S$3,IF(G4250&lt;='State Zip Codes'!$T$4,'State Zip Codes'!$T$3,"OUT OF TERRITORY"))))),$U$3)</f>
        <v>Zone 5</v>
      </c>
    </row>
    <row r="4251" spans="1:8" x14ac:dyDescent="0.25">
      <c r="A4251" t="s">
        <v>370</v>
      </c>
      <c r="B4251">
        <v>46321</v>
      </c>
      <c r="C4251" t="str">
        <f t="shared" si="66"/>
        <v>46321</v>
      </c>
      <c r="D4251" t="s">
        <v>356</v>
      </c>
      <c r="E4251" t="s">
        <v>512</v>
      </c>
      <c r="F4251" t="s">
        <v>2956</v>
      </c>
      <c r="G4251" s="144">
        <v>141.67263131999999</v>
      </c>
      <c r="H4251" t="str">
        <f>IF(VLOOKUP(A4251,$J$4:$K$19,2)="Y",IF(G4251&lt;='State Zip Codes'!$P$4,'State Zip Codes'!$P$3,IF(G4251&lt;='State Zip Codes'!$Q$4,'State Zip Codes'!$Q$3,IF(G4251&lt;='State Zip Codes'!$R$4,'State Zip Codes'!$R$3,IF(G4251&lt;='State Zip Codes'!$S$4,'State Zip Codes'!$S$3,IF(G4251&lt;='State Zip Codes'!$T$4,'State Zip Codes'!$T$3,"OUT OF TERRITORY"))))),$U$3)</f>
        <v>Zone 5</v>
      </c>
    </row>
    <row r="4252" spans="1:8" x14ac:dyDescent="0.25">
      <c r="A4252" t="s">
        <v>370</v>
      </c>
      <c r="B4252">
        <v>47720</v>
      </c>
      <c r="C4252" t="str">
        <f t="shared" si="66"/>
        <v>47720</v>
      </c>
      <c r="D4252" t="s">
        <v>356</v>
      </c>
      <c r="E4252" t="s">
        <v>2947</v>
      </c>
      <c r="F4252" t="s">
        <v>2437</v>
      </c>
      <c r="G4252" s="144">
        <v>142.29400250999998</v>
      </c>
      <c r="H4252" t="str">
        <f>IF(VLOOKUP(A4252,$J$4:$K$19,2)="Y",IF(G4252&lt;='State Zip Codes'!$P$4,'State Zip Codes'!$P$3,IF(G4252&lt;='State Zip Codes'!$Q$4,'State Zip Codes'!$Q$3,IF(G4252&lt;='State Zip Codes'!$R$4,'State Zip Codes'!$R$3,IF(G4252&lt;='State Zip Codes'!$S$4,'State Zip Codes'!$S$3,IF(G4252&lt;='State Zip Codes'!$T$4,'State Zip Codes'!$T$3,"OUT OF TERRITORY"))))),$U$3)</f>
        <v>Zone 5</v>
      </c>
    </row>
    <row r="4253" spans="1:8" x14ac:dyDescent="0.25">
      <c r="A4253" t="s">
        <v>370</v>
      </c>
      <c r="B4253">
        <v>47710</v>
      </c>
      <c r="C4253" t="str">
        <f t="shared" si="66"/>
        <v>47710</v>
      </c>
      <c r="D4253" t="s">
        <v>356</v>
      </c>
      <c r="E4253" t="s">
        <v>2947</v>
      </c>
      <c r="F4253" t="s">
        <v>2437</v>
      </c>
      <c r="G4253" s="144">
        <v>142.29400250999998</v>
      </c>
      <c r="H4253" t="str">
        <f>IF(VLOOKUP(A4253,$J$4:$K$19,2)="Y",IF(G4253&lt;='State Zip Codes'!$P$4,'State Zip Codes'!$P$3,IF(G4253&lt;='State Zip Codes'!$Q$4,'State Zip Codes'!$Q$3,IF(G4253&lt;='State Zip Codes'!$R$4,'State Zip Codes'!$R$3,IF(G4253&lt;='State Zip Codes'!$S$4,'State Zip Codes'!$S$3,IF(G4253&lt;='State Zip Codes'!$T$4,'State Zip Codes'!$T$3,"OUT OF TERRITORY"))))),$U$3)</f>
        <v>Zone 5</v>
      </c>
    </row>
    <row r="4254" spans="1:8" x14ac:dyDescent="0.25">
      <c r="A4254" t="s">
        <v>370</v>
      </c>
      <c r="B4254">
        <v>46406</v>
      </c>
      <c r="C4254" t="str">
        <f t="shared" si="66"/>
        <v>46406</v>
      </c>
      <c r="D4254" t="s">
        <v>356</v>
      </c>
      <c r="E4254" t="s">
        <v>512</v>
      </c>
      <c r="F4254" t="s">
        <v>2946</v>
      </c>
      <c r="G4254" s="144">
        <v>142.29400250999998</v>
      </c>
      <c r="H4254" t="str">
        <f>IF(VLOOKUP(A4254,$J$4:$K$19,2)="Y",IF(G4254&lt;='State Zip Codes'!$P$4,'State Zip Codes'!$P$3,IF(G4254&lt;='State Zip Codes'!$Q$4,'State Zip Codes'!$Q$3,IF(G4254&lt;='State Zip Codes'!$R$4,'State Zip Codes'!$R$3,IF(G4254&lt;='State Zip Codes'!$S$4,'State Zip Codes'!$S$3,IF(G4254&lt;='State Zip Codes'!$T$4,'State Zip Codes'!$T$3,"OUT OF TERRITORY"))))),$U$3)</f>
        <v>Zone 5</v>
      </c>
    </row>
    <row r="4255" spans="1:8" x14ac:dyDescent="0.25">
      <c r="A4255" t="s">
        <v>370</v>
      </c>
      <c r="B4255">
        <v>46323</v>
      </c>
      <c r="C4255" t="str">
        <f t="shared" si="66"/>
        <v>46323</v>
      </c>
      <c r="D4255" t="s">
        <v>356</v>
      </c>
      <c r="E4255" t="s">
        <v>512</v>
      </c>
      <c r="F4255" t="s">
        <v>1978</v>
      </c>
      <c r="G4255" s="144">
        <v>142.9153737</v>
      </c>
      <c r="H4255" t="str">
        <f>IF(VLOOKUP(A4255,$J$4:$K$19,2)="Y",IF(G4255&lt;='State Zip Codes'!$P$4,'State Zip Codes'!$P$3,IF(G4255&lt;='State Zip Codes'!$Q$4,'State Zip Codes'!$Q$3,IF(G4255&lt;='State Zip Codes'!$R$4,'State Zip Codes'!$R$3,IF(G4255&lt;='State Zip Codes'!$S$4,'State Zip Codes'!$S$3,IF(G4255&lt;='State Zip Codes'!$T$4,'State Zip Codes'!$T$3,"OUT OF TERRITORY"))))),$U$3)</f>
        <v>Zone 5</v>
      </c>
    </row>
    <row r="4256" spans="1:8" x14ac:dyDescent="0.25">
      <c r="A4256" t="s">
        <v>370</v>
      </c>
      <c r="B4256">
        <v>47715</v>
      </c>
      <c r="C4256" t="str">
        <f t="shared" si="66"/>
        <v>47715</v>
      </c>
      <c r="D4256" t="s">
        <v>356</v>
      </c>
      <c r="E4256" t="s">
        <v>2947</v>
      </c>
      <c r="F4256" t="s">
        <v>2437</v>
      </c>
      <c r="G4256" s="144">
        <v>143.53674488999999</v>
      </c>
      <c r="H4256" t="str">
        <f>IF(VLOOKUP(A4256,$J$4:$K$19,2)="Y",IF(G4256&lt;='State Zip Codes'!$P$4,'State Zip Codes'!$P$3,IF(G4256&lt;='State Zip Codes'!$Q$4,'State Zip Codes'!$Q$3,IF(G4256&lt;='State Zip Codes'!$R$4,'State Zip Codes'!$R$3,IF(G4256&lt;='State Zip Codes'!$S$4,'State Zip Codes'!$S$3,IF(G4256&lt;='State Zip Codes'!$T$4,'State Zip Codes'!$T$3,"OUT OF TERRITORY"))))),$U$3)</f>
        <v>Zone 5</v>
      </c>
    </row>
    <row r="4257" spans="1:8" x14ac:dyDescent="0.25">
      <c r="A4257" t="s">
        <v>370</v>
      </c>
      <c r="B4257">
        <v>47616</v>
      </c>
      <c r="C4257" t="str">
        <f t="shared" si="66"/>
        <v>47616</v>
      </c>
      <c r="D4257" t="s">
        <v>356</v>
      </c>
      <c r="E4257" t="s">
        <v>2951</v>
      </c>
      <c r="F4257" t="s">
        <v>2957</v>
      </c>
      <c r="G4257" s="144">
        <v>143.53674488999999</v>
      </c>
      <c r="H4257" t="str">
        <f>IF(VLOOKUP(A4257,$J$4:$K$19,2)="Y",IF(G4257&lt;='State Zip Codes'!$P$4,'State Zip Codes'!$P$3,IF(G4257&lt;='State Zip Codes'!$Q$4,'State Zip Codes'!$Q$3,IF(G4257&lt;='State Zip Codes'!$R$4,'State Zip Codes'!$R$3,IF(G4257&lt;='State Zip Codes'!$S$4,'State Zip Codes'!$S$3,IF(G4257&lt;='State Zip Codes'!$T$4,'State Zip Codes'!$T$3,"OUT OF TERRITORY"))))),$U$3)</f>
        <v>Zone 5</v>
      </c>
    </row>
    <row r="4258" spans="1:8" x14ac:dyDescent="0.25">
      <c r="A4258" t="s">
        <v>370</v>
      </c>
      <c r="B4258">
        <v>46324</v>
      </c>
      <c r="C4258" t="str">
        <f t="shared" si="66"/>
        <v>46324</v>
      </c>
      <c r="D4258" t="s">
        <v>356</v>
      </c>
      <c r="E4258" t="s">
        <v>512</v>
      </c>
      <c r="F4258" t="s">
        <v>1978</v>
      </c>
      <c r="G4258" s="144">
        <v>143.53674488999999</v>
      </c>
      <c r="H4258" t="str">
        <f>IF(VLOOKUP(A4258,$J$4:$K$19,2)="Y",IF(G4258&lt;='State Zip Codes'!$P$4,'State Zip Codes'!$P$3,IF(G4258&lt;='State Zip Codes'!$Q$4,'State Zip Codes'!$Q$3,IF(G4258&lt;='State Zip Codes'!$R$4,'State Zip Codes'!$R$3,IF(G4258&lt;='State Zip Codes'!$S$4,'State Zip Codes'!$S$3,IF(G4258&lt;='State Zip Codes'!$T$4,'State Zip Codes'!$T$3,"OUT OF TERRITORY"))))),$U$3)</f>
        <v>Zone 5</v>
      </c>
    </row>
    <row r="4259" spans="1:8" x14ac:dyDescent="0.25">
      <c r="A4259" t="s">
        <v>370</v>
      </c>
      <c r="B4259">
        <v>46703</v>
      </c>
      <c r="C4259" t="str">
        <f t="shared" si="66"/>
        <v>46703</v>
      </c>
      <c r="D4259" t="s">
        <v>356</v>
      </c>
      <c r="E4259" t="s">
        <v>2938</v>
      </c>
      <c r="F4259" t="s">
        <v>2958</v>
      </c>
      <c r="G4259" s="144">
        <v>144.15811607999999</v>
      </c>
      <c r="H4259" t="str">
        <f>IF(VLOOKUP(A4259,$J$4:$K$19,2)="Y",IF(G4259&lt;='State Zip Codes'!$P$4,'State Zip Codes'!$P$3,IF(G4259&lt;='State Zip Codes'!$Q$4,'State Zip Codes'!$Q$3,IF(G4259&lt;='State Zip Codes'!$R$4,'State Zip Codes'!$R$3,IF(G4259&lt;='State Zip Codes'!$S$4,'State Zip Codes'!$S$3,IF(G4259&lt;='State Zip Codes'!$T$4,'State Zip Codes'!$T$3,"OUT OF TERRITORY"))))),$U$3)</f>
        <v>Zone 5</v>
      </c>
    </row>
    <row r="4260" spans="1:8" x14ac:dyDescent="0.25">
      <c r="A4260" t="s">
        <v>370</v>
      </c>
      <c r="B4260">
        <v>47722</v>
      </c>
      <c r="C4260" t="str">
        <f t="shared" si="66"/>
        <v>47722</v>
      </c>
      <c r="D4260" t="s">
        <v>356</v>
      </c>
      <c r="E4260" t="s">
        <v>2947</v>
      </c>
      <c r="F4260" t="s">
        <v>2437</v>
      </c>
      <c r="G4260" s="144">
        <v>144.15811607999999</v>
      </c>
      <c r="H4260" t="str">
        <f>IF(VLOOKUP(A4260,$J$4:$K$19,2)="Y",IF(G4260&lt;='State Zip Codes'!$P$4,'State Zip Codes'!$P$3,IF(G4260&lt;='State Zip Codes'!$Q$4,'State Zip Codes'!$Q$3,IF(G4260&lt;='State Zip Codes'!$R$4,'State Zip Codes'!$R$3,IF(G4260&lt;='State Zip Codes'!$S$4,'State Zip Codes'!$S$3,IF(G4260&lt;='State Zip Codes'!$T$4,'State Zip Codes'!$T$3,"OUT OF TERRITORY"))))),$U$3)</f>
        <v>Zone 5</v>
      </c>
    </row>
    <row r="4261" spans="1:8" x14ac:dyDescent="0.25">
      <c r="A4261" t="s">
        <v>370</v>
      </c>
      <c r="B4261">
        <v>46776</v>
      </c>
      <c r="C4261" t="str">
        <f t="shared" si="66"/>
        <v>46776</v>
      </c>
      <c r="D4261" t="s">
        <v>356</v>
      </c>
      <c r="E4261" t="s">
        <v>2938</v>
      </c>
      <c r="F4261" t="s">
        <v>2959</v>
      </c>
      <c r="G4261" s="144">
        <v>144.77948727</v>
      </c>
      <c r="H4261" t="str">
        <f>IF(VLOOKUP(A4261,$J$4:$K$19,2)="Y",IF(G4261&lt;='State Zip Codes'!$P$4,'State Zip Codes'!$P$3,IF(G4261&lt;='State Zip Codes'!$Q$4,'State Zip Codes'!$Q$3,IF(G4261&lt;='State Zip Codes'!$R$4,'State Zip Codes'!$R$3,IF(G4261&lt;='State Zip Codes'!$S$4,'State Zip Codes'!$S$3,IF(G4261&lt;='State Zip Codes'!$T$4,'State Zip Codes'!$T$3,"OUT OF TERRITORY"))))),$U$3)</f>
        <v>Zone 5</v>
      </c>
    </row>
    <row r="4262" spans="1:8" x14ac:dyDescent="0.25">
      <c r="A4262" t="s">
        <v>370</v>
      </c>
      <c r="B4262">
        <v>47721</v>
      </c>
      <c r="C4262" t="str">
        <f t="shared" si="66"/>
        <v>47721</v>
      </c>
      <c r="D4262" t="s">
        <v>356</v>
      </c>
      <c r="E4262" t="s">
        <v>2947</v>
      </c>
      <c r="F4262" t="s">
        <v>2437</v>
      </c>
      <c r="G4262" s="144">
        <v>144.77948727</v>
      </c>
      <c r="H4262" t="str">
        <f>IF(VLOOKUP(A4262,$J$4:$K$19,2)="Y",IF(G4262&lt;='State Zip Codes'!$P$4,'State Zip Codes'!$P$3,IF(G4262&lt;='State Zip Codes'!$Q$4,'State Zip Codes'!$Q$3,IF(G4262&lt;='State Zip Codes'!$R$4,'State Zip Codes'!$R$3,IF(G4262&lt;='State Zip Codes'!$S$4,'State Zip Codes'!$S$3,IF(G4262&lt;='State Zip Codes'!$T$4,'State Zip Codes'!$T$3,"OUT OF TERRITORY"))))),$U$3)</f>
        <v>Zone 5</v>
      </c>
    </row>
    <row r="4263" spans="1:8" x14ac:dyDescent="0.25">
      <c r="A4263" t="s">
        <v>370</v>
      </c>
      <c r="B4263">
        <v>47740</v>
      </c>
      <c r="C4263" t="str">
        <f t="shared" si="66"/>
        <v>47740</v>
      </c>
      <c r="D4263" t="s">
        <v>356</v>
      </c>
      <c r="E4263" t="s">
        <v>2947</v>
      </c>
      <c r="F4263" t="s">
        <v>2437</v>
      </c>
      <c r="G4263" s="144">
        <v>144.77948727</v>
      </c>
      <c r="H4263" t="str">
        <f>IF(VLOOKUP(A4263,$J$4:$K$19,2)="Y",IF(G4263&lt;='State Zip Codes'!$P$4,'State Zip Codes'!$P$3,IF(G4263&lt;='State Zip Codes'!$Q$4,'State Zip Codes'!$Q$3,IF(G4263&lt;='State Zip Codes'!$R$4,'State Zip Codes'!$R$3,IF(G4263&lt;='State Zip Codes'!$S$4,'State Zip Codes'!$S$3,IF(G4263&lt;='State Zip Codes'!$T$4,'State Zip Codes'!$T$3,"OUT OF TERRITORY"))))),$U$3)</f>
        <v>Zone 5</v>
      </c>
    </row>
    <row r="4264" spans="1:8" x14ac:dyDescent="0.25">
      <c r="A4264" t="s">
        <v>370</v>
      </c>
      <c r="B4264">
        <v>47747</v>
      </c>
      <c r="C4264" t="str">
        <f t="shared" si="66"/>
        <v>47747</v>
      </c>
      <c r="D4264" t="s">
        <v>356</v>
      </c>
      <c r="E4264" t="s">
        <v>2947</v>
      </c>
      <c r="F4264" t="s">
        <v>2437</v>
      </c>
      <c r="G4264" s="144">
        <v>144.77948727</v>
      </c>
      <c r="H4264" t="str">
        <f>IF(VLOOKUP(A4264,$J$4:$K$19,2)="Y",IF(G4264&lt;='State Zip Codes'!$P$4,'State Zip Codes'!$P$3,IF(G4264&lt;='State Zip Codes'!$Q$4,'State Zip Codes'!$Q$3,IF(G4264&lt;='State Zip Codes'!$R$4,'State Zip Codes'!$R$3,IF(G4264&lt;='State Zip Codes'!$S$4,'State Zip Codes'!$S$3,IF(G4264&lt;='State Zip Codes'!$T$4,'State Zip Codes'!$T$3,"OUT OF TERRITORY"))))),$U$3)</f>
        <v>Zone 5</v>
      </c>
    </row>
    <row r="4265" spans="1:8" x14ac:dyDescent="0.25">
      <c r="A4265" t="s">
        <v>370</v>
      </c>
      <c r="B4265">
        <v>47750</v>
      </c>
      <c r="C4265" t="str">
        <f t="shared" si="66"/>
        <v>47750</v>
      </c>
      <c r="D4265" t="s">
        <v>356</v>
      </c>
      <c r="E4265" t="s">
        <v>2947</v>
      </c>
      <c r="F4265" t="s">
        <v>2437</v>
      </c>
      <c r="G4265" s="144">
        <v>144.77948727</v>
      </c>
      <c r="H4265" t="str">
        <f>IF(VLOOKUP(A4265,$J$4:$K$19,2)="Y",IF(G4265&lt;='State Zip Codes'!$P$4,'State Zip Codes'!$P$3,IF(G4265&lt;='State Zip Codes'!$Q$4,'State Zip Codes'!$Q$3,IF(G4265&lt;='State Zip Codes'!$R$4,'State Zip Codes'!$R$3,IF(G4265&lt;='State Zip Codes'!$S$4,'State Zip Codes'!$S$3,IF(G4265&lt;='State Zip Codes'!$T$4,'State Zip Codes'!$T$3,"OUT OF TERRITORY"))))),$U$3)</f>
        <v>Zone 5</v>
      </c>
    </row>
    <row r="4266" spans="1:8" x14ac:dyDescent="0.25">
      <c r="A4266" t="s">
        <v>370</v>
      </c>
      <c r="B4266">
        <v>47708</v>
      </c>
      <c r="C4266" t="str">
        <f t="shared" si="66"/>
        <v>47708</v>
      </c>
      <c r="D4266" t="s">
        <v>356</v>
      </c>
      <c r="E4266" t="s">
        <v>2947</v>
      </c>
      <c r="F4266" t="s">
        <v>2437</v>
      </c>
      <c r="G4266" s="144">
        <v>145.40085845999999</v>
      </c>
      <c r="H4266" t="str">
        <f>IF(VLOOKUP(A4266,$J$4:$K$19,2)="Y",IF(G4266&lt;='State Zip Codes'!$P$4,'State Zip Codes'!$P$3,IF(G4266&lt;='State Zip Codes'!$Q$4,'State Zip Codes'!$Q$3,IF(G4266&lt;='State Zip Codes'!$R$4,'State Zip Codes'!$R$3,IF(G4266&lt;='State Zip Codes'!$S$4,'State Zip Codes'!$S$3,IF(G4266&lt;='State Zip Codes'!$T$4,'State Zip Codes'!$T$3,"OUT OF TERRITORY"))))),$U$3)</f>
        <v>Zone 5</v>
      </c>
    </row>
    <row r="4267" spans="1:8" x14ac:dyDescent="0.25">
      <c r="A4267" t="s">
        <v>370</v>
      </c>
      <c r="B4267">
        <v>47714</v>
      </c>
      <c r="C4267" t="str">
        <f t="shared" si="66"/>
        <v>47714</v>
      </c>
      <c r="D4267" t="s">
        <v>356</v>
      </c>
      <c r="E4267" t="s">
        <v>2947</v>
      </c>
      <c r="F4267" t="s">
        <v>2437</v>
      </c>
      <c r="G4267" s="144">
        <v>146.02222964999999</v>
      </c>
      <c r="H4267" t="str">
        <f>IF(VLOOKUP(A4267,$J$4:$K$19,2)="Y",IF(G4267&lt;='State Zip Codes'!$P$4,'State Zip Codes'!$P$3,IF(G4267&lt;='State Zip Codes'!$Q$4,'State Zip Codes'!$Q$3,IF(G4267&lt;='State Zip Codes'!$R$4,'State Zip Codes'!$R$3,IF(G4267&lt;='State Zip Codes'!$S$4,'State Zip Codes'!$S$3,IF(G4267&lt;='State Zip Codes'!$T$4,'State Zip Codes'!$T$3,"OUT OF TERRITORY"))))),$U$3)</f>
        <v>Zone 5</v>
      </c>
    </row>
    <row r="4268" spans="1:8" x14ac:dyDescent="0.25">
      <c r="A4268" t="s">
        <v>370</v>
      </c>
      <c r="B4268">
        <v>47638</v>
      </c>
      <c r="C4268" t="str">
        <f t="shared" si="66"/>
        <v>47638</v>
      </c>
      <c r="D4268" t="s">
        <v>356</v>
      </c>
      <c r="E4268" t="s">
        <v>2951</v>
      </c>
      <c r="F4268" t="s">
        <v>2960</v>
      </c>
      <c r="G4268" s="144">
        <v>146.02222964999999</v>
      </c>
      <c r="H4268" t="str">
        <f>IF(VLOOKUP(A4268,$J$4:$K$19,2)="Y",IF(G4268&lt;='State Zip Codes'!$P$4,'State Zip Codes'!$P$3,IF(G4268&lt;='State Zip Codes'!$Q$4,'State Zip Codes'!$Q$3,IF(G4268&lt;='State Zip Codes'!$R$4,'State Zip Codes'!$R$3,IF(G4268&lt;='State Zip Codes'!$S$4,'State Zip Codes'!$S$3,IF(G4268&lt;='State Zip Codes'!$T$4,'State Zip Codes'!$T$3,"OUT OF TERRITORY"))))),$U$3)</f>
        <v>Zone 5</v>
      </c>
    </row>
    <row r="4269" spans="1:8" x14ac:dyDescent="0.25">
      <c r="A4269" t="s">
        <v>370</v>
      </c>
      <c r="B4269">
        <v>46312</v>
      </c>
      <c r="C4269" t="str">
        <f t="shared" si="66"/>
        <v>46312</v>
      </c>
      <c r="D4269" t="s">
        <v>356</v>
      </c>
      <c r="E4269" t="s">
        <v>512</v>
      </c>
      <c r="F4269" t="s">
        <v>2961</v>
      </c>
      <c r="G4269" s="144">
        <v>146.64360084</v>
      </c>
      <c r="H4269" t="str">
        <f>IF(VLOOKUP(A4269,$J$4:$K$19,2)="Y",IF(G4269&lt;='State Zip Codes'!$P$4,'State Zip Codes'!$P$3,IF(G4269&lt;='State Zip Codes'!$Q$4,'State Zip Codes'!$Q$3,IF(G4269&lt;='State Zip Codes'!$R$4,'State Zip Codes'!$R$3,IF(G4269&lt;='State Zip Codes'!$S$4,'State Zip Codes'!$S$3,IF(G4269&lt;='State Zip Codes'!$T$4,'State Zip Codes'!$T$3,"OUT OF TERRITORY"))))),$U$3)</f>
        <v>Zone 5</v>
      </c>
    </row>
    <row r="4270" spans="1:8" x14ac:dyDescent="0.25">
      <c r="A4270" t="s">
        <v>370</v>
      </c>
      <c r="B4270">
        <v>47713</v>
      </c>
      <c r="C4270" t="str">
        <f t="shared" si="66"/>
        <v>47713</v>
      </c>
      <c r="D4270" t="s">
        <v>356</v>
      </c>
      <c r="E4270" t="s">
        <v>2947</v>
      </c>
      <c r="F4270" t="s">
        <v>2437</v>
      </c>
      <c r="G4270" s="144">
        <v>146.64360084</v>
      </c>
      <c r="H4270" t="str">
        <f>IF(VLOOKUP(A4270,$J$4:$K$19,2)="Y",IF(G4270&lt;='State Zip Codes'!$P$4,'State Zip Codes'!$P$3,IF(G4270&lt;='State Zip Codes'!$Q$4,'State Zip Codes'!$Q$3,IF(G4270&lt;='State Zip Codes'!$R$4,'State Zip Codes'!$R$3,IF(G4270&lt;='State Zip Codes'!$S$4,'State Zip Codes'!$S$3,IF(G4270&lt;='State Zip Codes'!$T$4,'State Zip Codes'!$T$3,"OUT OF TERRITORY"))))),$U$3)</f>
        <v>Zone 5</v>
      </c>
    </row>
    <row r="4271" spans="1:8" x14ac:dyDescent="0.25">
      <c r="A4271" t="s">
        <v>370</v>
      </c>
      <c r="B4271">
        <v>46327</v>
      </c>
      <c r="C4271" t="str">
        <f t="shared" si="66"/>
        <v>46327</v>
      </c>
      <c r="D4271" t="s">
        <v>356</v>
      </c>
      <c r="E4271" t="s">
        <v>512</v>
      </c>
      <c r="F4271" t="s">
        <v>1978</v>
      </c>
      <c r="G4271" s="144">
        <v>147.26497203</v>
      </c>
      <c r="H4271" t="str">
        <f>IF(VLOOKUP(A4271,$J$4:$K$19,2)="Y",IF(G4271&lt;='State Zip Codes'!$P$4,'State Zip Codes'!$P$3,IF(G4271&lt;='State Zip Codes'!$Q$4,'State Zip Codes'!$Q$3,IF(G4271&lt;='State Zip Codes'!$R$4,'State Zip Codes'!$R$3,IF(G4271&lt;='State Zip Codes'!$S$4,'State Zip Codes'!$S$3,IF(G4271&lt;='State Zip Codes'!$T$4,'State Zip Codes'!$T$3,"OUT OF TERRITORY"))))),$U$3)</f>
        <v>Zone 5</v>
      </c>
    </row>
    <row r="4272" spans="1:8" x14ac:dyDescent="0.25">
      <c r="A4272" t="s">
        <v>370</v>
      </c>
      <c r="B4272">
        <v>46320</v>
      </c>
      <c r="C4272" t="str">
        <f t="shared" si="66"/>
        <v>46320</v>
      </c>
      <c r="D4272" t="s">
        <v>356</v>
      </c>
      <c r="E4272" t="s">
        <v>512</v>
      </c>
      <c r="F4272" t="s">
        <v>1978</v>
      </c>
      <c r="G4272" s="144">
        <v>147.88634321999999</v>
      </c>
      <c r="H4272" t="str">
        <f>IF(VLOOKUP(A4272,$J$4:$K$19,2)="Y",IF(G4272&lt;='State Zip Codes'!$P$4,'State Zip Codes'!$P$3,IF(G4272&lt;='State Zip Codes'!$Q$4,'State Zip Codes'!$Q$3,IF(G4272&lt;='State Zip Codes'!$R$4,'State Zip Codes'!$R$3,IF(G4272&lt;='State Zip Codes'!$S$4,'State Zip Codes'!$S$3,IF(G4272&lt;='State Zip Codes'!$T$4,'State Zip Codes'!$T$3,"OUT OF TERRITORY"))))),$U$3)</f>
        <v>Zone 5</v>
      </c>
    </row>
    <row r="4273" spans="1:8" x14ac:dyDescent="0.25">
      <c r="A4273" t="s">
        <v>370</v>
      </c>
      <c r="B4273">
        <v>47631</v>
      </c>
      <c r="C4273" t="str">
        <f t="shared" si="66"/>
        <v>47631</v>
      </c>
      <c r="D4273" t="s">
        <v>356</v>
      </c>
      <c r="E4273" t="s">
        <v>2951</v>
      </c>
      <c r="F4273" t="s">
        <v>2962</v>
      </c>
      <c r="G4273" s="144">
        <v>147.88634321999999</v>
      </c>
      <c r="H4273" t="str">
        <f>IF(VLOOKUP(A4273,$J$4:$K$19,2)="Y",IF(G4273&lt;='State Zip Codes'!$P$4,'State Zip Codes'!$P$3,IF(G4273&lt;='State Zip Codes'!$Q$4,'State Zip Codes'!$Q$3,IF(G4273&lt;='State Zip Codes'!$R$4,'State Zip Codes'!$R$3,IF(G4273&lt;='State Zip Codes'!$S$4,'State Zip Codes'!$S$3,IF(G4273&lt;='State Zip Codes'!$T$4,'State Zip Codes'!$T$3,"OUT OF TERRITORY"))))),$U$3)</f>
        <v>Zone 5</v>
      </c>
    </row>
    <row r="4274" spans="1:8" x14ac:dyDescent="0.25">
      <c r="A4274" t="s">
        <v>370</v>
      </c>
      <c r="B4274">
        <v>46737</v>
      </c>
      <c r="C4274" t="str">
        <f t="shared" si="66"/>
        <v>46737</v>
      </c>
      <c r="D4274" t="s">
        <v>356</v>
      </c>
      <c r="E4274" t="s">
        <v>2938</v>
      </c>
      <c r="F4274" t="s">
        <v>532</v>
      </c>
      <c r="G4274" s="144">
        <v>148.50771440999998</v>
      </c>
      <c r="H4274" t="str">
        <f>IF(VLOOKUP(A4274,$J$4:$K$19,2)="Y",IF(G4274&lt;='State Zip Codes'!$P$4,'State Zip Codes'!$P$3,IF(G4274&lt;='State Zip Codes'!$Q$4,'State Zip Codes'!$Q$3,IF(G4274&lt;='State Zip Codes'!$R$4,'State Zip Codes'!$R$3,IF(G4274&lt;='State Zip Codes'!$S$4,'State Zip Codes'!$S$3,IF(G4274&lt;='State Zip Codes'!$T$4,'State Zip Codes'!$T$3,"OUT OF TERRITORY"))))),$U$3)</f>
        <v>Zone 5</v>
      </c>
    </row>
    <row r="4275" spans="1:8" x14ac:dyDescent="0.25">
      <c r="A4275" t="s">
        <v>370</v>
      </c>
      <c r="B4275">
        <v>46394</v>
      </c>
      <c r="C4275" t="str">
        <f t="shared" si="66"/>
        <v>46394</v>
      </c>
      <c r="D4275" t="s">
        <v>356</v>
      </c>
      <c r="E4275" t="s">
        <v>512</v>
      </c>
      <c r="F4275" t="s">
        <v>2963</v>
      </c>
      <c r="G4275" s="144">
        <v>149.1290856</v>
      </c>
      <c r="H4275" t="str">
        <f>IF(VLOOKUP(A4275,$J$4:$K$19,2)="Y",IF(G4275&lt;='State Zip Codes'!$P$4,'State Zip Codes'!$P$3,IF(G4275&lt;='State Zip Codes'!$Q$4,'State Zip Codes'!$Q$3,IF(G4275&lt;='State Zip Codes'!$R$4,'State Zip Codes'!$R$3,IF(G4275&lt;='State Zip Codes'!$S$4,'State Zip Codes'!$S$3,IF(G4275&lt;='State Zip Codes'!$T$4,'State Zip Codes'!$T$3,"OUT OF TERRITORY"))))),$U$3)</f>
        <v>Zone 5</v>
      </c>
    </row>
    <row r="4276" spans="1:8" x14ac:dyDescent="0.25">
      <c r="A4276" t="s">
        <v>370</v>
      </c>
      <c r="B4276">
        <v>47712</v>
      </c>
      <c r="C4276" t="str">
        <f t="shared" si="66"/>
        <v>47712</v>
      </c>
      <c r="D4276" t="s">
        <v>356</v>
      </c>
      <c r="E4276" t="s">
        <v>2947</v>
      </c>
      <c r="F4276" t="s">
        <v>2437</v>
      </c>
      <c r="G4276" s="144">
        <v>149.75045678999999</v>
      </c>
      <c r="H4276" t="str">
        <f>IF(VLOOKUP(A4276,$J$4:$K$19,2)="Y",IF(G4276&lt;='State Zip Codes'!$P$4,'State Zip Codes'!$P$3,IF(G4276&lt;='State Zip Codes'!$Q$4,'State Zip Codes'!$Q$3,IF(G4276&lt;='State Zip Codes'!$R$4,'State Zip Codes'!$R$3,IF(G4276&lt;='State Zip Codes'!$S$4,'State Zip Codes'!$S$3,IF(G4276&lt;='State Zip Codes'!$T$4,'State Zip Codes'!$T$3,"OUT OF TERRITORY"))))),$U$3)</f>
        <v>Zone 5</v>
      </c>
    </row>
    <row r="4277" spans="1:8" x14ac:dyDescent="0.25">
      <c r="A4277" t="s">
        <v>370</v>
      </c>
      <c r="B4277">
        <v>47620</v>
      </c>
      <c r="C4277" t="str">
        <f t="shared" si="66"/>
        <v>47620</v>
      </c>
      <c r="D4277" t="s">
        <v>356</v>
      </c>
      <c r="E4277" t="s">
        <v>2951</v>
      </c>
      <c r="F4277" t="s">
        <v>2362</v>
      </c>
      <c r="G4277" s="144">
        <v>157.82828225999998</v>
      </c>
      <c r="H4277" t="str">
        <f>IF(VLOOKUP(A4277,$J$4:$K$19,2)="Y",IF(G4277&lt;='State Zip Codes'!$P$4,'State Zip Codes'!$P$3,IF(G4277&lt;='State Zip Codes'!$Q$4,'State Zip Codes'!$Q$3,IF(G4277&lt;='State Zip Codes'!$R$4,'State Zip Codes'!$R$3,IF(G4277&lt;='State Zip Codes'!$S$4,'State Zip Codes'!$S$3,IF(G4277&lt;='State Zip Codes'!$T$4,'State Zip Codes'!$T$3,"OUT OF TERRITORY"))))),$U$3)</f>
        <v>Zone 5</v>
      </c>
    </row>
    <row r="4278" spans="1:8" x14ac:dyDescent="0.25">
      <c r="C4278" t="str">
        <f t="shared" si="66"/>
        <v/>
      </c>
    </row>
    <row r="4279" spans="1:8" x14ac:dyDescent="0.25">
      <c r="C4279" t="str">
        <f t="shared" si="66"/>
        <v/>
      </c>
    </row>
    <row r="4280" spans="1:8" x14ac:dyDescent="0.25">
      <c r="A4280" t="s">
        <v>371</v>
      </c>
      <c r="B4280">
        <v>40220</v>
      </c>
      <c r="C4280" t="str">
        <f t="shared" si="66"/>
        <v>40220</v>
      </c>
      <c r="D4280" t="s">
        <v>357</v>
      </c>
      <c r="E4280" t="s">
        <v>388</v>
      </c>
      <c r="F4280" t="s">
        <v>407</v>
      </c>
      <c r="G4280" s="144">
        <v>1.8641135699999998</v>
      </c>
      <c r="H4280" t="str">
        <f>IF(VLOOKUP(A4280,$J$4:$K$19,2)="Y",IF(G4280&lt;='State Zip Codes'!$P$4,'State Zip Codes'!$P$3,IF(G4280&lt;='State Zip Codes'!$Q$4,'State Zip Codes'!$Q$3,IF(G4280&lt;='State Zip Codes'!$R$4,'State Zip Codes'!$R$3,IF(G4280&lt;='State Zip Codes'!$S$4,'State Zip Codes'!$S$3,IF(G4280&lt;='State Zip Codes'!$T$4,'State Zip Codes'!$T$3,"OUT OF TERRITORY"))))),$U$3)</f>
        <v>Zone 5</v>
      </c>
    </row>
    <row r="4281" spans="1:8" x14ac:dyDescent="0.25">
      <c r="A4281" t="s">
        <v>371</v>
      </c>
      <c r="B4281">
        <v>40218</v>
      </c>
      <c r="C4281" t="str">
        <f t="shared" si="66"/>
        <v>40218</v>
      </c>
      <c r="D4281" t="s">
        <v>357</v>
      </c>
      <c r="E4281" t="s">
        <v>388</v>
      </c>
      <c r="F4281" t="s">
        <v>407</v>
      </c>
      <c r="G4281" s="144">
        <v>3.1068559499999999</v>
      </c>
      <c r="H4281" t="str">
        <f>IF(VLOOKUP(A4281,$J$4:$K$19,2)="Y",IF(G4281&lt;='State Zip Codes'!$P$4,'State Zip Codes'!$P$3,IF(G4281&lt;='State Zip Codes'!$Q$4,'State Zip Codes'!$Q$3,IF(G4281&lt;='State Zip Codes'!$R$4,'State Zip Codes'!$R$3,IF(G4281&lt;='State Zip Codes'!$S$4,'State Zip Codes'!$S$3,IF(G4281&lt;='State Zip Codes'!$T$4,'State Zip Codes'!$T$3,"OUT OF TERRITORY"))))),$U$3)</f>
        <v>Zone 5</v>
      </c>
    </row>
    <row r="4282" spans="1:8" x14ac:dyDescent="0.25">
      <c r="A4282" t="s">
        <v>371</v>
      </c>
      <c r="B4282">
        <v>40228</v>
      </c>
      <c r="C4282" t="str">
        <f t="shared" si="66"/>
        <v>40228</v>
      </c>
      <c r="D4282" t="s">
        <v>357</v>
      </c>
      <c r="E4282" t="s">
        <v>388</v>
      </c>
      <c r="F4282" t="s">
        <v>407</v>
      </c>
      <c r="G4282" s="144">
        <v>3.7282271399999996</v>
      </c>
      <c r="H4282" t="str">
        <f>IF(VLOOKUP(A4282,$J$4:$K$19,2)="Y",IF(G4282&lt;='State Zip Codes'!$P$4,'State Zip Codes'!$P$3,IF(G4282&lt;='State Zip Codes'!$Q$4,'State Zip Codes'!$Q$3,IF(G4282&lt;='State Zip Codes'!$R$4,'State Zip Codes'!$R$3,IF(G4282&lt;='State Zip Codes'!$S$4,'State Zip Codes'!$S$3,IF(G4282&lt;='State Zip Codes'!$T$4,'State Zip Codes'!$T$3,"OUT OF TERRITORY"))))),$U$3)</f>
        <v>Zone 5</v>
      </c>
    </row>
    <row r="4283" spans="1:8" x14ac:dyDescent="0.25">
      <c r="A4283" t="s">
        <v>371</v>
      </c>
      <c r="B4283">
        <v>40291</v>
      </c>
      <c r="C4283" t="str">
        <f t="shared" si="66"/>
        <v>40291</v>
      </c>
      <c r="D4283" t="s">
        <v>357</v>
      </c>
      <c r="E4283" t="s">
        <v>388</v>
      </c>
      <c r="F4283" t="s">
        <v>407</v>
      </c>
      <c r="G4283" s="144">
        <v>4.3495983300000001</v>
      </c>
      <c r="H4283" t="str">
        <f>IF(VLOOKUP(A4283,$J$4:$K$19,2)="Y",IF(G4283&lt;='State Zip Codes'!$P$4,'State Zip Codes'!$P$3,IF(G4283&lt;='State Zip Codes'!$Q$4,'State Zip Codes'!$Q$3,IF(G4283&lt;='State Zip Codes'!$R$4,'State Zip Codes'!$R$3,IF(G4283&lt;='State Zip Codes'!$S$4,'State Zip Codes'!$S$3,IF(G4283&lt;='State Zip Codes'!$T$4,'State Zip Codes'!$T$3,"OUT OF TERRITORY"))))),$U$3)</f>
        <v>Zone 5</v>
      </c>
    </row>
    <row r="4284" spans="1:8" x14ac:dyDescent="0.25">
      <c r="A4284" t="s">
        <v>371</v>
      </c>
      <c r="B4284">
        <v>40205</v>
      </c>
      <c r="C4284" t="str">
        <f t="shared" si="66"/>
        <v>40205</v>
      </c>
      <c r="D4284" t="s">
        <v>357</v>
      </c>
      <c r="E4284" t="s">
        <v>388</v>
      </c>
      <c r="F4284" t="s">
        <v>407</v>
      </c>
      <c r="G4284" s="144">
        <v>4.9709695199999997</v>
      </c>
      <c r="H4284" t="str">
        <f>IF(VLOOKUP(A4284,$J$4:$K$19,2)="Y",IF(G4284&lt;='State Zip Codes'!$P$4,'State Zip Codes'!$P$3,IF(G4284&lt;='State Zip Codes'!$Q$4,'State Zip Codes'!$Q$3,IF(G4284&lt;='State Zip Codes'!$R$4,'State Zip Codes'!$R$3,IF(G4284&lt;='State Zip Codes'!$S$4,'State Zip Codes'!$S$3,IF(G4284&lt;='State Zip Codes'!$T$4,'State Zip Codes'!$T$3,"OUT OF TERRITORY"))))),$U$3)</f>
        <v>Zone 5</v>
      </c>
    </row>
    <row r="4285" spans="1:8" x14ac:dyDescent="0.25">
      <c r="A4285" t="s">
        <v>371</v>
      </c>
      <c r="B4285">
        <v>40299</v>
      </c>
      <c r="C4285" t="str">
        <f t="shared" si="66"/>
        <v>40299</v>
      </c>
      <c r="D4285" t="s">
        <v>357</v>
      </c>
      <c r="E4285" t="s">
        <v>388</v>
      </c>
      <c r="F4285" t="s">
        <v>407</v>
      </c>
      <c r="G4285" s="144">
        <v>4.9709695199999997</v>
      </c>
      <c r="H4285" t="str">
        <f>IF(VLOOKUP(A4285,$J$4:$K$19,2)="Y",IF(G4285&lt;='State Zip Codes'!$P$4,'State Zip Codes'!$P$3,IF(G4285&lt;='State Zip Codes'!$Q$4,'State Zip Codes'!$Q$3,IF(G4285&lt;='State Zip Codes'!$R$4,'State Zip Codes'!$R$3,IF(G4285&lt;='State Zip Codes'!$S$4,'State Zip Codes'!$S$3,IF(G4285&lt;='State Zip Codes'!$T$4,'State Zip Codes'!$T$3,"OUT OF TERRITORY"))))),$U$3)</f>
        <v>Zone 5</v>
      </c>
    </row>
    <row r="4286" spans="1:8" x14ac:dyDescent="0.25">
      <c r="A4286" t="s">
        <v>371</v>
      </c>
      <c r="B4286">
        <v>40243</v>
      </c>
      <c r="C4286" t="str">
        <f t="shared" si="66"/>
        <v>40243</v>
      </c>
      <c r="D4286" t="s">
        <v>357</v>
      </c>
      <c r="E4286" t="s">
        <v>388</v>
      </c>
      <c r="F4286" t="s">
        <v>407</v>
      </c>
      <c r="G4286" s="144">
        <v>4.9709695199999997</v>
      </c>
      <c r="H4286" t="str">
        <f>IF(VLOOKUP(A4286,$J$4:$K$19,2)="Y",IF(G4286&lt;='State Zip Codes'!$P$4,'State Zip Codes'!$P$3,IF(G4286&lt;='State Zip Codes'!$Q$4,'State Zip Codes'!$Q$3,IF(G4286&lt;='State Zip Codes'!$R$4,'State Zip Codes'!$R$3,IF(G4286&lt;='State Zip Codes'!$S$4,'State Zip Codes'!$S$3,IF(G4286&lt;='State Zip Codes'!$T$4,'State Zip Codes'!$T$3,"OUT OF TERRITORY"))))),$U$3)</f>
        <v>Zone 5</v>
      </c>
    </row>
    <row r="4287" spans="1:8" x14ac:dyDescent="0.25">
      <c r="A4287" t="s">
        <v>371</v>
      </c>
      <c r="B4287">
        <v>40223</v>
      </c>
      <c r="C4287" t="str">
        <f t="shared" si="66"/>
        <v>40223</v>
      </c>
      <c r="D4287" t="s">
        <v>357</v>
      </c>
      <c r="E4287" t="s">
        <v>388</v>
      </c>
      <c r="F4287" t="s">
        <v>407</v>
      </c>
      <c r="G4287" s="144">
        <v>5.5923407099999993</v>
      </c>
      <c r="H4287" t="str">
        <f>IF(VLOOKUP(A4287,$J$4:$K$19,2)="Y",IF(G4287&lt;='State Zip Codes'!$P$4,'State Zip Codes'!$P$3,IF(G4287&lt;='State Zip Codes'!$Q$4,'State Zip Codes'!$Q$3,IF(G4287&lt;='State Zip Codes'!$R$4,'State Zip Codes'!$R$3,IF(G4287&lt;='State Zip Codes'!$S$4,'State Zip Codes'!$S$3,IF(G4287&lt;='State Zip Codes'!$T$4,'State Zip Codes'!$T$3,"OUT OF TERRITORY"))))),$U$3)</f>
        <v>Zone 5</v>
      </c>
    </row>
    <row r="4288" spans="1:8" x14ac:dyDescent="0.25">
      <c r="A4288" t="s">
        <v>371</v>
      </c>
      <c r="B4288">
        <v>40242</v>
      </c>
      <c r="C4288" t="str">
        <f t="shared" si="66"/>
        <v>40242</v>
      </c>
      <c r="D4288" t="s">
        <v>357</v>
      </c>
      <c r="E4288" t="s">
        <v>388</v>
      </c>
      <c r="F4288" t="s">
        <v>407</v>
      </c>
      <c r="G4288" s="144">
        <v>5.5923407099999993</v>
      </c>
      <c r="H4288" t="str">
        <f>IF(VLOOKUP(A4288,$J$4:$K$19,2)="Y",IF(G4288&lt;='State Zip Codes'!$P$4,'State Zip Codes'!$P$3,IF(G4288&lt;='State Zip Codes'!$Q$4,'State Zip Codes'!$Q$3,IF(G4288&lt;='State Zip Codes'!$R$4,'State Zip Codes'!$R$3,IF(G4288&lt;='State Zip Codes'!$S$4,'State Zip Codes'!$S$3,IF(G4288&lt;='State Zip Codes'!$T$4,'State Zip Codes'!$T$3,"OUT OF TERRITORY"))))),$U$3)</f>
        <v>Zone 5</v>
      </c>
    </row>
    <row r="4289" spans="1:8" x14ac:dyDescent="0.25">
      <c r="A4289" t="s">
        <v>371</v>
      </c>
      <c r="B4289">
        <v>40207</v>
      </c>
      <c r="C4289" t="str">
        <f t="shared" si="66"/>
        <v>40207</v>
      </c>
      <c r="D4289" t="s">
        <v>357</v>
      </c>
      <c r="E4289" t="s">
        <v>388</v>
      </c>
      <c r="F4289" t="s">
        <v>407</v>
      </c>
      <c r="G4289" s="144">
        <v>6.2137118999999998</v>
      </c>
      <c r="H4289" t="str">
        <f>IF(VLOOKUP(A4289,$J$4:$K$19,2)="Y",IF(G4289&lt;='State Zip Codes'!$P$4,'State Zip Codes'!$P$3,IF(G4289&lt;='State Zip Codes'!$Q$4,'State Zip Codes'!$Q$3,IF(G4289&lt;='State Zip Codes'!$R$4,'State Zip Codes'!$R$3,IF(G4289&lt;='State Zip Codes'!$S$4,'State Zip Codes'!$S$3,IF(G4289&lt;='State Zip Codes'!$T$4,'State Zip Codes'!$T$3,"OUT OF TERRITORY"))))),$U$3)</f>
        <v>Zone 5</v>
      </c>
    </row>
    <row r="4290" spans="1:8" x14ac:dyDescent="0.25">
      <c r="A4290" t="s">
        <v>371</v>
      </c>
      <c r="B4290">
        <v>40222</v>
      </c>
      <c r="C4290" t="str">
        <f t="shared" si="66"/>
        <v>40222</v>
      </c>
      <c r="D4290" t="s">
        <v>357</v>
      </c>
      <c r="E4290" t="s">
        <v>388</v>
      </c>
      <c r="F4290" t="s">
        <v>407</v>
      </c>
      <c r="G4290" s="144">
        <v>6.2137118999999998</v>
      </c>
      <c r="H4290" t="str">
        <f>IF(VLOOKUP(A4290,$J$4:$K$19,2)="Y",IF(G4290&lt;='State Zip Codes'!$P$4,'State Zip Codes'!$P$3,IF(G4290&lt;='State Zip Codes'!$Q$4,'State Zip Codes'!$Q$3,IF(G4290&lt;='State Zip Codes'!$R$4,'State Zip Codes'!$R$3,IF(G4290&lt;='State Zip Codes'!$S$4,'State Zip Codes'!$S$3,IF(G4290&lt;='State Zip Codes'!$T$4,'State Zip Codes'!$T$3,"OUT OF TERRITORY"))))),$U$3)</f>
        <v>Zone 5</v>
      </c>
    </row>
    <row r="4291" spans="1:8" x14ac:dyDescent="0.25">
      <c r="A4291" t="s">
        <v>371</v>
      </c>
      <c r="B4291">
        <v>40219</v>
      </c>
      <c r="C4291" t="str">
        <f t="shared" si="66"/>
        <v>40219</v>
      </c>
      <c r="D4291" t="s">
        <v>357</v>
      </c>
      <c r="E4291" t="s">
        <v>388</v>
      </c>
      <c r="F4291" t="s">
        <v>407</v>
      </c>
      <c r="G4291" s="144">
        <v>6.2137118999999998</v>
      </c>
      <c r="H4291" t="str">
        <f>IF(VLOOKUP(A4291,$J$4:$K$19,2)="Y",IF(G4291&lt;='State Zip Codes'!$P$4,'State Zip Codes'!$P$3,IF(G4291&lt;='State Zip Codes'!$Q$4,'State Zip Codes'!$Q$3,IF(G4291&lt;='State Zip Codes'!$R$4,'State Zip Codes'!$R$3,IF(G4291&lt;='State Zip Codes'!$S$4,'State Zip Codes'!$S$3,IF(G4291&lt;='State Zip Codes'!$T$4,'State Zip Codes'!$T$3,"OUT OF TERRITORY"))))),$U$3)</f>
        <v>Zone 5</v>
      </c>
    </row>
    <row r="4292" spans="1:8" x14ac:dyDescent="0.25">
      <c r="A4292" t="s">
        <v>371</v>
      </c>
      <c r="B4292">
        <v>40213</v>
      </c>
      <c r="C4292" t="str">
        <f t="shared" si="66"/>
        <v>40213</v>
      </c>
      <c r="D4292" t="s">
        <v>357</v>
      </c>
      <c r="E4292" t="s">
        <v>388</v>
      </c>
      <c r="F4292" t="s">
        <v>407</v>
      </c>
      <c r="G4292" s="144">
        <v>6.2137118999999998</v>
      </c>
      <c r="H4292" t="str">
        <f>IF(VLOOKUP(A4292,$J$4:$K$19,2)="Y",IF(G4292&lt;='State Zip Codes'!$P$4,'State Zip Codes'!$P$3,IF(G4292&lt;='State Zip Codes'!$Q$4,'State Zip Codes'!$Q$3,IF(G4292&lt;='State Zip Codes'!$R$4,'State Zip Codes'!$R$3,IF(G4292&lt;='State Zip Codes'!$S$4,'State Zip Codes'!$S$3,IF(G4292&lt;='State Zip Codes'!$T$4,'State Zip Codes'!$T$3,"OUT OF TERRITORY"))))),$U$3)</f>
        <v>Zone 5</v>
      </c>
    </row>
    <row r="4293" spans="1:8" x14ac:dyDescent="0.25">
      <c r="A4293" t="s">
        <v>371</v>
      </c>
      <c r="B4293">
        <v>40204</v>
      </c>
      <c r="C4293" t="str">
        <f t="shared" ref="C4293:C4356" si="67">TRIM(CLEAN(B4293))</f>
        <v>40204</v>
      </c>
      <c r="D4293" t="s">
        <v>357</v>
      </c>
      <c r="E4293" t="s">
        <v>388</v>
      </c>
      <c r="F4293" t="s">
        <v>407</v>
      </c>
      <c r="G4293" s="144">
        <v>7.4564542799999991</v>
      </c>
      <c r="H4293" t="str">
        <f>IF(VLOOKUP(A4293,$J$4:$K$19,2)="Y",IF(G4293&lt;='State Zip Codes'!$P$4,'State Zip Codes'!$P$3,IF(G4293&lt;='State Zip Codes'!$Q$4,'State Zip Codes'!$Q$3,IF(G4293&lt;='State Zip Codes'!$R$4,'State Zip Codes'!$R$3,IF(G4293&lt;='State Zip Codes'!$S$4,'State Zip Codes'!$S$3,IF(G4293&lt;='State Zip Codes'!$T$4,'State Zip Codes'!$T$3,"OUT OF TERRITORY"))))),$U$3)</f>
        <v>Zone 5</v>
      </c>
    </row>
    <row r="4294" spans="1:8" x14ac:dyDescent="0.25">
      <c r="A4294" t="s">
        <v>371</v>
      </c>
      <c r="B4294">
        <v>40206</v>
      </c>
      <c r="C4294" t="str">
        <f t="shared" si="67"/>
        <v>40206</v>
      </c>
      <c r="D4294" t="s">
        <v>357</v>
      </c>
      <c r="E4294" t="s">
        <v>388</v>
      </c>
      <c r="F4294" t="s">
        <v>407</v>
      </c>
      <c r="G4294" s="144">
        <v>7.4564542799999991</v>
      </c>
      <c r="H4294" t="str">
        <f>IF(VLOOKUP(A4294,$J$4:$K$19,2)="Y",IF(G4294&lt;='State Zip Codes'!$P$4,'State Zip Codes'!$P$3,IF(G4294&lt;='State Zip Codes'!$Q$4,'State Zip Codes'!$Q$3,IF(G4294&lt;='State Zip Codes'!$R$4,'State Zip Codes'!$R$3,IF(G4294&lt;='State Zip Codes'!$S$4,'State Zip Codes'!$S$3,IF(G4294&lt;='State Zip Codes'!$T$4,'State Zip Codes'!$T$3,"OUT OF TERRITORY"))))),$U$3)</f>
        <v>Zone 5</v>
      </c>
    </row>
    <row r="4295" spans="1:8" x14ac:dyDescent="0.25">
      <c r="A4295" t="s">
        <v>371</v>
      </c>
      <c r="B4295">
        <v>40241</v>
      </c>
      <c r="C4295" t="str">
        <f t="shared" si="67"/>
        <v>40241</v>
      </c>
      <c r="D4295" t="s">
        <v>357</v>
      </c>
      <c r="E4295" t="s">
        <v>388</v>
      </c>
      <c r="F4295" t="s">
        <v>407</v>
      </c>
      <c r="G4295" s="144">
        <v>7.4564542799999991</v>
      </c>
      <c r="H4295" t="str">
        <f>IF(VLOOKUP(A4295,$J$4:$K$19,2)="Y",IF(G4295&lt;='State Zip Codes'!$P$4,'State Zip Codes'!$P$3,IF(G4295&lt;='State Zip Codes'!$Q$4,'State Zip Codes'!$Q$3,IF(G4295&lt;='State Zip Codes'!$R$4,'State Zip Codes'!$R$3,IF(G4295&lt;='State Zip Codes'!$S$4,'State Zip Codes'!$S$3,IF(G4295&lt;='State Zip Codes'!$T$4,'State Zip Codes'!$T$3,"OUT OF TERRITORY"))))),$U$3)</f>
        <v>Zone 5</v>
      </c>
    </row>
    <row r="4296" spans="1:8" x14ac:dyDescent="0.25">
      <c r="A4296" t="s">
        <v>371</v>
      </c>
      <c r="B4296">
        <v>40217</v>
      </c>
      <c r="C4296" t="str">
        <f t="shared" si="67"/>
        <v>40217</v>
      </c>
      <c r="D4296" t="s">
        <v>357</v>
      </c>
      <c r="E4296" t="s">
        <v>388</v>
      </c>
      <c r="F4296" t="s">
        <v>407</v>
      </c>
      <c r="G4296" s="144">
        <v>7.4564542799999991</v>
      </c>
      <c r="H4296" t="str">
        <f>IF(VLOOKUP(A4296,$J$4:$K$19,2)="Y",IF(G4296&lt;='State Zip Codes'!$P$4,'State Zip Codes'!$P$3,IF(G4296&lt;='State Zip Codes'!$Q$4,'State Zip Codes'!$Q$3,IF(G4296&lt;='State Zip Codes'!$R$4,'State Zip Codes'!$R$3,IF(G4296&lt;='State Zip Codes'!$S$4,'State Zip Codes'!$S$3,IF(G4296&lt;='State Zip Codes'!$T$4,'State Zip Codes'!$T$3,"OUT OF TERRITORY"))))),$U$3)</f>
        <v>Zone 5</v>
      </c>
    </row>
    <row r="4297" spans="1:8" x14ac:dyDescent="0.25">
      <c r="A4297" t="s">
        <v>371</v>
      </c>
      <c r="B4297">
        <v>40229</v>
      </c>
      <c r="C4297" t="str">
        <f t="shared" si="67"/>
        <v>40229</v>
      </c>
      <c r="D4297" t="s">
        <v>357</v>
      </c>
      <c r="E4297" t="s">
        <v>388</v>
      </c>
      <c r="F4297" t="s">
        <v>407</v>
      </c>
      <c r="G4297" s="144">
        <v>7.4564542799999991</v>
      </c>
      <c r="H4297" t="str">
        <f>IF(VLOOKUP(A4297,$J$4:$K$19,2)="Y",IF(G4297&lt;='State Zip Codes'!$P$4,'State Zip Codes'!$P$3,IF(G4297&lt;='State Zip Codes'!$Q$4,'State Zip Codes'!$Q$3,IF(G4297&lt;='State Zip Codes'!$R$4,'State Zip Codes'!$R$3,IF(G4297&lt;='State Zip Codes'!$S$4,'State Zip Codes'!$S$3,IF(G4297&lt;='State Zip Codes'!$T$4,'State Zip Codes'!$T$3,"OUT OF TERRITORY"))))),$U$3)</f>
        <v>Zone 5</v>
      </c>
    </row>
    <row r="4298" spans="1:8" x14ac:dyDescent="0.25">
      <c r="A4298" t="s">
        <v>371</v>
      </c>
      <c r="B4298">
        <v>40209</v>
      </c>
      <c r="C4298" t="str">
        <f t="shared" si="67"/>
        <v>40209</v>
      </c>
      <c r="D4298" t="s">
        <v>357</v>
      </c>
      <c r="E4298" t="s">
        <v>388</v>
      </c>
      <c r="F4298" t="s">
        <v>407</v>
      </c>
      <c r="G4298" s="144">
        <v>8.0778254699999987</v>
      </c>
      <c r="H4298" t="str">
        <f>IF(VLOOKUP(A4298,$J$4:$K$19,2)="Y",IF(G4298&lt;='State Zip Codes'!$P$4,'State Zip Codes'!$P$3,IF(G4298&lt;='State Zip Codes'!$Q$4,'State Zip Codes'!$Q$3,IF(G4298&lt;='State Zip Codes'!$R$4,'State Zip Codes'!$R$3,IF(G4298&lt;='State Zip Codes'!$S$4,'State Zip Codes'!$S$3,IF(G4298&lt;='State Zip Codes'!$T$4,'State Zip Codes'!$T$3,"OUT OF TERRITORY"))))),$U$3)</f>
        <v>Zone 5</v>
      </c>
    </row>
    <row r="4299" spans="1:8" x14ac:dyDescent="0.25">
      <c r="A4299" t="s">
        <v>371</v>
      </c>
      <c r="B4299">
        <v>40245</v>
      </c>
      <c r="C4299" t="str">
        <f t="shared" si="67"/>
        <v>40245</v>
      </c>
      <c r="D4299" t="s">
        <v>357</v>
      </c>
      <c r="E4299" t="s">
        <v>388</v>
      </c>
      <c r="F4299" t="s">
        <v>407</v>
      </c>
      <c r="G4299" s="144">
        <v>8.6991966600000001</v>
      </c>
      <c r="H4299" t="str">
        <f>IF(VLOOKUP(A4299,$J$4:$K$19,2)="Y",IF(G4299&lt;='State Zip Codes'!$P$4,'State Zip Codes'!$P$3,IF(G4299&lt;='State Zip Codes'!$Q$4,'State Zip Codes'!$Q$3,IF(G4299&lt;='State Zip Codes'!$R$4,'State Zip Codes'!$R$3,IF(G4299&lt;='State Zip Codes'!$S$4,'State Zip Codes'!$S$3,IF(G4299&lt;='State Zip Codes'!$T$4,'State Zip Codes'!$T$3,"OUT OF TERRITORY"))))),$U$3)</f>
        <v>Zone 5</v>
      </c>
    </row>
    <row r="4300" spans="1:8" x14ac:dyDescent="0.25">
      <c r="A4300" t="s">
        <v>371</v>
      </c>
      <c r="B4300">
        <v>40292</v>
      </c>
      <c r="C4300" t="str">
        <f t="shared" si="67"/>
        <v>40292</v>
      </c>
      <c r="D4300" t="s">
        <v>357</v>
      </c>
      <c r="E4300" t="s">
        <v>388</v>
      </c>
      <c r="F4300" t="s">
        <v>407</v>
      </c>
      <c r="G4300" s="144">
        <v>8.6991966600000001</v>
      </c>
      <c r="H4300" t="str">
        <f>IF(VLOOKUP(A4300,$J$4:$K$19,2)="Y",IF(G4300&lt;='State Zip Codes'!$P$4,'State Zip Codes'!$P$3,IF(G4300&lt;='State Zip Codes'!$Q$4,'State Zip Codes'!$Q$3,IF(G4300&lt;='State Zip Codes'!$R$4,'State Zip Codes'!$R$3,IF(G4300&lt;='State Zip Codes'!$S$4,'State Zip Codes'!$S$3,IF(G4300&lt;='State Zip Codes'!$T$4,'State Zip Codes'!$T$3,"OUT OF TERRITORY"))))),$U$3)</f>
        <v>Zone 5</v>
      </c>
    </row>
    <row r="4301" spans="1:8" x14ac:dyDescent="0.25">
      <c r="A4301" t="s">
        <v>371</v>
      </c>
      <c r="B4301">
        <v>40208</v>
      </c>
      <c r="C4301" t="str">
        <f t="shared" si="67"/>
        <v>40208</v>
      </c>
      <c r="D4301" t="s">
        <v>357</v>
      </c>
      <c r="E4301" t="s">
        <v>388</v>
      </c>
      <c r="F4301" t="s">
        <v>407</v>
      </c>
      <c r="G4301" s="144">
        <v>9.3205678499999998</v>
      </c>
      <c r="H4301" t="str">
        <f>IF(VLOOKUP(A4301,$J$4:$K$19,2)="Y",IF(G4301&lt;='State Zip Codes'!$P$4,'State Zip Codes'!$P$3,IF(G4301&lt;='State Zip Codes'!$Q$4,'State Zip Codes'!$Q$3,IF(G4301&lt;='State Zip Codes'!$R$4,'State Zip Codes'!$R$3,IF(G4301&lt;='State Zip Codes'!$S$4,'State Zip Codes'!$S$3,IF(G4301&lt;='State Zip Codes'!$T$4,'State Zip Codes'!$T$3,"OUT OF TERRITORY"))))),$U$3)</f>
        <v>Zone 5</v>
      </c>
    </row>
    <row r="4302" spans="1:8" x14ac:dyDescent="0.25">
      <c r="A4302" t="s">
        <v>371</v>
      </c>
      <c r="B4302">
        <v>40202</v>
      </c>
      <c r="C4302" t="str">
        <f t="shared" si="67"/>
        <v>40202</v>
      </c>
      <c r="D4302" t="s">
        <v>357</v>
      </c>
      <c r="E4302" t="s">
        <v>388</v>
      </c>
      <c r="F4302" t="s">
        <v>407</v>
      </c>
      <c r="G4302" s="144">
        <v>9.3205678499999998</v>
      </c>
      <c r="H4302" t="str">
        <f>IF(VLOOKUP(A4302,$J$4:$K$19,2)="Y",IF(G4302&lt;='State Zip Codes'!$P$4,'State Zip Codes'!$P$3,IF(G4302&lt;='State Zip Codes'!$Q$4,'State Zip Codes'!$Q$3,IF(G4302&lt;='State Zip Codes'!$R$4,'State Zip Codes'!$R$3,IF(G4302&lt;='State Zip Codes'!$S$4,'State Zip Codes'!$S$3,IF(G4302&lt;='State Zip Codes'!$T$4,'State Zip Codes'!$T$3,"OUT OF TERRITORY"))))),$U$3)</f>
        <v>Zone 5</v>
      </c>
    </row>
    <row r="4303" spans="1:8" x14ac:dyDescent="0.25">
      <c r="A4303" t="s">
        <v>371</v>
      </c>
      <c r="B4303">
        <v>40056</v>
      </c>
      <c r="C4303" t="str">
        <f t="shared" si="67"/>
        <v>40056</v>
      </c>
      <c r="D4303" t="s">
        <v>357</v>
      </c>
      <c r="E4303" t="s">
        <v>2964</v>
      </c>
      <c r="F4303" t="s">
        <v>2965</v>
      </c>
      <c r="G4303" s="144">
        <v>9.9419390399999994</v>
      </c>
      <c r="H4303" t="str">
        <f>IF(VLOOKUP(A4303,$J$4:$K$19,2)="Y",IF(G4303&lt;='State Zip Codes'!$P$4,'State Zip Codes'!$P$3,IF(G4303&lt;='State Zip Codes'!$Q$4,'State Zip Codes'!$Q$3,IF(G4303&lt;='State Zip Codes'!$R$4,'State Zip Codes'!$R$3,IF(G4303&lt;='State Zip Codes'!$S$4,'State Zip Codes'!$S$3,IF(G4303&lt;='State Zip Codes'!$T$4,'State Zip Codes'!$T$3,"OUT OF TERRITORY"))))),$U$3)</f>
        <v>Zone 5</v>
      </c>
    </row>
    <row r="4304" spans="1:8" x14ac:dyDescent="0.25">
      <c r="A4304" t="s">
        <v>371</v>
      </c>
      <c r="B4304">
        <v>40041</v>
      </c>
      <c r="C4304" t="str">
        <f t="shared" si="67"/>
        <v>40041</v>
      </c>
      <c r="D4304" t="s">
        <v>357</v>
      </c>
      <c r="E4304" t="s">
        <v>388</v>
      </c>
      <c r="F4304" t="s">
        <v>2966</v>
      </c>
      <c r="G4304" s="144">
        <v>9.9419390399999994</v>
      </c>
      <c r="H4304" t="str">
        <f>IF(VLOOKUP(A4304,$J$4:$K$19,2)="Y",IF(G4304&lt;='State Zip Codes'!$P$4,'State Zip Codes'!$P$3,IF(G4304&lt;='State Zip Codes'!$Q$4,'State Zip Codes'!$Q$3,IF(G4304&lt;='State Zip Codes'!$R$4,'State Zip Codes'!$R$3,IF(G4304&lt;='State Zip Codes'!$S$4,'State Zip Codes'!$S$3,IF(G4304&lt;='State Zip Codes'!$T$4,'State Zip Codes'!$T$3,"OUT OF TERRITORY"))))),$U$3)</f>
        <v>Zone 5</v>
      </c>
    </row>
    <row r="4305" spans="1:8" x14ac:dyDescent="0.25">
      <c r="A4305" t="s">
        <v>371</v>
      </c>
      <c r="B4305">
        <v>40225</v>
      </c>
      <c r="C4305" t="str">
        <f t="shared" si="67"/>
        <v>40225</v>
      </c>
      <c r="D4305" t="s">
        <v>357</v>
      </c>
      <c r="E4305" t="s">
        <v>388</v>
      </c>
      <c r="F4305" t="s">
        <v>407</v>
      </c>
      <c r="G4305" s="144">
        <v>9.9419390399999994</v>
      </c>
      <c r="H4305" t="str">
        <f>IF(VLOOKUP(A4305,$J$4:$K$19,2)="Y",IF(G4305&lt;='State Zip Codes'!$P$4,'State Zip Codes'!$P$3,IF(G4305&lt;='State Zip Codes'!$Q$4,'State Zip Codes'!$Q$3,IF(G4305&lt;='State Zip Codes'!$R$4,'State Zip Codes'!$R$3,IF(G4305&lt;='State Zip Codes'!$S$4,'State Zip Codes'!$S$3,IF(G4305&lt;='State Zip Codes'!$T$4,'State Zip Codes'!$T$3,"OUT OF TERRITORY"))))),$U$3)</f>
        <v>Zone 5</v>
      </c>
    </row>
    <row r="4306" spans="1:8" x14ac:dyDescent="0.25">
      <c r="A4306" t="s">
        <v>371</v>
      </c>
      <c r="B4306">
        <v>40266</v>
      </c>
      <c r="C4306" t="str">
        <f t="shared" si="67"/>
        <v>40266</v>
      </c>
      <c r="D4306" t="s">
        <v>357</v>
      </c>
      <c r="E4306" t="s">
        <v>388</v>
      </c>
      <c r="F4306" t="s">
        <v>407</v>
      </c>
      <c r="G4306" s="144">
        <v>9.9419390399999994</v>
      </c>
      <c r="H4306" t="str">
        <f>IF(VLOOKUP(A4306,$J$4:$K$19,2)="Y",IF(G4306&lt;='State Zip Codes'!$P$4,'State Zip Codes'!$P$3,IF(G4306&lt;='State Zip Codes'!$Q$4,'State Zip Codes'!$Q$3,IF(G4306&lt;='State Zip Codes'!$R$4,'State Zip Codes'!$R$3,IF(G4306&lt;='State Zip Codes'!$S$4,'State Zip Codes'!$S$3,IF(G4306&lt;='State Zip Codes'!$T$4,'State Zip Codes'!$T$3,"OUT OF TERRITORY"))))),$U$3)</f>
        <v>Zone 5</v>
      </c>
    </row>
    <row r="4307" spans="1:8" x14ac:dyDescent="0.25">
      <c r="A4307" t="s">
        <v>371</v>
      </c>
      <c r="B4307">
        <v>40280</v>
      </c>
      <c r="C4307" t="str">
        <f t="shared" si="67"/>
        <v>40280</v>
      </c>
      <c r="D4307" t="s">
        <v>357</v>
      </c>
      <c r="E4307" t="s">
        <v>388</v>
      </c>
      <c r="F4307" t="s">
        <v>407</v>
      </c>
      <c r="G4307" s="144">
        <v>9.9419390399999994</v>
      </c>
      <c r="H4307" t="str">
        <f>IF(VLOOKUP(A4307,$J$4:$K$19,2)="Y",IF(G4307&lt;='State Zip Codes'!$P$4,'State Zip Codes'!$P$3,IF(G4307&lt;='State Zip Codes'!$Q$4,'State Zip Codes'!$Q$3,IF(G4307&lt;='State Zip Codes'!$R$4,'State Zip Codes'!$R$3,IF(G4307&lt;='State Zip Codes'!$S$4,'State Zip Codes'!$S$3,IF(G4307&lt;='State Zip Codes'!$T$4,'State Zip Codes'!$T$3,"OUT OF TERRITORY"))))),$U$3)</f>
        <v>Zone 5</v>
      </c>
    </row>
    <row r="4308" spans="1:8" x14ac:dyDescent="0.25">
      <c r="A4308" t="s">
        <v>371</v>
      </c>
      <c r="B4308">
        <v>40281</v>
      </c>
      <c r="C4308" t="str">
        <f t="shared" si="67"/>
        <v>40281</v>
      </c>
      <c r="D4308" t="s">
        <v>357</v>
      </c>
      <c r="E4308" t="s">
        <v>388</v>
      </c>
      <c r="F4308" t="s">
        <v>407</v>
      </c>
      <c r="G4308" s="144">
        <v>9.9419390399999994</v>
      </c>
      <c r="H4308" t="str">
        <f>IF(VLOOKUP(A4308,$J$4:$K$19,2)="Y",IF(G4308&lt;='State Zip Codes'!$P$4,'State Zip Codes'!$P$3,IF(G4308&lt;='State Zip Codes'!$Q$4,'State Zip Codes'!$Q$3,IF(G4308&lt;='State Zip Codes'!$R$4,'State Zip Codes'!$R$3,IF(G4308&lt;='State Zip Codes'!$S$4,'State Zip Codes'!$S$3,IF(G4308&lt;='State Zip Codes'!$T$4,'State Zip Codes'!$T$3,"OUT OF TERRITORY"))))),$U$3)</f>
        <v>Zone 5</v>
      </c>
    </row>
    <row r="4309" spans="1:8" x14ac:dyDescent="0.25">
      <c r="A4309" t="s">
        <v>371</v>
      </c>
      <c r="B4309">
        <v>40282</v>
      </c>
      <c r="C4309" t="str">
        <f t="shared" si="67"/>
        <v>40282</v>
      </c>
      <c r="D4309" t="s">
        <v>357</v>
      </c>
      <c r="E4309" t="s">
        <v>388</v>
      </c>
      <c r="F4309" t="s">
        <v>407</v>
      </c>
      <c r="G4309" s="144">
        <v>9.9419390399999994</v>
      </c>
      <c r="H4309" t="str">
        <f>IF(VLOOKUP(A4309,$J$4:$K$19,2)="Y",IF(G4309&lt;='State Zip Codes'!$P$4,'State Zip Codes'!$P$3,IF(G4309&lt;='State Zip Codes'!$Q$4,'State Zip Codes'!$Q$3,IF(G4309&lt;='State Zip Codes'!$R$4,'State Zip Codes'!$R$3,IF(G4309&lt;='State Zip Codes'!$S$4,'State Zip Codes'!$S$3,IF(G4309&lt;='State Zip Codes'!$T$4,'State Zip Codes'!$T$3,"OUT OF TERRITORY"))))),$U$3)</f>
        <v>Zone 5</v>
      </c>
    </row>
    <row r="4310" spans="1:8" x14ac:dyDescent="0.25">
      <c r="A4310" t="s">
        <v>371</v>
      </c>
      <c r="B4310">
        <v>40283</v>
      </c>
      <c r="C4310" t="str">
        <f t="shared" si="67"/>
        <v>40283</v>
      </c>
      <c r="D4310" t="s">
        <v>357</v>
      </c>
      <c r="E4310" t="s">
        <v>388</v>
      </c>
      <c r="F4310" t="s">
        <v>407</v>
      </c>
      <c r="G4310" s="144">
        <v>9.9419390399999994</v>
      </c>
      <c r="H4310" t="str">
        <f>IF(VLOOKUP(A4310,$J$4:$K$19,2)="Y",IF(G4310&lt;='State Zip Codes'!$P$4,'State Zip Codes'!$P$3,IF(G4310&lt;='State Zip Codes'!$Q$4,'State Zip Codes'!$Q$3,IF(G4310&lt;='State Zip Codes'!$R$4,'State Zip Codes'!$R$3,IF(G4310&lt;='State Zip Codes'!$S$4,'State Zip Codes'!$S$3,IF(G4310&lt;='State Zip Codes'!$T$4,'State Zip Codes'!$T$3,"OUT OF TERRITORY"))))),$U$3)</f>
        <v>Zone 5</v>
      </c>
    </row>
    <row r="4311" spans="1:8" x14ac:dyDescent="0.25">
      <c r="A4311" t="s">
        <v>371</v>
      </c>
      <c r="B4311">
        <v>40287</v>
      </c>
      <c r="C4311" t="str">
        <f t="shared" si="67"/>
        <v>40287</v>
      </c>
      <c r="D4311" t="s">
        <v>357</v>
      </c>
      <c r="E4311" t="s">
        <v>388</v>
      </c>
      <c r="F4311" t="s">
        <v>407</v>
      </c>
      <c r="G4311" s="144">
        <v>9.9419390399999994</v>
      </c>
      <c r="H4311" t="str">
        <f>IF(VLOOKUP(A4311,$J$4:$K$19,2)="Y",IF(G4311&lt;='State Zip Codes'!$P$4,'State Zip Codes'!$P$3,IF(G4311&lt;='State Zip Codes'!$Q$4,'State Zip Codes'!$Q$3,IF(G4311&lt;='State Zip Codes'!$R$4,'State Zip Codes'!$R$3,IF(G4311&lt;='State Zip Codes'!$S$4,'State Zip Codes'!$S$3,IF(G4311&lt;='State Zip Codes'!$T$4,'State Zip Codes'!$T$3,"OUT OF TERRITORY"))))),$U$3)</f>
        <v>Zone 5</v>
      </c>
    </row>
    <row r="4312" spans="1:8" x14ac:dyDescent="0.25">
      <c r="A4312" t="s">
        <v>371</v>
      </c>
      <c r="B4312">
        <v>40289</v>
      </c>
      <c r="C4312" t="str">
        <f t="shared" si="67"/>
        <v>40289</v>
      </c>
      <c r="D4312" t="s">
        <v>357</v>
      </c>
      <c r="E4312" t="s">
        <v>388</v>
      </c>
      <c r="F4312" t="s">
        <v>407</v>
      </c>
      <c r="G4312" s="144">
        <v>9.9419390399999994</v>
      </c>
      <c r="H4312" t="str">
        <f>IF(VLOOKUP(A4312,$J$4:$K$19,2)="Y",IF(G4312&lt;='State Zip Codes'!$P$4,'State Zip Codes'!$P$3,IF(G4312&lt;='State Zip Codes'!$Q$4,'State Zip Codes'!$Q$3,IF(G4312&lt;='State Zip Codes'!$R$4,'State Zip Codes'!$R$3,IF(G4312&lt;='State Zip Codes'!$S$4,'State Zip Codes'!$S$3,IF(G4312&lt;='State Zip Codes'!$T$4,'State Zip Codes'!$T$3,"OUT OF TERRITORY"))))),$U$3)</f>
        <v>Zone 5</v>
      </c>
    </row>
    <row r="4313" spans="1:8" x14ac:dyDescent="0.25">
      <c r="A4313" t="s">
        <v>371</v>
      </c>
      <c r="B4313">
        <v>40293</v>
      </c>
      <c r="C4313" t="str">
        <f t="shared" si="67"/>
        <v>40293</v>
      </c>
      <c r="D4313" t="s">
        <v>357</v>
      </c>
      <c r="E4313" t="s">
        <v>388</v>
      </c>
      <c r="F4313" t="s">
        <v>407</v>
      </c>
      <c r="G4313" s="144">
        <v>9.9419390399999994</v>
      </c>
      <c r="H4313" t="str">
        <f>IF(VLOOKUP(A4313,$J$4:$K$19,2)="Y",IF(G4313&lt;='State Zip Codes'!$P$4,'State Zip Codes'!$P$3,IF(G4313&lt;='State Zip Codes'!$Q$4,'State Zip Codes'!$Q$3,IF(G4313&lt;='State Zip Codes'!$R$4,'State Zip Codes'!$R$3,IF(G4313&lt;='State Zip Codes'!$S$4,'State Zip Codes'!$S$3,IF(G4313&lt;='State Zip Codes'!$T$4,'State Zip Codes'!$T$3,"OUT OF TERRITORY"))))),$U$3)</f>
        <v>Zone 5</v>
      </c>
    </row>
    <row r="4314" spans="1:8" x14ac:dyDescent="0.25">
      <c r="A4314" t="s">
        <v>371</v>
      </c>
      <c r="B4314">
        <v>40294</v>
      </c>
      <c r="C4314" t="str">
        <f t="shared" si="67"/>
        <v>40294</v>
      </c>
      <c r="D4314" t="s">
        <v>357</v>
      </c>
      <c r="E4314" t="s">
        <v>388</v>
      </c>
      <c r="F4314" t="s">
        <v>407</v>
      </c>
      <c r="G4314" s="144">
        <v>9.9419390399999994</v>
      </c>
      <c r="H4314" t="str">
        <f>IF(VLOOKUP(A4314,$J$4:$K$19,2)="Y",IF(G4314&lt;='State Zip Codes'!$P$4,'State Zip Codes'!$P$3,IF(G4314&lt;='State Zip Codes'!$Q$4,'State Zip Codes'!$Q$3,IF(G4314&lt;='State Zip Codes'!$R$4,'State Zip Codes'!$R$3,IF(G4314&lt;='State Zip Codes'!$S$4,'State Zip Codes'!$S$3,IF(G4314&lt;='State Zip Codes'!$T$4,'State Zip Codes'!$T$3,"OUT OF TERRITORY"))))),$U$3)</f>
        <v>Zone 5</v>
      </c>
    </row>
    <row r="4315" spans="1:8" x14ac:dyDescent="0.25">
      <c r="A4315" t="s">
        <v>371</v>
      </c>
      <c r="B4315">
        <v>40296</v>
      </c>
      <c r="C4315" t="str">
        <f t="shared" si="67"/>
        <v>40296</v>
      </c>
      <c r="D4315" t="s">
        <v>357</v>
      </c>
      <c r="E4315" t="s">
        <v>388</v>
      </c>
      <c r="F4315" t="s">
        <v>407</v>
      </c>
      <c r="G4315" s="144">
        <v>9.9419390399999994</v>
      </c>
      <c r="H4315" t="str">
        <f>IF(VLOOKUP(A4315,$J$4:$K$19,2)="Y",IF(G4315&lt;='State Zip Codes'!$P$4,'State Zip Codes'!$P$3,IF(G4315&lt;='State Zip Codes'!$Q$4,'State Zip Codes'!$Q$3,IF(G4315&lt;='State Zip Codes'!$R$4,'State Zip Codes'!$R$3,IF(G4315&lt;='State Zip Codes'!$S$4,'State Zip Codes'!$S$3,IF(G4315&lt;='State Zip Codes'!$T$4,'State Zip Codes'!$T$3,"OUT OF TERRITORY"))))),$U$3)</f>
        <v>Zone 5</v>
      </c>
    </row>
    <row r="4316" spans="1:8" x14ac:dyDescent="0.25">
      <c r="A4316" t="s">
        <v>371</v>
      </c>
      <c r="B4316">
        <v>40297</v>
      </c>
      <c r="C4316" t="str">
        <f t="shared" si="67"/>
        <v>40297</v>
      </c>
      <c r="D4316" t="s">
        <v>357</v>
      </c>
      <c r="E4316" t="s">
        <v>388</v>
      </c>
      <c r="F4316" t="s">
        <v>407</v>
      </c>
      <c r="G4316" s="144">
        <v>9.9419390399999994</v>
      </c>
      <c r="H4316" t="str">
        <f>IF(VLOOKUP(A4316,$J$4:$K$19,2)="Y",IF(G4316&lt;='State Zip Codes'!$P$4,'State Zip Codes'!$P$3,IF(G4316&lt;='State Zip Codes'!$Q$4,'State Zip Codes'!$Q$3,IF(G4316&lt;='State Zip Codes'!$R$4,'State Zip Codes'!$R$3,IF(G4316&lt;='State Zip Codes'!$S$4,'State Zip Codes'!$S$3,IF(G4316&lt;='State Zip Codes'!$T$4,'State Zip Codes'!$T$3,"OUT OF TERRITORY"))))),$U$3)</f>
        <v>Zone 5</v>
      </c>
    </row>
    <row r="4317" spans="1:8" x14ac:dyDescent="0.25">
      <c r="A4317" t="s">
        <v>371</v>
      </c>
      <c r="B4317">
        <v>40203</v>
      </c>
      <c r="C4317" t="str">
        <f t="shared" si="67"/>
        <v>40203</v>
      </c>
      <c r="D4317" t="s">
        <v>357</v>
      </c>
      <c r="E4317" t="s">
        <v>388</v>
      </c>
      <c r="F4317" t="s">
        <v>407</v>
      </c>
      <c r="G4317" s="144">
        <v>9.9419390399999994</v>
      </c>
      <c r="H4317" t="str">
        <f>IF(VLOOKUP(A4317,$J$4:$K$19,2)="Y",IF(G4317&lt;='State Zip Codes'!$P$4,'State Zip Codes'!$P$3,IF(G4317&lt;='State Zip Codes'!$Q$4,'State Zip Codes'!$Q$3,IF(G4317&lt;='State Zip Codes'!$R$4,'State Zip Codes'!$R$3,IF(G4317&lt;='State Zip Codes'!$S$4,'State Zip Codes'!$S$3,IF(G4317&lt;='State Zip Codes'!$T$4,'State Zip Codes'!$T$3,"OUT OF TERRITORY"))))),$U$3)</f>
        <v>Zone 5</v>
      </c>
    </row>
    <row r="4318" spans="1:8" x14ac:dyDescent="0.25">
      <c r="A4318" t="s">
        <v>371</v>
      </c>
      <c r="B4318">
        <v>40215</v>
      </c>
      <c r="C4318" t="str">
        <f t="shared" si="67"/>
        <v>40215</v>
      </c>
      <c r="D4318" t="s">
        <v>357</v>
      </c>
      <c r="E4318" t="s">
        <v>388</v>
      </c>
      <c r="F4318" t="s">
        <v>407</v>
      </c>
      <c r="G4318" s="144">
        <v>9.9419390399999994</v>
      </c>
      <c r="H4318" t="str">
        <f>IF(VLOOKUP(A4318,$J$4:$K$19,2)="Y",IF(G4318&lt;='State Zip Codes'!$P$4,'State Zip Codes'!$P$3,IF(G4318&lt;='State Zip Codes'!$Q$4,'State Zip Codes'!$Q$3,IF(G4318&lt;='State Zip Codes'!$R$4,'State Zip Codes'!$R$3,IF(G4318&lt;='State Zip Codes'!$S$4,'State Zip Codes'!$S$3,IF(G4318&lt;='State Zip Codes'!$T$4,'State Zip Codes'!$T$3,"OUT OF TERRITORY"))))),$U$3)</f>
        <v>Zone 5</v>
      </c>
    </row>
    <row r="4319" spans="1:8" x14ac:dyDescent="0.25">
      <c r="A4319" t="s">
        <v>371</v>
      </c>
      <c r="B4319">
        <v>40023</v>
      </c>
      <c r="C4319" t="str">
        <f t="shared" si="67"/>
        <v>40023</v>
      </c>
      <c r="D4319" t="s">
        <v>357</v>
      </c>
      <c r="E4319" t="s">
        <v>388</v>
      </c>
      <c r="F4319" t="s">
        <v>2967</v>
      </c>
      <c r="G4319" s="144">
        <v>9.9419390399999994</v>
      </c>
      <c r="H4319" t="str">
        <f>IF(VLOOKUP(A4319,$J$4:$K$19,2)="Y",IF(G4319&lt;='State Zip Codes'!$P$4,'State Zip Codes'!$P$3,IF(G4319&lt;='State Zip Codes'!$Q$4,'State Zip Codes'!$Q$3,IF(G4319&lt;='State Zip Codes'!$R$4,'State Zip Codes'!$R$3,IF(G4319&lt;='State Zip Codes'!$S$4,'State Zip Codes'!$S$3,IF(G4319&lt;='State Zip Codes'!$T$4,'State Zip Codes'!$T$3,"OUT OF TERRITORY"))))),$U$3)</f>
        <v>Zone 5</v>
      </c>
    </row>
    <row r="4320" spans="1:8" x14ac:dyDescent="0.25">
      <c r="A4320" t="s">
        <v>371</v>
      </c>
      <c r="B4320">
        <v>40210</v>
      </c>
      <c r="C4320" t="str">
        <f t="shared" si="67"/>
        <v>40210</v>
      </c>
      <c r="D4320" t="s">
        <v>357</v>
      </c>
      <c r="E4320" t="s">
        <v>388</v>
      </c>
      <c r="F4320" t="s">
        <v>407</v>
      </c>
      <c r="G4320" s="144">
        <v>10.563310229999999</v>
      </c>
      <c r="H4320" t="str">
        <f>IF(VLOOKUP(A4320,$J$4:$K$19,2)="Y",IF(G4320&lt;='State Zip Codes'!$P$4,'State Zip Codes'!$P$3,IF(G4320&lt;='State Zip Codes'!$Q$4,'State Zip Codes'!$Q$3,IF(G4320&lt;='State Zip Codes'!$R$4,'State Zip Codes'!$R$3,IF(G4320&lt;='State Zip Codes'!$S$4,'State Zip Codes'!$S$3,IF(G4320&lt;='State Zip Codes'!$T$4,'State Zip Codes'!$T$3,"OUT OF TERRITORY"))))),$U$3)</f>
        <v>Zone 5</v>
      </c>
    </row>
    <row r="4321" spans="1:8" x14ac:dyDescent="0.25">
      <c r="A4321" t="s">
        <v>371</v>
      </c>
      <c r="B4321">
        <v>40118</v>
      </c>
      <c r="C4321" t="str">
        <f t="shared" si="67"/>
        <v>40118</v>
      </c>
      <c r="D4321" t="s">
        <v>357</v>
      </c>
      <c r="E4321" t="s">
        <v>388</v>
      </c>
      <c r="F4321" t="s">
        <v>2968</v>
      </c>
      <c r="G4321" s="144">
        <v>10.563310229999999</v>
      </c>
      <c r="H4321" t="str">
        <f>IF(VLOOKUP(A4321,$J$4:$K$19,2)="Y",IF(G4321&lt;='State Zip Codes'!$P$4,'State Zip Codes'!$P$3,IF(G4321&lt;='State Zip Codes'!$Q$4,'State Zip Codes'!$Q$3,IF(G4321&lt;='State Zip Codes'!$R$4,'State Zip Codes'!$R$3,IF(G4321&lt;='State Zip Codes'!$S$4,'State Zip Codes'!$S$3,IF(G4321&lt;='State Zip Codes'!$T$4,'State Zip Codes'!$T$3,"OUT OF TERRITORY"))))),$U$3)</f>
        <v>Zone 5</v>
      </c>
    </row>
    <row r="4322" spans="1:8" x14ac:dyDescent="0.25">
      <c r="A4322" t="s">
        <v>371</v>
      </c>
      <c r="B4322">
        <v>40214</v>
      </c>
      <c r="C4322" t="str">
        <f t="shared" si="67"/>
        <v>40214</v>
      </c>
      <c r="D4322" t="s">
        <v>357</v>
      </c>
      <c r="E4322" t="s">
        <v>388</v>
      </c>
      <c r="F4322" t="s">
        <v>407</v>
      </c>
      <c r="G4322" s="144">
        <v>10.563310229999999</v>
      </c>
      <c r="H4322" t="str">
        <f>IF(VLOOKUP(A4322,$J$4:$K$19,2)="Y",IF(G4322&lt;='State Zip Codes'!$P$4,'State Zip Codes'!$P$3,IF(G4322&lt;='State Zip Codes'!$Q$4,'State Zip Codes'!$Q$3,IF(G4322&lt;='State Zip Codes'!$R$4,'State Zip Codes'!$R$3,IF(G4322&lt;='State Zip Codes'!$S$4,'State Zip Codes'!$S$3,IF(G4322&lt;='State Zip Codes'!$T$4,'State Zip Codes'!$T$3,"OUT OF TERRITORY"))))),$U$3)</f>
        <v>Zone 5</v>
      </c>
    </row>
    <row r="4323" spans="1:8" x14ac:dyDescent="0.25">
      <c r="A4323" t="s">
        <v>371</v>
      </c>
      <c r="B4323">
        <v>40047</v>
      </c>
      <c r="C4323" t="str">
        <f t="shared" si="67"/>
        <v>40047</v>
      </c>
      <c r="D4323" t="s">
        <v>357</v>
      </c>
      <c r="E4323" t="s">
        <v>2969</v>
      </c>
      <c r="F4323" t="s">
        <v>2970</v>
      </c>
      <c r="G4323" s="144">
        <v>10.563310229999999</v>
      </c>
      <c r="H4323" t="str">
        <f>IF(VLOOKUP(A4323,$J$4:$K$19,2)="Y",IF(G4323&lt;='State Zip Codes'!$P$4,'State Zip Codes'!$P$3,IF(G4323&lt;='State Zip Codes'!$Q$4,'State Zip Codes'!$Q$3,IF(G4323&lt;='State Zip Codes'!$R$4,'State Zip Codes'!$R$3,IF(G4323&lt;='State Zip Codes'!$S$4,'State Zip Codes'!$S$3,IF(G4323&lt;='State Zip Codes'!$T$4,'State Zip Codes'!$T$3,"OUT OF TERRITORY"))))),$U$3)</f>
        <v>Zone 5</v>
      </c>
    </row>
    <row r="4324" spans="1:8" x14ac:dyDescent="0.25">
      <c r="A4324" t="s">
        <v>371</v>
      </c>
      <c r="B4324">
        <v>40212</v>
      </c>
      <c r="C4324" t="str">
        <f t="shared" si="67"/>
        <v>40212</v>
      </c>
      <c r="D4324" t="s">
        <v>357</v>
      </c>
      <c r="E4324" t="s">
        <v>388</v>
      </c>
      <c r="F4324" t="s">
        <v>407</v>
      </c>
      <c r="G4324" s="144">
        <v>12.4274238</v>
      </c>
      <c r="H4324" t="str">
        <f>IF(VLOOKUP(A4324,$J$4:$K$19,2)="Y",IF(G4324&lt;='State Zip Codes'!$P$4,'State Zip Codes'!$P$3,IF(G4324&lt;='State Zip Codes'!$Q$4,'State Zip Codes'!$Q$3,IF(G4324&lt;='State Zip Codes'!$R$4,'State Zip Codes'!$R$3,IF(G4324&lt;='State Zip Codes'!$S$4,'State Zip Codes'!$S$3,IF(G4324&lt;='State Zip Codes'!$T$4,'State Zip Codes'!$T$3,"OUT OF TERRITORY"))))),$U$3)</f>
        <v>Zone 5</v>
      </c>
    </row>
    <row r="4325" spans="1:8" x14ac:dyDescent="0.25">
      <c r="A4325" t="s">
        <v>371</v>
      </c>
      <c r="B4325">
        <v>40109</v>
      </c>
      <c r="C4325" t="str">
        <f t="shared" si="67"/>
        <v>40109</v>
      </c>
      <c r="D4325" t="s">
        <v>357</v>
      </c>
      <c r="E4325" t="s">
        <v>2969</v>
      </c>
      <c r="F4325" t="s">
        <v>2971</v>
      </c>
      <c r="G4325" s="144">
        <v>12.4274238</v>
      </c>
      <c r="H4325" t="str">
        <f>IF(VLOOKUP(A4325,$J$4:$K$19,2)="Y",IF(G4325&lt;='State Zip Codes'!$P$4,'State Zip Codes'!$P$3,IF(G4325&lt;='State Zip Codes'!$Q$4,'State Zip Codes'!$Q$3,IF(G4325&lt;='State Zip Codes'!$R$4,'State Zip Codes'!$R$3,IF(G4325&lt;='State Zip Codes'!$S$4,'State Zip Codes'!$S$3,IF(G4325&lt;='State Zip Codes'!$T$4,'State Zip Codes'!$T$3,"OUT OF TERRITORY"))))),$U$3)</f>
        <v>Zone 5</v>
      </c>
    </row>
    <row r="4326" spans="1:8" x14ac:dyDescent="0.25">
      <c r="A4326" t="s">
        <v>371</v>
      </c>
      <c r="B4326">
        <v>40211</v>
      </c>
      <c r="C4326" t="str">
        <f t="shared" si="67"/>
        <v>40211</v>
      </c>
      <c r="D4326" t="s">
        <v>357</v>
      </c>
      <c r="E4326" t="s">
        <v>388</v>
      </c>
      <c r="F4326" t="s">
        <v>407</v>
      </c>
      <c r="G4326" s="144">
        <v>13.048794989999999</v>
      </c>
      <c r="H4326" t="str">
        <f>IF(VLOOKUP(A4326,$J$4:$K$19,2)="Y",IF(G4326&lt;='State Zip Codes'!$P$4,'State Zip Codes'!$P$3,IF(G4326&lt;='State Zip Codes'!$Q$4,'State Zip Codes'!$Q$3,IF(G4326&lt;='State Zip Codes'!$R$4,'State Zip Codes'!$R$3,IF(G4326&lt;='State Zip Codes'!$S$4,'State Zip Codes'!$S$3,IF(G4326&lt;='State Zip Codes'!$T$4,'State Zip Codes'!$T$3,"OUT OF TERRITORY"))))),$U$3)</f>
        <v>Zone 5</v>
      </c>
    </row>
    <row r="4327" spans="1:8" x14ac:dyDescent="0.25">
      <c r="A4327" t="s">
        <v>371</v>
      </c>
      <c r="B4327">
        <v>40059</v>
      </c>
      <c r="C4327" t="str">
        <f t="shared" si="67"/>
        <v>40059</v>
      </c>
      <c r="D4327" t="s">
        <v>357</v>
      </c>
      <c r="E4327" t="s">
        <v>388</v>
      </c>
      <c r="F4327" t="s">
        <v>2972</v>
      </c>
      <c r="G4327" s="144">
        <v>13.048794989999999</v>
      </c>
      <c r="H4327" t="str">
        <f>IF(VLOOKUP(A4327,$J$4:$K$19,2)="Y",IF(G4327&lt;='State Zip Codes'!$P$4,'State Zip Codes'!$P$3,IF(G4327&lt;='State Zip Codes'!$Q$4,'State Zip Codes'!$Q$3,IF(G4327&lt;='State Zip Codes'!$R$4,'State Zip Codes'!$R$3,IF(G4327&lt;='State Zip Codes'!$S$4,'State Zip Codes'!$S$3,IF(G4327&lt;='State Zip Codes'!$T$4,'State Zip Codes'!$T$3,"OUT OF TERRITORY"))))),$U$3)</f>
        <v>Zone 5</v>
      </c>
    </row>
    <row r="4328" spans="1:8" x14ac:dyDescent="0.25">
      <c r="A4328" t="s">
        <v>371</v>
      </c>
      <c r="B4328">
        <v>40067</v>
      </c>
      <c r="C4328" t="str">
        <f t="shared" si="67"/>
        <v>40067</v>
      </c>
      <c r="D4328" t="s">
        <v>357</v>
      </c>
      <c r="E4328" t="s">
        <v>2072</v>
      </c>
      <c r="F4328" t="s">
        <v>2973</v>
      </c>
      <c r="G4328" s="144">
        <v>13.048794989999999</v>
      </c>
      <c r="H4328" t="str">
        <f>IF(VLOOKUP(A4328,$J$4:$K$19,2)="Y",IF(G4328&lt;='State Zip Codes'!$P$4,'State Zip Codes'!$P$3,IF(G4328&lt;='State Zip Codes'!$Q$4,'State Zip Codes'!$Q$3,IF(G4328&lt;='State Zip Codes'!$R$4,'State Zip Codes'!$R$3,IF(G4328&lt;='State Zip Codes'!$S$4,'State Zip Codes'!$S$3,IF(G4328&lt;='State Zip Codes'!$T$4,'State Zip Codes'!$T$3,"OUT OF TERRITORY"))))),$U$3)</f>
        <v>Zone 5</v>
      </c>
    </row>
    <row r="4329" spans="1:8" x14ac:dyDescent="0.25">
      <c r="A4329" t="s">
        <v>371</v>
      </c>
      <c r="B4329">
        <v>40216</v>
      </c>
      <c r="C4329" t="str">
        <f t="shared" si="67"/>
        <v>40216</v>
      </c>
      <c r="D4329" t="s">
        <v>357</v>
      </c>
      <c r="E4329" t="s">
        <v>388</v>
      </c>
      <c r="F4329" t="s">
        <v>407</v>
      </c>
      <c r="G4329" s="144">
        <v>13.048794989999999</v>
      </c>
      <c r="H4329" t="str">
        <f>IF(VLOOKUP(A4329,$J$4:$K$19,2)="Y",IF(G4329&lt;='State Zip Codes'!$P$4,'State Zip Codes'!$P$3,IF(G4329&lt;='State Zip Codes'!$Q$4,'State Zip Codes'!$Q$3,IF(G4329&lt;='State Zip Codes'!$R$4,'State Zip Codes'!$R$3,IF(G4329&lt;='State Zip Codes'!$S$4,'State Zip Codes'!$S$3,IF(G4329&lt;='State Zip Codes'!$T$4,'State Zip Codes'!$T$3,"OUT OF TERRITORY"))))),$U$3)</f>
        <v>Zone 5</v>
      </c>
    </row>
    <row r="4330" spans="1:8" x14ac:dyDescent="0.25">
      <c r="A4330" t="s">
        <v>371</v>
      </c>
      <c r="B4330">
        <v>40014</v>
      </c>
      <c r="C4330" t="str">
        <f t="shared" si="67"/>
        <v>40014</v>
      </c>
      <c r="D4330" t="s">
        <v>357</v>
      </c>
      <c r="E4330" t="s">
        <v>2964</v>
      </c>
      <c r="F4330" t="s">
        <v>1468</v>
      </c>
      <c r="G4330" s="144">
        <v>13.670166179999999</v>
      </c>
      <c r="H4330" t="str">
        <f>IF(VLOOKUP(A4330,$J$4:$K$19,2)="Y",IF(G4330&lt;='State Zip Codes'!$P$4,'State Zip Codes'!$P$3,IF(G4330&lt;='State Zip Codes'!$Q$4,'State Zip Codes'!$Q$3,IF(G4330&lt;='State Zip Codes'!$R$4,'State Zip Codes'!$R$3,IF(G4330&lt;='State Zip Codes'!$S$4,'State Zip Codes'!$S$3,IF(G4330&lt;='State Zip Codes'!$T$4,'State Zip Codes'!$T$3,"OUT OF TERRITORY"))))),$U$3)</f>
        <v>Zone 5</v>
      </c>
    </row>
    <row r="4331" spans="1:8" x14ac:dyDescent="0.25">
      <c r="A4331" t="s">
        <v>371</v>
      </c>
      <c r="B4331">
        <v>40022</v>
      </c>
      <c r="C4331" t="str">
        <f t="shared" si="67"/>
        <v>40022</v>
      </c>
      <c r="D4331" t="s">
        <v>357</v>
      </c>
      <c r="E4331" t="s">
        <v>2072</v>
      </c>
      <c r="F4331" t="s">
        <v>2974</v>
      </c>
      <c r="G4331" s="144">
        <v>14.291537369999999</v>
      </c>
      <c r="H4331" t="str">
        <f>IF(VLOOKUP(A4331,$J$4:$K$19,2)="Y",IF(G4331&lt;='State Zip Codes'!$P$4,'State Zip Codes'!$P$3,IF(G4331&lt;='State Zip Codes'!$Q$4,'State Zip Codes'!$Q$3,IF(G4331&lt;='State Zip Codes'!$R$4,'State Zip Codes'!$R$3,IF(G4331&lt;='State Zip Codes'!$S$4,'State Zip Codes'!$S$3,IF(G4331&lt;='State Zip Codes'!$T$4,'State Zip Codes'!$T$3,"OUT OF TERRITORY"))))),$U$3)</f>
        <v>Zone 5</v>
      </c>
    </row>
    <row r="4332" spans="1:8" x14ac:dyDescent="0.25">
      <c r="A4332" t="s">
        <v>371</v>
      </c>
      <c r="B4332">
        <v>40010</v>
      </c>
      <c r="C4332" t="str">
        <f t="shared" si="67"/>
        <v>40010</v>
      </c>
      <c r="D4332" t="s">
        <v>357</v>
      </c>
      <c r="E4332" t="s">
        <v>2964</v>
      </c>
      <c r="F4332" t="s">
        <v>2415</v>
      </c>
      <c r="G4332" s="144">
        <v>14.912908559999998</v>
      </c>
      <c r="H4332" t="str">
        <f>IF(VLOOKUP(A4332,$J$4:$K$19,2)="Y",IF(G4332&lt;='State Zip Codes'!$P$4,'State Zip Codes'!$P$3,IF(G4332&lt;='State Zip Codes'!$Q$4,'State Zip Codes'!$Q$3,IF(G4332&lt;='State Zip Codes'!$R$4,'State Zip Codes'!$R$3,IF(G4332&lt;='State Zip Codes'!$S$4,'State Zip Codes'!$S$3,IF(G4332&lt;='State Zip Codes'!$T$4,'State Zip Codes'!$T$3,"OUT OF TERRITORY"))))),$U$3)</f>
        <v>Zone 5</v>
      </c>
    </row>
    <row r="4333" spans="1:8" x14ac:dyDescent="0.25">
      <c r="A4333" t="s">
        <v>371</v>
      </c>
      <c r="B4333">
        <v>40258</v>
      </c>
      <c r="C4333" t="str">
        <f t="shared" si="67"/>
        <v>40258</v>
      </c>
      <c r="D4333" t="s">
        <v>357</v>
      </c>
      <c r="E4333" t="s">
        <v>388</v>
      </c>
      <c r="F4333" t="s">
        <v>407</v>
      </c>
      <c r="G4333" s="144">
        <v>14.912908559999998</v>
      </c>
      <c r="H4333" t="str">
        <f>IF(VLOOKUP(A4333,$J$4:$K$19,2)="Y",IF(G4333&lt;='State Zip Codes'!$P$4,'State Zip Codes'!$P$3,IF(G4333&lt;='State Zip Codes'!$Q$4,'State Zip Codes'!$Q$3,IF(G4333&lt;='State Zip Codes'!$R$4,'State Zip Codes'!$R$3,IF(G4333&lt;='State Zip Codes'!$S$4,'State Zip Codes'!$S$3,IF(G4333&lt;='State Zip Codes'!$T$4,'State Zip Codes'!$T$3,"OUT OF TERRITORY"))))),$U$3)</f>
        <v>Zone 5</v>
      </c>
    </row>
    <row r="4334" spans="1:8" x14ac:dyDescent="0.25">
      <c r="A4334" t="s">
        <v>371</v>
      </c>
      <c r="B4334">
        <v>40166</v>
      </c>
      <c r="C4334" t="str">
        <f t="shared" si="67"/>
        <v>40166</v>
      </c>
      <c r="D4334" t="s">
        <v>357</v>
      </c>
      <c r="E4334" t="s">
        <v>2969</v>
      </c>
      <c r="F4334" t="s">
        <v>2975</v>
      </c>
      <c r="G4334" s="144">
        <v>15.53427975</v>
      </c>
      <c r="H4334" t="str">
        <f>IF(VLOOKUP(A4334,$J$4:$K$19,2)="Y",IF(G4334&lt;='State Zip Codes'!$P$4,'State Zip Codes'!$P$3,IF(G4334&lt;='State Zip Codes'!$Q$4,'State Zip Codes'!$Q$3,IF(G4334&lt;='State Zip Codes'!$R$4,'State Zip Codes'!$R$3,IF(G4334&lt;='State Zip Codes'!$S$4,'State Zip Codes'!$S$3,IF(G4334&lt;='State Zip Codes'!$T$4,'State Zip Codes'!$T$3,"OUT OF TERRITORY"))))),$U$3)</f>
        <v>Zone 5</v>
      </c>
    </row>
    <row r="4335" spans="1:8" x14ac:dyDescent="0.25">
      <c r="A4335" t="s">
        <v>371</v>
      </c>
      <c r="B4335">
        <v>40026</v>
      </c>
      <c r="C4335" t="str">
        <f t="shared" si="67"/>
        <v>40026</v>
      </c>
      <c r="D4335" t="s">
        <v>357</v>
      </c>
      <c r="E4335" t="s">
        <v>2964</v>
      </c>
      <c r="F4335" t="s">
        <v>2906</v>
      </c>
      <c r="G4335" s="144">
        <v>16.777022129999999</v>
      </c>
      <c r="H4335" t="str">
        <f>IF(VLOOKUP(A4335,$J$4:$K$19,2)="Y",IF(G4335&lt;='State Zip Codes'!$P$4,'State Zip Codes'!$P$3,IF(G4335&lt;='State Zip Codes'!$Q$4,'State Zip Codes'!$Q$3,IF(G4335&lt;='State Zip Codes'!$R$4,'State Zip Codes'!$R$3,IF(G4335&lt;='State Zip Codes'!$S$4,'State Zip Codes'!$S$3,IF(G4335&lt;='State Zip Codes'!$T$4,'State Zip Codes'!$T$3,"OUT OF TERRITORY"))))),$U$3)</f>
        <v>Zone 5</v>
      </c>
    </row>
    <row r="4336" spans="1:8" x14ac:dyDescent="0.25">
      <c r="A4336" t="s">
        <v>371</v>
      </c>
      <c r="B4336">
        <v>40272</v>
      </c>
      <c r="C4336" t="str">
        <f t="shared" si="67"/>
        <v>40272</v>
      </c>
      <c r="D4336" t="s">
        <v>357</v>
      </c>
      <c r="E4336" t="s">
        <v>388</v>
      </c>
      <c r="F4336" t="s">
        <v>407</v>
      </c>
      <c r="G4336" s="144">
        <v>16.777022129999999</v>
      </c>
      <c r="H4336" t="str">
        <f>IF(VLOOKUP(A4336,$J$4:$K$19,2)="Y",IF(G4336&lt;='State Zip Codes'!$P$4,'State Zip Codes'!$P$3,IF(G4336&lt;='State Zip Codes'!$Q$4,'State Zip Codes'!$Q$3,IF(G4336&lt;='State Zip Codes'!$R$4,'State Zip Codes'!$R$3,IF(G4336&lt;='State Zip Codes'!$S$4,'State Zip Codes'!$S$3,IF(G4336&lt;='State Zip Codes'!$T$4,'State Zip Codes'!$T$3,"OUT OF TERRITORY"))))),$U$3)</f>
        <v>Zone 5</v>
      </c>
    </row>
    <row r="4337" spans="1:8" x14ac:dyDescent="0.25">
      <c r="A4337" t="s">
        <v>371</v>
      </c>
      <c r="B4337">
        <v>40165</v>
      </c>
      <c r="C4337" t="str">
        <f t="shared" si="67"/>
        <v>40165</v>
      </c>
      <c r="D4337" t="s">
        <v>357</v>
      </c>
      <c r="E4337" t="s">
        <v>2969</v>
      </c>
      <c r="F4337" t="s">
        <v>2975</v>
      </c>
      <c r="G4337" s="144">
        <v>17.39839332</v>
      </c>
      <c r="H4337" t="str">
        <f>IF(VLOOKUP(A4337,$J$4:$K$19,2)="Y",IF(G4337&lt;='State Zip Codes'!$P$4,'State Zip Codes'!$P$3,IF(G4337&lt;='State Zip Codes'!$Q$4,'State Zip Codes'!$Q$3,IF(G4337&lt;='State Zip Codes'!$R$4,'State Zip Codes'!$R$3,IF(G4337&lt;='State Zip Codes'!$S$4,'State Zip Codes'!$S$3,IF(G4337&lt;='State Zip Codes'!$T$4,'State Zip Codes'!$T$3,"OUT OF TERRITORY"))))),$U$3)</f>
        <v>Zone 5</v>
      </c>
    </row>
    <row r="4338" spans="1:8" x14ac:dyDescent="0.25">
      <c r="A4338" t="s">
        <v>371</v>
      </c>
      <c r="B4338">
        <v>40071</v>
      </c>
      <c r="C4338" t="str">
        <f t="shared" si="67"/>
        <v>40071</v>
      </c>
      <c r="D4338" t="s">
        <v>357</v>
      </c>
      <c r="E4338" t="s">
        <v>1218</v>
      </c>
      <c r="F4338" t="s">
        <v>2976</v>
      </c>
      <c r="G4338" s="144">
        <v>17.39839332</v>
      </c>
      <c r="H4338" t="str">
        <f>IF(VLOOKUP(A4338,$J$4:$K$19,2)="Y",IF(G4338&lt;='State Zip Codes'!$P$4,'State Zip Codes'!$P$3,IF(G4338&lt;='State Zip Codes'!$Q$4,'State Zip Codes'!$Q$3,IF(G4338&lt;='State Zip Codes'!$R$4,'State Zip Codes'!$R$3,IF(G4338&lt;='State Zip Codes'!$S$4,'State Zip Codes'!$S$3,IF(G4338&lt;='State Zip Codes'!$T$4,'State Zip Codes'!$T$3,"OUT OF TERRITORY"))))),$U$3)</f>
        <v>Zone 5</v>
      </c>
    </row>
    <row r="4339" spans="1:8" x14ac:dyDescent="0.25">
      <c r="A4339" t="s">
        <v>371</v>
      </c>
      <c r="B4339">
        <v>40032</v>
      </c>
      <c r="C4339" t="str">
        <f t="shared" si="67"/>
        <v>40032</v>
      </c>
      <c r="D4339" t="s">
        <v>357</v>
      </c>
      <c r="E4339" t="s">
        <v>2964</v>
      </c>
      <c r="F4339" t="s">
        <v>1445</v>
      </c>
      <c r="G4339" s="144">
        <v>19.262506889999997</v>
      </c>
      <c r="H4339" t="str">
        <f>IF(VLOOKUP(A4339,$J$4:$K$19,2)="Y",IF(G4339&lt;='State Zip Codes'!$P$4,'State Zip Codes'!$P$3,IF(G4339&lt;='State Zip Codes'!$Q$4,'State Zip Codes'!$Q$3,IF(G4339&lt;='State Zip Codes'!$R$4,'State Zip Codes'!$R$3,IF(G4339&lt;='State Zip Codes'!$S$4,'State Zip Codes'!$S$3,IF(G4339&lt;='State Zip Codes'!$T$4,'State Zip Codes'!$T$3,"OUT OF TERRITORY"))))),$U$3)</f>
        <v>Zone 5</v>
      </c>
    </row>
    <row r="4340" spans="1:8" x14ac:dyDescent="0.25">
      <c r="A4340" t="s">
        <v>371</v>
      </c>
      <c r="B4340">
        <v>40013</v>
      </c>
      <c r="C4340" t="str">
        <f t="shared" si="67"/>
        <v>40013</v>
      </c>
      <c r="D4340" t="s">
        <v>357</v>
      </c>
      <c r="E4340" t="s">
        <v>2977</v>
      </c>
      <c r="F4340" t="s">
        <v>2978</v>
      </c>
      <c r="G4340" s="144">
        <v>19.262506889999997</v>
      </c>
      <c r="H4340" t="str">
        <f>IF(VLOOKUP(A4340,$J$4:$K$19,2)="Y",IF(G4340&lt;='State Zip Codes'!$P$4,'State Zip Codes'!$P$3,IF(G4340&lt;='State Zip Codes'!$Q$4,'State Zip Codes'!$Q$3,IF(G4340&lt;='State Zip Codes'!$R$4,'State Zip Codes'!$R$3,IF(G4340&lt;='State Zip Codes'!$S$4,'State Zip Codes'!$S$3,IF(G4340&lt;='State Zip Codes'!$T$4,'State Zip Codes'!$T$3,"OUT OF TERRITORY"))))),$U$3)</f>
        <v>Zone 5</v>
      </c>
    </row>
    <row r="4341" spans="1:8" x14ac:dyDescent="0.25">
      <c r="A4341" t="s">
        <v>371</v>
      </c>
      <c r="B4341">
        <v>40031</v>
      </c>
      <c r="C4341" t="str">
        <f t="shared" si="67"/>
        <v>40031</v>
      </c>
      <c r="D4341" t="s">
        <v>357</v>
      </c>
      <c r="E4341" t="s">
        <v>2964</v>
      </c>
      <c r="F4341" t="s">
        <v>1445</v>
      </c>
      <c r="G4341" s="144">
        <v>19.883878079999999</v>
      </c>
      <c r="H4341" t="str">
        <f>IF(VLOOKUP(A4341,$J$4:$K$19,2)="Y",IF(G4341&lt;='State Zip Codes'!$P$4,'State Zip Codes'!$P$3,IF(G4341&lt;='State Zip Codes'!$Q$4,'State Zip Codes'!$Q$3,IF(G4341&lt;='State Zip Codes'!$R$4,'State Zip Codes'!$R$3,IF(G4341&lt;='State Zip Codes'!$S$4,'State Zip Codes'!$S$3,IF(G4341&lt;='State Zip Codes'!$T$4,'State Zip Codes'!$T$3,"OUT OF TERRITORY"))))),$U$3)</f>
        <v>Zone 5</v>
      </c>
    </row>
    <row r="4342" spans="1:8" x14ac:dyDescent="0.25">
      <c r="A4342" t="s">
        <v>371</v>
      </c>
      <c r="B4342">
        <v>40077</v>
      </c>
      <c r="C4342" t="str">
        <f t="shared" si="67"/>
        <v>40077</v>
      </c>
      <c r="D4342" t="s">
        <v>357</v>
      </c>
      <c r="E4342" t="s">
        <v>2964</v>
      </c>
      <c r="F4342" t="s">
        <v>2602</v>
      </c>
      <c r="G4342" s="144">
        <v>22.369362839999997</v>
      </c>
      <c r="H4342" t="str">
        <f>IF(VLOOKUP(A4342,$J$4:$K$19,2)="Y",IF(G4342&lt;='State Zip Codes'!$P$4,'State Zip Codes'!$P$3,IF(G4342&lt;='State Zip Codes'!$Q$4,'State Zip Codes'!$Q$3,IF(G4342&lt;='State Zip Codes'!$R$4,'State Zip Codes'!$R$3,IF(G4342&lt;='State Zip Codes'!$S$4,'State Zip Codes'!$S$3,IF(G4342&lt;='State Zip Codes'!$T$4,'State Zip Codes'!$T$3,"OUT OF TERRITORY"))))),$U$3)</f>
        <v>Zone 5</v>
      </c>
    </row>
    <row r="4343" spans="1:8" x14ac:dyDescent="0.25">
      <c r="A4343" t="s">
        <v>371</v>
      </c>
      <c r="B4343">
        <v>40068</v>
      </c>
      <c r="C4343" t="str">
        <f t="shared" si="67"/>
        <v>40068</v>
      </c>
      <c r="D4343" t="s">
        <v>357</v>
      </c>
      <c r="E4343" t="s">
        <v>1791</v>
      </c>
      <c r="F4343" t="s">
        <v>2051</v>
      </c>
      <c r="G4343" s="144">
        <v>22.990734029999999</v>
      </c>
      <c r="H4343" t="str">
        <f>IF(VLOOKUP(A4343,$J$4:$K$19,2)="Y",IF(G4343&lt;='State Zip Codes'!$P$4,'State Zip Codes'!$P$3,IF(G4343&lt;='State Zip Codes'!$Q$4,'State Zip Codes'!$Q$3,IF(G4343&lt;='State Zip Codes'!$R$4,'State Zip Codes'!$R$3,IF(G4343&lt;='State Zip Codes'!$S$4,'State Zip Codes'!$S$3,IF(G4343&lt;='State Zip Codes'!$T$4,'State Zip Codes'!$T$3,"OUT OF TERRITORY"))))),$U$3)</f>
        <v>Zone 5</v>
      </c>
    </row>
    <row r="4344" spans="1:8" x14ac:dyDescent="0.25">
      <c r="A4344" t="s">
        <v>371</v>
      </c>
      <c r="B4344">
        <v>40065</v>
      </c>
      <c r="C4344" t="str">
        <f t="shared" si="67"/>
        <v>40065</v>
      </c>
      <c r="D4344" t="s">
        <v>357</v>
      </c>
      <c r="E4344" t="s">
        <v>2072</v>
      </c>
      <c r="F4344" t="s">
        <v>2100</v>
      </c>
      <c r="G4344" s="144">
        <v>22.990734029999999</v>
      </c>
      <c r="H4344" t="str">
        <f>IF(VLOOKUP(A4344,$J$4:$K$19,2)="Y",IF(G4344&lt;='State Zip Codes'!$P$4,'State Zip Codes'!$P$3,IF(G4344&lt;='State Zip Codes'!$Q$4,'State Zip Codes'!$Q$3,IF(G4344&lt;='State Zip Codes'!$R$4,'State Zip Codes'!$R$3,IF(G4344&lt;='State Zip Codes'!$S$4,'State Zip Codes'!$S$3,IF(G4344&lt;='State Zip Codes'!$T$4,'State Zip Codes'!$T$3,"OUT OF TERRITORY"))))),$U$3)</f>
        <v>Zone 5</v>
      </c>
    </row>
    <row r="4345" spans="1:8" x14ac:dyDescent="0.25">
      <c r="A4345" t="s">
        <v>371</v>
      </c>
      <c r="B4345">
        <v>40150</v>
      </c>
      <c r="C4345" t="str">
        <f t="shared" si="67"/>
        <v>40150</v>
      </c>
      <c r="D4345" t="s">
        <v>357</v>
      </c>
      <c r="E4345" t="s">
        <v>2969</v>
      </c>
      <c r="F4345" t="s">
        <v>2979</v>
      </c>
      <c r="G4345" s="144">
        <v>22.990734029999999</v>
      </c>
      <c r="H4345" t="str">
        <f>IF(VLOOKUP(A4345,$J$4:$K$19,2)="Y",IF(G4345&lt;='State Zip Codes'!$P$4,'State Zip Codes'!$P$3,IF(G4345&lt;='State Zip Codes'!$Q$4,'State Zip Codes'!$Q$3,IF(G4345&lt;='State Zip Codes'!$R$4,'State Zip Codes'!$R$3,IF(G4345&lt;='State Zip Codes'!$S$4,'State Zip Codes'!$S$3,IF(G4345&lt;='State Zip Codes'!$T$4,'State Zip Codes'!$T$3,"OUT OF TERRITORY"))))),$U$3)</f>
        <v>Zone 5</v>
      </c>
    </row>
    <row r="4346" spans="1:8" x14ac:dyDescent="0.25">
      <c r="A4346" t="s">
        <v>371</v>
      </c>
      <c r="B4346">
        <v>40177</v>
      </c>
      <c r="C4346" t="str">
        <f t="shared" si="67"/>
        <v>40177</v>
      </c>
      <c r="D4346" t="s">
        <v>357</v>
      </c>
      <c r="E4346" t="s">
        <v>2335</v>
      </c>
      <c r="F4346" t="s">
        <v>2231</v>
      </c>
      <c r="G4346" s="144">
        <v>24.233476409999998</v>
      </c>
      <c r="H4346" t="str">
        <f>IF(VLOOKUP(A4346,$J$4:$K$19,2)="Y",IF(G4346&lt;='State Zip Codes'!$P$4,'State Zip Codes'!$P$3,IF(G4346&lt;='State Zip Codes'!$Q$4,'State Zip Codes'!$Q$3,IF(G4346&lt;='State Zip Codes'!$R$4,'State Zip Codes'!$R$3,IF(G4346&lt;='State Zip Codes'!$S$4,'State Zip Codes'!$S$3,IF(G4346&lt;='State Zip Codes'!$T$4,'State Zip Codes'!$T$3,"OUT OF TERRITORY"))))),$U$3)</f>
        <v>Zone 5</v>
      </c>
    </row>
    <row r="4347" spans="1:8" x14ac:dyDescent="0.25">
      <c r="A4347" t="s">
        <v>371</v>
      </c>
      <c r="B4347">
        <v>40055</v>
      </c>
      <c r="C4347" t="str">
        <f t="shared" si="67"/>
        <v>40055</v>
      </c>
      <c r="D4347" t="s">
        <v>357</v>
      </c>
      <c r="E4347" t="s">
        <v>1791</v>
      </c>
      <c r="F4347" t="s">
        <v>2534</v>
      </c>
      <c r="G4347" s="144">
        <v>24.854847599999999</v>
      </c>
      <c r="H4347" t="str">
        <f>IF(VLOOKUP(A4347,$J$4:$K$19,2)="Y",IF(G4347&lt;='State Zip Codes'!$P$4,'State Zip Codes'!$P$3,IF(G4347&lt;='State Zip Codes'!$Q$4,'State Zip Codes'!$Q$3,IF(G4347&lt;='State Zip Codes'!$R$4,'State Zip Codes'!$R$3,IF(G4347&lt;='State Zip Codes'!$S$4,'State Zip Codes'!$S$3,IF(G4347&lt;='State Zip Codes'!$T$4,'State Zip Codes'!$T$3,"OUT OF TERRITORY"))))),$U$3)</f>
        <v>Zone 5</v>
      </c>
    </row>
    <row r="4348" spans="1:8" x14ac:dyDescent="0.25">
      <c r="A4348" t="s">
        <v>371</v>
      </c>
      <c r="B4348">
        <v>40046</v>
      </c>
      <c r="C4348" t="str">
        <f t="shared" si="67"/>
        <v>40046</v>
      </c>
      <c r="D4348" t="s">
        <v>357</v>
      </c>
      <c r="E4348" t="s">
        <v>1218</v>
      </c>
      <c r="F4348" t="s">
        <v>2980</v>
      </c>
      <c r="G4348" s="144">
        <v>25.476218789999997</v>
      </c>
      <c r="H4348" t="str">
        <f>IF(VLOOKUP(A4348,$J$4:$K$19,2)="Y",IF(G4348&lt;='State Zip Codes'!$P$4,'State Zip Codes'!$P$3,IF(G4348&lt;='State Zip Codes'!$Q$4,'State Zip Codes'!$Q$3,IF(G4348&lt;='State Zip Codes'!$R$4,'State Zip Codes'!$R$3,IF(G4348&lt;='State Zip Codes'!$S$4,'State Zip Codes'!$S$3,IF(G4348&lt;='State Zip Codes'!$T$4,'State Zip Codes'!$T$3,"OUT OF TERRITORY"))))),$U$3)</f>
        <v>Zone 5</v>
      </c>
    </row>
    <row r="4349" spans="1:8" x14ac:dyDescent="0.25">
      <c r="A4349" t="s">
        <v>371</v>
      </c>
      <c r="B4349">
        <v>40008</v>
      </c>
      <c r="C4349" t="str">
        <f t="shared" si="67"/>
        <v>40008</v>
      </c>
      <c r="D4349" t="s">
        <v>357</v>
      </c>
      <c r="E4349" t="s">
        <v>2977</v>
      </c>
      <c r="F4349" t="s">
        <v>2652</v>
      </c>
      <c r="G4349" s="144">
        <v>26.097589979999999</v>
      </c>
      <c r="H4349" t="str">
        <f>IF(VLOOKUP(A4349,$J$4:$K$19,2)="Y",IF(G4349&lt;='State Zip Codes'!$P$4,'State Zip Codes'!$P$3,IF(G4349&lt;='State Zip Codes'!$Q$4,'State Zip Codes'!$Q$3,IF(G4349&lt;='State Zip Codes'!$R$4,'State Zip Codes'!$R$3,IF(G4349&lt;='State Zip Codes'!$S$4,'State Zip Codes'!$S$3,IF(G4349&lt;='State Zip Codes'!$T$4,'State Zip Codes'!$T$3,"OUT OF TERRITORY"))))),$U$3)</f>
        <v>Zone 5</v>
      </c>
    </row>
    <row r="4350" spans="1:8" x14ac:dyDescent="0.25">
      <c r="A4350" t="s">
        <v>371</v>
      </c>
      <c r="B4350">
        <v>40019</v>
      </c>
      <c r="C4350" t="str">
        <f t="shared" si="67"/>
        <v>40019</v>
      </c>
      <c r="D4350" t="s">
        <v>357</v>
      </c>
      <c r="E4350" t="s">
        <v>1791</v>
      </c>
      <c r="F4350" t="s">
        <v>2981</v>
      </c>
      <c r="G4350" s="144">
        <v>26.097589979999999</v>
      </c>
      <c r="H4350" t="str">
        <f>IF(VLOOKUP(A4350,$J$4:$K$19,2)="Y",IF(G4350&lt;='State Zip Codes'!$P$4,'State Zip Codes'!$P$3,IF(G4350&lt;='State Zip Codes'!$Q$4,'State Zip Codes'!$Q$3,IF(G4350&lt;='State Zip Codes'!$R$4,'State Zip Codes'!$R$3,IF(G4350&lt;='State Zip Codes'!$S$4,'State Zip Codes'!$S$3,IF(G4350&lt;='State Zip Codes'!$T$4,'State Zip Codes'!$T$3,"OUT OF TERRITORY"))))),$U$3)</f>
        <v>Zone 5</v>
      </c>
    </row>
    <row r="4351" spans="1:8" x14ac:dyDescent="0.25">
      <c r="A4351" t="s">
        <v>371</v>
      </c>
      <c r="B4351">
        <v>40122</v>
      </c>
      <c r="C4351" t="str">
        <f t="shared" si="67"/>
        <v>40122</v>
      </c>
      <c r="D4351" t="s">
        <v>357</v>
      </c>
      <c r="E4351" t="s">
        <v>2335</v>
      </c>
      <c r="F4351" t="s">
        <v>2982</v>
      </c>
      <c r="G4351" s="144">
        <v>27.340332359999998</v>
      </c>
      <c r="H4351" t="str">
        <f>IF(VLOOKUP(A4351,$J$4:$K$19,2)="Y",IF(G4351&lt;='State Zip Codes'!$P$4,'State Zip Codes'!$P$3,IF(G4351&lt;='State Zip Codes'!$Q$4,'State Zip Codes'!$Q$3,IF(G4351&lt;='State Zip Codes'!$R$4,'State Zip Codes'!$R$3,IF(G4351&lt;='State Zip Codes'!$S$4,'State Zip Codes'!$S$3,IF(G4351&lt;='State Zip Codes'!$T$4,'State Zip Codes'!$T$3,"OUT OF TERRITORY"))))),$U$3)</f>
        <v>Zone 5</v>
      </c>
    </row>
    <row r="4352" spans="1:8" x14ac:dyDescent="0.25">
      <c r="A4352" t="s">
        <v>371</v>
      </c>
      <c r="B4352">
        <v>40076</v>
      </c>
      <c r="C4352" t="str">
        <f t="shared" si="67"/>
        <v>40076</v>
      </c>
      <c r="D4352" t="s">
        <v>357</v>
      </c>
      <c r="E4352" t="s">
        <v>2072</v>
      </c>
      <c r="F4352" t="s">
        <v>2983</v>
      </c>
      <c r="G4352" s="144">
        <v>27.340332359999998</v>
      </c>
      <c r="H4352" t="str">
        <f>IF(VLOOKUP(A4352,$J$4:$K$19,2)="Y",IF(G4352&lt;='State Zip Codes'!$P$4,'State Zip Codes'!$P$3,IF(G4352&lt;='State Zip Codes'!$Q$4,'State Zip Codes'!$Q$3,IF(G4352&lt;='State Zip Codes'!$R$4,'State Zip Codes'!$R$3,IF(G4352&lt;='State Zip Codes'!$S$4,'State Zip Codes'!$S$3,IF(G4352&lt;='State Zip Codes'!$T$4,'State Zip Codes'!$T$3,"OUT OF TERRITORY"))))),$U$3)</f>
        <v>Zone 5</v>
      </c>
    </row>
    <row r="4353" spans="1:8" x14ac:dyDescent="0.25">
      <c r="A4353" t="s">
        <v>371</v>
      </c>
      <c r="B4353">
        <v>40155</v>
      </c>
      <c r="C4353" t="str">
        <f t="shared" si="67"/>
        <v>40155</v>
      </c>
      <c r="D4353" t="s">
        <v>357</v>
      </c>
      <c r="E4353" t="s">
        <v>2984</v>
      </c>
      <c r="F4353" t="s">
        <v>2985</v>
      </c>
      <c r="G4353" s="144">
        <v>27.340332359999998</v>
      </c>
      <c r="H4353" t="str">
        <f>IF(VLOOKUP(A4353,$J$4:$K$19,2)="Y",IF(G4353&lt;='State Zip Codes'!$P$4,'State Zip Codes'!$P$3,IF(G4353&lt;='State Zip Codes'!$Q$4,'State Zip Codes'!$Q$3,IF(G4353&lt;='State Zip Codes'!$R$4,'State Zip Codes'!$R$3,IF(G4353&lt;='State Zip Codes'!$S$4,'State Zip Codes'!$S$3,IF(G4353&lt;='State Zip Codes'!$T$4,'State Zip Codes'!$T$3,"OUT OF TERRITORY"))))),$U$3)</f>
        <v>Zone 5</v>
      </c>
    </row>
    <row r="4354" spans="1:8" x14ac:dyDescent="0.25">
      <c r="A4354" t="s">
        <v>371</v>
      </c>
      <c r="B4354">
        <v>40070</v>
      </c>
      <c r="C4354" t="str">
        <f t="shared" si="67"/>
        <v>40070</v>
      </c>
      <c r="D4354" t="s">
        <v>357</v>
      </c>
      <c r="E4354" t="s">
        <v>1791</v>
      </c>
      <c r="F4354" t="s">
        <v>2841</v>
      </c>
      <c r="G4354" s="144">
        <v>27.961703549999999</v>
      </c>
      <c r="H4354" t="str">
        <f>IF(VLOOKUP(A4354,$J$4:$K$19,2)="Y",IF(G4354&lt;='State Zip Codes'!$P$4,'State Zip Codes'!$P$3,IF(G4354&lt;='State Zip Codes'!$Q$4,'State Zip Codes'!$Q$3,IF(G4354&lt;='State Zip Codes'!$R$4,'State Zip Codes'!$R$3,IF(G4354&lt;='State Zip Codes'!$S$4,'State Zip Codes'!$S$3,IF(G4354&lt;='State Zip Codes'!$T$4,'State Zip Codes'!$T$3,"OUT OF TERRITORY"))))),$U$3)</f>
        <v>Zone 5</v>
      </c>
    </row>
    <row r="4355" spans="1:8" x14ac:dyDescent="0.25">
      <c r="A4355" t="s">
        <v>371</v>
      </c>
      <c r="B4355">
        <v>40050</v>
      </c>
      <c r="C4355" t="str">
        <f t="shared" si="67"/>
        <v>40050</v>
      </c>
      <c r="D4355" t="s">
        <v>357</v>
      </c>
      <c r="E4355" t="s">
        <v>1791</v>
      </c>
      <c r="F4355" t="s">
        <v>610</v>
      </c>
      <c r="G4355" s="144">
        <v>28.583074739999997</v>
      </c>
      <c r="H4355" t="str">
        <f>IF(VLOOKUP(A4355,$J$4:$K$19,2)="Y",IF(G4355&lt;='State Zip Codes'!$P$4,'State Zip Codes'!$P$3,IF(G4355&lt;='State Zip Codes'!$Q$4,'State Zip Codes'!$Q$3,IF(G4355&lt;='State Zip Codes'!$R$4,'State Zip Codes'!$R$3,IF(G4355&lt;='State Zip Codes'!$S$4,'State Zip Codes'!$S$3,IF(G4355&lt;='State Zip Codes'!$T$4,'State Zip Codes'!$T$3,"OUT OF TERRITORY"))))),$U$3)</f>
        <v>Zone 5</v>
      </c>
    </row>
    <row r="4356" spans="1:8" x14ac:dyDescent="0.25">
      <c r="A4356" t="s">
        <v>371</v>
      </c>
      <c r="B4356">
        <v>40121</v>
      </c>
      <c r="C4356" t="str">
        <f t="shared" si="67"/>
        <v>40121</v>
      </c>
      <c r="D4356" t="s">
        <v>357</v>
      </c>
      <c r="E4356" t="s">
        <v>2335</v>
      </c>
      <c r="F4356" t="s">
        <v>2982</v>
      </c>
      <c r="G4356" s="144">
        <v>28.583074739999997</v>
      </c>
      <c r="H4356" t="str">
        <f>IF(VLOOKUP(A4356,$J$4:$K$19,2)="Y",IF(G4356&lt;='State Zip Codes'!$P$4,'State Zip Codes'!$P$3,IF(G4356&lt;='State Zip Codes'!$Q$4,'State Zip Codes'!$Q$3,IF(G4356&lt;='State Zip Codes'!$R$4,'State Zip Codes'!$R$3,IF(G4356&lt;='State Zip Codes'!$S$4,'State Zip Codes'!$S$3,IF(G4356&lt;='State Zip Codes'!$T$4,'State Zip Codes'!$T$3,"OUT OF TERRITORY"))))),$U$3)</f>
        <v>Zone 5</v>
      </c>
    </row>
    <row r="4357" spans="1:8" x14ac:dyDescent="0.25">
      <c r="A4357" t="s">
        <v>371</v>
      </c>
      <c r="B4357">
        <v>40004</v>
      </c>
      <c r="C4357" t="str">
        <f t="shared" ref="C4357:C4420" si="68">TRIM(CLEAN(B4357))</f>
        <v>40004</v>
      </c>
      <c r="D4357" t="s">
        <v>357</v>
      </c>
      <c r="E4357" t="s">
        <v>2977</v>
      </c>
      <c r="F4357" t="s">
        <v>2986</v>
      </c>
      <c r="G4357" s="144">
        <v>28.583074739999997</v>
      </c>
      <c r="H4357" t="str">
        <f>IF(VLOOKUP(A4357,$J$4:$K$19,2)="Y",IF(G4357&lt;='State Zip Codes'!$P$4,'State Zip Codes'!$P$3,IF(G4357&lt;='State Zip Codes'!$Q$4,'State Zip Codes'!$Q$3,IF(G4357&lt;='State Zip Codes'!$R$4,'State Zip Codes'!$R$3,IF(G4357&lt;='State Zip Codes'!$S$4,'State Zip Codes'!$S$3,IF(G4357&lt;='State Zip Codes'!$T$4,'State Zip Codes'!$T$3,"OUT OF TERRITORY"))))),$U$3)</f>
        <v>Zone 5</v>
      </c>
    </row>
    <row r="4358" spans="1:8" x14ac:dyDescent="0.25">
      <c r="A4358" t="s">
        <v>371</v>
      </c>
      <c r="B4358">
        <v>40107</v>
      </c>
      <c r="C4358" t="str">
        <f t="shared" si="68"/>
        <v>40107</v>
      </c>
      <c r="D4358" t="s">
        <v>357</v>
      </c>
      <c r="E4358" t="s">
        <v>2977</v>
      </c>
      <c r="F4358" t="s">
        <v>2987</v>
      </c>
      <c r="G4358" s="144">
        <v>29.204445929999999</v>
      </c>
      <c r="H4358" t="str">
        <f>IF(VLOOKUP(A4358,$J$4:$K$19,2)="Y",IF(G4358&lt;='State Zip Codes'!$P$4,'State Zip Codes'!$P$3,IF(G4358&lt;='State Zip Codes'!$Q$4,'State Zip Codes'!$Q$3,IF(G4358&lt;='State Zip Codes'!$R$4,'State Zip Codes'!$R$3,IF(G4358&lt;='State Zip Codes'!$S$4,'State Zip Codes'!$S$3,IF(G4358&lt;='State Zip Codes'!$T$4,'State Zip Codes'!$T$3,"OUT OF TERRITORY"))))),$U$3)</f>
        <v>Zone 5</v>
      </c>
    </row>
    <row r="4359" spans="1:8" x14ac:dyDescent="0.25">
      <c r="A4359" t="s">
        <v>371</v>
      </c>
      <c r="B4359">
        <v>40012</v>
      </c>
      <c r="C4359" t="str">
        <f t="shared" si="68"/>
        <v>40012</v>
      </c>
      <c r="D4359" t="s">
        <v>357</v>
      </c>
      <c r="E4359" t="s">
        <v>2977</v>
      </c>
      <c r="F4359" t="s">
        <v>2988</v>
      </c>
      <c r="G4359" s="144">
        <v>29.204445929999999</v>
      </c>
      <c r="H4359" t="str">
        <f>IF(VLOOKUP(A4359,$J$4:$K$19,2)="Y",IF(G4359&lt;='State Zip Codes'!$P$4,'State Zip Codes'!$P$3,IF(G4359&lt;='State Zip Codes'!$Q$4,'State Zip Codes'!$Q$3,IF(G4359&lt;='State Zip Codes'!$R$4,'State Zip Codes'!$R$3,IF(G4359&lt;='State Zip Codes'!$S$4,'State Zip Codes'!$S$3,IF(G4359&lt;='State Zip Codes'!$T$4,'State Zip Codes'!$T$3,"OUT OF TERRITORY"))))),$U$3)</f>
        <v>Zone 5</v>
      </c>
    </row>
    <row r="4360" spans="1:8" x14ac:dyDescent="0.25">
      <c r="A4360" t="s">
        <v>371</v>
      </c>
      <c r="B4360">
        <v>40003</v>
      </c>
      <c r="C4360" t="str">
        <f t="shared" si="68"/>
        <v>40003</v>
      </c>
      <c r="D4360" t="s">
        <v>357</v>
      </c>
      <c r="E4360" t="s">
        <v>2072</v>
      </c>
      <c r="F4360" t="s">
        <v>2989</v>
      </c>
      <c r="G4360" s="144">
        <v>30.447188309999998</v>
      </c>
      <c r="H4360" t="str">
        <f>IF(VLOOKUP(A4360,$J$4:$K$19,2)="Y",IF(G4360&lt;='State Zip Codes'!$P$4,'State Zip Codes'!$P$3,IF(G4360&lt;='State Zip Codes'!$Q$4,'State Zip Codes'!$Q$3,IF(G4360&lt;='State Zip Codes'!$R$4,'State Zip Codes'!$R$3,IF(G4360&lt;='State Zip Codes'!$S$4,'State Zip Codes'!$S$3,IF(G4360&lt;='State Zip Codes'!$T$4,'State Zip Codes'!$T$3,"OUT OF TERRITORY"))))),$U$3)</f>
        <v>Zone 5</v>
      </c>
    </row>
    <row r="4361" spans="1:8" x14ac:dyDescent="0.25">
      <c r="A4361" t="s">
        <v>371</v>
      </c>
      <c r="B4361">
        <v>40006</v>
      </c>
      <c r="C4361" t="str">
        <f t="shared" si="68"/>
        <v>40006</v>
      </c>
      <c r="D4361" t="s">
        <v>357</v>
      </c>
      <c r="E4361" t="s">
        <v>2990</v>
      </c>
      <c r="F4361" t="s">
        <v>2659</v>
      </c>
      <c r="G4361" s="144">
        <v>31.068559499999999</v>
      </c>
      <c r="H4361" t="str">
        <f>IF(VLOOKUP(A4361,$J$4:$K$19,2)="Y",IF(G4361&lt;='State Zip Codes'!$P$4,'State Zip Codes'!$P$3,IF(G4361&lt;='State Zip Codes'!$Q$4,'State Zip Codes'!$Q$3,IF(G4361&lt;='State Zip Codes'!$R$4,'State Zip Codes'!$R$3,IF(G4361&lt;='State Zip Codes'!$S$4,'State Zip Codes'!$S$3,IF(G4361&lt;='State Zip Codes'!$T$4,'State Zip Codes'!$T$3,"OUT OF TERRITORY"))))),$U$3)</f>
        <v>Zone 5</v>
      </c>
    </row>
    <row r="4362" spans="1:8" x14ac:dyDescent="0.25">
      <c r="A4362" t="s">
        <v>371</v>
      </c>
      <c r="B4362">
        <v>40160</v>
      </c>
      <c r="C4362" t="str">
        <f t="shared" si="68"/>
        <v>40160</v>
      </c>
      <c r="D4362" t="s">
        <v>357</v>
      </c>
      <c r="E4362" t="s">
        <v>2335</v>
      </c>
      <c r="F4362" t="s">
        <v>2991</v>
      </c>
      <c r="G4362" s="144">
        <v>31.689930689999997</v>
      </c>
      <c r="H4362" t="str">
        <f>IF(VLOOKUP(A4362,$J$4:$K$19,2)="Y",IF(G4362&lt;='State Zip Codes'!$P$4,'State Zip Codes'!$P$3,IF(G4362&lt;='State Zip Codes'!$Q$4,'State Zip Codes'!$Q$3,IF(G4362&lt;='State Zip Codes'!$R$4,'State Zip Codes'!$R$3,IF(G4362&lt;='State Zip Codes'!$S$4,'State Zip Codes'!$S$3,IF(G4362&lt;='State Zip Codes'!$T$4,'State Zip Codes'!$T$3,"OUT OF TERRITORY"))))),$U$3)</f>
        <v>Zone 5</v>
      </c>
    </row>
    <row r="4363" spans="1:8" x14ac:dyDescent="0.25">
      <c r="A4363" t="s">
        <v>371</v>
      </c>
      <c r="B4363">
        <v>40108</v>
      </c>
      <c r="C4363" t="str">
        <f t="shared" si="68"/>
        <v>40108</v>
      </c>
      <c r="D4363" t="s">
        <v>357</v>
      </c>
      <c r="E4363" t="s">
        <v>2984</v>
      </c>
      <c r="F4363" t="s">
        <v>2992</v>
      </c>
      <c r="G4363" s="144">
        <v>34.175415449999996</v>
      </c>
      <c r="H4363" t="str">
        <f>IF(VLOOKUP(A4363,$J$4:$K$19,2)="Y",IF(G4363&lt;='State Zip Codes'!$P$4,'State Zip Codes'!$P$3,IF(G4363&lt;='State Zip Codes'!$Q$4,'State Zip Codes'!$Q$3,IF(G4363&lt;='State Zip Codes'!$R$4,'State Zip Codes'!$R$3,IF(G4363&lt;='State Zip Codes'!$S$4,'State Zip Codes'!$S$3,IF(G4363&lt;='State Zip Codes'!$T$4,'State Zip Codes'!$T$3,"OUT OF TERRITORY"))))),$U$3)</f>
        <v>Zone 5</v>
      </c>
    </row>
    <row r="4364" spans="1:8" x14ac:dyDescent="0.25">
      <c r="A4364" t="s">
        <v>371</v>
      </c>
      <c r="B4364">
        <v>40011</v>
      </c>
      <c r="C4364" t="str">
        <f t="shared" si="68"/>
        <v>40011</v>
      </c>
      <c r="D4364" t="s">
        <v>357</v>
      </c>
      <c r="E4364" t="s">
        <v>1791</v>
      </c>
      <c r="F4364" t="s">
        <v>2727</v>
      </c>
      <c r="G4364" s="144">
        <v>34.796786640000001</v>
      </c>
      <c r="H4364" t="str">
        <f>IF(VLOOKUP(A4364,$J$4:$K$19,2)="Y",IF(G4364&lt;='State Zip Codes'!$P$4,'State Zip Codes'!$P$3,IF(G4364&lt;='State Zip Codes'!$Q$4,'State Zip Codes'!$Q$3,IF(G4364&lt;='State Zip Codes'!$R$4,'State Zip Codes'!$R$3,IF(G4364&lt;='State Zip Codes'!$S$4,'State Zip Codes'!$S$3,IF(G4364&lt;='State Zip Codes'!$T$4,'State Zip Codes'!$T$3,"OUT OF TERRITORY"))))),$U$3)</f>
        <v>Zone 5</v>
      </c>
    </row>
    <row r="4365" spans="1:8" x14ac:dyDescent="0.25">
      <c r="A4365" t="s">
        <v>371</v>
      </c>
      <c r="B4365">
        <v>40045</v>
      </c>
      <c r="C4365" t="str">
        <f t="shared" si="68"/>
        <v>40045</v>
      </c>
      <c r="D4365" t="s">
        <v>357</v>
      </c>
      <c r="E4365" t="s">
        <v>2990</v>
      </c>
      <c r="F4365" t="s">
        <v>1171</v>
      </c>
      <c r="G4365" s="144">
        <v>34.796786640000001</v>
      </c>
      <c r="H4365" t="str">
        <f>IF(VLOOKUP(A4365,$J$4:$K$19,2)="Y",IF(G4365&lt;='State Zip Codes'!$P$4,'State Zip Codes'!$P$3,IF(G4365&lt;='State Zip Codes'!$Q$4,'State Zip Codes'!$Q$3,IF(G4365&lt;='State Zip Codes'!$R$4,'State Zip Codes'!$R$3,IF(G4365&lt;='State Zip Codes'!$S$4,'State Zip Codes'!$S$3,IF(G4365&lt;='State Zip Codes'!$T$4,'State Zip Codes'!$T$3,"OUT OF TERRITORY"))))),$U$3)</f>
        <v>Zone 5</v>
      </c>
    </row>
    <row r="4366" spans="1:8" x14ac:dyDescent="0.25">
      <c r="A4366" t="s">
        <v>371</v>
      </c>
      <c r="B4366">
        <v>40057</v>
      </c>
      <c r="C4366" t="str">
        <f t="shared" si="68"/>
        <v>40057</v>
      </c>
      <c r="D4366" t="s">
        <v>357</v>
      </c>
      <c r="E4366" t="s">
        <v>1791</v>
      </c>
      <c r="F4366" t="s">
        <v>2993</v>
      </c>
      <c r="G4366" s="144">
        <v>34.796786640000001</v>
      </c>
      <c r="H4366" t="str">
        <f>IF(VLOOKUP(A4366,$J$4:$K$19,2)="Y",IF(G4366&lt;='State Zip Codes'!$P$4,'State Zip Codes'!$P$3,IF(G4366&lt;='State Zip Codes'!$Q$4,'State Zip Codes'!$Q$3,IF(G4366&lt;='State Zip Codes'!$R$4,'State Zip Codes'!$R$3,IF(G4366&lt;='State Zip Codes'!$S$4,'State Zip Codes'!$S$3,IF(G4366&lt;='State Zip Codes'!$T$4,'State Zip Codes'!$T$3,"OUT OF TERRITORY"))))),$U$3)</f>
        <v>Zone 5</v>
      </c>
    </row>
    <row r="4367" spans="1:8" x14ac:dyDescent="0.25">
      <c r="A4367" t="s">
        <v>371</v>
      </c>
      <c r="B4367">
        <v>40078</v>
      </c>
      <c r="C4367" t="str">
        <f t="shared" si="68"/>
        <v>40078</v>
      </c>
      <c r="D4367" t="s">
        <v>357</v>
      </c>
      <c r="E4367" t="s">
        <v>510</v>
      </c>
      <c r="F4367" t="s">
        <v>2994</v>
      </c>
      <c r="G4367" s="144">
        <v>34.796786640000001</v>
      </c>
      <c r="H4367" t="str">
        <f>IF(VLOOKUP(A4367,$J$4:$K$19,2)="Y",IF(G4367&lt;='State Zip Codes'!$P$4,'State Zip Codes'!$P$3,IF(G4367&lt;='State Zip Codes'!$Q$4,'State Zip Codes'!$Q$3,IF(G4367&lt;='State Zip Codes'!$R$4,'State Zip Codes'!$R$3,IF(G4367&lt;='State Zip Codes'!$S$4,'State Zip Codes'!$S$3,IF(G4367&lt;='State Zip Codes'!$T$4,'State Zip Codes'!$T$3,"OUT OF TERRITORY"))))),$U$3)</f>
        <v>Zone 5</v>
      </c>
    </row>
    <row r="4368" spans="1:8" x14ac:dyDescent="0.25">
      <c r="A4368" t="s">
        <v>371</v>
      </c>
      <c r="B4368">
        <v>40117</v>
      </c>
      <c r="C4368" t="str">
        <f t="shared" si="68"/>
        <v>40117</v>
      </c>
      <c r="D4368" t="s">
        <v>357</v>
      </c>
      <c r="E4368" t="s">
        <v>2984</v>
      </c>
      <c r="F4368" t="s">
        <v>2995</v>
      </c>
      <c r="G4368" s="144">
        <v>35.418157829999998</v>
      </c>
      <c r="H4368" t="str">
        <f>IF(VLOOKUP(A4368,$J$4:$K$19,2)="Y",IF(G4368&lt;='State Zip Codes'!$P$4,'State Zip Codes'!$P$3,IF(G4368&lt;='State Zip Codes'!$Q$4,'State Zip Codes'!$Q$3,IF(G4368&lt;='State Zip Codes'!$R$4,'State Zip Codes'!$R$3,IF(G4368&lt;='State Zip Codes'!$S$4,'State Zip Codes'!$S$3,IF(G4368&lt;='State Zip Codes'!$T$4,'State Zip Codes'!$T$3,"OUT OF TERRITORY"))))),$U$3)</f>
        <v>Zone 5</v>
      </c>
    </row>
    <row r="4369" spans="1:8" x14ac:dyDescent="0.25">
      <c r="A4369" t="s">
        <v>371</v>
      </c>
      <c r="B4369">
        <v>40342</v>
      </c>
      <c r="C4369" t="str">
        <f t="shared" si="68"/>
        <v>40342</v>
      </c>
      <c r="D4369" t="s">
        <v>357</v>
      </c>
      <c r="E4369" t="s">
        <v>2544</v>
      </c>
      <c r="F4369" t="s">
        <v>2734</v>
      </c>
      <c r="G4369" s="144">
        <v>36.039529019999996</v>
      </c>
      <c r="H4369" t="str">
        <f>IF(VLOOKUP(A4369,$J$4:$K$19,2)="Y",IF(G4369&lt;='State Zip Codes'!$P$4,'State Zip Codes'!$P$3,IF(G4369&lt;='State Zip Codes'!$Q$4,'State Zip Codes'!$Q$3,IF(G4369&lt;='State Zip Codes'!$R$4,'State Zip Codes'!$R$3,IF(G4369&lt;='State Zip Codes'!$S$4,'State Zip Codes'!$S$3,IF(G4369&lt;='State Zip Codes'!$T$4,'State Zip Codes'!$T$3,"OUT OF TERRITORY"))))),$U$3)</f>
        <v>Zone 5</v>
      </c>
    </row>
    <row r="4370" spans="1:8" x14ac:dyDescent="0.25">
      <c r="A4370" t="s">
        <v>371</v>
      </c>
      <c r="B4370">
        <v>40075</v>
      </c>
      <c r="C4370" t="str">
        <f t="shared" si="68"/>
        <v>40075</v>
      </c>
      <c r="D4370" t="s">
        <v>357</v>
      </c>
      <c r="E4370" t="s">
        <v>1791</v>
      </c>
      <c r="F4370" t="s">
        <v>2996</v>
      </c>
      <c r="G4370" s="144">
        <v>36.039529019999996</v>
      </c>
      <c r="H4370" t="str">
        <f>IF(VLOOKUP(A4370,$J$4:$K$19,2)="Y",IF(G4370&lt;='State Zip Codes'!$P$4,'State Zip Codes'!$P$3,IF(G4370&lt;='State Zip Codes'!$Q$4,'State Zip Codes'!$Q$3,IF(G4370&lt;='State Zip Codes'!$R$4,'State Zip Codes'!$R$3,IF(G4370&lt;='State Zip Codes'!$S$4,'State Zip Codes'!$S$3,IF(G4370&lt;='State Zip Codes'!$T$4,'State Zip Codes'!$T$3,"OUT OF TERRITORY"))))),$U$3)</f>
        <v>Zone 5</v>
      </c>
    </row>
    <row r="4371" spans="1:8" x14ac:dyDescent="0.25">
      <c r="A4371" t="s">
        <v>371</v>
      </c>
      <c r="B4371">
        <v>40007</v>
      </c>
      <c r="C4371" t="str">
        <f t="shared" si="68"/>
        <v>40007</v>
      </c>
      <c r="D4371" t="s">
        <v>357</v>
      </c>
      <c r="E4371" t="s">
        <v>1791</v>
      </c>
      <c r="F4371" t="s">
        <v>2788</v>
      </c>
      <c r="G4371" s="144">
        <v>36.039529019999996</v>
      </c>
      <c r="H4371" t="str">
        <f>IF(VLOOKUP(A4371,$J$4:$K$19,2)="Y",IF(G4371&lt;='State Zip Codes'!$P$4,'State Zip Codes'!$P$3,IF(G4371&lt;='State Zip Codes'!$Q$4,'State Zip Codes'!$Q$3,IF(G4371&lt;='State Zip Codes'!$R$4,'State Zip Codes'!$R$3,IF(G4371&lt;='State Zip Codes'!$S$4,'State Zip Codes'!$S$3,IF(G4371&lt;='State Zip Codes'!$T$4,'State Zip Codes'!$T$3,"OUT OF TERRITORY"))))),$U$3)</f>
        <v>Zone 5</v>
      </c>
    </row>
    <row r="4372" spans="1:8" x14ac:dyDescent="0.25">
      <c r="A4372" t="s">
        <v>371</v>
      </c>
      <c r="B4372">
        <v>40175</v>
      </c>
      <c r="C4372" t="str">
        <f t="shared" si="68"/>
        <v>40175</v>
      </c>
      <c r="D4372" t="s">
        <v>357</v>
      </c>
      <c r="E4372" t="s">
        <v>2335</v>
      </c>
      <c r="F4372" t="s">
        <v>2997</v>
      </c>
      <c r="G4372" s="144">
        <v>36.660900210000001</v>
      </c>
      <c r="H4372" t="str">
        <f>IF(VLOOKUP(A4372,$J$4:$K$19,2)="Y",IF(G4372&lt;='State Zip Codes'!$P$4,'State Zip Codes'!$P$3,IF(G4372&lt;='State Zip Codes'!$Q$4,'State Zip Codes'!$Q$3,IF(G4372&lt;='State Zip Codes'!$R$4,'State Zip Codes'!$R$3,IF(G4372&lt;='State Zip Codes'!$S$4,'State Zip Codes'!$S$3,IF(G4372&lt;='State Zip Codes'!$T$4,'State Zip Codes'!$T$3,"OUT OF TERRITORY"))))),$U$3)</f>
        <v>Zone 5</v>
      </c>
    </row>
    <row r="4373" spans="1:8" x14ac:dyDescent="0.25">
      <c r="A4373" t="s">
        <v>371</v>
      </c>
      <c r="B4373">
        <v>42701</v>
      </c>
      <c r="C4373" t="str">
        <f t="shared" si="68"/>
        <v>42701</v>
      </c>
      <c r="D4373" t="s">
        <v>357</v>
      </c>
      <c r="E4373" t="s">
        <v>2335</v>
      </c>
      <c r="F4373" t="s">
        <v>2461</v>
      </c>
      <c r="G4373" s="144">
        <v>37.903642589999997</v>
      </c>
      <c r="H4373" t="str">
        <f>IF(VLOOKUP(A4373,$J$4:$K$19,2)="Y",IF(G4373&lt;='State Zip Codes'!$P$4,'State Zip Codes'!$P$3,IF(G4373&lt;='State Zip Codes'!$Q$4,'State Zip Codes'!$Q$3,IF(G4373&lt;='State Zip Codes'!$R$4,'State Zip Codes'!$R$3,IF(G4373&lt;='State Zip Codes'!$S$4,'State Zip Codes'!$S$3,IF(G4373&lt;='State Zip Codes'!$T$4,'State Zip Codes'!$T$3,"OUT OF TERRITORY"))))),$U$3)</f>
        <v>Zone 5</v>
      </c>
    </row>
    <row r="4374" spans="1:8" x14ac:dyDescent="0.25">
      <c r="A4374" t="s">
        <v>371</v>
      </c>
      <c r="B4374">
        <v>40601</v>
      </c>
      <c r="C4374" t="str">
        <f t="shared" si="68"/>
        <v>40601</v>
      </c>
      <c r="D4374" t="s">
        <v>357</v>
      </c>
      <c r="E4374" t="s">
        <v>8</v>
      </c>
      <c r="F4374" t="s">
        <v>1548</v>
      </c>
      <c r="G4374" s="144">
        <v>37.903642589999997</v>
      </c>
      <c r="H4374" t="str">
        <f>IF(VLOOKUP(A4374,$J$4:$K$19,2)="Y",IF(G4374&lt;='State Zip Codes'!$P$4,'State Zip Codes'!$P$3,IF(G4374&lt;='State Zip Codes'!$Q$4,'State Zip Codes'!$Q$3,IF(G4374&lt;='State Zip Codes'!$R$4,'State Zip Codes'!$R$3,IF(G4374&lt;='State Zip Codes'!$S$4,'State Zip Codes'!$S$3,IF(G4374&lt;='State Zip Codes'!$T$4,'State Zip Codes'!$T$3,"OUT OF TERRITORY"))))),$U$3)</f>
        <v>Zone 5</v>
      </c>
    </row>
    <row r="4375" spans="1:8" x14ac:dyDescent="0.25">
      <c r="A4375" t="s">
        <v>371</v>
      </c>
      <c r="B4375">
        <v>40069</v>
      </c>
      <c r="C4375" t="str">
        <f t="shared" si="68"/>
        <v>40069</v>
      </c>
      <c r="D4375" t="s">
        <v>357</v>
      </c>
      <c r="E4375" t="s">
        <v>510</v>
      </c>
      <c r="F4375" t="s">
        <v>714</v>
      </c>
      <c r="G4375" s="144">
        <v>38.525013779999995</v>
      </c>
      <c r="H4375" t="str">
        <f>IF(VLOOKUP(A4375,$J$4:$K$19,2)="Y",IF(G4375&lt;='State Zip Codes'!$P$4,'State Zip Codes'!$P$3,IF(G4375&lt;='State Zip Codes'!$Q$4,'State Zip Codes'!$Q$3,IF(G4375&lt;='State Zip Codes'!$R$4,'State Zip Codes'!$R$3,IF(G4375&lt;='State Zip Codes'!$S$4,'State Zip Codes'!$S$3,IF(G4375&lt;='State Zip Codes'!$T$4,'State Zip Codes'!$T$3,"OUT OF TERRITORY"))))),$U$3)</f>
        <v>Zone 5</v>
      </c>
    </row>
    <row r="4376" spans="1:8" x14ac:dyDescent="0.25">
      <c r="A4376" t="s">
        <v>371</v>
      </c>
      <c r="B4376">
        <v>40037</v>
      </c>
      <c r="C4376" t="str">
        <f t="shared" si="68"/>
        <v>40037</v>
      </c>
      <c r="D4376" t="s">
        <v>357</v>
      </c>
      <c r="E4376" t="s">
        <v>811</v>
      </c>
      <c r="F4376" t="s">
        <v>2998</v>
      </c>
      <c r="G4376" s="144">
        <v>38.525013779999995</v>
      </c>
      <c r="H4376" t="str">
        <f>IF(VLOOKUP(A4376,$J$4:$K$19,2)="Y",IF(G4376&lt;='State Zip Codes'!$P$4,'State Zip Codes'!$P$3,IF(G4376&lt;='State Zip Codes'!$Q$4,'State Zip Codes'!$Q$3,IF(G4376&lt;='State Zip Codes'!$R$4,'State Zip Codes'!$R$3,IF(G4376&lt;='State Zip Codes'!$S$4,'State Zip Codes'!$S$3,IF(G4376&lt;='State Zip Codes'!$T$4,'State Zip Codes'!$T$3,"OUT OF TERRITORY"))))),$U$3)</f>
        <v>Zone 5</v>
      </c>
    </row>
    <row r="4377" spans="1:8" x14ac:dyDescent="0.25">
      <c r="A4377" t="s">
        <v>371</v>
      </c>
      <c r="B4377">
        <v>40036</v>
      </c>
      <c r="C4377" t="str">
        <f t="shared" si="68"/>
        <v>40036</v>
      </c>
      <c r="D4377" t="s">
        <v>357</v>
      </c>
      <c r="E4377" t="s">
        <v>1791</v>
      </c>
      <c r="F4377" t="s">
        <v>1546</v>
      </c>
      <c r="G4377" s="144">
        <v>38.525013779999995</v>
      </c>
      <c r="H4377" t="str">
        <f>IF(VLOOKUP(A4377,$J$4:$K$19,2)="Y",IF(G4377&lt;='State Zip Codes'!$P$4,'State Zip Codes'!$P$3,IF(G4377&lt;='State Zip Codes'!$Q$4,'State Zip Codes'!$Q$3,IF(G4377&lt;='State Zip Codes'!$R$4,'State Zip Codes'!$R$3,IF(G4377&lt;='State Zip Codes'!$S$4,'State Zip Codes'!$S$3,IF(G4377&lt;='State Zip Codes'!$T$4,'State Zip Codes'!$T$3,"OUT OF TERRITORY"))))),$U$3)</f>
        <v>Zone 5</v>
      </c>
    </row>
    <row r="4378" spans="1:8" x14ac:dyDescent="0.25">
      <c r="A4378" t="s">
        <v>371</v>
      </c>
      <c r="B4378">
        <v>40051</v>
      </c>
      <c r="C4378" t="str">
        <f t="shared" si="68"/>
        <v>40051</v>
      </c>
      <c r="D4378" t="s">
        <v>357</v>
      </c>
      <c r="E4378" t="s">
        <v>2977</v>
      </c>
      <c r="F4378" t="s">
        <v>2412</v>
      </c>
      <c r="G4378" s="144">
        <v>38.525013779999995</v>
      </c>
      <c r="H4378" t="str">
        <f>IF(VLOOKUP(A4378,$J$4:$K$19,2)="Y",IF(G4378&lt;='State Zip Codes'!$P$4,'State Zip Codes'!$P$3,IF(G4378&lt;='State Zip Codes'!$Q$4,'State Zip Codes'!$Q$3,IF(G4378&lt;='State Zip Codes'!$R$4,'State Zip Codes'!$R$3,IF(G4378&lt;='State Zip Codes'!$S$4,'State Zip Codes'!$S$3,IF(G4378&lt;='State Zip Codes'!$T$4,'State Zip Codes'!$T$3,"OUT OF TERRITORY"))))),$U$3)</f>
        <v>Zone 5</v>
      </c>
    </row>
    <row r="4379" spans="1:8" x14ac:dyDescent="0.25">
      <c r="A4379" t="s">
        <v>371</v>
      </c>
      <c r="B4379">
        <v>41008</v>
      </c>
      <c r="C4379" t="str">
        <f t="shared" si="68"/>
        <v>41008</v>
      </c>
      <c r="D4379" t="s">
        <v>357</v>
      </c>
      <c r="E4379" t="s">
        <v>1799</v>
      </c>
      <c r="F4379" t="s">
        <v>2272</v>
      </c>
      <c r="G4379" s="144">
        <v>39.14638497</v>
      </c>
      <c r="H4379" t="str">
        <f>IF(VLOOKUP(A4379,$J$4:$K$19,2)="Y",IF(G4379&lt;='State Zip Codes'!$P$4,'State Zip Codes'!$P$3,IF(G4379&lt;='State Zip Codes'!$Q$4,'State Zip Codes'!$Q$3,IF(G4379&lt;='State Zip Codes'!$R$4,'State Zip Codes'!$R$3,IF(G4379&lt;='State Zip Codes'!$S$4,'State Zip Codes'!$S$3,IF(G4379&lt;='State Zip Codes'!$T$4,'State Zip Codes'!$T$3,"OUT OF TERRITORY"))))),$U$3)</f>
        <v>Zone 5</v>
      </c>
    </row>
    <row r="4380" spans="1:8" x14ac:dyDescent="0.25">
      <c r="A4380" t="s">
        <v>371</v>
      </c>
      <c r="B4380">
        <v>40162</v>
      </c>
      <c r="C4380" t="str">
        <f t="shared" si="68"/>
        <v>40162</v>
      </c>
      <c r="D4380" t="s">
        <v>357</v>
      </c>
      <c r="E4380" t="s">
        <v>2335</v>
      </c>
      <c r="F4380" t="s">
        <v>2999</v>
      </c>
      <c r="G4380" s="144">
        <v>39.14638497</v>
      </c>
      <c r="H4380" t="str">
        <f>IF(VLOOKUP(A4380,$J$4:$K$19,2)="Y",IF(G4380&lt;='State Zip Codes'!$P$4,'State Zip Codes'!$P$3,IF(G4380&lt;='State Zip Codes'!$Q$4,'State Zip Codes'!$Q$3,IF(G4380&lt;='State Zip Codes'!$R$4,'State Zip Codes'!$R$3,IF(G4380&lt;='State Zip Codes'!$S$4,'State Zip Codes'!$S$3,IF(G4380&lt;='State Zip Codes'!$T$4,'State Zip Codes'!$T$3,"OUT OF TERRITORY"))))),$U$3)</f>
        <v>Zone 5</v>
      </c>
    </row>
    <row r="4381" spans="1:8" x14ac:dyDescent="0.25">
      <c r="A4381" t="s">
        <v>371</v>
      </c>
      <c r="B4381">
        <v>40618</v>
      </c>
      <c r="C4381" t="str">
        <f t="shared" si="68"/>
        <v>40618</v>
      </c>
      <c r="D4381" t="s">
        <v>357</v>
      </c>
      <c r="E4381" t="s">
        <v>8</v>
      </c>
      <c r="F4381" t="s">
        <v>1548</v>
      </c>
      <c r="G4381" s="144">
        <v>39.14638497</v>
      </c>
      <c r="H4381" t="str">
        <f>IF(VLOOKUP(A4381,$J$4:$K$19,2)="Y",IF(G4381&lt;='State Zip Codes'!$P$4,'State Zip Codes'!$P$3,IF(G4381&lt;='State Zip Codes'!$Q$4,'State Zip Codes'!$Q$3,IF(G4381&lt;='State Zip Codes'!$R$4,'State Zip Codes'!$R$3,IF(G4381&lt;='State Zip Codes'!$S$4,'State Zip Codes'!$S$3,IF(G4381&lt;='State Zip Codes'!$T$4,'State Zip Codes'!$T$3,"OUT OF TERRITORY"))))),$U$3)</f>
        <v>Zone 5</v>
      </c>
    </row>
    <row r="4382" spans="1:8" x14ac:dyDescent="0.25">
      <c r="A4382" t="s">
        <v>371</v>
      </c>
      <c r="B4382">
        <v>40619</v>
      </c>
      <c r="C4382" t="str">
        <f t="shared" si="68"/>
        <v>40619</v>
      </c>
      <c r="D4382" t="s">
        <v>357</v>
      </c>
      <c r="E4382" t="s">
        <v>8</v>
      </c>
      <c r="F4382" t="s">
        <v>1548</v>
      </c>
      <c r="G4382" s="144">
        <v>39.14638497</v>
      </c>
      <c r="H4382" t="str">
        <f>IF(VLOOKUP(A4382,$J$4:$K$19,2)="Y",IF(G4382&lt;='State Zip Codes'!$P$4,'State Zip Codes'!$P$3,IF(G4382&lt;='State Zip Codes'!$Q$4,'State Zip Codes'!$Q$3,IF(G4382&lt;='State Zip Codes'!$R$4,'State Zip Codes'!$R$3,IF(G4382&lt;='State Zip Codes'!$S$4,'State Zip Codes'!$S$3,IF(G4382&lt;='State Zip Codes'!$T$4,'State Zip Codes'!$T$3,"OUT OF TERRITORY"))))),$U$3)</f>
        <v>Zone 5</v>
      </c>
    </row>
    <row r="4383" spans="1:8" x14ac:dyDescent="0.25">
      <c r="A4383" t="s">
        <v>371</v>
      </c>
      <c r="B4383">
        <v>40620</v>
      </c>
      <c r="C4383" t="str">
        <f t="shared" si="68"/>
        <v>40620</v>
      </c>
      <c r="D4383" t="s">
        <v>357</v>
      </c>
      <c r="E4383" t="s">
        <v>8</v>
      </c>
      <c r="F4383" t="s">
        <v>1548</v>
      </c>
      <c r="G4383" s="144">
        <v>39.14638497</v>
      </c>
      <c r="H4383" t="str">
        <f>IF(VLOOKUP(A4383,$J$4:$K$19,2)="Y",IF(G4383&lt;='State Zip Codes'!$P$4,'State Zip Codes'!$P$3,IF(G4383&lt;='State Zip Codes'!$Q$4,'State Zip Codes'!$Q$3,IF(G4383&lt;='State Zip Codes'!$R$4,'State Zip Codes'!$R$3,IF(G4383&lt;='State Zip Codes'!$S$4,'State Zip Codes'!$S$3,IF(G4383&lt;='State Zip Codes'!$T$4,'State Zip Codes'!$T$3,"OUT OF TERRITORY"))))),$U$3)</f>
        <v>Zone 5</v>
      </c>
    </row>
    <row r="4384" spans="1:8" x14ac:dyDescent="0.25">
      <c r="A4384" t="s">
        <v>371</v>
      </c>
      <c r="B4384">
        <v>40621</v>
      </c>
      <c r="C4384" t="str">
        <f t="shared" si="68"/>
        <v>40621</v>
      </c>
      <c r="D4384" t="s">
        <v>357</v>
      </c>
      <c r="E4384" t="s">
        <v>8</v>
      </c>
      <c r="F4384" t="s">
        <v>1548</v>
      </c>
      <c r="G4384" s="144">
        <v>39.14638497</v>
      </c>
      <c r="H4384" t="str">
        <f>IF(VLOOKUP(A4384,$J$4:$K$19,2)="Y",IF(G4384&lt;='State Zip Codes'!$P$4,'State Zip Codes'!$P$3,IF(G4384&lt;='State Zip Codes'!$Q$4,'State Zip Codes'!$Q$3,IF(G4384&lt;='State Zip Codes'!$R$4,'State Zip Codes'!$R$3,IF(G4384&lt;='State Zip Codes'!$S$4,'State Zip Codes'!$S$3,IF(G4384&lt;='State Zip Codes'!$T$4,'State Zip Codes'!$T$3,"OUT OF TERRITORY"))))),$U$3)</f>
        <v>Zone 5</v>
      </c>
    </row>
    <row r="4385" spans="1:8" x14ac:dyDescent="0.25">
      <c r="A4385" t="s">
        <v>371</v>
      </c>
      <c r="B4385">
        <v>40622</v>
      </c>
      <c r="C4385" t="str">
        <f t="shared" si="68"/>
        <v>40622</v>
      </c>
      <c r="D4385" t="s">
        <v>357</v>
      </c>
      <c r="E4385" t="s">
        <v>8</v>
      </c>
      <c r="F4385" t="s">
        <v>1548</v>
      </c>
      <c r="G4385" s="144">
        <v>39.14638497</v>
      </c>
      <c r="H4385" t="str">
        <f>IF(VLOOKUP(A4385,$J$4:$K$19,2)="Y",IF(G4385&lt;='State Zip Codes'!$P$4,'State Zip Codes'!$P$3,IF(G4385&lt;='State Zip Codes'!$Q$4,'State Zip Codes'!$Q$3,IF(G4385&lt;='State Zip Codes'!$R$4,'State Zip Codes'!$R$3,IF(G4385&lt;='State Zip Codes'!$S$4,'State Zip Codes'!$S$3,IF(G4385&lt;='State Zip Codes'!$T$4,'State Zip Codes'!$T$3,"OUT OF TERRITORY"))))),$U$3)</f>
        <v>Zone 5</v>
      </c>
    </row>
    <row r="4386" spans="1:8" x14ac:dyDescent="0.25">
      <c r="A4386" t="s">
        <v>371</v>
      </c>
      <c r="B4386">
        <v>40142</v>
      </c>
      <c r="C4386" t="str">
        <f t="shared" si="68"/>
        <v>40142</v>
      </c>
      <c r="D4386" t="s">
        <v>357</v>
      </c>
      <c r="E4386" t="s">
        <v>2984</v>
      </c>
      <c r="F4386" t="s">
        <v>3000</v>
      </c>
      <c r="G4386" s="144">
        <v>39.767756159999998</v>
      </c>
      <c r="H4386" t="str">
        <f>IF(VLOOKUP(A4386,$J$4:$K$19,2)="Y",IF(G4386&lt;='State Zip Codes'!$P$4,'State Zip Codes'!$P$3,IF(G4386&lt;='State Zip Codes'!$Q$4,'State Zip Codes'!$Q$3,IF(G4386&lt;='State Zip Codes'!$R$4,'State Zip Codes'!$R$3,IF(G4386&lt;='State Zip Codes'!$S$4,'State Zip Codes'!$S$3,IF(G4386&lt;='State Zip Codes'!$T$4,'State Zip Codes'!$T$3,"OUT OF TERRITORY"))))),$U$3)</f>
        <v>Zone 5</v>
      </c>
    </row>
    <row r="4387" spans="1:8" x14ac:dyDescent="0.25">
      <c r="A4387" t="s">
        <v>371</v>
      </c>
      <c r="B4387">
        <v>40104</v>
      </c>
      <c r="C4387" t="str">
        <f t="shared" si="68"/>
        <v>40104</v>
      </c>
      <c r="D4387" t="s">
        <v>357</v>
      </c>
      <c r="E4387" t="s">
        <v>2984</v>
      </c>
      <c r="F4387" t="s">
        <v>3001</v>
      </c>
      <c r="G4387" s="144">
        <v>41.01049854</v>
      </c>
      <c r="H4387" t="str">
        <f>IF(VLOOKUP(A4387,$J$4:$K$19,2)="Y",IF(G4387&lt;='State Zip Codes'!$P$4,'State Zip Codes'!$P$3,IF(G4387&lt;='State Zip Codes'!$Q$4,'State Zip Codes'!$Q$3,IF(G4387&lt;='State Zip Codes'!$R$4,'State Zip Codes'!$R$3,IF(G4387&lt;='State Zip Codes'!$S$4,'State Zip Codes'!$S$3,IF(G4387&lt;='State Zip Codes'!$T$4,'State Zip Codes'!$T$3,"OUT OF TERRITORY"))))),$U$3)</f>
        <v>Zone 5</v>
      </c>
    </row>
    <row r="4388" spans="1:8" x14ac:dyDescent="0.25">
      <c r="A4388" t="s">
        <v>371</v>
      </c>
      <c r="B4388">
        <v>40052</v>
      </c>
      <c r="C4388" t="str">
        <f t="shared" si="68"/>
        <v>40052</v>
      </c>
      <c r="D4388" t="s">
        <v>357</v>
      </c>
      <c r="E4388" t="s">
        <v>2977</v>
      </c>
      <c r="F4388" t="s">
        <v>3002</v>
      </c>
      <c r="G4388" s="144">
        <v>41.631869729999998</v>
      </c>
      <c r="H4388" t="str">
        <f>IF(VLOOKUP(A4388,$J$4:$K$19,2)="Y",IF(G4388&lt;='State Zip Codes'!$P$4,'State Zip Codes'!$P$3,IF(G4388&lt;='State Zip Codes'!$Q$4,'State Zip Codes'!$Q$3,IF(G4388&lt;='State Zip Codes'!$R$4,'State Zip Codes'!$R$3,IF(G4388&lt;='State Zip Codes'!$S$4,'State Zip Codes'!$S$3,IF(G4388&lt;='State Zip Codes'!$T$4,'State Zip Codes'!$T$3,"OUT OF TERRITORY"))))),$U$3)</f>
        <v>Zone 5</v>
      </c>
    </row>
    <row r="4389" spans="1:8" x14ac:dyDescent="0.25">
      <c r="A4389" t="s">
        <v>371</v>
      </c>
      <c r="B4389">
        <v>41098</v>
      </c>
      <c r="C4389" t="str">
        <f t="shared" si="68"/>
        <v>41098</v>
      </c>
      <c r="D4389" t="s">
        <v>357</v>
      </c>
      <c r="E4389" t="s">
        <v>1799</v>
      </c>
      <c r="F4389" t="s">
        <v>3003</v>
      </c>
      <c r="G4389" s="144">
        <v>41.631869729999998</v>
      </c>
      <c r="H4389" t="str">
        <f>IF(VLOOKUP(A4389,$J$4:$K$19,2)="Y",IF(G4389&lt;='State Zip Codes'!$P$4,'State Zip Codes'!$P$3,IF(G4389&lt;='State Zip Codes'!$Q$4,'State Zip Codes'!$Q$3,IF(G4389&lt;='State Zip Codes'!$R$4,'State Zip Codes'!$R$3,IF(G4389&lt;='State Zip Codes'!$S$4,'State Zip Codes'!$S$3,IF(G4389&lt;='State Zip Codes'!$T$4,'State Zip Codes'!$T$3,"OUT OF TERRITORY"))))),$U$3)</f>
        <v>Zone 5</v>
      </c>
    </row>
    <row r="4390" spans="1:8" x14ac:dyDescent="0.25">
      <c r="A4390" t="s">
        <v>371</v>
      </c>
      <c r="B4390">
        <v>40040</v>
      </c>
      <c r="C4390" t="str">
        <f t="shared" si="68"/>
        <v>40040</v>
      </c>
      <c r="D4390" t="s">
        <v>357</v>
      </c>
      <c r="E4390" t="s">
        <v>510</v>
      </c>
      <c r="F4390" t="s">
        <v>3004</v>
      </c>
      <c r="G4390" s="144">
        <v>42.253240919999996</v>
      </c>
      <c r="H4390" t="str">
        <f>IF(VLOOKUP(A4390,$J$4:$K$19,2)="Y",IF(G4390&lt;='State Zip Codes'!$P$4,'State Zip Codes'!$P$3,IF(G4390&lt;='State Zip Codes'!$Q$4,'State Zip Codes'!$Q$3,IF(G4390&lt;='State Zip Codes'!$R$4,'State Zip Codes'!$R$3,IF(G4390&lt;='State Zip Codes'!$S$4,'State Zip Codes'!$S$3,IF(G4390&lt;='State Zip Codes'!$T$4,'State Zip Codes'!$T$3,"OUT OF TERRITORY"))))),$U$3)</f>
        <v>Zone 5</v>
      </c>
    </row>
    <row r="4391" spans="1:8" x14ac:dyDescent="0.25">
      <c r="A4391" t="s">
        <v>371</v>
      </c>
      <c r="B4391">
        <v>40062</v>
      </c>
      <c r="C4391" t="str">
        <f t="shared" si="68"/>
        <v>40062</v>
      </c>
      <c r="D4391" t="s">
        <v>357</v>
      </c>
      <c r="E4391" t="s">
        <v>811</v>
      </c>
      <c r="F4391" t="s">
        <v>3005</v>
      </c>
      <c r="G4391" s="144">
        <v>42.874612109999994</v>
      </c>
      <c r="H4391" t="str">
        <f>IF(VLOOKUP(A4391,$J$4:$K$19,2)="Y",IF(G4391&lt;='State Zip Codes'!$P$4,'State Zip Codes'!$P$3,IF(G4391&lt;='State Zip Codes'!$Q$4,'State Zip Codes'!$Q$3,IF(G4391&lt;='State Zip Codes'!$R$4,'State Zip Codes'!$R$3,IF(G4391&lt;='State Zip Codes'!$S$4,'State Zip Codes'!$S$3,IF(G4391&lt;='State Zip Codes'!$T$4,'State Zip Codes'!$T$3,"OUT OF TERRITORY"))))),$U$3)</f>
        <v>Zone 5</v>
      </c>
    </row>
    <row r="4392" spans="1:8" x14ac:dyDescent="0.25">
      <c r="A4392" t="s">
        <v>371</v>
      </c>
      <c r="B4392">
        <v>40372</v>
      </c>
      <c r="C4392" t="str">
        <f t="shared" si="68"/>
        <v>40372</v>
      </c>
      <c r="D4392" t="s">
        <v>357</v>
      </c>
      <c r="E4392" t="s">
        <v>1994</v>
      </c>
      <c r="F4392" t="s">
        <v>3006</v>
      </c>
      <c r="G4392" s="144">
        <v>42.874612109999994</v>
      </c>
      <c r="H4392" t="str">
        <f>IF(VLOOKUP(A4392,$J$4:$K$19,2)="Y",IF(G4392&lt;='State Zip Codes'!$P$4,'State Zip Codes'!$P$3,IF(G4392&lt;='State Zip Codes'!$Q$4,'State Zip Codes'!$Q$3,IF(G4392&lt;='State Zip Codes'!$R$4,'State Zip Codes'!$R$3,IF(G4392&lt;='State Zip Codes'!$S$4,'State Zip Codes'!$S$3,IF(G4392&lt;='State Zip Codes'!$T$4,'State Zip Codes'!$T$3,"OUT OF TERRITORY"))))),$U$3)</f>
        <v>Zone 5</v>
      </c>
    </row>
    <row r="4393" spans="1:8" x14ac:dyDescent="0.25">
      <c r="A4393" t="s">
        <v>371</v>
      </c>
      <c r="B4393">
        <v>40157</v>
      </c>
      <c r="C4393" t="str">
        <f t="shared" si="68"/>
        <v>40157</v>
      </c>
      <c r="D4393" t="s">
        <v>357</v>
      </c>
      <c r="E4393" t="s">
        <v>2984</v>
      </c>
      <c r="F4393" t="s">
        <v>3007</v>
      </c>
      <c r="G4393" s="144">
        <v>43.495983299999999</v>
      </c>
      <c r="H4393" t="str">
        <f>IF(VLOOKUP(A4393,$J$4:$K$19,2)="Y",IF(G4393&lt;='State Zip Codes'!$P$4,'State Zip Codes'!$P$3,IF(G4393&lt;='State Zip Codes'!$Q$4,'State Zip Codes'!$Q$3,IF(G4393&lt;='State Zip Codes'!$R$4,'State Zip Codes'!$R$3,IF(G4393&lt;='State Zip Codes'!$S$4,'State Zip Codes'!$S$3,IF(G4393&lt;='State Zip Codes'!$T$4,'State Zip Codes'!$T$3,"OUT OF TERRITORY"))))),$U$3)</f>
        <v>Zone 5</v>
      </c>
    </row>
    <row r="4394" spans="1:8" x14ac:dyDescent="0.25">
      <c r="A4394" t="s">
        <v>371</v>
      </c>
      <c r="B4394">
        <v>42748</v>
      </c>
      <c r="C4394" t="str">
        <f t="shared" si="68"/>
        <v>42748</v>
      </c>
      <c r="D4394" t="s">
        <v>357</v>
      </c>
      <c r="E4394" t="s">
        <v>3008</v>
      </c>
      <c r="F4394" t="s">
        <v>3009</v>
      </c>
      <c r="G4394" s="144">
        <v>44.117354489999997</v>
      </c>
      <c r="H4394" t="str">
        <f>IF(VLOOKUP(A4394,$J$4:$K$19,2)="Y",IF(G4394&lt;='State Zip Codes'!$P$4,'State Zip Codes'!$P$3,IF(G4394&lt;='State Zip Codes'!$Q$4,'State Zip Codes'!$Q$3,IF(G4394&lt;='State Zip Codes'!$R$4,'State Zip Codes'!$R$3,IF(G4394&lt;='State Zip Codes'!$S$4,'State Zip Codes'!$S$3,IF(G4394&lt;='State Zip Codes'!$T$4,'State Zip Codes'!$T$3,"OUT OF TERRITORY"))))),$U$3)</f>
        <v>Zone 5</v>
      </c>
    </row>
    <row r="4395" spans="1:8" x14ac:dyDescent="0.25">
      <c r="A4395" t="s">
        <v>371</v>
      </c>
      <c r="B4395">
        <v>42724</v>
      </c>
      <c r="C4395" t="str">
        <f t="shared" si="68"/>
        <v>42724</v>
      </c>
      <c r="D4395" t="s">
        <v>357</v>
      </c>
      <c r="E4395" t="s">
        <v>2335</v>
      </c>
      <c r="F4395" t="s">
        <v>3010</v>
      </c>
      <c r="G4395" s="144">
        <v>44.117354489999997</v>
      </c>
      <c r="H4395" t="str">
        <f>IF(VLOOKUP(A4395,$J$4:$K$19,2)="Y",IF(G4395&lt;='State Zip Codes'!$P$4,'State Zip Codes'!$P$3,IF(G4395&lt;='State Zip Codes'!$Q$4,'State Zip Codes'!$Q$3,IF(G4395&lt;='State Zip Codes'!$R$4,'State Zip Codes'!$R$3,IF(G4395&lt;='State Zip Codes'!$S$4,'State Zip Codes'!$S$3,IF(G4395&lt;='State Zip Codes'!$T$4,'State Zip Codes'!$T$3,"OUT OF TERRITORY"))))),$U$3)</f>
        <v>Zone 5</v>
      </c>
    </row>
    <row r="4396" spans="1:8" x14ac:dyDescent="0.25">
      <c r="A4396" t="s">
        <v>371</v>
      </c>
      <c r="B4396">
        <v>41083</v>
      </c>
      <c r="C4396" t="str">
        <f t="shared" si="68"/>
        <v>41083</v>
      </c>
      <c r="D4396" t="s">
        <v>357</v>
      </c>
      <c r="E4396" t="s">
        <v>1799</v>
      </c>
      <c r="F4396" t="s">
        <v>3011</v>
      </c>
      <c r="G4396" s="144">
        <v>45.36009687</v>
      </c>
      <c r="H4396" t="str">
        <f>IF(VLOOKUP(A4396,$J$4:$K$19,2)="Y",IF(G4396&lt;='State Zip Codes'!$P$4,'State Zip Codes'!$P$3,IF(G4396&lt;='State Zip Codes'!$Q$4,'State Zip Codes'!$Q$3,IF(G4396&lt;='State Zip Codes'!$R$4,'State Zip Codes'!$R$3,IF(G4396&lt;='State Zip Codes'!$S$4,'State Zip Codes'!$S$3,IF(G4396&lt;='State Zip Codes'!$T$4,'State Zip Codes'!$T$3,"OUT OF TERRITORY"))))),$U$3)</f>
        <v>Zone 5</v>
      </c>
    </row>
    <row r="4397" spans="1:8" x14ac:dyDescent="0.25">
      <c r="A4397" t="s">
        <v>371</v>
      </c>
      <c r="B4397">
        <v>40161</v>
      </c>
      <c r="C4397" t="str">
        <f t="shared" si="68"/>
        <v>40161</v>
      </c>
      <c r="D4397" t="s">
        <v>357</v>
      </c>
      <c r="E4397" t="s">
        <v>2984</v>
      </c>
      <c r="F4397" t="s">
        <v>3012</v>
      </c>
      <c r="G4397" s="144">
        <v>45.981468059999997</v>
      </c>
      <c r="H4397" t="str">
        <f>IF(VLOOKUP(A4397,$J$4:$K$19,2)="Y",IF(G4397&lt;='State Zip Codes'!$P$4,'State Zip Codes'!$P$3,IF(G4397&lt;='State Zip Codes'!$Q$4,'State Zip Codes'!$Q$3,IF(G4397&lt;='State Zip Codes'!$R$4,'State Zip Codes'!$R$3,IF(G4397&lt;='State Zip Codes'!$S$4,'State Zip Codes'!$S$3,IF(G4397&lt;='State Zip Codes'!$T$4,'State Zip Codes'!$T$3,"OUT OF TERRITORY"))))),$U$3)</f>
        <v>Zone 5</v>
      </c>
    </row>
    <row r="4398" spans="1:8" x14ac:dyDescent="0.25">
      <c r="A4398" t="s">
        <v>371</v>
      </c>
      <c r="B4398">
        <v>40176</v>
      </c>
      <c r="C4398" t="str">
        <f t="shared" si="68"/>
        <v>40176</v>
      </c>
      <c r="D4398" t="s">
        <v>357</v>
      </c>
      <c r="E4398" t="s">
        <v>3013</v>
      </c>
      <c r="F4398" t="s">
        <v>815</v>
      </c>
      <c r="G4398" s="144">
        <v>45.981468059999997</v>
      </c>
      <c r="H4398" t="str">
        <f>IF(VLOOKUP(A4398,$J$4:$K$19,2)="Y",IF(G4398&lt;='State Zip Codes'!$P$4,'State Zip Codes'!$P$3,IF(G4398&lt;='State Zip Codes'!$Q$4,'State Zip Codes'!$Q$3,IF(G4398&lt;='State Zip Codes'!$R$4,'State Zip Codes'!$R$3,IF(G4398&lt;='State Zip Codes'!$S$4,'State Zip Codes'!$S$3,IF(G4398&lt;='State Zip Codes'!$T$4,'State Zip Codes'!$T$3,"OUT OF TERRITORY"))))),$U$3)</f>
        <v>Zone 5</v>
      </c>
    </row>
    <row r="4399" spans="1:8" x14ac:dyDescent="0.25">
      <c r="A4399" t="s">
        <v>371</v>
      </c>
      <c r="B4399">
        <v>42740</v>
      </c>
      <c r="C4399" t="str">
        <f t="shared" si="68"/>
        <v>42740</v>
      </c>
      <c r="D4399" t="s">
        <v>357</v>
      </c>
      <c r="E4399" t="s">
        <v>2335</v>
      </c>
      <c r="F4399" t="s">
        <v>3014</v>
      </c>
      <c r="G4399" s="144">
        <v>45.981468059999997</v>
      </c>
      <c r="H4399" t="str">
        <f>IF(VLOOKUP(A4399,$J$4:$K$19,2)="Y",IF(G4399&lt;='State Zip Codes'!$P$4,'State Zip Codes'!$P$3,IF(G4399&lt;='State Zip Codes'!$Q$4,'State Zip Codes'!$Q$3,IF(G4399&lt;='State Zip Codes'!$R$4,'State Zip Codes'!$R$3,IF(G4399&lt;='State Zip Codes'!$S$4,'State Zip Codes'!$S$3,IF(G4399&lt;='State Zip Codes'!$T$4,'State Zip Codes'!$T$3,"OUT OF TERRITORY"))))),$U$3)</f>
        <v>Zone 5</v>
      </c>
    </row>
    <row r="4400" spans="1:8" x14ac:dyDescent="0.25">
      <c r="A4400" t="s">
        <v>371</v>
      </c>
      <c r="B4400">
        <v>40060</v>
      </c>
      <c r="C4400" t="str">
        <f t="shared" si="68"/>
        <v>40060</v>
      </c>
      <c r="D4400" t="s">
        <v>357</v>
      </c>
      <c r="E4400" t="s">
        <v>811</v>
      </c>
      <c r="F4400" t="s">
        <v>3015</v>
      </c>
      <c r="G4400" s="144">
        <v>46.602839249999995</v>
      </c>
      <c r="H4400" t="str">
        <f>IF(VLOOKUP(A4400,$J$4:$K$19,2)="Y",IF(G4400&lt;='State Zip Codes'!$P$4,'State Zip Codes'!$P$3,IF(G4400&lt;='State Zip Codes'!$Q$4,'State Zip Codes'!$Q$3,IF(G4400&lt;='State Zip Codes'!$R$4,'State Zip Codes'!$R$3,IF(G4400&lt;='State Zip Codes'!$S$4,'State Zip Codes'!$S$3,IF(G4400&lt;='State Zip Codes'!$T$4,'State Zip Codes'!$T$3,"OUT OF TERRITORY"))))),$U$3)</f>
        <v>Zone 5</v>
      </c>
    </row>
    <row r="4401" spans="1:8" x14ac:dyDescent="0.25">
      <c r="A4401" t="s">
        <v>371</v>
      </c>
      <c r="B4401">
        <v>40359</v>
      </c>
      <c r="C4401" t="str">
        <f t="shared" si="68"/>
        <v>40359</v>
      </c>
      <c r="D4401" t="s">
        <v>357</v>
      </c>
      <c r="E4401" t="s">
        <v>2563</v>
      </c>
      <c r="F4401" t="s">
        <v>3016</v>
      </c>
      <c r="G4401" s="144">
        <v>46.602839249999995</v>
      </c>
      <c r="H4401" t="str">
        <f>IF(VLOOKUP(A4401,$J$4:$K$19,2)="Y",IF(G4401&lt;='State Zip Codes'!$P$4,'State Zip Codes'!$P$3,IF(G4401&lt;='State Zip Codes'!$Q$4,'State Zip Codes'!$Q$3,IF(G4401&lt;='State Zip Codes'!$R$4,'State Zip Codes'!$R$3,IF(G4401&lt;='State Zip Codes'!$S$4,'State Zip Codes'!$S$3,IF(G4401&lt;='State Zip Codes'!$T$4,'State Zip Codes'!$T$3,"OUT OF TERRITORY"))))),$U$3)</f>
        <v>Zone 5</v>
      </c>
    </row>
    <row r="4402" spans="1:8" x14ac:dyDescent="0.25">
      <c r="A4402" t="s">
        <v>371</v>
      </c>
      <c r="B4402">
        <v>40146</v>
      </c>
      <c r="C4402" t="str">
        <f t="shared" si="68"/>
        <v>40146</v>
      </c>
      <c r="D4402" t="s">
        <v>357</v>
      </c>
      <c r="E4402" t="s">
        <v>3013</v>
      </c>
      <c r="F4402" t="s">
        <v>3017</v>
      </c>
      <c r="G4402" s="144">
        <v>46.602839249999995</v>
      </c>
      <c r="H4402" t="str">
        <f>IF(VLOOKUP(A4402,$J$4:$K$19,2)="Y",IF(G4402&lt;='State Zip Codes'!$P$4,'State Zip Codes'!$P$3,IF(G4402&lt;='State Zip Codes'!$Q$4,'State Zip Codes'!$Q$3,IF(G4402&lt;='State Zip Codes'!$R$4,'State Zip Codes'!$R$3,IF(G4402&lt;='State Zip Codes'!$S$4,'State Zip Codes'!$S$3,IF(G4402&lt;='State Zip Codes'!$T$4,'State Zip Codes'!$T$3,"OUT OF TERRITORY"))))),$U$3)</f>
        <v>Zone 5</v>
      </c>
    </row>
    <row r="4403" spans="1:8" x14ac:dyDescent="0.25">
      <c r="A4403" t="s">
        <v>371</v>
      </c>
      <c r="B4403">
        <v>40355</v>
      </c>
      <c r="C4403" t="str">
        <f t="shared" si="68"/>
        <v>40355</v>
      </c>
      <c r="D4403" t="s">
        <v>357</v>
      </c>
      <c r="E4403" t="s">
        <v>2563</v>
      </c>
      <c r="F4403" t="s">
        <v>3018</v>
      </c>
      <c r="G4403" s="144">
        <v>47.22421044</v>
      </c>
      <c r="H4403" t="str">
        <f>IF(VLOOKUP(A4403,$J$4:$K$19,2)="Y",IF(G4403&lt;='State Zip Codes'!$P$4,'State Zip Codes'!$P$3,IF(G4403&lt;='State Zip Codes'!$Q$4,'State Zip Codes'!$Q$3,IF(G4403&lt;='State Zip Codes'!$R$4,'State Zip Codes'!$R$3,IF(G4403&lt;='State Zip Codes'!$S$4,'State Zip Codes'!$S$3,IF(G4403&lt;='State Zip Codes'!$T$4,'State Zip Codes'!$T$3,"OUT OF TERRITORY"))))),$U$3)</f>
        <v>Zone 5</v>
      </c>
    </row>
    <row r="4404" spans="1:8" x14ac:dyDescent="0.25">
      <c r="A4404" t="s">
        <v>371</v>
      </c>
      <c r="B4404">
        <v>41045</v>
      </c>
      <c r="C4404" t="str">
        <f t="shared" si="68"/>
        <v>41045</v>
      </c>
      <c r="D4404" t="s">
        <v>357</v>
      </c>
      <c r="E4404" t="s">
        <v>1799</v>
      </c>
      <c r="F4404" t="s">
        <v>3019</v>
      </c>
      <c r="G4404" s="144">
        <v>47.22421044</v>
      </c>
      <c r="H4404" t="str">
        <f>IF(VLOOKUP(A4404,$J$4:$K$19,2)="Y",IF(G4404&lt;='State Zip Codes'!$P$4,'State Zip Codes'!$P$3,IF(G4404&lt;='State Zip Codes'!$Q$4,'State Zip Codes'!$Q$3,IF(G4404&lt;='State Zip Codes'!$R$4,'State Zip Codes'!$R$3,IF(G4404&lt;='State Zip Codes'!$S$4,'State Zip Codes'!$S$3,IF(G4404&lt;='State Zip Codes'!$T$4,'State Zip Codes'!$T$3,"OUT OF TERRITORY"))))),$U$3)</f>
        <v>Zone 5</v>
      </c>
    </row>
    <row r="4405" spans="1:8" x14ac:dyDescent="0.25">
      <c r="A4405" t="s">
        <v>371</v>
      </c>
      <c r="B4405">
        <v>40330</v>
      </c>
      <c r="C4405" t="str">
        <f t="shared" si="68"/>
        <v>40330</v>
      </c>
      <c r="D4405" t="s">
        <v>357</v>
      </c>
      <c r="E4405" t="s">
        <v>1994</v>
      </c>
      <c r="F4405" t="s">
        <v>3020</v>
      </c>
      <c r="G4405" s="144">
        <v>47.845581629999998</v>
      </c>
      <c r="H4405" t="str">
        <f>IF(VLOOKUP(A4405,$J$4:$K$19,2)="Y",IF(G4405&lt;='State Zip Codes'!$P$4,'State Zip Codes'!$P$3,IF(G4405&lt;='State Zip Codes'!$Q$4,'State Zip Codes'!$Q$3,IF(G4405&lt;='State Zip Codes'!$R$4,'State Zip Codes'!$R$3,IF(G4405&lt;='State Zip Codes'!$S$4,'State Zip Codes'!$S$3,IF(G4405&lt;='State Zip Codes'!$T$4,'State Zip Codes'!$T$3,"OUT OF TERRITORY"))))),$U$3)</f>
        <v>Zone 5</v>
      </c>
    </row>
    <row r="4406" spans="1:8" x14ac:dyDescent="0.25">
      <c r="A4406" t="s">
        <v>371</v>
      </c>
      <c r="B4406">
        <v>40347</v>
      </c>
      <c r="C4406" t="str">
        <f t="shared" si="68"/>
        <v>40347</v>
      </c>
      <c r="D4406" t="s">
        <v>357</v>
      </c>
      <c r="E4406" t="s">
        <v>1769</v>
      </c>
      <c r="F4406" t="s">
        <v>1104</v>
      </c>
      <c r="G4406" s="144">
        <v>47.845581629999998</v>
      </c>
      <c r="H4406" t="str">
        <f>IF(VLOOKUP(A4406,$J$4:$K$19,2)="Y",IF(G4406&lt;='State Zip Codes'!$P$4,'State Zip Codes'!$P$3,IF(G4406&lt;='State Zip Codes'!$Q$4,'State Zip Codes'!$Q$3,IF(G4406&lt;='State Zip Codes'!$R$4,'State Zip Codes'!$R$3,IF(G4406&lt;='State Zip Codes'!$S$4,'State Zip Codes'!$S$3,IF(G4406&lt;='State Zip Codes'!$T$4,'State Zip Codes'!$T$3,"OUT OF TERRITORY"))))),$U$3)</f>
        <v>Zone 5</v>
      </c>
    </row>
    <row r="4407" spans="1:8" x14ac:dyDescent="0.25">
      <c r="A4407" t="s">
        <v>371</v>
      </c>
      <c r="B4407">
        <v>40384</v>
      </c>
      <c r="C4407" t="str">
        <f t="shared" si="68"/>
        <v>40384</v>
      </c>
      <c r="D4407" t="s">
        <v>357</v>
      </c>
      <c r="E4407" t="s">
        <v>1769</v>
      </c>
      <c r="F4407" t="s">
        <v>2200</v>
      </c>
      <c r="G4407" s="144">
        <v>47.845581629999998</v>
      </c>
      <c r="H4407" t="str">
        <f>IF(VLOOKUP(A4407,$J$4:$K$19,2)="Y",IF(G4407&lt;='State Zip Codes'!$P$4,'State Zip Codes'!$P$3,IF(G4407&lt;='State Zip Codes'!$Q$4,'State Zip Codes'!$Q$3,IF(G4407&lt;='State Zip Codes'!$R$4,'State Zip Codes'!$R$3,IF(G4407&lt;='State Zip Codes'!$S$4,'State Zip Codes'!$S$3,IF(G4407&lt;='State Zip Codes'!$T$4,'State Zip Codes'!$T$3,"OUT OF TERRITORY"))))),$U$3)</f>
        <v>Zone 5</v>
      </c>
    </row>
    <row r="4408" spans="1:8" x14ac:dyDescent="0.25">
      <c r="A4408" t="s">
        <v>371</v>
      </c>
      <c r="B4408">
        <v>40033</v>
      </c>
      <c r="C4408" t="str">
        <f t="shared" si="68"/>
        <v>40033</v>
      </c>
      <c r="D4408" t="s">
        <v>357</v>
      </c>
      <c r="E4408" t="s">
        <v>811</v>
      </c>
      <c r="F4408" t="s">
        <v>2360</v>
      </c>
      <c r="G4408" s="144">
        <v>49.088324009999994</v>
      </c>
      <c r="H4408" t="str">
        <f>IF(VLOOKUP(A4408,$J$4:$K$19,2)="Y",IF(G4408&lt;='State Zip Codes'!$P$4,'State Zip Codes'!$P$3,IF(G4408&lt;='State Zip Codes'!$Q$4,'State Zip Codes'!$Q$3,IF(G4408&lt;='State Zip Codes'!$R$4,'State Zip Codes'!$R$3,IF(G4408&lt;='State Zip Codes'!$S$4,'State Zip Codes'!$S$3,IF(G4408&lt;='State Zip Codes'!$T$4,'State Zip Codes'!$T$3,"OUT OF TERRITORY"))))),$U$3)</f>
        <v>Zone 5</v>
      </c>
    </row>
    <row r="4409" spans="1:8" x14ac:dyDescent="0.25">
      <c r="A4409" t="s">
        <v>371</v>
      </c>
      <c r="B4409">
        <v>40383</v>
      </c>
      <c r="C4409" t="str">
        <f t="shared" si="68"/>
        <v>40383</v>
      </c>
      <c r="D4409" t="s">
        <v>357</v>
      </c>
      <c r="E4409" t="s">
        <v>1769</v>
      </c>
      <c r="F4409" t="s">
        <v>2200</v>
      </c>
      <c r="G4409" s="144">
        <v>49.088324009999994</v>
      </c>
      <c r="H4409" t="str">
        <f>IF(VLOOKUP(A4409,$J$4:$K$19,2)="Y",IF(G4409&lt;='State Zip Codes'!$P$4,'State Zip Codes'!$P$3,IF(G4409&lt;='State Zip Codes'!$Q$4,'State Zip Codes'!$Q$3,IF(G4409&lt;='State Zip Codes'!$R$4,'State Zip Codes'!$R$3,IF(G4409&lt;='State Zip Codes'!$S$4,'State Zip Codes'!$S$3,IF(G4409&lt;='State Zip Codes'!$T$4,'State Zip Codes'!$T$3,"OUT OF TERRITORY"))))),$U$3)</f>
        <v>Zone 5</v>
      </c>
    </row>
    <row r="4410" spans="1:8" x14ac:dyDescent="0.25">
      <c r="A4410" t="s">
        <v>371</v>
      </c>
      <c r="B4410">
        <v>40115</v>
      </c>
      <c r="C4410" t="str">
        <f t="shared" si="68"/>
        <v>40115</v>
      </c>
      <c r="D4410" t="s">
        <v>357</v>
      </c>
      <c r="E4410" t="s">
        <v>3013</v>
      </c>
      <c r="F4410" t="s">
        <v>579</v>
      </c>
      <c r="G4410" s="144">
        <v>49.088324009999994</v>
      </c>
      <c r="H4410" t="str">
        <f>IF(VLOOKUP(A4410,$J$4:$K$19,2)="Y",IF(G4410&lt;='State Zip Codes'!$P$4,'State Zip Codes'!$P$3,IF(G4410&lt;='State Zip Codes'!$Q$4,'State Zip Codes'!$Q$3,IF(G4410&lt;='State Zip Codes'!$R$4,'State Zip Codes'!$R$3,IF(G4410&lt;='State Zip Codes'!$S$4,'State Zip Codes'!$S$3,IF(G4410&lt;='State Zip Codes'!$T$4,'State Zip Codes'!$T$3,"OUT OF TERRITORY"))))),$U$3)</f>
        <v>Zone 5</v>
      </c>
    </row>
    <row r="4411" spans="1:8" x14ac:dyDescent="0.25">
      <c r="A4411" t="s">
        <v>371</v>
      </c>
      <c r="B4411">
        <v>40171</v>
      </c>
      <c r="C4411" t="str">
        <f t="shared" si="68"/>
        <v>40171</v>
      </c>
      <c r="D4411" t="s">
        <v>357</v>
      </c>
      <c r="E4411" t="s">
        <v>3013</v>
      </c>
      <c r="F4411" t="s">
        <v>3021</v>
      </c>
      <c r="G4411" s="144">
        <v>49.088324009999994</v>
      </c>
      <c r="H4411" t="str">
        <f>IF(VLOOKUP(A4411,$J$4:$K$19,2)="Y",IF(G4411&lt;='State Zip Codes'!$P$4,'State Zip Codes'!$P$3,IF(G4411&lt;='State Zip Codes'!$Q$4,'State Zip Codes'!$Q$3,IF(G4411&lt;='State Zip Codes'!$R$4,'State Zip Codes'!$R$3,IF(G4411&lt;='State Zip Codes'!$S$4,'State Zip Codes'!$S$3,IF(G4411&lt;='State Zip Codes'!$T$4,'State Zip Codes'!$T$3,"OUT OF TERRITORY"))))),$U$3)</f>
        <v>Zone 5</v>
      </c>
    </row>
    <row r="4412" spans="1:8" x14ac:dyDescent="0.25">
      <c r="A4412" t="s">
        <v>371</v>
      </c>
      <c r="B4412">
        <v>42732</v>
      </c>
      <c r="C4412" t="str">
        <f t="shared" si="68"/>
        <v>42732</v>
      </c>
      <c r="D4412" t="s">
        <v>357</v>
      </c>
      <c r="E4412" t="s">
        <v>2335</v>
      </c>
      <c r="F4412" t="s">
        <v>3022</v>
      </c>
      <c r="G4412" s="144">
        <v>49.709695199999999</v>
      </c>
      <c r="H4412" t="str">
        <f>IF(VLOOKUP(A4412,$J$4:$K$19,2)="Y",IF(G4412&lt;='State Zip Codes'!$P$4,'State Zip Codes'!$P$3,IF(G4412&lt;='State Zip Codes'!$Q$4,'State Zip Codes'!$Q$3,IF(G4412&lt;='State Zip Codes'!$R$4,'State Zip Codes'!$R$3,IF(G4412&lt;='State Zip Codes'!$S$4,'State Zip Codes'!$S$3,IF(G4412&lt;='State Zip Codes'!$T$4,'State Zip Codes'!$T$3,"OUT OF TERRITORY"))))),$U$3)</f>
        <v>Zone 5</v>
      </c>
    </row>
    <row r="4413" spans="1:8" x14ac:dyDescent="0.25">
      <c r="A4413" t="s">
        <v>371</v>
      </c>
      <c r="B4413">
        <v>40140</v>
      </c>
      <c r="C4413" t="str">
        <f t="shared" si="68"/>
        <v>40140</v>
      </c>
      <c r="D4413" t="s">
        <v>357</v>
      </c>
      <c r="E4413" t="s">
        <v>3013</v>
      </c>
      <c r="F4413" t="s">
        <v>591</v>
      </c>
      <c r="G4413" s="144">
        <v>49.709695199999999</v>
      </c>
      <c r="H4413" t="str">
        <f>IF(VLOOKUP(A4413,$J$4:$K$19,2)="Y",IF(G4413&lt;='State Zip Codes'!$P$4,'State Zip Codes'!$P$3,IF(G4413&lt;='State Zip Codes'!$Q$4,'State Zip Codes'!$Q$3,IF(G4413&lt;='State Zip Codes'!$R$4,'State Zip Codes'!$R$3,IF(G4413&lt;='State Zip Codes'!$S$4,'State Zip Codes'!$S$3,IF(G4413&lt;='State Zip Codes'!$T$4,'State Zip Codes'!$T$3,"OUT OF TERRITORY"))))),$U$3)</f>
        <v>Zone 5</v>
      </c>
    </row>
    <row r="4414" spans="1:8" x14ac:dyDescent="0.25">
      <c r="A4414" t="s">
        <v>371</v>
      </c>
      <c r="B4414">
        <v>42776</v>
      </c>
      <c r="C4414" t="str">
        <f t="shared" si="68"/>
        <v>42776</v>
      </c>
      <c r="D4414" t="s">
        <v>357</v>
      </c>
      <c r="E4414" t="s">
        <v>2335</v>
      </c>
      <c r="F4414" t="s">
        <v>3023</v>
      </c>
      <c r="G4414" s="144">
        <v>50.331066389999997</v>
      </c>
      <c r="H4414" t="str">
        <f>IF(VLOOKUP(A4414,$J$4:$K$19,2)="Y",IF(G4414&lt;='State Zip Codes'!$P$4,'State Zip Codes'!$P$3,IF(G4414&lt;='State Zip Codes'!$Q$4,'State Zip Codes'!$Q$3,IF(G4414&lt;='State Zip Codes'!$R$4,'State Zip Codes'!$R$3,IF(G4414&lt;='State Zip Codes'!$S$4,'State Zip Codes'!$S$3,IF(G4414&lt;='State Zip Codes'!$T$4,'State Zip Codes'!$T$3,"OUT OF TERRITORY"))))),$U$3)</f>
        <v>Zone 5</v>
      </c>
    </row>
    <row r="4415" spans="1:8" x14ac:dyDescent="0.25">
      <c r="A4415" t="s">
        <v>371</v>
      </c>
      <c r="B4415">
        <v>42716</v>
      </c>
      <c r="C4415" t="str">
        <f t="shared" si="68"/>
        <v>42716</v>
      </c>
      <c r="D4415" t="s">
        <v>357</v>
      </c>
      <c r="E4415" t="s">
        <v>3008</v>
      </c>
      <c r="F4415" t="s">
        <v>2045</v>
      </c>
      <c r="G4415" s="144">
        <v>50.331066389999997</v>
      </c>
      <c r="H4415" t="str">
        <f>IF(VLOOKUP(A4415,$J$4:$K$19,2)="Y",IF(G4415&lt;='State Zip Codes'!$P$4,'State Zip Codes'!$P$3,IF(G4415&lt;='State Zip Codes'!$Q$4,'State Zip Codes'!$Q$3,IF(G4415&lt;='State Zip Codes'!$R$4,'State Zip Codes'!$R$3,IF(G4415&lt;='State Zip Codes'!$S$4,'State Zip Codes'!$S$3,IF(G4415&lt;='State Zip Codes'!$T$4,'State Zip Codes'!$T$3,"OUT OF TERRITORY"))))),$U$3)</f>
        <v>Zone 5</v>
      </c>
    </row>
    <row r="4416" spans="1:8" x14ac:dyDescent="0.25">
      <c r="A4416" t="s">
        <v>371</v>
      </c>
      <c r="B4416">
        <v>40379</v>
      </c>
      <c r="C4416" t="str">
        <f t="shared" si="68"/>
        <v>40379</v>
      </c>
      <c r="D4416" t="s">
        <v>357</v>
      </c>
      <c r="E4416" t="s">
        <v>2207</v>
      </c>
      <c r="F4416" t="s">
        <v>3024</v>
      </c>
      <c r="G4416" s="144">
        <v>50.331066389999997</v>
      </c>
      <c r="H4416" t="str">
        <f>IF(VLOOKUP(A4416,$J$4:$K$19,2)="Y",IF(G4416&lt;='State Zip Codes'!$P$4,'State Zip Codes'!$P$3,IF(G4416&lt;='State Zip Codes'!$Q$4,'State Zip Codes'!$Q$3,IF(G4416&lt;='State Zip Codes'!$R$4,'State Zip Codes'!$R$3,IF(G4416&lt;='State Zip Codes'!$S$4,'State Zip Codes'!$S$3,IF(G4416&lt;='State Zip Codes'!$T$4,'State Zip Codes'!$T$3,"OUT OF TERRITORY"))))),$U$3)</f>
        <v>Zone 5</v>
      </c>
    </row>
    <row r="4417" spans="1:8" x14ac:dyDescent="0.25">
      <c r="A4417" t="s">
        <v>371</v>
      </c>
      <c r="B4417">
        <v>40468</v>
      </c>
      <c r="C4417" t="str">
        <f t="shared" si="68"/>
        <v>40468</v>
      </c>
      <c r="D4417" t="s">
        <v>357</v>
      </c>
      <c r="E4417" t="s">
        <v>3025</v>
      </c>
      <c r="F4417" t="s">
        <v>3026</v>
      </c>
      <c r="G4417" s="144">
        <v>50.331066389999997</v>
      </c>
      <c r="H4417" t="str">
        <f>IF(VLOOKUP(A4417,$J$4:$K$19,2)="Y",IF(G4417&lt;='State Zip Codes'!$P$4,'State Zip Codes'!$P$3,IF(G4417&lt;='State Zip Codes'!$Q$4,'State Zip Codes'!$Q$3,IF(G4417&lt;='State Zip Codes'!$R$4,'State Zip Codes'!$R$3,IF(G4417&lt;='State Zip Codes'!$S$4,'State Zip Codes'!$S$3,IF(G4417&lt;='State Zip Codes'!$T$4,'State Zip Codes'!$T$3,"OUT OF TERRITORY"))))),$U$3)</f>
        <v>Zone 5</v>
      </c>
    </row>
    <row r="4418" spans="1:8" x14ac:dyDescent="0.25">
      <c r="A4418" t="s">
        <v>371</v>
      </c>
      <c r="B4418">
        <v>40144</v>
      </c>
      <c r="C4418" t="str">
        <f t="shared" si="68"/>
        <v>40144</v>
      </c>
      <c r="D4418" t="s">
        <v>357</v>
      </c>
      <c r="E4418" t="s">
        <v>3013</v>
      </c>
      <c r="F4418" t="s">
        <v>3027</v>
      </c>
      <c r="G4418" s="144">
        <v>51.573808769999999</v>
      </c>
      <c r="H4418" t="str">
        <f>IF(VLOOKUP(A4418,$J$4:$K$19,2)="Y",IF(G4418&lt;='State Zip Codes'!$P$4,'State Zip Codes'!$P$3,IF(G4418&lt;='State Zip Codes'!$Q$4,'State Zip Codes'!$Q$3,IF(G4418&lt;='State Zip Codes'!$R$4,'State Zip Codes'!$R$3,IF(G4418&lt;='State Zip Codes'!$S$4,'State Zip Codes'!$S$3,IF(G4418&lt;='State Zip Codes'!$T$4,'State Zip Codes'!$T$3,"OUT OF TERRITORY"))))),$U$3)</f>
        <v>Zone 5</v>
      </c>
    </row>
    <row r="4419" spans="1:8" x14ac:dyDescent="0.25">
      <c r="A4419" t="s">
        <v>371</v>
      </c>
      <c r="B4419">
        <v>42764</v>
      </c>
      <c r="C4419" t="str">
        <f t="shared" si="68"/>
        <v>42764</v>
      </c>
      <c r="D4419" t="s">
        <v>357</v>
      </c>
      <c r="E4419" t="s">
        <v>3008</v>
      </c>
      <c r="F4419" t="s">
        <v>3028</v>
      </c>
      <c r="G4419" s="144">
        <v>52.195179959999997</v>
      </c>
      <c r="H4419" t="str">
        <f>IF(VLOOKUP(A4419,$J$4:$K$19,2)="Y",IF(G4419&lt;='State Zip Codes'!$P$4,'State Zip Codes'!$P$3,IF(G4419&lt;='State Zip Codes'!$Q$4,'State Zip Codes'!$Q$3,IF(G4419&lt;='State Zip Codes'!$R$4,'State Zip Codes'!$R$3,IF(G4419&lt;='State Zip Codes'!$S$4,'State Zip Codes'!$S$3,IF(G4419&lt;='State Zip Codes'!$T$4,'State Zip Codes'!$T$3,"OUT OF TERRITORY"))))),$U$3)</f>
        <v>Zone 5</v>
      </c>
    </row>
    <row r="4420" spans="1:8" x14ac:dyDescent="0.25">
      <c r="A4420" t="s">
        <v>371</v>
      </c>
      <c r="B4420">
        <v>41086</v>
      </c>
      <c r="C4420" t="str">
        <f t="shared" si="68"/>
        <v>41086</v>
      </c>
      <c r="D4420" t="s">
        <v>357</v>
      </c>
      <c r="E4420" t="s">
        <v>2411</v>
      </c>
      <c r="F4420" t="s">
        <v>2425</v>
      </c>
      <c r="G4420" s="144">
        <v>52.195179959999997</v>
      </c>
      <c r="H4420" t="str">
        <f>IF(VLOOKUP(A4420,$J$4:$K$19,2)="Y",IF(G4420&lt;='State Zip Codes'!$P$4,'State Zip Codes'!$P$3,IF(G4420&lt;='State Zip Codes'!$Q$4,'State Zip Codes'!$Q$3,IF(G4420&lt;='State Zip Codes'!$R$4,'State Zip Codes'!$R$3,IF(G4420&lt;='State Zip Codes'!$S$4,'State Zip Codes'!$S$3,IF(G4420&lt;='State Zip Codes'!$T$4,'State Zip Codes'!$T$3,"OUT OF TERRITORY"))))),$U$3)</f>
        <v>Zone 5</v>
      </c>
    </row>
    <row r="4421" spans="1:8" x14ac:dyDescent="0.25">
      <c r="A4421" t="s">
        <v>371</v>
      </c>
      <c r="B4421">
        <v>40390</v>
      </c>
      <c r="C4421" t="str">
        <f t="shared" ref="C4421:C4484" si="69">TRIM(CLEAN(B4421))</f>
        <v>40390</v>
      </c>
      <c r="D4421" t="s">
        <v>357</v>
      </c>
      <c r="E4421" t="s">
        <v>3029</v>
      </c>
      <c r="F4421" t="s">
        <v>3030</v>
      </c>
      <c r="G4421" s="144">
        <v>52.195179959999997</v>
      </c>
      <c r="H4421" t="str">
        <f>IF(VLOOKUP(A4421,$J$4:$K$19,2)="Y",IF(G4421&lt;='State Zip Codes'!$P$4,'State Zip Codes'!$P$3,IF(G4421&lt;='State Zip Codes'!$Q$4,'State Zip Codes'!$Q$3,IF(G4421&lt;='State Zip Codes'!$R$4,'State Zip Codes'!$R$3,IF(G4421&lt;='State Zip Codes'!$S$4,'State Zip Codes'!$S$3,IF(G4421&lt;='State Zip Codes'!$T$4,'State Zip Codes'!$T$3,"OUT OF TERRITORY"))))),$U$3)</f>
        <v>Zone 5</v>
      </c>
    </row>
    <row r="4422" spans="1:8" x14ac:dyDescent="0.25">
      <c r="A4422" t="s">
        <v>371</v>
      </c>
      <c r="B4422">
        <v>42788</v>
      </c>
      <c r="C4422" t="str">
        <f t="shared" si="69"/>
        <v>42788</v>
      </c>
      <c r="D4422" t="s">
        <v>357</v>
      </c>
      <c r="E4422" t="s">
        <v>2335</v>
      </c>
      <c r="F4422" t="s">
        <v>3031</v>
      </c>
      <c r="G4422" s="144">
        <v>52.195179959999997</v>
      </c>
      <c r="H4422" t="str">
        <f>IF(VLOOKUP(A4422,$J$4:$K$19,2)="Y",IF(G4422&lt;='State Zip Codes'!$P$4,'State Zip Codes'!$P$3,IF(G4422&lt;='State Zip Codes'!$Q$4,'State Zip Codes'!$Q$3,IF(G4422&lt;='State Zip Codes'!$R$4,'State Zip Codes'!$R$3,IF(G4422&lt;='State Zip Codes'!$S$4,'State Zip Codes'!$S$3,IF(G4422&lt;='State Zip Codes'!$T$4,'State Zip Codes'!$T$3,"OUT OF TERRITORY"))))),$U$3)</f>
        <v>Zone 5</v>
      </c>
    </row>
    <row r="4423" spans="1:8" x14ac:dyDescent="0.25">
      <c r="A4423" t="s">
        <v>371</v>
      </c>
      <c r="B4423">
        <v>42712</v>
      </c>
      <c r="C4423" t="str">
        <f t="shared" si="69"/>
        <v>42712</v>
      </c>
      <c r="D4423" t="s">
        <v>357</v>
      </c>
      <c r="E4423" t="s">
        <v>3032</v>
      </c>
      <c r="F4423" t="s">
        <v>3033</v>
      </c>
      <c r="G4423" s="144">
        <v>53.43792234</v>
      </c>
      <c r="H4423" t="str">
        <f>IF(VLOOKUP(A4423,$J$4:$K$19,2)="Y",IF(G4423&lt;='State Zip Codes'!$P$4,'State Zip Codes'!$P$3,IF(G4423&lt;='State Zip Codes'!$Q$4,'State Zip Codes'!$Q$3,IF(G4423&lt;='State Zip Codes'!$R$4,'State Zip Codes'!$R$3,IF(G4423&lt;='State Zip Codes'!$S$4,'State Zip Codes'!$S$3,IF(G4423&lt;='State Zip Codes'!$T$4,'State Zip Codes'!$T$3,"OUT OF TERRITORY"))))),$U$3)</f>
        <v>Zone 5</v>
      </c>
    </row>
    <row r="4424" spans="1:8" x14ac:dyDescent="0.25">
      <c r="A4424" t="s">
        <v>371</v>
      </c>
      <c r="B4424">
        <v>42784</v>
      </c>
      <c r="C4424" t="str">
        <f t="shared" si="69"/>
        <v>42784</v>
      </c>
      <c r="D4424" t="s">
        <v>357</v>
      </c>
      <c r="E4424" t="s">
        <v>2335</v>
      </c>
      <c r="F4424" t="s">
        <v>3034</v>
      </c>
      <c r="G4424" s="144">
        <v>54.059293529999998</v>
      </c>
      <c r="H4424" t="str">
        <f>IF(VLOOKUP(A4424,$J$4:$K$19,2)="Y",IF(G4424&lt;='State Zip Codes'!$P$4,'State Zip Codes'!$P$3,IF(G4424&lt;='State Zip Codes'!$Q$4,'State Zip Codes'!$Q$3,IF(G4424&lt;='State Zip Codes'!$R$4,'State Zip Codes'!$R$3,IF(G4424&lt;='State Zip Codes'!$S$4,'State Zip Codes'!$S$3,IF(G4424&lt;='State Zip Codes'!$T$4,'State Zip Codes'!$T$3,"OUT OF TERRITORY"))))),$U$3)</f>
        <v>Zone 5</v>
      </c>
    </row>
    <row r="4425" spans="1:8" x14ac:dyDescent="0.25">
      <c r="A4425" t="s">
        <v>371</v>
      </c>
      <c r="B4425">
        <v>40143</v>
      </c>
      <c r="C4425" t="str">
        <f t="shared" si="69"/>
        <v>40143</v>
      </c>
      <c r="D4425" t="s">
        <v>357</v>
      </c>
      <c r="E4425" t="s">
        <v>3013</v>
      </c>
      <c r="F4425" t="s">
        <v>2775</v>
      </c>
      <c r="G4425" s="144">
        <v>54.059293529999998</v>
      </c>
      <c r="H4425" t="str">
        <f>IF(VLOOKUP(A4425,$J$4:$K$19,2)="Y",IF(G4425&lt;='State Zip Codes'!$P$4,'State Zip Codes'!$P$3,IF(G4425&lt;='State Zip Codes'!$Q$4,'State Zip Codes'!$Q$3,IF(G4425&lt;='State Zip Codes'!$R$4,'State Zip Codes'!$R$3,IF(G4425&lt;='State Zip Codes'!$S$4,'State Zip Codes'!$S$3,IF(G4425&lt;='State Zip Codes'!$T$4,'State Zip Codes'!$T$3,"OUT OF TERRITORY"))))),$U$3)</f>
        <v>Zone 5</v>
      </c>
    </row>
    <row r="4426" spans="1:8" x14ac:dyDescent="0.25">
      <c r="A4426" t="s">
        <v>371</v>
      </c>
      <c r="B4426">
        <v>40145</v>
      </c>
      <c r="C4426" t="str">
        <f t="shared" si="69"/>
        <v>40145</v>
      </c>
      <c r="D4426" t="s">
        <v>357</v>
      </c>
      <c r="E4426" t="s">
        <v>3013</v>
      </c>
      <c r="F4426" t="s">
        <v>424</v>
      </c>
      <c r="G4426" s="144">
        <v>54.680664719999996</v>
      </c>
      <c r="H4426" t="str">
        <f>IF(VLOOKUP(A4426,$J$4:$K$19,2)="Y",IF(G4426&lt;='State Zip Codes'!$P$4,'State Zip Codes'!$P$3,IF(G4426&lt;='State Zip Codes'!$Q$4,'State Zip Codes'!$Q$3,IF(G4426&lt;='State Zip Codes'!$R$4,'State Zip Codes'!$R$3,IF(G4426&lt;='State Zip Codes'!$S$4,'State Zip Codes'!$S$3,IF(G4426&lt;='State Zip Codes'!$T$4,'State Zip Codes'!$T$3,"OUT OF TERRITORY"))))),$U$3)</f>
        <v>Zone 5</v>
      </c>
    </row>
    <row r="4427" spans="1:8" x14ac:dyDescent="0.25">
      <c r="A4427" t="s">
        <v>371</v>
      </c>
      <c r="B4427">
        <v>40328</v>
      </c>
      <c r="C4427" t="str">
        <f t="shared" si="69"/>
        <v>40328</v>
      </c>
      <c r="D4427" t="s">
        <v>357</v>
      </c>
      <c r="E4427" t="s">
        <v>811</v>
      </c>
      <c r="F4427" t="s">
        <v>3035</v>
      </c>
      <c r="G4427" s="144">
        <v>54.680664719999996</v>
      </c>
      <c r="H4427" t="str">
        <f>IF(VLOOKUP(A4427,$J$4:$K$19,2)="Y",IF(G4427&lt;='State Zip Codes'!$P$4,'State Zip Codes'!$P$3,IF(G4427&lt;='State Zip Codes'!$Q$4,'State Zip Codes'!$Q$3,IF(G4427&lt;='State Zip Codes'!$R$4,'State Zip Codes'!$R$3,IF(G4427&lt;='State Zip Codes'!$S$4,'State Zip Codes'!$S$3,IF(G4427&lt;='State Zip Codes'!$T$4,'State Zip Codes'!$T$3,"OUT OF TERRITORY"))))),$U$3)</f>
        <v>Zone 5</v>
      </c>
    </row>
    <row r="4428" spans="1:8" x14ac:dyDescent="0.25">
      <c r="A4428" t="s">
        <v>371</v>
      </c>
      <c r="B4428">
        <v>40170</v>
      </c>
      <c r="C4428" t="str">
        <f t="shared" si="69"/>
        <v>40170</v>
      </c>
      <c r="D4428" t="s">
        <v>357</v>
      </c>
      <c r="E4428" t="s">
        <v>3013</v>
      </c>
      <c r="F4428" t="s">
        <v>3036</v>
      </c>
      <c r="G4428" s="144">
        <v>54.680664719999996</v>
      </c>
      <c r="H4428" t="str">
        <f>IF(VLOOKUP(A4428,$J$4:$K$19,2)="Y",IF(G4428&lt;='State Zip Codes'!$P$4,'State Zip Codes'!$P$3,IF(G4428&lt;='State Zip Codes'!$Q$4,'State Zip Codes'!$Q$3,IF(G4428&lt;='State Zip Codes'!$R$4,'State Zip Codes'!$R$3,IF(G4428&lt;='State Zip Codes'!$S$4,'State Zip Codes'!$S$3,IF(G4428&lt;='State Zip Codes'!$T$4,'State Zip Codes'!$T$3,"OUT OF TERRITORY"))))),$U$3)</f>
        <v>Zone 5</v>
      </c>
    </row>
    <row r="4429" spans="1:8" x14ac:dyDescent="0.25">
      <c r="A4429" t="s">
        <v>371</v>
      </c>
      <c r="B4429">
        <v>40513</v>
      </c>
      <c r="C4429" t="str">
        <f t="shared" si="69"/>
        <v>40513</v>
      </c>
      <c r="D4429" t="s">
        <v>357</v>
      </c>
      <c r="E4429" t="s">
        <v>2184</v>
      </c>
      <c r="F4429" t="s">
        <v>1788</v>
      </c>
      <c r="G4429" s="144">
        <v>55.302035909999994</v>
      </c>
      <c r="H4429" t="str">
        <f>IF(VLOOKUP(A4429,$J$4:$K$19,2)="Y",IF(G4429&lt;='State Zip Codes'!$P$4,'State Zip Codes'!$P$3,IF(G4429&lt;='State Zip Codes'!$Q$4,'State Zip Codes'!$Q$3,IF(G4429&lt;='State Zip Codes'!$R$4,'State Zip Codes'!$R$3,IF(G4429&lt;='State Zip Codes'!$S$4,'State Zip Codes'!$S$3,IF(G4429&lt;='State Zip Codes'!$T$4,'State Zip Codes'!$T$3,"OUT OF TERRITORY"))))),$U$3)</f>
        <v>Zone 5</v>
      </c>
    </row>
    <row r="4430" spans="1:8" x14ac:dyDescent="0.25">
      <c r="A4430" t="s">
        <v>371</v>
      </c>
      <c r="B4430">
        <v>40510</v>
      </c>
      <c r="C4430" t="str">
        <f t="shared" si="69"/>
        <v>40510</v>
      </c>
      <c r="D4430" t="s">
        <v>357</v>
      </c>
      <c r="E4430" t="s">
        <v>2184</v>
      </c>
      <c r="F4430" t="s">
        <v>1788</v>
      </c>
      <c r="G4430" s="144">
        <v>55.302035909999994</v>
      </c>
      <c r="H4430" t="str">
        <f>IF(VLOOKUP(A4430,$J$4:$K$19,2)="Y",IF(G4430&lt;='State Zip Codes'!$P$4,'State Zip Codes'!$P$3,IF(G4430&lt;='State Zip Codes'!$Q$4,'State Zip Codes'!$Q$3,IF(G4430&lt;='State Zip Codes'!$R$4,'State Zip Codes'!$R$3,IF(G4430&lt;='State Zip Codes'!$S$4,'State Zip Codes'!$S$3,IF(G4430&lt;='State Zip Codes'!$T$4,'State Zip Codes'!$T$3,"OUT OF TERRITORY"))))),$U$3)</f>
        <v>Zone 5</v>
      </c>
    </row>
    <row r="4431" spans="1:8" x14ac:dyDescent="0.25">
      <c r="A4431" t="s">
        <v>371</v>
      </c>
      <c r="B4431">
        <v>42757</v>
      </c>
      <c r="C4431" t="str">
        <f t="shared" si="69"/>
        <v>42757</v>
      </c>
      <c r="D4431" t="s">
        <v>357</v>
      </c>
      <c r="E4431" t="s">
        <v>3008</v>
      </c>
      <c r="F4431" t="s">
        <v>1761</v>
      </c>
      <c r="G4431" s="144">
        <v>55.302035909999994</v>
      </c>
      <c r="H4431" t="str">
        <f>IF(VLOOKUP(A4431,$J$4:$K$19,2)="Y",IF(G4431&lt;='State Zip Codes'!$P$4,'State Zip Codes'!$P$3,IF(G4431&lt;='State Zip Codes'!$Q$4,'State Zip Codes'!$Q$3,IF(G4431&lt;='State Zip Codes'!$R$4,'State Zip Codes'!$R$3,IF(G4431&lt;='State Zip Codes'!$S$4,'State Zip Codes'!$S$3,IF(G4431&lt;='State Zip Codes'!$T$4,'State Zip Codes'!$T$3,"OUT OF TERRITORY"))))),$U$3)</f>
        <v>Zone 5</v>
      </c>
    </row>
    <row r="4432" spans="1:8" x14ac:dyDescent="0.25">
      <c r="A4432" t="s">
        <v>371</v>
      </c>
      <c r="B4432">
        <v>41046</v>
      </c>
      <c r="C4432" t="str">
        <f t="shared" si="69"/>
        <v>41046</v>
      </c>
      <c r="D4432" t="s">
        <v>357</v>
      </c>
      <c r="E4432" t="s">
        <v>2411</v>
      </c>
      <c r="F4432" t="s">
        <v>1489</v>
      </c>
      <c r="G4432" s="144">
        <v>55.302035909999994</v>
      </c>
      <c r="H4432" t="str">
        <f>IF(VLOOKUP(A4432,$J$4:$K$19,2)="Y",IF(G4432&lt;='State Zip Codes'!$P$4,'State Zip Codes'!$P$3,IF(G4432&lt;='State Zip Codes'!$Q$4,'State Zip Codes'!$Q$3,IF(G4432&lt;='State Zip Codes'!$R$4,'State Zip Codes'!$R$3,IF(G4432&lt;='State Zip Codes'!$S$4,'State Zip Codes'!$S$3,IF(G4432&lt;='State Zip Codes'!$T$4,'State Zip Codes'!$T$3,"OUT OF TERRITORY"))))),$U$3)</f>
        <v>Zone 5</v>
      </c>
    </row>
    <row r="4433" spans="1:8" x14ac:dyDescent="0.25">
      <c r="A4433" t="s">
        <v>371</v>
      </c>
      <c r="B4433">
        <v>41052</v>
      </c>
      <c r="C4433" t="str">
        <f t="shared" si="69"/>
        <v>41052</v>
      </c>
      <c r="D4433" t="s">
        <v>357</v>
      </c>
      <c r="E4433" t="s">
        <v>871</v>
      </c>
      <c r="F4433" t="s">
        <v>2600</v>
      </c>
      <c r="G4433" s="144">
        <v>55.923407099999999</v>
      </c>
      <c r="H4433" t="str">
        <f>IF(VLOOKUP(A4433,$J$4:$K$19,2)="Y",IF(G4433&lt;='State Zip Codes'!$P$4,'State Zip Codes'!$P$3,IF(G4433&lt;='State Zip Codes'!$Q$4,'State Zip Codes'!$Q$3,IF(G4433&lt;='State Zip Codes'!$R$4,'State Zip Codes'!$R$3,IF(G4433&lt;='State Zip Codes'!$S$4,'State Zip Codes'!$S$3,IF(G4433&lt;='State Zip Codes'!$T$4,'State Zip Codes'!$T$3,"OUT OF TERRITORY"))))),$U$3)</f>
        <v>Zone 5</v>
      </c>
    </row>
    <row r="4434" spans="1:8" x14ac:dyDescent="0.25">
      <c r="A4434" t="s">
        <v>371</v>
      </c>
      <c r="B4434">
        <v>40464</v>
      </c>
      <c r="C4434" t="str">
        <f t="shared" si="69"/>
        <v>40464</v>
      </c>
      <c r="D4434" t="s">
        <v>357</v>
      </c>
      <c r="E4434" t="s">
        <v>3025</v>
      </c>
      <c r="F4434" t="s">
        <v>3037</v>
      </c>
      <c r="G4434" s="144">
        <v>55.923407099999999</v>
      </c>
      <c r="H4434" t="str">
        <f>IF(VLOOKUP(A4434,$J$4:$K$19,2)="Y",IF(G4434&lt;='State Zip Codes'!$P$4,'State Zip Codes'!$P$3,IF(G4434&lt;='State Zip Codes'!$Q$4,'State Zip Codes'!$Q$3,IF(G4434&lt;='State Zip Codes'!$R$4,'State Zip Codes'!$R$3,IF(G4434&lt;='State Zip Codes'!$S$4,'State Zip Codes'!$S$3,IF(G4434&lt;='State Zip Codes'!$T$4,'State Zip Codes'!$T$3,"OUT OF TERRITORY"))))),$U$3)</f>
        <v>Zone 5</v>
      </c>
    </row>
    <row r="4435" spans="1:8" x14ac:dyDescent="0.25">
      <c r="A4435" t="s">
        <v>371</v>
      </c>
      <c r="B4435">
        <v>41095</v>
      </c>
      <c r="C4435" t="str">
        <f t="shared" si="69"/>
        <v>41095</v>
      </c>
      <c r="D4435" t="s">
        <v>357</v>
      </c>
      <c r="E4435" t="s">
        <v>2411</v>
      </c>
      <c r="F4435" t="s">
        <v>2246</v>
      </c>
      <c r="G4435" s="144">
        <v>56.544778289999996</v>
      </c>
      <c r="H4435" t="str">
        <f>IF(VLOOKUP(A4435,$J$4:$K$19,2)="Y",IF(G4435&lt;='State Zip Codes'!$P$4,'State Zip Codes'!$P$3,IF(G4435&lt;='State Zip Codes'!$Q$4,'State Zip Codes'!$Q$3,IF(G4435&lt;='State Zip Codes'!$R$4,'State Zip Codes'!$R$3,IF(G4435&lt;='State Zip Codes'!$S$4,'State Zip Codes'!$S$3,IF(G4435&lt;='State Zip Codes'!$T$4,'State Zip Codes'!$T$3,"OUT OF TERRITORY"))))),$U$3)</f>
        <v>Zone 5</v>
      </c>
    </row>
    <row r="4436" spans="1:8" x14ac:dyDescent="0.25">
      <c r="A4436" t="s">
        <v>371</v>
      </c>
      <c r="B4436">
        <v>40009</v>
      </c>
      <c r="C4436" t="str">
        <f t="shared" si="69"/>
        <v>40009</v>
      </c>
      <c r="D4436" t="s">
        <v>357</v>
      </c>
      <c r="E4436" t="s">
        <v>811</v>
      </c>
      <c r="F4436" t="s">
        <v>3038</v>
      </c>
      <c r="G4436" s="144">
        <v>56.544778289999996</v>
      </c>
      <c r="H4436" t="str">
        <f>IF(VLOOKUP(A4436,$J$4:$K$19,2)="Y",IF(G4436&lt;='State Zip Codes'!$P$4,'State Zip Codes'!$P$3,IF(G4436&lt;='State Zip Codes'!$Q$4,'State Zip Codes'!$Q$3,IF(G4436&lt;='State Zip Codes'!$R$4,'State Zip Codes'!$R$3,IF(G4436&lt;='State Zip Codes'!$S$4,'State Zip Codes'!$S$3,IF(G4436&lt;='State Zip Codes'!$T$4,'State Zip Codes'!$T$3,"OUT OF TERRITORY"))))),$U$3)</f>
        <v>Zone 5</v>
      </c>
    </row>
    <row r="4437" spans="1:8" x14ac:dyDescent="0.25">
      <c r="A4437" t="s">
        <v>371</v>
      </c>
      <c r="B4437">
        <v>40324</v>
      </c>
      <c r="C4437" t="str">
        <f t="shared" si="69"/>
        <v>40324</v>
      </c>
      <c r="D4437" t="s">
        <v>357</v>
      </c>
      <c r="E4437" t="s">
        <v>2207</v>
      </c>
      <c r="F4437" t="s">
        <v>854</v>
      </c>
      <c r="G4437" s="144">
        <v>56.544778289999996</v>
      </c>
      <c r="H4437" t="str">
        <f>IF(VLOOKUP(A4437,$J$4:$K$19,2)="Y",IF(G4437&lt;='State Zip Codes'!$P$4,'State Zip Codes'!$P$3,IF(G4437&lt;='State Zip Codes'!$Q$4,'State Zip Codes'!$Q$3,IF(G4437&lt;='State Zip Codes'!$R$4,'State Zip Codes'!$R$3,IF(G4437&lt;='State Zip Codes'!$S$4,'State Zip Codes'!$S$3,IF(G4437&lt;='State Zip Codes'!$T$4,'State Zip Codes'!$T$3,"OUT OF TERRITORY"))))),$U$3)</f>
        <v>Zone 5</v>
      </c>
    </row>
    <row r="4438" spans="1:8" x14ac:dyDescent="0.25">
      <c r="A4438" t="s">
        <v>371</v>
      </c>
      <c r="B4438">
        <v>42718</v>
      </c>
      <c r="C4438" t="str">
        <f t="shared" si="69"/>
        <v>42718</v>
      </c>
      <c r="D4438" t="s">
        <v>357</v>
      </c>
      <c r="E4438" t="s">
        <v>1042</v>
      </c>
      <c r="F4438" t="s">
        <v>3039</v>
      </c>
      <c r="G4438" s="144">
        <v>57.787520669999999</v>
      </c>
      <c r="H4438" t="str">
        <f>IF(VLOOKUP(A4438,$J$4:$K$19,2)="Y",IF(G4438&lt;='State Zip Codes'!$P$4,'State Zip Codes'!$P$3,IF(G4438&lt;='State Zip Codes'!$Q$4,'State Zip Codes'!$Q$3,IF(G4438&lt;='State Zip Codes'!$R$4,'State Zip Codes'!$R$3,IF(G4438&lt;='State Zip Codes'!$S$4,'State Zip Codes'!$S$3,IF(G4438&lt;='State Zip Codes'!$T$4,'State Zip Codes'!$T$3,"OUT OF TERRITORY"))))),$U$3)</f>
        <v>Zone 5</v>
      </c>
    </row>
    <row r="4439" spans="1:8" x14ac:dyDescent="0.25">
      <c r="A4439" t="s">
        <v>371</v>
      </c>
      <c r="B4439">
        <v>40178</v>
      </c>
      <c r="C4439" t="str">
        <f t="shared" si="69"/>
        <v>40178</v>
      </c>
      <c r="D4439" t="s">
        <v>357</v>
      </c>
      <c r="E4439" t="s">
        <v>3013</v>
      </c>
      <c r="F4439" t="s">
        <v>3040</v>
      </c>
      <c r="G4439" s="144">
        <v>57.787520669999999</v>
      </c>
      <c r="H4439" t="str">
        <f>IF(VLOOKUP(A4439,$J$4:$K$19,2)="Y",IF(G4439&lt;='State Zip Codes'!$P$4,'State Zip Codes'!$P$3,IF(G4439&lt;='State Zip Codes'!$Q$4,'State Zip Codes'!$Q$3,IF(G4439&lt;='State Zip Codes'!$R$4,'State Zip Codes'!$R$3,IF(G4439&lt;='State Zip Codes'!$S$4,'State Zip Codes'!$S$3,IF(G4439&lt;='State Zip Codes'!$T$4,'State Zip Codes'!$T$3,"OUT OF TERRITORY"))))),$U$3)</f>
        <v>Zone 5</v>
      </c>
    </row>
    <row r="4440" spans="1:8" x14ac:dyDescent="0.25">
      <c r="A4440" t="s">
        <v>371</v>
      </c>
      <c r="B4440">
        <v>40422</v>
      </c>
      <c r="C4440" t="str">
        <f t="shared" si="69"/>
        <v>40422</v>
      </c>
      <c r="D4440" t="s">
        <v>357</v>
      </c>
      <c r="E4440" t="s">
        <v>3025</v>
      </c>
      <c r="F4440" t="s">
        <v>1843</v>
      </c>
      <c r="G4440" s="144">
        <v>57.787520669999999</v>
      </c>
      <c r="H4440" t="str">
        <f>IF(VLOOKUP(A4440,$J$4:$K$19,2)="Y",IF(G4440&lt;='State Zip Codes'!$P$4,'State Zip Codes'!$P$3,IF(G4440&lt;='State Zip Codes'!$Q$4,'State Zip Codes'!$Q$3,IF(G4440&lt;='State Zip Codes'!$R$4,'State Zip Codes'!$R$3,IF(G4440&lt;='State Zip Codes'!$S$4,'State Zip Codes'!$S$3,IF(G4440&lt;='State Zip Codes'!$T$4,'State Zip Codes'!$T$3,"OUT OF TERRITORY"))))),$U$3)</f>
        <v>Zone 5</v>
      </c>
    </row>
    <row r="4441" spans="1:8" x14ac:dyDescent="0.25">
      <c r="A4441" t="s">
        <v>371</v>
      </c>
      <c r="B4441">
        <v>40514</v>
      </c>
      <c r="C4441" t="str">
        <f t="shared" si="69"/>
        <v>40514</v>
      </c>
      <c r="D4441" t="s">
        <v>357</v>
      </c>
      <c r="E4441" t="s">
        <v>2184</v>
      </c>
      <c r="F4441" t="s">
        <v>1788</v>
      </c>
      <c r="G4441" s="144">
        <v>58.408891859999997</v>
      </c>
      <c r="H4441" t="str">
        <f>IF(VLOOKUP(A4441,$J$4:$K$19,2)="Y",IF(G4441&lt;='State Zip Codes'!$P$4,'State Zip Codes'!$P$3,IF(G4441&lt;='State Zip Codes'!$Q$4,'State Zip Codes'!$Q$3,IF(G4441&lt;='State Zip Codes'!$R$4,'State Zip Codes'!$R$3,IF(G4441&lt;='State Zip Codes'!$S$4,'State Zip Codes'!$S$3,IF(G4441&lt;='State Zip Codes'!$T$4,'State Zip Codes'!$T$3,"OUT OF TERRITORY"))))),$U$3)</f>
        <v>Zone 5</v>
      </c>
    </row>
    <row r="4442" spans="1:8" x14ac:dyDescent="0.25">
      <c r="A4442" t="s">
        <v>371</v>
      </c>
      <c r="B4442">
        <v>40504</v>
      </c>
      <c r="C4442" t="str">
        <f t="shared" si="69"/>
        <v>40504</v>
      </c>
      <c r="D4442" t="s">
        <v>357</v>
      </c>
      <c r="E4442" t="s">
        <v>2184</v>
      </c>
      <c r="F4442" t="s">
        <v>1788</v>
      </c>
      <c r="G4442" s="144">
        <v>58.408891859999997</v>
      </c>
      <c r="H4442" t="str">
        <f>IF(VLOOKUP(A4442,$J$4:$K$19,2)="Y",IF(G4442&lt;='State Zip Codes'!$P$4,'State Zip Codes'!$P$3,IF(G4442&lt;='State Zip Codes'!$Q$4,'State Zip Codes'!$Q$3,IF(G4442&lt;='State Zip Codes'!$R$4,'State Zip Codes'!$R$3,IF(G4442&lt;='State Zip Codes'!$S$4,'State Zip Codes'!$S$3,IF(G4442&lt;='State Zip Codes'!$T$4,'State Zip Codes'!$T$3,"OUT OF TERRITORY"))))),$U$3)</f>
        <v>Zone 5</v>
      </c>
    </row>
    <row r="4443" spans="1:8" x14ac:dyDescent="0.25">
      <c r="A4443" t="s">
        <v>371</v>
      </c>
      <c r="B4443">
        <v>42782</v>
      </c>
      <c r="C4443" t="str">
        <f t="shared" si="69"/>
        <v>42782</v>
      </c>
      <c r="D4443" t="s">
        <v>357</v>
      </c>
      <c r="E4443" t="s">
        <v>3041</v>
      </c>
      <c r="F4443" t="s">
        <v>3042</v>
      </c>
      <c r="G4443" s="144">
        <v>59.030263049999995</v>
      </c>
      <c r="H4443" t="str">
        <f>IF(VLOOKUP(A4443,$J$4:$K$19,2)="Y",IF(G4443&lt;='State Zip Codes'!$P$4,'State Zip Codes'!$P$3,IF(G4443&lt;='State Zip Codes'!$Q$4,'State Zip Codes'!$Q$3,IF(G4443&lt;='State Zip Codes'!$R$4,'State Zip Codes'!$R$3,IF(G4443&lt;='State Zip Codes'!$S$4,'State Zip Codes'!$S$3,IF(G4443&lt;='State Zip Codes'!$T$4,'State Zip Codes'!$T$3,"OUT OF TERRITORY"))))),$U$3)</f>
        <v>Zone 5</v>
      </c>
    </row>
    <row r="4444" spans="1:8" x14ac:dyDescent="0.25">
      <c r="A4444" t="s">
        <v>371</v>
      </c>
      <c r="B4444">
        <v>41010</v>
      </c>
      <c r="C4444" t="str">
        <f t="shared" si="69"/>
        <v>41010</v>
      </c>
      <c r="D4444" t="s">
        <v>357</v>
      </c>
      <c r="E4444" t="s">
        <v>871</v>
      </c>
      <c r="F4444" t="s">
        <v>3043</v>
      </c>
      <c r="G4444" s="144">
        <v>59.030263049999995</v>
      </c>
      <c r="H4444" t="str">
        <f>IF(VLOOKUP(A4444,$J$4:$K$19,2)="Y",IF(G4444&lt;='State Zip Codes'!$P$4,'State Zip Codes'!$P$3,IF(G4444&lt;='State Zip Codes'!$Q$4,'State Zip Codes'!$Q$3,IF(G4444&lt;='State Zip Codes'!$R$4,'State Zip Codes'!$R$3,IF(G4444&lt;='State Zip Codes'!$S$4,'State Zip Codes'!$S$3,IF(G4444&lt;='State Zip Codes'!$T$4,'State Zip Codes'!$T$3,"OUT OF TERRITORY"))))),$U$3)</f>
        <v>Zone 5</v>
      </c>
    </row>
    <row r="4445" spans="1:8" x14ac:dyDescent="0.25">
      <c r="A4445" t="s">
        <v>371</v>
      </c>
      <c r="B4445">
        <v>42713</v>
      </c>
      <c r="C4445" t="str">
        <f t="shared" si="69"/>
        <v>42713</v>
      </c>
      <c r="D4445" t="s">
        <v>357</v>
      </c>
      <c r="E4445" t="s">
        <v>3044</v>
      </c>
      <c r="F4445" t="s">
        <v>3045</v>
      </c>
      <c r="G4445" s="144">
        <v>59.030263049999995</v>
      </c>
      <c r="H4445" t="str">
        <f>IF(VLOOKUP(A4445,$J$4:$K$19,2)="Y",IF(G4445&lt;='State Zip Codes'!$P$4,'State Zip Codes'!$P$3,IF(G4445&lt;='State Zip Codes'!$Q$4,'State Zip Codes'!$Q$3,IF(G4445&lt;='State Zip Codes'!$R$4,'State Zip Codes'!$R$3,IF(G4445&lt;='State Zip Codes'!$S$4,'State Zip Codes'!$S$3,IF(G4445&lt;='State Zip Codes'!$T$4,'State Zip Codes'!$T$3,"OUT OF TERRITORY"))))),$U$3)</f>
        <v>Zone 5</v>
      </c>
    </row>
    <row r="4446" spans="1:8" x14ac:dyDescent="0.25">
      <c r="A4446" t="s">
        <v>371</v>
      </c>
      <c r="B4446">
        <v>40503</v>
      </c>
      <c r="C4446" t="str">
        <f t="shared" si="69"/>
        <v>40503</v>
      </c>
      <c r="D4446" t="s">
        <v>357</v>
      </c>
      <c r="E4446" t="s">
        <v>2184</v>
      </c>
      <c r="F4446" t="s">
        <v>1788</v>
      </c>
      <c r="G4446" s="144">
        <v>59.030263049999995</v>
      </c>
      <c r="H4446" t="str">
        <f>IF(VLOOKUP(A4446,$J$4:$K$19,2)="Y",IF(G4446&lt;='State Zip Codes'!$P$4,'State Zip Codes'!$P$3,IF(G4446&lt;='State Zip Codes'!$Q$4,'State Zip Codes'!$Q$3,IF(G4446&lt;='State Zip Codes'!$R$4,'State Zip Codes'!$R$3,IF(G4446&lt;='State Zip Codes'!$S$4,'State Zip Codes'!$S$3,IF(G4446&lt;='State Zip Codes'!$T$4,'State Zip Codes'!$T$3,"OUT OF TERRITORY"))))),$U$3)</f>
        <v>Zone 5</v>
      </c>
    </row>
    <row r="4447" spans="1:8" x14ac:dyDescent="0.25">
      <c r="A4447" t="s">
        <v>371</v>
      </c>
      <c r="B4447">
        <v>40440</v>
      </c>
      <c r="C4447" t="str">
        <f t="shared" si="69"/>
        <v>40440</v>
      </c>
      <c r="D4447" t="s">
        <v>357</v>
      </c>
      <c r="E4447" t="s">
        <v>3025</v>
      </c>
      <c r="F4447" t="s">
        <v>3046</v>
      </c>
      <c r="G4447" s="144">
        <v>59.030263049999995</v>
      </c>
      <c r="H4447" t="str">
        <f>IF(VLOOKUP(A4447,$J$4:$K$19,2)="Y",IF(G4447&lt;='State Zip Codes'!$P$4,'State Zip Codes'!$P$3,IF(G4447&lt;='State Zip Codes'!$Q$4,'State Zip Codes'!$Q$3,IF(G4447&lt;='State Zip Codes'!$R$4,'State Zip Codes'!$R$3,IF(G4447&lt;='State Zip Codes'!$S$4,'State Zip Codes'!$S$3,IF(G4447&lt;='State Zip Codes'!$T$4,'State Zip Codes'!$T$3,"OUT OF TERRITORY"))))),$U$3)</f>
        <v>Zone 5</v>
      </c>
    </row>
    <row r="4448" spans="1:8" x14ac:dyDescent="0.25">
      <c r="A4448" t="s">
        <v>371</v>
      </c>
      <c r="B4448">
        <v>40370</v>
      </c>
      <c r="C4448" t="str">
        <f t="shared" si="69"/>
        <v>40370</v>
      </c>
      <c r="D4448" t="s">
        <v>357</v>
      </c>
      <c r="E4448" t="s">
        <v>2207</v>
      </c>
      <c r="F4448" t="s">
        <v>3047</v>
      </c>
      <c r="G4448" s="144">
        <v>59.651634239999993</v>
      </c>
      <c r="H4448" t="str">
        <f>IF(VLOOKUP(A4448,$J$4:$K$19,2)="Y",IF(G4448&lt;='State Zip Codes'!$P$4,'State Zip Codes'!$P$3,IF(G4448&lt;='State Zip Codes'!$Q$4,'State Zip Codes'!$Q$3,IF(G4448&lt;='State Zip Codes'!$R$4,'State Zip Codes'!$R$3,IF(G4448&lt;='State Zip Codes'!$S$4,'State Zip Codes'!$S$3,IF(G4448&lt;='State Zip Codes'!$T$4,'State Zip Codes'!$T$3,"OUT OF TERRITORY"))))),$U$3)</f>
        <v>Zone 5</v>
      </c>
    </row>
    <row r="4449" spans="1:8" x14ac:dyDescent="0.25">
      <c r="A4449" t="s">
        <v>371</v>
      </c>
      <c r="B4449">
        <v>40111</v>
      </c>
      <c r="C4449" t="str">
        <f t="shared" si="69"/>
        <v>40111</v>
      </c>
      <c r="D4449" t="s">
        <v>357</v>
      </c>
      <c r="E4449" t="s">
        <v>3013</v>
      </c>
      <c r="F4449" t="s">
        <v>3048</v>
      </c>
      <c r="G4449" s="144">
        <v>59.651634239999993</v>
      </c>
      <c r="H4449" t="str">
        <f>IF(VLOOKUP(A4449,$J$4:$K$19,2)="Y",IF(G4449&lt;='State Zip Codes'!$P$4,'State Zip Codes'!$P$3,IF(G4449&lt;='State Zip Codes'!$Q$4,'State Zip Codes'!$Q$3,IF(G4449&lt;='State Zip Codes'!$R$4,'State Zip Codes'!$R$3,IF(G4449&lt;='State Zip Codes'!$S$4,'State Zip Codes'!$S$3,IF(G4449&lt;='State Zip Codes'!$T$4,'State Zip Codes'!$T$3,"OUT OF TERRITORY"))))),$U$3)</f>
        <v>Zone 5</v>
      </c>
    </row>
    <row r="4450" spans="1:8" x14ac:dyDescent="0.25">
      <c r="A4450" t="s">
        <v>371</v>
      </c>
      <c r="B4450">
        <v>42726</v>
      </c>
      <c r="C4450" t="str">
        <f t="shared" si="69"/>
        <v>42726</v>
      </c>
      <c r="D4450" t="s">
        <v>357</v>
      </c>
      <c r="E4450" t="s">
        <v>3032</v>
      </c>
      <c r="F4450" t="s">
        <v>3049</v>
      </c>
      <c r="G4450" s="144">
        <v>60.273005429999998</v>
      </c>
      <c r="H4450" t="str">
        <f>IF(VLOOKUP(A4450,$J$4:$K$19,2)="Y",IF(G4450&lt;='State Zip Codes'!$P$4,'State Zip Codes'!$P$3,IF(G4450&lt;='State Zip Codes'!$Q$4,'State Zip Codes'!$Q$3,IF(G4450&lt;='State Zip Codes'!$R$4,'State Zip Codes'!$R$3,IF(G4450&lt;='State Zip Codes'!$S$4,'State Zip Codes'!$S$3,IF(G4450&lt;='State Zip Codes'!$T$4,'State Zip Codes'!$T$3,"OUT OF TERRITORY"))))),$U$3)</f>
        <v>Zone 5</v>
      </c>
    </row>
    <row r="4451" spans="1:8" x14ac:dyDescent="0.25">
      <c r="A4451" t="s">
        <v>371</v>
      </c>
      <c r="B4451">
        <v>40511</v>
      </c>
      <c r="C4451" t="str">
        <f t="shared" si="69"/>
        <v>40511</v>
      </c>
      <c r="D4451" t="s">
        <v>357</v>
      </c>
      <c r="E4451" t="s">
        <v>2184</v>
      </c>
      <c r="F4451" t="s">
        <v>1788</v>
      </c>
      <c r="G4451" s="144">
        <v>60.273005429999998</v>
      </c>
      <c r="H4451" t="str">
        <f>IF(VLOOKUP(A4451,$J$4:$K$19,2)="Y",IF(G4451&lt;='State Zip Codes'!$P$4,'State Zip Codes'!$P$3,IF(G4451&lt;='State Zip Codes'!$Q$4,'State Zip Codes'!$Q$3,IF(G4451&lt;='State Zip Codes'!$R$4,'State Zip Codes'!$R$3,IF(G4451&lt;='State Zip Codes'!$S$4,'State Zip Codes'!$S$3,IF(G4451&lt;='State Zip Codes'!$T$4,'State Zip Codes'!$T$3,"OUT OF TERRITORY"))))),$U$3)</f>
        <v>Zone 5</v>
      </c>
    </row>
    <row r="4452" spans="1:8" x14ac:dyDescent="0.25">
      <c r="A4452" t="s">
        <v>371</v>
      </c>
      <c r="B4452">
        <v>40506</v>
      </c>
      <c r="C4452" t="str">
        <f t="shared" si="69"/>
        <v>40506</v>
      </c>
      <c r="D4452" t="s">
        <v>357</v>
      </c>
      <c r="E4452" t="s">
        <v>2184</v>
      </c>
      <c r="F4452" t="s">
        <v>1788</v>
      </c>
      <c r="G4452" s="144">
        <v>60.273005429999998</v>
      </c>
      <c r="H4452" t="str">
        <f>IF(VLOOKUP(A4452,$J$4:$K$19,2)="Y",IF(G4452&lt;='State Zip Codes'!$P$4,'State Zip Codes'!$P$3,IF(G4452&lt;='State Zip Codes'!$Q$4,'State Zip Codes'!$Q$3,IF(G4452&lt;='State Zip Codes'!$R$4,'State Zip Codes'!$R$3,IF(G4452&lt;='State Zip Codes'!$S$4,'State Zip Codes'!$S$3,IF(G4452&lt;='State Zip Codes'!$T$4,'State Zip Codes'!$T$3,"OUT OF TERRITORY"))))),$U$3)</f>
        <v>Zone 5</v>
      </c>
    </row>
    <row r="4453" spans="1:8" x14ac:dyDescent="0.25">
      <c r="A4453" t="s">
        <v>371</v>
      </c>
      <c r="B4453">
        <v>40526</v>
      </c>
      <c r="C4453" t="str">
        <f t="shared" si="69"/>
        <v>40526</v>
      </c>
      <c r="D4453" t="s">
        <v>357</v>
      </c>
      <c r="E4453" t="s">
        <v>2184</v>
      </c>
      <c r="F4453" t="s">
        <v>1788</v>
      </c>
      <c r="G4453" s="144">
        <v>60.273005429999998</v>
      </c>
      <c r="H4453" t="str">
        <f>IF(VLOOKUP(A4453,$J$4:$K$19,2)="Y",IF(G4453&lt;='State Zip Codes'!$P$4,'State Zip Codes'!$P$3,IF(G4453&lt;='State Zip Codes'!$Q$4,'State Zip Codes'!$Q$3,IF(G4453&lt;='State Zip Codes'!$R$4,'State Zip Codes'!$R$3,IF(G4453&lt;='State Zip Codes'!$S$4,'State Zip Codes'!$S$3,IF(G4453&lt;='State Zip Codes'!$T$4,'State Zip Codes'!$T$3,"OUT OF TERRITORY"))))),$U$3)</f>
        <v>Zone 5</v>
      </c>
    </row>
    <row r="4454" spans="1:8" x14ac:dyDescent="0.25">
      <c r="A4454" t="s">
        <v>371</v>
      </c>
      <c r="B4454">
        <v>40536</v>
      </c>
      <c r="C4454" t="str">
        <f t="shared" si="69"/>
        <v>40536</v>
      </c>
      <c r="D4454" t="s">
        <v>357</v>
      </c>
      <c r="E4454" t="s">
        <v>2184</v>
      </c>
      <c r="F4454" t="s">
        <v>1788</v>
      </c>
      <c r="G4454" s="144">
        <v>60.273005429999998</v>
      </c>
      <c r="H4454" t="str">
        <f>IF(VLOOKUP(A4454,$J$4:$K$19,2)="Y",IF(G4454&lt;='State Zip Codes'!$P$4,'State Zip Codes'!$P$3,IF(G4454&lt;='State Zip Codes'!$Q$4,'State Zip Codes'!$Q$3,IF(G4454&lt;='State Zip Codes'!$R$4,'State Zip Codes'!$R$3,IF(G4454&lt;='State Zip Codes'!$S$4,'State Zip Codes'!$S$3,IF(G4454&lt;='State Zip Codes'!$T$4,'State Zip Codes'!$T$3,"OUT OF TERRITORY"))))),$U$3)</f>
        <v>Zone 5</v>
      </c>
    </row>
    <row r="4455" spans="1:8" x14ac:dyDescent="0.25">
      <c r="A4455" t="s">
        <v>371</v>
      </c>
      <c r="B4455">
        <v>40546</v>
      </c>
      <c r="C4455" t="str">
        <f t="shared" si="69"/>
        <v>40546</v>
      </c>
      <c r="D4455" t="s">
        <v>357</v>
      </c>
      <c r="E4455" t="s">
        <v>2184</v>
      </c>
      <c r="F4455" t="s">
        <v>1788</v>
      </c>
      <c r="G4455" s="144">
        <v>60.273005429999998</v>
      </c>
      <c r="H4455" t="str">
        <f>IF(VLOOKUP(A4455,$J$4:$K$19,2)="Y",IF(G4455&lt;='State Zip Codes'!$P$4,'State Zip Codes'!$P$3,IF(G4455&lt;='State Zip Codes'!$Q$4,'State Zip Codes'!$Q$3,IF(G4455&lt;='State Zip Codes'!$R$4,'State Zip Codes'!$R$3,IF(G4455&lt;='State Zip Codes'!$S$4,'State Zip Codes'!$S$3,IF(G4455&lt;='State Zip Codes'!$T$4,'State Zip Codes'!$T$3,"OUT OF TERRITORY"))))),$U$3)</f>
        <v>Zone 5</v>
      </c>
    </row>
    <row r="4456" spans="1:8" x14ac:dyDescent="0.25">
      <c r="A4456" t="s">
        <v>371</v>
      </c>
      <c r="B4456">
        <v>40550</v>
      </c>
      <c r="C4456" t="str">
        <f t="shared" si="69"/>
        <v>40550</v>
      </c>
      <c r="D4456" t="s">
        <v>357</v>
      </c>
      <c r="E4456" t="s">
        <v>2184</v>
      </c>
      <c r="F4456" t="s">
        <v>1788</v>
      </c>
      <c r="G4456" s="144">
        <v>60.273005429999998</v>
      </c>
      <c r="H4456" t="str">
        <f>IF(VLOOKUP(A4456,$J$4:$K$19,2)="Y",IF(G4456&lt;='State Zip Codes'!$P$4,'State Zip Codes'!$P$3,IF(G4456&lt;='State Zip Codes'!$Q$4,'State Zip Codes'!$Q$3,IF(G4456&lt;='State Zip Codes'!$R$4,'State Zip Codes'!$R$3,IF(G4456&lt;='State Zip Codes'!$S$4,'State Zip Codes'!$S$3,IF(G4456&lt;='State Zip Codes'!$T$4,'State Zip Codes'!$T$3,"OUT OF TERRITORY"))))),$U$3)</f>
        <v>Zone 5</v>
      </c>
    </row>
    <row r="4457" spans="1:8" x14ac:dyDescent="0.25">
      <c r="A4457" t="s">
        <v>371</v>
      </c>
      <c r="B4457">
        <v>40598</v>
      </c>
      <c r="C4457" t="str">
        <f t="shared" si="69"/>
        <v>40598</v>
      </c>
      <c r="D4457" t="s">
        <v>357</v>
      </c>
      <c r="E4457" t="s">
        <v>2184</v>
      </c>
      <c r="F4457" t="s">
        <v>1788</v>
      </c>
      <c r="G4457" s="144">
        <v>60.273005429999998</v>
      </c>
      <c r="H4457" t="str">
        <f>IF(VLOOKUP(A4457,$J$4:$K$19,2)="Y",IF(G4457&lt;='State Zip Codes'!$P$4,'State Zip Codes'!$P$3,IF(G4457&lt;='State Zip Codes'!$Q$4,'State Zip Codes'!$Q$3,IF(G4457&lt;='State Zip Codes'!$R$4,'State Zip Codes'!$R$3,IF(G4457&lt;='State Zip Codes'!$S$4,'State Zip Codes'!$S$3,IF(G4457&lt;='State Zip Codes'!$T$4,'State Zip Codes'!$T$3,"OUT OF TERRITORY"))))),$U$3)</f>
        <v>Zone 5</v>
      </c>
    </row>
    <row r="4458" spans="1:8" x14ac:dyDescent="0.25">
      <c r="A4458" t="s">
        <v>371</v>
      </c>
      <c r="B4458">
        <v>40508</v>
      </c>
      <c r="C4458" t="str">
        <f t="shared" si="69"/>
        <v>40508</v>
      </c>
      <c r="D4458" t="s">
        <v>357</v>
      </c>
      <c r="E4458" t="s">
        <v>2184</v>
      </c>
      <c r="F4458" t="s">
        <v>1788</v>
      </c>
      <c r="G4458" s="144">
        <v>60.273005429999998</v>
      </c>
      <c r="H4458" t="str">
        <f>IF(VLOOKUP(A4458,$J$4:$K$19,2)="Y",IF(G4458&lt;='State Zip Codes'!$P$4,'State Zip Codes'!$P$3,IF(G4458&lt;='State Zip Codes'!$Q$4,'State Zip Codes'!$Q$3,IF(G4458&lt;='State Zip Codes'!$R$4,'State Zip Codes'!$R$3,IF(G4458&lt;='State Zip Codes'!$S$4,'State Zip Codes'!$S$3,IF(G4458&lt;='State Zip Codes'!$T$4,'State Zip Codes'!$T$3,"OUT OF TERRITORY"))))),$U$3)</f>
        <v>Zone 5</v>
      </c>
    </row>
    <row r="4459" spans="1:8" x14ac:dyDescent="0.25">
      <c r="A4459" t="s">
        <v>371</v>
      </c>
      <c r="B4459">
        <v>40507</v>
      </c>
      <c r="C4459" t="str">
        <f t="shared" si="69"/>
        <v>40507</v>
      </c>
      <c r="D4459" t="s">
        <v>357</v>
      </c>
      <c r="E4459" t="s">
        <v>2184</v>
      </c>
      <c r="F4459" t="s">
        <v>1788</v>
      </c>
      <c r="G4459" s="144">
        <v>60.894376619999996</v>
      </c>
      <c r="H4459" t="str">
        <f>IF(VLOOKUP(A4459,$J$4:$K$19,2)="Y",IF(G4459&lt;='State Zip Codes'!$P$4,'State Zip Codes'!$P$3,IF(G4459&lt;='State Zip Codes'!$Q$4,'State Zip Codes'!$Q$3,IF(G4459&lt;='State Zip Codes'!$R$4,'State Zip Codes'!$R$3,IF(G4459&lt;='State Zip Codes'!$S$4,'State Zip Codes'!$S$3,IF(G4459&lt;='State Zip Codes'!$T$4,'State Zip Codes'!$T$3,"OUT OF TERRITORY"))))),$U$3)</f>
        <v>Zone 5</v>
      </c>
    </row>
    <row r="4460" spans="1:8" x14ac:dyDescent="0.25">
      <c r="A4460" t="s">
        <v>371</v>
      </c>
      <c r="B4460">
        <v>40152</v>
      </c>
      <c r="C4460" t="str">
        <f t="shared" si="69"/>
        <v>40152</v>
      </c>
      <c r="D4460" t="s">
        <v>357</v>
      </c>
      <c r="E4460" t="s">
        <v>3013</v>
      </c>
      <c r="F4460" t="s">
        <v>3050</v>
      </c>
      <c r="G4460" s="144">
        <v>60.894376619999996</v>
      </c>
      <c r="H4460" t="str">
        <f>IF(VLOOKUP(A4460,$J$4:$K$19,2)="Y",IF(G4460&lt;='State Zip Codes'!$P$4,'State Zip Codes'!$P$3,IF(G4460&lt;='State Zip Codes'!$Q$4,'State Zip Codes'!$Q$3,IF(G4460&lt;='State Zip Codes'!$R$4,'State Zip Codes'!$R$3,IF(G4460&lt;='State Zip Codes'!$S$4,'State Zip Codes'!$S$3,IF(G4460&lt;='State Zip Codes'!$T$4,'State Zip Codes'!$T$3,"OUT OF TERRITORY"))))),$U$3)</f>
        <v>Zone 5</v>
      </c>
    </row>
    <row r="4461" spans="1:8" x14ac:dyDescent="0.25">
      <c r="A4461" t="s">
        <v>371</v>
      </c>
      <c r="B4461">
        <v>40356</v>
      </c>
      <c r="C4461" t="str">
        <f t="shared" si="69"/>
        <v>40356</v>
      </c>
      <c r="D4461" t="s">
        <v>357</v>
      </c>
      <c r="E4461" t="s">
        <v>3029</v>
      </c>
      <c r="F4461" t="s">
        <v>3051</v>
      </c>
      <c r="G4461" s="144">
        <v>60.894376619999996</v>
      </c>
      <c r="H4461" t="str">
        <f>IF(VLOOKUP(A4461,$J$4:$K$19,2)="Y",IF(G4461&lt;='State Zip Codes'!$P$4,'State Zip Codes'!$P$3,IF(G4461&lt;='State Zip Codes'!$Q$4,'State Zip Codes'!$Q$3,IF(G4461&lt;='State Zip Codes'!$R$4,'State Zip Codes'!$R$3,IF(G4461&lt;='State Zip Codes'!$S$4,'State Zip Codes'!$S$3,IF(G4461&lt;='State Zip Codes'!$T$4,'State Zip Codes'!$T$3,"OUT OF TERRITORY"))))),$U$3)</f>
        <v>Zone 5</v>
      </c>
    </row>
    <row r="4462" spans="1:8" x14ac:dyDescent="0.25">
      <c r="A4462" t="s">
        <v>371</v>
      </c>
      <c r="B4462">
        <v>41035</v>
      </c>
      <c r="C4462" t="str">
        <f t="shared" si="69"/>
        <v>41035</v>
      </c>
      <c r="D4462" t="s">
        <v>357</v>
      </c>
      <c r="E4462" t="s">
        <v>871</v>
      </c>
      <c r="F4462" t="s">
        <v>3052</v>
      </c>
      <c r="G4462" s="144">
        <v>61.515747809999993</v>
      </c>
      <c r="H4462" t="str">
        <f>IF(VLOOKUP(A4462,$J$4:$K$19,2)="Y",IF(G4462&lt;='State Zip Codes'!$P$4,'State Zip Codes'!$P$3,IF(G4462&lt;='State Zip Codes'!$Q$4,'State Zip Codes'!$Q$3,IF(G4462&lt;='State Zip Codes'!$R$4,'State Zip Codes'!$R$3,IF(G4462&lt;='State Zip Codes'!$S$4,'State Zip Codes'!$S$3,IF(G4462&lt;='State Zip Codes'!$T$4,'State Zip Codes'!$T$3,"OUT OF TERRITORY"))))),$U$3)</f>
        <v>Zone 5</v>
      </c>
    </row>
    <row r="4463" spans="1:8" x14ac:dyDescent="0.25">
      <c r="A4463" t="s">
        <v>371</v>
      </c>
      <c r="B4463">
        <v>40502</v>
      </c>
      <c r="C4463" t="str">
        <f t="shared" si="69"/>
        <v>40502</v>
      </c>
      <c r="D4463" t="s">
        <v>357</v>
      </c>
      <c r="E4463" t="s">
        <v>2184</v>
      </c>
      <c r="F4463" t="s">
        <v>1788</v>
      </c>
      <c r="G4463" s="144">
        <v>61.515747809999993</v>
      </c>
      <c r="H4463" t="str">
        <f>IF(VLOOKUP(A4463,$J$4:$K$19,2)="Y",IF(G4463&lt;='State Zip Codes'!$P$4,'State Zip Codes'!$P$3,IF(G4463&lt;='State Zip Codes'!$Q$4,'State Zip Codes'!$Q$3,IF(G4463&lt;='State Zip Codes'!$R$4,'State Zip Codes'!$R$3,IF(G4463&lt;='State Zip Codes'!$S$4,'State Zip Codes'!$S$3,IF(G4463&lt;='State Zip Codes'!$T$4,'State Zip Codes'!$T$3,"OUT OF TERRITORY"))))),$U$3)</f>
        <v>Zone 5</v>
      </c>
    </row>
    <row r="4464" spans="1:8" x14ac:dyDescent="0.25">
      <c r="A4464" t="s">
        <v>371</v>
      </c>
      <c r="B4464">
        <v>40517</v>
      </c>
      <c r="C4464" t="str">
        <f t="shared" si="69"/>
        <v>40517</v>
      </c>
      <c r="D4464" t="s">
        <v>357</v>
      </c>
      <c r="E4464" t="s">
        <v>2184</v>
      </c>
      <c r="F4464" t="s">
        <v>1788</v>
      </c>
      <c r="G4464" s="144">
        <v>62.137118999999998</v>
      </c>
      <c r="H4464" t="str">
        <f>IF(VLOOKUP(A4464,$J$4:$K$19,2)="Y",IF(G4464&lt;='State Zip Codes'!$P$4,'State Zip Codes'!$P$3,IF(G4464&lt;='State Zip Codes'!$Q$4,'State Zip Codes'!$Q$3,IF(G4464&lt;='State Zip Codes'!$R$4,'State Zip Codes'!$R$3,IF(G4464&lt;='State Zip Codes'!$S$4,'State Zip Codes'!$S$3,IF(G4464&lt;='State Zip Codes'!$T$4,'State Zip Codes'!$T$3,"OUT OF TERRITORY"))))),$U$3)</f>
        <v>Zone 5</v>
      </c>
    </row>
    <row r="4465" spans="1:8" x14ac:dyDescent="0.25">
      <c r="A4465" t="s">
        <v>371</v>
      </c>
      <c r="B4465">
        <v>42754</v>
      </c>
      <c r="C4465" t="str">
        <f t="shared" si="69"/>
        <v>42754</v>
      </c>
      <c r="D4465" t="s">
        <v>357</v>
      </c>
      <c r="E4465" t="s">
        <v>3032</v>
      </c>
      <c r="F4465" t="s">
        <v>3053</v>
      </c>
      <c r="G4465" s="144">
        <v>62.137118999999998</v>
      </c>
      <c r="H4465" t="str">
        <f>IF(VLOOKUP(A4465,$J$4:$K$19,2)="Y",IF(G4465&lt;='State Zip Codes'!$P$4,'State Zip Codes'!$P$3,IF(G4465&lt;='State Zip Codes'!$Q$4,'State Zip Codes'!$Q$3,IF(G4465&lt;='State Zip Codes'!$R$4,'State Zip Codes'!$R$3,IF(G4465&lt;='State Zip Codes'!$S$4,'State Zip Codes'!$S$3,IF(G4465&lt;='State Zip Codes'!$T$4,'State Zip Codes'!$T$3,"OUT OF TERRITORY"))))),$U$3)</f>
        <v>Zone 5</v>
      </c>
    </row>
    <row r="4466" spans="1:8" x14ac:dyDescent="0.25">
      <c r="A4466" t="s">
        <v>371</v>
      </c>
      <c r="B4466">
        <v>41097</v>
      </c>
      <c r="C4466" t="str">
        <f t="shared" si="69"/>
        <v>41097</v>
      </c>
      <c r="D4466" t="s">
        <v>357</v>
      </c>
      <c r="E4466" t="s">
        <v>871</v>
      </c>
      <c r="F4466" t="s">
        <v>3054</v>
      </c>
      <c r="G4466" s="144">
        <v>62.758490189999996</v>
      </c>
      <c r="H4466" t="str">
        <f>IF(VLOOKUP(A4466,$J$4:$K$19,2)="Y",IF(G4466&lt;='State Zip Codes'!$P$4,'State Zip Codes'!$P$3,IF(G4466&lt;='State Zip Codes'!$Q$4,'State Zip Codes'!$Q$3,IF(G4466&lt;='State Zip Codes'!$R$4,'State Zip Codes'!$R$3,IF(G4466&lt;='State Zip Codes'!$S$4,'State Zip Codes'!$S$3,IF(G4466&lt;='State Zip Codes'!$T$4,'State Zip Codes'!$T$3,"OUT OF TERRITORY"))))),$U$3)</f>
        <v>Zone 5</v>
      </c>
    </row>
    <row r="4467" spans="1:8" x14ac:dyDescent="0.25">
      <c r="A4467" t="s">
        <v>371</v>
      </c>
      <c r="B4467">
        <v>40505</v>
      </c>
      <c r="C4467" t="str">
        <f t="shared" si="69"/>
        <v>40505</v>
      </c>
      <c r="D4467" t="s">
        <v>357</v>
      </c>
      <c r="E4467" t="s">
        <v>2184</v>
      </c>
      <c r="F4467" t="s">
        <v>1788</v>
      </c>
      <c r="G4467" s="144">
        <v>62.758490189999996</v>
      </c>
      <c r="H4467" t="str">
        <f>IF(VLOOKUP(A4467,$J$4:$K$19,2)="Y",IF(G4467&lt;='State Zip Codes'!$P$4,'State Zip Codes'!$P$3,IF(G4467&lt;='State Zip Codes'!$Q$4,'State Zip Codes'!$Q$3,IF(G4467&lt;='State Zip Codes'!$R$4,'State Zip Codes'!$R$3,IF(G4467&lt;='State Zip Codes'!$S$4,'State Zip Codes'!$S$3,IF(G4467&lt;='State Zip Codes'!$T$4,'State Zip Codes'!$T$3,"OUT OF TERRITORY"))))),$U$3)</f>
        <v>Zone 5</v>
      </c>
    </row>
    <row r="4468" spans="1:8" x14ac:dyDescent="0.25">
      <c r="A4468" t="s">
        <v>371</v>
      </c>
      <c r="B4468">
        <v>42765</v>
      </c>
      <c r="C4468" t="str">
        <f t="shared" si="69"/>
        <v>42765</v>
      </c>
      <c r="D4468" t="s">
        <v>357</v>
      </c>
      <c r="E4468" t="s">
        <v>3044</v>
      </c>
      <c r="F4468" t="s">
        <v>3055</v>
      </c>
      <c r="G4468" s="144">
        <v>63.379861379999994</v>
      </c>
      <c r="H4468" t="str">
        <f>IF(VLOOKUP(A4468,$J$4:$K$19,2)="Y",IF(G4468&lt;='State Zip Codes'!$P$4,'State Zip Codes'!$P$3,IF(G4468&lt;='State Zip Codes'!$Q$4,'State Zip Codes'!$Q$3,IF(G4468&lt;='State Zip Codes'!$R$4,'State Zip Codes'!$R$3,IF(G4468&lt;='State Zip Codes'!$S$4,'State Zip Codes'!$S$3,IF(G4468&lt;='State Zip Codes'!$T$4,'State Zip Codes'!$T$3,"OUT OF TERRITORY"))))),$U$3)</f>
        <v>Zone 5</v>
      </c>
    </row>
    <row r="4469" spans="1:8" x14ac:dyDescent="0.25">
      <c r="A4469" t="s">
        <v>371</v>
      </c>
      <c r="B4469">
        <v>42733</v>
      </c>
      <c r="C4469" t="str">
        <f t="shared" si="69"/>
        <v>42733</v>
      </c>
      <c r="D4469" t="s">
        <v>357</v>
      </c>
      <c r="E4469" t="s">
        <v>1042</v>
      </c>
      <c r="F4469" t="s">
        <v>3056</v>
      </c>
      <c r="G4469" s="144">
        <v>63.379861379999994</v>
      </c>
      <c r="H4469" t="str">
        <f>IF(VLOOKUP(A4469,$J$4:$K$19,2)="Y",IF(G4469&lt;='State Zip Codes'!$P$4,'State Zip Codes'!$P$3,IF(G4469&lt;='State Zip Codes'!$Q$4,'State Zip Codes'!$Q$3,IF(G4469&lt;='State Zip Codes'!$R$4,'State Zip Codes'!$R$3,IF(G4469&lt;='State Zip Codes'!$S$4,'State Zip Codes'!$S$3,IF(G4469&lt;='State Zip Codes'!$T$4,'State Zip Codes'!$T$3,"OUT OF TERRITORY"))))),$U$3)</f>
        <v>Zone 5</v>
      </c>
    </row>
    <row r="4470" spans="1:8" x14ac:dyDescent="0.25">
      <c r="A4470" t="s">
        <v>371</v>
      </c>
      <c r="B4470">
        <v>42722</v>
      </c>
      <c r="C4470" t="str">
        <f t="shared" si="69"/>
        <v>42722</v>
      </c>
      <c r="D4470" t="s">
        <v>357</v>
      </c>
      <c r="E4470" t="s">
        <v>3044</v>
      </c>
      <c r="F4470" t="s">
        <v>3057</v>
      </c>
      <c r="G4470" s="144">
        <v>64.001232569999999</v>
      </c>
      <c r="H4470" t="str">
        <f>IF(VLOOKUP(A4470,$J$4:$K$19,2)="Y",IF(G4470&lt;='State Zip Codes'!$P$4,'State Zip Codes'!$P$3,IF(G4470&lt;='State Zip Codes'!$Q$4,'State Zip Codes'!$Q$3,IF(G4470&lt;='State Zip Codes'!$R$4,'State Zip Codes'!$R$3,IF(G4470&lt;='State Zip Codes'!$S$4,'State Zip Codes'!$S$3,IF(G4470&lt;='State Zip Codes'!$T$4,'State Zip Codes'!$T$3,"OUT OF TERRITORY"))))),$U$3)</f>
        <v>Zone 5</v>
      </c>
    </row>
    <row r="4471" spans="1:8" x14ac:dyDescent="0.25">
      <c r="A4471" t="s">
        <v>371</v>
      </c>
      <c r="B4471">
        <v>40119</v>
      </c>
      <c r="C4471" t="str">
        <f t="shared" si="69"/>
        <v>40119</v>
      </c>
      <c r="D4471" t="s">
        <v>357</v>
      </c>
      <c r="E4471" t="s">
        <v>3032</v>
      </c>
      <c r="F4471" t="s">
        <v>3058</v>
      </c>
      <c r="G4471" s="144">
        <v>65.243974949999995</v>
      </c>
      <c r="H4471" t="str">
        <f>IF(VLOOKUP(A4471,$J$4:$K$19,2)="Y",IF(G4471&lt;='State Zip Codes'!$P$4,'State Zip Codes'!$P$3,IF(G4471&lt;='State Zip Codes'!$Q$4,'State Zip Codes'!$Q$3,IF(G4471&lt;='State Zip Codes'!$R$4,'State Zip Codes'!$R$3,IF(G4471&lt;='State Zip Codes'!$S$4,'State Zip Codes'!$S$3,IF(G4471&lt;='State Zip Codes'!$T$4,'State Zip Codes'!$T$3,"OUT OF TERRITORY"))))),$U$3)</f>
        <v>Zone 5</v>
      </c>
    </row>
    <row r="4472" spans="1:8" x14ac:dyDescent="0.25">
      <c r="A4472" t="s">
        <v>371</v>
      </c>
      <c r="B4472">
        <v>41092</v>
      </c>
      <c r="C4472" t="str">
        <f t="shared" si="69"/>
        <v>41092</v>
      </c>
      <c r="D4472" t="s">
        <v>357</v>
      </c>
      <c r="E4472" t="s">
        <v>561</v>
      </c>
      <c r="F4472" t="s">
        <v>1656</v>
      </c>
      <c r="G4472" s="144">
        <v>65.243974949999995</v>
      </c>
      <c r="H4472" t="str">
        <f>IF(VLOOKUP(A4472,$J$4:$K$19,2)="Y",IF(G4472&lt;='State Zip Codes'!$P$4,'State Zip Codes'!$P$3,IF(G4472&lt;='State Zip Codes'!$Q$4,'State Zip Codes'!$Q$3,IF(G4472&lt;='State Zip Codes'!$R$4,'State Zip Codes'!$R$3,IF(G4472&lt;='State Zip Codes'!$S$4,'State Zip Codes'!$S$3,IF(G4472&lt;='State Zip Codes'!$T$4,'State Zip Codes'!$T$3,"OUT OF TERRITORY"))))),$U$3)</f>
        <v>Zone 5</v>
      </c>
    </row>
    <row r="4473" spans="1:8" x14ac:dyDescent="0.25">
      <c r="A4473" t="s">
        <v>371</v>
      </c>
      <c r="B4473">
        <v>42743</v>
      </c>
      <c r="C4473" t="str">
        <f t="shared" si="69"/>
        <v>42743</v>
      </c>
      <c r="D4473" t="s">
        <v>357</v>
      </c>
      <c r="E4473" t="s">
        <v>3041</v>
      </c>
      <c r="F4473" t="s">
        <v>2594</v>
      </c>
      <c r="G4473" s="144">
        <v>65.243974949999995</v>
      </c>
      <c r="H4473" t="str">
        <f>IF(VLOOKUP(A4473,$J$4:$K$19,2)="Y",IF(G4473&lt;='State Zip Codes'!$P$4,'State Zip Codes'!$P$3,IF(G4473&lt;='State Zip Codes'!$Q$4,'State Zip Codes'!$Q$3,IF(G4473&lt;='State Zip Codes'!$R$4,'State Zip Codes'!$R$3,IF(G4473&lt;='State Zip Codes'!$S$4,'State Zip Codes'!$S$3,IF(G4473&lt;='State Zip Codes'!$T$4,'State Zip Codes'!$T$3,"OUT OF TERRITORY"))))),$U$3)</f>
        <v>Zone 5</v>
      </c>
    </row>
    <row r="4474" spans="1:8" x14ac:dyDescent="0.25">
      <c r="A4474" t="s">
        <v>371</v>
      </c>
      <c r="B4474">
        <v>40444</v>
      </c>
      <c r="C4474" t="str">
        <f t="shared" si="69"/>
        <v>40444</v>
      </c>
      <c r="D4474" t="s">
        <v>357</v>
      </c>
      <c r="E4474" t="s">
        <v>3059</v>
      </c>
      <c r="F4474" t="s">
        <v>3060</v>
      </c>
      <c r="G4474" s="144">
        <v>65.86534614</v>
      </c>
      <c r="H4474" t="str">
        <f>IF(VLOOKUP(A4474,$J$4:$K$19,2)="Y",IF(G4474&lt;='State Zip Codes'!$P$4,'State Zip Codes'!$P$3,IF(G4474&lt;='State Zip Codes'!$Q$4,'State Zip Codes'!$Q$3,IF(G4474&lt;='State Zip Codes'!$R$4,'State Zip Codes'!$R$3,IF(G4474&lt;='State Zip Codes'!$S$4,'State Zip Codes'!$S$3,IF(G4474&lt;='State Zip Codes'!$T$4,'State Zip Codes'!$T$3,"OUT OF TERRITORY"))))),$U$3)</f>
        <v>Zone 5</v>
      </c>
    </row>
    <row r="4475" spans="1:8" x14ac:dyDescent="0.25">
      <c r="A4475" t="s">
        <v>371</v>
      </c>
      <c r="B4475">
        <v>40437</v>
      </c>
      <c r="C4475" t="str">
        <f t="shared" si="69"/>
        <v>40437</v>
      </c>
      <c r="D4475" t="s">
        <v>357</v>
      </c>
      <c r="E4475" t="s">
        <v>514</v>
      </c>
      <c r="F4475" t="s">
        <v>3061</v>
      </c>
      <c r="G4475" s="144">
        <v>66.486717329999991</v>
      </c>
      <c r="H4475" t="str">
        <f>IF(VLOOKUP(A4475,$J$4:$K$19,2)="Y",IF(G4475&lt;='State Zip Codes'!$P$4,'State Zip Codes'!$P$3,IF(G4475&lt;='State Zip Codes'!$Q$4,'State Zip Codes'!$Q$3,IF(G4475&lt;='State Zip Codes'!$R$4,'State Zip Codes'!$R$3,IF(G4475&lt;='State Zip Codes'!$S$4,'State Zip Codes'!$S$3,IF(G4475&lt;='State Zip Codes'!$T$4,'State Zip Codes'!$T$3,"OUT OF TERRITORY"))))),$U$3)</f>
        <v>Zone 5</v>
      </c>
    </row>
    <row r="4476" spans="1:8" x14ac:dyDescent="0.25">
      <c r="A4476" t="s">
        <v>371</v>
      </c>
      <c r="B4476">
        <v>40515</v>
      </c>
      <c r="C4476" t="str">
        <f t="shared" si="69"/>
        <v>40515</v>
      </c>
      <c r="D4476" t="s">
        <v>357</v>
      </c>
      <c r="E4476" t="s">
        <v>2184</v>
      </c>
      <c r="F4476" t="s">
        <v>1788</v>
      </c>
      <c r="G4476" s="144">
        <v>66.486717329999991</v>
      </c>
      <c r="H4476" t="str">
        <f>IF(VLOOKUP(A4476,$J$4:$K$19,2)="Y",IF(G4476&lt;='State Zip Codes'!$P$4,'State Zip Codes'!$P$3,IF(G4476&lt;='State Zip Codes'!$Q$4,'State Zip Codes'!$Q$3,IF(G4476&lt;='State Zip Codes'!$R$4,'State Zip Codes'!$R$3,IF(G4476&lt;='State Zip Codes'!$S$4,'State Zip Codes'!$S$3,IF(G4476&lt;='State Zip Codes'!$T$4,'State Zip Codes'!$T$3,"OUT OF TERRITORY"))))),$U$3)</f>
        <v>Zone 5</v>
      </c>
    </row>
    <row r="4477" spans="1:8" x14ac:dyDescent="0.25">
      <c r="A4477" t="s">
        <v>371</v>
      </c>
      <c r="B4477">
        <v>42762</v>
      </c>
      <c r="C4477" t="str">
        <f t="shared" si="69"/>
        <v>42762</v>
      </c>
      <c r="D4477" t="s">
        <v>357</v>
      </c>
      <c r="E4477" t="s">
        <v>3032</v>
      </c>
      <c r="F4477" t="s">
        <v>3062</v>
      </c>
      <c r="G4477" s="144">
        <v>67.108088519999995</v>
      </c>
      <c r="H4477" t="str">
        <f>IF(VLOOKUP(A4477,$J$4:$K$19,2)="Y",IF(G4477&lt;='State Zip Codes'!$P$4,'State Zip Codes'!$P$3,IF(G4477&lt;='State Zip Codes'!$Q$4,'State Zip Codes'!$Q$3,IF(G4477&lt;='State Zip Codes'!$R$4,'State Zip Codes'!$R$3,IF(G4477&lt;='State Zip Codes'!$S$4,'State Zip Codes'!$S$3,IF(G4477&lt;='State Zip Codes'!$T$4,'State Zip Codes'!$T$3,"OUT OF TERRITORY"))))),$U$3)</f>
        <v>Zone 5</v>
      </c>
    </row>
    <row r="4478" spans="1:8" x14ac:dyDescent="0.25">
      <c r="A4478" t="s">
        <v>371</v>
      </c>
      <c r="B4478">
        <v>40516</v>
      </c>
      <c r="C4478" t="str">
        <f t="shared" si="69"/>
        <v>40516</v>
      </c>
      <c r="D4478" t="s">
        <v>357</v>
      </c>
      <c r="E4478" t="s">
        <v>2184</v>
      </c>
      <c r="F4478" t="s">
        <v>1788</v>
      </c>
      <c r="G4478" s="144">
        <v>67.108088519999995</v>
      </c>
      <c r="H4478" t="str">
        <f>IF(VLOOKUP(A4478,$J$4:$K$19,2)="Y",IF(G4478&lt;='State Zip Codes'!$P$4,'State Zip Codes'!$P$3,IF(G4478&lt;='State Zip Codes'!$Q$4,'State Zip Codes'!$Q$3,IF(G4478&lt;='State Zip Codes'!$R$4,'State Zip Codes'!$R$3,IF(G4478&lt;='State Zip Codes'!$S$4,'State Zip Codes'!$S$3,IF(G4478&lt;='State Zip Codes'!$T$4,'State Zip Codes'!$T$3,"OUT OF TERRITORY"))))),$U$3)</f>
        <v>Zone 5</v>
      </c>
    </row>
    <row r="4479" spans="1:8" x14ac:dyDescent="0.25">
      <c r="A4479" t="s">
        <v>371</v>
      </c>
      <c r="B4479">
        <v>40484</v>
      </c>
      <c r="C4479" t="str">
        <f t="shared" si="69"/>
        <v>40484</v>
      </c>
      <c r="D4479" t="s">
        <v>357</v>
      </c>
      <c r="E4479" t="s">
        <v>514</v>
      </c>
      <c r="F4479" t="s">
        <v>1886</v>
      </c>
      <c r="G4479" s="144">
        <v>67.108088519999995</v>
      </c>
      <c r="H4479" t="str">
        <f>IF(VLOOKUP(A4479,$J$4:$K$19,2)="Y",IF(G4479&lt;='State Zip Codes'!$P$4,'State Zip Codes'!$P$3,IF(G4479&lt;='State Zip Codes'!$Q$4,'State Zip Codes'!$Q$3,IF(G4479&lt;='State Zip Codes'!$R$4,'State Zip Codes'!$R$3,IF(G4479&lt;='State Zip Codes'!$S$4,'State Zip Codes'!$S$3,IF(G4479&lt;='State Zip Codes'!$T$4,'State Zip Codes'!$T$3,"OUT OF TERRITORY"))))),$U$3)</f>
        <v>Zone 5</v>
      </c>
    </row>
    <row r="4480" spans="1:8" x14ac:dyDescent="0.25">
      <c r="A4480" t="s">
        <v>371</v>
      </c>
      <c r="B4480">
        <v>42348</v>
      </c>
      <c r="C4480" t="str">
        <f t="shared" si="69"/>
        <v>42348</v>
      </c>
      <c r="D4480" t="s">
        <v>357</v>
      </c>
      <c r="E4480" t="s">
        <v>2158</v>
      </c>
      <c r="F4480" t="s">
        <v>3063</v>
      </c>
      <c r="G4480" s="144">
        <v>67.72945971</v>
      </c>
      <c r="H4480" t="str">
        <f>IF(VLOOKUP(A4480,$J$4:$K$19,2)="Y",IF(G4480&lt;='State Zip Codes'!$P$4,'State Zip Codes'!$P$3,IF(G4480&lt;='State Zip Codes'!$Q$4,'State Zip Codes'!$Q$3,IF(G4480&lt;='State Zip Codes'!$R$4,'State Zip Codes'!$R$3,IF(G4480&lt;='State Zip Codes'!$S$4,'State Zip Codes'!$S$3,IF(G4480&lt;='State Zip Codes'!$T$4,'State Zip Codes'!$T$3,"OUT OF TERRITORY"))))),$U$3)</f>
        <v>Zone 5</v>
      </c>
    </row>
    <row r="4481" spans="1:8" x14ac:dyDescent="0.25">
      <c r="A4481" t="s">
        <v>371</v>
      </c>
      <c r="B4481">
        <v>42746</v>
      </c>
      <c r="C4481" t="str">
        <f t="shared" si="69"/>
        <v>42746</v>
      </c>
      <c r="D4481" t="s">
        <v>357</v>
      </c>
      <c r="E4481" t="s">
        <v>3044</v>
      </c>
      <c r="F4481" t="s">
        <v>3064</v>
      </c>
      <c r="G4481" s="144">
        <v>67.72945971</v>
      </c>
      <c r="H4481" t="str">
        <f>IF(VLOOKUP(A4481,$J$4:$K$19,2)="Y",IF(G4481&lt;='State Zip Codes'!$P$4,'State Zip Codes'!$P$3,IF(G4481&lt;='State Zip Codes'!$Q$4,'State Zip Codes'!$Q$3,IF(G4481&lt;='State Zip Codes'!$R$4,'State Zip Codes'!$R$3,IF(G4481&lt;='State Zip Codes'!$S$4,'State Zip Codes'!$S$3,IF(G4481&lt;='State Zip Codes'!$T$4,'State Zip Codes'!$T$3,"OUT OF TERRITORY"))))),$U$3)</f>
        <v>Zone 5</v>
      </c>
    </row>
    <row r="4482" spans="1:8" x14ac:dyDescent="0.25">
      <c r="A4482" t="s">
        <v>371</v>
      </c>
      <c r="B4482">
        <v>42729</v>
      </c>
      <c r="C4482" t="str">
        <f t="shared" si="69"/>
        <v>42729</v>
      </c>
      <c r="D4482" t="s">
        <v>357</v>
      </c>
      <c r="E4482" t="s">
        <v>3044</v>
      </c>
      <c r="F4482" t="s">
        <v>3065</v>
      </c>
      <c r="G4482" s="144">
        <v>67.72945971</v>
      </c>
      <c r="H4482" t="str">
        <f>IF(VLOOKUP(A4482,$J$4:$K$19,2)="Y",IF(G4482&lt;='State Zip Codes'!$P$4,'State Zip Codes'!$P$3,IF(G4482&lt;='State Zip Codes'!$Q$4,'State Zip Codes'!$Q$3,IF(G4482&lt;='State Zip Codes'!$R$4,'State Zip Codes'!$R$3,IF(G4482&lt;='State Zip Codes'!$S$4,'State Zip Codes'!$S$3,IF(G4482&lt;='State Zip Codes'!$T$4,'State Zip Codes'!$T$3,"OUT OF TERRITORY"))))),$U$3)</f>
        <v>Zone 5</v>
      </c>
    </row>
    <row r="4483" spans="1:8" x14ac:dyDescent="0.25">
      <c r="A4483" t="s">
        <v>371</v>
      </c>
      <c r="B4483">
        <v>41030</v>
      </c>
      <c r="C4483" t="str">
        <f t="shared" si="69"/>
        <v>41030</v>
      </c>
      <c r="D4483" t="s">
        <v>357</v>
      </c>
      <c r="E4483" t="s">
        <v>871</v>
      </c>
      <c r="F4483" t="s">
        <v>3066</v>
      </c>
      <c r="G4483" s="144">
        <v>68.350830899999991</v>
      </c>
      <c r="H4483" t="str">
        <f>IF(VLOOKUP(A4483,$J$4:$K$19,2)="Y",IF(G4483&lt;='State Zip Codes'!$P$4,'State Zip Codes'!$P$3,IF(G4483&lt;='State Zip Codes'!$Q$4,'State Zip Codes'!$Q$3,IF(G4483&lt;='State Zip Codes'!$R$4,'State Zip Codes'!$R$3,IF(G4483&lt;='State Zip Codes'!$S$4,'State Zip Codes'!$S$3,IF(G4483&lt;='State Zip Codes'!$T$4,'State Zip Codes'!$T$3,"OUT OF TERRITORY"))))),$U$3)</f>
        <v>Zone 5</v>
      </c>
    </row>
    <row r="4484" spans="1:8" x14ac:dyDescent="0.25">
      <c r="A4484" t="s">
        <v>371</v>
      </c>
      <c r="B4484">
        <v>40509</v>
      </c>
      <c r="C4484" t="str">
        <f t="shared" si="69"/>
        <v>40509</v>
      </c>
      <c r="D4484" t="s">
        <v>357</v>
      </c>
      <c r="E4484" t="s">
        <v>2184</v>
      </c>
      <c r="F4484" t="s">
        <v>1788</v>
      </c>
      <c r="G4484" s="144">
        <v>68.350830899999991</v>
      </c>
      <c r="H4484" t="str">
        <f>IF(VLOOKUP(A4484,$J$4:$K$19,2)="Y",IF(G4484&lt;='State Zip Codes'!$P$4,'State Zip Codes'!$P$3,IF(G4484&lt;='State Zip Codes'!$Q$4,'State Zip Codes'!$Q$3,IF(G4484&lt;='State Zip Codes'!$R$4,'State Zip Codes'!$R$3,IF(G4484&lt;='State Zip Codes'!$S$4,'State Zip Codes'!$S$3,IF(G4484&lt;='State Zip Codes'!$T$4,'State Zip Codes'!$T$3,"OUT OF TERRITORY"))))),$U$3)</f>
        <v>Zone 5</v>
      </c>
    </row>
    <row r="4485" spans="1:8" x14ac:dyDescent="0.25">
      <c r="A4485" t="s">
        <v>371</v>
      </c>
      <c r="B4485">
        <v>41091</v>
      </c>
      <c r="C4485" t="str">
        <f t="shared" ref="C4485:C4548" si="70">TRIM(CLEAN(B4485))</f>
        <v>41091</v>
      </c>
      <c r="D4485" t="s">
        <v>357</v>
      </c>
      <c r="E4485" t="s">
        <v>561</v>
      </c>
      <c r="F4485" t="s">
        <v>996</v>
      </c>
      <c r="G4485" s="144">
        <v>68.972202089999996</v>
      </c>
      <c r="H4485" t="str">
        <f>IF(VLOOKUP(A4485,$J$4:$K$19,2)="Y",IF(G4485&lt;='State Zip Codes'!$P$4,'State Zip Codes'!$P$3,IF(G4485&lt;='State Zip Codes'!$Q$4,'State Zip Codes'!$Q$3,IF(G4485&lt;='State Zip Codes'!$R$4,'State Zip Codes'!$R$3,IF(G4485&lt;='State Zip Codes'!$S$4,'State Zip Codes'!$S$3,IF(G4485&lt;='State Zip Codes'!$T$4,'State Zip Codes'!$T$3,"OUT OF TERRITORY"))))),$U$3)</f>
        <v>Zone 5</v>
      </c>
    </row>
    <row r="4486" spans="1:8" x14ac:dyDescent="0.25">
      <c r="A4486" t="s">
        <v>371</v>
      </c>
      <c r="B4486">
        <v>41003</v>
      </c>
      <c r="C4486" t="str">
        <f t="shared" si="70"/>
        <v>41003</v>
      </c>
      <c r="D4486" t="s">
        <v>357</v>
      </c>
      <c r="E4486" t="s">
        <v>1401</v>
      </c>
      <c r="F4486" t="s">
        <v>3067</v>
      </c>
      <c r="G4486" s="144">
        <v>70.214944469999992</v>
      </c>
      <c r="H4486" t="str">
        <f>IF(VLOOKUP(A4486,$J$4:$K$19,2)="Y",IF(G4486&lt;='State Zip Codes'!$P$4,'State Zip Codes'!$P$3,IF(G4486&lt;='State Zip Codes'!$Q$4,'State Zip Codes'!$Q$3,IF(G4486&lt;='State Zip Codes'!$R$4,'State Zip Codes'!$R$3,IF(G4486&lt;='State Zip Codes'!$S$4,'State Zip Codes'!$S$3,IF(G4486&lt;='State Zip Codes'!$T$4,'State Zip Codes'!$T$3,"OUT OF TERRITORY"))))),$U$3)</f>
        <v>Zone 5</v>
      </c>
    </row>
    <row r="4487" spans="1:8" x14ac:dyDescent="0.25">
      <c r="A4487" t="s">
        <v>371</v>
      </c>
      <c r="B4487">
        <v>42541</v>
      </c>
      <c r="C4487" t="str">
        <f t="shared" si="70"/>
        <v>42541</v>
      </c>
      <c r="D4487" t="s">
        <v>357</v>
      </c>
      <c r="E4487" t="s">
        <v>2089</v>
      </c>
      <c r="F4487" t="s">
        <v>974</v>
      </c>
      <c r="G4487" s="144">
        <v>70.836315659999997</v>
      </c>
      <c r="H4487" t="str">
        <f>IF(VLOOKUP(A4487,$J$4:$K$19,2)="Y",IF(G4487&lt;='State Zip Codes'!$P$4,'State Zip Codes'!$P$3,IF(G4487&lt;='State Zip Codes'!$Q$4,'State Zip Codes'!$Q$3,IF(G4487&lt;='State Zip Codes'!$R$4,'State Zip Codes'!$R$3,IF(G4487&lt;='State Zip Codes'!$S$4,'State Zip Codes'!$S$3,IF(G4487&lt;='State Zip Codes'!$T$4,'State Zip Codes'!$T$3,"OUT OF TERRITORY"))))),$U$3)</f>
        <v>Zone 5</v>
      </c>
    </row>
    <row r="4488" spans="1:8" x14ac:dyDescent="0.25">
      <c r="A4488" t="s">
        <v>371</v>
      </c>
      <c r="B4488">
        <v>41094</v>
      </c>
      <c r="C4488" t="str">
        <f t="shared" si="70"/>
        <v>41094</v>
      </c>
      <c r="D4488" t="s">
        <v>357</v>
      </c>
      <c r="E4488" t="s">
        <v>561</v>
      </c>
      <c r="F4488" t="s">
        <v>1137</v>
      </c>
      <c r="G4488" s="144">
        <v>70.836315659999997</v>
      </c>
      <c r="H4488" t="str">
        <f>IF(VLOOKUP(A4488,$J$4:$K$19,2)="Y",IF(G4488&lt;='State Zip Codes'!$P$4,'State Zip Codes'!$P$3,IF(G4488&lt;='State Zip Codes'!$Q$4,'State Zip Codes'!$Q$3,IF(G4488&lt;='State Zip Codes'!$R$4,'State Zip Codes'!$R$3,IF(G4488&lt;='State Zip Codes'!$S$4,'State Zip Codes'!$S$3,IF(G4488&lt;='State Zip Codes'!$T$4,'State Zip Codes'!$T$3,"OUT OF TERRITORY"))))),$U$3)</f>
        <v>Zone 5</v>
      </c>
    </row>
    <row r="4489" spans="1:8" x14ac:dyDescent="0.25">
      <c r="A4489" t="s">
        <v>371</v>
      </c>
      <c r="B4489">
        <v>42753</v>
      </c>
      <c r="C4489" t="str">
        <f t="shared" si="70"/>
        <v>42753</v>
      </c>
      <c r="D4489" t="s">
        <v>357</v>
      </c>
      <c r="E4489" t="s">
        <v>2095</v>
      </c>
      <c r="F4489" t="s">
        <v>3068</v>
      </c>
      <c r="G4489" s="144">
        <v>70.836315659999997</v>
      </c>
      <c r="H4489" t="str">
        <f>IF(VLOOKUP(A4489,$J$4:$K$19,2)="Y",IF(G4489&lt;='State Zip Codes'!$P$4,'State Zip Codes'!$P$3,IF(G4489&lt;='State Zip Codes'!$Q$4,'State Zip Codes'!$Q$3,IF(G4489&lt;='State Zip Codes'!$R$4,'State Zip Codes'!$R$3,IF(G4489&lt;='State Zip Codes'!$S$4,'State Zip Codes'!$S$3,IF(G4489&lt;='State Zip Codes'!$T$4,'State Zip Codes'!$T$3,"OUT OF TERRITORY"))))),$U$3)</f>
        <v>Zone 5</v>
      </c>
    </row>
    <row r="4490" spans="1:8" x14ac:dyDescent="0.25">
      <c r="A4490" t="s">
        <v>371</v>
      </c>
      <c r="B4490">
        <v>42368</v>
      </c>
      <c r="C4490" t="str">
        <f t="shared" si="70"/>
        <v>42368</v>
      </c>
      <c r="D4490" t="s">
        <v>357</v>
      </c>
      <c r="E4490" t="s">
        <v>1752</v>
      </c>
      <c r="F4490" t="s">
        <v>3069</v>
      </c>
      <c r="G4490" s="144">
        <v>71.457686850000002</v>
      </c>
      <c r="H4490" t="str">
        <f>IF(VLOOKUP(A4490,$J$4:$K$19,2)="Y",IF(G4490&lt;='State Zip Codes'!$P$4,'State Zip Codes'!$P$3,IF(G4490&lt;='State Zip Codes'!$Q$4,'State Zip Codes'!$Q$3,IF(G4490&lt;='State Zip Codes'!$R$4,'State Zip Codes'!$R$3,IF(G4490&lt;='State Zip Codes'!$S$4,'State Zip Codes'!$S$3,IF(G4490&lt;='State Zip Codes'!$T$4,'State Zip Codes'!$T$3,"OUT OF TERRITORY"))))),$U$3)</f>
        <v>Zone 5</v>
      </c>
    </row>
    <row r="4491" spans="1:8" x14ac:dyDescent="0.25">
      <c r="A4491" t="s">
        <v>371</v>
      </c>
      <c r="B4491">
        <v>42539</v>
      </c>
      <c r="C4491" t="str">
        <f t="shared" si="70"/>
        <v>42539</v>
      </c>
      <c r="D4491" t="s">
        <v>357</v>
      </c>
      <c r="E4491" t="s">
        <v>2089</v>
      </c>
      <c r="F4491" t="s">
        <v>1107</v>
      </c>
      <c r="G4491" s="144">
        <v>71.457686850000002</v>
      </c>
      <c r="H4491" t="str">
        <f>IF(VLOOKUP(A4491,$J$4:$K$19,2)="Y",IF(G4491&lt;='State Zip Codes'!$P$4,'State Zip Codes'!$P$3,IF(G4491&lt;='State Zip Codes'!$Q$4,'State Zip Codes'!$Q$3,IF(G4491&lt;='State Zip Codes'!$R$4,'State Zip Codes'!$R$3,IF(G4491&lt;='State Zip Codes'!$S$4,'State Zip Codes'!$S$3,IF(G4491&lt;='State Zip Codes'!$T$4,'State Zip Codes'!$T$3,"OUT OF TERRITORY"))))),$U$3)</f>
        <v>Zone 5</v>
      </c>
    </row>
    <row r="4492" spans="1:8" x14ac:dyDescent="0.25">
      <c r="A4492" t="s">
        <v>371</v>
      </c>
      <c r="B4492">
        <v>42749</v>
      </c>
      <c r="C4492" t="str">
        <f t="shared" si="70"/>
        <v>42749</v>
      </c>
      <c r="D4492" t="s">
        <v>357</v>
      </c>
      <c r="E4492" t="s">
        <v>3044</v>
      </c>
      <c r="F4492" t="s">
        <v>3070</v>
      </c>
      <c r="G4492" s="144">
        <v>72.079058039999993</v>
      </c>
      <c r="H4492" t="str">
        <f>IF(VLOOKUP(A4492,$J$4:$K$19,2)="Y",IF(G4492&lt;='State Zip Codes'!$P$4,'State Zip Codes'!$P$3,IF(G4492&lt;='State Zip Codes'!$Q$4,'State Zip Codes'!$Q$3,IF(G4492&lt;='State Zip Codes'!$R$4,'State Zip Codes'!$R$3,IF(G4492&lt;='State Zip Codes'!$S$4,'State Zip Codes'!$S$3,IF(G4492&lt;='State Zip Codes'!$T$4,'State Zip Codes'!$T$3,"OUT OF TERRITORY"))))),$U$3)</f>
        <v>Zone 5</v>
      </c>
    </row>
    <row r="4493" spans="1:8" x14ac:dyDescent="0.25">
      <c r="A4493" t="s">
        <v>371</v>
      </c>
      <c r="B4493">
        <v>42343</v>
      </c>
      <c r="C4493" t="str">
        <f t="shared" si="70"/>
        <v>42343</v>
      </c>
      <c r="D4493" t="s">
        <v>357</v>
      </c>
      <c r="E4493" t="s">
        <v>1752</v>
      </c>
      <c r="F4493" t="s">
        <v>3071</v>
      </c>
      <c r="G4493" s="144">
        <v>72.079058039999993</v>
      </c>
      <c r="H4493" t="str">
        <f>IF(VLOOKUP(A4493,$J$4:$K$19,2)="Y",IF(G4493&lt;='State Zip Codes'!$P$4,'State Zip Codes'!$P$3,IF(G4493&lt;='State Zip Codes'!$Q$4,'State Zip Codes'!$Q$3,IF(G4493&lt;='State Zip Codes'!$R$4,'State Zip Codes'!$R$3,IF(G4493&lt;='State Zip Codes'!$S$4,'State Zip Codes'!$S$3,IF(G4493&lt;='State Zip Codes'!$T$4,'State Zip Codes'!$T$3,"OUT OF TERRITORY"))))),$U$3)</f>
        <v>Zone 5</v>
      </c>
    </row>
    <row r="4494" spans="1:8" x14ac:dyDescent="0.25">
      <c r="A4494" t="s">
        <v>371</v>
      </c>
      <c r="B4494">
        <v>42207</v>
      </c>
      <c r="C4494" t="str">
        <f t="shared" si="70"/>
        <v>42207</v>
      </c>
      <c r="D4494" t="s">
        <v>357</v>
      </c>
      <c r="E4494" t="s">
        <v>3072</v>
      </c>
      <c r="F4494" t="s">
        <v>3073</v>
      </c>
      <c r="G4494" s="144">
        <v>72.700429229999997</v>
      </c>
      <c r="H4494" t="str">
        <f>IF(VLOOKUP(A4494,$J$4:$K$19,2)="Y",IF(G4494&lt;='State Zip Codes'!$P$4,'State Zip Codes'!$P$3,IF(G4494&lt;='State Zip Codes'!$Q$4,'State Zip Codes'!$Q$3,IF(G4494&lt;='State Zip Codes'!$R$4,'State Zip Codes'!$R$3,IF(G4494&lt;='State Zip Codes'!$S$4,'State Zip Codes'!$S$3,IF(G4494&lt;='State Zip Codes'!$T$4,'State Zip Codes'!$T$3,"OUT OF TERRITORY"))))),$U$3)</f>
        <v>Zone 5</v>
      </c>
    </row>
    <row r="4495" spans="1:8" x14ac:dyDescent="0.25">
      <c r="A4495" t="s">
        <v>371</v>
      </c>
      <c r="B4495">
        <v>41080</v>
      </c>
      <c r="C4495" t="str">
        <f t="shared" si="70"/>
        <v>41080</v>
      </c>
      <c r="D4495" t="s">
        <v>357</v>
      </c>
      <c r="E4495" t="s">
        <v>561</v>
      </c>
      <c r="F4495" t="s">
        <v>2061</v>
      </c>
      <c r="G4495" s="144">
        <v>72.700429229999997</v>
      </c>
      <c r="H4495" t="str">
        <f>IF(VLOOKUP(A4495,$J$4:$K$19,2)="Y",IF(G4495&lt;='State Zip Codes'!$P$4,'State Zip Codes'!$P$3,IF(G4495&lt;='State Zip Codes'!$Q$4,'State Zip Codes'!$Q$3,IF(G4495&lt;='State Zip Codes'!$R$4,'State Zip Codes'!$R$3,IF(G4495&lt;='State Zip Codes'!$S$4,'State Zip Codes'!$S$3,IF(G4495&lt;='State Zip Codes'!$T$4,'State Zip Codes'!$T$3,"OUT OF TERRITORY"))))),$U$3)</f>
        <v>Zone 5</v>
      </c>
    </row>
    <row r="4496" spans="1:8" x14ac:dyDescent="0.25">
      <c r="A4496" t="s">
        <v>371</v>
      </c>
      <c r="B4496">
        <v>41033</v>
      </c>
      <c r="C4496" t="str">
        <f t="shared" si="70"/>
        <v>41033</v>
      </c>
      <c r="D4496" t="s">
        <v>357</v>
      </c>
      <c r="E4496" t="s">
        <v>2534</v>
      </c>
      <c r="F4496" t="s">
        <v>3074</v>
      </c>
      <c r="G4496" s="144">
        <v>72.700429229999997</v>
      </c>
      <c r="H4496" t="str">
        <f>IF(VLOOKUP(A4496,$J$4:$K$19,2)="Y",IF(G4496&lt;='State Zip Codes'!$P$4,'State Zip Codes'!$P$3,IF(G4496&lt;='State Zip Codes'!$Q$4,'State Zip Codes'!$Q$3,IF(G4496&lt;='State Zip Codes'!$R$4,'State Zip Codes'!$R$3,IF(G4496&lt;='State Zip Codes'!$S$4,'State Zip Codes'!$S$3,IF(G4496&lt;='State Zip Codes'!$T$4,'State Zip Codes'!$T$3,"OUT OF TERRITORY"))))),$U$3)</f>
        <v>Zone 5</v>
      </c>
    </row>
    <row r="4497" spans="1:8" x14ac:dyDescent="0.25">
      <c r="A4497" t="s">
        <v>371</v>
      </c>
      <c r="B4497">
        <v>41005</v>
      </c>
      <c r="C4497" t="str">
        <f t="shared" si="70"/>
        <v>41005</v>
      </c>
      <c r="D4497" t="s">
        <v>357</v>
      </c>
      <c r="E4497" t="s">
        <v>561</v>
      </c>
      <c r="F4497" t="s">
        <v>642</v>
      </c>
      <c r="G4497" s="144">
        <v>72.700429229999997</v>
      </c>
      <c r="H4497" t="str">
        <f>IF(VLOOKUP(A4497,$J$4:$K$19,2)="Y",IF(G4497&lt;='State Zip Codes'!$P$4,'State Zip Codes'!$P$3,IF(G4497&lt;='State Zip Codes'!$Q$4,'State Zip Codes'!$Q$3,IF(G4497&lt;='State Zip Codes'!$R$4,'State Zip Codes'!$R$3,IF(G4497&lt;='State Zip Codes'!$S$4,'State Zip Codes'!$S$3,IF(G4497&lt;='State Zip Codes'!$T$4,'State Zip Codes'!$T$3,"OUT OF TERRITORY"))))),$U$3)</f>
        <v>Zone 5</v>
      </c>
    </row>
    <row r="4498" spans="1:8" x14ac:dyDescent="0.25">
      <c r="A4498" t="s">
        <v>371</v>
      </c>
      <c r="B4498">
        <v>42351</v>
      </c>
      <c r="C4498" t="str">
        <f t="shared" si="70"/>
        <v>42351</v>
      </c>
      <c r="D4498" t="s">
        <v>357</v>
      </c>
      <c r="E4498" t="s">
        <v>2158</v>
      </c>
      <c r="F4498" t="s">
        <v>3075</v>
      </c>
      <c r="G4498" s="144">
        <v>72.700429229999997</v>
      </c>
      <c r="H4498" t="str">
        <f>IF(VLOOKUP(A4498,$J$4:$K$19,2)="Y",IF(G4498&lt;='State Zip Codes'!$P$4,'State Zip Codes'!$P$3,IF(G4498&lt;='State Zip Codes'!$Q$4,'State Zip Codes'!$Q$3,IF(G4498&lt;='State Zip Codes'!$R$4,'State Zip Codes'!$R$3,IF(G4498&lt;='State Zip Codes'!$S$4,'State Zip Codes'!$S$3,IF(G4498&lt;='State Zip Codes'!$T$4,'State Zip Codes'!$T$3,"OUT OF TERRITORY"))))),$U$3)</f>
        <v>Zone 5</v>
      </c>
    </row>
    <row r="4499" spans="1:8" x14ac:dyDescent="0.25">
      <c r="A4499" t="s">
        <v>371</v>
      </c>
      <c r="B4499">
        <v>41031</v>
      </c>
      <c r="C4499" t="str">
        <f t="shared" si="70"/>
        <v>41031</v>
      </c>
      <c r="D4499" t="s">
        <v>357</v>
      </c>
      <c r="E4499" t="s">
        <v>1401</v>
      </c>
      <c r="F4499" t="s">
        <v>2952</v>
      </c>
      <c r="G4499" s="144">
        <v>73.321800420000002</v>
      </c>
      <c r="H4499" t="str">
        <f>IF(VLOOKUP(A4499,$J$4:$K$19,2)="Y",IF(G4499&lt;='State Zip Codes'!$P$4,'State Zip Codes'!$P$3,IF(G4499&lt;='State Zip Codes'!$Q$4,'State Zip Codes'!$Q$3,IF(G4499&lt;='State Zip Codes'!$R$4,'State Zip Codes'!$R$3,IF(G4499&lt;='State Zip Codes'!$S$4,'State Zip Codes'!$S$3,IF(G4499&lt;='State Zip Codes'!$T$4,'State Zip Codes'!$T$3,"OUT OF TERRITORY"))))),$U$3)</f>
        <v>Zone 5</v>
      </c>
    </row>
    <row r="4500" spans="1:8" x14ac:dyDescent="0.25">
      <c r="A4500" t="s">
        <v>371</v>
      </c>
      <c r="B4500">
        <v>42259</v>
      </c>
      <c r="C4500" t="str">
        <f t="shared" si="70"/>
        <v>42259</v>
      </c>
      <c r="D4500" t="s">
        <v>357</v>
      </c>
      <c r="E4500" t="s">
        <v>3072</v>
      </c>
      <c r="F4500" t="s">
        <v>3076</v>
      </c>
      <c r="G4500" s="144">
        <v>73.321800420000002</v>
      </c>
      <c r="H4500" t="str">
        <f>IF(VLOOKUP(A4500,$J$4:$K$19,2)="Y",IF(G4500&lt;='State Zip Codes'!$P$4,'State Zip Codes'!$P$3,IF(G4500&lt;='State Zip Codes'!$Q$4,'State Zip Codes'!$Q$3,IF(G4500&lt;='State Zip Codes'!$R$4,'State Zip Codes'!$R$3,IF(G4500&lt;='State Zip Codes'!$S$4,'State Zip Codes'!$S$3,IF(G4500&lt;='State Zip Codes'!$T$4,'State Zip Codes'!$T$3,"OUT OF TERRITORY"))))),$U$3)</f>
        <v>Zone 5</v>
      </c>
    </row>
    <row r="4501" spans="1:8" x14ac:dyDescent="0.25">
      <c r="A4501" t="s">
        <v>371</v>
      </c>
      <c r="B4501">
        <v>42214</v>
      </c>
      <c r="C4501" t="str">
        <f t="shared" si="70"/>
        <v>42214</v>
      </c>
      <c r="D4501" t="s">
        <v>357</v>
      </c>
      <c r="E4501" t="s">
        <v>3077</v>
      </c>
      <c r="F4501" t="s">
        <v>628</v>
      </c>
      <c r="G4501" s="144">
        <v>73.943171609999993</v>
      </c>
      <c r="H4501" t="str">
        <f>IF(VLOOKUP(A4501,$J$4:$K$19,2)="Y",IF(G4501&lt;='State Zip Codes'!$P$4,'State Zip Codes'!$P$3,IF(G4501&lt;='State Zip Codes'!$Q$4,'State Zip Codes'!$Q$3,IF(G4501&lt;='State Zip Codes'!$R$4,'State Zip Codes'!$R$3,IF(G4501&lt;='State Zip Codes'!$S$4,'State Zip Codes'!$S$3,IF(G4501&lt;='State Zip Codes'!$T$4,'State Zip Codes'!$T$3,"OUT OF TERRITORY"))))),$U$3)</f>
        <v>Zone 5</v>
      </c>
    </row>
    <row r="4502" spans="1:8" x14ac:dyDescent="0.25">
      <c r="A4502" t="s">
        <v>371</v>
      </c>
      <c r="B4502">
        <v>42721</v>
      </c>
      <c r="C4502" t="str">
        <f t="shared" si="70"/>
        <v>42721</v>
      </c>
      <c r="D4502" t="s">
        <v>357</v>
      </c>
      <c r="E4502" t="s">
        <v>3032</v>
      </c>
      <c r="F4502" t="s">
        <v>3078</v>
      </c>
      <c r="G4502" s="144">
        <v>74.564542799999998</v>
      </c>
      <c r="H4502" t="str">
        <f>IF(VLOOKUP(A4502,$J$4:$K$19,2)="Y",IF(G4502&lt;='State Zip Codes'!$P$4,'State Zip Codes'!$P$3,IF(G4502&lt;='State Zip Codes'!$Q$4,'State Zip Codes'!$Q$3,IF(G4502&lt;='State Zip Codes'!$R$4,'State Zip Codes'!$R$3,IF(G4502&lt;='State Zip Codes'!$S$4,'State Zip Codes'!$S$3,IF(G4502&lt;='State Zip Codes'!$T$4,'State Zip Codes'!$T$3,"OUT OF TERRITORY"))))),$U$3)</f>
        <v>Zone 5</v>
      </c>
    </row>
    <row r="4503" spans="1:8" x14ac:dyDescent="0.25">
      <c r="A4503" t="s">
        <v>371</v>
      </c>
      <c r="B4503">
        <v>40442</v>
      </c>
      <c r="C4503" t="str">
        <f t="shared" si="70"/>
        <v>40442</v>
      </c>
      <c r="D4503" t="s">
        <v>357</v>
      </c>
      <c r="E4503" t="s">
        <v>514</v>
      </c>
      <c r="F4503" t="s">
        <v>3079</v>
      </c>
      <c r="G4503" s="144">
        <v>74.564542799999998</v>
      </c>
      <c r="H4503" t="str">
        <f>IF(VLOOKUP(A4503,$J$4:$K$19,2)="Y",IF(G4503&lt;='State Zip Codes'!$P$4,'State Zip Codes'!$P$3,IF(G4503&lt;='State Zip Codes'!$Q$4,'State Zip Codes'!$Q$3,IF(G4503&lt;='State Zip Codes'!$R$4,'State Zip Codes'!$R$3,IF(G4503&lt;='State Zip Codes'!$S$4,'State Zip Codes'!$S$3,IF(G4503&lt;='State Zip Codes'!$T$4,'State Zip Codes'!$T$3,"OUT OF TERRITORY"))))),$U$3)</f>
        <v>Zone 5</v>
      </c>
    </row>
    <row r="4504" spans="1:8" x14ac:dyDescent="0.25">
      <c r="A4504" t="s">
        <v>371</v>
      </c>
      <c r="B4504">
        <v>40361</v>
      </c>
      <c r="C4504" t="str">
        <f t="shared" si="70"/>
        <v>40361</v>
      </c>
      <c r="D4504" t="s">
        <v>357</v>
      </c>
      <c r="E4504" t="s">
        <v>2831</v>
      </c>
      <c r="F4504" t="s">
        <v>2005</v>
      </c>
      <c r="G4504" s="144">
        <v>74.564542799999998</v>
      </c>
      <c r="H4504" t="str">
        <f>IF(VLOOKUP(A4504,$J$4:$K$19,2)="Y",IF(G4504&lt;='State Zip Codes'!$P$4,'State Zip Codes'!$P$3,IF(G4504&lt;='State Zip Codes'!$Q$4,'State Zip Codes'!$Q$3,IF(G4504&lt;='State Zip Codes'!$R$4,'State Zip Codes'!$R$3,IF(G4504&lt;='State Zip Codes'!$S$4,'State Zip Codes'!$S$3,IF(G4504&lt;='State Zip Codes'!$T$4,'State Zip Codes'!$T$3,"OUT OF TERRITORY"))))),$U$3)</f>
        <v>Zone 5</v>
      </c>
    </row>
    <row r="4505" spans="1:8" x14ac:dyDescent="0.25">
      <c r="A4505" t="s">
        <v>371</v>
      </c>
      <c r="B4505">
        <v>41042</v>
      </c>
      <c r="C4505" t="str">
        <f t="shared" si="70"/>
        <v>41042</v>
      </c>
      <c r="D4505" t="s">
        <v>357</v>
      </c>
      <c r="E4505" t="s">
        <v>561</v>
      </c>
      <c r="F4505" t="s">
        <v>541</v>
      </c>
      <c r="G4505" s="144">
        <v>74.564542799999998</v>
      </c>
      <c r="H4505" t="str">
        <f>IF(VLOOKUP(A4505,$J$4:$K$19,2)="Y",IF(G4505&lt;='State Zip Codes'!$P$4,'State Zip Codes'!$P$3,IF(G4505&lt;='State Zip Codes'!$Q$4,'State Zip Codes'!$Q$3,IF(G4505&lt;='State Zip Codes'!$R$4,'State Zip Codes'!$R$3,IF(G4505&lt;='State Zip Codes'!$S$4,'State Zip Codes'!$S$3,IF(G4505&lt;='State Zip Codes'!$T$4,'State Zip Codes'!$T$3,"OUT OF TERRITORY"))))),$U$3)</f>
        <v>Zone 5</v>
      </c>
    </row>
    <row r="4506" spans="1:8" x14ac:dyDescent="0.25">
      <c r="A4506" t="s">
        <v>371</v>
      </c>
      <c r="B4506">
        <v>41040</v>
      </c>
      <c r="C4506" t="str">
        <f t="shared" si="70"/>
        <v>41040</v>
      </c>
      <c r="D4506" t="s">
        <v>357</v>
      </c>
      <c r="E4506" t="s">
        <v>2534</v>
      </c>
      <c r="F4506" t="s">
        <v>2580</v>
      </c>
      <c r="G4506" s="144">
        <v>74.564542799999998</v>
      </c>
      <c r="H4506" t="str">
        <f>IF(VLOOKUP(A4506,$J$4:$K$19,2)="Y",IF(G4506&lt;='State Zip Codes'!$P$4,'State Zip Codes'!$P$3,IF(G4506&lt;='State Zip Codes'!$Q$4,'State Zip Codes'!$Q$3,IF(G4506&lt;='State Zip Codes'!$R$4,'State Zip Codes'!$R$3,IF(G4506&lt;='State Zip Codes'!$S$4,'State Zip Codes'!$S$3,IF(G4506&lt;='State Zip Codes'!$T$4,'State Zip Codes'!$T$3,"OUT OF TERRITORY"))))),$U$3)</f>
        <v>Zone 5</v>
      </c>
    </row>
    <row r="4507" spans="1:8" x14ac:dyDescent="0.25">
      <c r="A4507" t="s">
        <v>371</v>
      </c>
      <c r="B4507">
        <v>41063</v>
      </c>
      <c r="C4507" t="str">
        <f t="shared" si="70"/>
        <v>41063</v>
      </c>
      <c r="D4507" t="s">
        <v>357</v>
      </c>
      <c r="E4507" t="s">
        <v>3080</v>
      </c>
      <c r="F4507" t="s">
        <v>3081</v>
      </c>
      <c r="G4507" s="144">
        <v>74.564542799999998</v>
      </c>
      <c r="H4507" t="str">
        <f>IF(VLOOKUP(A4507,$J$4:$K$19,2)="Y",IF(G4507&lt;='State Zip Codes'!$P$4,'State Zip Codes'!$P$3,IF(G4507&lt;='State Zip Codes'!$Q$4,'State Zip Codes'!$Q$3,IF(G4507&lt;='State Zip Codes'!$R$4,'State Zip Codes'!$R$3,IF(G4507&lt;='State Zip Codes'!$S$4,'State Zip Codes'!$S$3,IF(G4507&lt;='State Zip Codes'!$T$4,'State Zip Codes'!$T$3,"OUT OF TERRITORY"))))),$U$3)</f>
        <v>Zone 5</v>
      </c>
    </row>
    <row r="4508" spans="1:8" x14ac:dyDescent="0.25">
      <c r="A4508" t="s">
        <v>371</v>
      </c>
      <c r="B4508">
        <v>42285</v>
      </c>
      <c r="C4508" t="str">
        <f t="shared" si="70"/>
        <v>42285</v>
      </c>
      <c r="D4508" t="s">
        <v>357</v>
      </c>
      <c r="E4508" t="s">
        <v>3072</v>
      </c>
      <c r="F4508" t="s">
        <v>3082</v>
      </c>
      <c r="G4508" s="144">
        <v>75.185913989999989</v>
      </c>
      <c r="H4508" t="str">
        <f>IF(VLOOKUP(A4508,$J$4:$K$19,2)="Y",IF(G4508&lt;='State Zip Codes'!$P$4,'State Zip Codes'!$P$3,IF(G4508&lt;='State Zip Codes'!$Q$4,'State Zip Codes'!$Q$3,IF(G4508&lt;='State Zip Codes'!$R$4,'State Zip Codes'!$R$3,IF(G4508&lt;='State Zip Codes'!$S$4,'State Zip Codes'!$S$3,IF(G4508&lt;='State Zip Codes'!$T$4,'State Zip Codes'!$T$3,"OUT OF TERRITORY"))))),$U$3)</f>
        <v>Zone 5</v>
      </c>
    </row>
    <row r="4509" spans="1:8" x14ac:dyDescent="0.25">
      <c r="A4509" t="s">
        <v>371</v>
      </c>
      <c r="B4509">
        <v>42361</v>
      </c>
      <c r="C4509" t="str">
        <f t="shared" si="70"/>
        <v>42361</v>
      </c>
      <c r="D4509" t="s">
        <v>357</v>
      </c>
      <c r="E4509" t="s">
        <v>1752</v>
      </c>
      <c r="F4509" t="s">
        <v>3083</v>
      </c>
      <c r="G4509" s="144">
        <v>75.807285179999994</v>
      </c>
      <c r="H4509" t="str">
        <f>IF(VLOOKUP(A4509,$J$4:$K$19,2)="Y",IF(G4509&lt;='State Zip Codes'!$P$4,'State Zip Codes'!$P$3,IF(G4509&lt;='State Zip Codes'!$Q$4,'State Zip Codes'!$Q$3,IF(G4509&lt;='State Zip Codes'!$R$4,'State Zip Codes'!$R$3,IF(G4509&lt;='State Zip Codes'!$S$4,'State Zip Codes'!$S$3,IF(G4509&lt;='State Zip Codes'!$T$4,'State Zip Codes'!$T$3,"OUT OF TERRITORY"))))),$U$3)</f>
        <v>Zone 5</v>
      </c>
    </row>
    <row r="4510" spans="1:8" x14ac:dyDescent="0.25">
      <c r="A4510" t="s">
        <v>371</v>
      </c>
      <c r="B4510">
        <v>42210</v>
      </c>
      <c r="C4510" t="str">
        <f t="shared" si="70"/>
        <v>42210</v>
      </c>
      <c r="D4510" t="s">
        <v>357</v>
      </c>
      <c r="E4510" t="s">
        <v>3072</v>
      </c>
      <c r="F4510" t="s">
        <v>2648</v>
      </c>
      <c r="G4510" s="144">
        <v>75.807285179999994</v>
      </c>
      <c r="H4510" t="str">
        <f>IF(VLOOKUP(A4510,$J$4:$K$19,2)="Y",IF(G4510&lt;='State Zip Codes'!$P$4,'State Zip Codes'!$P$3,IF(G4510&lt;='State Zip Codes'!$Q$4,'State Zip Codes'!$Q$3,IF(G4510&lt;='State Zip Codes'!$R$4,'State Zip Codes'!$R$3,IF(G4510&lt;='State Zip Codes'!$S$4,'State Zip Codes'!$S$3,IF(G4510&lt;='State Zip Codes'!$T$4,'State Zip Codes'!$T$3,"OUT OF TERRITORY"))))),$U$3)</f>
        <v>Zone 5</v>
      </c>
    </row>
    <row r="4511" spans="1:8" x14ac:dyDescent="0.25">
      <c r="A4511" t="s">
        <v>371</v>
      </c>
      <c r="B4511">
        <v>42127</v>
      </c>
      <c r="C4511" t="str">
        <f t="shared" si="70"/>
        <v>42127</v>
      </c>
      <c r="D4511" t="s">
        <v>357</v>
      </c>
      <c r="E4511" t="s">
        <v>3084</v>
      </c>
      <c r="F4511" t="s">
        <v>3085</v>
      </c>
      <c r="G4511" s="144">
        <v>75.807285179999994</v>
      </c>
      <c r="H4511" t="str">
        <f>IF(VLOOKUP(A4511,$J$4:$K$19,2)="Y",IF(G4511&lt;='State Zip Codes'!$P$4,'State Zip Codes'!$P$3,IF(G4511&lt;='State Zip Codes'!$Q$4,'State Zip Codes'!$Q$3,IF(G4511&lt;='State Zip Codes'!$R$4,'State Zip Codes'!$R$3,IF(G4511&lt;='State Zip Codes'!$S$4,'State Zip Codes'!$S$3,IF(G4511&lt;='State Zip Codes'!$T$4,'State Zip Codes'!$T$3,"OUT OF TERRITORY"))))),$U$3)</f>
        <v>Zone 5</v>
      </c>
    </row>
    <row r="4512" spans="1:8" x14ac:dyDescent="0.25">
      <c r="A4512" t="s">
        <v>371</v>
      </c>
      <c r="B4512">
        <v>41051</v>
      </c>
      <c r="C4512" t="str">
        <f t="shared" si="70"/>
        <v>41051</v>
      </c>
      <c r="D4512" t="s">
        <v>357</v>
      </c>
      <c r="E4512" t="s">
        <v>3080</v>
      </c>
      <c r="F4512" t="s">
        <v>3086</v>
      </c>
      <c r="G4512" s="144">
        <v>75.807285179999994</v>
      </c>
      <c r="H4512" t="str">
        <f>IF(VLOOKUP(A4512,$J$4:$K$19,2)="Y",IF(G4512&lt;='State Zip Codes'!$P$4,'State Zip Codes'!$P$3,IF(G4512&lt;='State Zip Codes'!$Q$4,'State Zip Codes'!$Q$3,IF(G4512&lt;='State Zip Codes'!$R$4,'State Zip Codes'!$R$3,IF(G4512&lt;='State Zip Codes'!$S$4,'State Zip Codes'!$S$3,IF(G4512&lt;='State Zip Codes'!$T$4,'State Zip Codes'!$T$3,"OUT OF TERRITORY"))))),$U$3)</f>
        <v>Zone 5</v>
      </c>
    </row>
    <row r="4513" spans="1:8" x14ac:dyDescent="0.25">
      <c r="A4513" t="s">
        <v>371</v>
      </c>
      <c r="B4513">
        <v>42566</v>
      </c>
      <c r="C4513" t="str">
        <f t="shared" si="70"/>
        <v>42566</v>
      </c>
      <c r="D4513" t="s">
        <v>357</v>
      </c>
      <c r="E4513" t="s">
        <v>2089</v>
      </c>
      <c r="F4513" t="s">
        <v>3087</v>
      </c>
      <c r="G4513" s="144">
        <v>75.807285179999994</v>
      </c>
      <c r="H4513" t="str">
        <f>IF(VLOOKUP(A4513,$J$4:$K$19,2)="Y",IF(G4513&lt;='State Zip Codes'!$P$4,'State Zip Codes'!$P$3,IF(G4513&lt;='State Zip Codes'!$Q$4,'State Zip Codes'!$Q$3,IF(G4513&lt;='State Zip Codes'!$R$4,'State Zip Codes'!$R$3,IF(G4513&lt;='State Zip Codes'!$S$4,'State Zip Codes'!$S$3,IF(G4513&lt;='State Zip Codes'!$T$4,'State Zip Codes'!$T$3,"OUT OF TERRITORY"))))),$U$3)</f>
        <v>Zone 5</v>
      </c>
    </row>
    <row r="4514" spans="1:8" x14ac:dyDescent="0.25">
      <c r="A4514" t="s">
        <v>371</v>
      </c>
      <c r="B4514">
        <v>40461</v>
      </c>
      <c r="C4514" t="str">
        <f t="shared" si="70"/>
        <v>40461</v>
      </c>
      <c r="D4514" t="s">
        <v>357</v>
      </c>
      <c r="E4514" t="s">
        <v>3059</v>
      </c>
      <c r="F4514" t="s">
        <v>3088</v>
      </c>
      <c r="G4514" s="144">
        <v>75.807285179999994</v>
      </c>
      <c r="H4514" t="str">
        <f>IF(VLOOKUP(A4514,$J$4:$K$19,2)="Y",IF(G4514&lt;='State Zip Codes'!$P$4,'State Zip Codes'!$P$3,IF(G4514&lt;='State Zip Codes'!$Q$4,'State Zip Codes'!$Q$3,IF(G4514&lt;='State Zip Codes'!$R$4,'State Zip Codes'!$R$3,IF(G4514&lt;='State Zip Codes'!$S$4,'State Zip Codes'!$S$3,IF(G4514&lt;='State Zip Codes'!$T$4,'State Zip Codes'!$T$3,"OUT OF TERRITORY"))))),$U$3)</f>
        <v>Zone 5</v>
      </c>
    </row>
    <row r="4515" spans="1:8" x14ac:dyDescent="0.25">
      <c r="A4515" t="s">
        <v>371</v>
      </c>
      <c r="B4515">
        <v>40475</v>
      </c>
      <c r="C4515" t="str">
        <f t="shared" si="70"/>
        <v>40475</v>
      </c>
      <c r="D4515" t="s">
        <v>357</v>
      </c>
      <c r="E4515" t="s">
        <v>1071</v>
      </c>
      <c r="F4515" t="s">
        <v>1627</v>
      </c>
      <c r="G4515" s="144">
        <v>75.807285179999994</v>
      </c>
      <c r="H4515" t="str">
        <f>IF(VLOOKUP(A4515,$J$4:$K$19,2)="Y",IF(G4515&lt;='State Zip Codes'!$P$4,'State Zip Codes'!$P$3,IF(G4515&lt;='State Zip Codes'!$Q$4,'State Zip Codes'!$Q$3,IF(G4515&lt;='State Zip Codes'!$R$4,'State Zip Codes'!$R$3,IF(G4515&lt;='State Zip Codes'!$S$4,'State Zip Codes'!$S$3,IF(G4515&lt;='State Zip Codes'!$T$4,'State Zip Codes'!$T$3,"OUT OF TERRITORY"))))),$U$3)</f>
        <v>Zone 5</v>
      </c>
    </row>
    <row r="4516" spans="1:8" x14ac:dyDescent="0.25">
      <c r="A4516" t="s">
        <v>371</v>
      </c>
      <c r="B4516">
        <v>42528</v>
      </c>
      <c r="C4516" t="str">
        <f t="shared" si="70"/>
        <v>42528</v>
      </c>
      <c r="D4516" t="s">
        <v>357</v>
      </c>
      <c r="E4516" t="s">
        <v>2089</v>
      </c>
      <c r="F4516" t="s">
        <v>3089</v>
      </c>
      <c r="G4516" s="144">
        <v>76.428656369999999</v>
      </c>
      <c r="H4516" t="str">
        <f>IF(VLOOKUP(A4516,$J$4:$K$19,2)="Y",IF(G4516&lt;='State Zip Codes'!$P$4,'State Zip Codes'!$P$3,IF(G4516&lt;='State Zip Codes'!$Q$4,'State Zip Codes'!$Q$3,IF(G4516&lt;='State Zip Codes'!$R$4,'State Zip Codes'!$R$3,IF(G4516&lt;='State Zip Codes'!$S$4,'State Zip Codes'!$S$3,IF(G4516&lt;='State Zip Codes'!$T$4,'State Zip Codes'!$T$3,"OUT OF TERRITORY"))))),$U$3)</f>
        <v>Zone 5</v>
      </c>
    </row>
    <row r="4517" spans="1:8" x14ac:dyDescent="0.25">
      <c r="A4517" t="s">
        <v>371</v>
      </c>
      <c r="B4517">
        <v>42742</v>
      </c>
      <c r="C4517" t="str">
        <f t="shared" si="70"/>
        <v>42742</v>
      </c>
      <c r="D4517" t="s">
        <v>357</v>
      </c>
      <c r="E4517" t="s">
        <v>2095</v>
      </c>
      <c r="F4517" t="s">
        <v>3090</v>
      </c>
      <c r="G4517" s="144">
        <v>76.428656369999999</v>
      </c>
      <c r="H4517" t="str">
        <f>IF(VLOOKUP(A4517,$J$4:$K$19,2)="Y",IF(G4517&lt;='State Zip Codes'!$P$4,'State Zip Codes'!$P$3,IF(G4517&lt;='State Zip Codes'!$Q$4,'State Zip Codes'!$Q$3,IF(G4517&lt;='State Zip Codes'!$R$4,'State Zip Codes'!$R$3,IF(G4517&lt;='State Zip Codes'!$S$4,'State Zip Codes'!$S$3,IF(G4517&lt;='State Zip Codes'!$T$4,'State Zip Codes'!$T$3,"OUT OF TERRITORY"))))),$U$3)</f>
        <v>Zone 5</v>
      </c>
    </row>
    <row r="4518" spans="1:8" x14ac:dyDescent="0.25">
      <c r="A4518" t="s">
        <v>371</v>
      </c>
      <c r="B4518">
        <v>42728</v>
      </c>
      <c r="C4518" t="str">
        <f t="shared" si="70"/>
        <v>42728</v>
      </c>
      <c r="D4518" t="s">
        <v>357</v>
      </c>
      <c r="E4518" t="s">
        <v>2095</v>
      </c>
      <c r="F4518" t="s">
        <v>1005</v>
      </c>
      <c r="G4518" s="144">
        <v>76.428656369999999</v>
      </c>
      <c r="H4518" t="str">
        <f>IF(VLOOKUP(A4518,$J$4:$K$19,2)="Y",IF(G4518&lt;='State Zip Codes'!$P$4,'State Zip Codes'!$P$3,IF(G4518&lt;='State Zip Codes'!$Q$4,'State Zip Codes'!$Q$3,IF(G4518&lt;='State Zip Codes'!$R$4,'State Zip Codes'!$R$3,IF(G4518&lt;='State Zip Codes'!$S$4,'State Zip Codes'!$S$3,IF(G4518&lt;='State Zip Codes'!$T$4,'State Zip Codes'!$T$3,"OUT OF TERRITORY"))))),$U$3)</f>
        <v>Zone 5</v>
      </c>
    </row>
    <row r="4519" spans="1:8" x14ac:dyDescent="0.25">
      <c r="A4519" t="s">
        <v>371</v>
      </c>
      <c r="B4519">
        <v>40489</v>
      </c>
      <c r="C4519" t="str">
        <f t="shared" si="70"/>
        <v>40489</v>
      </c>
      <c r="D4519" t="s">
        <v>357</v>
      </c>
      <c r="E4519" t="s">
        <v>514</v>
      </c>
      <c r="F4519" t="s">
        <v>3091</v>
      </c>
      <c r="G4519" s="144">
        <v>76.428656369999999</v>
      </c>
      <c r="H4519" t="str">
        <f>IF(VLOOKUP(A4519,$J$4:$K$19,2)="Y",IF(G4519&lt;='State Zip Codes'!$P$4,'State Zip Codes'!$P$3,IF(G4519&lt;='State Zip Codes'!$Q$4,'State Zip Codes'!$Q$3,IF(G4519&lt;='State Zip Codes'!$R$4,'State Zip Codes'!$R$3,IF(G4519&lt;='State Zip Codes'!$S$4,'State Zip Codes'!$S$3,IF(G4519&lt;='State Zip Codes'!$T$4,'State Zip Codes'!$T$3,"OUT OF TERRITORY"))))),$U$3)</f>
        <v>Zone 5</v>
      </c>
    </row>
    <row r="4520" spans="1:8" x14ac:dyDescent="0.25">
      <c r="A4520" t="s">
        <v>371</v>
      </c>
      <c r="B4520">
        <v>42338</v>
      </c>
      <c r="C4520" t="str">
        <f t="shared" si="70"/>
        <v>42338</v>
      </c>
      <c r="D4520" t="s">
        <v>357</v>
      </c>
      <c r="E4520" t="s">
        <v>1752</v>
      </c>
      <c r="F4520" t="s">
        <v>800</v>
      </c>
      <c r="G4520" s="144">
        <v>76.428656369999999</v>
      </c>
      <c r="H4520" t="str">
        <f>IF(VLOOKUP(A4520,$J$4:$K$19,2)="Y",IF(G4520&lt;='State Zip Codes'!$P$4,'State Zip Codes'!$P$3,IF(G4520&lt;='State Zip Codes'!$Q$4,'State Zip Codes'!$Q$3,IF(G4520&lt;='State Zip Codes'!$R$4,'State Zip Codes'!$R$3,IF(G4520&lt;='State Zip Codes'!$S$4,'State Zip Codes'!$S$3,IF(G4520&lt;='State Zip Codes'!$T$4,'State Zip Codes'!$T$3,"OUT OF TERRITORY"))))),$U$3)</f>
        <v>Zone 5</v>
      </c>
    </row>
    <row r="4521" spans="1:8" x14ac:dyDescent="0.25">
      <c r="A4521" t="s">
        <v>371</v>
      </c>
      <c r="B4521">
        <v>41018</v>
      </c>
      <c r="C4521" t="str">
        <f t="shared" si="70"/>
        <v>41018</v>
      </c>
      <c r="D4521" t="s">
        <v>357</v>
      </c>
      <c r="E4521" t="s">
        <v>3080</v>
      </c>
      <c r="F4521" t="s">
        <v>3092</v>
      </c>
      <c r="G4521" s="144">
        <v>78.292769939999999</v>
      </c>
      <c r="H4521" t="str">
        <f>IF(VLOOKUP(A4521,$J$4:$K$19,2)="Y",IF(G4521&lt;='State Zip Codes'!$P$4,'State Zip Codes'!$P$3,IF(G4521&lt;='State Zip Codes'!$Q$4,'State Zip Codes'!$Q$3,IF(G4521&lt;='State Zip Codes'!$R$4,'State Zip Codes'!$R$3,IF(G4521&lt;='State Zip Codes'!$S$4,'State Zip Codes'!$S$3,IF(G4521&lt;='State Zip Codes'!$T$4,'State Zip Codes'!$T$3,"OUT OF TERRITORY"))))),$U$3)</f>
        <v>Zone 5</v>
      </c>
    </row>
    <row r="4522" spans="1:8" x14ac:dyDescent="0.25">
      <c r="A4522" t="s">
        <v>371</v>
      </c>
      <c r="B4522">
        <v>42378</v>
      </c>
      <c r="C4522" t="str">
        <f t="shared" si="70"/>
        <v>42378</v>
      </c>
      <c r="D4522" t="s">
        <v>357</v>
      </c>
      <c r="E4522" t="s">
        <v>2729</v>
      </c>
      <c r="F4522" t="s">
        <v>3093</v>
      </c>
      <c r="G4522" s="144">
        <v>78.292769939999999</v>
      </c>
      <c r="H4522" t="str">
        <f>IF(VLOOKUP(A4522,$J$4:$K$19,2)="Y",IF(G4522&lt;='State Zip Codes'!$P$4,'State Zip Codes'!$P$3,IF(G4522&lt;='State Zip Codes'!$Q$4,'State Zip Codes'!$Q$3,IF(G4522&lt;='State Zip Codes'!$R$4,'State Zip Codes'!$R$3,IF(G4522&lt;='State Zip Codes'!$S$4,'State Zip Codes'!$S$3,IF(G4522&lt;='State Zip Codes'!$T$4,'State Zip Codes'!$T$3,"OUT OF TERRITORY"))))),$U$3)</f>
        <v>Zone 5</v>
      </c>
    </row>
    <row r="4523" spans="1:8" x14ac:dyDescent="0.25">
      <c r="A4523" t="s">
        <v>371</v>
      </c>
      <c r="B4523">
        <v>41048</v>
      </c>
      <c r="C4523" t="str">
        <f t="shared" si="70"/>
        <v>41048</v>
      </c>
      <c r="D4523" t="s">
        <v>357</v>
      </c>
      <c r="E4523" t="s">
        <v>561</v>
      </c>
      <c r="F4523" t="s">
        <v>1639</v>
      </c>
      <c r="G4523" s="144">
        <v>78.292769939999999</v>
      </c>
      <c r="H4523" t="str">
        <f>IF(VLOOKUP(A4523,$J$4:$K$19,2)="Y",IF(G4523&lt;='State Zip Codes'!$P$4,'State Zip Codes'!$P$3,IF(G4523&lt;='State Zip Codes'!$Q$4,'State Zip Codes'!$Q$3,IF(G4523&lt;='State Zip Codes'!$R$4,'State Zip Codes'!$R$3,IF(G4523&lt;='State Zip Codes'!$S$4,'State Zip Codes'!$S$3,IF(G4523&lt;='State Zip Codes'!$T$4,'State Zip Codes'!$T$3,"OUT OF TERRITORY"))))),$U$3)</f>
        <v>Zone 5</v>
      </c>
    </row>
    <row r="4524" spans="1:8" x14ac:dyDescent="0.25">
      <c r="A4524" t="s">
        <v>371</v>
      </c>
      <c r="B4524">
        <v>42154</v>
      </c>
      <c r="C4524" t="str">
        <f t="shared" si="70"/>
        <v>42154</v>
      </c>
      <c r="D4524" t="s">
        <v>357</v>
      </c>
      <c r="E4524" t="s">
        <v>3077</v>
      </c>
      <c r="F4524" t="s">
        <v>3094</v>
      </c>
      <c r="G4524" s="144">
        <v>78.91414112999999</v>
      </c>
      <c r="H4524" t="str">
        <f>IF(VLOOKUP(A4524,$J$4:$K$19,2)="Y",IF(G4524&lt;='State Zip Codes'!$P$4,'State Zip Codes'!$P$3,IF(G4524&lt;='State Zip Codes'!$Q$4,'State Zip Codes'!$Q$3,IF(G4524&lt;='State Zip Codes'!$R$4,'State Zip Codes'!$R$3,IF(G4524&lt;='State Zip Codes'!$S$4,'State Zip Codes'!$S$3,IF(G4524&lt;='State Zip Codes'!$T$4,'State Zip Codes'!$T$3,"OUT OF TERRITORY"))))),$U$3)</f>
        <v>Zone 5</v>
      </c>
    </row>
    <row r="4525" spans="1:8" x14ac:dyDescent="0.25">
      <c r="A4525" t="s">
        <v>371</v>
      </c>
      <c r="B4525">
        <v>42355</v>
      </c>
      <c r="C4525" t="str">
        <f t="shared" si="70"/>
        <v>42355</v>
      </c>
      <c r="D4525" t="s">
        <v>357</v>
      </c>
      <c r="E4525" t="s">
        <v>2729</v>
      </c>
      <c r="F4525" t="s">
        <v>3095</v>
      </c>
      <c r="G4525" s="144">
        <v>78.91414112999999</v>
      </c>
      <c r="H4525" t="str">
        <f>IF(VLOOKUP(A4525,$J$4:$K$19,2)="Y",IF(G4525&lt;='State Zip Codes'!$P$4,'State Zip Codes'!$P$3,IF(G4525&lt;='State Zip Codes'!$Q$4,'State Zip Codes'!$Q$3,IF(G4525&lt;='State Zip Codes'!$R$4,'State Zip Codes'!$R$3,IF(G4525&lt;='State Zip Codes'!$S$4,'State Zip Codes'!$S$3,IF(G4525&lt;='State Zip Codes'!$T$4,'State Zip Codes'!$T$3,"OUT OF TERRITORY"))))),$U$3)</f>
        <v>Zone 5</v>
      </c>
    </row>
    <row r="4526" spans="1:8" x14ac:dyDescent="0.25">
      <c r="A4526" t="s">
        <v>371</v>
      </c>
      <c r="B4526">
        <v>41021</v>
      </c>
      <c r="C4526" t="str">
        <f t="shared" si="70"/>
        <v>41021</v>
      </c>
      <c r="D4526" t="s">
        <v>357</v>
      </c>
      <c r="E4526" t="s">
        <v>561</v>
      </c>
      <c r="F4526" t="s">
        <v>1639</v>
      </c>
      <c r="G4526" s="144">
        <v>78.91414112999999</v>
      </c>
      <c r="H4526" t="str">
        <f>IF(VLOOKUP(A4526,$J$4:$K$19,2)="Y",IF(G4526&lt;='State Zip Codes'!$P$4,'State Zip Codes'!$P$3,IF(G4526&lt;='State Zip Codes'!$Q$4,'State Zip Codes'!$Q$3,IF(G4526&lt;='State Zip Codes'!$R$4,'State Zip Codes'!$R$3,IF(G4526&lt;='State Zip Codes'!$S$4,'State Zip Codes'!$S$3,IF(G4526&lt;='State Zip Codes'!$T$4,'State Zip Codes'!$T$3,"OUT OF TERRITORY"))))),$U$3)</f>
        <v>Zone 5</v>
      </c>
    </row>
    <row r="4527" spans="1:8" x14ac:dyDescent="0.25">
      <c r="A4527" t="s">
        <v>371</v>
      </c>
      <c r="B4527">
        <v>41025</v>
      </c>
      <c r="C4527" t="str">
        <f t="shared" si="70"/>
        <v>41025</v>
      </c>
      <c r="D4527" t="s">
        <v>357</v>
      </c>
      <c r="E4527" t="s">
        <v>3080</v>
      </c>
      <c r="F4527" t="s">
        <v>3092</v>
      </c>
      <c r="G4527" s="144">
        <v>79.535512319999995</v>
      </c>
      <c r="H4527" t="str">
        <f>IF(VLOOKUP(A4527,$J$4:$K$19,2)="Y",IF(G4527&lt;='State Zip Codes'!$P$4,'State Zip Codes'!$P$3,IF(G4527&lt;='State Zip Codes'!$Q$4,'State Zip Codes'!$Q$3,IF(G4527&lt;='State Zip Codes'!$R$4,'State Zip Codes'!$R$3,IF(G4527&lt;='State Zip Codes'!$S$4,'State Zip Codes'!$S$3,IF(G4527&lt;='State Zip Codes'!$T$4,'State Zip Codes'!$T$3,"OUT OF TERRITORY"))))),$U$3)</f>
        <v>Zone 5</v>
      </c>
    </row>
    <row r="4528" spans="1:8" x14ac:dyDescent="0.25">
      <c r="A4528" t="s">
        <v>371</v>
      </c>
      <c r="B4528">
        <v>40419</v>
      </c>
      <c r="C4528" t="str">
        <f t="shared" si="70"/>
        <v>40419</v>
      </c>
      <c r="D4528" t="s">
        <v>357</v>
      </c>
      <c r="E4528" t="s">
        <v>514</v>
      </c>
      <c r="F4528" t="s">
        <v>3096</v>
      </c>
      <c r="G4528" s="144">
        <v>79.535512319999995</v>
      </c>
      <c r="H4528" t="str">
        <f>IF(VLOOKUP(A4528,$J$4:$K$19,2)="Y",IF(G4528&lt;='State Zip Codes'!$P$4,'State Zip Codes'!$P$3,IF(G4528&lt;='State Zip Codes'!$Q$4,'State Zip Codes'!$Q$3,IF(G4528&lt;='State Zip Codes'!$R$4,'State Zip Codes'!$R$3,IF(G4528&lt;='State Zip Codes'!$S$4,'State Zip Codes'!$S$3,IF(G4528&lt;='State Zip Codes'!$T$4,'State Zip Codes'!$T$3,"OUT OF TERRITORY"))))),$U$3)</f>
        <v>Zone 5</v>
      </c>
    </row>
    <row r="4529" spans="1:8" x14ac:dyDescent="0.25">
      <c r="A4529" t="s">
        <v>371</v>
      </c>
      <c r="B4529">
        <v>42366</v>
      </c>
      <c r="C4529" t="str">
        <f t="shared" si="70"/>
        <v>42366</v>
      </c>
      <c r="D4529" t="s">
        <v>357</v>
      </c>
      <c r="E4529" t="s">
        <v>2729</v>
      </c>
      <c r="F4529" t="s">
        <v>3097</v>
      </c>
      <c r="G4529" s="144">
        <v>80.15688351</v>
      </c>
      <c r="H4529" t="str">
        <f>IF(VLOOKUP(A4529,$J$4:$K$19,2)="Y",IF(G4529&lt;='State Zip Codes'!$P$4,'State Zip Codes'!$P$3,IF(G4529&lt;='State Zip Codes'!$Q$4,'State Zip Codes'!$Q$3,IF(G4529&lt;='State Zip Codes'!$R$4,'State Zip Codes'!$R$3,IF(G4529&lt;='State Zip Codes'!$S$4,'State Zip Codes'!$S$3,IF(G4529&lt;='State Zip Codes'!$T$4,'State Zip Codes'!$T$3,"OUT OF TERRITORY"))))),$U$3)</f>
        <v>Zone 5</v>
      </c>
    </row>
    <row r="4530" spans="1:8" x14ac:dyDescent="0.25">
      <c r="A4530" t="s">
        <v>371</v>
      </c>
      <c r="B4530">
        <v>41017</v>
      </c>
      <c r="C4530" t="str">
        <f t="shared" si="70"/>
        <v>41017</v>
      </c>
      <c r="D4530" t="s">
        <v>357</v>
      </c>
      <c r="E4530" t="s">
        <v>3080</v>
      </c>
      <c r="F4530" t="s">
        <v>3098</v>
      </c>
      <c r="G4530" s="144">
        <v>80.15688351</v>
      </c>
      <c r="H4530" t="str">
        <f>IF(VLOOKUP(A4530,$J$4:$K$19,2)="Y",IF(G4530&lt;='State Zip Codes'!$P$4,'State Zip Codes'!$P$3,IF(G4530&lt;='State Zip Codes'!$Q$4,'State Zip Codes'!$Q$3,IF(G4530&lt;='State Zip Codes'!$R$4,'State Zip Codes'!$R$3,IF(G4530&lt;='State Zip Codes'!$S$4,'State Zip Codes'!$S$3,IF(G4530&lt;='State Zip Codes'!$T$4,'State Zip Codes'!$T$3,"OUT OF TERRITORY"))))),$U$3)</f>
        <v>Zone 5</v>
      </c>
    </row>
    <row r="4531" spans="1:8" x14ac:dyDescent="0.25">
      <c r="A4531" t="s">
        <v>371</v>
      </c>
      <c r="B4531">
        <v>42516</v>
      </c>
      <c r="C4531" t="str">
        <f t="shared" si="70"/>
        <v>42516</v>
      </c>
      <c r="D4531" t="s">
        <v>357</v>
      </c>
      <c r="E4531" t="s">
        <v>2089</v>
      </c>
      <c r="F4531" t="s">
        <v>3099</v>
      </c>
      <c r="G4531" s="144">
        <v>80.15688351</v>
      </c>
      <c r="H4531" t="str">
        <f>IF(VLOOKUP(A4531,$J$4:$K$19,2)="Y",IF(G4531&lt;='State Zip Codes'!$P$4,'State Zip Codes'!$P$3,IF(G4531&lt;='State Zip Codes'!$Q$4,'State Zip Codes'!$Q$3,IF(G4531&lt;='State Zip Codes'!$R$4,'State Zip Codes'!$R$3,IF(G4531&lt;='State Zip Codes'!$S$4,'State Zip Codes'!$S$3,IF(G4531&lt;='State Zip Codes'!$T$4,'State Zip Codes'!$T$3,"OUT OF TERRITORY"))))),$U$3)</f>
        <v>Zone 5</v>
      </c>
    </row>
    <row r="4532" spans="1:8" x14ac:dyDescent="0.25">
      <c r="A4532" t="s">
        <v>371</v>
      </c>
      <c r="B4532">
        <v>41006</v>
      </c>
      <c r="C4532" t="str">
        <f t="shared" si="70"/>
        <v>41006</v>
      </c>
      <c r="D4532" t="s">
        <v>357</v>
      </c>
      <c r="E4532" t="s">
        <v>2534</v>
      </c>
      <c r="F4532" t="s">
        <v>2198</v>
      </c>
      <c r="G4532" s="144">
        <v>80.15688351</v>
      </c>
      <c r="H4532" t="str">
        <f>IF(VLOOKUP(A4532,$J$4:$K$19,2)="Y",IF(G4532&lt;='State Zip Codes'!$P$4,'State Zip Codes'!$P$3,IF(G4532&lt;='State Zip Codes'!$Q$4,'State Zip Codes'!$Q$3,IF(G4532&lt;='State Zip Codes'!$R$4,'State Zip Codes'!$R$3,IF(G4532&lt;='State Zip Codes'!$S$4,'State Zip Codes'!$S$3,IF(G4532&lt;='State Zip Codes'!$T$4,'State Zip Codes'!$T$3,"OUT OF TERRITORY"))))),$U$3)</f>
        <v>Zone 5</v>
      </c>
    </row>
    <row r="4533" spans="1:8" x14ac:dyDescent="0.25">
      <c r="A4533" t="s">
        <v>371</v>
      </c>
      <c r="B4533">
        <v>40391</v>
      </c>
      <c r="C4533" t="str">
        <f t="shared" si="70"/>
        <v>40391</v>
      </c>
      <c r="D4533" t="s">
        <v>357</v>
      </c>
      <c r="E4533" t="s">
        <v>589</v>
      </c>
      <c r="F4533" t="s">
        <v>1362</v>
      </c>
      <c r="G4533" s="144">
        <v>80.15688351</v>
      </c>
      <c r="H4533" t="str">
        <f>IF(VLOOKUP(A4533,$J$4:$K$19,2)="Y",IF(G4533&lt;='State Zip Codes'!$P$4,'State Zip Codes'!$P$3,IF(G4533&lt;='State Zip Codes'!$Q$4,'State Zip Codes'!$Q$3,IF(G4533&lt;='State Zip Codes'!$R$4,'State Zip Codes'!$R$3,IF(G4533&lt;='State Zip Codes'!$S$4,'State Zip Codes'!$S$3,IF(G4533&lt;='State Zip Codes'!$T$4,'State Zip Codes'!$T$3,"OUT OF TERRITORY"))))),$U$3)</f>
        <v>Zone 5</v>
      </c>
    </row>
    <row r="4534" spans="1:8" x14ac:dyDescent="0.25">
      <c r="A4534" t="s">
        <v>371</v>
      </c>
      <c r="B4534">
        <v>42349</v>
      </c>
      <c r="C4534" t="str">
        <f t="shared" si="70"/>
        <v>42349</v>
      </c>
      <c r="D4534" t="s">
        <v>357</v>
      </c>
      <c r="E4534" t="s">
        <v>1752</v>
      </c>
      <c r="F4534" t="s">
        <v>3100</v>
      </c>
      <c r="G4534" s="144">
        <v>80.778254699999991</v>
      </c>
      <c r="H4534" t="str">
        <f>IF(VLOOKUP(A4534,$J$4:$K$19,2)="Y",IF(G4534&lt;='State Zip Codes'!$P$4,'State Zip Codes'!$P$3,IF(G4534&lt;='State Zip Codes'!$Q$4,'State Zip Codes'!$Q$3,IF(G4534&lt;='State Zip Codes'!$R$4,'State Zip Codes'!$R$3,IF(G4534&lt;='State Zip Codes'!$S$4,'State Zip Codes'!$S$3,IF(G4534&lt;='State Zip Codes'!$T$4,'State Zip Codes'!$T$3,"OUT OF TERRITORY"))))),$U$3)</f>
        <v>Zone 5</v>
      </c>
    </row>
    <row r="4535" spans="1:8" x14ac:dyDescent="0.25">
      <c r="A4535" t="s">
        <v>371</v>
      </c>
      <c r="B4535">
        <v>42565</v>
      </c>
      <c r="C4535" t="str">
        <f t="shared" si="70"/>
        <v>42565</v>
      </c>
      <c r="D4535" t="s">
        <v>357</v>
      </c>
      <c r="E4535" t="s">
        <v>2089</v>
      </c>
      <c r="F4535" t="s">
        <v>463</v>
      </c>
      <c r="G4535" s="144">
        <v>81.399625889999996</v>
      </c>
      <c r="H4535" t="str">
        <f>IF(VLOOKUP(A4535,$J$4:$K$19,2)="Y",IF(G4535&lt;='State Zip Codes'!$P$4,'State Zip Codes'!$P$3,IF(G4535&lt;='State Zip Codes'!$Q$4,'State Zip Codes'!$Q$3,IF(G4535&lt;='State Zip Codes'!$R$4,'State Zip Codes'!$R$3,IF(G4535&lt;='State Zip Codes'!$S$4,'State Zip Codes'!$S$3,IF(G4535&lt;='State Zip Codes'!$T$4,'State Zip Codes'!$T$3,"OUT OF TERRITORY"))))),$U$3)</f>
        <v>Zone 5</v>
      </c>
    </row>
    <row r="4536" spans="1:8" x14ac:dyDescent="0.25">
      <c r="A4536" t="s">
        <v>371</v>
      </c>
      <c r="B4536">
        <v>42275</v>
      </c>
      <c r="C4536" t="str">
        <f t="shared" si="70"/>
        <v>42275</v>
      </c>
      <c r="D4536" t="s">
        <v>357</v>
      </c>
      <c r="E4536" t="s">
        <v>3072</v>
      </c>
      <c r="F4536" t="s">
        <v>3101</v>
      </c>
      <c r="G4536" s="144">
        <v>81.399625889999996</v>
      </c>
      <c r="H4536" t="str">
        <f>IF(VLOOKUP(A4536,$J$4:$K$19,2)="Y",IF(G4536&lt;='State Zip Codes'!$P$4,'State Zip Codes'!$P$3,IF(G4536&lt;='State Zip Codes'!$Q$4,'State Zip Codes'!$Q$3,IF(G4536&lt;='State Zip Codes'!$R$4,'State Zip Codes'!$R$3,IF(G4536&lt;='State Zip Codes'!$S$4,'State Zip Codes'!$S$3,IF(G4536&lt;='State Zip Codes'!$T$4,'State Zip Codes'!$T$3,"OUT OF TERRITORY"))))),$U$3)</f>
        <v>Zone 5</v>
      </c>
    </row>
    <row r="4537" spans="1:8" x14ac:dyDescent="0.25">
      <c r="A4537" t="s">
        <v>371</v>
      </c>
      <c r="B4537">
        <v>41015</v>
      </c>
      <c r="C4537" t="str">
        <f t="shared" si="70"/>
        <v>41015</v>
      </c>
      <c r="D4537" t="s">
        <v>357</v>
      </c>
      <c r="E4537" t="s">
        <v>3080</v>
      </c>
      <c r="F4537" t="s">
        <v>3102</v>
      </c>
      <c r="G4537" s="144">
        <v>81.399625889999996</v>
      </c>
      <c r="H4537" t="str">
        <f>IF(VLOOKUP(A4537,$J$4:$K$19,2)="Y",IF(G4537&lt;='State Zip Codes'!$P$4,'State Zip Codes'!$P$3,IF(G4537&lt;='State Zip Codes'!$Q$4,'State Zip Codes'!$Q$3,IF(G4537&lt;='State Zip Codes'!$R$4,'State Zip Codes'!$R$3,IF(G4537&lt;='State Zip Codes'!$S$4,'State Zip Codes'!$S$3,IF(G4537&lt;='State Zip Codes'!$T$4,'State Zip Codes'!$T$3,"OUT OF TERRITORY"))))),$U$3)</f>
        <v>Zone 5</v>
      </c>
    </row>
    <row r="4538" spans="1:8" x14ac:dyDescent="0.25">
      <c r="A4538" t="s">
        <v>371</v>
      </c>
      <c r="B4538">
        <v>42163</v>
      </c>
      <c r="C4538" t="str">
        <f t="shared" si="70"/>
        <v>42163</v>
      </c>
      <c r="D4538" t="s">
        <v>357</v>
      </c>
      <c r="E4538" t="s">
        <v>3072</v>
      </c>
      <c r="F4538" t="s">
        <v>3103</v>
      </c>
      <c r="G4538" s="144">
        <v>82.020997080000001</v>
      </c>
      <c r="H4538" t="str">
        <f>IF(VLOOKUP(A4538,$J$4:$K$19,2)="Y",IF(G4538&lt;='State Zip Codes'!$P$4,'State Zip Codes'!$P$3,IF(G4538&lt;='State Zip Codes'!$Q$4,'State Zip Codes'!$Q$3,IF(G4538&lt;='State Zip Codes'!$R$4,'State Zip Codes'!$R$3,IF(G4538&lt;='State Zip Codes'!$S$4,'State Zip Codes'!$S$3,IF(G4538&lt;='State Zip Codes'!$T$4,'State Zip Codes'!$T$3,"OUT OF TERRITORY"))))),$U$3)</f>
        <v>Zone 5</v>
      </c>
    </row>
    <row r="4539" spans="1:8" x14ac:dyDescent="0.25">
      <c r="A4539" t="s">
        <v>371</v>
      </c>
      <c r="B4539">
        <v>42160</v>
      </c>
      <c r="C4539" t="str">
        <f t="shared" si="70"/>
        <v>42160</v>
      </c>
      <c r="D4539" t="s">
        <v>357</v>
      </c>
      <c r="E4539" t="s">
        <v>3084</v>
      </c>
      <c r="F4539" t="s">
        <v>3104</v>
      </c>
      <c r="G4539" s="144">
        <v>82.020997080000001</v>
      </c>
      <c r="H4539" t="str">
        <f>IF(VLOOKUP(A4539,$J$4:$K$19,2)="Y",IF(G4539&lt;='State Zip Codes'!$P$4,'State Zip Codes'!$P$3,IF(G4539&lt;='State Zip Codes'!$Q$4,'State Zip Codes'!$Q$3,IF(G4539&lt;='State Zip Codes'!$R$4,'State Zip Codes'!$R$3,IF(G4539&lt;='State Zip Codes'!$S$4,'State Zip Codes'!$S$3,IF(G4539&lt;='State Zip Codes'!$T$4,'State Zip Codes'!$T$3,"OUT OF TERRITORY"))))),$U$3)</f>
        <v>Zone 5</v>
      </c>
    </row>
    <row r="4540" spans="1:8" x14ac:dyDescent="0.25">
      <c r="A4540" t="s">
        <v>371</v>
      </c>
      <c r="B4540">
        <v>41001</v>
      </c>
      <c r="C4540" t="str">
        <f t="shared" si="70"/>
        <v>41001</v>
      </c>
      <c r="D4540" t="s">
        <v>357</v>
      </c>
      <c r="E4540" t="s">
        <v>3105</v>
      </c>
      <c r="F4540" t="s">
        <v>2571</v>
      </c>
      <c r="G4540" s="144">
        <v>82.020997080000001</v>
      </c>
      <c r="H4540" t="str">
        <f>IF(VLOOKUP(A4540,$J$4:$K$19,2)="Y",IF(G4540&lt;='State Zip Codes'!$P$4,'State Zip Codes'!$P$3,IF(G4540&lt;='State Zip Codes'!$Q$4,'State Zip Codes'!$Q$3,IF(G4540&lt;='State Zip Codes'!$R$4,'State Zip Codes'!$R$3,IF(G4540&lt;='State Zip Codes'!$S$4,'State Zip Codes'!$S$3,IF(G4540&lt;='State Zip Codes'!$T$4,'State Zip Codes'!$T$3,"OUT OF TERRITORY"))))),$U$3)</f>
        <v>Zone 5</v>
      </c>
    </row>
    <row r="4541" spans="1:8" x14ac:dyDescent="0.25">
      <c r="A4541" t="s">
        <v>371</v>
      </c>
      <c r="B4541">
        <v>42252</v>
      </c>
      <c r="C4541" t="str">
        <f t="shared" si="70"/>
        <v>42252</v>
      </c>
      <c r="D4541" t="s">
        <v>357</v>
      </c>
      <c r="E4541" t="s">
        <v>2198</v>
      </c>
      <c r="F4541" t="s">
        <v>3106</v>
      </c>
      <c r="G4541" s="144">
        <v>83.263739459999996</v>
      </c>
      <c r="H4541" t="str">
        <f>IF(VLOOKUP(A4541,$J$4:$K$19,2)="Y",IF(G4541&lt;='State Zip Codes'!$P$4,'State Zip Codes'!$P$3,IF(G4541&lt;='State Zip Codes'!$Q$4,'State Zip Codes'!$Q$3,IF(G4541&lt;='State Zip Codes'!$R$4,'State Zip Codes'!$R$3,IF(G4541&lt;='State Zip Codes'!$S$4,'State Zip Codes'!$S$3,IF(G4541&lt;='State Zip Codes'!$T$4,'State Zip Codes'!$T$3,"OUT OF TERRITORY"))))),$U$3)</f>
        <v>Zone 5</v>
      </c>
    </row>
    <row r="4542" spans="1:8" x14ac:dyDescent="0.25">
      <c r="A4542" t="s">
        <v>371</v>
      </c>
      <c r="B4542">
        <v>40404</v>
      </c>
      <c r="C4542" t="str">
        <f t="shared" si="70"/>
        <v>40404</v>
      </c>
      <c r="D4542" t="s">
        <v>357</v>
      </c>
      <c r="E4542" t="s">
        <v>1071</v>
      </c>
      <c r="F4542" t="s">
        <v>3107</v>
      </c>
      <c r="G4542" s="144">
        <v>83.263739459999996</v>
      </c>
      <c r="H4542" t="str">
        <f>IF(VLOOKUP(A4542,$J$4:$K$19,2)="Y",IF(G4542&lt;='State Zip Codes'!$P$4,'State Zip Codes'!$P$3,IF(G4542&lt;='State Zip Codes'!$Q$4,'State Zip Codes'!$Q$3,IF(G4542&lt;='State Zip Codes'!$R$4,'State Zip Codes'!$R$3,IF(G4542&lt;='State Zip Codes'!$S$4,'State Zip Codes'!$S$3,IF(G4542&lt;='State Zip Codes'!$T$4,'State Zip Codes'!$T$3,"OUT OF TERRITORY"))))),$U$3)</f>
        <v>Zone 5</v>
      </c>
    </row>
    <row r="4543" spans="1:8" x14ac:dyDescent="0.25">
      <c r="A4543" t="s">
        <v>371</v>
      </c>
      <c r="B4543">
        <v>42129</v>
      </c>
      <c r="C4543" t="str">
        <f t="shared" si="70"/>
        <v>42129</v>
      </c>
      <c r="D4543" t="s">
        <v>357</v>
      </c>
      <c r="E4543" t="s">
        <v>3077</v>
      </c>
      <c r="F4543" t="s">
        <v>3108</v>
      </c>
      <c r="G4543" s="144">
        <v>83.263739459999996</v>
      </c>
      <c r="H4543" t="str">
        <f>IF(VLOOKUP(A4543,$J$4:$K$19,2)="Y",IF(G4543&lt;='State Zip Codes'!$P$4,'State Zip Codes'!$P$3,IF(G4543&lt;='State Zip Codes'!$Q$4,'State Zip Codes'!$Q$3,IF(G4543&lt;='State Zip Codes'!$R$4,'State Zip Codes'!$R$3,IF(G4543&lt;='State Zip Codes'!$S$4,'State Zip Codes'!$S$3,IF(G4543&lt;='State Zip Codes'!$T$4,'State Zip Codes'!$T$3,"OUT OF TERRITORY"))))),$U$3)</f>
        <v>Zone 5</v>
      </c>
    </row>
    <row r="4544" spans="1:8" x14ac:dyDescent="0.25">
      <c r="A4544" t="s">
        <v>371</v>
      </c>
      <c r="B4544">
        <v>41011</v>
      </c>
      <c r="C4544" t="str">
        <f t="shared" si="70"/>
        <v>41011</v>
      </c>
      <c r="D4544" t="s">
        <v>357</v>
      </c>
      <c r="E4544" t="s">
        <v>3080</v>
      </c>
      <c r="F4544" t="s">
        <v>2688</v>
      </c>
      <c r="G4544" s="144">
        <v>83.263739459999996</v>
      </c>
      <c r="H4544" t="str">
        <f>IF(VLOOKUP(A4544,$J$4:$K$19,2)="Y",IF(G4544&lt;='State Zip Codes'!$P$4,'State Zip Codes'!$P$3,IF(G4544&lt;='State Zip Codes'!$Q$4,'State Zip Codes'!$Q$3,IF(G4544&lt;='State Zip Codes'!$R$4,'State Zip Codes'!$R$3,IF(G4544&lt;='State Zip Codes'!$S$4,'State Zip Codes'!$S$3,IF(G4544&lt;='State Zip Codes'!$T$4,'State Zip Codes'!$T$3,"OUT OF TERRITORY"))))),$U$3)</f>
        <v>Zone 5</v>
      </c>
    </row>
    <row r="4545" spans="1:8" x14ac:dyDescent="0.25">
      <c r="A4545" t="s">
        <v>371</v>
      </c>
      <c r="B4545">
        <v>41016</v>
      </c>
      <c r="C4545" t="str">
        <f t="shared" si="70"/>
        <v>41016</v>
      </c>
      <c r="D4545" t="s">
        <v>357</v>
      </c>
      <c r="E4545" t="s">
        <v>3080</v>
      </c>
      <c r="F4545" t="s">
        <v>2688</v>
      </c>
      <c r="G4545" s="144">
        <v>83.885110650000001</v>
      </c>
      <c r="H4545" t="str">
        <f>IF(VLOOKUP(A4545,$J$4:$K$19,2)="Y",IF(G4545&lt;='State Zip Codes'!$P$4,'State Zip Codes'!$P$3,IF(G4545&lt;='State Zip Codes'!$Q$4,'State Zip Codes'!$Q$3,IF(G4545&lt;='State Zip Codes'!$R$4,'State Zip Codes'!$R$3,IF(G4545&lt;='State Zip Codes'!$S$4,'State Zip Codes'!$S$3,IF(G4545&lt;='State Zip Codes'!$T$4,'State Zip Codes'!$T$3,"OUT OF TERRITORY"))))),$U$3)</f>
        <v>Zone 5</v>
      </c>
    </row>
    <row r="4546" spans="1:8" x14ac:dyDescent="0.25">
      <c r="A4546" t="s">
        <v>371</v>
      </c>
      <c r="B4546">
        <v>42567</v>
      </c>
      <c r="C4546" t="str">
        <f t="shared" si="70"/>
        <v>42567</v>
      </c>
      <c r="D4546" t="s">
        <v>357</v>
      </c>
      <c r="E4546" t="s">
        <v>2492</v>
      </c>
      <c r="F4546" t="s">
        <v>3109</v>
      </c>
      <c r="G4546" s="144">
        <v>83.885110650000001</v>
      </c>
      <c r="H4546" t="str">
        <f>IF(VLOOKUP(A4546,$J$4:$K$19,2)="Y",IF(G4546&lt;='State Zip Codes'!$P$4,'State Zip Codes'!$P$3,IF(G4546&lt;='State Zip Codes'!$Q$4,'State Zip Codes'!$Q$3,IF(G4546&lt;='State Zip Codes'!$R$4,'State Zip Codes'!$R$3,IF(G4546&lt;='State Zip Codes'!$S$4,'State Zip Codes'!$S$3,IF(G4546&lt;='State Zip Codes'!$T$4,'State Zip Codes'!$T$3,"OUT OF TERRITORY"))))),$U$3)</f>
        <v>Zone 5</v>
      </c>
    </row>
    <row r="4547" spans="1:8" x14ac:dyDescent="0.25">
      <c r="A4547" t="s">
        <v>371</v>
      </c>
      <c r="B4547">
        <v>41014</v>
      </c>
      <c r="C4547" t="str">
        <f t="shared" si="70"/>
        <v>41014</v>
      </c>
      <c r="D4547" t="s">
        <v>357</v>
      </c>
      <c r="E4547" t="s">
        <v>3080</v>
      </c>
      <c r="F4547" t="s">
        <v>2688</v>
      </c>
      <c r="G4547" s="144">
        <v>83.885110650000001</v>
      </c>
      <c r="H4547" t="str">
        <f>IF(VLOOKUP(A4547,$J$4:$K$19,2)="Y",IF(G4547&lt;='State Zip Codes'!$P$4,'State Zip Codes'!$P$3,IF(G4547&lt;='State Zip Codes'!$Q$4,'State Zip Codes'!$Q$3,IF(G4547&lt;='State Zip Codes'!$R$4,'State Zip Codes'!$R$3,IF(G4547&lt;='State Zip Codes'!$S$4,'State Zip Codes'!$S$3,IF(G4547&lt;='State Zip Codes'!$T$4,'State Zip Codes'!$T$3,"OUT OF TERRITORY"))))),$U$3)</f>
        <v>Zone 5</v>
      </c>
    </row>
    <row r="4548" spans="1:8" x14ac:dyDescent="0.25">
      <c r="A4548" t="s">
        <v>371</v>
      </c>
      <c r="B4548">
        <v>42303</v>
      </c>
      <c r="C4548" t="str">
        <f t="shared" si="70"/>
        <v>42303</v>
      </c>
      <c r="D4548" t="s">
        <v>357</v>
      </c>
      <c r="E4548" t="s">
        <v>2729</v>
      </c>
      <c r="F4548" t="s">
        <v>3110</v>
      </c>
      <c r="G4548" s="144">
        <v>83.885110650000001</v>
      </c>
      <c r="H4548" t="str">
        <f>IF(VLOOKUP(A4548,$J$4:$K$19,2)="Y",IF(G4548&lt;='State Zip Codes'!$P$4,'State Zip Codes'!$P$3,IF(G4548&lt;='State Zip Codes'!$Q$4,'State Zip Codes'!$Q$3,IF(G4548&lt;='State Zip Codes'!$R$4,'State Zip Codes'!$R$3,IF(G4548&lt;='State Zip Codes'!$S$4,'State Zip Codes'!$S$3,IF(G4548&lt;='State Zip Codes'!$T$4,'State Zip Codes'!$T$3,"OUT OF TERRITORY"))))),$U$3)</f>
        <v>Zone 5</v>
      </c>
    </row>
    <row r="4549" spans="1:8" x14ac:dyDescent="0.25">
      <c r="A4549" t="s">
        <v>371</v>
      </c>
      <c r="B4549">
        <v>41076</v>
      </c>
      <c r="C4549" t="str">
        <f t="shared" ref="C4549:C4612" si="71">TRIM(CLEAN(B4549))</f>
        <v>41076</v>
      </c>
      <c r="D4549" t="s">
        <v>357</v>
      </c>
      <c r="E4549" t="s">
        <v>3105</v>
      </c>
      <c r="F4549" t="s">
        <v>3111</v>
      </c>
      <c r="G4549" s="144">
        <v>84.506481839999992</v>
      </c>
      <c r="H4549" t="str">
        <f>IF(VLOOKUP(A4549,$J$4:$K$19,2)="Y",IF(G4549&lt;='State Zip Codes'!$P$4,'State Zip Codes'!$P$3,IF(G4549&lt;='State Zip Codes'!$Q$4,'State Zip Codes'!$Q$3,IF(G4549&lt;='State Zip Codes'!$R$4,'State Zip Codes'!$R$3,IF(G4549&lt;='State Zip Codes'!$S$4,'State Zip Codes'!$S$3,IF(G4549&lt;='State Zip Codes'!$T$4,'State Zip Codes'!$T$3,"OUT OF TERRITORY"))))),$U$3)</f>
        <v>Zone 5</v>
      </c>
    </row>
    <row r="4550" spans="1:8" x14ac:dyDescent="0.25">
      <c r="A4550" t="s">
        <v>371</v>
      </c>
      <c r="B4550">
        <v>41099</v>
      </c>
      <c r="C4550" t="str">
        <f t="shared" si="71"/>
        <v>41099</v>
      </c>
      <c r="D4550" t="s">
        <v>357</v>
      </c>
      <c r="E4550" t="s">
        <v>3105</v>
      </c>
      <c r="F4550" t="s">
        <v>3111</v>
      </c>
      <c r="G4550" s="144">
        <v>84.506481839999992</v>
      </c>
      <c r="H4550" t="str">
        <f>IF(VLOOKUP(A4550,$J$4:$K$19,2)="Y",IF(G4550&lt;='State Zip Codes'!$P$4,'State Zip Codes'!$P$3,IF(G4550&lt;='State Zip Codes'!$Q$4,'State Zip Codes'!$Q$3,IF(G4550&lt;='State Zip Codes'!$R$4,'State Zip Codes'!$R$3,IF(G4550&lt;='State Zip Codes'!$S$4,'State Zip Codes'!$S$3,IF(G4550&lt;='State Zip Codes'!$T$4,'State Zip Codes'!$T$3,"OUT OF TERRITORY"))))),$U$3)</f>
        <v>Zone 5</v>
      </c>
    </row>
    <row r="4551" spans="1:8" x14ac:dyDescent="0.25">
      <c r="A4551" t="s">
        <v>371</v>
      </c>
      <c r="B4551">
        <v>42741</v>
      </c>
      <c r="C4551" t="str">
        <f t="shared" si="71"/>
        <v>42741</v>
      </c>
      <c r="D4551" t="s">
        <v>357</v>
      </c>
      <c r="E4551" t="s">
        <v>2095</v>
      </c>
      <c r="F4551" t="s">
        <v>3112</v>
      </c>
      <c r="G4551" s="144">
        <v>84.506481839999992</v>
      </c>
      <c r="H4551" t="str">
        <f>IF(VLOOKUP(A4551,$J$4:$K$19,2)="Y",IF(G4551&lt;='State Zip Codes'!$P$4,'State Zip Codes'!$P$3,IF(G4551&lt;='State Zip Codes'!$Q$4,'State Zip Codes'!$Q$3,IF(G4551&lt;='State Zip Codes'!$R$4,'State Zip Codes'!$R$3,IF(G4551&lt;='State Zip Codes'!$S$4,'State Zip Codes'!$S$3,IF(G4551&lt;='State Zip Codes'!$T$4,'State Zip Codes'!$T$3,"OUT OF TERRITORY"))))),$U$3)</f>
        <v>Zone 5</v>
      </c>
    </row>
    <row r="4552" spans="1:8" x14ac:dyDescent="0.25">
      <c r="A4552" t="s">
        <v>371</v>
      </c>
      <c r="B4552">
        <v>41019</v>
      </c>
      <c r="C4552" t="str">
        <f t="shared" si="71"/>
        <v>41019</v>
      </c>
      <c r="D4552" t="s">
        <v>357</v>
      </c>
      <c r="E4552" t="s">
        <v>3080</v>
      </c>
      <c r="F4552" t="s">
        <v>2688</v>
      </c>
      <c r="G4552" s="144">
        <v>85.127853029999997</v>
      </c>
      <c r="H4552" t="str">
        <f>IF(VLOOKUP(A4552,$J$4:$K$19,2)="Y",IF(G4552&lt;='State Zip Codes'!$P$4,'State Zip Codes'!$P$3,IF(G4552&lt;='State Zip Codes'!$Q$4,'State Zip Codes'!$Q$3,IF(G4552&lt;='State Zip Codes'!$R$4,'State Zip Codes'!$R$3,IF(G4552&lt;='State Zip Codes'!$S$4,'State Zip Codes'!$S$3,IF(G4552&lt;='State Zip Codes'!$T$4,'State Zip Codes'!$T$3,"OUT OF TERRITORY"))))),$U$3)</f>
        <v>Zone 5</v>
      </c>
    </row>
    <row r="4553" spans="1:8" x14ac:dyDescent="0.25">
      <c r="A4553" t="s">
        <v>371</v>
      </c>
      <c r="B4553">
        <v>42347</v>
      </c>
      <c r="C4553" t="str">
        <f t="shared" si="71"/>
        <v>42347</v>
      </c>
      <c r="D4553" t="s">
        <v>357</v>
      </c>
      <c r="E4553" t="s">
        <v>1752</v>
      </c>
      <c r="F4553" t="s">
        <v>2338</v>
      </c>
      <c r="G4553" s="144">
        <v>85.127853029999997</v>
      </c>
      <c r="H4553" t="str">
        <f>IF(VLOOKUP(A4553,$J$4:$K$19,2)="Y",IF(G4553&lt;='State Zip Codes'!$P$4,'State Zip Codes'!$P$3,IF(G4553&lt;='State Zip Codes'!$Q$4,'State Zip Codes'!$Q$3,IF(G4553&lt;='State Zip Codes'!$R$4,'State Zip Codes'!$R$3,IF(G4553&lt;='State Zip Codes'!$S$4,'State Zip Codes'!$S$3,IF(G4553&lt;='State Zip Codes'!$T$4,'State Zip Codes'!$T$3,"OUT OF TERRITORY"))))),$U$3)</f>
        <v>Zone 5</v>
      </c>
    </row>
    <row r="4554" spans="1:8" x14ac:dyDescent="0.25">
      <c r="A4554" t="s">
        <v>371</v>
      </c>
      <c r="B4554">
        <v>41007</v>
      </c>
      <c r="C4554" t="str">
        <f t="shared" si="71"/>
        <v>41007</v>
      </c>
      <c r="D4554" t="s">
        <v>357</v>
      </c>
      <c r="E4554" t="s">
        <v>3105</v>
      </c>
      <c r="F4554" t="s">
        <v>3113</v>
      </c>
      <c r="G4554" s="144">
        <v>85.127853029999997</v>
      </c>
      <c r="H4554" t="str">
        <f>IF(VLOOKUP(A4554,$J$4:$K$19,2)="Y",IF(G4554&lt;='State Zip Codes'!$P$4,'State Zip Codes'!$P$3,IF(G4554&lt;='State Zip Codes'!$Q$4,'State Zip Codes'!$Q$3,IF(G4554&lt;='State Zip Codes'!$R$4,'State Zip Codes'!$R$3,IF(G4554&lt;='State Zip Codes'!$S$4,'State Zip Codes'!$S$3,IF(G4554&lt;='State Zip Codes'!$T$4,'State Zip Codes'!$T$3,"OUT OF TERRITORY"))))),$U$3)</f>
        <v>Zone 5</v>
      </c>
    </row>
    <row r="4555" spans="1:8" x14ac:dyDescent="0.25">
      <c r="A4555" t="s">
        <v>371</v>
      </c>
      <c r="B4555">
        <v>40409</v>
      </c>
      <c r="C4555" t="str">
        <f t="shared" si="71"/>
        <v>40409</v>
      </c>
      <c r="D4555" t="s">
        <v>357</v>
      </c>
      <c r="E4555" t="s">
        <v>3114</v>
      </c>
      <c r="F4555" t="s">
        <v>3115</v>
      </c>
      <c r="G4555" s="144">
        <v>85.749224219999988</v>
      </c>
      <c r="H4555" t="str">
        <f>IF(VLOOKUP(A4555,$J$4:$K$19,2)="Y",IF(G4555&lt;='State Zip Codes'!$P$4,'State Zip Codes'!$P$3,IF(G4555&lt;='State Zip Codes'!$Q$4,'State Zip Codes'!$Q$3,IF(G4555&lt;='State Zip Codes'!$R$4,'State Zip Codes'!$R$3,IF(G4555&lt;='State Zip Codes'!$S$4,'State Zip Codes'!$S$3,IF(G4555&lt;='State Zip Codes'!$T$4,'State Zip Codes'!$T$3,"OUT OF TERRITORY"))))),$U$3)</f>
        <v>Zone 5</v>
      </c>
    </row>
    <row r="4556" spans="1:8" x14ac:dyDescent="0.25">
      <c r="A4556" t="s">
        <v>371</v>
      </c>
      <c r="B4556">
        <v>40311</v>
      </c>
      <c r="C4556" t="str">
        <f t="shared" si="71"/>
        <v>40311</v>
      </c>
      <c r="D4556" t="s">
        <v>357</v>
      </c>
      <c r="E4556" t="s">
        <v>3116</v>
      </c>
      <c r="F4556" t="s">
        <v>2760</v>
      </c>
      <c r="G4556" s="144">
        <v>85.749224219999988</v>
      </c>
      <c r="H4556" t="str">
        <f>IF(VLOOKUP(A4556,$J$4:$K$19,2)="Y",IF(G4556&lt;='State Zip Codes'!$P$4,'State Zip Codes'!$P$3,IF(G4556&lt;='State Zip Codes'!$Q$4,'State Zip Codes'!$Q$3,IF(G4556&lt;='State Zip Codes'!$R$4,'State Zip Codes'!$R$3,IF(G4556&lt;='State Zip Codes'!$S$4,'State Zip Codes'!$S$3,IF(G4556&lt;='State Zip Codes'!$T$4,'State Zip Codes'!$T$3,"OUT OF TERRITORY"))))),$U$3)</f>
        <v>Zone 5</v>
      </c>
    </row>
    <row r="4557" spans="1:8" x14ac:dyDescent="0.25">
      <c r="A4557" t="s">
        <v>371</v>
      </c>
      <c r="B4557">
        <v>41071</v>
      </c>
      <c r="C4557" t="str">
        <f t="shared" si="71"/>
        <v>41071</v>
      </c>
      <c r="D4557" t="s">
        <v>357</v>
      </c>
      <c r="E4557" t="s">
        <v>3105</v>
      </c>
      <c r="F4557" t="s">
        <v>3111</v>
      </c>
      <c r="G4557" s="144">
        <v>85.749224219999988</v>
      </c>
      <c r="H4557" t="str">
        <f>IF(VLOOKUP(A4557,$J$4:$K$19,2)="Y",IF(G4557&lt;='State Zip Codes'!$P$4,'State Zip Codes'!$P$3,IF(G4557&lt;='State Zip Codes'!$Q$4,'State Zip Codes'!$Q$3,IF(G4557&lt;='State Zip Codes'!$R$4,'State Zip Codes'!$R$3,IF(G4557&lt;='State Zip Codes'!$S$4,'State Zip Codes'!$S$3,IF(G4557&lt;='State Zip Codes'!$T$4,'State Zip Codes'!$T$3,"OUT OF TERRITORY"))))),$U$3)</f>
        <v>Zone 5</v>
      </c>
    </row>
    <row r="4558" spans="1:8" x14ac:dyDescent="0.25">
      <c r="A4558" t="s">
        <v>371</v>
      </c>
      <c r="B4558">
        <v>40385</v>
      </c>
      <c r="C4558" t="str">
        <f t="shared" si="71"/>
        <v>40385</v>
      </c>
      <c r="D4558" t="s">
        <v>357</v>
      </c>
      <c r="E4558" t="s">
        <v>1071</v>
      </c>
      <c r="F4558" t="s">
        <v>3117</v>
      </c>
      <c r="G4558" s="144">
        <v>85.749224219999988</v>
      </c>
      <c r="H4558" t="str">
        <f>IF(VLOOKUP(A4558,$J$4:$K$19,2)="Y",IF(G4558&lt;='State Zip Codes'!$P$4,'State Zip Codes'!$P$3,IF(G4558&lt;='State Zip Codes'!$Q$4,'State Zip Codes'!$Q$3,IF(G4558&lt;='State Zip Codes'!$R$4,'State Zip Codes'!$R$3,IF(G4558&lt;='State Zip Codes'!$S$4,'State Zip Codes'!$S$3,IF(G4558&lt;='State Zip Codes'!$T$4,'State Zip Codes'!$T$3,"OUT OF TERRITORY"))))),$U$3)</f>
        <v>Zone 5</v>
      </c>
    </row>
    <row r="4559" spans="1:8" x14ac:dyDescent="0.25">
      <c r="A4559" t="s">
        <v>371</v>
      </c>
      <c r="B4559">
        <v>42171</v>
      </c>
      <c r="C4559" t="str">
        <f t="shared" si="71"/>
        <v>42171</v>
      </c>
      <c r="D4559" t="s">
        <v>357</v>
      </c>
      <c r="E4559" t="s">
        <v>1877</v>
      </c>
      <c r="F4559" t="s">
        <v>3118</v>
      </c>
      <c r="G4559" s="144">
        <v>85.749224219999988</v>
      </c>
      <c r="H4559" t="str">
        <f>IF(VLOOKUP(A4559,$J$4:$K$19,2)="Y",IF(G4559&lt;='State Zip Codes'!$P$4,'State Zip Codes'!$P$3,IF(G4559&lt;='State Zip Codes'!$Q$4,'State Zip Codes'!$Q$3,IF(G4559&lt;='State Zip Codes'!$R$4,'State Zip Codes'!$R$3,IF(G4559&lt;='State Zip Codes'!$S$4,'State Zip Codes'!$S$3,IF(G4559&lt;='State Zip Codes'!$T$4,'State Zip Codes'!$T$3,"OUT OF TERRITORY"))))),$U$3)</f>
        <v>Zone 5</v>
      </c>
    </row>
    <row r="4560" spans="1:8" x14ac:dyDescent="0.25">
      <c r="A4560" t="s">
        <v>371</v>
      </c>
      <c r="B4560">
        <v>40403</v>
      </c>
      <c r="C4560" t="str">
        <f t="shared" si="71"/>
        <v>40403</v>
      </c>
      <c r="D4560" t="s">
        <v>357</v>
      </c>
      <c r="E4560" t="s">
        <v>1071</v>
      </c>
      <c r="F4560" t="s">
        <v>3107</v>
      </c>
      <c r="G4560" s="144">
        <v>85.749224219999988</v>
      </c>
      <c r="H4560" t="str">
        <f>IF(VLOOKUP(A4560,$J$4:$K$19,2)="Y",IF(G4560&lt;='State Zip Codes'!$P$4,'State Zip Codes'!$P$3,IF(G4560&lt;='State Zip Codes'!$Q$4,'State Zip Codes'!$Q$3,IF(G4560&lt;='State Zip Codes'!$R$4,'State Zip Codes'!$R$3,IF(G4560&lt;='State Zip Codes'!$S$4,'State Zip Codes'!$S$3,IF(G4560&lt;='State Zip Codes'!$T$4,'State Zip Codes'!$T$3,"OUT OF TERRITORY"))))),$U$3)</f>
        <v>Zone 5</v>
      </c>
    </row>
    <row r="4561" spans="1:8" x14ac:dyDescent="0.25">
      <c r="A4561" t="s">
        <v>371</v>
      </c>
      <c r="B4561">
        <v>42715</v>
      </c>
      <c r="C4561" t="str">
        <f t="shared" si="71"/>
        <v>42715</v>
      </c>
      <c r="D4561" t="s">
        <v>357</v>
      </c>
      <c r="E4561" t="s">
        <v>2095</v>
      </c>
      <c r="F4561" t="s">
        <v>3119</v>
      </c>
      <c r="G4561" s="144">
        <v>85.749224219999988</v>
      </c>
      <c r="H4561" t="str">
        <f>IF(VLOOKUP(A4561,$J$4:$K$19,2)="Y",IF(G4561&lt;='State Zip Codes'!$P$4,'State Zip Codes'!$P$3,IF(G4561&lt;='State Zip Codes'!$Q$4,'State Zip Codes'!$Q$3,IF(G4561&lt;='State Zip Codes'!$R$4,'State Zip Codes'!$R$3,IF(G4561&lt;='State Zip Codes'!$S$4,'State Zip Codes'!$S$3,IF(G4561&lt;='State Zip Codes'!$T$4,'State Zip Codes'!$T$3,"OUT OF TERRITORY"))))),$U$3)</f>
        <v>Zone 5</v>
      </c>
    </row>
    <row r="4562" spans="1:8" x14ac:dyDescent="0.25">
      <c r="A4562" t="s">
        <v>371</v>
      </c>
      <c r="B4562">
        <v>42642</v>
      </c>
      <c r="C4562" t="str">
        <f t="shared" si="71"/>
        <v>42642</v>
      </c>
      <c r="D4562" t="s">
        <v>357</v>
      </c>
      <c r="E4562" t="s">
        <v>3120</v>
      </c>
      <c r="F4562" t="s">
        <v>3121</v>
      </c>
      <c r="G4562" s="144">
        <v>86.370595409999993</v>
      </c>
      <c r="H4562" t="str">
        <f>IF(VLOOKUP(A4562,$J$4:$K$19,2)="Y",IF(G4562&lt;='State Zip Codes'!$P$4,'State Zip Codes'!$P$3,IF(G4562&lt;='State Zip Codes'!$Q$4,'State Zip Codes'!$Q$3,IF(G4562&lt;='State Zip Codes'!$R$4,'State Zip Codes'!$R$3,IF(G4562&lt;='State Zip Codes'!$S$4,'State Zip Codes'!$S$3,IF(G4562&lt;='State Zip Codes'!$T$4,'State Zip Codes'!$T$3,"OUT OF TERRITORY"))))),$U$3)</f>
        <v>Zone 5</v>
      </c>
    </row>
    <row r="4563" spans="1:8" x14ac:dyDescent="0.25">
      <c r="A4563" t="s">
        <v>371</v>
      </c>
      <c r="B4563">
        <v>42553</v>
      </c>
      <c r="C4563" t="str">
        <f t="shared" si="71"/>
        <v>42553</v>
      </c>
      <c r="D4563" t="s">
        <v>357</v>
      </c>
      <c r="E4563" t="s">
        <v>2492</v>
      </c>
      <c r="F4563" t="s">
        <v>3122</v>
      </c>
      <c r="G4563" s="144">
        <v>86.370595409999993</v>
      </c>
      <c r="H4563" t="str">
        <f>IF(VLOOKUP(A4563,$J$4:$K$19,2)="Y",IF(G4563&lt;='State Zip Codes'!$P$4,'State Zip Codes'!$P$3,IF(G4563&lt;='State Zip Codes'!$Q$4,'State Zip Codes'!$Q$3,IF(G4563&lt;='State Zip Codes'!$R$4,'State Zip Codes'!$R$3,IF(G4563&lt;='State Zip Codes'!$S$4,'State Zip Codes'!$S$3,IF(G4563&lt;='State Zip Codes'!$T$4,'State Zip Codes'!$T$3,"OUT OF TERRITORY"))))),$U$3)</f>
        <v>Zone 5</v>
      </c>
    </row>
    <row r="4564" spans="1:8" x14ac:dyDescent="0.25">
      <c r="A4564" t="s">
        <v>371</v>
      </c>
      <c r="B4564">
        <v>41064</v>
      </c>
      <c r="C4564" t="str">
        <f t="shared" si="71"/>
        <v>41064</v>
      </c>
      <c r="D4564" t="s">
        <v>357</v>
      </c>
      <c r="E4564" t="s">
        <v>3123</v>
      </c>
      <c r="F4564" t="s">
        <v>3124</v>
      </c>
      <c r="G4564" s="144">
        <v>86.370595409999993</v>
      </c>
      <c r="H4564" t="str">
        <f>IF(VLOOKUP(A4564,$J$4:$K$19,2)="Y",IF(G4564&lt;='State Zip Codes'!$P$4,'State Zip Codes'!$P$3,IF(G4564&lt;='State Zip Codes'!$Q$4,'State Zip Codes'!$Q$3,IF(G4564&lt;='State Zip Codes'!$R$4,'State Zip Codes'!$R$3,IF(G4564&lt;='State Zip Codes'!$S$4,'State Zip Codes'!$S$3,IF(G4564&lt;='State Zip Codes'!$T$4,'State Zip Codes'!$T$3,"OUT OF TERRITORY"))))),$U$3)</f>
        <v>Zone 5</v>
      </c>
    </row>
    <row r="4565" spans="1:8" x14ac:dyDescent="0.25">
      <c r="A4565" t="s">
        <v>371</v>
      </c>
      <c r="B4565">
        <v>42333</v>
      </c>
      <c r="C4565" t="str">
        <f t="shared" si="71"/>
        <v>42333</v>
      </c>
      <c r="D4565" t="s">
        <v>357</v>
      </c>
      <c r="E4565" t="s">
        <v>1752</v>
      </c>
      <c r="F4565" t="s">
        <v>2861</v>
      </c>
      <c r="G4565" s="144">
        <v>86.370595409999993</v>
      </c>
      <c r="H4565" t="str">
        <f>IF(VLOOKUP(A4565,$J$4:$K$19,2)="Y",IF(G4565&lt;='State Zip Codes'!$P$4,'State Zip Codes'!$P$3,IF(G4565&lt;='State Zip Codes'!$Q$4,'State Zip Codes'!$Q$3,IF(G4565&lt;='State Zip Codes'!$R$4,'State Zip Codes'!$R$3,IF(G4565&lt;='State Zip Codes'!$S$4,'State Zip Codes'!$S$3,IF(G4565&lt;='State Zip Codes'!$T$4,'State Zip Codes'!$T$3,"OUT OF TERRITORY"))))),$U$3)</f>
        <v>Zone 5</v>
      </c>
    </row>
    <row r="4566" spans="1:8" x14ac:dyDescent="0.25">
      <c r="A4566" t="s">
        <v>371</v>
      </c>
      <c r="B4566">
        <v>41004</v>
      </c>
      <c r="C4566" t="str">
        <f t="shared" si="71"/>
        <v>41004</v>
      </c>
      <c r="D4566" t="s">
        <v>357</v>
      </c>
      <c r="E4566" t="s">
        <v>3125</v>
      </c>
      <c r="F4566" t="s">
        <v>840</v>
      </c>
      <c r="G4566" s="144">
        <v>86.991966599999998</v>
      </c>
      <c r="H4566" t="str">
        <f>IF(VLOOKUP(A4566,$J$4:$K$19,2)="Y",IF(G4566&lt;='State Zip Codes'!$P$4,'State Zip Codes'!$P$3,IF(G4566&lt;='State Zip Codes'!$Q$4,'State Zip Codes'!$Q$3,IF(G4566&lt;='State Zip Codes'!$R$4,'State Zip Codes'!$R$3,IF(G4566&lt;='State Zip Codes'!$S$4,'State Zip Codes'!$S$3,IF(G4566&lt;='State Zip Codes'!$T$4,'State Zip Codes'!$T$3,"OUT OF TERRITORY"))))),$U$3)</f>
        <v>Zone 5</v>
      </c>
    </row>
    <row r="4567" spans="1:8" x14ac:dyDescent="0.25">
      <c r="A4567" t="s">
        <v>371</v>
      </c>
      <c r="B4567">
        <v>41075</v>
      </c>
      <c r="C4567" t="str">
        <f t="shared" si="71"/>
        <v>41075</v>
      </c>
      <c r="D4567" t="s">
        <v>357</v>
      </c>
      <c r="E4567" t="s">
        <v>3105</v>
      </c>
      <c r="F4567" t="s">
        <v>3126</v>
      </c>
      <c r="G4567" s="144">
        <v>86.991966599999998</v>
      </c>
      <c r="H4567" t="str">
        <f>IF(VLOOKUP(A4567,$J$4:$K$19,2)="Y",IF(G4567&lt;='State Zip Codes'!$P$4,'State Zip Codes'!$P$3,IF(G4567&lt;='State Zip Codes'!$Q$4,'State Zip Codes'!$Q$3,IF(G4567&lt;='State Zip Codes'!$R$4,'State Zip Codes'!$R$3,IF(G4567&lt;='State Zip Codes'!$S$4,'State Zip Codes'!$S$3,IF(G4567&lt;='State Zip Codes'!$T$4,'State Zip Codes'!$T$3,"OUT OF TERRITORY"))))),$U$3)</f>
        <v>Zone 5</v>
      </c>
    </row>
    <row r="4568" spans="1:8" x14ac:dyDescent="0.25">
      <c r="A4568" t="s">
        <v>371</v>
      </c>
      <c r="B4568">
        <v>41043</v>
      </c>
      <c r="C4568" t="str">
        <f t="shared" si="71"/>
        <v>41043</v>
      </c>
      <c r="D4568" t="s">
        <v>357</v>
      </c>
      <c r="E4568" t="s">
        <v>3125</v>
      </c>
      <c r="F4568" t="s">
        <v>3127</v>
      </c>
      <c r="G4568" s="144">
        <v>86.991966599999998</v>
      </c>
      <c r="H4568" t="str">
        <f>IF(VLOOKUP(A4568,$J$4:$K$19,2)="Y",IF(G4568&lt;='State Zip Codes'!$P$4,'State Zip Codes'!$P$3,IF(G4568&lt;='State Zip Codes'!$Q$4,'State Zip Codes'!$Q$3,IF(G4568&lt;='State Zip Codes'!$R$4,'State Zip Codes'!$R$3,IF(G4568&lt;='State Zip Codes'!$S$4,'State Zip Codes'!$S$3,IF(G4568&lt;='State Zip Codes'!$T$4,'State Zip Codes'!$T$3,"OUT OF TERRITORY"))))),$U$3)</f>
        <v>Zone 5</v>
      </c>
    </row>
    <row r="4569" spans="1:8" x14ac:dyDescent="0.25">
      <c r="A4569" t="s">
        <v>371</v>
      </c>
      <c r="B4569">
        <v>41073</v>
      </c>
      <c r="C4569" t="str">
        <f t="shared" si="71"/>
        <v>41073</v>
      </c>
      <c r="D4569" t="s">
        <v>357</v>
      </c>
      <c r="E4569" t="s">
        <v>3105</v>
      </c>
      <c r="F4569" t="s">
        <v>1260</v>
      </c>
      <c r="G4569" s="144">
        <v>86.991966599999998</v>
      </c>
      <c r="H4569" t="str">
        <f>IF(VLOOKUP(A4569,$J$4:$K$19,2)="Y",IF(G4569&lt;='State Zip Codes'!$P$4,'State Zip Codes'!$P$3,IF(G4569&lt;='State Zip Codes'!$Q$4,'State Zip Codes'!$Q$3,IF(G4569&lt;='State Zip Codes'!$R$4,'State Zip Codes'!$R$3,IF(G4569&lt;='State Zip Codes'!$S$4,'State Zip Codes'!$S$3,IF(G4569&lt;='State Zip Codes'!$T$4,'State Zip Codes'!$T$3,"OUT OF TERRITORY"))))),$U$3)</f>
        <v>Zone 5</v>
      </c>
    </row>
    <row r="4570" spans="1:8" x14ac:dyDescent="0.25">
      <c r="A4570" t="s">
        <v>371</v>
      </c>
      <c r="B4570">
        <v>41059</v>
      </c>
      <c r="C4570" t="str">
        <f t="shared" si="71"/>
        <v>41059</v>
      </c>
      <c r="D4570" t="s">
        <v>357</v>
      </c>
      <c r="E4570" t="s">
        <v>3105</v>
      </c>
      <c r="F4570" t="s">
        <v>817</v>
      </c>
      <c r="G4570" s="144">
        <v>87.613337789999989</v>
      </c>
      <c r="H4570" t="str">
        <f>IF(VLOOKUP(A4570,$J$4:$K$19,2)="Y",IF(G4570&lt;='State Zip Codes'!$P$4,'State Zip Codes'!$P$3,IF(G4570&lt;='State Zip Codes'!$Q$4,'State Zip Codes'!$Q$3,IF(G4570&lt;='State Zip Codes'!$R$4,'State Zip Codes'!$R$3,IF(G4570&lt;='State Zip Codes'!$S$4,'State Zip Codes'!$S$3,IF(G4570&lt;='State Zip Codes'!$T$4,'State Zip Codes'!$T$3,"OUT OF TERRITORY"))))),$U$3)</f>
        <v>Zone 5</v>
      </c>
    </row>
    <row r="4571" spans="1:8" x14ac:dyDescent="0.25">
      <c r="A4571" t="s">
        <v>371</v>
      </c>
      <c r="B4571">
        <v>41074</v>
      </c>
      <c r="C4571" t="str">
        <f t="shared" si="71"/>
        <v>41074</v>
      </c>
      <c r="D4571" t="s">
        <v>357</v>
      </c>
      <c r="E4571" t="s">
        <v>3105</v>
      </c>
      <c r="F4571" t="s">
        <v>1242</v>
      </c>
      <c r="G4571" s="144">
        <v>88.234708979999994</v>
      </c>
      <c r="H4571" t="str">
        <f>IF(VLOOKUP(A4571,$J$4:$K$19,2)="Y",IF(G4571&lt;='State Zip Codes'!$P$4,'State Zip Codes'!$P$3,IF(G4571&lt;='State Zip Codes'!$Q$4,'State Zip Codes'!$Q$3,IF(G4571&lt;='State Zip Codes'!$R$4,'State Zip Codes'!$R$3,IF(G4571&lt;='State Zip Codes'!$S$4,'State Zip Codes'!$S$3,IF(G4571&lt;='State Zip Codes'!$T$4,'State Zip Codes'!$T$3,"OUT OF TERRITORY"))))),$U$3)</f>
        <v>Zone 5</v>
      </c>
    </row>
    <row r="4572" spans="1:8" x14ac:dyDescent="0.25">
      <c r="A4572" t="s">
        <v>371</v>
      </c>
      <c r="B4572">
        <v>42130</v>
      </c>
      <c r="C4572" t="str">
        <f t="shared" si="71"/>
        <v>42130</v>
      </c>
      <c r="D4572" t="s">
        <v>357</v>
      </c>
      <c r="E4572" t="s">
        <v>3084</v>
      </c>
      <c r="F4572" t="s">
        <v>3128</v>
      </c>
      <c r="G4572" s="144">
        <v>88.234708979999994</v>
      </c>
      <c r="H4572" t="str">
        <f>IF(VLOOKUP(A4572,$J$4:$K$19,2)="Y",IF(G4572&lt;='State Zip Codes'!$P$4,'State Zip Codes'!$P$3,IF(G4572&lt;='State Zip Codes'!$Q$4,'State Zip Codes'!$Q$3,IF(G4572&lt;='State Zip Codes'!$R$4,'State Zip Codes'!$R$3,IF(G4572&lt;='State Zip Codes'!$S$4,'State Zip Codes'!$S$3,IF(G4572&lt;='State Zip Codes'!$T$4,'State Zip Codes'!$T$3,"OUT OF TERRITORY"))))),$U$3)</f>
        <v>Zone 5</v>
      </c>
    </row>
    <row r="4573" spans="1:8" x14ac:dyDescent="0.25">
      <c r="A4573" t="s">
        <v>371</v>
      </c>
      <c r="B4573">
        <v>42141</v>
      </c>
      <c r="C4573" t="str">
        <f t="shared" si="71"/>
        <v>42141</v>
      </c>
      <c r="D4573" t="s">
        <v>357</v>
      </c>
      <c r="E4573" t="s">
        <v>3084</v>
      </c>
      <c r="F4573" t="s">
        <v>3129</v>
      </c>
      <c r="G4573" s="144">
        <v>88.856080169999998</v>
      </c>
      <c r="H4573" t="str">
        <f>IF(VLOOKUP(A4573,$J$4:$K$19,2)="Y",IF(G4573&lt;='State Zip Codes'!$P$4,'State Zip Codes'!$P$3,IF(G4573&lt;='State Zip Codes'!$Q$4,'State Zip Codes'!$Q$3,IF(G4573&lt;='State Zip Codes'!$R$4,'State Zip Codes'!$R$3,IF(G4573&lt;='State Zip Codes'!$S$4,'State Zip Codes'!$S$3,IF(G4573&lt;='State Zip Codes'!$T$4,'State Zip Codes'!$T$3,"OUT OF TERRITORY"))))),$U$3)</f>
        <v>Zone 5</v>
      </c>
    </row>
    <row r="4574" spans="1:8" x14ac:dyDescent="0.25">
      <c r="A4574" t="s">
        <v>371</v>
      </c>
      <c r="B4574">
        <v>42159</v>
      </c>
      <c r="C4574" t="str">
        <f t="shared" si="71"/>
        <v>42159</v>
      </c>
      <c r="D4574" t="s">
        <v>357</v>
      </c>
      <c r="E4574" t="s">
        <v>1877</v>
      </c>
      <c r="F4574" t="s">
        <v>1991</v>
      </c>
      <c r="G4574" s="144">
        <v>90.098822549999994</v>
      </c>
      <c r="H4574" t="str">
        <f>IF(VLOOKUP(A4574,$J$4:$K$19,2)="Y",IF(G4574&lt;='State Zip Codes'!$P$4,'State Zip Codes'!$P$3,IF(G4574&lt;='State Zip Codes'!$Q$4,'State Zip Codes'!$Q$3,IF(G4574&lt;='State Zip Codes'!$R$4,'State Zip Codes'!$R$3,IF(G4574&lt;='State Zip Codes'!$S$4,'State Zip Codes'!$S$3,IF(G4574&lt;='State Zip Codes'!$T$4,'State Zip Codes'!$T$3,"OUT OF TERRITORY"))))),$U$3)</f>
        <v>Zone 5</v>
      </c>
    </row>
    <row r="4575" spans="1:8" x14ac:dyDescent="0.25">
      <c r="A4575" t="s">
        <v>371</v>
      </c>
      <c r="B4575">
        <v>42166</v>
      </c>
      <c r="C4575" t="str">
        <f t="shared" si="71"/>
        <v>42166</v>
      </c>
      <c r="D4575" t="s">
        <v>357</v>
      </c>
      <c r="E4575" t="s">
        <v>3077</v>
      </c>
      <c r="F4575" t="s">
        <v>3130</v>
      </c>
      <c r="G4575" s="144">
        <v>90.098822549999994</v>
      </c>
      <c r="H4575" t="str">
        <f>IF(VLOOKUP(A4575,$J$4:$K$19,2)="Y",IF(G4575&lt;='State Zip Codes'!$P$4,'State Zip Codes'!$P$3,IF(G4575&lt;='State Zip Codes'!$Q$4,'State Zip Codes'!$Q$3,IF(G4575&lt;='State Zip Codes'!$R$4,'State Zip Codes'!$R$3,IF(G4575&lt;='State Zip Codes'!$S$4,'State Zip Codes'!$S$3,IF(G4575&lt;='State Zip Codes'!$T$4,'State Zip Codes'!$T$3,"OUT OF TERRITORY"))))),$U$3)</f>
        <v>Zone 5</v>
      </c>
    </row>
    <row r="4576" spans="1:8" x14ac:dyDescent="0.25">
      <c r="A4576" t="s">
        <v>371</v>
      </c>
      <c r="B4576">
        <v>42544</v>
      </c>
      <c r="C4576" t="str">
        <f t="shared" si="71"/>
        <v>42544</v>
      </c>
      <c r="D4576" t="s">
        <v>357</v>
      </c>
      <c r="E4576" t="s">
        <v>2492</v>
      </c>
      <c r="F4576" t="s">
        <v>3131</v>
      </c>
      <c r="G4576" s="144">
        <v>90.098822549999994</v>
      </c>
      <c r="H4576" t="str">
        <f>IF(VLOOKUP(A4576,$J$4:$K$19,2)="Y",IF(G4576&lt;='State Zip Codes'!$P$4,'State Zip Codes'!$P$3,IF(G4576&lt;='State Zip Codes'!$Q$4,'State Zip Codes'!$Q$3,IF(G4576&lt;='State Zip Codes'!$R$4,'State Zip Codes'!$R$3,IF(G4576&lt;='State Zip Codes'!$S$4,'State Zip Codes'!$S$3,IF(G4576&lt;='State Zip Codes'!$T$4,'State Zip Codes'!$T$3,"OUT OF TERRITORY"))))),$U$3)</f>
        <v>Zone 5</v>
      </c>
    </row>
    <row r="4577" spans="1:8" x14ac:dyDescent="0.25">
      <c r="A4577" t="s">
        <v>371</v>
      </c>
      <c r="B4577">
        <v>42320</v>
      </c>
      <c r="C4577" t="str">
        <f t="shared" si="71"/>
        <v>42320</v>
      </c>
      <c r="D4577" t="s">
        <v>357</v>
      </c>
      <c r="E4577" t="s">
        <v>1752</v>
      </c>
      <c r="F4577" t="s">
        <v>3132</v>
      </c>
      <c r="G4577" s="144">
        <v>90.098822549999994</v>
      </c>
      <c r="H4577" t="str">
        <f>IF(VLOOKUP(A4577,$J$4:$K$19,2)="Y",IF(G4577&lt;='State Zip Codes'!$P$4,'State Zip Codes'!$P$3,IF(G4577&lt;='State Zip Codes'!$Q$4,'State Zip Codes'!$Q$3,IF(G4577&lt;='State Zip Codes'!$R$4,'State Zip Codes'!$R$3,IF(G4577&lt;='State Zip Codes'!$S$4,'State Zip Codes'!$S$3,IF(G4577&lt;='State Zip Codes'!$T$4,'State Zip Codes'!$T$3,"OUT OF TERRITORY"))))),$U$3)</f>
        <v>Zone 5</v>
      </c>
    </row>
    <row r="4578" spans="1:8" x14ac:dyDescent="0.25">
      <c r="A4578" t="s">
        <v>371</v>
      </c>
      <c r="B4578">
        <v>40353</v>
      </c>
      <c r="C4578" t="str">
        <f t="shared" si="71"/>
        <v>40353</v>
      </c>
      <c r="D4578" t="s">
        <v>357</v>
      </c>
      <c r="E4578" t="s">
        <v>1586</v>
      </c>
      <c r="F4578" t="s">
        <v>2179</v>
      </c>
      <c r="G4578" s="144">
        <v>90.720193739999999</v>
      </c>
      <c r="H4578" t="str">
        <f>IF(VLOOKUP(A4578,$J$4:$K$19,2)="Y",IF(G4578&lt;='State Zip Codes'!$P$4,'State Zip Codes'!$P$3,IF(G4578&lt;='State Zip Codes'!$Q$4,'State Zip Codes'!$Q$3,IF(G4578&lt;='State Zip Codes'!$R$4,'State Zip Codes'!$R$3,IF(G4578&lt;='State Zip Codes'!$S$4,'State Zip Codes'!$S$3,IF(G4578&lt;='State Zip Codes'!$T$4,'State Zip Codes'!$T$3,"OUT OF TERRITORY"))))),$U$3)</f>
        <v>Zone 5</v>
      </c>
    </row>
    <row r="4579" spans="1:8" x14ac:dyDescent="0.25">
      <c r="A4579" t="s">
        <v>371</v>
      </c>
      <c r="B4579">
        <v>42629</v>
      </c>
      <c r="C4579" t="str">
        <f t="shared" si="71"/>
        <v>42629</v>
      </c>
      <c r="D4579" t="s">
        <v>357</v>
      </c>
      <c r="E4579" t="s">
        <v>3120</v>
      </c>
      <c r="F4579" t="s">
        <v>425</v>
      </c>
      <c r="G4579" s="144">
        <v>90.720193739999999</v>
      </c>
      <c r="H4579" t="str">
        <f>IF(VLOOKUP(A4579,$J$4:$K$19,2)="Y",IF(G4579&lt;='State Zip Codes'!$P$4,'State Zip Codes'!$P$3,IF(G4579&lt;='State Zip Codes'!$Q$4,'State Zip Codes'!$Q$3,IF(G4579&lt;='State Zip Codes'!$R$4,'State Zip Codes'!$R$3,IF(G4579&lt;='State Zip Codes'!$S$4,'State Zip Codes'!$S$3,IF(G4579&lt;='State Zip Codes'!$T$4,'State Zip Codes'!$T$3,"OUT OF TERRITORY"))))),$U$3)</f>
        <v>Zone 5</v>
      </c>
    </row>
    <row r="4580" spans="1:8" x14ac:dyDescent="0.25">
      <c r="A4580" t="s">
        <v>371</v>
      </c>
      <c r="B4580">
        <v>40456</v>
      </c>
      <c r="C4580" t="str">
        <f t="shared" si="71"/>
        <v>40456</v>
      </c>
      <c r="D4580" t="s">
        <v>357</v>
      </c>
      <c r="E4580" t="s">
        <v>3114</v>
      </c>
      <c r="F4580" t="s">
        <v>2362</v>
      </c>
      <c r="G4580" s="144">
        <v>91.34156492999999</v>
      </c>
      <c r="H4580" t="str">
        <f>IF(VLOOKUP(A4580,$J$4:$K$19,2)="Y",IF(G4580&lt;='State Zip Codes'!$P$4,'State Zip Codes'!$P$3,IF(G4580&lt;='State Zip Codes'!$Q$4,'State Zip Codes'!$Q$3,IF(G4580&lt;='State Zip Codes'!$R$4,'State Zip Codes'!$R$3,IF(G4580&lt;='State Zip Codes'!$S$4,'State Zip Codes'!$S$3,IF(G4580&lt;='State Zip Codes'!$T$4,'State Zip Codes'!$T$3,"OUT OF TERRITORY"))))),$U$3)</f>
        <v>Zone 5</v>
      </c>
    </row>
    <row r="4581" spans="1:8" x14ac:dyDescent="0.25">
      <c r="A4581" t="s">
        <v>371</v>
      </c>
      <c r="B4581">
        <v>42261</v>
      </c>
      <c r="C4581" t="str">
        <f t="shared" si="71"/>
        <v>42261</v>
      </c>
      <c r="D4581" t="s">
        <v>357</v>
      </c>
      <c r="E4581" t="s">
        <v>2198</v>
      </c>
      <c r="F4581" t="s">
        <v>2539</v>
      </c>
      <c r="G4581" s="144">
        <v>91.34156492999999</v>
      </c>
      <c r="H4581" t="str">
        <f>IF(VLOOKUP(A4581,$J$4:$K$19,2)="Y",IF(G4581&lt;='State Zip Codes'!$P$4,'State Zip Codes'!$P$3,IF(G4581&lt;='State Zip Codes'!$Q$4,'State Zip Codes'!$Q$3,IF(G4581&lt;='State Zip Codes'!$R$4,'State Zip Codes'!$R$3,IF(G4581&lt;='State Zip Codes'!$S$4,'State Zip Codes'!$S$3,IF(G4581&lt;='State Zip Codes'!$T$4,'State Zip Codes'!$T$3,"OUT OF TERRITORY"))))),$U$3)</f>
        <v>Zone 5</v>
      </c>
    </row>
    <row r="4582" spans="1:8" x14ac:dyDescent="0.25">
      <c r="A4582" t="s">
        <v>371</v>
      </c>
      <c r="B4582">
        <v>42376</v>
      </c>
      <c r="C4582" t="str">
        <f t="shared" si="71"/>
        <v>42376</v>
      </c>
      <c r="D4582" t="s">
        <v>357</v>
      </c>
      <c r="E4582" t="s">
        <v>2729</v>
      </c>
      <c r="F4582" t="s">
        <v>1698</v>
      </c>
      <c r="G4582" s="144">
        <v>91.34156492999999</v>
      </c>
      <c r="H4582" t="str">
        <f>IF(VLOOKUP(A4582,$J$4:$K$19,2)="Y",IF(G4582&lt;='State Zip Codes'!$P$4,'State Zip Codes'!$P$3,IF(G4582&lt;='State Zip Codes'!$Q$4,'State Zip Codes'!$Q$3,IF(G4582&lt;='State Zip Codes'!$R$4,'State Zip Codes'!$R$3,IF(G4582&lt;='State Zip Codes'!$S$4,'State Zip Codes'!$S$3,IF(G4582&lt;='State Zip Codes'!$T$4,'State Zip Codes'!$T$3,"OUT OF TERRITORY"))))),$U$3)</f>
        <v>Zone 5</v>
      </c>
    </row>
    <row r="4583" spans="1:8" x14ac:dyDescent="0.25">
      <c r="A4583" t="s">
        <v>371</v>
      </c>
      <c r="B4583">
        <v>42354</v>
      </c>
      <c r="C4583" t="str">
        <f t="shared" si="71"/>
        <v>42354</v>
      </c>
      <c r="D4583" t="s">
        <v>357</v>
      </c>
      <c r="E4583" t="s">
        <v>1752</v>
      </c>
      <c r="F4583" t="s">
        <v>3133</v>
      </c>
      <c r="G4583" s="144">
        <v>91.34156492999999</v>
      </c>
      <c r="H4583" t="str">
        <f>IF(VLOOKUP(A4583,$J$4:$K$19,2)="Y",IF(G4583&lt;='State Zip Codes'!$P$4,'State Zip Codes'!$P$3,IF(G4583&lt;='State Zip Codes'!$Q$4,'State Zip Codes'!$Q$3,IF(G4583&lt;='State Zip Codes'!$R$4,'State Zip Codes'!$R$3,IF(G4583&lt;='State Zip Codes'!$S$4,'State Zip Codes'!$S$3,IF(G4583&lt;='State Zip Codes'!$T$4,'State Zip Codes'!$T$3,"OUT OF TERRITORY"))))),$U$3)</f>
        <v>Zone 5</v>
      </c>
    </row>
    <row r="4584" spans="1:8" x14ac:dyDescent="0.25">
      <c r="A4584" t="s">
        <v>371</v>
      </c>
      <c r="B4584">
        <v>40374</v>
      </c>
      <c r="C4584" t="str">
        <f t="shared" si="71"/>
        <v>40374</v>
      </c>
      <c r="D4584" t="s">
        <v>357</v>
      </c>
      <c r="E4584" t="s">
        <v>2086</v>
      </c>
      <c r="F4584" t="s">
        <v>3134</v>
      </c>
      <c r="G4584" s="144">
        <v>91.34156492999999</v>
      </c>
      <c r="H4584" t="str">
        <f>IF(VLOOKUP(A4584,$J$4:$K$19,2)="Y",IF(G4584&lt;='State Zip Codes'!$P$4,'State Zip Codes'!$P$3,IF(G4584&lt;='State Zip Codes'!$Q$4,'State Zip Codes'!$Q$3,IF(G4584&lt;='State Zip Codes'!$R$4,'State Zip Codes'!$R$3,IF(G4584&lt;='State Zip Codes'!$S$4,'State Zip Codes'!$S$3,IF(G4584&lt;='State Zip Codes'!$T$4,'State Zip Codes'!$T$3,"OUT OF TERRITORY"))))),$U$3)</f>
        <v>Zone 5</v>
      </c>
    </row>
    <row r="4585" spans="1:8" x14ac:dyDescent="0.25">
      <c r="A4585" t="s">
        <v>371</v>
      </c>
      <c r="B4585">
        <v>42124</v>
      </c>
      <c r="C4585" t="str">
        <f t="shared" si="71"/>
        <v>42124</v>
      </c>
      <c r="D4585" t="s">
        <v>357</v>
      </c>
      <c r="E4585" t="s">
        <v>3077</v>
      </c>
      <c r="F4585" t="s">
        <v>3135</v>
      </c>
      <c r="G4585" s="144">
        <v>91.962936119999995</v>
      </c>
      <c r="H4585" t="str">
        <f>IF(VLOOKUP(A4585,$J$4:$K$19,2)="Y",IF(G4585&lt;='State Zip Codes'!$P$4,'State Zip Codes'!$P$3,IF(G4585&lt;='State Zip Codes'!$Q$4,'State Zip Codes'!$Q$3,IF(G4585&lt;='State Zip Codes'!$R$4,'State Zip Codes'!$R$3,IF(G4585&lt;='State Zip Codes'!$S$4,'State Zip Codes'!$S$3,IF(G4585&lt;='State Zip Codes'!$T$4,'State Zip Codes'!$T$3,"OUT OF TERRITORY"))))),$U$3)</f>
        <v>Zone 5</v>
      </c>
    </row>
    <row r="4586" spans="1:8" x14ac:dyDescent="0.25">
      <c r="A4586" t="s">
        <v>371</v>
      </c>
      <c r="B4586">
        <v>40460</v>
      </c>
      <c r="C4586" t="str">
        <f t="shared" si="71"/>
        <v>40460</v>
      </c>
      <c r="D4586" t="s">
        <v>357</v>
      </c>
      <c r="E4586" t="s">
        <v>3114</v>
      </c>
      <c r="F4586" t="s">
        <v>739</v>
      </c>
      <c r="G4586" s="144">
        <v>92.58430731</v>
      </c>
      <c r="H4586" t="str">
        <f>IF(VLOOKUP(A4586,$J$4:$K$19,2)="Y",IF(G4586&lt;='State Zip Codes'!$P$4,'State Zip Codes'!$P$3,IF(G4586&lt;='State Zip Codes'!$Q$4,'State Zip Codes'!$Q$3,IF(G4586&lt;='State Zip Codes'!$R$4,'State Zip Codes'!$R$3,IF(G4586&lt;='State Zip Codes'!$S$4,'State Zip Codes'!$S$3,IF(G4586&lt;='State Zip Codes'!$T$4,'State Zip Codes'!$T$3,"OUT OF TERRITORY"))))),$U$3)</f>
        <v>Zone 5</v>
      </c>
    </row>
    <row r="4587" spans="1:8" x14ac:dyDescent="0.25">
      <c r="A4587" t="s">
        <v>371</v>
      </c>
      <c r="B4587">
        <v>40350</v>
      </c>
      <c r="C4587" t="str">
        <f t="shared" si="71"/>
        <v>40350</v>
      </c>
      <c r="D4587" t="s">
        <v>357</v>
      </c>
      <c r="E4587" t="s">
        <v>3116</v>
      </c>
      <c r="F4587" t="s">
        <v>3136</v>
      </c>
      <c r="G4587" s="144">
        <v>93.205678499999991</v>
      </c>
      <c r="H4587" t="str">
        <f>IF(VLOOKUP(A4587,$J$4:$K$19,2)="Y",IF(G4587&lt;='State Zip Codes'!$P$4,'State Zip Codes'!$P$3,IF(G4587&lt;='State Zip Codes'!$Q$4,'State Zip Codes'!$Q$3,IF(G4587&lt;='State Zip Codes'!$R$4,'State Zip Codes'!$R$3,IF(G4587&lt;='State Zip Codes'!$S$4,'State Zip Codes'!$S$3,IF(G4587&lt;='State Zip Codes'!$T$4,'State Zip Codes'!$T$3,"OUT OF TERRITORY"))))),$U$3)</f>
        <v>Zone 5</v>
      </c>
    </row>
    <row r="4588" spans="1:8" x14ac:dyDescent="0.25">
      <c r="A4588" t="s">
        <v>371</v>
      </c>
      <c r="B4588">
        <v>42352</v>
      </c>
      <c r="C4588" t="str">
        <f t="shared" si="71"/>
        <v>42352</v>
      </c>
      <c r="D4588" t="s">
        <v>357</v>
      </c>
      <c r="E4588" t="s">
        <v>1758</v>
      </c>
      <c r="F4588" t="s">
        <v>517</v>
      </c>
      <c r="G4588" s="144">
        <v>93.205678499999991</v>
      </c>
      <c r="H4588" t="str">
        <f>IF(VLOOKUP(A4588,$J$4:$K$19,2)="Y",IF(G4588&lt;='State Zip Codes'!$P$4,'State Zip Codes'!$P$3,IF(G4588&lt;='State Zip Codes'!$Q$4,'State Zip Codes'!$Q$3,IF(G4588&lt;='State Zip Codes'!$R$4,'State Zip Codes'!$R$3,IF(G4588&lt;='State Zip Codes'!$S$4,'State Zip Codes'!$S$3,IF(G4588&lt;='State Zip Codes'!$T$4,'State Zip Codes'!$T$3,"OUT OF TERRITORY"))))),$U$3)</f>
        <v>Zone 5</v>
      </c>
    </row>
    <row r="4589" spans="1:8" x14ac:dyDescent="0.25">
      <c r="A4589" t="s">
        <v>371</v>
      </c>
      <c r="B4589">
        <v>42503</v>
      </c>
      <c r="C4589" t="str">
        <f t="shared" si="71"/>
        <v>42503</v>
      </c>
      <c r="D4589" t="s">
        <v>357</v>
      </c>
      <c r="E4589" t="s">
        <v>2492</v>
      </c>
      <c r="F4589" t="s">
        <v>607</v>
      </c>
      <c r="G4589" s="144">
        <v>93.827049689999996</v>
      </c>
      <c r="H4589" t="str">
        <f>IF(VLOOKUP(A4589,$J$4:$K$19,2)="Y",IF(G4589&lt;='State Zip Codes'!$P$4,'State Zip Codes'!$P$3,IF(G4589&lt;='State Zip Codes'!$Q$4,'State Zip Codes'!$Q$3,IF(G4589&lt;='State Zip Codes'!$R$4,'State Zip Codes'!$R$3,IF(G4589&lt;='State Zip Codes'!$S$4,'State Zip Codes'!$S$3,IF(G4589&lt;='State Zip Codes'!$T$4,'State Zip Codes'!$T$3,"OUT OF TERRITORY"))))),$U$3)</f>
        <v>Zone 5</v>
      </c>
    </row>
    <row r="4590" spans="1:8" x14ac:dyDescent="0.25">
      <c r="A4590" t="s">
        <v>371</v>
      </c>
      <c r="B4590">
        <v>41044</v>
      </c>
      <c r="C4590" t="str">
        <f t="shared" si="71"/>
        <v>41044</v>
      </c>
      <c r="D4590" t="s">
        <v>357</v>
      </c>
      <c r="E4590" t="s">
        <v>3125</v>
      </c>
      <c r="F4590" t="s">
        <v>2351</v>
      </c>
      <c r="G4590" s="144">
        <v>93.827049689999996</v>
      </c>
      <c r="H4590" t="str">
        <f>IF(VLOOKUP(A4590,$J$4:$K$19,2)="Y",IF(G4590&lt;='State Zip Codes'!$P$4,'State Zip Codes'!$P$3,IF(G4590&lt;='State Zip Codes'!$Q$4,'State Zip Codes'!$Q$3,IF(G4590&lt;='State Zip Codes'!$R$4,'State Zip Codes'!$R$3,IF(G4590&lt;='State Zip Codes'!$S$4,'State Zip Codes'!$S$3,IF(G4590&lt;='State Zip Codes'!$T$4,'State Zip Codes'!$T$3,"OUT OF TERRITORY"))))),$U$3)</f>
        <v>Zone 5</v>
      </c>
    </row>
    <row r="4591" spans="1:8" x14ac:dyDescent="0.25">
      <c r="A4591" t="s">
        <v>371</v>
      </c>
      <c r="B4591">
        <v>41039</v>
      </c>
      <c r="C4591" t="str">
        <f t="shared" si="71"/>
        <v>41039</v>
      </c>
      <c r="D4591" t="s">
        <v>357</v>
      </c>
      <c r="E4591" t="s">
        <v>599</v>
      </c>
      <c r="F4591" t="s">
        <v>2396</v>
      </c>
      <c r="G4591" s="144">
        <v>93.827049689999996</v>
      </c>
      <c r="H4591" t="str">
        <f>IF(VLOOKUP(A4591,$J$4:$K$19,2)="Y",IF(G4591&lt;='State Zip Codes'!$P$4,'State Zip Codes'!$P$3,IF(G4591&lt;='State Zip Codes'!$Q$4,'State Zip Codes'!$Q$3,IF(G4591&lt;='State Zip Codes'!$R$4,'State Zip Codes'!$R$3,IF(G4591&lt;='State Zip Codes'!$S$4,'State Zip Codes'!$S$3,IF(G4591&lt;='State Zip Codes'!$T$4,'State Zip Codes'!$T$3,"OUT OF TERRITORY"))))),$U$3)</f>
        <v>Zone 5</v>
      </c>
    </row>
    <row r="4592" spans="1:8" x14ac:dyDescent="0.25">
      <c r="A4592" t="s">
        <v>371</v>
      </c>
      <c r="B4592">
        <v>42101</v>
      </c>
      <c r="C4592" t="str">
        <f t="shared" si="71"/>
        <v>42101</v>
      </c>
      <c r="D4592" t="s">
        <v>357</v>
      </c>
      <c r="E4592" t="s">
        <v>1877</v>
      </c>
      <c r="F4592" t="s">
        <v>898</v>
      </c>
      <c r="G4592" s="144">
        <v>93.827049689999996</v>
      </c>
      <c r="H4592" t="str">
        <f>IF(VLOOKUP(A4592,$J$4:$K$19,2)="Y",IF(G4592&lt;='State Zip Codes'!$P$4,'State Zip Codes'!$P$3,IF(G4592&lt;='State Zip Codes'!$Q$4,'State Zip Codes'!$Q$3,IF(G4592&lt;='State Zip Codes'!$R$4,'State Zip Codes'!$R$3,IF(G4592&lt;='State Zip Codes'!$S$4,'State Zip Codes'!$S$3,IF(G4592&lt;='State Zip Codes'!$T$4,'State Zip Codes'!$T$3,"OUT OF TERRITORY"))))),$U$3)</f>
        <v>Zone 5</v>
      </c>
    </row>
    <row r="4593" spans="1:8" x14ac:dyDescent="0.25">
      <c r="A4593" t="s">
        <v>371</v>
      </c>
      <c r="B4593">
        <v>40312</v>
      </c>
      <c r="C4593" t="str">
        <f t="shared" si="71"/>
        <v>40312</v>
      </c>
      <c r="D4593" t="s">
        <v>357</v>
      </c>
      <c r="E4593" t="s">
        <v>3137</v>
      </c>
      <c r="F4593" t="s">
        <v>2250</v>
      </c>
      <c r="G4593" s="144">
        <v>93.827049689999996</v>
      </c>
      <c r="H4593" t="str">
        <f>IF(VLOOKUP(A4593,$J$4:$K$19,2)="Y",IF(G4593&lt;='State Zip Codes'!$P$4,'State Zip Codes'!$P$3,IF(G4593&lt;='State Zip Codes'!$Q$4,'State Zip Codes'!$Q$3,IF(G4593&lt;='State Zip Codes'!$R$4,'State Zip Codes'!$R$3,IF(G4593&lt;='State Zip Codes'!$S$4,'State Zip Codes'!$S$3,IF(G4593&lt;='State Zip Codes'!$T$4,'State Zip Codes'!$T$3,"OUT OF TERRITORY"))))),$U$3)</f>
        <v>Zone 5</v>
      </c>
    </row>
    <row r="4594" spans="1:8" x14ac:dyDescent="0.25">
      <c r="A4594" t="s">
        <v>371</v>
      </c>
      <c r="B4594">
        <v>42328</v>
      </c>
      <c r="C4594" t="str">
        <f t="shared" si="71"/>
        <v>42328</v>
      </c>
      <c r="D4594" t="s">
        <v>357</v>
      </c>
      <c r="E4594" t="s">
        <v>1752</v>
      </c>
      <c r="F4594" t="s">
        <v>3138</v>
      </c>
      <c r="G4594" s="144">
        <v>94.44842088</v>
      </c>
      <c r="H4594" t="str">
        <f>IF(VLOOKUP(A4594,$J$4:$K$19,2)="Y",IF(G4594&lt;='State Zip Codes'!$P$4,'State Zip Codes'!$P$3,IF(G4594&lt;='State Zip Codes'!$Q$4,'State Zip Codes'!$Q$3,IF(G4594&lt;='State Zip Codes'!$R$4,'State Zip Codes'!$R$3,IF(G4594&lt;='State Zip Codes'!$S$4,'State Zip Codes'!$S$3,IF(G4594&lt;='State Zip Codes'!$T$4,'State Zip Codes'!$T$3,"OUT OF TERRITORY"))))),$U$3)</f>
        <v>Zone 5</v>
      </c>
    </row>
    <row r="4595" spans="1:8" x14ac:dyDescent="0.25">
      <c r="A4595" t="s">
        <v>371</v>
      </c>
      <c r="B4595">
        <v>41002</v>
      </c>
      <c r="C4595" t="str">
        <f t="shared" si="71"/>
        <v>41002</v>
      </c>
      <c r="D4595" t="s">
        <v>357</v>
      </c>
      <c r="E4595" t="s">
        <v>3125</v>
      </c>
      <c r="F4595" t="s">
        <v>2193</v>
      </c>
      <c r="G4595" s="144">
        <v>95.069792069999991</v>
      </c>
      <c r="H4595" t="str">
        <f>IF(VLOOKUP(A4595,$J$4:$K$19,2)="Y",IF(G4595&lt;='State Zip Codes'!$P$4,'State Zip Codes'!$P$3,IF(G4595&lt;='State Zip Codes'!$Q$4,'State Zip Codes'!$Q$3,IF(G4595&lt;='State Zip Codes'!$R$4,'State Zip Codes'!$R$3,IF(G4595&lt;='State Zip Codes'!$S$4,'State Zip Codes'!$S$3,IF(G4595&lt;='State Zip Codes'!$T$4,'State Zip Codes'!$T$3,"OUT OF TERRITORY"))))),$U$3)</f>
        <v>Zone 5</v>
      </c>
    </row>
    <row r="4596" spans="1:8" x14ac:dyDescent="0.25">
      <c r="A4596" t="s">
        <v>371</v>
      </c>
      <c r="B4596">
        <v>40337</v>
      </c>
      <c r="C4596" t="str">
        <f t="shared" si="71"/>
        <v>40337</v>
      </c>
      <c r="D4596" t="s">
        <v>357</v>
      </c>
      <c r="E4596" t="s">
        <v>1586</v>
      </c>
      <c r="F4596" t="s">
        <v>2822</v>
      </c>
      <c r="G4596" s="144">
        <v>95.069792069999991</v>
      </c>
      <c r="H4596" t="str">
        <f>IF(VLOOKUP(A4596,$J$4:$K$19,2)="Y",IF(G4596&lt;='State Zip Codes'!$P$4,'State Zip Codes'!$P$3,IF(G4596&lt;='State Zip Codes'!$Q$4,'State Zip Codes'!$Q$3,IF(G4596&lt;='State Zip Codes'!$R$4,'State Zip Codes'!$R$3,IF(G4596&lt;='State Zip Codes'!$S$4,'State Zip Codes'!$S$3,IF(G4596&lt;='State Zip Codes'!$T$4,'State Zip Codes'!$T$3,"OUT OF TERRITORY"))))),$U$3)</f>
        <v>Zone 5</v>
      </c>
    </row>
    <row r="4597" spans="1:8" x14ac:dyDescent="0.25">
      <c r="A4597" t="s">
        <v>371</v>
      </c>
      <c r="B4597">
        <v>42103</v>
      </c>
      <c r="C4597" t="str">
        <f t="shared" si="71"/>
        <v>42103</v>
      </c>
      <c r="D4597" t="s">
        <v>357</v>
      </c>
      <c r="E4597" t="s">
        <v>1877</v>
      </c>
      <c r="F4597" t="s">
        <v>898</v>
      </c>
      <c r="G4597" s="144">
        <v>95.069792069999991</v>
      </c>
      <c r="H4597" t="str">
        <f>IF(VLOOKUP(A4597,$J$4:$K$19,2)="Y",IF(G4597&lt;='State Zip Codes'!$P$4,'State Zip Codes'!$P$3,IF(G4597&lt;='State Zip Codes'!$Q$4,'State Zip Codes'!$Q$3,IF(G4597&lt;='State Zip Codes'!$R$4,'State Zip Codes'!$R$3,IF(G4597&lt;='State Zip Codes'!$S$4,'State Zip Codes'!$S$3,IF(G4597&lt;='State Zip Codes'!$T$4,'State Zip Codes'!$T$3,"OUT OF TERRITORY"))))),$U$3)</f>
        <v>Zone 5</v>
      </c>
    </row>
    <row r="4598" spans="1:8" x14ac:dyDescent="0.25">
      <c r="A4598" t="s">
        <v>371</v>
      </c>
      <c r="B4598">
        <v>42533</v>
      </c>
      <c r="C4598" t="str">
        <f t="shared" si="71"/>
        <v>42533</v>
      </c>
      <c r="D4598" t="s">
        <v>357</v>
      </c>
      <c r="E4598" t="s">
        <v>2492</v>
      </c>
      <c r="F4598" t="s">
        <v>3139</v>
      </c>
      <c r="G4598" s="144">
        <v>95.069792069999991</v>
      </c>
      <c r="H4598" t="str">
        <f>IF(VLOOKUP(A4598,$J$4:$K$19,2)="Y",IF(G4598&lt;='State Zip Codes'!$P$4,'State Zip Codes'!$P$3,IF(G4598&lt;='State Zip Codes'!$Q$4,'State Zip Codes'!$Q$3,IF(G4598&lt;='State Zip Codes'!$R$4,'State Zip Codes'!$R$3,IF(G4598&lt;='State Zip Codes'!$S$4,'State Zip Codes'!$S$3,IF(G4598&lt;='State Zip Codes'!$T$4,'State Zip Codes'!$T$3,"OUT OF TERRITORY"))))),$U$3)</f>
        <v>Zone 5</v>
      </c>
    </row>
    <row r="4599" spans="1:8" x14ac:dyDescent="0.25">
      <c r="A4599" t="s">
        <v>371</v>
      </c>
      <c r="B4599">
        <v>42156</v>
      </c>
      <c r="C4599" t="str">
        <f t="shared" si="71"/>
        <v>42156</v>
      </c>
      <c r="D4599" t="s">
        <v>357</v>
      </c>
      <c r="E4599" t="s">
        <v>3084</v>
      </c>
      <c r="F4599" t="s">
        <v>3140</v>
      </c>
      <c r="G4599" s="144">
        <v>95.069792069999991</v>
      </c>
      <c r="H4599" t="str">
        <f>IF(VLOOKUP(A4599,$J$4:$K$19,2)="Y",IF(G4599&lt;='State Zip Codes'!$P$4,'State Zip Codes'!$P$3,IF(G4599&lt;='State Zip Codes'!$Q$4,'State Zip Codes'!$Q$3,IF(G4599&lt;='State Zip Codes'!$R$4,'State Zip Codes'!$R$3,IF(G4599&lt;='State Zip Codes'!$S$4,'State Zip Codes'!$S$3,IF(G4599&lt;='State Zip Codes'!$T$4,'State Zip Codes'!$T$3,"OUT OF TERRITORY"))))),$U$3)</f>
        <v>Zone 5</v>
      </c>
    </row>
    <row r="4600" spans="1:8" x14ac:dyDescent="0.25">
      <c r="A4600" t="s">
        <v>371</v>
      </c>
      <c r="B4600">
        <v>42301</v>
      </c>
      <c r="C4600" t="str">
        <f t="shared" si="71"/>
        <v>42301</v>
      </c>
      <c r="D4600" t="s">
        <v>357</v>
      </c>
      <c r="E4600" t="s">
        <v>2729</v>
      </c>
      <c r="F4600" t="s">
        <v>3110</v>
      </c>
      <c r="G4600" s="144">
        <v>95.069792069999991</v>
      </c>
      <c r="H4600" t="str">
        <f>IF(VLOOKUP(A4600,$J$4:$K$19,2)="Y",IF(G4600&lt;='State Zip Codes'!$P$4,'State Zip Codes'!$P$3,IF(G4600&lt;='State Zip Codes'!$Q$4,'State Zip Codes'!$Q$3,IF(G4600&lt;='State Zip Codes'!$R$4,'State Zip Codes'!$R$3,IF(G4600&lt;='State Zip Codes'!$S$4,'State Zip Codes'!$S$3,IF(G4600&lt;='State Zip Codes'!$T$4,'State Zip Codes'!$T$3,"OUT OF TERRITORY"))))),$U$3)</f>
        <v>Zone 5</v>
      </c>
    </row>
    <row r="4601" spans="1:8" x14ac:dyDescent="0.25">
      <c r="A4601" t="s">
        <v>371</v>
      </c>
      <c r="B4601">
        <v>40336</v>
      </c>
      <c r="C4601" t="str">
        <f t="shared" si="71"/>
        <v>40336</v>
      </c>
      <c r="D4601" t="s">
        <v>357</v>
      </c>
      <c r="E4601" t="s">
        <v>3141</v>
      </c>
      <c r="F4601" t="s">
        <v>3142</v>
      </c>
      <c r="G4601" s="144">
        <v>95.691163259999996</v>
      </c>
      <c r="H4601" t="str">
        <f>IF(VLOOKUP(A4601,$J$4:$K$19,2)="Y",IF(G4601&lt;='State Zip Codes'!$P$4,'State Zip Codes'!$P$3,IF(G4601&lt;='State Zip Codes'!$Q$4,'State Zip Codes'!$Q$3,IF(G4601&lt;='State Zip Codes'!$R$4,'State Zip Codes'!$R$3,IF(G4601&lt;='State Zip Codes'!$S$4,'State Zip Codes'!$S$3,IF(G4601&lt;='State Zip Codes'!$T$4,'State Zip Codes'!$T$3,"OUT OF TERRITORY"))))),$U$3)</f>
        <v>Zone 5</v>
      </c>
    </row>
    <row r="4602" spans="1:8" x14ac:dyDescent="0.25">
      <c r="A4602" t="s">
        <v>371</v>
      </c>
      <c r="B4602">
        <v>42131</v>
      </c>
      <c r="C4602" t="str">
        <f t="shared" si="71"/>
        <v>42131</v>
      </c>
      <c r="D4602" t="s">
        <v>357</v>
      </c>
      <c r="E4602" t="s">
        <v>3084</v>
      </c>
      <c r="F4602" t="s">
        <v>3143</v>
      </c>
      <c r="G4602" s="144">
        <v>96.312534450000001</v>
      </c>
      <c r="H4602" t="str">
        <f>IF(VLOOKUP(A4602,$J$4:$K$19,2)="Y",IF(G4602&lt;='State Zip Codes'!$P$4,'State Zip Codes'!$P$3,IF(G4602&lt;='State Zip Codes'!$Q$4,'State Zip Codes'!$Q$3,IF(G4602&lt;='State Zip Codes'!$R$4,'State Zip Codes'!$R$3,IF(G4602&lt;='State Zip Codes'!$S$4,'State Zip Codes'!$S$3,IF(G4602&lt;='State Zip Codes'!$T$4,'State Zip Codes'!$T$3,"OUT OF TERRITORY"))))),$U$3)</f>
        <v>Zone 5</v>
      </c>
    </row>
    <row r="4603" spans="1:8" x14ac:dyDescent="0.25">
      <c r="A4603" t="s">
        <v>371</v>
      </c>
      <c r="B4603">
        <v>42273</v>
      </c>
      <c r="C4603" t="str">
        <f t="shared" si="71"/>
        <v>42273</v>
      </c>
      <c r="D4603" t="s">
        <v>357</v>
      </c>
      <c r="E4603" t="s">
        <v>2198</v>
      </c>
      <c r="F4603" t="s">
        <v>2085</v>
      </c>
      <c r="G4603" s="144">
        <v>96.312534450000001</v>
      </c>
      <c r="H4603" t="str">
        <f>IF(VLOOKUP(A4603,$J$4:$K$19,2)="Y",IF(G4603&lt;='State Zip Codes'!$P$4,'State Zip Codes'!$P$3,IF(G4603&lt;='State Zip Codes'!$Q$4,'State Zip Codes'!$Q$3,IF(G4603&lt;='State Zip Codes'!$R$4,'State Zip Codes'!$R$3,IF(G4603&lt;='State Zip Codes'!$S$4,'State Zip Codes'!$S$3,IF(G4603&lt;='State Zip Codes'!$T$4,'State Zip Codes'!$T$3,"OUT OF TERRITORY"))))),$U$3)</f>
        <v>Zone 5</v>
      </c>
    </row>
    <row r="4604" spans="1:8" x14ac:dyDescent="0.25">
      <c r="A4604" t="s">
        <v>371</v>
      </c>
      <c r="B4604">
        <v>41055</v>
      </c>
      <c r="C4604" t="str">
        <f t="shared" si="71"/>
        <v>41055</v>
      </c>
      <c r="D4604" t="s">
        <v>357</v>
      </c>
      <c r="E4604" t="s">
        <v>1979</v>
      </c>
      <c r="F4604" t="s">
        <v>3144</v>
      </c>
      <c r="G4604" s="144">
        <v>96.933905639999992</v>
      </c>
      <c r="H4604" t="str">
        <f>IF(VLOOKUP(A4604,$J$4:$K$19,2)="Y",IF(G4604&lt;='State Zip Codes'!$P$4,'State Zip Codes'!$P$3,IF(G4604&lt;='State Zip Codes'!$Q$4,'State Zip Codes'!$Q$3,IF(G4604&lt;='State Zip Codes'!$R$4,'State Zip Codes'!$R$3,IF(G4604&lt;='State Zip Codes'!$S$4,'State Zip Codes'!$S$3,IF(G4604&lt;='State Zip Codes'!$T$4,'State Zip Codes'!$T$3,"OUT OF TERRITORY"))))),$U$3)</f>
        <v>Zone 5</v>
      </c>
    </row>
    <row r="4605" spans="1:8" x14ac:dyDescent="0.25">
      <c r="A4605" t="s">
        <v>371</v>
      </c>
      <c r="B4605">
        <v>42369</v>
      </c>
      <c r="C4605" t="str">
        <f t="shared" si="71"/>
        <v>42369</v>
      </c>
      <c r="D4605" t="s">
        <v>357</v>
      </c>
      <c r="E4605" t="s">
        <v>1752</v>
      </c>
      <c r="F4605" t="s">
        <v>2312</v>
      </c>
      <c r="G4605" s="144">
        <v>96.933905639999992</v>
      </c>
      <c r="H4605" t="str">
        <f>IF(VLOOKUP(A4605,$J$4:$K$19,2)="Y",IF(G4605&lt;='State Zip Codes'!$P$4,'State Zip Codes'!$P$3,IF(G4605&lt;='State Zip Codes'!$Q$4,'State Zip Codes'!$Q$3,IF(G4605&lt;='State Zip Codes'!$R$4,'State Zip Codes'!$R$3,IF(G4605&lt;='State Zip Codes'!$S$4,'State Zip Codes'!$S$3,IF(G4605&lt;='State Zip Codes'!$T$4,'State Zip Codes'!$T$3,"OUT OF TERRITORY"))))),$U$3)</f>
        <v>Zone 5</v>
      </c>
    </row>
    <row r="4606" spans="1:8" x14ac:dyDescent="0.25">
      <c r="A4606" t="s">
        <v>371</v>
      </c>
      <c r="B4606">
        <v>40445</v>
      </c>
      <c r="C4606" t="str">
        <f t="shared" si="71"/>
        <v>40445</v>
      </c>
      <c r="D4606" t="s">
        <v>357</v>
      </c>
      <c r="E4606" t="s">
        <v>3114</v>
      </c>
      <c r="F4606" t="s">
        <v>1662</v>
      </c>
      <c r="G4606" s="144">
        <v>96.933905639999992</v>
      </c>
      <c r="H4606" t="str">
        <f>IF(VLOOKUP(A4606,$J$4:$K$19,2)="Y",IF(G4606&lt;='State Zip Codes'!$P$4,'State Zip Codes'!$P$3,IF(G4606&lt;='State Zip Codes'!$Q$4,'State Zip Codes'!$Q$3,IF(G4606&lt;='State Zip Codes'!$R$4,'State Zip Codes'!$R$3,IF(G4606&lt;='State Zip Codes'!$S$4,'State Zip Codes'!$S$3,IF(G4606&lt;='State Zip Codes'!$T$4,'State Zip Codes'!$T$3,"OUT OF TERRITORY"))))),$U$3)</f>
        <v>Zone 5</v>
      </c>
    </row>
    <row r="4607" spans="1:8" x14ac:dyDescent="0.25">
      <c r="A4607" t="s">
        <v>371</v>
      </c>
      <c r="B4607">
        <v>42123</v>
      </c>
      <c r="C4607" t="str">
        <f t="shared" si="71"/>
        <v>42123</v>
      </c>
      <c r="D4607" t="s">
        <v>357</v>
      </c>
      <c r="E4607" t="s">
        <v>3084</v>
      </c>
      <c r="F4607" t="s">
        <v>673</v>
      </c>
      <c r="G4607" s="144">
        <v>97.555276829999997</v>
      </c>
      <c r="H4607" t="str">
        <f>IF(VLOOKUP(A4607,$J$4:$K$19,2)="Y",IF(G4607&lt;='State Zip Codes'!$P$4,'State Zip Codes'!$P$3,IF(G4607&lt;='State Zip Codes'!$Q$4,'State Zip Codes'!$Q$3,IF(G4607&lt;='State Zip Codes'!$R$4,'State Zip Codes'!$R$3,IF(G4607&lt;='State Zip Codes'!$S$4,'State Zip Codes'!$S$3,IF(G4607&lt;='State Zip Codes'!$T$4,'State Zip Codes'!$T$3,"OUT OF TERRITORY"))))),$U$3)</f>
        <v>Zone 5</v>
      </c>
    </row>
    <row r="4608" spans="1:8" x14ac:dyDescent="0.25">
      <c r="A4608" t="s">
        <v>371</v>
      </c>
      <c r="B4608">
        <v>42157</v>
      </c>
      <c r="C4608" t="str">
        <f t="shared" si="71"/>
        <v>42157</v>
      </c>
      <c r="D4608" t="s">
        <v>357</v>
      </c>
      <c r="E4608" t="s">
        <v>1110</v>
      </c>
      <c r="F4608" t="s">
        <v>3145</v>
      </c>
      <c r="G4608" s="144">
        <v>97.555276829999997</v>
      </c>
      <c r="H4608" t="str">
        <f>IF(VLOOKUP(A4608,$J$4:$K$19,2)="Y",IF(G4608&lt;='State Zip Codes'!$P$4,'State Zip Codes'!$P$3,IF(G4608&lt;='State Zip Codes'!$Q$4,'State Zip Codes'!$Q$3,IF(G4608&lt;='State Zip Codes'!$R$4,'State Zip Codes'!$R$3,IF(G4608&lt;='State Zip Codes'!$S$4,'State Zip Codes'!$S$3,IF(G4608&lt;='State Zip Codes'!$T$4,'State Zip Codes'!$T$3,"OUT OF TERRITORY"))))),$U$3)</f>
        <v>Zone 5</v>
      </c>
    </row>
    <row r="4609" spans="1:8" x14ac:dyDescent="0.25">
      <c r="A4609" t="s">
        <v>371</v>
      </c>
      <c r="B4609">
        <v>42717</v>
      </c>
      <c r="C4609" t="str">
        <f t="shared" si="71"/>
        <v>42717</v>
      </c>
      <c r="D4609" t="s">
        <v>357</v>
      </c>
      <c r="E4609" t="s">
        <v>2096</v>
      </c>
      <c r="F4609" t="s">
        <v>3146</v>
      </c>
      <c r="G4609" s="144">
        <v>98.798019209999993</v>
      </c>
      <c r="H4609" t="str">
        <f>IF(VLOOKUP(A4609,$J$4:$K$19,2)="Y",IF(G4609&lt;='State Zip Codes'!$P$4,'State Zip Codes'!$P$3,IF(G4609&lt;='State Zip Codes'!$Q$4,'State Zip Codes'!$Q$3,IF(G4609&lt;='State Zip Codes'!$R$4,'State Zip Codes'!$R$3,IF(G4609&lt;='State Zip Codes'!$S$4,'State Zip Codes'!$S$3,IF(G4609&lt;='State Zip Codes'!$T$4,'State Zip Codes'!$T$3,"OUT OF TERRITORY"))))),$U$3)</f>
        <v>Zone 5</v>
      </c>
    </row>
    <row r="4610" spans="1:8" x14ac:dyDescent="0.25">
      <c r="A4610" t="s">
        <v>371</v>
      </c>
      <c r="B4610">
        <v>40481</v>
      </c>
      <c r="C4610" t="str">
        <f t="shared" si="71"/>
        <v>40481</v>
      </c>
      <c r="D4610" t="s">
        <v>357</v>
      </c>
      <c r="E4610" t="s">
        <v>542</v>
      </c>
      <c r="F4610" t="s">
        <v>3147</v>
      </c>
      <c r="G4610" s="144">
        <v>98.798019209999993</v>
      </c>
      <c r="H4610" t="str">
        <f>IF(VLOOKUP(A4610,$J$4:$K$19,2)="Y",IF(G4610&lt;='State Zip Codes'!$P$4,'State Zip Codes'!$P$3,IF(G4610&lt;='State Zip Codes'!$Q$4,'State Zip Codes'!$Q$3,IF(G4610&lt;='State Zip Codes'!$R$4,'State Zip Codes'!$R$3,IF(G4610&lt;='State Zip Codes'!$S$4,'State Zip Codes'!$S$3,IF(G4610&lt;='State Zip Codes'!$T$4,'State Zip Codes'!$T$3,"OUT OF TERRITORY"))))),$U$3)</f>
        <v>Zone 5</v>
      </c>
    </row>
    <row r="4611" spans="1:8" x14ac:dyDescent="0.25">
      <c r="A4611" t="s">
        <v>371</v>
      </c>
      <c r="B4611">
        <v>40360</v>
      </c>
      <c r="C4611" t="str">
        <f t="shared" si="71"/>
        <v>40360</v>
      </c>
      <c r="D4611" t="s">
        <v>357</v>
      </c>
      <c r="E4611" t="s">
        <v>2086</v>
      </c>
      <c r="F4611" t="s">
        <v>3148</v>
      </c>
      <c r="G4611" s="144">
        <v>98.798019209999993</v>
      </c>
      <c r="H4611" t="str">
        <f>IF(VLOOKUP(A4611,$J$4:$K$19,2)="Y",IF(G4611&lt;='State Zip Codes'!$P$4,'State Zip Codes'!$P$3,IF(G4611&lt;='State Zip Codes'!$Q$4,'State Zip Codes'!$Q$3,IF(G4611&lt;='State Zip Codes'!$R$4,'State Zip Codes'!$R$3,IF(G4611&lt;='State Zip Codes'!$S$4,'State Zip Codes'!$S$3,IF(G4611&lt;='State Zip Codes'!$T$4,'State Zip Codes'!$T$3,"OUT OF TERRITORY"))))),$U$3)</f>
        <v>Zone 5</v>
      </c>
    </row>
    <row r="4612" spans="1:8" x14ac:dyDescent="0.25">
      <c r="A4612" t="s">
        <v>371</v>
      </c>
      <c r="B4612">
        <v>41034</v>
      </c>
      <c r="C4612" t="str">
        <f t="shared" si="71"/>
        <v>41034</v>
      </c>
      <c r="D4612" t="s">
        <v>357</v>
      </c>
      <c r="E4612" t="s">
        <v>1979</v>
      </c>
      <c r="F4612" t="s">
        <v>862</v>
      </c>
      <c r="G4612" s="144">
        <v>99.419390399999997</v>
      </c>
      <c r="H4612" t="str">
        <f>IF(VLOOKUP(A4612,$J$4:$K$19,2)="Y",IF(G4612&lt;='State Zip Codes'!$P$4,'State Zip Codes'!$P$3,IF(G4612&lt;='State Zip Codes'!$Q$4,'State Zip Codes'!$Q$3,IF(G4612&lt;='State Zip Codes'!$R$4,'State Zip Codes'!$R$3,IF(G4612&lt;='State Zip Codes'!$S$4,'State Zip Codes'!$S$3,IF(G4612&lt;='State Zip Codes'!$T$4,'State Zip Codes'!$T$3,"OUT OF TERRITORY"))))),$U$3)</f>
        <v>Zone 5</v>
      </c>
    </row>
    <row r="4613" spans="1:8" x14ac:dyDescent="0.25">
      <c r="A4613" t="s">
        <v>371</v>
      </c>
      <c r="B4613">
        <v>40472</v>
      </c>
      <c r="C4613" t="str">
        <f t="shared" ref="C4613:C4676" si="72">TRIM(CLEAN(B4613))</f>
        <v>40472</v>
      </c>
      <c r="D4613" t="s">
        <v>357</v>
      </c>
      <c r="E4613" t="s">
        <v>3141</v>
      </c>
      <c r="F4613" t="s">
        <v>3149</v>
      </c>
      <c r="G4613" s="144">
        <v>100.04076158999999</v>
      </c>
      <c r="H4613" t="str">
        <f>IF(VLOOKUP(A4613,$J$4:$K$19,2)="Y",IF(G4613&lt;='State Zip Codes'!$P$4,'State Zip Codes'!$P$3,IF(G4613&lt;='State Zip Codes'!$Q$4,'State Zip Codes'!$Q$3,IF(G4613&lt;='State Zip Codes'!$R$4,'State Zip Codes'!$R$3,IF(G4613&lt;='State Zip Codes'!$S$4,'State Zip Codes'!$S$3,IF(G4613&lt;='State Zip Codes'!$T$4,'State Zip Codes'!$T$3,"OUT OF TERRITORY"))))),$U$3)</f>
        <v>Zone 5</v>
      </c>
    </row>
    <row r="4614" spans="1:8" x14ac:dyDescent="0.25">
      <c r="A4614" t="s">
        <v>371</v>
      </c>
      <c r="B4614">
        <v>40447</v>
      </c>
      <c r="C4614" t="str">
        <f t="shared" si="72"/>
        <v>40447</v>
      </c>
      <c r="D4614" t="s">
        <v>357</v>
      </c>
      <c r="E4614" t="s">
        <v>542</v>
      </c>
      <c r="F4614" t="s">
        <v>3150</v>
      </c>
      <c r="G4614" s="144">
        <v>100.66213277999999</v>
      </c>
      <c r="H4614" t="str">
        <f>IF(VLOOKUP(A4614,$J$4:$K$19,2)="Y",IF(G4614&lt;='State Zip Codes'!$P$4,'State Zip Codes'!$P$3,IF(G4614&lt;='State Zip Codes'!$Q$4,'State Zip Codes'!$Q$3,IF(G4614&lt;='State Zip Codes'!$R$4,'State Zip Codes'!$R$3,IF(G4614&lt;='State Zip Codes'!$S$4,'State Zip Codes'!$S$3,IF(G4614&lt;='State Zip Codes'!$T$4,'State Zip Codes'!$T$3,"OUT OF TERRITORY"))))),$U$3)</f>
        <v>Zone 5</v>
      </c>
    </row>
    <row r="4615" spans="1:8" x14ac:dyDescent="0.25">
      <c r="A4615" t="s">
        <v>371</v>
      </c>
      <c r="B4615">
        <v>42451</v>
      </c>
      <c r="C4615" t="str">
        <f t="shared" si="72"/>
        <v>42451</v>
      </c>
      <c r="D4615" t="s">
        <v>357</v>
      </c>
      <c r="E4615" t="s">
        <v>398</v>
      </c>
      <c r="F4615" t="s">
        <v>3151</v>
      </c>
      <c r="G4615" s="144">
        <v>100.66213277999999</v>
      </c>
      <c r="H4615" t="str">
        <f>IF(VLOOKUP(A4615,$J$4:$K$19,2)="Y",IF(G4615&lt;='State Zip Codes'!$P$4,'State Zip Codes'!$P$3,IF(G4615&lt;='State Zip Codes'!$Q$4,'State Zip Codes'!$Q$3,IF(G4615&lt;='State Zip Codes'!$R$4,'State Zip Codes'!$R$3,IF(G4615&lt;='State Zip Codes'!$S$4,'State Zip Codes'!$S$3,IF(G4615&lt;='State Zip Codes'!$T$4,'State Zip Codes'!$T$3,"OUT OF TERRITORY"))))),$U$3)</f>
        <v>Zone 5</v>
      </c>
    </row>
    <row r="4616" spans="1:8" x14ac:dyDescent="0.25">
      <c r="A4616" t="s">
        <v>371</v>
      </c>
      <c r="B4616">
        <v>40334</v>
      </c>
      <c r="C4616" t="str">
        <f t="shared" si="72"/>
        <v>40334</v>
      </c>
      <c r="D4616" t="s">
        <v>357</v>
      </c>
      <c r="E4616" t="s">
        <v>2086</v>
      </c>
      <c r="F4616" t="s">
        <v>1412</v>
      </c>
      <c r="G4616" s="144">
        <v>100.66213277999999</v>
      </c>
      <c r="H4616" t="str">
        <f>IF(VLOOKUP(A4616,$J$4:$K$19,2)="Y",IF(G4616&lt;='State Zip Codes'!$P$4,'State Zip Codes'!$P$3,IF(G4616&lt;='State Zip Codes'!$Q$4,'State Zip Codes'!$Q$3,IF(G4616&lt;='State Zip Codes'!$R$4,'State Zip Codes'!$R$3,IF(G4616&lt;='State Zip Codes'!$S$4,'State Zip Codes'!$S$3,IF(G4616&lt;='State Zip Codes'!$T$4,'State Zip Codes'!$T$3,"OUT OF TERRITORY"))))),$U$3)</f>
        <v>Zone 5</v>
      </c>
    </row>
    <row r="4617" spans="1:8" x14ac:dyDescent="0.25">
      <c r="A4617" t="s">
        <v>371</v>
      </c>
      <c r="B4617">
        <v>42350</v>
      </c>
      <c r="C4617" t="str">
        <f t="shared" si="72"/>
        <v>42350</v>
      </c>
      <c r="D4617" t="s">
        <v>357</v>
      </c>
      <c r="E4617" t="s">
        <v>1758</v>
      </c>
      <c r="F4617" t="s">
        <v>3152</v>
      </c>
      <c r="G4617" s="144">
        <v>100.66213277999999</v>
      </c>
      <c r="H4617" t="str">
        <f>IF(VLOOKUP(A4617,$J$4:$K$19,2)="Y",IF(G4617&lt;='State Zip Codes'!$P$4,'State Zip Codes'!$P$3,IF(G4617&lt;='State Zip Codes'!$Q$4,'State Zip Codes'!$Q$3,IF(G4617&lt;='State Zip Codes'!$R$4,'State Zip Codes'!$R$3,IF(G4617&lt;='State Zip Codes'!$S$4,'State Zip Codes'!$S$3,IF(G4617&lt;='State Zip Codes'!$T$4,'State Zip Codes'!$T$3,"OUT OF TERRITORY"))))),$U$3)</f>
        <v>Zone 5</v>
      </c>
    </row>
    <row r="4618" spans="1:8" x14ac:dyDescent="0.25">
      <c r="A4618" t="s">
        <v>371</v>
      </c>
      <c r="B4618">
        <v>42122</v>
      </c>
      <c r="C4618" t="str">
        <f t="shared" si="72"/>
        <v>42122</v>
      </c>
      <c r="D4618" t="s">
        <v>357</v>
      </c>
      <c r="E4618" t="s">
        <v>1877</v>
      </c>
      <c r="F4618" t="s">
        <v>3153</v>
      </c>
      <c r="G4618" s="144">
        <v>100.66213277999999</v>
      </c>
      <c r="H4618" t="str">
        <f>IF(VLOOKUP(A4618,$J$4:$K$19,2)="Y",IF(G4618&lt;='State Zip Codes'!$P$4,'State Zip Codes'!$P$3,IF(G4618&lt;='State Zip Codes'!$Q$4,'State Zip Codes'!$Q$3,IF(G4618&lt;='State Zip Codes'!$R$4,'State Zip Codes'!$R$3,IF(G4618&lt;='State Zip Codes'!$S$4,'State Zip Codes'!$S$3,IF(G4618&lt;='State Zip Codes'!$T$4,'State Zip Codes'!$T$3,"OUT OF TERRITORY"))))),$U$3)</f>
        <v>Zone 5</v>
      </c>
    </row>
    <row r="4619" spans="1:8" x14ac:dyDescent="0.25">
      <c r="A4619" t="s">
        <v>371</v>
      </c>
      <c r="B4619">
        <v>42501</v>
      </c>
      <c r="C4619" t="str">
        <f t="shared" si="72"/>
        <v>42501</v>
      </c>
      <c r="D4619" t="s">
        <v>357</v>
      </c>
      <c r="E4619" t="s">
        <v>2492</v>
      </c>
      <c r="F4619" t="s">
        <v>607</v>
      </c>
      <c r="G4619" s="144">
        <v>101.28350397</v>
      </c>
      <c r="H4619" t="str">
        <f>IF(VLOOKUP(A4619,$J$4:$K$19,2)="Y",IF(G4619&lt;='State Zip Codes'!$P$4,'State Zip Codes'!$P$3,IF(G4619&lt;='State Zip Codes'!$Q$4,'State Zip Codes'!$Q$3,IF(G4619&lt;='State Zip Codes'!$R$4,'State Zip Codes'!$R$3,IF(G4619&lt;='State Zip Codes'!$S$4,'State Zip Codes'!$S$3,IF(G4619&lt;='State Zip Codes'!$T$4,'State Zip Codes'!$T$3,"OUT OF TERRITORY"))))),$U$3)</f>
        <v>Zone 5</v>
      </c>
    </row>
    <row r="4620" spans="1:8" x14ac:dyDescent="0.25">
      <c r="A4620" t="s">
        <v>371</v>
      </c>
      <c r="B4620">
        <v>42330</v>
      </c>
      <c r="C4620" t="str">
        <f t="shared" si="72"/>
        <v>42330</v>
      </c>
      <c r="D4620" t="s">
        <v>357</v>
      </c>
      <c r="E4620" t="s">
        <v>3154</v>
      </c>
      <c r="F4620" t="s">
        <v>3155</v>
      </c>
      <c r="G4620" s="144">
        <v>101.28350397</v>
      </c>
      <c r="H4620" t="str">
        <f>IF(VLOOKUP(A4620,$J$4:$K$19,2)="Y",IF(G4620&lt;='State Zip Codes'!$P$4,'State Zip Codes'!$P$3,IF(G4620&lt;='State Zip Codes'!$Q$4,'State Zip Codes'!$Q$3,IF(G4620&lt;='State Zip Codes'!$R$4,'State Zip Codes'!$R$3,IF(G4620&lt;='State Zip Codes'!$S$4,'State Zip Codes'!$S$3,IF(G4620&lt;='State Zip Codes'!$T$4,'State Zip Codes'!$T$3,"OUT OF TERRITORY"))))),$U$3)</f>
        <v>Zone 5</v>
      </c>
    </row>
    <row r="4621" spans="1:8" x14ac:dyDescent="0.25">
      <c r="A4621" t="s">
        <v>371</v>
      </c>
      <c r="B4621">
        <v>42167</v>
      </c>
      <c r="C4621" t="str">
        <f t="shared" si="72"/>
        <v>42167</v>
      </c>
      <c r="D4621" t="s">
        <v>357</v>
      </c>
      <c r="E4621" t="s">
        <v>1110</v>
      </c>
      <c r="F4621" t="s">
        <v>3156</v>
      </c>
      <c r="G4621" s="144">
        <v>101.28350397</v>
      </c>
      <c r="H4621" t="str">
        <f>IF(VLOOKUP(A4621,$J$4:$K$19,2)="Y",IF(G4621&lt;='State Zip Codes'!$P$4,'State Zip Codes'!$P$3,IF(G4621&lt;='State Zip Codes'!$Q$4,'State Zip Codes'!$Q$3,IF(G4621&lt;='State Zip Codes'!$R$4,'State Zip Codes'!$R$3,IF(G4621&lt;='State Zip Codes'!$S$4,'State Zip Codes'!$S$3,IF(G4621&lt;='State Zip Codes'!$T$4,'State Zip Codes'!$T$3,"OUT OF TERRITORY"))))),$U$3)</f>
        <v>Zone 5</v>
      </c>
    </row>
    <row r="4622" spans="1:8" x14ac:dyDescent="0.25">
      <c r="A4622" t="s">
        <v>371</v>
      </c>
      <c r="B4622">
        <v>42327</v>
      </c>
      <c r="C4622" t="str">
        <f t="shared" si="72"/>
        <v>42327</v>
      </c>
      <c r="D4622" t="s">
        <v>357</v>
      </c>
      <c r="E4622" t="s">
        <v>1758</v>
      </c>
      <c r="F4622" t="s">
        <v>1121</v>
      </c>
      <c r="G4622" s="144">
        <v>101.90487515999999</v>
      </c>
      <c r="H4622" t="str">
        <f>IF(VLOOKUP(A4622,$J$4:$K$19,2)="Y",IF(G4622&lt;='State Zip Codes'!$P$4,'State Zip Codes'!$P$3,IF(G4622&lt;='State Zip Codes'!$Q$4,'State Zip Codes'!$Q$3,IF(G4622&lt;='State Zip Codes'!$R$4,'State Zip Codes'!$R$3,IF(G4622&lt;='State Zip Codes'!$S$4,'State Zip Codes'!$S$3,IF(G4622&lt;='State Zip Codes'!$T$4,'State Zip Codes'!$T$3,"OUT OF TERRITORY"))))),$U$3)</f>
        <v>Zone 5</v>
      </c>
    </row>
    <row r="4623" spans="1:8" x14ac:dyDescent="0.25">
      <c r="A4623" t="s">
        <v>371</v>
      </c>
      <c r="B4623">
        <v>40729</v>
      </c>
      <c r="C4623" t="str">
        <f t="shared" si="72"/>
        <v>40729</v>
      </c>
      <c r="D4623" t="s">
        <v>357</v>
      </c>
      <c r="E4623" t="s">
        <v>2625</v>
      </c>
      <c r="F4623" t="s">
        <v>3157</v>
      </c>
      <c r="G4623" s="144">
        <v>101.90487515999999</v>
      </c>
      <c r="H4623" t="str">
        <f>IF(VLOOKUP(A4623,$J$4:$K$19,2)="Y",IF(G4623&lt;='State Zip Codes'!$P$4,'State Zip Codes'!$P$3,IF(G4623&lt;='State Zip Codes'!$Q$4,'State Zip Codes'!$Q$3,IF(G4623&lt;='State Zip Codes'!$R$4,'State Zip Codes'!$R$3,IF(G4623&lt;='State Zip Codes'!$S$4,'State Zip Codes'!$S$3,IF(G4623&lt;='State Zip Codes'!$T$4,'State Zip Codes'!$T$3,"OUT OF TERRITORY"))))),$U$3)</f>
        <v>Zone 5</v>
      </c>
    </row>
    <row r="4624" spans="1:8" x14ac:dyDescent="0.25">
      <c r="A4624" t="s">
        <v>371</v>
      </c>
      <c r="B4624">
        <v>42337</v>
      </c>
      <c r="C4624" t="str">
        <f t="shared" si="72"/>
        <v>42337</v>
      </c>
      <c r="D4624" t="s">
        <v>357</v>
      </c>
      <c r="E4624" t="s">
        <v>3154</v>
      </c>
      <c r="F4624" t="s">
        <v>3158</v>
      </c>
      <c r="G4624" s="144">
        <v>101.90487515999999</v>
      </c>
      <c r="H4624" t="str">
        <f>IF(VLOOKUP(A4624,$J$4:$K$19,2)="Y",IF(G4624&lt;='State Zip Codes'!$P$4,'State Zip Codes'!$P$3,IF(G4624&lt;='State Zip Codes'!$Q$4,'State Zip Codes'!$Q$3,IF(G4624&lt;='State Zip Codes'!$R$4,'State Zip Codes'!$R$3,IF(G4624&lt;='State Zip Codes'!$S$4,'State Zip Codes'!$S$3,IF(G4624&lt;='State Zip Codes'!$T$4,'State Zip Codes'!$T$3,"OUT OF TERRITORY"))))),$U$3)</f>
        <v>Zone 5</v>
      </c>
    </row>
    <row r="4625" spans="1:8" x14ac:dyDescent="0.25">
      <c r="A4625" t="s">
        <v>371</v>
      </c>
      <c r="B4625">
        <v>42458</v>
      </c>
      <c r="C4625" t="str">
        <f t="shared" si="72"/>
        <v>42458</v>
      </c>
      <c r="D4625" t="s">
        <v>357</v>
      </c>
      <c r="E4625" t="s">
        <v>398</v>
      </c>
      <c r="F4625" t="s">
        <v>3159</v>
      </c>
      <c r="G4625" s="144">
        <v>101.90487515999999</v>
      </c>
      <c r="H4625" t="str">
        <f>IF(VLOOKUP(A4625,$J$4:$K$19,2)="Y",IF(G4625&lt;='State Zip Codes'!$P$4,'State Zip Codes'!$P$3,IF(G4625&lt;='State Zip Codes'!$Q$4,'State Zip Codes'!$Q$3,IF(G4625&lt;='State Zip Codes'!$R$4,'State Zip Codes'!$R$3,IF(G4625&lt;='State Zip Codes'!$S$4,'State Zip Codes'!$S$3,IF(G4625&lt;='State Zip Codes'!$T$4,'State Zip Codes'!$T$3,"OUT OF TERRITORY"))))),$U$3)</f>
        <v>Zone 5</v>
      </c>
    </row>
    <row r="4626" spans="1:8" x14ac:dyDescent="0.25">
      <c r="A4626" t="s">
        <v>371</v>
      </c>
      <c r="B4626">
        <v>42274</v>
      </c>
      <c r="C4626" t="str">
        <f t="shared" si="72"/>
        <v>42274</v>
      </c>
      <c r="D4626" t="s">
        <v>357</v>
      </c>
      <c r="E4626" t="s">
        <v>1877</v>
      </c>
      <c r="F4626" t="s">
        <v>2660</v>
      </c>
      <c r="G4626" s="144">
        <v>102.52624634999999</v>
      </c>
      <c r="H4626" t="str">
        <f>IF(VLOOKUP(A4626,$J$4:$K$19,2)="Y",IF(G4626&lt;='State Zip Codes'!$P$4,'State Zip Codes'!$P$3,IF(G4626&lt;='State Zip Codes'!$Q$4,'State Zip Codes'!$Q$3,IF(G4626&lt;='State Zip Codes'!$R$4,'State Zip Codes'!$R$3,IF(G4626&lt;='State Zip Codes'!$S$4,'State Zip Codes'!$S$3,IF(G4626&lt;='State Zip Codes'!$T$4,'State Zip Codes'!$T$3,"OUT OF TERRITORY"))))),$U$3)</f>
        <v>Zone 5</v>
      </c>
    </row>
    <row r="4627" spans="1:8" x14ac:dyDescent="0.25">
      <c r="A4627" t="s">
        <v>371</v>
      </c>
      <c r="B4627">
        <v>42104</v>
      </c>
      <c r="C4627" t="str">
        <f t="shared" si="72"/>
        <v>42104</v>
      </c>
      <c r="D4627" t="s">
        <v>357</v>
      </c>
      <c r="E4627" t="s">
        <v>1877</v>
      </c>
      <c r="F4627" t="s">
        <v>898</v>
      </c>
      <c r="G4627" s="144">
        <v>102.52624634999999</v>
      </c>
      <c r="H4627" t="str">
        <f>IF(VLOOKUP(A4627,$J$4:$K$19,2)="Y",IF(G4627&lt;='State Zip Codes'!$P$4,'State Zip Codes'!$P$3,IF(G4627&lt;='State Zip Codes'!$Q$4,'State Zip Codes'!$Q$3,IF(G4627&lt;='State Zip Codes'!$R$4,'State Zip Codes'!$R$3,IF(G4627&lt;='State Zip Codes'!$S$4,'State Zip Codes'!$S$3,IF(G4627&lt;='State Zip Codes'!$T$4,'State Zip Codes'!$T$3,"OUT OF TERRITORY"))))),$U$3)</f>
        <v>Zone 5</v>
      </c>
    </row>
    <row r="4628" spans="1:8" x14ac:dyDescent="0.25">
      <c r="A4628" t="s">
        <v>371</v>
      </c>
      <c r="B4628">
        <v>41056</v>
      </c>
      <c r="C4628" t="str">
        <f t="shared" si="72"/>
        <v>41056</v>
      </c>
      <c r="D4628" t="s">
        <v>357</v>
      </c>
      <c r="E4628" t="s">
        <v>1979</v>
      </c>
      <c r="F4628" t="s">
        <v>3160</v>
      </c>
      <c r="G4628" s="144">
        <v>102.52624634999999</v>
      </c>
      <c r="H4628" t="str">
        <f>IF(VLOOKUP(A4628,$J$4:$K$19,2)="Y",IF(G4628&lt;='State Zip Codes'!$P$4,'State Zip Codes'!$P$3,IF(G4628&lt;='State Zip Codes'!$Q$4,'State Zip Codes'!$Q$3,IF(G4628&lt;='State Zip Codes'!$R$4,'State Zip Codes'!$R$3,IF(G4628&lt;='State Zip Codes'!$S$4,'State Zip Codes'!$S$3,IF(G4628&lt;='State Zip Codes'!$T$4,'State Zip Codes'!$T$3,"OUT OF TERRITORY"))))),$U$3)</f>
        <v>Zone 5</v>
      </c>
    </row>
    <row r="4629" spans="1:8" x14ac:dyDescent="0.25">
      <c r="A4629" t="s">
        <v>371</v>
      </c>
      <c r="B4629">
        <v>40380</v>
      </c>
      <c r="C4629" t="str">
        <f t="shared" si="72"/>
        <v>40380</v>
      </c>
      <c r="D4629" t="s">
        <v>357</v>
      </c>
      <c r="E4629" t="s">
        <v>3137</v>
      </c>
      <c r="F4629" t="s">
        <v>3161</v>
      </c>
      <c r="G4629" s="144">
        <v>102.52624634999999</v>
      </c>
      <c r="H4629" t="str">
        <f>IF(VLOOKUP(A4629,$J$4:$K$19,2)="Y",IF(G4629&lt;='State Zip Codes'!$P$4,'State Zip Codes'!$P$3,IF(G4629&lt;='State Zip Codes'!$Q$4,'State Zip Codes'!$Q$3,IF(G4629&lt;='State Zip Codes'!$R$4,'State Zip Codes'!$R$3,IF(G4629&lt;='State Zip Codes'!$S$4,'State Zip Codes'!$S$3,IF(G4629&lt;='State Zip Codes'!$T$4,'State Zip Codes'!$T$3,"OUT OF TERRITORY"))))),$U$3)</f>
        <v>Zone 5</v>
      </c>
    </row>
    <row r="4630" spans="1:8" x14ac:dyDescent="0.25">
      <c r="A4630" t="s">
        <v>371</v>
      </c>
      <c r="B4630">
        <v>42164</v>
      </c>
      <c r="C4630" t="str">
        <f t="shared" si="72"/>
        <v>42164</v>
      </c>
      <c r="D4630" t="s">
        <v>357</v>
      </c>
      <c r="E4630" t="s">
        <v>2794</v>
      </c>
      <c r="F4630" t="s">
        <v>3162</v>
      </c>
      <c r="G4630" s="144">
        <v>102.52624634999999</v>
      </c>
      <c r="H4630" t="str">
        <f>IF(VLOOKUP(A4630,$J$4:$K$19,2)="Y",IF(G4630&lt;='State Zip Codes'!$P$4,'State Zip Codes'!$P$3,IF(G4630&lt;='State Zip Codes'!$Q$4,'State Zip Codes'!$Q$3,IF(G4630&lt;='State Zip Codes'!$R$4,'State Zip Codes'!$R$3,IF(G4630&lt;='State Zip Codes'!$S$4,'State Zip Codes'!$S$3,IF(G4630&lt;='State Zip Codes'!$T$4,'State Zip Codes'!$T$3,"OUT OF TERRITORY"))))),$U$3)</f>
        <v>Zone 5</v>
      </c>
    </row>
    <row r="4631" spans="1:8" x14ac:dyDescent="0.25">
      <c r="A4631" t="s">
        <v>371</v>
      </c>
      <c r="B4631">
        <v>42603</v>
      </c>
      <c r="C4631" t="str">
        <f t="shared" si="72"/>
        <v>42603</v>
      </c>
      <c r="D4631" t="s">
        <v>357</v>
      </c>
      <c r="E4631" t="s">
        <v>1925</v>
      </c>
      <c r="F4631" t="s">
        <v>1973</v>
      </c>
      <c r="G4631" s="144">
        <v>102.52624634999999</v>
      </c>
      <c r="H4631" t="str">
        <f>IF(VLOOKUP(A4631,$J$4:$K$19,2)="Y",IF(G4631&lt;='State Zip Codes'!$P$4,'State Zip Codes'!$P$3,IF(G4631&lt;='State Zip Codes'!$Q$4,'State Zip Codes'!$Q$3,IF(G4631&lt;='State Zip Codes'!$R$4,'State Zip Codes'!$R$3,IF(G4631&lt;='State Zip Codes'!$S$4,'State Zip Codes'!$S$3,IF(G4631&lt;='State Zip Codes'!$T$4,'State Zip Codes'!$T$3,"OUT OF TERRITORY"))))),$U$3)</f>
        <v>Zone 5</v>
      </c>
    </row>
    <row r="4632" spans="1:8" x14ac:dyDescent="0.25">
      <c r="A4632" t="s">
        <v>371</v>
      </c>
      <c r="B4632">
        <v>42602</v>
      </c>
      <c r="C4632" t="str">
        <f t="shared" si="72"/>
        <v>42602</v>
      </c>
      <c r="D4632" t="s">
        <v>357</v>
      </c>
      <c r="E4632" t="s">
        <v>1925</v>
      </c>
      <c r="F4632" t="s">
        <v>1900</v>
      </c>
      <c r="G4632" s="144">
        <v>103.14761754</v>
      </c>
      <c r="H4632" t="str">
        <f>IF(VLOOKUP(A4632,$J$4:$K$19,2)="Y",IF(G4632&lt;='State Zip Codes'!$P$4,'State Zip Codes'!$P$3,IF(G4632&lt;='State Zip Codes'!$Q$4,'State Zip Codes'!$Q$3,IF(G4632&lt;='State Zip Codes'!$R$4,'State Zip Codes'!$R$3,IF(G4632&lt;='State Zip Codes'!$S$4,'State Zip Codes'!$S$3,IF(G4632&lt;='State Zip Codes'!$T$4,'State Zip Codes'!$T$3,"OUT OF TERRITORY"))))),$U$3)</f>
        <v>Zone 5</v>
      </c>
    </row>
    <row r="4633" spans="1:8" x14ac:dyDescent="0.25">
      <c r="A4633" t="s">
        <v>371</v>
      </c>
      <c r="B4633">
        <v>42518</v>
      </c>
      <c r="C4633" t="str">
        <f t="shared" si="72"/>
        <v>42518</v>
      </c>
      <c r="D4633" t="s">
        <v>357</v>
      </c>
      <c r="E4633" t="s">
        <v>2492</v>
      </c>
      <c r="F4633" t="s">
        <v>3163</v>
      </c>
      <c r="G4633" s="144">
        <v>103.14761754</v>
      </c>
      <c r="H4633" t="str">
        <f>IF(VLOOKUP(A4633,$J$4:$K$19,2)="Y",IF(G4633&lt;='State Zip Codes'!$P$4,'State Zip Codes'!$P$3,IF(G4633&lt;='State Zip Codes'!$Q$4,'State Zip Codes'!$Q$3,IF(G4633&lt;='State Zip Codes'!$R$4,'State Zip Codes'!$R$3,IF(G4633&lt;='State Zip Codes'!$S$4,'State Zip Codes'!$S$3,IF(G4633&lt;='State Zip Codes'!$T$4,'State Zip Codes'!$T$3,"OUT OF TERRITORY"))))),$U$3)</f>
        <v>Zone 5</v>
      </c>
    </row>
    <row r="4634" spans="1:8" x14ac:dyDescent="0.25">
      <c r="A4634" t="s">
        <v>371</v>
      </c>
      <c r="B4634">
        <v>42326</v>
      </c>
      <c r="C4634" t="str">
        <f t="shared" si="72"/>
        <v>42326</v>
      </c>
      <c r="D4634" t="s">
        <v>357</v>
      </c>
      <c r="E4634" t="s">
        <v>3154</v>
      </c>
      <c r="F4634" t="s">
        <v>3164</v>
      </c>
      <c r="G4634" s="144">
        <v>103.14761754</v>
      </c>
      <c r="H4634" t="str">
        <f>IF(VLOOKUP(A4634,$J$4:$K$19,2)="Y",IF(G4634&lt;='State Zip Codes'!$P$4,'State Zip Codes'!$P$3,IF(G4634&lt;='State Zip Codes'!$Q$4,'State Zip Codes'!$Q$3,IF(G4634&lt;='State Zip Codes'!$R$4,'State Zip Codes'!$R$3,IF(G4634&lt;='State Zip Codes'!$S$4,'State Zip Codes'!$S$3,IF(G4634&lt;='State Zip Codes'!$T$4,'State Zip Codes'!$T$3,"OUT OF TERRITORY"))))),$U$3)</f>
        <v>Zone 5</v>
      </c>
    </row>
    <row r="4635" spans="1:8" x14ac:dyDescent="0.25">
      <c r="A4635" t="s">
        <v>371</v>
      </c>
      <c r="B4635">
        <v>42371</v>
      </c>
      <c r="C4635" t="str">
        <f t="shared" si="72"/>
        <v>42371</v>
      </c>
      <c r="D4635" t="s">
        <v>357</v>
      </c>
      <c r="E4635" t="s">
        <v>1758</v>
      </c>
      <c r="F4635" t="s">
        <v>3165</v>
      </c>
      <c r="G4635" s="144">
        <v>103.14761754</v>
      </c>
      <c r="H4635" t="str">
        <f>IF(VLOOKUP(A4635,$J$4:$K$19,2)="Y",IF(G4635&lt;='State Zip Codes'!$P$4,'State Zip Codes'!$P$3,IF(G4635&lt;='State Zip Codes'!$Q$4,'State Zip Codes'!$Q$3,IF(G4635&lt;='State Zip Codes'!$R$4,'State Zip Codes'!$R$3,IF(G4635&lt;='State Zip Codes'!$S$4,'State Zip Codes'!$S$3,IF(G4635&lt;='State Zip Codes'!$T$4,'State Zip Codes'!$T$3,"OUT OF TERRITORY"))))),$U$3)</f>
        <v>Zone 5</v>
      </c>
    </row>
    <row r="4636" spans="1:8" x14ac:dyDescent="0.25">
      <c r="A4636" t="s">
        <v>371</v>
      </c>
      <c r="B4636">
        <v>40346</v>
      </c>
      <c r="C4636" t="str">
        <f t="shared" si="72"/>
        <v>40346</v>
      </c>
      <c r="D4636" t="s">
        <v>357</v>
      </c>
      <c r="E4636" t="s">
        <v>3166</v>
      </c>
      <c r="F4636" t="s">
        <v>3167</v>
      </c>
      <c r="G4636" s="144">
        <v>103.14761754</v>
      </c>
      <c r="H4636" t="str">
        <f>IF(VLOOKUP(A4636,$J$4:$K$19,2)="Y",IF(G4636&lt;='State Zip Codes'!$P$4,'State Zip Codes'!$P$3,IF(G4636&lt;='State Zip Codes'!$Q$4,'State Zip Codes'!$Q$3,IF(G4636&lt;='State Zip Codes'!$R$4,'State Zip Codes'!$R$3,IF(G4636&lt;='State Zip Codes'!$S$4,'State Zip Codes'!$S$3,IF(G4636&lt;='State Zip Codes'!$T$4,'State Zip Codes'!$T$3,"OUT OF TERRITORY"))))),$U$3)</f>
        <v>Zone 5</v>
      </c>
    </row>
    <row r="4637" spans="1:8" x14ac:dyDescent="0.25">
      <c r="A4637" t="s">
        <v>371</v>
      </c>
      <c r="B4637">
        <v>42133</v>
      </c>
      <c r="C4637" t="str">
        <f t="shared" si="72"/>
        <v>42133</v>
      </c>
      <c r="D4637" t="s">
        <v>357</v>
      </c>
      <c r="E4637" t="s">
        <v>1110</v>
      </c>
      <c r="F4637" t="s">
        <v>3168</v>
      </c>
      <c r="G4637" s="144">
        <v>103.76898872999999</v>
      </c>
      <c r="H4637" t="str">
        <f>IF(VLOOKUP(A4637,$J$4:$K$19,2)="Y",IF(G4637&lt;='State Zip Codes'!$P$4,'State Zip Codes'!$P$3,IF(G4637&lt;='State Zip Codes'!$Q$4,'State Zip Codes'!$Q$3,IF(G4637&lt;='State Zip Codes'!$R$4,'State Zip Codes'!$R$3,IF(G4637&lt;='State Zip Codes'!$S$4,'State Zip Codes'!$S$3,IF(G4637&lt;='State Zip Codes'!$T$4,'State Zip Codes'!$T$3,"OUT OF TERRITORY"))))),$U$3)</f>
        <v>Zone 5</v>
      </c>
    </row>
    <row r="4638" spans="1:8" x14ac:dyDescent="0.25">
      <c r="A4638" t="s">
        <v>371</v>
      </c>
      <c r="B4638">
        <v>41041</v>
      </c>
      <c r="C4638" t="str">
        <f t="shared" si="72"/>
        <v>41041</v>
      </c>
      <c r="D4638" t="s">
        <v>357</v>
      </c>
      <c r="E4638" t="s">
        <v>599</v>
      </c>
      <c r="F4638" t="s">
        <v>3169</v>
      </c>
      <c r="G4638" s="144">
        <v>103.76898872999999</v>
      </c>
      <c r="H4638" t="str">
        <f>IF(VLOOKUP(A4638,$J$4:$K$19,2)="Y",IF(G4638&lt;='State Zip Codes'!$P$4,'State Zip Codes'!$P$3,IF(G4638&lt;='State Zip Codes'!$Q$4,'State Zip Codes'!$Q$3,IF(G4638&lt;='State Zip Codes'!$R$4,'State Zip Codes'!$R$3,IF(G4638&lt;='State Zip Codes'!$S$4,'State Zip Codes'!$S$3,IF(G4638&lt;='State Zip Codes'!$T$4,'State Zip Codes'!$T$3,"OUT OF TERRITORY"))))),$U$3)</f>
        <v>Zone 5</v>
      </c>
    </row>
    <row r="4639" spans="1:8" x14ac:dyDescent="0.25">
      <c r="A4639" t="s">
        <v>371</v>
      </c>
      <c r="B4639">
        <v>41049</v>
      </c>
      <c r="C4639" t="str">
        <f t="shared" si="72"/>
        <v>41049</v>
      </c>
      <c r="D4639" t="s">
        <v>357</v>
      </c>
      <c r="E4639" t="s">
        <v>599</v>
      </c>
      <c r="F4639" t="s">
        <v>2213</v>
      </c>
      <c r="G4639" s="144">
        <v>104.39035991999999</v>
      </c>
      <c r="H4639" t="str">
        <f>IF(VLOOKUP(A4639,$J$4:$K$19,2)="Y",IF(G4639&lt;='State Zip Codes'!$P$4,'State Zip Codes'!$P$3,IF(G4639&lt;='State Zip Codes'!$Q$4,'State Zip Codes'!$Q$3,IF(G4639&lt;='State Zip Codes'!$R$4,'State Zip Codes'!$R$3,IF(G4639&lt;='State Zip Codes'!$S$4,'State Zip Codes'!$S$3,IF(G4639&lt;='State Zip Codes'!$T$4,'State Zip Codes'!$T$3,"OUT OF TERRITORY"))))),$U$3)</f>
        <v>Zone 5</v>
      </c>
    </row>
    <row r="4640" spans="1:8" x14ac:dyDescent="0.25">
      <c r="A4640" t="s">
        <v>371</v>
      </c>
      <c r="B4640">
        <v>42519</v>
      </c>
      <c r="C4640" t="str">
        <f t="shared" si="72"/>
        <v>42519</v>
      </c>
      <c r="D4640" t="s">
        <v>357</v>
      </c>
      <c r="E4640" t="s">
        <v>2492</v>
      </c>
      <c r="F4640" t="s">
        <v>3170</v>
      </c>
      <c r="G4640" s="144">
        <v>105.01173111</v>
      </c>
      <c r="H4640" t="str">
        <f>IF(VLOOKUP(A4640,$J$4:$K$19,2)="Y",IF(G4640&lt;='State Zip Codes'!$P$4,'State Zip Codes'!$P$3,IF(G4640&lt;='State Zip Codes'!$Q$4,'State Zip Codes'!$Q$3,IF(G4640&lt;='State Zip Codes'!$R$4,'State Zip Codes'!$R$3,IF(G4640&lt;='State Zip Codes'!$S$4,'State Zip Codes'!$S$3,IF(G4640&lt;='State Zip Codes'!$T$4,'State Zip Codes'!$T$3,"OUT OF TERRITORY"))))),$U$3)</f>
        <v>Zone 5</v>
      </c>
    </row>
    <row r="4641" spans="1:8" x14ac:dyDescent="0.25">
      <c r="A4641" t="s">
        <v>371</v>
      </c>
      <c r="B4641">
        <v>42324</v>
      </c>
      <c r="C4641" t="str">
        <f t="shared" si="72"/>
        <v>42324</v>
      </c>
      <c r="D4641" t="s">
        <v>357</v>
      </c>
      <c r="E4641" t="s">
        <v>3154</v>
      </c>
      <c r="F4641" t="s">
        <v>3171</v>
      </c>
      <c r="G4641" s="144">
        <v>105.01173111</v>
      </c>
      <c r="H4641" t="str">
        <f>IF(VLOOKUP(A4641,$J$4:$K$19,2)="Y",IF(G4641&lt;='State Zip Codes'!$P$4,'State Zip Codes'!$P$3,IF(G4641&lt;='State Zip Codes'!$Q$4,'State Zip Codes'!$Q$3,IF(G4641&lt;='State Zip Codes'!$R$4,'State Zip Codes'!$R$3,IF(G4641&lt;='State Zip Codes'!$S$4,'State Zip Codes'!$S$3,IF(G4641&lt;='State Zip Codes'!$T$4,'State Zip Codes'!$T$3,"OUT OF TERRITORY"))))),$U$3)</f>
        <v>Zone 5</v>
      </c>
    </row>
    <row r="4642" spans="1:8" x14ac:dyDescent="0.25">
      <c r="A4642" t="s">
        <v>371</v>
      </c>
      <c r="B4642">
        <v>40358</v>
      </c>
      <c r="C4642" t="str">
        <f t="shared" si="72"/>
        <v>40358</v>
      </c>
      <c r="D4642" t="s">
        <v>357</v>
      </c>
      <c r="E4642" t="s">
        <v>2086</v>
      </c>
      <c r="F4642" t="s">
        <v>3172</v>
      </c>
      <c r="G4642" s="144">
        <v>105.01173111</v>
      </c>
      <c r="H4642" t="str">
        <f>IF(VLOOKUP(A4642,$J$4:$K$19,2)="Y",IF(G4642&lt;='State Zip Codes'!$P$4,'State Zip Codes'!$P$3,IF(G4642&lt;='State Zip Codes'!$Q$4,'State Zip Codes'!$Q$3,IF(G4642&lt;='State Zip Codes'!$R$4,'State Zip Codes'!$R$3,IF(G4642&lt;='State Zip Codes'!$S$4,'State Zip Codes'!$S$3,IF(G4642&lt;='State Zip Codes'!$T$4,'State Zip Codes'!$T$3,"OUT OF TERRITORY"))))),$U$3)</f>
        <v>Zone 5</v>
      </c>
    </row>
    <row r="4643" spans="1:8" x14ac:dyDescent="0.25">
      <c r="A4643" t="s">
        <v>371</v>
      </c>
      <c r="B4643">
        <v>42323</v>
      </c>
      <c r="C4643" t="str">
        <f t="shared" si="72"/>
        <v>42323</v>
      </c>
      <c r="D4643" t="s">
        <v>357</v>
      </c>
      <c r="E4643" t="s">
        <v>3154</v>
      </c>
      <c r="F4643" t="s">
        <v>3173</v>
      </c>
      <c r="G4643" s="144">
        <v>105.63310229999999</v>
      </c>
      <c r="H4643" t="str">
        <f>IF(VLOOKUP(A4643,$J$4:$K$19,2)="Y",IF(G4643&lt;='State Zip Codes'!$P$4,'State Zip Codes'!$P$3,IF(G4643&lt;='State Zip Codes'!$Q$4,'State Zip Codes'!$Q$3,IF(G4643&lt;='State Zip Codes'!$R$4,'State Zip Codes'!$R$3,IF(G4643&lt;='State Zip Codes'!$S$4,'State Zip Codes'!$S$3,IF(G4643&lt;='State Zip Codes'!$T$4,'State Zip Codes'!$T$3,"OUT OF TERRITORY"))))),$U$3)</f>
        <v>Zone 5</v>
      </c>
    </row>
    <row r="4644" spans="1:8" x14ac:dyDescent="0.25">
      <c r="A4644" t="s">
        <v>371</v>
      </c>
      <c r="B4644">
        <v>40750</v>
      </c>
      <c r="C4644" t="str">
        <f t="shared" si="72"/>
        <v>40750</v>
      </c>
      <c r="D4644" t="s">
        <v>357</v>
      </c>
      <c r="E4644" t="s">
        <v>2625</v>
      </c>
      <c r="F4644" t="s">
        <v>3174</v>
      </c>
      <c r="G4644" s="144">
        <v>105.63310229999999</v>
      </c>
      <c r="H4644" t="str">
        <f>IF(VLOOKUP(A4644,$J$4:$K$19,2)="Y",IF(G4644&lt;='State Zip Codes'!$P$4,'State Zip Codes'!$P$3,IF(G4644&lt;='State Zip Codes'!$Q$4,'State Zip Codes'!$Q$3,IF(G4644&lt;='State Zip Codes'!$R$4,'State Zip Codes'!$R$3,IF(G4644&lt;='State Zip Codes'!$S$4,'State Zip Codes'!$S$3,IF(G4644&lt;='State Zip Codes'!$T$4,'State Zip Codes'!$T$3,"OUT OF TERRITORY"))))),$U$3)</f>
        <v>Zone 5</v>
      </c>
    </row>
    <row r="4645" spans="1:8" x14ac:dyDescent="0.25">
      <c r="A4645" t="s">
        <v>371</v>
      </c>
      <c r="B4645">
        <v>42633</v>
      </c>
      <c r="C4645" t="str">
        <f t="shared" si="72"/>
        <v>42633</v>
      </c>
      <c r="D4645" t="s">
        <v>357</v>
      </c>
      <c r="E4645" t="s">
        <v>1566</v>
      </c>
      <c r="F4645" t="s">
        <v>1093</v>
      </c>
      <c r="G4645" s="144">
        <v>106.25447349</v>
      </c>
      <c r="H4645" t="str">
        <f>IF(VLOOKUP(A4645,$J$4:$K$19,2)="Y",IF(G4645&lt;='State Zip Codes'!$P$4,'State Zip Codes'!$P$3,IF(G4645&lt;='State Zip Codes'!$Q$4,'State Zip Codes'!$Q$3,IF(G4645&lt;='State Zip Codes'!$R$4,'State Zip Codes'!$R$3,IF(G4645&lt;='State Zip Codes'!$S$4,'State Zip Codes'!$S$3,IF(G4645&lt;='State Zip Codes'!$T$4,'State Zip Codes'!$T$3,"OUT OF TERRITORY"))))),$U$3)</f>
        <v>Zone 5</v>
      </c>
    </row>
    <row r="4646" spans="1:8" x14ac:dyDescent="0.25">
      <c r="A4646" t="s">
        <v>371</v>
      </c>
      <c r="B4646">
        <v>42372</v>
      </c>
      <c r="C4646" t="str">
        <f t="shared" si="72"/>
        <v>42372</v>
      </c>
      <c r="D4646" t="s">
        <v>357</v>
      </c>
      <c r="E4646" t="s">
        <v>1758</v>
      </c>
      <c r="F4646" t="s">
        <v>3175</v>
      </c>
      <c r="G4646" s="144">
        <v>106.25447349</v>
      </c>
      <c r="H4646" t="str">
        <f>IF(VLOOKUP(A4646,$J$4:$K$19,2)="Y",IF(G4646&lt;='State Zip Codes'!$P$4,'State Zip Codes'!$P$3,IF(G4646&lt;='State Zip Codes'!$Q$4,'State Zip Codes'!$Q$3,IF(G4646&lt;='State Zip Codes'!$R$4,'State Zip Codes'!$R$3,IF(G4646&lt;='State Zip Codes'!$S$4,'State Zip Codes'!$S$3,IF(G4646&lt;='State Zip Codes'!$T$4,'State Zip Codes'!$T$3,"OUT OF TERRITORY"))))),$U$3)</f>
        <v>Zone 5</v>
      </c>
    </row>
    <row r="4647" spans="1:8" x14ac:dyDescent="0.25">
      <c r="A4647" t="s">
        <v>371</v>
      </c>
      <c r="B4647">
        <v>42140</v>
      </c>
      <c r="C4647" t="str">
        <f t="shared" si="72"/>
        <v>42140</v>
      </c>
      <c r="D4647" t="s">
        <v>357</v>
      </c>
      <c r="E4647" t="s">
        <v>1110</v>
      </c>
      <c r="F4647" t="s">
        <v>3176</v>
      </c>
      <c r="G4647" s="144">
        <v>106.25447349</v>
      </c>
      <c r="H4647" t="str">
        <f>IF(VLOOKUP(A4647,$J$4:$K$19,2)="Y",IF(G4647&lt;='State Zip Codes'!$P$4,'State Zip Codes'!$P$3,IF(G4647&lt;='State Zip Codes'!$Q$4,'State Zip Codes'!$Q$3,IF(G4647&lt;='State Zip Codes'!$R$4,'State Zip Codes'!$R$3,IF(G4647&lt;='State Zip Codes'!$S$4,'State Zip Codes'!$S$3,IF(G4647&lt;='State Zip Codes'!$T$4,'State Zip Codes'!$T$3,"OUT OF TERRITORY"))))),$U$3)</f>
        <v>Zone 5</v>
      </c>
    </row>
    <row r="4648" spans="1:8" x14ac:dyDescent="0.25">
      <c r="A4648" t="s">
        <v>371</v>
      </c>
      <c r="B4648">
        <v>42151</v>
      </c>
      <c r="C4648" t="str">
        <f t="shared" si="72"/>
        <v>42151</v>
      </c>
      <c r="D4648" t="s">
        <v>357</v>
      </c>
      <c r="E4648" t="s">
        <v>1110</v>
      </c>
      <c r="F4648" t="s">
        <v>3177</v>
      </c>
      <c r="G4648" s="144">
        <v>106.25447349</v>
      </c>
      <c r="H4648" t="str">
        <f>IF(VLOOKUP(A4648,$J$4:$K$19,2)="Y",IF(G4648&lt;='State Zip Codes'!$P$4,'State Zip Codes'!$P$3,IF(G4648&lt;='State Zip Codes'!$Q$4,'State Zip Codes'!$Q$3,IF(G4648&lt;='State Zip Codes'!$R$4,'State Zip Codes'!$R$3,IF(G4648&lt;='State Zip Codes'!$S$4,'State Zip Codes'!$S$3,IF(G4648&lt;='State Zip Codes'!$T$4,'State Zip Codes'!$T$3,"OUT OF TERRITORY"))))),$U$3)</f>
        <v>Zone 5</v>
      </c>
    </row>
    <row r="4649" spans="1:8" x14ac:dyDescent="0.25">
      <c r="A4649" t="s">
        <v>371</v>
      </c>
      <c r="B4649">
        <v>42321</v>
      </c>
      <c r="C4649" t="str">
        <f t="shared" si="72"/>
        <v>42321</v>
      </c>
      <c r="D4649" t="s">
        <v>357</v>
      </c>
      <c r="E4649" t="s">
        <v>3154</v>
      </c>
      <c r="F4649" t="s">
        <v>3178</v>
      </c>
      <c r="G4649" s="144">
        <v>106.87584468</v>
      </c>
      <c r="H4649" t="str">
        <f>IF(VLOOKUP(A4649,$J$4:$K$19,2)="Y",IF(G4649&lt;='State Zip Codes'!$P$4,'State Zip Codes'!$P$3,IF(G4649&lt;='State Zip Codes'!$Q$4,'State Zip Codes'!$Q$3,IF(G4649&lt;='State Zip Codes'!$R$4,'State Zip Codes'!$R$3,IF(G4649&lt;='State Zip Codes'!$S$4,'State Zip Codes'!$S$3,IF(G4649&lt;='State Zip Codes'!$T$4,'State Zip Codes'!$T$3,"OUT OF TERRITORY"))))),$U$3)</f>
        <v>Zone 5</v>
      </c>
    </row>
    <row r="4650" spans="1:8" x14ac:dyDescent="0.25">
      <c r="A4650" t="s">
        <v>371</v>
      </c>
      <c r="B4650">
        <v>42339</v>
      </c>
      <c r="C4650" t="str">
        <f t="shared" si="72"/>
        <v>42339</v>
      </c>
      <c r="D4650" t="s">
        <v>357</v>
      </c>
      <c r="E4650" t="s">
        <v>3154</v>
      </c>
      <c r="F4650" t="s">
        <v>3179</v>
      </c>
      <c r="G4650" s="144">
        <v>107.49721586999999</v>
      </c>
      <c r="H4650" t="str">
        <f>IF(VLOOKUP(A4650,$J$4:$K$19,2)="Y",IF(G4650&lt;='State Zip Codes'!$P$4,'State Zip Codes'!$P$3,IF(G4650&lt;='State Zip Codes'!$Q$4,'State Zip Codes'!$Q$3,IF(G4650&lt;='State Zip Codes'!$R$4,'State Zip Codes'!$R$3,IF(G4650&lt;='State Zip Codes'!$S$4,'State Zip Codes'!$S$3,IF(G4650&lt;='State Zip Codes'!$T$4,'State Zip Codes'!$T$3,"OUT OF TERRITORY"))))),$U$3)</f>
        <v>Zone 5</v>
      </c>
    </row>
    <row r="4651" spans="1:8" x14ac:dyDescent="0.25">
      <c r="A4651" t="s">
        <v>371</v>
      </c>
      <c r="B4651">
        <v>42153</v>
      </c>
      <c r="C4651" t="str">
        <f t="shared" si="72"/>
        <v>42153</v>
      </c>
      <c r="D4651" t="s">
        <v>357</v>
      </c>
      <c r="E4651" t="s">
        <v>2794</v>
      </c>
      <c r="F4651" t="s">
        <v>2872</v>
      </c>
      <c r="G4651" s="144">
        <v>107.49721586999999</v>
      </c>
      <c r="H4651" t="str">
        <f>IF(VLOOKUP(A4651,$J$4:$K$19,2)="Y",IF(G4651&lt;='State Zip Codes'!$P$4,'State Zip Codes'!$P$3,IF(G4651&lt;='State Zip Codes'!$Q$4,'State Zip Codes'!$Q$3,IF(G4651&lt;='State Zip Codes'!$R$4,'State Zip Codes'!$R$3,IF(G4651&lt;='State Zip Codes'!$S$4,'State Zip Codes'!$S$3,IF(G4651&lt;='State Zip Codes'!$T$4,'State Zip Codes'!$T$3,"OUT OF TERRITORY"))))),$U$3)</f>
        <v>Zone 5</v>
      </c>
    </row>
    <row r="4652" spans="1:8" x14ac:dyDescent="0.25">
      <c r="A4652" t="s">
        <v>371</v>
      </c>
      <c r="B4652">
        <v>40376</v>
      </c>
      <c r="C4652" t="str">
        <f t="shared" si="72"/>
        <v>40376</v>
      </c>
      <c r="D4652" t="s">
        <v>357</v>
      </c>
      <c r="E4652" t="s">
        <v>3137</v>
      </c>
      <c r="F4652" t="s">
        <v>3180</v>
      </c>
      <c r="G4652" s="144">
        <v>107.49721586999999</v>
      </c>
      <c r="H4652" t="str">
        <f>IF(VLOOKUP(A4652,$J$4:$K$19,2)="Y",IF(G4652&lt;='State Zip Codes'!$P$4,'State Zip Codes'!$P$3,IF(G4652&lt;='State Zip Codes'!$Q$4,'State Zip Codes'!$Q$3,IF(G4652&lt;='State Zip Codes'!$R$4,'State Zip Codes'!$R$3,IF(G4652&lt;='State Zip Codes'!$S$4,'State Zip Codes'!$S$3,IF(G4652&lt;='State Zip Codes'!$T$4,'State Zip Codes'!$T$3,"OUT OF TERRITORY"))))),$U$3)</f>
        <v>Zone 5</v>
      </c>
    </row>
    <row r="4653" spans="1:8" x14ac:dyDescent="0.25">
      <c r="A4653" t="s">
        <v>371</v>
      </c>
      <c r="B4653">
        <v>42170</v>
      </c>
      <c r="C4653" t="str">
        <f t="shared" si="72"/>
        <v>42170</v>
      </c>
      <c r="D4653" t="s">
        <v>357</v>
      </c>
      <c r="E4653" t="s">
        <v>1877</v>
      </c>
      <c r="F4653" t="s">
        <v>2867</v>
      </c>
      <c r="G4653" s="144">
        <v>107.49721586999999</v>
      </c>
      <c r="H4653" t="str">
        <f>IF(VLOOKUP(A4653,$J$4:$K$19,2)="Y",IF(G4653&lt;='State Zip Codes'!$P$4,'State Zip Codes'!$P$3,IF(G4653&lt;='State Zip Codes'!$Q$4,'State Zip Codes'!$Q$3,IF(G4653&lt;='State Zip Codes'!$R$4,'State Zip Codes'!$R$3,IF(G4653&lt;='State Zip Codes'!$S$4,'State Zip Codes'!$S$3,IF(G4653&lt;='State Zip Codes'!$T$4,'State Zip Codes'!$T$3,"OUT OF TERRITORY"))))),$U$3)</f>
        <v>Zone 5</v>
      </c>
    </row>
    <row r="4654" spans="1:8" x14ac:dyDescent="0.25">
      <c r="A4654" t="s">
        <v>371</v>
      </c>
      <c r="B4654">
        <v>42367</v>
      </c>
      <c r="C4654" t="str">
        <f t="shared" si="72"/>
        <v>42367</v>
      </c>
      <c r="D4654" t="s">
        <v>357</v>
      </c>
      <c r="E4654" t="s">
        <v>3154</v>
      </c>
      <c r="F4654" t="s">
        <v>3181</v>
      </c>
      <c r="G4654" s="144">
        <v>108.11858706</v>
      </c>
      <c r="H4654" t="str">
        <f>IF(VLOOKUP(A4654,$J$4:$K$19,2)="Y",IF(G4654&lt;='State Zip Codes'!$P$4,'State Zip Codes'!$P$3,IF(G4654&lt;='State Zip Codes'!$Q$4,'State Zip Codes'!$Q$3,IF(G4654&lt;='State Zip Codes'!$R$4,'State Zip Codes'!$R$3,IF(G4654&lt;='State Zip Codes'!$S$4,'State Zip Codes'!$S$3,IF(G4654&lt;='State Zip Codes'!$T$4,'State Zip Codes'!$T$3,"OUT OF TERRITORY"))))),$U$3)</f>
        <v>Zone 5</v>
      </c>
    </row>
    <row r="4655" spans="1:8" x14ac:dyDescent="0.25">
      <c r="A4655" t="s">
        <v>371</v>
      </c>
      <c r="B4655">
        <v>42420</v>
      </c>
      <c r="C4655" t="str">
        <f t="shared" si="72"/>
        <v>42420</v>
      </c>
      <c r="D4655" t="s">
        <v>357</v>
      </c>
      <c r="E4655" t="s">
        <v>398</v>
      </c>
      <c r="F4655" t="s">
        <v>398</v>
      </c>
      <c r="G4655" s="144">
        <v>108.73995824999999</v>
      </c>
      <c r="H4655" t="str">
        <f>IF(VLOOKUP(A4655,$J$4:$K$19,2)="Y",IF(G4655&lt;='State Zip Codes'!$P$4,'State Zip Codes'!$P$3,IF(G4655&lt;='State Zip Codes'!$Q$4,'State Zip Codes'!$Q$3,IF(G4655&lt;='State Zip Codes'!$R$4,'State Zip Codes'!$R$3,IF(G4655&lt;='State Zip Codes'!$S$4,'State Zip Codes'!$S$3,IF(G4655&lt;='State Zip Codes'!$T$4,'State Zip Codes'!$T$3,"OUT OF TERRITORY"))))),$U$3)</f>
        <v>Zone 5</v>
      </c>
    </row>
    <row r="4656" spans="1:8" x14ac:dyDescent="0.25">
      <c r="A4656" t="s">
        <v>371</v>
      </c>
      <c r="B4656">
        <v>40322</v>
      </c>
      <c r="C4656" t="str">
        <f t="shared" si="72"/>
        <v>40322</v>
      </c>
      <c r="D4656" t="s">
        <v>357</v>
      </c>
      <c r="E4656" t="s">
        <v>3166</v>
      </c>
      <c r="F4656" t="s">
        <v>3182</v>
      </c>
      <c r="G4656" s="144">
        <v>108.73995824999999</v>
      </c>
      <c r="H4656" t="str">
        <f>IF(VLOOKUP(A4656,$J$4:$K$19,2)="Y",IF(G4656&lt;='State Zip Codes'!$P$4,'State Zip Codes'!$P$3,IF(G4656&lt;='State Zip Codes'!$Q$4,'State Zip Codes'!$Q$3,IF(G4656&lt;='State Zip Codes'!$R$4,'State Zip Codes'!$R$3,IF(G4656&lt;='State Zip Codes'!$S$4,'State Zip Codes'!$S$3,IF(G4656&lt;='State Zip Codes'!$T$4,'State Zip Codes'!$T$3,"OUT OF TERRITORY"))))),$U$3)</f>
        <v>Zone 5</v>
      </c>
    </row>
    <row r="4657" spans="1:8" x14ac:dyDescent="0.25">
      <c r="A4657" t="s">
        <v>371</v>
      </c>
      <c r="B4657">
        <v>40402</v>
      </c>
      <c r="C4657" t="str">
        <f t="shared" si="72"/>
        <v>40402</v>
      </c>
      <c r="D4657" t="s">
        <v>357</v>
      </c>
      <c r="E4657" t="s">
        <v>542</v>
      </c>
      <c r="F4657" t="s">
        <v>3183</v>
      </c>
      <c r="G4657" s="144">
        <v>108.73995824999999</v>
      </c>
      <c r="H4657" t="str">
        <f>IF(VLOOKUP(A4657,$J$4:$K$19,2)="Y",IF(G4657&lt;='State Zip Codes'!$P$4,'State Zip Codes'!$P$3,IF(G4657&lt;='State Zip Codes'!$Q$4,'State Zip Codes'!$Q$3,IF(G4657&lt;='State Zip Codes'!$R$4,'State Zip Codes'!$R$3,IF(G4657&lt;='State Zip Codes'!$S$4,'State Zip Codes'!$S$3,IF(G4657&lt;='State Zip Codes'!$T$4,'State Zip Codes'!$T$3,"OUT OF TERRITORY"))))),$U$3)</f>
        <v>Zone 5</v>
      </c>
    </row>
    <row r="4658" spans="1:8" x14ac:dyDescent="0.25">
      <c r="A4658" t="s">
        <v>371</v>
      </c>
      <c r="B4658">
        <v>42325</v>
      </c>
      <c r="C4658" t="str">
        <f t="shared" si="72"/>
        <v>42325</v>
      </c>
      <c r="D4658" t="s">
        <v>357</v>
      </c>
      <c r="E4658" t="s">
        <v>3154</v>
      </c>
      <c r="F4658" t="s">
        <v>2878</v>
      </c>
      <c r="G4658" s="144">
        <v>108.73995824999999</v>
      </c>
      <c r="H4658" t="str">
        <f>IF(VLOOKUP(A4658,$J$4:$K$19,2)="Y",IF(G4658&lt;='State Zip Codes'!$P$4,'State Zip Codes'!$P$3,IF(G4658&lt;='State Zip Codes'!$Q$4,'State Zip Codes'!$Q$3,IF(G4658&lt;='State Zip Codes'!$R$4,'State Zip Codes'!$R$3,IF(G4658&lt;='State Zip Codes'!$S$4,'State Zip Codes'!$S$3,IF(G4658&lt;='State Zip Codes'!$T$4,'State Zip Codes'!$T$3,"OUT OF TERRITORY"))))),$U$3)</f>
        <v>Zone 5</v>
      </c>
    </row>
    <row r="4659" spans="1:8" x14ac:dyDescent="0.25">
      <c r="A4659" t="s">
        <v>371</v>
      </c>
      <c r="B4659">
        <v>42206</v>
      </c>
      <c r="C4659" t="str">
        <f t="shared" si="72"/>
        <v>42206</v>
      </c>
      <c r="D4659" t="s">
        <v>357</v>
      </c>
      <c r="E4659" t="s">
        <v>559</v>
      </c>
      <c r="F4659" t="s">
        <v>2144</v>
      </c>
      <c r="G4659" s="144">
        <v>109.36132943999999</v>
      </c>
      <c r="H4659" t="str">
        <f>IF(VLOOKUP(A4659,$J$4:$K$19,2)="Y",IF(G4659&lt;='State Zip Codes'!$P$4,'State Zip Codes'!$P$3,IF(G4659&lt;='State Zip Codes'!$Q$4,'State Zip Codes'!$Q$3,IF(G4659&lt;='State Zip Codes'!$R$4,'State Zip Codes'!$R$3,IF(G4659&lt;='State Zip Codes'!$S$4,'State Zip Codes'!$S$3,IF(G4659&lt;='State Zip Codes'!$T$4,'State Zip Codes'!$T$3,"OUT OF TERRITORY"))))),$U$3)</f>
        <v>Zone 5</v>
      </c>
    </row>
    <row r="4660" spans="1:8" x14ac:dyDescent="0.25">
      <c r="A4660" t="s">
        <v>371</v>
      </c>
      <c r="B4660">
        <v>40741</v>
      </c>
      <c r="C4660" t="str">
        <f t="shared" si="72"/>
        <v>40741</v>
      </c>
      <c r="D4660" t="s">
        <v>357</v>
      </c>
      <c r="E4660" t="s">
        <v>2625</v>
      </c>
      <c r="F4660" t="s">
        <v>3174</v>
      </c>
      <c r="G4660" s="144">
        <v>109.98270063</v>
      </c>
      <c r="H4660" t="str">
        <f>IF(VLOOKUP(A4660,$J$4:$K$19,2)="Y",IF(G4660&lt;='State Zip Codes'!$P$4,'State Zip Codes'!$P$3,IF(G4660&lt;='State Zip Codes'!$Q$4,'State Zip Codes'!$Q$3,IF(G4660&lt;='State Zip Codes'!$R$4,'State Zip Codes'!$R$3,IF(G4660&lt;='State Zip Codes'!$S$4,'State Zip Codes'!$S$3,IF(G4660&lt;='State Zip Codes'!$T$4,'State Zip Codes'!$T$3,"OUT OF TERRITORY"))))),$U$3)</f>
        <v>Zone 5</v>
      </c>
    </row>
    <row r="4661" spans="1:8" x14ac:dyDescent="0.25">
      <c r="A4661" t="s">
        <v>371</v>
      </c>
      <c r="B4661">
        <v>42256</v>
      </c>
      <c r="C4661" t="str">
        <f t="shared" si="72"/>
        <v>42256</v>
      </c>
      <c r="D4661" t="s">
        <v>357</v>
      </c>
      <c r="E4661" t="s">
        <v>559</v>
      </c>
      <c r="F4661" t="s">
        <v>3184</v>
      </c>
      <c r="G4661" s="144">
        <v>109.98270063</v>
      </c>
      <c r="H4661" t="str">
        <f>IF(VLOOKUP(A4661,$J$4:$K$19,2)="Y",IF(G4661&lt;='State Zip Codes'!$P$4,'State Zip Codes'!$P$3,IF(G4661&lt;='State Zip Codes'!$Q$4,'State Zip Codes'!$Q$3,IF(G4661&lt;='State Zip Codes'!$R$4,'State Zip Codes'!$R$3,IF(G4661&lt;='State Zip Codes'!$S$4,'State Zip Codes'!$S$3,IF(G4661&lt;='State Zip Codes'!$T$4,'State Zip Codes'!$T$3,"OUT OF TERRITORY"))))),$U$3)</f>
        <v>Zone 5</v>
      </c>
    </row>
    <row r="4662" spans="1:8" x14ac:dyDescent="0.25">
      <c r="A4662" t="s">
        <v>371</v>
      </c>
      <c r="B4662">
        <v>40371</v>
      </c>
      <c r="C4662" t="str">
        <f t="shared" si="72"/>
        <v>40371</v>
      </c>
      <c r="D4662" t="s">
        <v>357</v>
      </c>
      <c r="E4662" t="s">
        <v>2086</v>
      </c>
      <c r="F4662" t="s">
        <v>3185</v>
      </c>
      <c r="G4662" s="144">
        <v>109.98270063</v>
      </c>
      <c r="H4662" t="str">
        <f>IF(VLOOKUP(A4662,$J$4:$K$19,2)="Y",IF(G4662&lt;='State Zip Codes'!$P$4,'State Zip Codes'!$P$3,IF(G4662&lt;='State Zip Codes'!$Q$4,'State Zip Codes'!$Q$3,IF(G4662&lt;='State Zip Codes'!$R$4,'State Zip Codes'!$R$3,IF(G4662&lt;='State Zip Codes'!$S$4,'State Zip Codes'!$S$3,IF(G4662&lt;='State Zip Codes'!$T$4,'State Zip Codes'!$T$3,"OUT OF TERRITORY"))))),$U$3)</f>
        <v>Zone 5</v>
      </c>
    </row>
    <row r="4663" spans="1:8" x14ac:dyDescent="0.25">
      <c r="A4663" t="s">
        <v>371</v>
      </c>
      <c r="B4663">
        <v>41386</v>
      </c>
      <c r="C4663" t="str">
        <f t="shared" si="72"/>
        <v>41386</v>
      </c>
      <c r="D4663" t="s">
        <v>357</v>
      </c>
      <c r="E4663" t="s">
        <v>3186</v>
      </c>
      <c r="F4663" t="s">
        <v>3187</v>
      </c>
      <c r="G4663" s="144">
        <v>109.98270063</v>
      </c>
      <c r="H4663" t="str">
        <f>IF(VLOOKUP(A4663,$J$4:$K$19,2)="Y",IF(G4663&lt;='State Zip Codes'!$P$4,'State Zip Codes'!$P$3,IF(G4663&lt;='State Zip Codes'!$Q$4,'State Zip Codes'!$Q$3,IF(G4663&lt;='State Zip Codes'!$R$4,'State Zip Codes'!$R$3,IF(G4663&lt;='State Zip Codes'!$S$4,'State Zip Codes'!$S$3,IF(G4663&lt;='State Zip Codes'!$T$4,'State Zip Codes'!$T$3,"OUT OF TERRITORY"))))),$U$3)</f>
        <v>Zone 5</v>
      </c>
    </row>
    <row r="4664" spans="1:8" x14ac:dyDescent="0.25">
      <c r="A4664" t="s">
        <v>371</v>
      </c>
      <c r="B4664">
        <v>42452</v>
      </c>
      <c r="C4664" t="str">
        <f t="shared" si="72"/>
        <v>42452</v>
      </c>
      <c r="D4664" t="s">
        <v>357</v>
      </c>
      <c r="E4664" t="s">
        <v>398</v>
      </c>
      <c r="F4664" t="s">
        <v>3188</v>
      </c>
      <c r="G4664" s="144">
        <v>109.98270063</v>
      </c>
      <c r="H4664" t="str">
        <f>IF(VLOOKUP(A4664,$J$4:$K$19,2)="Y",IF(G4664&lt;='State Zip Codes'!$P$4,'State Zip Codes'!$P$3,IF(G4664&lt;='State Zip Codes'!$Q$4,'State Zip Codes'!$Q$3,IF(G4664&lt;='State Zip Codes'!$R$4,'State Zip Codes'!$R$3,IF(G4664&lt;='State Zip Codes'!$S$4,'State Zip Codes'!$S$3,IF(G4664&lt;='State Zip Codes'!$T$4,'State Zip Codes'!$T$3,"OUT OF TERRITORY"))))),$U$3)</f>
        <v>Zone 5</v>
      </c>
    </row>
    <row r="4665" spans="1:8" x14ac:dyDescent="0.25">
      <c r="A4665" t="s">
        <v>371</v>
      </c>
      <c r="B4665">
        <v>40486</v>
      </c>
      <c r="C4665" t="str">
        <f t="shared" si="72"/>
        <v>40486</v>
      </c>
      <c r="D4665" t="s">
        <v>357</v>
      </c>
      <c r="E4665" t="s">
        <v>542</v>
      </c>
      <c r="F4665" t="s">
        <v>2855</v>
      </c>
      <c r="G4665" s="144">
        <v>110.60407181999999</v>
      </c>
      <c r="H4665" t="str">
        <f>IF(VLOOKUP(A4665,$J$4:$K$19,2)="Y",IF(G4665&lt;='State Zip Codes'!$P$4,'State Zip Codes'!$P$3,IF(G4665&lt;='State Zip Codes'!$Q$4,'State Zip Codes'!$Q$3,IF(G4665&lt;='State Zip Codes'!$R$4,'State Zip Codes'!$R$3,IF(G4665&lt;='State Zip Codes'!$S$4,'State Zip Codes'!$S$3,IF(G4665&lt;='State Zip Codes'!$T$4,'State Zip Codes'!$T$3,"OUT OF TERRITORY"))))),$U$3)</f>
        <v>Zone 5</v>
      </c>
    </row>
    <row r="4666" spans="1:8" x14ac:dyDescent="0.25">
      <c r="A4666" t="s">
        <v>371</v>
      </c>
      <c r="B4666">
        <v>42120</v>
      </c>
      <c r="C4666" t="str">
        <f t="shared" si="72"/>
        <v>42120</v>
      </c>
      <c r="D4666" t="s">
        <v>357</v>
      </c>
      <c r="E4666" t="s">
        <v>2794</v>
      </c>
      <c r="F4666" t="s">
        <v>3189</v>
      </c>
      <c r="G4666" s="144">
        <v>110.60407181999999</v>
      </c>
      <c r="H4666" t="str">
        <f>IF(VLOOKUP(A4666,$J$4:$K$19,2)="Y",IF(G4666&lt;='State Zip Codes'!$P$4,'State Zip Codes'!$P$3,IF(G4666&lt;='State Zip Codes'!$Q$4,'State Zip Codes'!$Q$3,IF(G4666&lt;='State Zip Codes'!$R$4,'State Zip Codes'!$R$3,IF(G4666&lt;='State Zip Codes'!$S$4,'State Zip Codes'!$S$3,IF(G4666&lt;='State Zip Codes'!$T$4,'State Zip Codes'!$T$3,"OUT OF TERRITORY"))))),$U$3)</f>
        <v>Zone 5</v>
      </c>
    </row>
    <row r="4667" spans="1:8" x14ac:dyDescent="0.25">
      <c r="A4667" t="s">
        <v>371</v>
      </c>
      <c r="B4667">
        <v>41365</v>
      </c>
      <c r="C4667" t="str">
        <f t="shared" si="72"/>
        <v>41365</v>
      </c>
      <c r="D4667" t="s">
        <v>357</v>
      </c>
      <c r="E4667" t="s">
        <v>3190</v>
      </c>
      <c r="F4667" t="s">
        <v>3191</v>
      </c>
      <c r="G4667" s="144">
        <v>110.60407181999999</v>
      </c>
      <c r="H4667" t="str">
        <f>IF(VLOOKUP(A4667,$J$4:$K$19,2)="Y",IF(G4667&lt;='State Zip Codes'!$P$4,'State Zip Codes'!$P$3,IF(G4667&lt;='State Zip Codes'!$Q$4,'State Zip Codes'!$Q$3,IF(G4667&lt;='State Zip Codes'!$R$4,'State Zip Codes'!$R$3,IF(G4667&lt;='State Zip Codes'!$S$4,'State Zip Codes'!$S$3,IF(G4667&lt;='State Zip Codes'!$T$4,'State Zip Codes'!$T$3,"OUT OF TERRITORY"))))),$U$3)</f>
        <v>Zone 5</v>
      </c>
    </row>
    <row r="4668" spans="1:8" x14ac:dyDescent="0.25">
      <c r="A4668" t="s">
        <v>371</v>
      </c>
      <c r="B4668">
        <v>41311</v>
      </c>
      <c r="C4668" t="str">
        <f t="shared" si="72"/>
        <v>41311</v>
      </c>
      <c r="D4668" t="s">
        <v>357</v>
      </c>
      <c r="E4668" t="s">
        <v>1012</v>
      </c>
      <c r="F4668" t="s">
        <v>3192</v>
      </c>
      <c r="G4668" s="144">
        <v>110.60407181999999</v>
      </c>
      <c r="H4668" t="str">
        <f>IF(VLOOKUP(A4668,$J$4:$K$19,2)="Y",IF(G4668&lt;='State Zip Codes'!$P$4,'State Zip Codes'!$P$3,IF(G4668&lt;='State Zip Codes'!$Q$4,'State Zip Codes'!$Q$3,IF(G4668&lt;='State Zip Codes'!$R$4,'State Zip Codes'!$R$3,IF(G4668&lt;='State Zip Codes'!$S$4,'State Zip Codes'!$S$3,IF(G4668&lt;='State Zip Codes'!$T$4,'State Zip Codes'!$T$3,"OUT OF TERRITORY"))))),$U$3)</f>
        <v>Zone 5</v>
      </c>
    </row>
    <row r="4669" spans="1:8" x14ac:dyDescent="0.25">
      <c r="A4669" t="s">
        <v>371</v>
      </c>
      <c r="B4669">
        <v>41397</v>
      </c>
      <c r="C4669" t="str">
        <f t="shared" si="72"/>
        <v>41397</v>
      </c>
      <c r="D4669" t="s">
        <v>357</v>
      </c>
      <c r="E4669" t="s">
        <v>1012</v>
      </c>
      <c r="F4669" t="s">
        <v>3193</v>
      </c>
      <c r="G4669" s="144">
        <v>110.60407181999999</v>
      </c>
      <c r="H4669" t="str">
        <f>IF(VLOOKUP(A4669,$J$4:$K$19,2)="Y",IF(G4669&lt;='State Zip Codes'!$P$4,'State Zip Codes'!$P$3,IF(G4669&lt;='State Zip Codes'!$Q$4,'State Zip Codes'!$Q$3,IF(G4669&lt;='State Zip Codes'!$R$4,'State Zip Codes'!$R$3,IF(G4669&lt;='State Zip Codes'!$S$4,'State Zip Codes'!$S$3,IF(G4669&lt;='State Zip Codes'!$T$4,'State Zip Codes'!$T$3,"OUT OF TERRITORY"))))),$U$3)</f>
        <v>Zone 5</v>
      </c>
    </row>
    <row r="4670" spans="1:8" x14ac:dyDescent="0.25">
      <c r="A4670" t="s">
        <v>371</v>
      </c>
      <c r="B4670">
        <v>42634</v>
      </c>
      <c r="C4670" t="str">
        <f t="shared" si="72"/>
        <v>42634</v>
      </c>
      <c r="D4670" t="s">
        <v>357</v>
      </c>
      <c r="E4670" t="s">
        <v>3194</v>
      </c>
      <c r="F4670" t="s">
        <v>3195</v>
      </c>
      <c r="G4670" s="144">
        <v>111.22544300999999</v>
      </c>
      <c r="H4670" t="str">
        <f>IF(VLOOKUP(A4670,$J$4:$K$19,2)="Y",IF(G4670&lt;='State Zip Codes'!$P$4,'State Zip Codes'!$P$3,IF(G4670&lt;='State Zip Codes'!$Q$4,'State Zip Codes'!$Q$3,IF(G4670&lt;='State Zip Codes'!$R$4,'State Zip Codes'!$R$3,IF(G4670&lt;='State Zip Codes'!$S$4,'State Zip Codes'!$S$3,IF(G4670&lt;='State Zip Codes'!$T$4,'State Zip Codes'!$T$3,"OUT OF TERRITORY"))))),$U$3)</f>
        <v>Zone 5</v>
      </c>
    </row>
    <row r="4671" spans="1:8" x14ac:dyDescent="0.25">
      <c r="A4671" t="s">
        <v>371</v>
      </c>
      <c r="B4671">
        <v>41360</v>
      </c>
      <c r="C4671" t="str">
        <f t="shared" si="72"/>
        <v>41360</v>
      </c>
      <c r="D4671" t="s">
        <v>357</v>
      </c>
      <c r="E4671" t="s">
        <v>3190</v>
      </c>
      <c r="F4671" t="s">
        <v>3196</v>
      </c>
      <c r="G4671" s="144">
        <v>111.22544300999999</v>
      </c>
      <c r="H4671" t="str">
        <f>IF(VLOOKUP(A4671,$J$4:$K$19,2)="Y",IF(G4671&lt;='State Zip Codes'!$P$4,'State Zip Codes'!$P$3,IF(G4671&lt;='State Zip Codes'!$Q$4,'State Zip Codes'!$Q$3,IF(G4671&lt;='State Zip Codes'!$R$4,'State Zip Codes'!$R$3,IF(G4671&lt;='State Zip Codes'!$S$4,'State Zip Codes'!$S$3,IF(G4671&lt;='State Zip Codes'!$T$4,'State Zip Codes'!$T$3,"OUT OF TERRITORY"))))),$U$3)</f>
        <v>Zone 5</v>
      </c>
    </row>
    <row r="4672" spans="1:8" x14ac:dyDescent="0.25">
      <c r="A4672" t="s">
        <v>371</v>
      </c>
      <c r="B4672">
        <v>41093</v>
      </c>
      <c r="C4672" t="str">
        <f t="shared" si="72"/>
        <v>41093</v>
      </c>
      <c r="D4672" t="s">
        <v>357</v>
      </c>
      <c r="E4672" t="s">
        <v>599</v>
      </c>
      <c r="F4672" t="s">
        <v>3197</v>
      </c>
      <c r="G4672" s="144">
        <v>111.22544300999999</v>
      </c>
      <c r="H4672" t="str">
        <f>IF(VLOOKUP(A4672,$J$4:$K$19,2)="Y",IF(G4672&lt;='State Zip Codes'!$P$4,'State Zip Codes'!$P$3,IF(G4672&lt;='State Zip Codes'!$Q$4,'State Zip Codes'!$Q$3,IF(G4672&lt;='State Zip Codes'!$R$4,'State Zip Codes'!$R$3,IF(G4672&lt;='State Zip Codes'!$S$4,'State Zip Codes'!$S$3,IF(G4672&lt;='State Zip Codes'!$T$4,'State Zip Codes'!$T$3,"OUT OF TERRITORY"))))),$U$3)</f>
        <v>Zone 5</v>
      </c>
    </row>
    <row r="4673" spans="1:8" x14ac:dyDescent="0.25">
      <c r="A4673" t="s">
        <v>371</v>
      </c>
      <c r="B4673">
        <v>42345</v>
      </c>
      <c r="C4673" t="str">
        <f t="shared" si="72"/>
        <v>42345</v>
      </c>
      <c r="D4673" t="s">
        <v>357</v>
      </c>
      <c r="E4673" t="s">
        <v>3154</v>
      </c>
      <c r="F4673" t="s">
        <v>1083</v>
      </c>
      <c r="G4673" s="144">
        <v>111.8468142</v>
      </c>
      <c r="H4673" t="str">
        <f>IF(VLOOKUP(A4673,$J$4:$K$19,2)="Y",IF(G4673&lt;='State Zip Codes'!$P$4,'State Zip Codes'!$P$3,IF(G4673&lt;='State Zip Codes'!$Q$4,'State Zip Codes'!$Q$3,IF(G4673&lt;='State Zip Codes'!$R$4,'State Zip Codes'!$R$3,IF(G4673&lt;='State Zip Codes'!$S$4,'State Zip Codes'!$S$3,IF(G4673&lt;='State Zip Codes'!$T$4,'State Zip Codes'!$T$3,"OUT OF TERRITORY"))))),$U$3)</f>
        <v>Zone 5</v>
      </c>
    </row>
    <row r="4674" spans="1:8" x14ac:dyDescent="0.25">
      <c r="A4674" t="s">
        <v>371</v>
      </c>
      <c r="B4674">
        <v>42134</v>
      </c>
      <c r="C4674" t="str">
        <f t="shared" si="72"/>
        <v>42134</v>
      </c>
      <c r="D4674" t="s">
        <v>357</v>
      </c>
      <c r="E4674" t="s">
        <v>2477</v>
      </c>
      <c r="F4674" t="s">
        <v>8</v>
      </c>
      <c r="G4674" s="144">
        <v>113.08955657999999</v>
      </c>
      <c r="H4674" t="str">
        <f>IF(VLOOKUP(A4674,$J$4:$K$19,2)="Y",IF(G4674&lt;='State Zip Codes'!$P$4,'State Zip Codes'!$P$3,IF(G4674&lt;='State Zip Codes'!$Q$4,'State Zip Codes'!$Q$3,IF(G4674&lt;='State Zip Codes'!$R$4,'State Zip Codes'!$R$3,IF(G4674&lt;='State Zip Codes'!$S$4,'State Zip Codes'!$S$3,IF(G4674&lt;='State Zip Codes'!$T$4,'State Zip Codes'!$T$3,"OUT OF TERRITORY"))))),$U$3)</f>
        <v>Zone 5</v>
      </c>
    </row>
    <row r="4675" spans="1:8" x14ac:dyDescent="0.25">
      <c r="A4675" t="s">
        <v>371</v>
      </c>
      <c r="B4675">
        <v>42455</v>
      </c>
      <c r="C4675" t="str">
        <f t="shared" si="72"/>
        <v>42455</v>
      </c>
      <c r="D4675" t="s">
        <v>357</v>
      </c>
      <c r="E4675" t="s">
        <v>815</v>
      </c>
      <c r="F4675" t="s">
        <v>3198</v>
      </c>
      <c r="G4675" s="144">
        <v>113.71092777</v>
      </c>
      <c r="H4675" t="str">
        <f>IF(VLOOKUP(A4675,$J$4:$K$19,2)="Y",IF(G4675&lt;='State Zip Codes'!$P$4,'State Zip Codes'!$P$3,IF(G4675&lt;='State Zip Codes'!$Q$4,'State Zip Codes'!$Q$3,IF(G4675&lt;='State Zip Codes'!$R$4,'State Zip Codes'!$R$3,IF(G4675&lt;='State Zip Codes'!$S$4,'State Zip Codes'!$S$3,IF(G4675&lt;='State Zip Codes'!$T$4,'State Zip Codes'!$T$3,"OUT OF TERRITORY"))))),$U$3)</f>
        <v>Zone 5</v>
      </c>
    </row>
    <row r="4676" spans="1:8" x14ac:dyDescent="0.25">
      <c r="A4676" t="s">
        <v>371</v>
      </c>
      <c r="B4676">
        <v>42456</v>
      </c>
      <c r="C4676" t="str">
        <f t="shared" si="72"/>
        <v>42456</v>
      </c>
      <c r="D4676" t="s">
        <v>357</v>
      </c>
      <c r="E4676" t="s">
        <v>815</v>
      </c>
      <c r="F4676" t="s">
        <v>3199</v>
      </c>
      <c r="G4676" s="144">
        <v>113.71092777</v>
      </c>
      <c r="H4676" t="str">
        <f>IF(VLOOKUP(A4676,$J$4:$K$19,2)="Y",IF(G4676&lt;='State Zip Codes'!$P$4,'State Zip Codes'!$P$3,IF(G4676&lt;='State Zip Codes'!$Q$4,'State Zip Codes'!$Q$3,IF(G4676&lt;='State Zip Codes'!$R$4,'State Zip Codes'!$R$3,IF(G4676&lt;='State Zip Codes'!$S$4,'State Zip Codes'!$S$3,IF(G4676&lt;='State Zip Codes'!$T$4,'State Zip Codes'!$T$3,"OUT OF TERRITORY"))))),$U$3)</f>
        <v>Zone 5</v>
      </c>
    </row>
    <row r="4677" spans="1:8" x14ac:dyDescent="0.25">
      <c r="A4677" t="s">
        <v>371</v>
      </c>
      <c r="B4677">
        <v>42413</v>
      </c>
      <c r="C4677" t="str">
        <f t="shared" ref="C4677:C4740" si="73">TRIM(CLEAN(B4677))</f>
        <v>42413</v>
      </c>
      <c r="D4677" t="s">
        <v>357</v>
      </c>
      <c r="E4677" t="s">
        <v>3200</v>
      </c>
      <c r="F4677" t="s">
        <v>3201</v>
      </c>
      <c r="G4677" s="144">
        <v>113.71092777</v>
      </c>
      <c r="H4677" t="str">
        <f>IF(VLOOKUP(A4677,$J$4:$K$19,2)="Y",IF(G4677&lt;='State Zip Codes'!$P$4,'State Zip Codes'!$P$3,IF(G4677&lt;='State Zip Codes'!$Q$4,'State Zip Codes'!$Q$3,IF(G4677&lt;='State Zip Codes'!$R$4,'State Zip Codes'!$R$3,IF(G4677&lt;='State Zip Codes'!$S$4,'State Zip Codes'!$S$3,IF(G4677&lt;='State Zip Codes'!$T$4,'State Zip Codes'!$T$3,"OUT OF TERRITORY"))))),$U$3)</f>
        <v>Zone 5</v>
      </c>
    </row>
    <row r="4678" spans="1:8" x14ac:dyDescent="0.25">
      <c r="A4678" t="s">
        <v>371</v>
      </c>
      <c r="B4678">
        <v>42344</v>
      </c>
      <c r="C4678" t="str">
        <f t="shared" si="73"/>
        <v>42344</v>
      </c>
      <c r="D4678" t="s">
        <v>357</v>
      </c>
      <c r="E4678" t="s">
        <v>3154</v>
      </c>
      <c r="F4678" t="s">
        <v>3202</v>
      </c>
      <c r="G4678" s="144">
        <v>113.71092777</v>
      </c>
      <c r="H4678" t="str">
        <f>IF(VLOOKUP(A4678,$J$4:$K$19,2)="Y",IF(G4678&lt;='State Zip Codes'!$P$4,'State Zip Codes'!$P$3,IF(G4678&lt;='State Zip Codes'!$Q$4,'State Zip Codes'!$Q$3,IF(G4678&lt;='State Zip Codes'!$R$4,'State Zip Codes'!$R$3,IF(G4678&lt;='State Zip Codes'!$S$4,'State Zip Codes'!$S$3,IF(G4678&lt;='State Zip Codes'!$T$4,'State Zip Codes'!$T$3,"OUT OF TERRITORY"))))),$U$3)</f>
        <v>Zone 5</v>
      </c>
    </row>
    <row r="4679" spans="1:8" x14ac:dyDescent="0.25">
      <c r="A4679" t="s">
        <v>371</v>
      </c>
      <c r="B4679">
        <v>40744</v>
      </c>
      <c r="C4679" t="str">
        <f t="shared" si="73"/>
        <v>40744</v>
      </c>
      <c r="D4679" t="s">
        <v>357</v>
      </c>
      <c r="E4679" t="s">
        <v>2625</v>
      </c>
      <c r="F4679" t="s">
        <v>3174</v>
      </c>
      <c r="G4679" s="144">
        <v>114.33229895999999</v>
      </c>
      <c r="H4679" t="str">
        <f>IF(VLOOKUP(A4679,$J$4:$K$19,2)="Y",IF(G4679&lt;='State Zip Codes'!$P$4,'State Zip Codes'!$P$3,IF(G4679&lt;='State Zip Codes'!$Q$4,'State Zip Codes'!$Q$3,IF(G4679&lt;='State Zip Codes'!$R$4,'State Zip Codes'!$R$3,IF(G4679&lt;='State Zip Codes'!$S$4,'State Zip Codes'!$S$3,IF(G4679&lt;='State Zip Codes'!$T$4,'State Zip Codes'!$T$3,"OUT OF TERRITORY"))))),$U$3)</f>
        <v>Zone 5</v>
      </c>
    </row>
    <row r="4680" spans="1:8" x14ac:dyDescent="0.25">
      <c r="A4680" t="s">
        <v>371</v>
      </c>
      <c r="B4680">
        <v>40387</v>
      </c>
      <c r="C4680" t="str">
        <f t="shared" si="73"/>
        <v>40387</v>
      </c>
      <c r="D4680" t="s">
        <v>357</v>
      </c>
      <c r="E4680" t="s">
        <v>3166</v>
      </c>
      <c r="F4680" t="s">
        <v>504</v>
      </c>
      <c r="G4680" s="144">
        <v>114.33229895999999</v>
      </c>
      <c r="H4680" t="str">
        <f>IF(VLOOKUP(A4680,$J$4:$K$19,2)="Y",IF(G4680&lt;='State Zip Codes'!$P$4,'State Zip Codes'!$P$3,IF(G4680&lt;='State Zip Codes'!$Q$4,'State Zip Codes'!$Q$3,IF(G4680&lt;='State Zip Codes'!$R$4,'State Zip Codes'!$R$3,IF(G4680&lt;='State Zip Codes'!$S$4,'State Zip Codes'!$S$3,IF(G4680&lt;='State Zip Codes'!$T$4,'State Zip Codes'!$T$3,"OUT OF TERRITORY"))))),$U$3)</f>
        <v>Zone 5</v>
      </c>
    </row>
    <row r="4681" spans="1:8" x14ac:dyDescent="0.25">
      <c r="A4681" t="s">
        <v>371</v>
      </c>
      <c r="B4681">
        <v>40737</v>
      </c>
      <c r="C4681" t="str">
        <f t="shared" si="73"/>
        <v>40737</v>
      </c>
      <c r="D4681" t="s">
        <v>357</v>
      </c>
      <c r="E4681" t="s">
        <v>2625</v>
      </c>
      <c r="F4681" t="s">
        <v>3203</v>
      </c>
      <c r="G4681" s="144">
        <v>114.33229895999999</v>
      </c>
      <c r="H4681" t="str">
        <f>IF(VLOOKUP(A4681,$J$4:$K$19,2)="Y",IF(G4681&lt;='State Zip Codes'!$P$4,'State Zip Codes'!$P$3,IF(G4681&lt;='State Zip Codes'!$Q$4,'State Zip Codes'!$Q$3,IF(G4681&lt;='State Zip Codes'!$R$4,'State Zip Codes'!$R$3,IF(G4681&lt;='State Zip Codes'!$S$4,'State Zip Codes'!$S$3,IF(G4681&lt;='State Zip Codes'!$T$4,'State Zip Codes'!$T$3,"OUT OF TERRITORY"))))),$U$3)</f>
        <v>Zone 5</v>
      </c>
    </row>
    <row r="4682" spans="1:8" x14ac:dyDescent="0.25">
      <c r="A4682" t="s">
        <v>371</v>
      </c>
      <c r="B4682">
        <v>40316</v>
      </c>
      <c r="C4682" t="str">
        <f t="shared" si="73"/>
        <v>40316</v>
      </c>
      <c r="D4682" t="s">
        <v>357</v>
      </c>
      <c r="E4682" t="s">
        <v>3166</v>
      </c>
      <c r="F4682" t="s">
        <v>3204</v>
      </c>
      <c r="G4682" s="144">
        <v>114.95367014999999</v>
      </c>
      <c r="H4682" t="str">
        <f>IF(VLOOKUP(A4682,$J$4:$K$19,2)="Y",IF(G4682&lt;='State Zip Codes'!$P$4,'State Zip Codes'!$P$3,IF(G4682&lt;='State Zip Codes'!$Q$4,'State Zip Codes'!$Q$3,IF(G4682&lt;='State Zip Codes'!$R$4,'State Zip Codes'!$R$3,IF(G4682&lt;='State Zip Codes'!$S$4,'State Zip Codes'!$S$3,IF(G4682&lt;='State Zip Codes'!$T$4,'State Zip Codes'!$T$3,"OUT OF TERRITORY"))))),$U$3)</f>
        <v>Zone 5</v>
      </c>
    </row>
    <row r="4683" spans="1:8" x14ac:dyDescent="0.25">
      <c r="A4683" t="s">
        <v>371</v>
      </c>
      <c r="B4683">
        <v>41189</v>
      </c>
      <c r="C4683" t="str">
        <f t="shared" si="73"/>
        <v>41189</v>
      </c>
      <c r="D4683" t="s">
        <v>357</v>
      </c>
      <c r="E4683" t="s">
        <v>733</v>
      </c>
      <c r="F4683" t="s">
        <v>3205</v>
      </c>
      <c r="G4683" s="144">
        <v>114.95367014999999</v>
      </c>
      <c r="H4683" t="str">
        <f>IF(VLOOKUP(A4683,$J$4:$K$19,2)="Y",IF(G4683&lt;='State Zip Codes'!$P$4,'State Zip Codes'!$P$3,IF(G4683&lt;='State Zip Codes'!$Q$4,'State Zip Codes'!$Q$3,IF(G4683&lt;='State Zip Codes'!$R$4,'State Zip Codes'!$R$3,IF(G4683&lt;='State Zip Codes'!$S$4,'State Zip Codes'!$S$3,IF(G4683&lt;='State Zip Codes'!$T$4,'State Zip Codes'!$T$3,"OUT OF TERRITORY"))))),$U$3)</f>
        <v>Zone 5</v>
      </c>
    </row>
    <row r="4684" spans="1:8" x14ac:dyDescent="0.25">
      <c r="A4684" t="s">
        <v>371</v>
      </c>
      <c r="B4684">
        <v>42276</v>
      </c>
      <c r="C4684" t="str">
        <f t="shared" si="73"/>
        <v>42276</v>
      </c>
      <c r="D4684" t="s">
        <v>357</v>
      </c>
      <c r="E4684" t="s">
        <v>559</v>
      </c>
      <c r="F4684" t="s">
        <v>2577</v>
      </c>
      <c r="G4684" s="144">
        <v>114.95367014999999</v>
      </c>
      <c r="H4684" t="str">
        <f>IF(VLOOKUP(A4684,$J$4:$K$19,2)="Y",IF(G4684&lt;='State Zip Codes'!$P$4,'State Zip Codes'!$P$3,IF(G4684&lt;='State Zip Codes'!$Q$4,'State Zip Codes'!$Q$3,IF(G4684&lt;='State Zip Codes'!$R$4,'State Zip Codes'!$R$3,IF(G4684&lt;='State Zip Codes'!$S$4,'State Zip Codes'!$S$3,IF(G4684&lt;='State Zip Codes'!$T$4,'State Zip Codes'!$T$3,"OUT OF TERRITORY"))))),$U$3)</f>
        <v>Zone 5</v>
      </c>
    </row>
    <row r="4685" spans="1:8" x14ac:dyDescent="0.25">
      <c r="A4685" t="s">
        <v>371</v>
      </c>
      <c r="B4685">
        <v>42653</v>
      </c>
      <c r="C4685" t="str">
        <f t="shared" si="73"/>
        <v>42653</v>
      </c>
      <c r="D4685" t="s">
        <v>357</v>
      </c>
      <c r="E4685" t="s">
        <v>3194</v>
      </c>
      <c r="F4685" t="s">
        <v>3206</v>
      </c>
      <c r="G4685" s="144">
        <v>115.57504134</v>
      </c>
      <c r="H4685" t="str">
        <f>IF(VLOOKUP(A4685,$J$4:$K$19,2)="Y",IF(G4685&lt;='State Zip Codes'!$P$4,'State Zip Codes'!$P$3,IF(G4685&lt;='State Zip Codes'!$Q$4,'State Zip Codes'!$Q$3,IF(G4685&lt;='State Zip Codes'!$R$4,'State Zip Codes'!$R$3,IF(G4685&lt;='State Zip Codes'!$S$4,'State Zip Codes'!$S$3,IF(G4685&lt;='State Zip Codes'!$T$4,'State Zip Codes'!$T$3,"OUT OF TERRITORY"))))),$U$3)</f>
        <v>Zone 5</v>
      </c>
    </row>
    <row r="4686" spans="1:8" x14ac:dyDescent="0.25">
      <c r="A4686" t="s">
        <v>371</v>
      </c>
      <c r="B4686">
        <v>40983</v>
      </c>
      <c r="C4686" t="str">
        <f t="shared" si="73"/>
        <v>40983</v>
      </c>
      <c r="D4686" t="s">
        <v>357</v>
      </c>
      <c r="E4686" t="s">
        <v>946</v>
      </c>
      <c r="F4686" t="s">
        <v>3207</v>
      </c>
      <c r="G4686" s="144">
        <v>116.81778371999999</v>
      </c>
      <c r="H4686" t="str">
        <f>IF(VLOOKUP(A4686,$J$4:$K$19,2)="Y",IF(G4686&lt;='State Zip Codes'!$P$4,'State Zip Codes'!$P$3,IF(G4686&lt;='State Zip Codes'!$Q$4,'State Zip Codes'!$Q$3,IF(G4686&lt;='State Zip Codes'!$R$4,'State Zip Codes'!$R$3,IF(G4686&lt;='State Zip Codes'!$S$4,'State Zip Codes'!$S$3,IF(G4686&lt;='State Zip Codes'!$T$4,'State Zip Codes'!$T$3,"OUT OF TERRITORY"))))),$U$3)</f>
        <v>Zone 5</v>
      </c>
    </row>
    <row r="4687" spans="1:8" x14ac:dyDescent="0.25">
      <c r="A4687" t="s">
        <v>371</v>
      </c>
      <c r="B4687">
        <v>42647</v>
      </c>
      <c r="C4687" t="str">
        <f t="shared" si="73"/>
        <v>42647</v>
      </c>
      <c r="D4687" t="s">
        <v>357</v>
      </c>
      <c r="E4687" t="s">
        <v>3194</v>
      </c>
      <c r="F4687" t="s">
        <v>3208</v>
      </c>
      <c r="G4687" s="144">
        <v>116.81778371999999</v>
      </c>
      <c r="H4687" t="str">
        <f>IF(VLOOKUP(A4687,$J$4:$K$19,2)="Y",IF(G4687&lt;='State Zip Codes'!$P$4,'State Zip Codes'!$P$3,IF(G4687&lt;='State Zip Codes'!$Q$4,'State Zip Codes'!$Q$3,IF(G4687&lt;='State Zip Codes'!$R$4,'State Zip Codes'!$R$3,IF(G4687&lt;='State Zip Codes'!$S$4,'State Zip Codes'!$S$3,IF(G4687&lt;='State Zip Codes'!$T$4,'State Zip Codes'!$T$3,"OUT OF TERRITORY"))))),$U$3)</f>
        <v>Zone 5</v>
      </c>
    </row>
    <row r="4688" spans="1:8" x14ac:dyDescent="0.25">
      <c r="A4688" t="s">
        <v>371</v>
      </c>
      <c r="B4688">
        <v>40740</v>
      </c>
      <c r="C4688" t="str">
        <f t="shared" si="73"/>
        <v>40740</v>
      </c>
      <c r="D4688" t="s">
        <v>357</v>
      </c>
      <c r="E4688" t="s">
        <v>2625</v>
      </c>
      <c r="F4688" t="s">
        <v>3209</v>
      </c>
      <c r="G4688" s="144">
        <v>117.43915491</v>
      </c>
      <c r="H4688" t="str">
        <f>IF(VLOOKUP(A4688,$J$4:$K$19,2)="Y",IF(G4688&lt;='State Zip Codes'!$P$4,'State Zip Codes'!$P$3,IF(G4688&lt;='State Zip Codes'!$Q$4,'State Zip Codes'!$Q$3,IF(G4688&lt;='State Zip Codes'!$R$4,'State Zip Codes'!$R$3,IF(G4688&lt;='State Zip Codes'!$S$4,'State Zip Codes'!$S$3,IF(G4688&lt;='State Zip Codes'!$T$4,'State Zip Codes'!$T$3,"OUT OF TERRITORY"))))),$U$3)</f>
        <v>Zone 5</v>
      </c>
    </row>
    <row r="4689" spans="1:8" x14ac:dyDescent="0.25">
      <c r="A4689" t="s">
        <v>371</v>
      </c>
      <c r="B4689">
        <v>42431</v>
      </c>
      <c r="C4689" t="str">
        <f t="shared" si="73"/>
        <v>42431</v>
      </c>
      <c r="D4689" t="s">
        <v>357</v>
      </c>
      <c r="E4689" t="s">
        <v>3200</v>
      </c>
      <c r="F4689" t="s">
        <v>3210</v>
      </c>
      <c r="G4689" s="144">
        <v>118.68189728999999</v>
      </c>
      <c r="H4689" t="str">
        <f>IF(VLOOKUP(A4689,$J$4:$K$19,2)="Y",IF(G4689&lt;='State Zip Codes'!$P$4,'State Zip Codes'!$P$3,IF(G4689&lt;='State Zip Codes'!$Q$4,'State Zip Codes'!$Q$3,IF(G4689&lt;='State Zip Codes'!$R$4,'State Zip Codes'!$R$3,IF(G4689&lt;='State Zip Codes'!$S$4,'State Zip Codes'!$S$3,IF(G4689&lt;='State Zip Codes'!$T$4,'State Zip Codes'!$T$3,"OUT OF TERRITORY"))))),$U$3)</f>
        <v>Zone 5</v>
      </c>
    </row>
    <row r="4690" spans="1:8" x14ac:dyDescent="0.25">
      <c r="A4690" t="s">
        <v>371</v>
      </c>
      <c r="B4690">
        <v>42406</v>
      </c>
      <c r="C4690" t="str">
        <f t="shared" si="73"/>
        <v>42406</v>
      </c>
      <c r="D4690" t="s">
        <v>357</v>
      </c>
      <c r="E4690" t="s">
        <v>398</v>
      </c>
      <c r="F4690" t="s">
        <v>2842</v>
      </c>
      <c r="G4690" s="144">
        <v>118.68189728999999</v>
      </c>
      <c r="H4690" t="str">
        <f>IF(VLOOKUP(A4690,$J$4:$K$19,2)="Y",IF(G4690&lt;='State Zip Codes'!$P$4,'State Zip Codes'!$P$3,IF(G4690&lt;='State Zip Codes'!$Q$4,'State Zip Codes'!$Q$3,IF(G4690&lt;='State Zip Codes'!$R$4,'State Zip Codes'!$R$3,IF(G4690&lt;='State Zip Codes'!$S$4,'State Zip Codes'!$S$3,IF(G4690&lt;='State Zip Codes'!$T$4,'State Zip Codes'!$T$3,"OUT OF TERRITORY"))))),$U$3)</f>
        <v>Zone 5</v>
      </c>
    </row>
    <row r="4691" spans="1:8" x14ac:dyDescent="0.25">
      <c r="A4691" t="s">
        <v>371</v>
      </c>
      <c r="B4691">
        <v>40351</v>
      </c>
      <c r="C4691" t="str">
        <f t="shared" si="73"/>
        <v>40351</v>
      </c>
      <c r="D4691" t="s">
        <v>357</v>
      </c>
      <c r="E4691" t="s">
        <v>3211</v>
      </c>
      <c r="F4691" t="s">
        <v>3212</v>
      </c>
      <c r="G4691" s="144">
        <v>118.68189728999999</v>
      </c>
      <c r="H4691" t="str">
        <f>IF(VLOOKUP(A4691,$J$4:$K$19,2)="Y",IF(G4691&lt;='State Zip Codes'!$P$4,'State Zip Codes'!$P$3,IF(G4691&lt;='State Zip Codes'!$Q$4,'State Zip Codes'!$Q$3,IF(G4691&lt;='State Zip Codes'!$R$4,'State Zip Codes'!$R$3,IF(G4691&lt;='State Zip Codes'!$S$4,'State Zip Codes'!$S$3,IF(G4691&lt;='State Zip Codes'!$T$4,'State Zip Codes'!$T$3,"OUT OF TERRITORY"))))),$U$3)</f>
        <v>Zone 5</v>
      </c>
    </row>
    <row r="4692" spans="1:8" x14ac:dyDescent="0.25">
      <c r="A4692" t="s">
        <v>371</v>
      </c>
      <c r="B4692">
        <v>40313</v>
      </c>
      <c r="C4692" t="str">
        <f t="shared" si="73"/>
        <v>40313</v>
      </c>
      <c r="D4692" t="s">
        <v>357</v>
      </c>
      <c r="E4692" t="s">
        <v>3211</v>
      </c>
      <c r="F4692" t="s">
        <v>3213</v>
      </c>
      <c r="G4692" s="144">
        <v>119.30326847999999</v>
      </c>
      <c r="H4692" t="str">
        <f>IF(VLOOKUP(A4692,$J$4:$K$19,2)="Y",IF(G4692&lt;='State Zip Codes'!$P$4,'State Zip Codes'!$P$3,IF(G4692&lt;='State Zip Codes'!$Q$4,'State Zip Codes'!$Q$3,IF(G4692&lt;='State Zip Codes'!$R$4,'State Zip Codes'!$R$3,IF(G4692&lt;='State Zip Codes'!$S$4,'State Zip Codes'!$S$3,IF(G4692&lt;='State Zip Codes'!$T$4,'State Zip Codes'!$T$3,"OUT OF TERRITORY"))))),$U$3)</f>
        <v>Zone 5</v>
      </c>
    </row>
    <row r="4693" spans="1:8" x14ac:dyDescent="0.25">
      <c r="A4693" t="s">
        <v>371</v>
      </c>
      <c r="B4693">
        <v>42280</v>
      </c>
      <c r="C4693" t="str">
        <f t="shared" si="73"/>
        <v>42280</v>
      </c>
      <c r="D4693" t="s">
        <v>357</v>
      </c>
      <c r="E4693" t="s">
        <v>3214</v>
      </c>
      <c r="F4693" t="s">
        <v>3215</v>
      </c>
      <c r="G4693" s="144">
        <v>119.30326847999999</v>
      </c>
      <c r="H4693" t="str">
        <f>IF(VLOOKUP(A4693,$J$4:$K$19,2)="Y",IF(G4693&lt;='State Zip Codes'!$P$4,'State Zip Codes'!$P$3,IF(G4693&lt;='State Zip Codes'!$Q$4,'State Zip Codes'!$Q$3,IF(G4693&lt;='State Zip Codes'!$R$4,'State Zip Codes'!$R$3,IF(G4693&lt;='State Zip Codes'!$S$4,'State Zip Codes'!$S$3,IF(G4693&lt;='State Zip Codes'!$T$4,'State Zip Codes'!$T$3,"OUT OF TERRITORY"))))),$U$3)</f>
        <v>Zone 5</v>
      </c>
    </row>
    <row r="4694" spans="1:8" x14ac:dyDescent="0.25">
      <c r="A4694" t="s">
        <v>371</v>
      </c>
      <c r="B4694">
        <v>41314</v>
      </c>
      <c r="C4694" t="str">
        <f t="shared" si="73"/>
        <v>41314</v>
      </c>
      <c r="D4694" t="s">
        <v>357</v>
      </c>
      <c r="E4694" t="s">
        <v>3186</v>
      </c>
      <c r="F4694" t="s">
        <v>3216</v>
      </c>
      <c r="G4694" s="144">
        <v>119.30326847999999</v>
      </c>
      <c r="H4694" t="str">
        <f>IF(VLOOKUP(A4694,$J$4:$K$19,2)="Y",IF(G4694&lt;='State Zip Codes'!$P$4,'State Zip Codes'!$P$3,IF(G4694&lt;='State Zip Codes'!$Q$4,'State Zip Codes'!$Q$3,IF(G4694&lt;='State Zip Codes'!$R$4,'State Zip Codes'!$R$3,IF(G4694&lt;='State Zip Codes'!$S$4,'State Zip Codes'!$S$3,IF(G4694&lt;='State Zip Codes'!$T$4,'State Zip Codes'!$T$3,"OUT OF TERRITORY"))))),$U$3)</f>
        <v>Zone 5</v>
      </c>
    </row>
    <row r="4695" spans="1:8" x14ac:dyDescent="0.25">
      <c r="A4695" t="s">
        <v>371</v>
      </c>
      <c r="B4695">
        <v>40701</v>
      </c>
      <c r="C4695" t="str">
        <f t="shared" si="73"/>
        <v>40701</v>
      </c>
      <c r="D4695" t="s">
        <v>357</v>
      </c>
      <c r="E4695" t="s">
        <v>2791</v>
      </c>
      <c r="F4695" t="s">
        <v>3217</v>
      </c>
      <c r="G4695" s="144">
        <v>119.30326847999999</v>
      </c>
      <c r="H4695" t="str">
        <f>IF(VLOOKUP(A4695,$J$4:$K$19,2)="Y",IF(G4695&lt;='State Zip Codes'!$P$4,'State Zip Codes'!$P$3,IF(G4695&lt;='State Zip Codes'!$Q$4,'State Zip Codes'!$Q$3,IF(G4695&lt;='State Zip Codes'!$R$4,'State Zip Codes'!$R$3,IF(G4695&lt;='State Zip Codes'!$S$4,'State Zip Codes'!$S$3,IF(G4695&lt;='State Zip Codes'!$T$4,'State Zip Codes'!$T$3,"OUT OF TERRITORY"))))),$U$3)</f>
        <v>Zone 5</v>
      </c>
    </row>
    <row r="4696" spans="1:8" x14ac:dyDescent="0.25">
      <c r="A4696" t="s">
        <v>371</v>
      </c>
      <c r="B4696">
        <v>42436</v>
      </c>
      <c r="C4696" t="str">
        <f t="shared" si="73"/>
        <v>42436</v>
      </c>
      <c r="D4696" t="s">
        <v>357</v>
      </c>
      <c r="E4696" t="s">
        <v>3200</v>
      </c>
      <c r="F4696" t="s">
        <v>3218</v>
      </c>
      <c r="G4696" s="144">
        <v>119.30326847999999</v>
      </c>
      <c r="H4696" t="str">
        <f>IF(VLOOKUP(A4696,$J$4:$K$19,2)="Y",IF(G4696&lt;='State Zip Codes'!$P$4,'State Zip Codes'!$P$3,IF(G4696&lt;='State Zip Codes'!$Q$4,'State Zip Codes'!$Q$3,IF(G4696&lt;='State Zip Codes'!$R$4,'State Zip Codes'!$R$3,IF(G4696&lt;='State Zip Codes'!$S$4,'State Zip Codes'!$S$3,IF(G4696&lt;='State Zip Codes'!$T$4,'State Zip Codes'!$T$3,"OUT OF TERRITORY"))))),$U$3)</f>
        <v>Zone 5</v>
      </c>
    </row>
    <row r="4697" spans="1:8" x14ac:dyDescent="0.25">
      <c r="A4697" t="s">
        <v>371</v>
      </c>
      <c r="B4697">
        <v>42464</v>
      </c>
      <c r="C4697" t="str">
        <f t="shared" si="73"/>
        <v>42464</v>
      </c>
      <c r="D4697" t="s">
        <v>357</v>
      </c>
      <c r="E4697" t="s">
        <v>3200</v>
      </c>
      <c r="F4697" t="s">
        <v>3219</v>
      </c>
      <c r="G4697" s="144">
        <v>119.92463966999999</v>
      </c>
      <c r="H4697" t="str">
        <f>IF(VLOOKUP(A4697,$J$4:$K$19,2)="Y",IF(G4697&lt;='State Zip Codes'!$P$4,'State Zip Codes'!$P$3,IF(G4697&lt;='State Zip Codes'!$Q$4,'State Zip Codes'!$Q$3,IF(G4697&lt;='State Zip Codes'!$R$4,'State Zip Codes'!$R$3,IF(G4697&lt;='State Zip Codes'!$S$4,'State Zip Codes'!$S$3,IF(G4697&lt;='State Zip Codes'!$T$4,'State Zip Codes'!$T$3,"OUT OF TERRITORY"))))),$U$3)</f>
        <v>Zone 5</v>
      </c>
    </row>
    <row r="4698" spans="1:8" x14ac:dyDescent="0.25">
      <c r="A4698" t="s">
        <v>371</v>
      </c>
      <c r="B4698">
        <v>41425</v>
      </c>
      <c r="C4698" t="str">
        <f t="shared" si="73"/>
        <v>41425</v>
      </c>
      <c r="D4698" t="s">
        <v>357</v>
      </c>
      <c r="E4698" t="s">
        <v>476</v>
      </c>
      <c r="F4698" t="s">
        <v>3220</v>
      </c>
      <c r="G4698" s="144">
        <v>119.92463966999999</v>
      </c>
      <c r="H4698" t="str">
        <f>IF(VLOOKUP(A4698,$J$4:$K$19,2)="Y",IF(G4698&lt;='State Zip Codes'!$P$4,'State Zip Codes'!$P$3,IF(G4698&lt;='State Zip Codes'!$Q$4,'State Zip Codes'!$Q$3,IF(G4698&lt;='State Zip Codes'!$R$4,'State Zip Codes'!$R$3,IF(G4698&lt;='State Zip Codes'!$S$4,'State Zip Codes'!$S$3,IF(G4698&lt;='State Zip Codes'!$T$4,'State Zip Codes'!$T$3,"OUT OF TERRITORY"))))),$U$3)</f>
        <v>Zone 5</v>
      </c>
    </row>
    <row r="4699" spans="1:8" x14ac:dyDescent="0.25">
      <c r="A4699" t="s">
        <v>371</v>
      </c>
      <c r="B4699">
        <v>41179</v>
      </c>
      <c r="C4699" t="str">
        <f t="shared" si="73"/>
        <v>41179</v>
      </c>
      <c r="D4699" t="s">
        <v>357</v>
      </c>
      <c r="E4699" t="s">
        <v>733</v>
      </c>
      <c r="F4699" t="s">
        <v>3221</v>
      </c>
      <c r="G4699" s="144">
        <v>120.54601086</v>
      </c>
      <c r="H4699" t="str">
        <f>IF(VLOOKUP(A4699,$J$4:$K$19,2)="Y",IF(G4699&lt;='State Zip Codes'!$P$4,'State Zip Codes'!$P$3,IF(G4699&lt;='State Zip Codes'!$Q$4,'State Zip Codes'!$Q$3,IF(G4699&lt;='State Zip Codes'!$R$4,'State Zip Codes'!$R$3,IF(G4699&lt;='State Zip Codes'!$S$4,'State Zip Codes'!$S$3,IF(G4699&lt;='State Zip Codes'!$T$4,'State Zip Codes'!$T$3,"OUT OF TERRITORY"))))),$U$3)</f>
        <v>Zone 5</v>
      </c>
    </row>
    <row r="4700" spans="1:8" x14ac:dyDescent="0.25">
      <c r="A4700" t="s">
        <v>371</v>
      </c>
      <c r="B4700">
        <v>41301</v>
      </c>
      <c r="C4700" t="str">
        <f t="shared" si="73"/>
        <v>41301</v>
      </c>
      <c r="D4700" t="s">
        <v>357</v>
      </c>
      <c r="E4700" t="s">
        <v>3190</v>
      </c>
      <c r="F4700" t="s">
        <v>3222</v>
      </c>
      <c r="G4700" s="144">
        <v>121.16738204999999</v>
      </c>
      <c r="H4700" t="str">
        <f>IF(VLOOKUP(A4700,$J$4:$K$19,2)="Y",IF(G4700&lt;='State Zip Codes'!$P$4,'State Zip Codes'!$P$3,IF(G4700&lt;='State Zip Codes'!$Q$4,'State Zip Codes'!$Q$3,IF(G4700&lt;='State Zip Codes'!$R$4,'State Zip Codes'!$R$3,IF(G4700&lt;='State Zip Codes'!$S$4,'State Zip Codes'!$S$3,IF(G4700&lt;='State Zip Codes'!$T$4,'State Zip Codes'!$T$3,"OUT OF TERRITORY"))))),$U$3)</f>
        <v>Zone 5</v>
      </c>
    </row>
    <row r="4701" spans="1:8" x14ac:dyDescent="0.25">
      <c r="A4701" t="s">
        <v>371</v>
      </c>
      <c r="B4701">
        <v>41364</v>
      </c>
      <c r="C4701" t="str">
        <f t="shared" si="73"/>
        <v>41364</v>
      </c>
      <c r="D4701" t="s">
        <v>357</v>
      </c>
      <c r="E4701" t="s">
        <v>3186</v>
      </c>
      <c r="F4701" t="s">
        <v>3223</v>
      </c>
      <c r="G4701" s="144">
        <v>121.78875323999999</v>
      </c>
      <c r="H4701" t="str">
        <f>IF(VLOOKUP(A4701,$J$4:$K$19,2)="Y",IF(G4701&lt;='State Zip Codes'!$P$4,'State Zip Codes'!$P$3,IF(G4701&lt;='State Zip Codes'!$Q$4,'State Zip Codes'!$Q$3,IF(G4701&lt;='State Zip Codes'!$R$4,'State Zip Codes'!$R$3,IF(G4701&lt;='State Zip Codes'!$S$4,'State Zip Codes'!$S$3,IF(G4701&lt;='State Zip Codes'!$T$4,'State Zip Codes'!$T$3,"OUT OF TERRITORY"))))),$U$3)</f>
        <v>Zone 5</v>
      </c>
    </row>
    <row r="4702" spans="1:8" x14ac:dyDescent="0.25">
      <c r="A4702" t="s">
        <v>371</v>
      </c>
      <c r="B4702">
        <v>41332</v>
      </c>
      <c r="C4702" t="str">
        <f t="shared" si="73"/>
        <v>41332</v>
      </c>
      <c r="D4702" t="s">
        <v>357</v>
      </c>
      <c r="E4702" t="s">
        <v>3190</v>
      </c>
      <c r="F4702" t="s">
        <v>3224</v>
      </c>
      <c r="G4702" s="144">
        <v>122.41012443</v>
      </c>
      <c r="H4702" t="str">
        <f>IF(VLOOKUP(A4702,$J$4:$K$19,2)="Y",IF(G4702&lt;='State Zip Codes'!$P$4,'State Zip Codes'!$P$3,IF(G4702&lt;='State Zip Codes'!$Q$4,'State Zip Codes'!$Q$3,IF(G4702&lt;='State Zip Codes'!$R$4,'State Zip Codes'!$R$3,IF(G4702&lt;='State Zip Codes'!$S$4,'State Zip Codes'!$S$3,IF(G4702&lt;='State Zip Codes'!$T$4,'State Zip Codes'!$T$3,"OUT OF TERRITORY"))))),$U$3)</f>
        <v>Zone 5</v>
      </c>
    </row>
    <row r="4703" spans="1:8" x14ac:dyDescent="0.25">
      <c r="A4703" t="s">
        <v>371</v>
      </c>
      <c r="B4703">
        <v>40771</v>
      </c>
      <c r="C4703" t="str">
        <f t="shared" si="73"/>
        <v>40771</v>
      </c>
      <c r="D4703" t="s">
        <v>357</v>
      </c>
      <c r="E4703" t="s">
        <v>1929</v>
      </c>
      <c r="F4703" t="s">
        <v>3225</v>
      </c>
      <c r="G4703" s="144">
        <v>123.03149561999999</v>
      </c>
      <c r="H4703" t="str">
        <f>IF(VLOOKUP(A4703,$J$4:$K$19,2)="Y",IF(G4703&lt;='State Zip Codes'!$P$4,'State Zip Codes'!$P$3,IF(G4703&lt;='State Zip Codes'!$Q$4,'State Zip Codes'!$Q$3,IF(G4703&lt;='State Zip Codes'!$R$4,'State Zip Codes'!$R$3,IF(G4703&lt;='State Zip Codes'!$S$4,'State Zip Codes'!$S$3,IF(G4703&lt;='State Zip Codes'!$T$4,'State Zip Codes'!$T$3,"OUT OF TERRITORY"))))),$U$3)</f>
        <v>Zone 5</v>
      </c>
    </row>
    <row r="4704" spans="1:8" x14ac:dyDescent="0.25">
      <c r="A4704" t="s">
        <v>371</v>
      </c>
      <c r="B4704">
        <v>42410</v>
      </c>
      <c r="C4704" t="str">
        <f t="shared" si="73"/>
        <v>42410</v>
      </c>
      <c r="D4704" t="s">
        <v>357</v>
      </c>
      <c r="E4704" t="s">
        <v>3200</v>
      </c>
      <c r="F4704" t="s">
        <v>3226</v>
      </c>
      <c r="G4704" s="144">
        <v>123.03149561999999</v>
      </c>
      <c r="H4704" t="str">
        <f>IF(VLOOKUP(A4704,$J$4:$K$19,2)="Y",IF(G4704&lt;='State Zip Codes'!$P$4,'State Zip Codes'!$P$3,IF(G4704&lt;='State Zip Codes'!$Q$4,'State Zip Codes'!$Q$3,IF(G4704&lt;='State Zip Codes'!$R$4,'State Zip Codes'!$R$3,IF(G4704&lt;='State Zip Codes'!$S$4,'State Zip Codes'!$S$3,IF(G4704&lt;='State Zip Codes'!$T$4,'State Zip Codes'!$T$3,"OUT OF TERRITORY"))))),$U$3)</f>
        <v>Zone 5</v>
      </c>
    </row>
    <row r="4705" spans="1:8" x14ac:dyDescent="0.25">
      <c r="A4705" t="s">
        <v>371</v>
      </c>
      <c r="B4705">
        <v>41352</v>
      </c>
      <c r="C4705" t="str">
        <f t="shared" si="73"/>
        <v>41352</v>
      </c>
      <c r="D4705" t="s">
        <v>357</v>
      </c>
      <c r="E4705" t="s">
        <v>476</v>
      </c>
      <c r="F4705" t="s">
        <v>3227</v>
      </c>
      <c r="G4705" s="144">
        <v>123.03149561999999</v>
      </c>
      <c r="H4705" t="str">
        <f>IF(VLOOKUP(A4705,$J$4:$K$19,2)="Y",IF(G4705&lt;='State Zip Codes'!$P$4,'State Zip Codes'!$P$3,IF(G4705&lt;='State Zip Codes'!$Q$4,'State Zip Codes'!$Q$3,IF(G4705&lt;='State Zip Codes'!$R$4,'State Zip Codes'!$R$3,IF(G4705&lt;='State Zip Codes'!$S$4,'State Zip Codes'!$S$3,IF(G4705&lt;='State Zip Codes'!$T$4,'State Zip Codes'!$T$3,"OUT OF TERRITORY"))))),$U$3)</f>
        <v>Zone 5</v>
      </c>
    </row>
    <row r="4706" spans="1:8" x14ac:dyDescent="0.25">
      <c r="A4706" t="s">
        <v>371</v>
      </c>
      <c r="B4706">
        <v>42409</v>
      </c>
      <c r="C4706" t="str">
        <f t="shared" si="73"/>
        <v>42409</v>
      </c>
      <c r="D4706" t="s">
        <v>357</v>
      </c>
      <c r="E4706" t="s">
        <v>815</v>
      </c>
      <c r="F4706" t="s">
        <v>1751</v>
      </c>
      <c r="G4706" s="144">
        <v>123.65286680999999</v>
      </c>
      <c r="H4706" t="str">
        <f>IF(VLOOKUP(A4706,$J$4:$K$19,2)="Y",IF(G4706&lt;='State Zip Codes'!$P$4,'State Zip Codes'!$P$3,IF(G4706&lt;='State Zip Codes'!$Q$4,'State Zip Codes'!$Q$3,IF(G4706&lt;='State Zip Codes'!$R$4,'State Zip Codes'!$R$3,IF(G4706&lt;='State Zip Codes'!$S$4,'State Zip Codes'!$S$3,IF(G4706&lt;='State Zip Codes'!$T$4,'State Zip Codes'!$T$3,"OUT OF TERRITORY"))))),$U$3)</f>
        <v>Zone 5</v>
      </c>
    </row>
    <row r="4707" spans="1:8" x14ac:dyDescent="0.25">
      <c r="A4707" t="s">
        <v>371</v>
      </c>
      <c r="B4707">
        <v>42649</v>
      </c>
      <c r="C4707" t="str">
        <f t="shared" si="73"/>
        <v>42649</v>
      </c>
      <c r="D4707" t="s">
        <v>357</v>
      </c>
      <c r="E4707" t="s">
        <v>3194</v>
      </c>
      <c r="F4707" t="s">
        <v>3228</v>
      </c>
      <c r="G4707" s="144">
        <v>123.65286680999999</v>
      </c>
      <c r="H4707" t="str">
        <f>IF(VLOOKUP(A4707,$J$4:$K$19,2)="Y",IF(G4707&lt;='State Zip Codes'!$P$4,'State Zip Codes'!$P$3,IF(G4707&lt;='State Zip Codes'!$Q$4,'State Zip Codes'!$Q$3,IF(G4707&lt;='State Zip Codes'!$R$4,'State Zip Codes'!$R$3,IF(G4707&lt;='State Zip Codes'!$S$4,'State Zip Codes'!$S$3,IF(G4707&lt;='State Zip Codes'!$T$4,'State Zip Codes'!$T$3,"OUT OF TERRITORY"))))),$U$3)</f>
        <v>Zone 5</v>
      </c>
    </row>
    <row r="4708" spans="1:8" x14ac:dyDescent="0.25">
      <c r="A4708" t="s">
        <v>371</v>
      </c>
      <c r="B4708">
        <v>40972</v>
      </c>
      <c r="C4708" t="str">
        <f t="shared" si="73"/>
        <v>40972</v>
      </c>
      <c r="D4708" t="s">
        <v>357</v>
      </c>
      <c r="E4708" t="s">
        <v>946</v>
      </c>
      <c r="F4708" t="s">
        <v>1238</v>
      </c>
      <c r="G4708" s="144">
        <v>124.274238</v>
      </c>
      <c r="H4708" t="str">
        <f>IF(VLOOKUP(A4708,$J$4:$K$19,2)="Y",IF(G4708&lt;='State Zip Codes'!$P$4,'State Zip Codes'!$P$3,IF(G4708&lt;='State Zip Codes'!$Q$4,'State Zip Codes'!$Q$3,IF(G4708&lt;='State Zip Codes'!$R$4,'State Zip Codes'!$R$3,IF(G4708&lt;='State Zip Codes'!$S$4,'State Zip Codes'!$S$3,IF(G4708&lt;='State Zip Codes'!$T$4,'State Zip Codes'!$T$3,"OUT OF TERRITORY"))))),$U$3)</f>
        <v>Zone 5</v>
      </c>
    </row>
    <row r="4709" spans="1:8" x14ac:dyDescent="0.25">
      <c r="A4709" t="s">
        <v>371</v>
      </c>
      <c r="B4709">
        <v>40734</v>
      </c>
      <c r="C4709" t="str">
        <f t="shared" si="73"/>
        <v>40734</v>
      </c>
      <c r="D4709" t="s">
        <v>357</v>
      </c>
      <c r="E4709" t="s">
        <v>1929</v>
      </c>
      <c r="F4709" t="s">
        <v>3229</v>
      </c>
      <c r="G4709" s="144">
        <v>124.274238</v>
      </c>
      <c r="H4709" t="str">
        <f>IF(VLOOKUP(A4709,$J$4:$K$19,2)="Y",IF(G4709&lt;='State Zip Codes'!$P$4,'State Zip Codes'!$P$3,IF(G4709&lt;='State Zip Codes'!$Q$4,'State Zip Codes'!$Q$3,IF(G4709&lt;='State Zip Codes'!$R$4,'State Zip Codes'!$R$3,IF(G4709&lt;='State Zip Codes'!$S$4,'State Zip Codes'!$S$3,IF(G4709&lt;='State Zip Codes'!$T$4,'State Zip Codes'!$T$3,"OUT OF TERRITORY"))))),$U$3)</f>
        <v>Zone 5</v>
      </c>
    </row>
    <row r="4710" spans="1:8" x14ac:dyDescent="0.25">
      <c r="A4710" t="s">
        <v>371</v>
      </c>
      <c r="B4710">
        <v>42220</v>
      </c>
      <c r="C4710" t="str">
        <f t="shared" si="73"/>
        <v>42220</v>
      </c>
      <c r="D4710" t="s">
        <v>357</v>
      </c>
      <c r="E4710" t="s">
        <v>3214</v>
      </c>
      <c r="F4710" t="s">
        <v>923</v>
      </c>
      <c r="G4710" s="144">
        <v>124.89560918999999</v>
      </c>
      <c r="H4710" t="str">
        <f>IF(VLOOKUP(A4710,$J$4:$K$19,2)="Y",IF(G4710&lt;='State Zip Codes'!$P$4,'State Zip Codes'!$P$3,IF(G4710&lt;='State Zip Codes'!$Q$4,'State Zip Codes'!$Q$3,IF(G4710&lt;='State Zip Codes'!$R$4,'State Zip Codes'!$R$3,IF(G4710&lt;='State Zip Codes'!$S$4,'State Zip Codes'!$S$3,IF(G4710&lt;='State Zip Codes'!$T$4,'State Zip Codes'!$T$3,"OUT OF TERRITORY"))))),$U$3)</f>
        <v>Zone 5</v>
      </c>
    </row>
    <row r="4711" spans="1:8" x14ac:dyDescent="0.25">
      <c r="A4711" t="s">
        <v>371</v>
      </c>
      <c r="B4711">
        <v>42202</v>
      </c>
      <c r="C4711" t="str">
        <f t="shared" si="73"/>
        <v>42202</v>
      </c>
      <c r="D4711" t="s">
        <v>357</v>
      </c>
      <c r="E4711" t="s">
        <v>559</v>
      </c>
      <c r="F4711" t="s">
        <v>3230</v>
      </c>
      <c r="G4711" s="144">
        <v>124.89560918999999</v>
      </c>
      <c r="H4711" t="str">
        <f>IF(VLOOKUP(A4711,$J$4:$K$19,2)="Y",IF(G4711&lt;='State Zip Codes'!$P$4,'State Zip Codes'!$P$3,IF(G4711&lt;='State Zip Codes'!$Q$4,'State Zip Codes'!$Q$3,IF(G4711&lt;='State Zip Codes'!$R$4,'State Zip Codes'!$R$3,IF(G4711&lt;='State Zip Codes'!$S$4,'State Zip Codes'!$S$3,IF(G4711&lt;='State Zip Codes'!$T$4,'State Zip Codes'!$T$3,"OUT OF TERRITORY"))))),$U$3)</f>
        <v>Zone 5</v>
      </c>
    </row>
    <row r="4712" spans="1:8" x14ac:dyDescent="0.25">
      <c r="A4712" t="s">
        <v>371</v>
      </c>
      <c r="B4712">
        <v>40946</v>
      </c>
      <c r="C4712" t="str">
        <f t="shared" si="73"/>
        <v>40946</v>
      </c>
      <c r="D4712" t="s">
        <v>357</v>
      </c>
      <c r="E4712" t="s">
        <v>1929</v>
      </c>
      <c r="F4712" t="s">
        <v>3231</v>
      </c>
      <c r="G4712" s="144">
        <v>125.51698037999999</v>
      </c>
      <c r="H4712" t="str">
        <f>IF(VLOOKUP(A4712,$J$4:$K$19,2)="Y",IF(G4712&lt;='State Zip Codes'!$P$4,'State Zip Codes'!$P$3,IF(G4712&lt;='State Zip Codes'!$Q$4,'State Zip Codes'!$Q$3,IF(G4712&lt;='State Zip Codes'!$R$4,'State Zip Codes'!$R$3,IF(G4712&lt;='State Zip Codes'!$S$4,'State Zip Codes'!$S$3,IF(G4712&lt;='State Zip Codes'!$T$4,'State Zip Codes'!$T$3,"OUT OF TERRITORY"))))),$U$3)</f>
        <v>Zone 5</v>
      </c>
    </row>
    <row r="4713" spans="1:8" x14ac:dyDescent="0.25">
      <c r="A4713" t="s">
        <v>371</v>
      </c>
      <c r="B4713">
        <v>42462</v>
      </c>
      <c r="C4713" t="str">
        <f t="shared" si="73"/>
        <v>42462</v>
      </c>
      <c r="D4713" t="s">
        <v>357</v>
      </c>
      <c r="E4713" t="s">
        <v>996</v>
      </c>
      <c r="F4713" t="s">
        <v>2164</v>
      </c>
      <c r="G4713" s="144">
        <v>125.51698037999999</v>
      </c>
      <c r="H4713" t="str">
        <f>IF(VLOOKUP(A4713,$J$4:$K$19,2)="Y",IF(G4713&lt;='State Zip Codes'!$P$4,'State Zip Codes'!$P$3,IF(G4713&lt;='State Zip Codes'!$Q$4,'State Zip Codes'!$Q$3,IF(G4713&lt;='State Zip Codes'!$R$4,'State Zip Codes'!$R$3,IF(G4713&lt;='State Zip Codes'!$S$4,'State Zip Codes'!$S$3,IF(G4713&lt;='State Zip Codes'!$T$4,'State Zip Codes'!$T$3,"OUT OF TERRITORY"))))),$U$3)</f>
        <v>Zone 5</v>
      </c>
    </row>
    <row r="4714" spans="1:8" x14ac:dyDescent="0.25">
      <c r="A4714" t="s">
        <v>371</v>
      </c>
      <c r="B4714">
        <v>42442</v>
      </c>
      <c r="C4714" t="str">
        <f t="shared" si="73"/>
        <v>42442</v>
      </c>
      <c r="D4714" t="s">
        <v>357</v>
      </c>
      <c r="E4714" t="s">
        <v>3200</v>
      </c>
      <c r="F4714" t="s">
        <v>3232</v>
      </c>
      <c r="G4714" s="144">
        <v>125.51698037999999</v>
      </c>
      <c r="H4714" t="str">
        <f>IF(VLOOKUP(A4714,$J$4:$K$19,2)="Y",IF(G4714&lt;='State Zip Codes'!$P$4,'State Zip Codes'!$P$3,IF(G4714&lt;='State Zip Codes'!$Q$4,'State Zip Codes'!$Q$3,IF(G4714&lt;='State Zip Codes'!$R$4,'State Zip Codes'!$R$3,IF(G4714&lt;='State Zip Codes'!$S$4,'State Zip Codes'!$S$3,IF(G4714&lt;='State Zip Codes'!$T$4,'State Zip Codes'!$T$3,"OUT OF TERRITORY"))))),$U$3)</f>
        <v>Zone 5</v>
      </c>
    </row>
    <row r="4715" spans="1:8" x14ac:dyDescent="0.25">
      <c r="A4715" t="s">
        <v>371</v>
      </c>
      <c r="B4715">
        <v>42441</v>
      </c>
      <c r="C4715" t="str">
        <f t="shared" si="73"/>
        <v>42441</v>
      </c>
      <c r="D4715" t="s">
        <v>357</v>
      </c>
      <c r="E4715" t="s">
        <v>3200</v>
      </c>
      <c r="F4715" t="s">
        <v>2302</v>
      </c>
      <c r="G4715" s="144">
        <v>125.51698037999999</v>
      </c>
      <c r="H4715" t="str">
        <f>IF(VLOOKUP(A4715,$J$4:$K$19,2)="Y",IF(G4715&lt;='State Zip Codes'!$P$4,'State Zip Codes'!$P$3,IF(G4715&lt;='State Zip Codes'!$Q$4,'State Zip Codes'!$Q$3,IF(G4715&lt;='State Zip Codes'!$R$4,'State Zip Codes'!$R$3,IF(G4715&lt;='State Zip Codes'!$S$4,'State Zip Codes'!$S$3,IF(G4715&lt;='State Zip Codes'!$T$4,'State Zip Codes'!$T$3,"OUT OF TERRITORY"))))),$U$3)</f>
        <v>Zone 5</v>
      </c>
    </row>
    <row r="4716" spans="1:8" x14ac:dyDescent="0.25">
      <c r="A4716" t="s">
        <v>371</v>
      </c>
      <c r="B4716">
        <v>41351</v>
      </c>
      <c r="C4716" t="str">
        <f t="shared" si="73"/>
        <v>41351</v>
      </c>
      <c r="D4716" t="s">
        <v>357</v>
      </c>
      <c r="E4716" t="s">
        <v>3186</v>
      </c>
      <c r="F4716" t="s">
        <v>3233</v>
      </c>
      <c r="G4716" s="144">
        <v>125.51698037999999</v>
      </c>
      <c r="H4716" t="str">
        <f>IF(VLOOKUP(A4716,$J$4:$K$19,2)="Y",IF(G4716&lt;='State Zip Codes'!$P$4,'State Zip Codes'!$P$3,IF(G4716&lt;='State Zip Codes'!$Q$4,'State Zip Codes'!$Q$3,IF(G4716&lt;='State Zip Codes'!$R$4,'State Zip Codes'!$R$3,IF(G4716&lt;='State Zip Codes'!$S$4,'State Zip Codes'!$S$3,IF(G4716&lt;='State Zip Codes'!$T$4,'State Zip Codes'!$T$3,"OUT OF TERRITORY"))))),$U$3)</f>
        <v>Zone 5</v>
      </c>
    </row>
    <row r="4717" spans="1:8" x14ac:dyDescent="0.25">
      <c r="A4717" t="s">
        <v>371</v>
      </c>
      <c r="B4717">
        <v>40962</v>
      </c>
      <c r="C4717" t="str">
        <f t="shared" si="73"/>
        <v>40962</v>
      </c>
      <c r="D4717" t="s">
        <v>357</v>
      </c>
      <c r="E4717" t="s">
        <v>946</v>
      </c>
      <c r="F4717" t="s">
        <v>3234</v>
      </c>
      <c r="G4717" s="144">
        <v>125.51698037999999</v>
      </c>
      <c r="H4717" t="str">
        <f>IF(VLOOKUP(A4717,$J$4:$K$19,2)="Y",IF(G4717&lt;='State Zip Codes'!$P$4,'State Zip Codes'!$P$3,IF(G4717&lt;='State Zip Codes'!$Q$4,'State Zip Codes'!$Q$3,IF(G4717&lt;='State Zip Codes'!$R$4,'State Zip Codes'!$R$3,IF(G4717&lt;='State Zip Codes'!$S$4,'State Zip Codes'!$S$3,IF(G4717&lt;='State Zip Codes'!$T$4,'State Zip Codes'!$T$3,"OUT OF TERRITORY"))))),$U$3)</f>
        <v>Zone 5</v>
      </c>
    </row>
    <row r="4718" spans="1:8" x14ac:dyDescent="0.25">
      <c r="A4718" t="s">
        <v>371</v>
      </c>
      <c r="B4718">
        <v>42635</v>
      </c>
      <c r="C4718" t="str">
        <f t="shared" si="73"/>
        <v>42635</v>
      </c>
      <c r="D4718" t="s">
        <v>357</v>
      </c>
      <c r="E4718" t="s">
        <v>3194</v>
      </c>
      <c r="F4718" t="s">
        <v>3235</v>
      </c>
      <c r="G4718" s="144">
        <v>125.51698037999999</v>
      </c>
      <c r="H4718" t="str">
        <f>IF(VLOOKUP(A4718,$J$4:$K$19,2)="Y",IF(G4718&lt;='State Zip Codes'!$P$4,'State Zip Codes'!$P$3,IF(G4718&lt;='State Zip Codes'!$Q$4,'State Zip Codes'!$Q$3,IF(G4718&lt;='State Zip Codes'!$R$4,'State Zip Codes'!$R$3,IF(G4718&lt;='State Zip Codes'!$S$4,'State Zip Codes'!$S$3,IF(G4718&lt;='State Zip Codes'!$T$4,'State Zip Codes'!$T$3,"OUT OF TERRITORY"))))),$U$3)</f>
        <v>Zone 5</v>
      </c>
    </row>
    <row r="4719" spans="1:8" x14ac:dyDescent="0.25">
      <c r="A4719" t="s">
        <v>371</v>
      </c>
      <c r="B4719">
        <v>42461</v>
      </c>
      <c r="C4719" t="str">
        <f t="shared" si="73"/>
        <v>42461</v>
      </c>
      <c r="D4719" t="s">
        <v>357</v>
      </c>
      <c r="E4719" t="s">
        <v>996</v>
      </c>
      <c r="F4719" t="s">
        <v>3236</v>
      </c>
      <c r="G4719" s="144">
        <v>126.13835157</v>
      </c>
      <c r="H4719" t="str">
        <f>IF(VLOOKUP(A4719,$J$4:$K$19,2)="Y",IF(G4719&lt;='State Zip Codes'!$P$4,'State Zip Codes'!$P$3,IF(G4719&lt;='State Zip Codes'!$Q$4,'State Zip Codes'!$Q$3,IF(G4719&lt;='State Zip Codes'!$R$4,'State Zip Codes'!$R$3,IF(G4719&lt;='State Zip Codes'!$S$4,'State Zip Codes'!$S$3,IF(G4719&lt;='State Zip Codes'!$T$4,'State Zip Codes'!$T$3,"OUT OF TERRITORY"))))),$U$3)</f>
        <v>Zone 5</v>
      </c>
    </row>
    <row r="4720" spans="1:8" x14ac:dyDescent="0.25">
      <c r="A4720" t="s">
        <v>371</v>
      </c>
      <c r="B4720">
        <v>40759</v>
      </c>
      <c r="C4720" t="str">
        <f t="shared" si="73"/>
        <v>40759</v>
      </c>
      <c r="D4720" t="s">
        <v>357</v>
      </c>
      <c r="E4720" t="s">
        <v>2791</v>
      </c>
      <c r="F4720" t="s">
        <v>3237</v>
      </c>
      <c r="G4720" s="144">
        <v>126.75972275999999</v>
      </c>
      <c r="H4720" t="str">
        <f>IF(VLOOKUP(A4720,$J$4:$K$19,2)="Y",IF(G4720&lt;='State Zip Codes'!$P$4,'State Zip Codes'!$P$3,IF(G4720&lt;='State Zip Codes'!$Q$4,'State Zip Codes'!$Q$3,IF(G4720&lt;='State Zip Codes'!$R$4,'State Zip Codes'!$R$3,IF(G4720&lt;='State Zip Codes'!$S$4,'State Zip Codes'!$S$3,IF(G4720&lt;='State Zip Codes'!$T$4,'State Zip Codes'!$T$3,"OUT OF TERRITORY"))))),$U$3)</f>
        <v>Zone 5</v>
      </c>
    </row>
    <row r="4721" spans="1:8" x14ac:dyDescent="0.25">
      <c r="A4721" t="s">
        <v>371</v>
      </c>
      <c r="B4721">
        <v>42265</v>
      </c>
      <c r="C4721" t="str">
        <f t="shared" si="73"/>
        <v>42265</v>
      </c>
      <c r="D4721" t="s">
        <v>357</v>
      </c>
      <c r="E4721" t="s">
        <v>559</v>
      </c>
      <c r="F4721" t="s">
        <v>3238</v>
      </c>
      <c r="G4721" s="144">
        <v>127.38109394999999</v>
      </c>
      <c r="H4721" t="str">
        <f>IF(VLOOKUP(A4721,$J$4:$K$19,2)="Y",IF(G4721&lt;='State Zip Codes'!$P$4,'State Zip Codes'!$P$3,IF(G4721&lt;='State Zip Codes'!$Q$4,'State Zip Codes'!$Q$3,IF(G4721&lt;='State Zip Codes'!$R$4,'State Zip Codes'!$R$3,IF(G4721&lt;='State Zip Codes'!$S$4,'State Zip Codes'!$S$3,IF(G4721&lt;='State Zip Codes'!$T$4,'State Zip Codes'!$T$3,"OUT OF TERRITORY"))))),$U$3)</f>
        <v>Zone 5</v>
      </c>
    </row>
    <row r="4722" spans="1:8" x14ac:dyDescent="0.25">
      <c r="A4722" t="s">
        <v>371</v>
      </c>
      <c r="B4722">
        <v>41135</v>
      </c>
      <c r="C4722" t="str">
        <f t="shared" si="73"/>
        <v>41135</v>
      </c>
      <c r="D4722" t="s">
        <v>357</v>
      </c>
      <c r="E4722" t="s">
        <v>733</v>
      </c>
      <c r="F4722" t="s">
        <v>3239</v>
      </c>
      <c r="G4722" s="144">
        <v>127.38109394999999</v>
      </c>
      <c r="H4722" t="str">
        <f>IF(VLOOKUP(A4722,$J$4:$K$19,2)="Y",IF(G4722&lt;='State Zip Codes'!$P$4,'State Zip Codes'!$P$3,IF(G4722&lt;='State Zip Codes'!$Q$4,'State Zip Codes'!$Q$3,IF(G4722&lt;='State Zip Codes'!$R$4,'State Zip Codes'!$R$3,IF(G4722&lt;='State Zip Codes'!$S$4,'State Zip Codes'!$S$3,IF(G4722&lt;='State Zip Codes'!$T$4,'State Zip Codes'!$T$3,"OUT OF TERRITORY"))))),$U$3)</f>
        <v>Zone 5</v>
      </c>
    </row>
    <row r="4723" spans="1:8" x14ac:dyDescent="0.25">
      <c r="A4723" t="s">
        <v>371</v>
      </c>
      <c r="B4723">
        <v>40943</v>
      </c>
      <c r="C4723" t="str">
        <f t="shared" si="73"/>
        <v>40943</v>
      </c>
      <c r="D4723" t="s">
        <v>357</v>
      </c>
      <c r="E4723" t="s">
        <v>1929</v>
      </c>
      <c r="F4723" t="s">
        <v>3240</v>
      </c>
      <c r="G4723" s="144">
        <v>128.00246514</v>
      </c>
      <c r="H4723" t="str">
        <f>IF(VLOOKUP(A4723,$J$4:$K$19,2)="Y",IF(G4723&lt;='State Zip Codes'!$P$4,'State Zip Codes'!$P$3,IF(G4723&lt;='State Zip Codes'!$Q$4,'State Zip Codes'!$Q$3,IF(G4723&lt;='State Zip Codes'!$R$4,'State Zip Codes'!$R$3,IF(G4723&lt;='State Zip Codes'!$S$4,'State Zip Codes'!$S$3,IF(G4723&lt;='State Zip Codes'!$T$4,'State Zip Codes'!$T$3,"OUT OF TERRITORY"))))),$U$3)</f>
        <v>Zone 5</v>
      </c>
    </row>
    <row r="4724" spans="1:8" x14ac:dyDescent="0.25">
      <c r="A4724" t="s">
        <v>371</v>
      </c>
      <c r="B4724">
        <v>41408</v>
      </c>
      <c r="C4724" t="str">
        <f t="shared" si="73"/>
        <v>41408</v>
      </c>
      <c r="D4724" t="s">
        <v>357</v>
      </c>
      <c r="E4724" t="s">
        <v>476</v>
      </c>
      <c r="F4724" t="s">
        <v>3241</v>
      </c>
      <c r="G4724" s="144">
        <v>128.62383632999999</v>
      </c>
      <c r="H4724" t="str">
        <f>IF(VLOOKUP(A4724,$J$4:$K$19,2)="Y",IF(G4724&lt;='State Zip Codes'!$P$4,'State Zip Codes'!$P$3,IF(G4724&lt;='State Zip Codes'!$Q$4,'State Zip Codes'!$Q$3,IF(G4724&lt;='State Zip Codes'!$R$4,'State Zip Codes'!$R$3,IF(G4724&lt;='State Zip Codes'!$S$4,'State Zip Codes'!$S$3,IF(G4724&lt;='State Zip Codes'!$T$4,'State Zip Codes'!$T$3,"OUT OF TERRITORY"))))),$U$3)</f>
        <v>Zone 5</v>
      </c>
    </row>
    <row r="4725" spans="1:8" x14ac:dyDescent="0.25">
      <c r="A4725" t="s">
        <v>371</v>
      </c>
      <c r="B4725">
        <v>40769</v>
      </c>
      <c r="C4725" t="str">
        <f t="shared" si="73"/>
        <v>40769</v>
      </c>
      <c r="D4725" t="s">
        <v>357</v>
      </c>
      <c r="E4725" t="s">
        <v>2791</v>
      </c>
      <c r="F4725" t="s">
        <v>2654</v>
      </c>
      <c r="G4725" s="144">
        <v>128.62383632999999</v>
      </c>
      <c r="H4725" t="str">
        <f>IF(VLOOKUP(A4725,$J$4:$K$19,2)="Y",IF(G4725&lt;='State Zip Codes'!$P$4,'State Zip Codes'!$P$3,IF(G4725&lt;='State Zip Codes'!$Q$4,'State Zip Codes'!$Q$3,IF(G4725&lt;='State Zip Codes'!$R$4,'State Zip Codes'!$R$3,IF(G4725&lt;='State Zip Codes'!$S$4,'State Zip Codes'!$S$3,IF(G4725&lt;='State Zip Codes'!$T$4,'State Zip Codes'!$T$3,"OUT OF TERRITORY"))))),$U$3)</f>
        <v>Zone 5</v>
      </c>
    </row>
    <row r="4726" spans="1:8" x14ac:dyDescent="0.25">
      <c r="A4726" t="s">
        <v>371</v>
      </c>
      <c r="B4726">
        <v>41385</v>
      </c>
      <c r="C4726" t="str">
        <f t="shared" si="73"/>
        <v>41385</v>
      </c>
      <c r="D4726" t="s">
        <v>357</v>
      </c>
      <c r="E4726" t="s">
        <v>3242</v>
      </c>
      <c r="F4726" t="s">
        <v>3243</v>
      </c>
      <c r="G4726" s="144">
        <v>129.24520751999998</v>
      </c>
      <c r="H4726" t="str">
        <f>IF(VLOOKUP(A4726,$J$4:$K$19,2)="Y",IF(G4726&lt;='State Zip Codes'!$P$4,'State Zip Codes'!$P$3,IF(G4726&lt;='State Zip Codes'!$Q$4,'State Zip Codes'!$Q$3,IF(G4726&lt;='State Zip Codes'!$R$4,'State Zip Codes'!$R$3,IF(G4726&lt;='State Zip Codes'!$S$4,'State Zip Codes'!$S$3,IF(G4726&lt;='State Zip Codes'!$T$4,'State Zip Codes'!$T$3,"OUT OF TERRITORY"))))),$U$3)</f>
        <v>Zone 5</v>
      </c>
    </row>
    <row r="4727" spans="1:8" x14ac:dyDescent="0.25">
      <c r="A4727" t="s">
        <v>371</v>
      </c>
      <c r="B4727">
        <v>40923</v>
      </c>
      <c r="C4727" t="str">
        <f t="shared" si="73"/>
        <v>40923</v>
      </c>
      <c r="D4727" t="s">
        <v>357</v>
      </c>
      <c r="E4727" t="s">
        <v>1929</v>
      </c>
      <c r="F4727" t="s">
        <v>3244</v>
      </c>
      <c r="G4727" s="144">
        <v>129.24520751999998</v>
      </c>
      <c r="H4727" t="str">
        <f>IF(VLOOKUP(A4727,$J$4:$K$19,2)="Y",IF(G4727&lt;='State Zip Codes'!$P$4,'State Zip Codes'!$P$3,IF(G4727&lt;='State Zip Codes'!$Q$4,'State Zip Codes'!$Q$3,IF(G4727&lt;='State Zip Codes'!$R$4,'State Zip Codes'!$R$3,IF(G4727&lt;='State Zip Codes'!$S$4,'State Zip Codes'!$S$3,IF(G4727&lt;='State Zip Codes'!$T$4,'State Zip Codes'!$T$3,"OUT OF TERRITORY"))))),$U$3)</f>
        <v>Zone 5</v>
      </c>
    </row>
    <row r="4728" spans="1:8" x14ac:dyDescent="0.25">
      <c r="A4728" t="s">
        <v>371</v>
      </c>
      <c r="B4728">
        <v>40914</v>
      </c>
      <c r="C4728" t="str">
        <f t="shared" si="73"/>
        <v>40914</v>
      </c>
      <c r="D4728" t="s">
        <v>357</v>
      </c>
      <c r="E4728" t="s">
        <v>946</v>
      </c>
      <c r="F4728" t="s">
        <v>3245</v>
      </c>
      <c r="G4728" s="144">
        <v>129.86657871</v>
      </c>
      <c r="H4728" t="str">
        <f>IF(VLOOKUP(A4728,$J$4:$K$19,2)="Y",IF(G4728&lt;='State Zip Codes'!$P$4,'State Zip Codes'!$P$3,IF(G4728&lt;='State Zip Codes'!$Q$4,'State Zip Codes'!$Q$3,IF(G4728&lt;='State Zip Codes'!$R$4,'State Zip Codes'!$R$3,IF(G4728&lt;='State Zip Codes'!$S$4,'State Zip Codes'!$S$3,IF(G4728&lt;='State Zip Codes'!$T$4,'State Zip Codes'!$T$3,"OUT OF TERRITORY"))))),$U$3)</f>
        <v>Zone 5</v>
      </c>
    </row>
    <row r="4729" spans="1:8" x14ac:dyDescent="0.25">
      <c r="A4729" t="s">
        <v>371</v>
      </c>
      <c r="B4729">
        <v>42217</v>
      </c>
      <c r="C4729" t="str">
        <f t="shared" si="73"/>
        <v>42217</v>
      </c>
      <c r="D4729" t="s">
        <v>357</v>
      </c>
      <c r="E4729" t="s">
        <v>2043</v>
      </c>
      <c r="F4729" t="s">
        <v>3246</v>
      </c>
      <c r="G4729" s="144">
        <v>129.86657871</v>
      </c>
      <c r="H4729" t="str">
        <f>IF(VLOOKUP(A4729,$J$4:$K$19,2)="Y",IF(G4729&lt;='State Zip Codes'!$P$4,'State Zip Codes'!$P$3,IF(G4729&lt;='State Zip Codes'!$Q$4,'State Zip Codes'!$Q$3,IF(G4729&lt;='State Zip Codes'!$R$4,'State Zip Codes'!$R$3,IF(G4729&lt;='State Zip Codes'!$S$4,'State Zip Codes'!$S$3,IF(G4729&lt;='State Zip Codes'!$T$4,'State Zip Codes'!$T$3,"OUT OF TERRITORY"))))),$U$3)</f>
        <v>Zone 5</v>
      </c>
    </row>
    <row r="4730" spans="1:8" x14ac:dyDescent="0.25">
      <c r="A4730" t="s">
        <v>371</v>
      </c>
      <c r="B4730">
        <v>40949</v>
      </c>
      <c r="C4730" t="str">
        <f t="shared" si="73"/>
        <v>40949</v>
      </c>
      <c r="D4730" t="s">
        <v>357</v>
      </c>
      <c r="E4730" t="s">
        <v>1929</v>
      </c>
      <c r="F4730" t="s">
        <v>3247</v>
      </c>
      <c r="G4730" s="144">
        <v>129.86657871</v>
      </c>
      <c r="H4730" t="str">
        <f>IF(VLOOKUP(A4730,$J$4:$K$19,2)="Y",IF(G4730&lt;='State Zip Codes'!$P$4,'State Zip Codes'!$P$3,IF(G4730&lt;='State Zip Codes'!$Q$4,'State Zip Codes'!$Q$3,IF(G4730&lt;='State Zip Codes'!$R$4,'State Zip Codes'!$R$3,IF(G4730&lt;='State Zip Codes'!$S$4,'State Zip Codes'!$S$3,IF(G4730&lt;='State Zip Codes'!$T$4,'State Zip Codes'!$T$3,"OUT OF TERRITORY"))))),$U$3)</f>
        <v>Zone 5</v>
      </c>
    </row>
    <row r="4731" spans="1:8" x14ac:dyDescent="0.25">
      <c r="A4731" t="s">
        <v>371</v>
      </c>
      <c r="B4731">
        <v>40906</v>
      </c>
      <c r="C4731" t="str">
        <f t="shared" si="73"/>
        <v>40906</v>
      </c>
      <c r="D4731" t="s">
        <v>357</v>
      </c>
      <c r="E4731" t="s">
        <v>1929</v>
      </c>
      <c r="F4731" t="s">
        <v>3248</v>
      </c>
      <c r="G4731" s="144">
        <v>130.48794989999999</v>
      </c>
      <c r="H4731" t="str">
        <f>IF(VLOOKUP(A4731,$J$4:$K$19,2)="Y",IF(G4731&lt;='State Zip Codes'!$P$4,'State Zip Codes'!$P$3,IF(G4731&lt;='State Zip Codes'!$Q$4,'State Zip Codes'!$Q$3,IF(G4731&lt;='State Zip Codes'!$R$4,'State Zip Codes'!$R$3,IF(G4731&lt;='State Zip Codes'!$S$4,'State Zip Codes'!$S$3,IF(G4731&lt;='State Zip Codes'!$T$4,'State Zip Codes'!$T$3,"OUT OF TERRITORY"))))),$U$3)</f>
        <v>Zone 5</v>
      </c>
    </row>
    <row r="4732" spans="1:8" x14ac:dyDescent="0.25">
      <c r="A4732" t="s">
        <v>371</v>
      </c>
      <c r="B4732">
        <v>42450</v>
      </c>
      <c r="C4732" t="str">
        <f t="shared" si="73"/>
        <v>42450</v>
      </c>
      <c r="D4732" t="s">
        <v>357</v>
      </c>
      <c r="E4732" t="s">
        <v>815</v>
      </c>
      <c r="F4732" t="s">
        <v>3249</v>
      </c>
      <c r="G4732" s="144">
        <v>130.48794989999999</v>
      </c>
      <c r="H4732" t="str">
        <f>IF(VLOOKUP(A4732,$J$4:$K$19,2)="Y",IF(G4732&lt;='State Zip Codes'!$P$4,'State Zip Codes'!$P$3,IF(G4732&lt;='State Zip Codes'!$Q$4,'State Zip Codes'!$Q$3,IF(G4732&lt;='State Zip Codes'!$R$4,'State Zip Codes'!$R$3,IF(G4732&lt;='State Zip Codes'!$S$4,'State Zip Codes'!$S$3,IF(G4732&lt;='State Zip Codes'!$T$4,'State Zip Codes'!$T$3,"OUT OF TERRITORY"))))),$U$3)</f>
        <v>Zone 5</v>
      </c>
    </row>
    <row r="4733" spans="1:8" x14ac:dyDescent="0.25">
      <c r="A4733" t="s">
        <v>371</v>
      </c>
      <c r="B4733">
        <v>42204</v>
      </c>
      <c r="C4733" t="str">
        <f t="shared" si="73"/>
        <v>42204</v>
      </c>
      <c r="D4733" t="s">
        <v>357</v>
      </c>
      <c r="E4733" t="s">
        <v>3214</v>
      </c>
      <c r="F4733" t="s">
        <v>3250</v>
      </c>
      <c r="G4733" s="144">
        <v>130.48794989999999</v>
      </c>
      <c r="H4733" t="str">
        <f>IF(VLOOKUP(A4733,$J$4:$K$19,2)="Y",IF(G4733&lt;='State Zip Codes'!$P$4,'State Zip Codes'!$P$3,IF(G4733&lt;='State Zip Codes'!$Q$4,'State Zip Codes'!$Q$3,IF(G4733&lt;='State Zip Codes'!$R$4,'State Zip Codes'!$R$3,IF(G4733&lt;='State Zip Codes'!$S$4,'State Zip Codes'!$S$3,IF(G4733&lt;='State Zip Codes'!$T$4,'State Zip Codes'!$T$3,"OUT OF TERRITORY"))))),$U$3)</f>
        <v>Zone 5</v>
      </c>
    </row>
    <row r="4734" spans="1:8" x14ac:dyDescent="0.25">
      <c r="A4734" t="s">
        <v>371</v>
      </c>
      <c r="B4734">
        <v>42453</v>
      </c>
      <c r="C4734" t="str">
        <f t="shared" si="73"/>
        <v>42453</v>
      </c>
      <c r="D4734" t="s">
        <v>357</v>
      </c>
      <c r="E4734" t="s">
        <v>3200</v>
      </c>
      <c r="F4734" t="s">
        <v>1250</v>
      </c>
      <c r="G4734" s="144">
        <v>131.10932108999998</v>
      </c>
      <c r="H4734" t="str">
        <f>IF(VLOOKUP(A4734,$J$4:$K$19,2)="Y",IF(G4734&lt;='State Zip Codes'!$P$4,'State Zip Codes'!$P$3,IF(G4734&lt;='State Zip Codes'!$Q$4,'State Zip Codes'!$Q$3,IF(G4734&lt;='State Zip Codes'!$R$4,'State Zip Codes'!$R$3,IF(G4734&lt;='State Zip Codes'!$S$4,'State Zip Codes'!$S$3,IF(G4734&lt;='State Zip Codes'!$T$4,'State Zip Codes'!$T$3,"OUT OF TERRITORY"))))),$U$3)</f>
        <v>Zone 5</v>
      </c>
    </row>
    <row r="4735" spans="1:8" x14ac:dyDescent="0.25">
      <c r="A4735" t="s">
        <v>371</v>
      </c>
      <c r="B4735">
        <v>42437</v>
      </c>
      <c r="C4735" t="str">
        <f t="shared" si="73"/>
        <v>42437</v>
      </c>
      <c r="D4735" t="s">
        <v>357</v>
      </c>
      <c r="E4735" t="s">
        <v>996</v>
      </c>
      <c r="F4735" t="s">
        <v>3251</v>
      </c>
      <c r="G4735" s="144">
        <v>131.10932108999998</v>
      </c>
      <c r="H4735" t="str">
        <f>IF(VLOOKUP(A4735,$J$4:$K$19,2)="Y",IF(G4735&lt;='State Zip Codes'!$P$4,'State Zip Codes'!$P$3,IF(G4735&lt;='State Zip Codes'!$Q$4,'State Zip Codes'!$Q$3,IF(G4735&lt;='State Zip Codes'!$R$4,'State Zip Codes'!$R$3,IF(G4735&lt;='State Zip Codes'!$S$4,'State Zip Codes'!$S$3,IF(G4735&lt;='State Zip Codes'!$T$4,'State Zip Codes'!$T$3,"OUT OF TERRITORY"))))),$U$3)</f>
        <v>Zone 5</v>
      </c>
    </row>
    <row r="4736" spans="1:8" x14ac:dyDescent="0.25">
      <c r="A4736" t="s">
        <v>371</v>
      </c>
      <c r="B4736">
        <v>41721</v>
      </c>
      <c r="C4736" t="str">
        <f t="shared" si="73"/>
        <v>41721</v>
      </c>
      <c r="D4736" t="s">
        <v>357</v>
      </c>
      <c r="E4736" t="s">
        <v>1066</v>
      </c>
      <c r="F4736" t="s">
        <v>3252</v>
      </c>
      <c r="G4736" s="144">
        <v>131.10932108999998</v>
      </c>
      <c r="H4736" t="str">
        <f>IF(VLOOKUP(A4736,$J$4:$K$19,2)="Y",IF(G4736&lt;='State Zip Codes'!$P$4,'State Zip Codes'!$P$3,IF(G4736&lt;='State Zip Codes'!$Q$4,'State Zip Codes'!$Q$3,IF(G4736&lt;='State Zip Codes'!$R$4,'State Zip Codes'!$R$3,IF(G4736&lt;='State Zip Codes'!$S$4,'State Zip Codes'!$S$3,IF(G4736&lt;='State Zip Codes'!$T$4,'State Zip Codes'!$T$3,"OUT OF TERRITORY"))))),$U$3)</f>
        <v>Zone 5</v>
      </c>
    </row>
    <row r="4737" spans="1:8" x14ac:dyDescent="0.25">
      <c r="A4737" t="s">
        <v>371</v>
      </c>
      <c r="B4737">
        <v>41472</v>
      </c>
      <c r="C4737" t="str">
        <f t="shared" si="73"/>
        <v>41472</v>
      </c>
      <c r="D4737" t="s">
        <v>357</v>
      </c>
      <c r="E4737" t="s">
        <v>476</v>
      </c>
      <c r="F4737" t="s">
        <v>2191</v>
      </c>
      <c r="G4737" s="144">
        <v>131.73069228</v>
      </c>
      <c r="H4737" t="str">
        <f>IF(VLOOKUP(A4737,$J$4:$K$19,2)="Y",IF(G4737&lt;='State Zip Codes'!$P$4,'State Zip Codes'!$P$3,IF(G4737&lt;='State Zip Codes'!$Q$4,'State Zip Codes'!$Q$3,IF(G4737&lt;='State Zip Codes'!$R$4,'State Zip Codes'!$R$3,IF(G4737&lt;='State Zip Codes'!$S$4,'State Zip Codes'!$S$3,IF(G4737&lt;='State Zip Codes'!$T$4,'State Zip Codes'!$T$3,"OUT OF TERRITORY"))))),$U$3)</f>
        <v>Zone 5</v>
      </c>
    </row>
    <row r="4738" spans="1:8" x14ac:dyDescent="0.25">
      <c r="A4738" t="s">
        <v>371</v>
      </c>
      <c r="B4738">
        <v>41745</v>
      </c>
      <c r="C4738" t="str">
        <f t="shared" si="73"/>
        <v>41745</v>
      </c>
      <c r="D4738" t="s">
        <v>357</v>
      </c>
      <c r="E4738" t="s">
        <v>1066</v>
      </c>
      <c r="F4738" t="s">
        <v>3253</v>
      </c>
      <c r="G4738" s="144">
        <v>131.73069228</v>
      </c>
      <c r="H4738" t="str">
        <f>IF(VLOOKUP(A4738,$J$4:$K$19,2)="Y",IF(G4738&lt;='State Zip Codes'!$P$4,'State Zip Codes'!$P$3,IF(G4738&lt;='State Zip Codes'!$Q$4,'State Zip Codes'!$Q$3,IF(G4738&lt;='State Zip Codes'!$R$4,'State Zip Codes'!$R$3,IF(G4738&lt;='State Zip Codes'!$S$4,'State Zip Codes'!$S$3,IF(G4738&lt;='State Zip Codes'!$T$4,'State Zip Codes'!$T$3,"OUT OF TERRITORY"))))),$U$3)</f>
        <v>Zone 5</v>
      </c>
    </row>
    <row r="4739" spans="1:8" x14ac:dyDescent="0.25">
      <c r="A4739" t="s">
        <v>371</v>
      </c>
      <c r="B4739">
        <v>41164</v>
      </c>
      <c r="C4739" t="str">
        <f t="shared" si="73"/>
        <v>41164</v>
      </c>
      <c r="D4739" t="s">
        <v>357</v>
      </c>
      <c r="E4739" t="s">
        <v>3254</v>
      </c>
      <c r="F4739" t="s">
        <v>3255</v>
      </c>
      <c r="G4739" s="144">
        <v>131.73069228</v>
      </c>
      <c r="H4739" t="str">
        <f>IF(VLOOKUP(A4739,$J$4:$K$19,2)="Y",IF(G4739&lt;='State Zip Codes'!$P$4,'State Zip Codes'!$P$3,IF(G4739&lt;='State Zip Codes'!$Q$4,'State Zip Codes'!$Q$3,IF(G4739&lt;='State Zip Codes'!$R$4,'State Zip Codes'!$R$3,IF(G4739&lt;='State Zip Codes'!$S$4,'State Zip Codes'!$S$3,IF(G4739&lt;='State Zip Codes'!$T$4,'State Zip Codes'!$T$3,"OUT OF TERRITORY"))))),$U$3)</f>
        <v>Zone 5</v>
      </c>
    </row>
    <row r="4740" spans="1:8" x14ac:dyDescent="0.25">
      <c r="A4740" t="s">
        <v>371</v>
      </c>
      <c r="B4740">
        <v>41390</v>
      </c>
      <c r="C4740" t="str">
        <f t="shared" si="73"/>
        <v>41390</v>
      </c>
      <c r="D4740" t="s">
        <v>357</v>
      </c>
      <c r="E4740" t="s">
        <v>3242</v>
      </c>
      <c r="F4740" t="s">
        <v>3256</v>
      </c>
      <c r="G4740" s="144">
        <v>132.35206346999999</v>
      </c>
      <c r="H4740" t="str">
        <f>IF(VLOOKUP(A4740,$J$4:$K$19,2)="Y",IF(G4740&lt;='State Zip Codes'!$P$4,'State Zip Codes'!$P$3,IF(G4740&lt;='State Zip Codes'!$Q$4,'State Zip Codes'!$Q$3,IF(G4740&lt;='State Zip Codes'!$R$4,'State Zip Codes'!$R$3,IF(G4740&lt;='State Zip Codes'!$S$4,'State Zip Codes'!$S$3,IF(G4740&lt;='State Zip Codes'!$T$4,'State Zip Codes'!$T$3,"OUT OF TERRITORY"))))),$U$3)</f>
        <v>Zone 5</v>
      </c>
    </row>
    <row r="4741" spans="1:8" x14ac:dyDescent="0.25">
      <c r="A4741" t="s">
        <v>371</v>
      </c>
      <c r="B4741">
        <v>40915</v>
      </c>
      <c r="C4741" t="str">
        <f t="shared" ref="C4741:C4804" si="74">TRIM(CLEAN(B4741))</f>
        <v>40915</v>
      </c>
      <c r="D4741" t="s">
        <v>357</v>
      </c>
      <c r="E4741" t="s">
        <v>1929</v>
      </c>
      <c r="F4741" t="s">
        <v>3257</v>
      </c>
      <c r="G4741" s="144">
        <v>132.35206346999999</v>
      </c>
      <c r="H4741" t="str">
        <f>IF(VLOOKUP(A4741,$J$4:$K$19,2)="Y",IF(G4741&lt;='State Zip Codes'!$P$4,'State Zip Codes'!$P$3,IF(G4741&lt;='State Zip Codes'!$Q$4,'State Zip Codes'!$Q$3,IF(G4741&lt;='State Zip Codes'!$R$4,'State Zip Codes'!$R$3,IF(G4741&lt;='State Zip Codes'!$S$4,'State Zip Codes'!$S$3,IF(G4741&lt;='State Zip Codes'!$T$4,'State Zip Codes'!$T$3,"OUT OF TERRITORY"))))),$U$3)</f>
        <v>Zone 5</v>
      </c>
    </row>
    <row r="4742" spans="1:8" x14ac:dyDescent="0.25">
      <c r="A4742" t="s">
        <v>371</v>
      </c>
      <c r="B4742">
        <v>42404</v>
      </c>
      <c r="C4742" t="str">
        <f t="shared" si="74"/>
        <v>42404</v>
      </c>
      <c r="D4742" t="s">
        <v>357</v>
      </c>
      <c r="E4742" t="s">
        <v>815</v>
      </c>
      <c r="F4742" t="s">
        <v>946</v>
      </c>
      <c r="G4742" s="144">
        <v>132.35206346999999</v>
      </c>
      <c r="H4742" t="str">
        <f>IF(VLOOKUP(A4742,$J$4:$K$19,2)="Y",IF(G4742&lt;='State Zip Codes'!$P$4,'State Zip Codes'!$P$3,IF(G4742&lt;='State Zip Codes'!$Q$4,'State Zip Codes'!$Q$3,IF(G4742&lt;='State Zip Codes'!$R$4,'State Zip Codes'!$R$3,IF(G4742&lt;='State Zip Codes'!$S$4,'State Zip Codes'!$S$3,IF(G4742&lt;='State Zip Codes'!$T$4,'State Zip Codes'!$T$3,"OUT OF TERRITORY"))))),$U$3)</f>
        <v>Zone 5</v>
      </c>
    </row>
    <row r="4743" spans="1:8" x14ac:dyDescent="0.25">
      <c r="A4743" t="s">
        <v>371</v>
      </c>
      <c r="B4743">
        <v>41141</v>
      </c>
      <c r="C4743" t="str">
        <f t="shared" si="74"/>
        <v>41141</v>
      </c>
      <c r="D4743" t="s">
        <v>357</v>
      </c>
      <c r="E4743" t="s">
        <v>733</v>
      </c>
      <c r="F4743" t="s">
        <v>3258</v>
      </c>
      <c r="G4743" s="144">
        <v>132.97343465999998</v>
      </c>
      <c r="H4743" t="str">
        <f>IF(VLOOKUP(A4743,$J$4:$K$19,2)="Y",IF(G4743&lt;='State Zip Codes'!$P$4,'State Zip Codes'!$P$3,IF(G4743&lt;='State Zip Codes'!$Q$4,'State Zip Codes'!$Q$3,IF(G4743&lt;='State Zip Codes'!$R$4,'State Zip Codes'!$R$3,IF(G4743&lt;='State Zip Codes'!$S$4,'State Zip Codes'!$S$3,IF(G4743&lt;='State Zip Codes'!$T$4,'State Zip Codes'!$T$3,"OUT OF TERRITORY"))))),$U$3)</f>
        <v>Zone 5</v>
      </c>
    </row>
    <row r="4744" spans="1:8" x14ac:dyDescent="0.25">
      <c r="A4744" t="s">
        <v>371</v>
      </c>
      <c r="B4744">
        <v>41762</v>
      </c>
      <c r="C4744" t="str">
        <f t="shared" si="74"/>
        <v>41762</v>
      </c>
      <c r="D4744" t="s">
        <v>357</v>
      </c>
      <c r="E4744" t="s">
        <v>3259</v>
      </c>
      <c r="F4744" t="s">
        <v>3260</v>
      </c>
      <c r="G4744" s="144">
        <v>132.97343465999998</v>
      </c>
      <c r="H4744" t="str">
        <f>IF(VLOOKUP(A4744,$J$4:$K$19,2)="Y",IF(G4744&lt;='State Zip Codes'!$P$4,'State Zip Codes'!$P$3,IF(G4744&lt;='State Zip Codes'!$Q$4,'State Zip Codes'!$Q$3,IF(G4744&lt;='State Zip Codes'!$R$4,'State Zip Codes'!$R$3,IF(G4744&lt;='State Zip Codes'!$S$4,'State Zip Codes'!$S$3,IF(G4744&lt;='State Zip Codes'!$T$4,'State Zip Codes'!$T$3,"OUT OF TERRITORY"))))),$U$3)</f>
        <v>Zone 5</v>
      </c>
    </row>
    <row r="4745" spans="1:8" x14ac:dyDescent="0.25">
      <c r="A4745" t="s">
        <v>371</v>
      </c>
      <c r="B4745">
        <v>42408</v>
      </c>
      <c r="C4745" t="str">
        <f t="shared" si="74"/>
        <v>42408</v>
      </c>
      <c r="D4745" t="s">
        <v>357</v>
      </c>
      <c r="E4745" t="s">
        <v>3200</v>
      </c>
      <c r="F4745" t="s">
        <v>3261</v>
      </c>
      <c r="G4745" s="144">
        <v>132.97343465999998</v>
      </c>
      <c r="H4745" t="str">
        <f>IF(VLOOKUP(A4745,$J$4:$K$19,2)="Y",IF(G4745&lt;='State Zip Codes'!$P$4,'State Zip Codes'!$P$3,IF(G4745&lt;='State Zip Codes'!$Q$4,'State Zip Codes'!$Q$3,IF(G4745&lt;='State Zip Codes'!$R$4,'State Zip Codes'!$R$3,IF(G4745&lt;='State Zip Codes'!$S$4,'State Zip Codes'!$S$3,IF(G4745&lt;='State Zip Codes'!$T$4,'State Zip Codes'!$T$3,"OUT OF TERRITORY"))))),$U$3)</f>
        <v>Zone 5</v>
      </c>
    </row>
    <row r="4746" spans="1:8" x14ac:dyDescent="0.25">
      <c r="A4746" t="s">
        <v>371</v>
      </c>
      <c r="B4746">
        <v>42234</v>
      </c>
      <c r="C4746" t="str">
        <f t="shared" si="74"/>
        <v>42234</v>
      </c>
      <c r="D4746" t="s">
        <v>357</v>
      </c>
      <c r="E4746" t="s">
        <v>3214</v>
      </c>
      <c r="F4746" t="s">
        <v>3262</v>
      </c>
      <c r="G4746" s="144">
        <v>132.97343465999998</v>
      </c>
      <c r="H4746" t="str">
        <f>IF(VLOOKUP(A4746,$J$4:$K$19,2)="Y",IF(G4746&lt;='State Zip Codes'!$P$4,'State Zip Codes'!$P$3,IF(G4746&lt;='State Zip Codes'!$Q$4,'State Zip Codes'!$Q$3,IF(G4746&lt;='State Zip Codes'!$R$4,'State Zip Codes'!$R$3,IF(G4746&lt;='State Zip Codes'!$S$4,'State Zip Codes'!$S$3,IF(G4746&lt;='State Zip Codes'!$T$4,'State Zip Codes'!$T$3,"OUT OF TERRITORY"))))),$U$3)</f>
        <v>Zone 5</v>
      </c>
    </row>
    <row r="4747" spans="1:8" x14ac:dyDescent="0.25">
      <c r="A4747" t="s">
        <v>371</v>
      </c>
      <c r="B4747">
        <v>41714</v>
      </c>
      <c r="C4747" t="str">
        <f t="shared" si="74"/>
        <v>41714</v>
      </c>
      <c r="D4747" t="s">
        <v>357</v>
      </c>
      <c r="E4747" t="s">
        <v>3259</v>
      </c>
      <c r="F4747" t="s">
        <v>3263</v>
      </c>
      <c r="G4747" s="144">
        <v>133.59480585</v>
      </c>
      <c r="H4747" t="str">
        <f>IF(VLOOKUP(A4747,$J$4:$K$19,2)="Y",IF(G4747&lt;='State Zip Codes'!$P$4,'State Zip Codes'!$P$3,IF(G4747&lt;='State Zip Codes'!$Q$4,'State Zip Codes'!$Q$3,IF(G4747&lt;='State Zip Codes'!$R$4,'State Zip Codes'!$R$3,IF(G4747&lt;='State Zip Codes'!$S$4,'State Zip Codes'!$S$3,IF(G4747&lt;='State Zip Codes'!$T$4,'State Zip Codes'!$T$3,"OUT OF TERRITORY"))))),$U$3)</f>
        <v>Zone 5</v>
      </c>
    </row>
    <row r="4748" spans="1:8" x14ac:dyDescent="0.25">
      <c r="A4748" t="s">
        <v>371</v>
      </c>
      <c r="B4748">
        <v>41310</v>
      </c>
      <c r="C4748" t="str">
        <f t="shared" si="74"/>
        <v>41310</v>
      </c>
      <c r="D4748" t="s">
        <v>357</v>
      </c>
      <c r="E4748" t="s">
        <v>3242</v>
      </c>
      <c r="F4748" t="s">
        <v>3264</v>
      </c>
      <c r="G4748" s="144">
        <v>133.59480585</v>
      </c>
      <c r="H4748" t="str">
        <f>IF(VLOOKUP(A4748,$J$4:$K$19,2)="Y",IF(G4748&lt;='State Zip Codes'!$P$4,'State Zip Codes'!$P$3,IF(G4748&lt;='State Zip Codes'!$Q$4,'State Zip Codes'!$Q$3,IF(G4748&lt;='State Zip Codes'!$R$4,'State Zip Codes'!$R$3,IF(G4748&lt;='State Zip Codes'!$S$4,'State Zip Codes'!$S$3,IF(G4748&lt;='State Zip Codes'!$T$4,'State Zip Codes'!$T$3,"OUT OF TERRITORY"))))),$U$3)</f>
        <v>Zone 5</v>
      </c>
    </row>
    <row r="4749" spans="1:8" x14ac:dyDescent="0.25">
      <c r="A4749" t="s">
        <v>371</v>
      </c>
      <c r="B4749">
        <v>41421</v>
      </c>
      <c r="C4749" t="str">
        <f t="shared" si="74"/>
        <v>41421</v>
      </c>
      <c r="D4749" t="s">
        <v>357</v>
      </c>
      <c r="E4749" t="s">
        <v>476</v>
      </c>
      <c r="F4749" t="s">
        <v>3265</v>
      </c>
      <c r="G4749" s="144">
        <v>134.21617703999999</v>
      </c>
      <c r="H4749" t="str">
        <f>IF(VLOOKUP(A4749,$J$4:$K$19,2)="Y",IF(G4749&lt;='State Zip Codes'!$P$4,'State Zip Codes'!$P$3,IF(G4749&lt;='State Zip Codes'!$Q$4,'State Zip Codes'!$Q$3,IF(G4749&lt;='State Zip Codes'!$R$4,'State Zip Codes'!$R$3,IF(G4749&lt;='State Zip Codes'!$S$4,'State Zip Codes'!$S$3,IF(G4749&lt;='State Zip Codes'!$T$4,'State Zip Codes'!$T$3,"OUT OF TERRITORY"))))),$U$3)</f>
        <v>Zone 5</v>
      </c>
    </row>
    <row r="4750" spans="1:8" x14ac:dyDescent="0.25">
      <c r="A4750" t="s">
        <v>371</v>
      </c>
      <c r="B4750">
        <v>40982</v>
      </c>
      <c r="C4750" t="str">
        <f t="shared" si="74"/>
        <v>40982</v>
      </c>
      <c r="D4750" t="s">
        <v>357</v>
      </c>
      <c r="E4750" t="s">
        <v>1929</v>
      </c>
      <c r="F4750" t="s">
        <v>3266</v>
      </c>
      <c r="G4750" s="144">
        <v>134.21617703999999</v>
      </c>
      <c r="H4750" t="str">
        <f>IF(VLOOKUP(A4750,$J$4:$K$19,2)="Y",IF(G4750&lt;='State Zip Codes'!$P$4,'State Zip Codes'!$P$3,IF(G4750&lt;='State Zip Codes'!$Q$4,'State Zip Codes'!$Q$3,IF(G4750&lt;='State Zip Codes'!$R$4,'State Zip Codes'!$R$3,IF(G4750&lt;='State Zip Codes'!$S$4,'State Zip Codes'!$S$3,IF(G4750&lt;='State Zip Codes'!$T$4,'State Zip Codes'!$T$3,"OUT OF TERRITORY"))))),$U$3)</f>
        <v>Zone 5</v>
      </c>
    </row>
    <row r="4751" spans="1:8" x14ac:dyDescent="0.25">
      <c r="A4751" t="s">
        <v>371</v>
      </c>
      <c r="B4751">
        <v>40953</v>
      </c>
      <c r="C4751" t="str">
        <f t="shared" si="74"/>
        <v>40953</v>
      </c>
      <c r="D4751" t="s">
        <v>357</v>
      </c>
      <c r="E4751" t="s">
        <v>1929</v>
      </c>
      <c r="F4751" t="s">
        <v>3267</v>
      </c>
      <c r="G4751" s="144">
        <v>134.83754822999998</v>
      </c>
      <c r="H4751" t="str">
        <f>IF(VLOOKUP(A4751,$J$4:$K$19,2)="Y",IF(G4751&lt;='State Zip Codes'!$P$4,'State Zip Codes'!$P$3,IF(G4751&lt;='State Zip Codes'!$Q$4,'State Zip Codes'!$Q$3,IF(G4751&lt;='State Zip Codes'!$R$4,'State Zip Codes'!$R$3,IF(G4751&lt;='State Zip Codes'!$S$4,'State Zip Codes'!$S$3,IF(G4751&lt;='State Zip Codes'!$T$4,'State Zip Codes'!$T$3,"OUT OF TERRITORY"))))),$U$3)</f>
        <v>Zone 5</v>
      </c>
    </row>
    <row r="4752" spans="1:8" x14ac:dyDescent="0.25">
      <c r="A4752" t="s">
        <v>371</v>
      </c>
      <c r="B4752">
        <v>40903</v>
      </c>
      <c r="C4752" t="str">
        <f t="shared" si="74"/>
        <v>40903</v>
      </c>
      <c r="D4752" t="s">
        <v>357</v>
      </c>
      <c r="E4752" t="s">
        <v>1929</v>
      </c>
      <c r="F4752" t="s">
        <v>3268</v>
      </c>
      <c r="G4752" s="144">
        <v>134.83754822999998</v>
      </c>
      <c r="H4752" t="str">
        <f>IF(VLOOKUP(A4752,$J$4:$K$19,2)="Y",IF(G4752&lt;='State Zip Codes'!$P$4,'State Zip Codes'!$P$3,IF(G4752&lt;='State Zip Codes'!$Q$4,'State Zip Codes'!$Q$3,IF(G4752&lt;='State Zip Codes'!$R$4,'State Zip Codes'!$R$3,IF(G4752&lt;='State Zip Codes'!$S$4,'State Zip Codes'!$S$3,IF(G4752&lt;='State Zip Codes'!$T$4,'State Zip Codes'!$T$3,"OUT OF TERRITORY"))))),$U$3)</f>
        <v>Zone 5</v>
      </c>
    </row>
    <row r="4753" spans="1:8" x14ac:dyDescent="0.25">
      <c r="A4753" t="s">
        <v>371</v>
      </c>
      <c r="B4753">
        <v>40921</v>
      </c>
      <c r="C4753" t="str">
        <f t="shared" si="74"/>
        <v>40921</v>
      </c>
      <c r="D4753" t="s">
        <v>357</v>
      </c>
      <c r="E4753" t="s">
        <v>1929</v>
      </c>
      <c r="F4753" t="s">
        <v>3269</v>
      </c>
      <c r="G4753" s="144">
        <v>134.83754822999998</v>
      </c>
      <c r="H4753" t="str">
        <f>IF(VLOOKUP(A4753,$J$4:$K$19,2)="Y",IF(G4753&lt;='State Zip Codes'!$P$4,'State Zip Codes'!$P$3,IF(G4753&lt;='State Zip Codes'!$Q$4,'State Zip Codes'!$Q$3,IF(G4753&lt;='State Zip Codes'!$R$4,'State Zip Codes'!$R$3,IF(G4753&lt;='State Zip Codes'!$S$4,'State Zip Codes'!$S$3,IF(G4753&lt;='State Zip Codes'!$T$4,'State Zip Codes'!$T$3,"OUT OF TERRITORY"))))),$U$3)</f>
        <v>Zone 5</v>
      </c>
    </row>
    <row r="4754" spans="1:8" x14ac:dyDescent="0.25">
      <c r="A4754" t="s">
        <v>371</v>
      </c>
      <c r="B4754">
        <v>42240</v>
      </c>
      <c r="C4754" t="str">
        <f t="shared" si="74"/>
        <v>42240</v>
      </c>
      <c r="D4754" t="s">
        <v>357</v>
      </c>
      <c r="E4754" t="s">
        <v>2043</v>
      </c>
      <c r="F4754" t="s">
        <v>3270</v>
      </c>
      <c r="G4754" s="144">
        <v>135.45891942</v>
      </c>
      <c r="H4754" t="str">
        <f>IF(VLOOKUP(A4754,$J$4:$K$19,2)="Y",IF(G4754&lt;='State Zip Codes'!$P$4,'State Zip Codes'!$P$3,IF(G4754&lt;='State Zip Codes'!$Q$4,'State Zip Codes'!$Q$3,IF(G4754&lt;='State Zip Codes'!$R$4,'State Zip Codes'!$R$3,IF(G4754&lt;='State Zip Codes'!$S$4,'State Zip Codes'!$S$3,IF(G4754&lt;='State Zip Codes'!$T$4,'State Zip Codes'!$T$3,"OUT OF TERRITORY"))))),$U$3)</f>
        <v>Zone 5</v>
      </c>
    </row>
    <row r="4755" spans="1:8" x14ac:dyDescent="0.25">
      <c r="A4755" t="s">
        <v>371</v>
      </c>
      <c r="B4755">
        <v>41348</v>
      </c>
      <c r="C4755" t="str">
        <f t="shared" si="74"/>
        <v>41348</v>
      </c>
      <c r="D4755" t="s">
        <v>357</v>
      </c>
      <c r="E4755" t="s">
        <v>3242</v>
      </c>
      <c r="F4755" t="s">
        <v>3271</v>
      </c>
      <c r="G4755" s="144">
        <v>135.45891942</v>
      </c>
      <c r="H4755" t="str">
        <f>IF(VLOOKUP(A4755,$J$4:$K$19,2)="Y",IF(G4755&lt;='State Zip Codes'!$P$4,'State Zip Codes'!$P$3,IF(G4755&lt;='State Zip Codes'!$Q$4,'State Zip Codes'!$Q$3,IF(G4755&lt;='State Zip Codes'!$R$4,'State Zip Codes'!$R$3,IF(G4755&lt;='State Zip Codes'!$S$4,'State Zip Codes'!$S$3,IF(G4755&lt;='State Zip Codes'!$T$4,'State Zip Codes'!$T$3,"OUT OF TERRITORY"))))),$U$3)</f>
        <v>Zone 5</v>
      </c>
    </row>
    <row r="4756" spans="1:8" x14ac:dyDescent="0.25">
      <c r="A4756" t="s">
        <v>371</v>
      </c>
      <c r="B4756">
        <v>42286</v>
      </c>
      <c r="C4756" t="str">
        <f t="shared" si="74"/>
        <v>42286</v>
      </c>
      <c r="D4756" t="s">
        <v>357</v>
      </c>
      <c r="E4756" t="s">
        <v>3214</v>
      </c>
      <c r="F4756" t="s">
        <v>994</v>
      </c>
      <c r="G4756" s="144">
        <v>135.45891942</v>
      </c>
      <c r="H4756" t="str">
        <f>IF(VLOOKUP(A4756,$J$4:$K$19,2)="Y",IF(G4756&lt;='State Zip Codes'!$P$4,'State Zip Codes'!$P$3,IF(G4756&lt;='State Zip Codes'!$Q$4,'State Zip Codes'!$Q$3,IF(G4756&lt;='State Zip Codes'!$R$4,'State Zip Codes'!$R$3,IF(G4756&lt;='State Zip Codes'!$S$4,'State Zip Codes'!$S$3,IF(G4756&lt;='State Zip Codes'!$T$4,'State Zip Codes'!$T$3,"OUT OF TERRITORY"))))),$U$3)</f>
        <v>Zone 5</v>
      </c>
    </row>
    <row r="4757" spans="1:8" x14ac:dyDescent="0.25">
      <c r="A4757" t="s">
        <v>371</v>
      </c>
      <c r="B4757">
        <v>41366</v>
      </c>
      <c r="C4757" t="str">
        <f t="shared" si="74"/>
        <v>41366</v>
      </c>
      <c r="D4757" t="s">
        <v>357</v>
      </c>
      <c r="E4757" t="s">
        <v>3242</v>
      </c>
      <c r="F4757" t="s">
        <v>3272</v>
      </c>
      <c r="G4757" s="144">
        <v>135.45891942</v>
      </c>
      <c r="H4757" t="str">
        <f>IF(VLOOKUP(A4757,$J$4:$K$19,2)="Y",IF(G4757&lt;='State Zip Codes'!$P$4,'State Zip Codes'!$P$3,IF(G4757&lt;='State Zip Codes'!$Q$4,'State Zip Codes'!$Q$3,IF(G4757&lt;='State Zip Codes'!$R$4,'State Zip Codes'!$R$3,IF(G4757&lt;='State Zip Codes'!$S$4,'State Zip Codes'!$S$3,IF(G4757&lt;='State Zip Codes'!$T$4,'State Zip Codes'!$T$3,"OUT OF TERRITORY"))))),$U$3)</f>
        <v>Zone 5</v>
      </c>
    </row>
    <row r="4758" spans="1:8" x14ac:dyDescent="0.25">
      <c r="A4758" t="s">
        <v>371</v>
      </c>
      <c r="B4758">
        <v>41339</v>
      </c>
      <c r="C4758" t="str">
        <f t="shared" si="74"/>
        <v>41339</v>
      </c>
      <c r="D4758" t="s">
        <v>357</v>
      </c>
      <c r="E4758" t="s">
        <v>3242</v>
      </c>
      <c r="F4758" t="s">
        <v>542</v>
      </c>
      <c r="G4758" s="144">
        <v>136.08029060999999</v>
      </c>
      <c r="H4758" t="str">
        <f>IF(VLOOKUP(A4758,$J$4:$K$19,2)="Y",IF(G4758&lt;='State Zip Codes'!$P$4,'State Zip Codes'!$P$3,IF(G4758&lt;='State Zip Codes'!$Q$4,'State Zip Codes'!$Q$3,IF(G4758&lt;='State Zip Codes'!$R$4,'State Zip Codes'!$R$3,IF(G4758&lt;='State Zip Codes'!$S$4,'State Zip Codes'!$S$3,IF(G4758&lt;='State Zip Codes'!$T$4,'State Zip Codes'!$T$3,"OUT OF TERRITORY"))))),$U$3)</f>
        <v>Zone 5</v>
      </c>
    </row>
    <row r="4759" spans="1:8" x14ac:dyDescent="0.25">
      <c r="A4759" t="s">
        <v>371</v>
      </c>
      <c r="B4759">
        <v>41749</v>
      </c>
      <c r="C4759" t="str">
        <f t="shared" si="74"/>
        <v>41749</v>
      </c>
      <c r="D4759" t="s">
        <v>357</v>
      </c>
      <c r="E4759" t="s">
        <v>3259</v>
      </c>
      <c r="F4759" t="s">
        <v>3273</v>
      </c>
      <c r="G4759" s="144">
        <v>136.70166179999998</v>
      </c>
      <c r="H4759" t="str">
        <f>IF(VLOOKUP(A4759,$J$4:$K$19,2)="Y",IF(G4759&lt;='State Zip Codes'!$P$4,'State Zip Codes'!$P$3,IF(G4759&lt;='State Zip Codes'!$Q$4,'State Zip Codes'!$Q$3,IF(G4759&lt;='State Zip Codes'!$R$4,'State Zip Codes'!$R$3,IF(G4759&lt;='State Zip Codes'!$S$4,'State Zip Codes'!$S$3,IF(G4759&lt;='State Zip Codes'!$T$4,'State Zip Codes'!$T$3,"OUT OF TERRITORY"))))),$U$3)</f>
        <v>Zone 5</v>
      </c>
    </row>
    <row r="4760" spans="1:8" x14ac:dyDescent="0.25">
      <c r="A4760" t="s">
        <v>371</v>
      </c>
      <c r="B4760">
        <v>41727</v>
      </c>
      <c r="C4760" t="str">
        <f t="shared" si="74"/>
        <v>41727</v>
      </c>
      <c r="D4760" t="s">
        <v>357</v>
      </c>
      <c r="E4760" t="s">
        <v>1066</v>
      </c>
      <c r="F4760" t="s">
        <v>3274</v>
      </c>
      <c r="G4760" s="144">
        <v>136.70166179999998</v>
      </c>
      <c r="H4760" t="str">
        <f>IF(VLOOKUP(A4760,$J$4:$K$19,2)="Y",IF(G4760&lt;='State Zip Codes'!$P$4,'State Zip Codes'!$P$3,IF(G4760&lt;='State Zip Codes'!$Q$4,'State Zip Codes'!$Q$3,IF(G4760&lt;='State Zip Codes'!$R$4,'State Zip Codes'!$R$3,IF(G4760&lt;='State Zip Codes'!$S$4,'State Zip Codes'!$S$3,IF(G4760&lt;='State Zip Codes'!$T$4,'State Zip Codes'!$T$3,"OUT OF TERRITORY"))))),$U$3)</f>
        <v>Zone 5</v>
      </c>
    </row>
    <row r="4761" spans="1:8" x14ac:dyDescent="0.25">
      <c r="A4761" t="s">
        <v>371</v>
      </c>
      <c r="B4761">
        <v>41766</v>
      </c>
      <c r="C4761" t="str">
        <f t="shared" si="74"/>
        <v>41766</v>
      </c>
      <c r="D4761" t="s">
        <v>357</v>
      </c>
      <c r="E4761" t="s">
        <v>3259</v>
      </c>
      <c r="F4761" t="s">
        <v>3275</v>
      </c>
      <c r="G4761" s="144">
        <v>136.70166179999998</v>
      </c>
      <c r="H4761" t="str">
        <f>IF(VLOOKUP(A4761,$J$4:$K$19,2)="Y",IF(G4761&lt;='State Zip Codes'!$P$4,'State Zip Codes'!$P$3,IF(G4761&lt;='State Zip Codes'!$Q$4,'State Zip Codes'!$Q$3,IF(G4761&lt;='State Zip Codes'!$R$4,'State Zip Codes'!$R$3,IF(G4761&lt;='State Zip Codes'!$S$4,'State Zip Codes'!$S$3,IF(G4761&lt;='State Zip Codes'!$T$4,'State Zip Codes'!$T$3,"OUT OF TERRITORY"))))),$U$3)</f>
        <v>Zone 5</v>
      </c>
    </row>
    <row r="4762" spans="1:8" x14ac:dyDescent="0.25">
      <c r="A4762" t="s">
        <v>371</v>
      </c>
      <c r="B4762">
        <v>40935</v>
      </c>
      <c r="C4762" t="str">
        <f t="shared" si="74"/>
        <v>40935</v>
      </c>
      <c r="D4762" t="s">
        <v>357</v>
      </c>
      <c r="E4762" t="s">
        <v>1929</v>
      </c>
      <c r="F4762" t="s">
        <v>3276</v>
      </c>
      <c r="G4762" s="144">
        <v>136.70166179999998</v>
      </c>
      <c r="H4762" t="str">
        <f>IF(VLOOKUP(A4762,$J$4:$K$19,2)="Y",IF(G4762&lt;='State Zip Codes'!$P$4,'State Zip Codes'!$P$3,IF(G4762&lt;='State Zip Codes'!$Q$4,'State Zip Codes'!$Q$3,IF(G4762&lt;='State Zip Codes'!$R$4,'State Zip Codes'!$R$3,IF(G4762&lt;='State Zip Codes'!$S$4,'State Zip Codes'!$S$3,IF(G4762&lt;='State Zip Codes'!$T$4,'State Zip Codes'!$T$3,"OUT OF TERRITORY"))))),$U$3)</f>
        <v>Zone 5</v>
      </c>
    </row>
    <row r="4763" spans="1:8" x14ac:dyDescent="0.25">
      <c r="A4763" t="s">
        <v>371</v>
      </c>
      <c r="B4763">
        <v>41171</v>
      </c>
      <c r="C4763" t="str">
        <f t="shared" si="74"/>
        <v>41171</v>
      </c>
      <c r="D4763" t="s">
        <v>357</v>
      </c>
      <c r="E4763" t="s">
        <v>3277</v>
      </c>
      <c r="F4763" t="s">
        <v>3278</v>
      </c>
      <c r="G4763" s="144">
        <v>136.70166179999998</v>
      </c>
      <c r="H4763" t="str">
        <f>IF(VLOOKUP(A4763,$J$4:$K$19,2)="Y",IF(G4763&lt;='State Zip Codes'!$P$4,'State Zip Codes'!$P$3,IF(G4763&lt;='State Zip Codes'!$Q$4,'State Zip Codes'!$Q$3,IF(G4763&lt;='State Zip Codes'!$R$4,'State Zip Codes'!$R$3,IF(G4763&lt;='State Zip Codes'!$S$4,'State Zip Codes'!$S$3,IF(G4763&lt;='State Zip Codes'!$T$4,'State Zip Codes'!$T$3,"OUT OF TERRITORY"))))),$U$3)</f>
        <v>Zone 5</v>
      </c>
    </row>
    <row r="4764" spans="1:8" x14ac:dyDescent="0.25">
      <c r="A4764" t="s">
        <v>371</v>
      </c>
      <c r="B4764">
        <v>40763</v>
      </c>
      <c r="C4764" t="str">
        <f t="shared" si="74"/>
        <v>40763</v>
      </c>
      <c r="D4764" t="s">
        <v>357</v>
      </c>
      <c r="E4764" t="s">
        <v>2791</v>
      </c>
      <c r="F4764" t="s">
        <v>3279</v>
      </c>
      <c r="G4764" s="144">
        <v>137.32303299</v>
      </c>
      <c r="H4764" t="str">
        <f>IF(VLOOKUP(A4764,$J$4:$K$19,2)="Y",IF(G4764&lt;='State Zip Codes'!$P$4,'State Zip Codes'!$P$3,IF(G4764&lt;='State Zip Codes'!$Q$4,'State Zip Codes'!$Q$3,IF(G4764&lt;='State Zip Codes'!$R$4,'State Zip Codes'!$R$3,IF(G4764&lt;='State Zip Codes'!$S$4,'State Zip Codes'!$S$3,IF(G4764&lt;='State Zip Codes'!$T$4,'State Zip Codes'!$T$3,"OUT OF TERRITORY"))))),$U$3)</f>
        <v>Zone 5</v>
      </c>
    </row>
    <row r="4765" spans="1:8" x14ac:dyDescent="0.25">
      <c r="A4765" t="s">
        <v>371</v>
      </c>
      <c r="B4765">
        <v>42266</v>
      </c>
      <c r="C4765" t="str">
        <f t="shared" si="74"/>
        <v>42266</v>
      </c>
      <c r="D4765" t="s">
        <v>357</v>
      </c>
      <c r="E4765" t="s">
        <v>2043</v>
      </c>
      <c r="F4765" t="s">
        <v>3280</v>
      </c>
      <c r="G4765" s="144">
        <v>137.94440417999999</v>
      </c>
      <c r="H4765" t="str">
        <f>IF(VLOOKUP(A4765,$J$4:$K$19,2)="Y",IF(G4765&lt;='State Zip Codes'!$P$4,'State Zip Codes'!$P$3,IF(G4765&lt;='State Zip Codes'!$Q$4,'State Zip Codes'!$Q$3,IF(G4765&lt;='State Zip Codes'!$R$4,'State Zip Codes'!$R$3,IF(G4765&lt;='State Zip Codes'!$S$4,'State Zip Codes'!$S$3,IF(G4765&lt;='State Zip Codes'!$T$4,'State Zip Codes'!$T$3,"OUT OF TERRITORY"))))),$U$3)</f>
        <v>Zone 5</v>
      </c>
    </row>
    <row r="4766" spans="1:8" x14ac:dyDescent="0.25">
      <c r="A4766" t="s">
        <v>371</v>
      </c>
      <c r="B4766">
        <v>41754</v>
      </c>
      <c r="C4766" t="str">
        <f t="shared" si="74"/>
        <v>41754</v>
      </c>
      <c r="D4766" t="s">
        <v>357</v>
      </c>
      <c r="E4766" t="s">
        <v>1066</v>
      </c>
      <c r="F4766" t="s">
        <v>3281</v>
      </c>
      <c r="G4766" s="144">
        <v>137.94440417999999</v>
      </c>
      <c r="H4766" t="str">
        <f>IF(VLOOKUP(A4766,$J$4:$K$19,2)="Y",IF(G4766&lt;='State Zip Codes'!$P$4,'State Zip Codes'!$P$3,IF(G4766&lt;='State Zip Codes'!$Q$4,'State Zip Codes'!$Q$3,IF(G4766&lt;='State Zip Codes'!$R$4,'State Zip Codes'!$R$3,IF(G4766&lt;='State Zip Codes'!$S$4,'State Zip Codes'!$S$3,IF(G4766&lt;='State Zip Codes'!$T$4,'State Zip Codes'!$T$3,"OUT OF TERRITORY"))))),$U$3)</f>
        <v>Zone 5</v>
      </c>
    </row>
    <row r="4767" spans="1:8" x14ac:dyDescent="0.25">
      <c r="A4767" t="s">
        <v>371</v>
      </c>
      <c r="B4767">
        <v>40995</v>
      </c>
      <c r="C4767" t="str">
        <f t="shared" si="74"/>
        <v>40995</v>
      </c>
      <c r="D4767" t="s">
        <v>357</v>
      </c>
      <c r="E4767" t="s">
        <v>1929</v>
      </c>
      <c r="F4767" t="s">
        <v>3282</v>
      </c>
      <c r="G4767" s="144">
        <v>138.56577536999998</v>
      </c>
      <c r="H4767" t="str">
        <f>IF(VLOOKUP(A4767,$J$4:$K$19,2)="Y",IF(G4767&lt;='State Zip Codes'!$P$4,'State Zip Codes'!$P$3,IF(G4767&lt;='State Zip Codes'!$Q$4,'State Zip Codes'!$Q$3,IF(G4767&lt;='State Zip Codes'!$R$4,'State Zip Codes'!$R$3,IF(G4767&lt;='State Zip Codes'!$S$4,'State Zip Codes'!$S$3,IF(G4767&lt;='State Zip Codes'!$T$4,'State Zip Codes'!$T$3,"OUT OF TERRITORY"))))),$U$3)</f>
        <v>Zone 5</v>
      </c>
    </row>
    <row r="4768" spans="1:8" x14ac:dyDescent="0.25">
      <c r="A4768" t="s">
        <v>371</v>
      </c>
      <c r="B4768">
        <v>40997</v>
      </c>
      <c r="C4768" t="str">
        <f t="shared" si="74"/>
        <v>40997</v>
      </c>
      <c r="D4768" t="s">
        <v>357</v>
      </c>
      <c r="E4768" t="s">
        <v>1929</v>
      </c>
      <c r="F4768" t="s">
        <v>3283</v>
      </c>
      <c r="G4768" s="144">
        <v>138.56577536999998</v>
      </c>
      <c r="H4768" t="str">
        <f>IF(VLOOKUP(A4768,$J$4:$K$19,2)="Y",IF(G4768&lt;='State Zip Codes'!$P$4,'State Zip Codes'!$P$3,IF(G4768&lt;='State Zip Codes'!$Q$4,'State Zip Codes'!$Q$3,IF(G4768&lt;='State Zip Codes'!$R$4,'State Zip Codes'!$R$3,IF(G4768&lt;='State Zip Codes'!$S$4,'State Zip Codes'!$S$3,IF(G4768&lt;='State Zip Codes'!$T$4,'State Zip Codes'!$T$3,"OUT OF TERRITORY"))))),$U$3)</f>
        <v>Zone 5</v>
      </c>
    </row>
    <row r="4769" spans="1:8" x14ac:dyDescent="0.25">
      <c r="A4769" t="s">
        <v>371</v>
      </c>
      <c r="B4769">
        <v>42459</v>
      </c>
      <c r="C4769" t="str">
        <f t="shared" si="74"/>
        <v>42459</v>
      </c>
      <c r="D4769" t="s">
        <v>357</v>
      </c>
      <c r="E4769" t="s">
        <v>996</v>
      </c>
      <c r="F4769" t="s">
        <v>3284</v>
      </c>
      <c r="G4769" s="144">
        <v>139.18714656</v>
      </c>
      <c r="H4769" t="str">
        <f>IF(VLOOKUP(A4769,$J$4:$K$19,2)="Y",IF(G4769&lt;='State Zip Codes'!$P$4,'State Zip Codes'!$P$3,IF(G4769&lt;='State Zip Codes'!$Q$4,'State Zip Codes'!$Q$3,IF(G4769&lt;='State Zip Codes'!$R$4,'State Zip Codes'!$R$3,IF(G4769&lt;='State Zip Codes'!$S$4,'State Zip Codes'!$S$3,IF(G4769&lt;='State Zip Codes'!$T$4,'State Zip Codes'!$T$3,"OUT OF TERRITORY"))))),$U$3)</f>
        <v>Zone 5</v>
      </c>
    </row>
    <row r="4770" spans="1:8" x14ac:dyDescent="0.25">
      <c r="A4770" t="s">
        <v>371</v>
      </c>
      <c r="B4770">
        <v>41166</v>
      </c>
      <c r="C4770" t="str">
        <f t="shared" si="74"/>
        <v>41166</v>
      </c>
      <c r="D4770" t="s">
        <v>357</v>
      </c>
      <c r="E4770" t="s">
        <v>733</v>
      </c>
      <c r="F4770" t="s">
        <v>1112</v>
      </c>
      <c r="G4770" s="144">
        <v>139.18714656</v>
      </c>
      <c r="H4770" t="str">
        <f>IF(VLOOKUP(A4770,$J$4:$K$19,2)="Y",IF(G4770&lt;='State Zip Codes'!$P$4,'State Zip Codes'!$P$3,IF(G4770&lt;='State Zip Codes'!$Q$4,'State Zip Codes'!$Q$3,IF(G4770&lt;='State Zip Codes'!$R$4,'State Zip Codes'!$R$3,IF(G4770&lt;='State Zip Codes'!$S$4,'State Zip Codes'!$S$3,IF(G4770&lt;='State Zip Codes'!$T$4,'State Zip Codes'!$T$3,"OUT OF TERRITORY"))))),$U$3)</f>
        <v>Zone 5</v>
      </c>
    </row>
    <row r="4771" spans="1:8" x14ac:dyDescent="0.25">
      <c r="A4771" t="s">
        <v>371</v>
      </c>
      <c r="B4771">
        <v>40913</v>
      </c>
      <c r="C4771" t="str">
        <f t="shared" si="74"/>
        <v>40913</v>
      </c>
      <c r="D4771" t="s">
        <v>357</v>
      </c>
      <c r="E4771" t="s">
        <v>1003</v>
      </c>
      <c r="F4771" t="s">
        <v>3285</v>
      </c>
      <c r="G4771" s="144">
        <v>139.18714656</v>
      </c>
      <c r="H4771" t="str">
        <f>IF(VLOOKUP(A4771,$J$4:$K$19,2)="Y",IF(G4771&lt;='State Zip Codes'!$P$4,'State Zip Codes'!$P$3,IF(G4771&lt;='State Zip Codes'!$Q$4,'State Zip Codes'!$Q$3,IF(G4771&lt;='State Zip Codes'!$R$4,'State Zip Codes'!$R$3,IF(G4771&lt;='State Zip Codes'!$S$4,'State Zip Codes'!$S$3,IF(G4771&lt;='State Zip Codes'!$T$4,'State Zip Codes'!$T$3,"OUT OF TERRITORY"))))),$U$3)</f>
        <v>Zone 5</v>
      </c>
    </row>
    <row r="4772" spans="1:8" x14ac:dyDescent="0.25">
      <c r="A4772" t="s">
        <v>371</v>
      </c>
      <c r="B4772">
        <v>41149</v>
      </c>
      <c r="C4772" t="str">
        <f t="shared" si="74"/>
        <v>41149</v>
      </c>
      <c r="D4772" t="s">
        <v>357</v>
      </c>
      <c r="E4772" t="s">
        <v>3277</v>
      </c>
      <c r="F4772" t="s">
        <v>3286</v>
      </c>
      <c r="G4772" s="144">
        <v>139.80851774999999</v>
      </c>
      <c r="H4772" t="str">
        <f>IF(VLOOKUP(A4772,$J$4:$K$19,2)="Y",IF(G4772&lt;='State Zip Codes'!$P$4,'State Zip Codes'!$P$3,IF(G4772&lt;='State Zip Codes'!$Q$4,'State Zip Codes'!$Q$3,IF(G4772&lt;='State Zip Codes'!$R$4,'State Zip Codes'!$R$3,IF(G4772&lt;='State Zip Codes'!$S$4,'State Zip Codes'!$S$3,IF(G4772&lt;='State Zip Codes'!$T$4,'State Zip Codes'!$T$3,"OUT OF TERRITORY"))))),$U$3)</f>
        <v>Zone 5</v>
      </c>
    </row>
    <row r="4773" spans="1:8" x14ac:dyDescent="0.25">
      <c r="A4773" t="s">
        <v>371</v>
      </c>
      <c r="B4773">
        <v>42215</v>
      </c>
      <c r="C4773" t="str">
        <f t="shared" si="74"/>
        <v>42215</v>
      </c>
      <c r="D4773" t="s">
        <v>357</v>
      </c>
      <c r="E4773" t="s">
        <v>3287</v>
      </c>
      <c r="F4773" t="s">
        <v>3288</v>
      </c>
      <c r="G4773" s="144">
        <v>139.80851774999999</v>
      </c>
      <c r="H4773" t="str">
        <f>IF(VLOOKUP(A4773,$J$4:$K$19,2)="Y",IF(G4773&lt;='State Zip Codes'!$P$4,'State Zip Codes'!$P$3,IF(G4773&lt;='State Zip Codes'!$Q$4,'State Zip Codes'!$Q$3,IF(G4773&lt;='State Zip Codes'!$R$4,'State Zip Codes'!$R$3,IF(G4773&lt;='State Zip Codes'!$S$4,'State Zip Codes'!$S$3,IF(G4773&lt;='State Zip Codes'!$T$4,'State Zip Codes'!$T$3,"OUT OF TERRITORY"))))),$U$3)</f>
        <v>Zone 5</v>
      </c>
    </row>
    <row r="4774" spans="1:8" x14ac:dyDescent="0.25">
      <c r="A4774" t="s">
        <v>371</v>
      </c>
      <c r="B4774">
        <v>40979</v>
      </c>
      <c r="C4774" t="str">
        <f t="shared" si="74"/>
        <v>40979</v>
      </c>
      <c r="D4774" t="s">
        <v>357</v>
      </c>
      <c r="E4774" t="s">
        <v>3259</v>
      </c>
      <c r="F4774" t="s">
        <v>3289</v>
      </c>
      <c r="G4774" s="144">
        <v>139.80851774999999</v>
      </c>
      <c r="H4774" t="str">
        <f>IF(VLOOKUP(A4774,$J$4:$K$19,2)="Y",IF(G4774&lt;='State Zip Codes'!$P$4,'State Zip Codes'!$P$3,IF(G4774&lt;='State Zip Codes'!$Q$4,'State Zip Codes'!$Q$3,IF(G4774&lt;='State Zip Codes'!$R$4,'State Zip Codes'!$R$3,IF(G4774&lt;='State Zip Codes'!$S$4,'State Zip Codes'!$S$3,IF(G4774&lt;='State Zip Codes'!$T$4,'State Zip Codes'!$T$3,"OUT OF TERRITORY"))))),$U$3)</f>
        <v>Zone 5</v>
      </c>
    </row>
    <row r="4775" spans="1:8" x14ac:dyDescent="0.25">
      <c r="A4775" t="s">
        <v>371</v>
      </c>
      <c r="B4775">
        <v>41317</v>
      </c>
      <c r="C4775" t="str">
        <f t="shared" si="74"/>
        <v>41317</v>
      </c>
      <c r="D4775" t="s">
        <v>357</v>
      </c>
      <c r="E4775" t="s">
        <v>3242</v>
      </c>
      <c r="F4775" t="s">
        <v>3290</v>
      </c>
      <c r="G4775" s="144">
        <v>139.80851774999999</v>
      </c>
      <c r="H4775" t="str">
        <f>IF(VLOOKUP(A4775,$J$4:$K$19,2)="Y",IF(G4775&lt;='State Zip Codes'!$P$4,'State Zip Codes'!$P$3,IF(G4775&lt;='State Zip Codes'!$Q$4,'State Zip Codes'!$Q$3,IF(G4775&lt;='State Zip Codes'!$R$4,'State Zip Codes'!$R$3,IF(G4775&lt;='State Zip Codes'!$S$4,'State Zip Codes'!$S$3,IF(G4775&lt;='State Zip Codes'!$T$4,'State Zip Codes'!$T$3,"OUT OF TERRITORY"))))),$U$3)</f>
        <v>Zone 5</v>
      </c>
    </row>
    <row r="4776" spans="1:8" x14ac:dyDescent="0.25">
      <c r="A4776" t="s">
        <v>371</v>
      </c>
      <c r="B4776">
        <v>40827</v>
      </c>
      <c r="C4776" t="str">
        <f t="shared" si="74"/>
        <v>40827</v>
      </c>
      <c r="D4776" t="s">
        <v>357</v>
      </c>
      <c r="E4776" t="s">
        <v>3259</v>
      </c>
      <c r="F4776" t="s">
        <v>3291</v>
      </c>
      <c r="G4776" s="144">
        <v>140.42988893999998</v>
      </c>
      <c r="H4776" t="str">
        <f>IF(VLOOKUP(A4776,$J$4:$K$19,2)="Y",IF(G4776&lt;='State Zip Codes'!$P$4,'State Zip Codes'!$P$3,IF(G4776&lt;='State Zip Codes'!$Q$4,'State Zip Codes'!$Q$3,IF(G4776&lt;='State Zip Codes'!$R$4,'State Zip Codes'!$R$3,IF(G4776&lt;='State Zip Codes'!$S$4,'State Zip Codes'!$S$3,IF(G4776&lt;='State Zip Codes'!$T$4,'State Zip Codes'!$T$3,"OUT OF TERRITORY"))))),$U$3)</f>
        <v>Zone 5</v>
      </c>
    </row>
    <row r="4777" spans="1:8" x14ac:dyDescent="0.25">
      <c r="A4777" t="s">
        <v>371</v>
      </c>
      <c r="B4777">
        <v>40939</v>
      </c>
      <c r="C4777" t="str">
        <f t="shared" si="74"/>
        <v>40939</v>
      </c>
      <c r="D4777" t="s">
        <v>357</v>
      </c>
      <c r="E4777" t="s">
        <v>1003</v>
      </c>
      <c r="F4777" t="s">
        <v>3292</v>
      </c>
      <c r="G4777" s="144">
        <v>140.42988893999998</v>
      </c>
      <c r="H4777" t="str">
        <f>IF(VLOOKUP(A4777,$J$4:$K$19,2)="Y",IF(G4777&lt;='State Zip Codes'!$P$4,'State Zip Codes'!$P$3,IF(G4777&lt;='State Zip Codes'!$Q$4,'State Zip Codes'!$Q$3,IF(G4777&lt;='State Zip Codes'!$R$4,'State Zip Codes'!$R$3,IF(G4777&lt;='State Zip Codes'!$S$4,'State Zip Codes'!$S$3,IF(G4777&lt;='State Zip Codes'!$T$4,'State Zip Codes'!$T$3,"OUT OF TERRITORY"))))),$U$3)</f>
        <v>Zone 5</v>
      </c>
    </row>
    <row r="4778" spans="1:8" x14ac:dyDescent="0.25">
      <c r="A4778" t="s">
        <v>371</v>
      </c>
      <c r="B4778">
        <v>41465</v>
      </c>
      <c r="C4778" t="str">
        <f t="shared" si="74"/>
        <v>41465</v>
      </c>
      <c r="D4778" t="s">
        <v>357</v>
      </c>
      <c r="E4778" t="s">
        <v>3293</v>
      </c>
      <c r="F4778" t="s">
        <v>3294</v>
      </c>
      <c r="G4778" s="144">
        <v>140.42988893999998</v>
      </c>
      <c r="H4778" t="str">
        <f>IF(VLOOKUP(A4778,$J$4:$K$19,2)="Y",IF(G4778&lt;='State Zip Codes'!$P$4,'State Zip Codes'!$P$3,IF(G4778&lt;='State Zip Codes'!$Q$4,'State Zip Codes'!$Q$3,IF(G4778&lt;='State Zip Codes'!$R$4,'State Zip Codes'!$R$3,IF(G4778&lt;='State Zip Codes'!$S$4,'State Zip Codes'!$S$3,IF(G4778&lt;='State Zip Codes'!$T$4,'State Zip Codes'!$T$3,"OUT OF TERRITORY"))))),$U$3)</f>
        <v>Zone 5</v>
      </c>
    </row>
    <row r="4779" spans="1:8" x14ac:dyDescent="0.25">
      <c r="A4779" t="s">
        <v>371</v>
      </c>
      <c r="B4779">
        <v>41367</v>
      </c>
      <c r="C4779" t="str">
        <f t="shared" si="74"/>
        <v>41367</v>
      </c>
      <c r="D4779" t="s">
        <v>357</v>
      </c>
      <c r="E4779" t="s">
        <v>1066</v>
      </c>
      <c r="F4779" t="s">
        <v>3295</v>
      </c>
      <c r="G4779" s="144">
        <v>140.42988893999998</v>
      </c>
      <c r="H4779" t="str">
        <f>IF(VLOOKUP(A4779,$J$4:$K$19,2)="Y",IF(G4779&lt;='State Zip Codes'!$P$4,'State Zip Codes'!$P$3,IF(G4779&lt;='State Zip Codes'!$Q$4,'State Zip Codes'!$Q$3,IF(G4779&lt;='State Zip Codes'!$R$4,'State Zip Codes'!$R$3,IF(G4779&lt;='State Zip Codes'!$S$4,'State Zip Codes'!$S$3,IF(G4779&lt;='State Zip Codes'!$T$4,'State Zip Codes'!$T$3,"OUT OF TERRITORY"))))),$U$3)</f>
        <v>Zone 5</v>
      </c>
    </row>
    <row r="4780" spans="1:8" x14ac:dyDescent="0.25">
      <c r="A4780" t="s">
        <v>371</v>
      </c>
      <c r="B4780">
        <v>41723</v>
      </c>
      <c r="C4780" t="str">
        <f t="shared" si="74"/>
        <v>41723</v>
      </c>
      <c r="D4780" t="s">
        <v>357</v>
      </c>
      <c r="E4780" t="s">
        <v>1066</v>
      </c>
      <c r="F4780" t="s">
        <v>3296</v>
      </c>
      <c r="G4780" s="144">
        <v>141.05126013</v>
      </c>
      <c r="H4780" t="str">
        <f>IF(VLOOKUP(A4780,$J$4:$K$19,2)="Y",IF(G4780&lt;='State Zip Codes'!$P$4,'State Zip Codes'!$P$3,IF(G4780&lt;='State Zip Codes'!$Q$4,'State Zip Codes'!$Q$3,IF(G4780&lt;='State Zip Codes'!$R$4,'State Zip Codes'!$R$3,IF(G4780&lt;='State Zip Codes'!$S$4,'State Zip Codes'!$S$3,IF(G4780&lt;='State Zip Codes'!$T$4,'State Zip Codes'!$T$3,"OUT OF TERRITORY"))))),$U$3)</f>
        <v>Zone 5</v>
      </c>
    </row>
    <row r="4781" spans="1:8" x14ac:dyDescent="0.25">
      <c r="A4781" t="s">
        <v>371</v>
      </c>
      <c r="B4781">
        <v>40868</v>
      </c>
      <c r="C4781" t="str">
        <f t="shared" si="74"/>
        <v>40868</v>
      </c>
      <c r="D4781" t="s">
        <v>357</v>
      </c>
      <c r="E4781" t="s">
        <v>3259</v>
      </c>
      <c r="F4781" t="s">
        <v>3297</v>
      </c>
      <c r="G4781" s="144">
        <v>141.05126013</v>
      </c>
      <c r="H4781" t="str">
        <f>IF(VLOOKUP(A4781,$J$4:$K$19,2)="Y",IF(G4781&lt;='State Zip Codes'!$P$4,'State Zip Codes'!$P$3,IF(G4781&lt;='State Zip Codes'!$Q$4,'State Zip Codes'!$Q$3,IF(G4781&lt;='State Zip Codes'!$R$4,'State Zip Codes'!$R$3,IF(G4781&lt;='State Zip Codes'!$S$4,'State Zip Codes'!$S$3,IF(G4781&lt;='State Zip Codes'!$T$4,'State Zip Codes'!$T$3,"OUT OF TERRITORY"))))),$U$3)</f>
        <v>Zone 5</v>
      </c>
    </row>
    <row r="4782" spans="1:8" x14ac:dyDescent="0.25">
      <c r="A4782" t="s">
        <v>371</v>
      </c>
      <c r="B4782">
        <v>41143</v>
      </c>
      <c r="C4782" t="str">
        <f t="shared" si="74"/>
        <v>41143</v>
      </c>
      <c r="D4782" t="s">
        <v>357</v>
      </c>
      <c r="E4782" t="s">
        <v>3254</v>
      </c>
      <c r="F4782" t="s">
        <v>3032</v>
      </c>
      <c r="G4782" s="144">
        <v>141.67263131999999</v>
      </c>
      <c r="H4782" t="str">
        <f>IF(VLOOKUP(A4782,$J$4:$K$19,2)="Y",IF(G4782&lt;='State Zip Codes'!$P$4,'State Zip Codes'!$P$3,IF(G4782&lt;='State Zip Codes'!$Q$4,'State Zip Codes'!$Q$3,IF(G4782&lt;='State Zip Codes'!$R$4,'State Zip Codes'!$R$3,IF(G4782&lt;='State Zip Codes'!$S$4,'State Zip Codes'!$S$3,IF(G4782&lt;='State Zip Codes'!$T$4,'State Zip Codes'!$T$3,"OUT OF TERRITORY"))))),$U$3)</f>
        <v>Zone 5</v>
      </c>
    </row>
    <row r="4783" spans="1:8" x14ac:dyDescent="0.25">
      <c r="A4783" t="s">
        <v>371</v>
      </c>
      <c r="B4783">
        <v>40940</v>
      </c>
      <c r="C4783" t="str">
        <f t="shared" si="74"/>
        <v>40940</v>
      </c>
      <c r="D4783" t="s">
        <v>357</v>
      </c>
      <c r="E4783" t="s">
        <v>1003</v>
      </c>
      <c r="F4783" t="s">
        <v>3298</v>
      </c>
      <c r="G4783" s="144">
        <v>141.67263131999999</v>
      </c>
      <c r="H4783" t="str">
        <f>IF(VLOOKUP(A4783,$J$4:$K$19,2)="Y",IF(G4783&lt;='State Zip Codes'!$P$4,'State Zip Codes'!$P$3,IF(G4783&lt;='State Zip Codes'!$Q$4,'State Zip Codes'!$Q$3,IF(G4783&lt;='State Zip Codes'!$R$4,'State Zip Codes'!$R$3,IF(G4783&lt;='State Zip Codes'!$S$4,'State Zip Codes'!$S$3,IF(G4783&lt;='State Zip Codes'!$T$4,'State Zip Codes'!$T$3,"OUT OF TERRITORY"))))),$U$3)</f>
        <v>Zone 5</v>
      </c>
    </row>
    <row r="4784" spans="1:8" x14ac:dyDescent="0.25">
      <c r="A4784" t="s">
        <v>371</v>
      </c>
      <c r="B4784">
        <v>40902</v>
      </c>
      <c r="C4784" t="str">
        <f t="shared" si="74"/>
        <v>40902</v>
      </c>
      <c r="D4784" t="s">
        <v>357</v>
      </c>
      <c r="E4784" t="s">
        <v>1003</v>
      </c>
      <c r="F4784" t="s">
        <v>3299</v>
      </c>
      <c r="G4784" s="144">
        <v>141.67263131999999</v>
      </c>
      <c r="H4784" t="str">
        <f>IF(VLOOKUP(A4784,$J$4:$K$19,2)="Y",IF(G4784&lt;='State Zip Codes'!$P$4,'State Zip Codes'!$P$3,IF(G4784&lt;='State Zip Codes'!$Q$4,'State Zip Codes'!$Q$3,IF(G4784&lt;='State Zip Codes'!$R$4,'State Zip Codes'!$R$3,IF(G4784&lt;='State Zip Codes'!$S$4,'State Zip Codes'!$S$3,IF(G4784&lt;='State Zip Codes'!$T$4,'State Zip Codes'!$T$3,"OUT OF TERRITORY"))))),$U$3)</f>
        <v>Zone 5</v>
      </c>
    </row>
    <row r="4785" spans="1:8" x14ac:dyDescent="0.25">
      <c r="A4785" t="s">
        <v>371</v>
      </c>
      <c r="B4785">
        <v>41719</v>
      </c>
      <c r="C4785" t="str">
        <f t="shared" si="74"/>
        <v>41719</v>
      </c>
      <c r="D4785" t="s">
        <v>357</v>
      </c>
      <c r="E4785" t="s">
        <v>1066</v>
      </c>
      <c r="F4785" t="s">
        <v>3300</v>
      </c>
      <c r="G4785" s="144">
        <v>142.29400250999998</v>
      </c>
      <c r="H4785" t="str">
        <f>IF(VLOOKUP(A4785,$J$4:$K$19,2)="Y",IF(G4785&lt;='State Zip Codes'!$P$4,'State Zip Codes'!$P$3,IF(G4785&lt;='State Zip Codes'!$Q$4,'State Zip Codes'!$Q$3,IF(G4785&lt;='State Zip Codes'!$R$4,'State Zip Codes'!$R$3,IF(G4785&lt;='State Zip Codes'!$S$4,'State Zip Codes'!$S$3,IF(G4785&lt;='State Zip Codes'!$T$4,'State Zip Codes'!$T$3,"OUT OF TERRITORY"))))),$U$3)</f>
        <v>Zone 5</v>
      </c>
    </row>
    <row r="4786" spans="1:8" x14ac:dyDescent="0.25">
      <c r="A4786" t="s">
        <v>371</v>
      </c>
      <c r="B4786">
        <v>40874</v>
      </c>
      <c r="C4786" t="str">
        <f t="shared" si="74"/>
        <v>40874</v>
      </c>
      <c r="D4786" t="s">
        <v>357</v>
      </c>
      <c r="E4786" t="s">
        <v>3259</v>
      </c>
      <c r="F4786" t="s">
        <v>3301</v>
      </c>
      <c r="G4786" s="144">
        <v>142.9153737</v>
      </c>
      <c r="H4786" t="str">
        <f>IF(VLOOKUP(A4786,$J$4:$K$19,2)="Y",IF(G4786&lt;='State Zip Codes'!$P$4,'State Zip Codes'!$P$3,IF(G4786&lt;='State Zip Codes'!$Q$4,'State Zip Codes'!$Q$3,IF(G4786&lt;='State Zip Codes'!$R$4,'State Zip Codes'!$R$3,IF(G4786&lt;='State Zip Codes'!$S$4,'State Zip Codes'!$S$3,IF(G4786&lt;='State Zip Codes'!$T$4,'State Zip Codes'!$T$3,"OUT OF TERRITORY"))))),$U$3)</f>
        <v>Zone 5</v>
      </c>
    </row>
    <row r="4787" spans="1:8" x14ac:dyDescent="0.25">
      <c r="A4787" t="s">
        <v>371</v>
      </c>
      <c r="B4787">
        <v>41160</v>
      </c>
      <c r="C4787" t="str">
        <f t="shared" si="74"/>
        <v>41160</v>
      </c>
      <c r="D4787" t="s">
        <v>357</v>
      </c>
      <c r="E4787" t="s">
        <v>2220</v>
      </c>
      <c r="F4787" t="s">
        <v>3302</v>
      </c>
      <c r="G4787" s="144">
        <v>142.9153737</v>
      </c>
      <c r="H4787" t="str">
        <f>IF(VLOOKUP(A4787,$J$4:$K$19,2)="Y",IF(G4787&lt;='State Zip Codes'!$P$4,'State Zip Codes'!$P$3,IF(G4787&lt;='State Zip Codes'!$Q$4,'State Zip Codes'!$Q$3,IF(G4787&lt;='State Zip Codes'!$R$4,'State Zip Codes'!$R$3,IF(G4787&lt;='State Zip Codes'!$S$4,'State Zip Codes'!$S$3,IF(G4787&lt;='State Zip Codes'!$T$4,'State Zip Codes'!$T$3,"OUT OF TERRITORY"))))),$U$3)</f>
        <v>Zone 5</v>
      </c>
    </row>
    <row r="4788" spans="1:8" x14ac:dyDescent="0.25">
      <c r="A4788" t="s">
        <v>371</v>
      </c>
      <c r="B4788">
        <v>42445</v>
      </c>
      <c r="C4788" t="str">
        <f t="shared" si="74"/>
        <v>42445</v>
      </c>
      <c r="D4788" t="s">
        <v>357</v>
      </c>
      <c r="E4788" t="s">
        <v>1332</v>
      </c>
      <c r="F4788" t="s">
        <v>1386</v>
      </c>
      <c r="G4788" s="144">
        <v>143.53674488999999</v>
      </c>
      <c r="H4788" t="str">
        <f>IF(VLOOKUP(A4788,$J$4:$K$19,2)="Y",IF(G4788&lt;='State Zip Codes'!$P$4,'State Zip Codes'!$P$3,IF(G4788&lt;='State Zip Codes'!$Q$4,'State Zip Codes'!$Q$3,IF(G4788&lt;='State Zip Codes'!$R$4,'State Zip Codes'!$R$3,IF(G4788&lt;='State Zip Codes'!$S$4,'State Zip Codes'!$S$3,IF(G4788&lt;='State Zip Codes'!$T$4,'State Zip Codes'!$T$3,"OUT OF TERRITORY"))))),$U$3)</f>
        <v>Zone 5</v>
      </c>
    </row>
    <row r="4789" spans="1:8" x14ac:dyDescent="0.25">
      <c r="A4789" t="s">
        <v>371</v>
      </c>
      <c r="B4789">
        <v>40977</v>
      </c>
      <c r="C4789" t="str">
        <f t="shared" si="74"/>
        <v>40977</v>
      </c>
      <c r="D4789" t="s">
        <v>357</v>
      </c>
      <c r="E4789" t="s">
        <v>1003</v>
      </c>
      <c r="F4789" t="s">
        <v>3303</v>
      </c>
      <c r="G4789" s="144">
        <v>144.15811607999999</v>
      </c>
      <c r="H4789" t="str">
        <f>IF(VLOOKUP(A4789,$J$4:$K$19,2)="Y",IF(G4789&lt;='State Zip Codes'!$P$4,'State Zip Codes'!$P$3,IF(G4789&lt;='State Zip Codes'!$Q$4,'State Zip Codes'!$Q$3,IF(G4789&lt;='State Zip Codes'!$R$4,'State Zip Codes'!$R$3,IF(G4789&lt;='State Zip Codes'!$S$4,'State Zip Codes'!$S$3,IF(G4789&lt;='State Zip Codes'!$T$4,'State Zip Codes'!$T$3,"OUT OF TERRITORY"))))),$U$3)</f>
        <v>Zone 5</v>
      </c>
    </row>
    <row r="4790" spans="1:8" x14ac:dyDescent="0.25">
      <c r="A4790" t="s">
        <v>371</v>
      </c>
      <c r="B4790">
        <v>40813</v>
      </c>
      <c r="C4790" t="str">
        <f t="shared" si="74"/>
        <v>40813</v>
      </c>
      <c r="D4790" t="s">
        <v>357</v>
      </c>
      <c r="E4790" t="s">
        <v>1003</v>
      </c>
      <c r="F4790" t="s">
        <v>3304</v>
      </c>
      <c r="G4790" s="144">
        <v>144.15811607999999</v>
      </c>
      <c r="H4790" t="str">
        <f>IF(VLOOKUP(A4790,$J$4:$K$19,2)="Y",IF(G4790&lt;='State Zip Codes'!$P$4,'State Zip Codes'!$P$3,IF(G4790&lt;='State Zip Codes'!$Q$4,'State Zip Codes'!$Q$3,IF(G4790&lt;='State Zip Codes'!$R$4,'State Zip Codes'!$R$3,IF(G4790&lt;='State Zip Codes'!$S$4,'State Zip Codes'!$S$3,IF(G4790&lt;='State Zip Codes'!$T$4,'State Zip Codes'!$T$3,"OUT OF TERRITORY"))))),$U$3)</f>
        <v>Zone 5</v>
      </c>
    </row>
    <row r="4791" spans="1:8" x14ac:dyDescent="0.25">
      <c r="A4791" t="s">
        <v>371</v>
      </c>
      <c r="B4791">
        <v>41159</v>
      </c>
      <c r="C4791" t="str">
        <f t="shared" si="74"/>
        <v>41159</v>
      </c>
      <c r="D4791" t="s">
        <v>357</v>
      </c>
      <c r="E4791" t="s">
        <v>2220</v>
      </c>
      <c r="F4791" t="s">
        <v>3305</v>
      </c>
      <c r="G4791" s="144">
        <v>144.15811607999999</v>
      </c>
      <c r="H4791" t="str">
        <f>IF(VLOOKUP(A4791,$J$4:$K$19,2)="Y",IF(G4791&lt;='State Zip Codes'!$P$4,'State Zip Codes'!$P$3,IF(G4791&lt;='State Zip Codes'!$Q$4,'State Zip Codes'!$Q$3,IF(G4791&lt;='State Zip Codes'!$R$4,'State Zip Codes'!$R$3,IF(G4791&lt;='State Zip Codes'!$S$4,'State Zip Codes'!$S$3,IF(G4791&lt;='State Zip Codes'!$T$4,'State Zip Codes'!$T$3,"OUT OF TERRITORY"))))),$U$3)</f>
        <v>Zone 5</v>
      </c>
    </row>
    <row r="4792" spans="1:8" x14ac:dyDescent="0.25">
      <c r="A4792" t="s">
        <v>371</v>
      </c>
      <c r="B4792">
        <v>42262</v>
      </c>
      <c r="C4792" t="str">
        <f t="shared" si="74"/>
        <v>42262</v>
      </c>
      <c r="D4792" t="s">
        <v>357</v>
      </c>
      <c r="E4792" t="s">
        <v>2043</v>
      </c>
      <c r="F4792" t="s">
        <v>3306</v>
      </c>
      <c r="G4792" s="144">
        <v>144.77948727</v>
      </c>
      <c r="H4792" t="str">
        <f>IF(VLOOKUP(A4792,$J$4:$K$19,2)="Y",IF(G4792&lt;='State Zip Codes'!$P$4,'State Zip Codes'!$P$3,IF(G4792&lt;='State Zip Codes'!$Q$4,'State Zip Codes'!$Q$3,IF(G4792&lt;='State Zip Codes'!$R$4,'State Zip Codes'!$R$3,IF(G4792&lt;='State Zip Codes'!$S$4,'State Zip Codes'!$S$3,IF(G4792&lt;='State Zip Codes'!$T$4,'State Zip Codes'!$T$3,"OUT OF TERRITORY"))))),$U$3)</f>
        <v>Zone 5</v>
      </c>
    </row>
    <row r="4793" spans="1:8" x14ac:dyDescent="0.25">
      <c r="A4793" t="s">
        <v>371</v>
      </c>
      <c r="B4793">
        <v>41174</v>
      </c>
      <c r="C4793" t="str">
        <f t="shared" si="74"/>
        <v>41174</v>
      </c>
      <c r="D4793" t="s">
        <v>357</v>
      </c>
      <c r="E4793" t="s">
        <v>2097</v>
      </c>
      <c r="F4793" t="s">
        <v>3307</v>
      </c>
      <c r="G4793" s="144">
        <v>144.77948727</v>
      </c>
      <c r="H4793" t="str">
        <f>IF(VLOOKUP(A4793,$J$4:$K$19,2)="Y",IF(G4793&lt;='State Zip Codes'!$P$4,'State Zip Codes'!$P$3,IF(G4793&lt;='State Zip Codes'!$Q$4,'State Zip Codes'!$Q$3,IF(G4793&lt;='State Zip Codes'!$R$4,'State Zip Codes'!$R$3,IF(G4793&lt;='State Zip Codes'!$S$4,'State Zip Codes'!$S$3,IF(G4793&lt;='State Zip Codes'!$T$4,'State Zip Codes'!$T$3,"OUT OF TERRITORY"))))),$U$3)</f>
        <v>Zone 5</v>
      </c>
    </row>
    <row r="4794" spans="1:8" x14ac:dyDescent="0.25">
      <c r="A4794" t="s">
        <v>371</v>
      </c>
      <c r="B4794">
        <v>41775</v>
      </c>
      <c r="C4794" t="str">
        <f t="shared" si="74"/>
        <v>41775</v>
      </c>
      <c r="D4794" t="s">
        <v>357</v>
      </c>
      <c r="E4794" t="s">
        <v>3259</v>
      </c>
      <c r="F4794" t="s">
        <v>3308</v>
      </c>
      <c r="G4794" s="144">
        <v>144.77948727</v>
      </c>
      <c r="H4794" t="str">
        <f>IF(VLOOKUP(A4794,$J$4:$K$19,2)="Y",IF(G4794&lt;='State Zip Codes'!$P$4,'State Zip Codes'!$P$3,IF(G4794&lt;='State Zip Codes'!$Q$4,'State Zip Codes'!$Q$3,IF(G4794&lt;='State Zip Codes'!$R$4,'State Zip Codes'!$R$3,IF(G4794&lt;='State Zip Codes'!$S$4,'State Zip Codes'!$S$3,IF(G4794&lt;='State Zip Codes'!$T$4,'State Zip Codes'!$T$3,"OUT OF TERRITORY"))))),$U$3)</f>
        <v>Zone 5</v>
      </c>
    </row>
    <row r="4795" spans="1:8" x14ac:dyDescent="0.25">
      <c r="A4795" t="s">
        <v>371</v>
      </c>
      <c r="B4795">
        <v>41175</v>
      </c>
      <c r="C4795" t="str">
        <f t="shared" si="74"/>
        <v>41175</v>
      </c>
      <c r="D4795" t="s">
        <v>357</v>
      </c>
      <c r="E4795" t="s">
        <v>2097</v>
      </c>
      <c r="F4795" t="s">
        <v>3309</v>
      </c>
      <c r="G4795" s="144">
        <v>144.77948727</v>
      </c>
      <c r="H4795" t="str">
        <f>IF(VLOOKUP(A4795,$J$4:$K$19,2)="Y",IF(G4795&lt;='State Zip Codes'!$P$4,'State Zip Codes'!$P$3,IF(G4795&lt;='State Zip Codes'!$Q$4,'State Zip Codes'!$Q$3,IF(G4795&lt;='State Zip Codes'!$R$4,'State Zip Codes'!$R$3,IF(G4795&lt;='State Zip Codes'!$S$4,'State Zip Codes'!$S$3,IF(G4795&lt;='State Zip Codes'!$T$4,'State Zip Codes'!$T$3,"OUT OF TERRITORY"))))),$U$3)</f>
        <v>Zone 5</v>
      </c>
    </row>
    <row r="4796" spans="1:8" x14ac:dyDescent="0.25">
      <c r="A4796" t="s">
        <v>371</v>
      </c>
      <c r="B4796">
        <v>41226</v>
      </c>
      <c r="C4796" t="str">
        <f t="shared" si="74"/>
        <v>41226</v>
      </c>
      <c r="D4796" t="s">
        <v>357</v>
      </c>
      <c r="E4796" t="s">
        <v>2465</v>
      </c>
      <c r="F4796" t="s">
        <v>3310</v>
      </c>
      <c r="G4796" s="144">
        <v>144.77948727</v>
      </c>
      <c r="H4796" t="str">
        <f>IF(VLOOKUP(A4796,$J$4:$K$19,2)="Y",IF(G4796&lt;='State Zip Codes'!$P$4,'State Zip Codes'!$P$3,IF(G4796&lt;='State Zip Codes'!$Q$4,'State Zip Codes'!$Q$3,IF(G4796&lt;='State Zip Codes'!$R$4,'State Zip Codes'!$R$3,IF(G4796&lt;='State Zip Codes'!$S$4,'State Zip Codes'!$S$3,IF(G4796&lt;='State Zip Codes'!$T$4,'State Zip Codes'!$T$3,"OUT OF TERRITORY"))))),$U$3)</f>
        <v>Zone 5</v>
      </c>
    </row>
    <row r="4797" spans="1:8" x14ac:dyDescent="0.25">
      <c r="A4797" t="s">
        <v>371</v>
      </c>
      <c r="B4797">
        <v>40958</v>
      </c>
      <c r="C4797" t="str">
        <f t="shared" si="74"/>
        <v>40958</v>
      </c>
      <c r="D4797" t="s">
        <v>357</v>
      </c>
      <c r="E4797" t="s">
        <v>1003</v>
      </c>
      <c r="F4797" t="s">
        <v>3311</v>
      </c>
      <c r="G4797" s="144">
        <v>145.40085845999999</v>
      </c>
      <c r="H4797" t="str">
        <f>IF(VLOOKUP(A4797,$J$4:$K$19,2)="Y",IF(G4797&lt;='State Zip Codes'!$P$4,'State Zip Codes'!$P$3,IF(G4797&lt;='State Zip Codes'!$Q$4,'State Zip Codes'!$Q$3,IF(G4797&lt;='State Zip Codes'!$R$4,'State Zip Codes'!$R$3,IF(G4797&lt;='State Zip Codes'!$S$4,'State Zip Codes'!$S$3,IF(G4797&lt;='State Zip Codes'!$T$4,'State Zip Codes'!$T$3,"OUT OF TERRITORY"))))),$U$3)</f>
        <v>Zone 5</v>
      </c>
    </row>
    <row r="4798" spans="1:8" x14ac:dyDescent="0.25">
      <c r="A4798" t="s">
        <v>371</v>
      </c>
      <c r="B4798">
        <v>41729</v>
      </c>
      <c r="C4798" t="str">
        <f t="shared" si="74"/>
        <v>41729</v>
      </c>
      <c r="D4798" t="s">
        <v>357</v>
      </c>
      <c r="E4798" t="s">
        <v>1066</v>
      </c>
      <c r="F4798" t="s">
        <v>3312</v>
      </c>
      <c r="G4798" s="144">
        <v>145.40085845999999</v>
      </c>
      <c r="H4798" t="str">
        <f>IF(VLOOKUP(A4798,$J$4:$K$19,2)="Y",IF(G4798&lt;='State Zip Codes'!$P$4,'State Zip Codes'!$P$3,IF(G4798&lt;='State Zip Codes'!$Q$4,'State Zip Codes'!$Q$3,IF(G4798&lt;='State Zip Codes'!$R$4,'State Zip Codes'!$R$3,IF(G4798&lt;='State Zip Codes'!$S$4,'State Zip Codes'!$S$3,IF(G4798&lt;='State Zip Codes'!$T$4,'State Zip Codes'!$T$3,"OUT OF TERRITORY"))))),$U$3)</f>
        <v>Zone 5</v>
      </c>
    </row>
    <row r="4799" spans="1:8" x14ac:dyDescent="0.25">
      <c r="A4799" t="s">
        <v>371</v>
      </c>
      <c r="B4799">
        <v>41144</v>
      </c>
      <c r="C4799" t="str">
        <f t="shared" si="74"/>
        <v>41144</v>
      </c>
      <c r="D4799" t="s">
        <v>357</v>
      </c>
      <c r="E4799" t="s">
        <v>2097</v>
      </c>
      <c r="F4799" t="s">
        <v>2097</v>
      </c>
      <c r="G4799" s="144">
        <v>145.40085845999999</v>
      </c>
      <c r="H4799" t="str">
        <f>IF(VLOOKUP(A4799,$J$4:$K$19,2)="Y",IF(G4799&lt;='State Zip Codes'!$P$4,'State Zip Codes'!$P$3,IF(G4799&lt;='State Zip Codes'!$Q$4,'State Zip Codes'!$Q$3,IF(G4799&lt;='State Zip Codes'!$R$4,'State Zip Codes'!$R$3,IF(G4799&lt;='State Zip Codes'!$S$4,'State Zip Codes'!$S$3,IF(G4799&lt;='State Zip Codes'!$T$4,'State Zip Codes'!$T$3,"OUT OF TERRITORY"))))),$U$3)</f>
        <v>Zone 5</v>
      </c>
    </row>
    <row r="4800" spans="1:8" x14ac:dyDescent="0.25">
      <c r="A4800" t="s">
        <v>371</v>
      </c>
      <c r="B4800">
        <v>40988</v>
      </c>
      <c r="C4800" t="str">
        <f t="shared" si="74"/>
        <v>40988</v>
      </c>
      <c r="D4800" t="s">
        <v>357</v>
      </c>
      <c r="E4800" t="s">
        <v>1003</v>
      </c>
      <c r="F4800" t="s">
        <v>3313</v>
      </c>
      <c r="G4800" s="144">
        <v>145.40085845999999</v>
      </c>
      <c r="H4800" t="str">
        <f>IF(VLOOKUP(A4800,$J$4:$K$19,2)="Y",IF(G4800&lt;='State Zip Codes'!$P$4,'State Zip Codes'!$P$3,IF(G4800&lt;='State Zip Codes'!$Q$4,'State Zip Codes'!$Q$3,IF(G4800&lt;='State Zip Codes'!$R$4,'State Zip Codes'!$R$3,IF(G4800&lt;='State Zip Codes'!$S$4,'State Zip Codes'!$S$3,IF(G4800&lt;='State Zip Codes'!$T$4,'State Zip Codes'!$T$3,"OUT OF TERRITORY"))))),$U$3)</f>
        <v>Zone 5</v>
      </c>
    </row>
    <row r="4801" spans="1:8" x14ac:dyDescent="0.25">
      <c r="A4801" t="s">
        <v>371</v>
      </c>
      <c r="B4801">
        <v>41712</v>
      </c>
      <c r="C4801" t="str">
        <f t="shared" si="74"/>
        <v>41712</v>
      </c>
      <c r="D4801" t="s">
        <v>357</v>
      </c>
      <c r="E4801" t="s">
        <v>1066</v>
      </c>
      <c r="F4801" t="s">
        <v>3314</v>
      </c>
      <c r="G4801" s="144">
        <v>145.40085845999999</v>
      </c>
      <c r="H4801" t="str">
        <f>IF(VLOOKUP(A4801,$J$4:$K$19,2)="Y",IF(G4801&lt;='State Zip Codes'!$P$4,'State Zip Codes'!$P$3,IF(G4801&lt;='State Zip Codes'!$Q$4,'State Zip Codes'!$Q$3,IF(G4801&lt;='State Zip Codes'!$R$4,'State Zip Codes'!$R$3,IF(G4801&lt;='State Zip Codes'!$S$4,'State Zip Codes'!$S$3,IF(G4801&lt;='State Zip Codes'!$T$4,'State Zip Codes'!$T$3,"OUT OF TERRITORY"))))),$U$3)</f>
        <v>Zone 5</v>
      </c>
    </row>
    <row r="4802" spans="1:8" x14ac:dyDescent="0.25">
      <c r="A4802" t="s">
        <v>371</v>
      </c>
      <c r="B4802">
        <v>42232</v>
      </c>
      <c r="C4802" t="str">
        <f t="shared" si="74"/>
        <v>42232</v>
      </c>
      <c r="D4802" t="s">
        <v>357</v>
      </c>
      <c r="E4802" t="s">
        <v>2043</v>
      </c>
      <c r="F4802" t="s">
        <v>3315</v>
      </c>
      <c r="G4802" s="144">
        <v>146.02222964999999</v>
      </c>
      <c r="H4802" t="str">
        <f>IF(VLOOKUP(A4802,$J$4:$K$19,2)="Y",IF(G4802&lt;='State Zip Codes'!$P$4,'State Zip Codes'!$P$3,IF(G4802&lt;='State Zip Codes'!$Q$4,'State Zip Codes'!$Q$3,IF(G4802&lt;='State Zip Codes'!$R$4,'State Zip Codes'!$R$3,IF(G4802&lt;='State Zip Codes'!$S$4,'State Zip Codes'!$S$3,IF(G4802&lt;='State Zip Codes'!$T$4,'State Zip Codes'!$T$3,"OUT OF TERRITORY"))))),$U$3)</f>
        <v>Zone 5</v>
      </c>
    </row>
    <row r="4803" spans="1:8" x14ac:dyDescent="0.25">
      <c r="A4803" t="s">
        <v>371</v>
      </c>
      <c r="B4803">
        <v>40858</v>
      </c>
      <c r="C4803" t="str">
        <f t="shared" si="74"/>
        <v>40858</v>
      </c>
      <c r="D4803" t="s">
        <v>357</v>
      </c>
      <c r="E4803" t="s">
        <v>3259</v>
      </c>
      <c r="F4803" t="s">
        <v>3316</v>
      </c>
      <c r="G4803" s="144">
        <v>146.02222964999999</v>
      </c>
      <c r="H4803" t="str">
        <f>IF(VLOOKUP(A4803,$J$4:$K$19,2)="Y",IF(G4803&lt;='State Zip Codes'!$P$4,'State Zip Codes'!$P$3,IF(G4803&lt;='State Zip Codes'!$Q$4,'State Zip Codes'!$Q$3,IF(G4803&lt;='State Zip Codes'!$R$4,'State Zip Codes'!$R$3,IF(G4803&lt;='State Zip Codes'!$S$4,'State Zip Codes'!$S$3,IF(G4803&lt;='State Zip Codes'!$T$4,'State Zip Codes'!$T$3,"OUT OF TERRITORY"))))),$U$3)</f>
        <v>Zone 5</v>
      </c>
    </row>
    <row r="4804" spans="1:8" x14ac:dyDescent="0.25">
      <c r="A4804" t="s">
        <v>371</v>
      </c>
      <c r="B4804">
        <v>41701</v>
      </c>
      <c r="C4804" t="str">
        <f t="shared" si="74"/>
        <v>41701</v>
      </c>
      <c r="D4804" t="s">
        <v>357</v>
      </c>
      <c r="E4804" t="s">
        <v>1066</v>
      </c>
      <c r="F4804" t="s">
        <v>3317</v>
      </c>
      <c r="G4804" s="144">
        <v>146.02222964999999</v>
      </c>
      <c r="H4804" t="str">
        <f>IF(VLOOKUP(A4804,$J$4:$K$19,2)="Y",IF(G4804&lt;='State Zip Codes'!$P$4,'State Zip Codes'!$P$3,IF(G4804&lt;='State Zip Codes'!$Q$4,'State Zip Codes'!$Q$3,IF(G4804&lt;='State Zip Codes'!$R$4,'State Zip Codes'!$R$3,IF(G4804&lt;='State Zip Codes'!$S$4,'State Zip Codes'!$S$3,IF(G4804&lt;='State Zip Codes'!$T$4,'State Zip Codes'!$T$3,"OUT OF TERRITORY"))))),$U$3)</f>
        <v>Zone 5</v>
      </c>
    </row>
    <row r="4805" spans="1:8" x14ac:dyDescent="0.25">
      <c r="A4805" t="s">
        <v>371</v>
      </c>
      <c r="B4805">
        <v>40840</v>
      </c>
      <c r="C4805" t="str">
        <f t="shared" ref="C4805:C4868" si="75">TRIM(CLEAN(B4805))</f>
        <v>40840</v>
      </c>
      <c r="D4805" t="s">
        <v>357</v>
      </c>
      <c r="E4805" t="s">
        <v>3259</v>
      </c>
      <c r="F4805" t="s">
        <v>3318</v>
      </c>
      <c r="G4805" s="144">
        <v>146.02222964999999</v>
      </c>
      <c r="H4805" t="str">
        <f>IF(VLOOKUP(A4805,$J$4:$K$19,2)="Y",IF(G4805&lt;='State Zip Codes'!$P$4,'State Zip Codes'!$P$3,IF(G4805&lt;='State Zip Codes'!$Q$4,'State Zip Codes'!$Q$3,IF(G4805&lt;='State Zip Codes'!$R$4,'State Zip Codes'!$R$3,IF(G4805&lt;='State Zip Codes'!$S$4,'State Zip Codes'!$S$3,IF(G4805&lt;='State Zip Codes'!$T$4,'State Zip Codes'!$T$3,"OUT OF TERRITORY"))))),$U$3)</f>
        <v>Zone 5</v>
      </c>
    </row>
    <row r="4806" spans="1:8" x14ac:dyDescent="0.25">
      <c r="A4806" t="s">
        <v>371</v>
      </c>
      <c r="B4806">
        <v>41238</v>
      </c>
      <c r="C4806" t="str">
        <f t="shared" si="75"/>
        <v>41238</v>
      </c>
      <c r="D4806" t="s">
        <v>357</v>
      </c>
      <c r="E4806" t="s">
        <v>2465</v>
      </c>
      <c r="F4806" t="s">
        <v>3319</v>
      </c>
      <c r="G4806" s="144">
        <v>146.64360084</v>
      </c>
      <c r="H4806" t="str">
        <f>IF(VLOOKUP(A4806,$J$4:$K$19,2)="Y",IF(G4806&lt;='State Zip Codes'!$P$4,'State Zip Codes'!$P$3,IF(G4806&lt;='State Zip Codes'!$Q$4,'State Zip Codes'!$Q$3,IF(G4806&lt;='State Zip Codes'!$R$4,'State Zip Codes'!$R$3,IF(G4806&lt;='State Zip Codes'!$S$4,'State Zip Codes'!$S$3,IF(G4806&lt;='State Zip Codes'!$T$4,'State Zip Codes'!$T$3,"OUT OF TERRITORY"))))),$U$3)</f>
        <v>Zone 5</v>
      </c>
    </row>
    <row r="4807" spans="1:8" x14ac:dyDescent="0.25">
      <c r="A4807" t="s">
        <v>371</v>
      </c>
      <c r="B4807">
        <v>41146</v>
      </c>
      <c r="C4807" t="str">
        <f t="shared" si="75"/>
        <v>41146</v>
      </c>
      <c r="D4807" t="s">
        <v>357</v>
      </c>
      <c r="E4807" t="s">
        <v>3254</v>
      </c>
      <c r="F4807" t="s">
        <v>3320</v>
      </c>
      <c r="G4807" s="144">
        <v>147.26497203</v>
      </c>
      <c r="H4807" t="str">
        <f>IF(VLOOKUP(A4807,$J$4:$K$19,2)="Y",IF(G4807&lt;='State Zip Codes'!$P$4,'State Zip Codes'!$P$3,IF(G4807&lt;='State Zip Codes'!$Q$4,'State Zip Codes'!$Q$3,IF(G4807&lt;='State Zip Codes'!$R$4,'State Zip Codes'!$R$3,IF(G4807&lt;='State Zip Codes'!$S$4,'State Zip Codes'!$S$3,IF(G4807&lt;='State Zip Codes'!$T$4,'State Zip Codes'!$T$3,"OUT OF TERRITORY"))))),$U$3)</f>
        <v>Zone 5</v>
      </c>
    </row>
    <row r="4808" spans="1:8" x14ac:dyDescent="0.25">
      <c r="A4808" t="s">
        <v>371</v>
      </c>
      <c r="B4808">
        <v>41722</v>
      </c>
      <c r="C4808" t="str">
        <f t="shared" si="75"/>
        <v>41722</v>
      </c>
      <c r="D4808" t="s">
        <v>357</v>
      </c>
      <c r="E4808" t="s">
        <v>1066</v>
      </c>
      <c r="F4808" t="s">
        <v>3321</v>
      </c>
      <c r="G4808" s="144">
        <v>147.26497203</v>
      </c>
      <c r="H4808" t="str">
        <f>IF(VLOOKUP(A4808,$J$4:$K$19,2)="Y",IF(G4808&lt;='State Zip Codes'!$P$4,'State Zip Codes'!$P$3,IF(G4808&lt;='State Zip Codes'!$Q$4,'State Zip Codes'!$Q$3,IF(G4808&lt;='State Zip Codes'!$R$4,'State Zip Codes'!$R$3,IF(G4808&lt;='State Zip Codes'!$S$4,'State Zip Codes'!$S$3,IF(G4808&lt;='State Zip Codes'!$T$4,'State Zip Codes'!$T$3,"OUT OF TERRITORY"))))),$U$3)</f>
        <v>Zone 5</v>
      </c>
    </row>
    <row r="4809" spans="1:8" x14ac:dyDescent="0.25">
      <c r="A4809" t="s">
        <v>371</v>
      </c>
      <c r="B4809">
        <v>41776</v>
      </c>
      <c r="C4809" t="str">
        <f t="shared" si="75"/>
        <v>41776</v>
      </c>
      <c r="D4809" t="s">
        <v>357</v>
      </c>
      <c r="E4809" t="s">
        <v>3259</v>
      </c>
      <c r="F4809" t="s">
        <v>3322</v>
      </c>
      <c r="G4809" s="144">
        <v>147.26497203</v>
      </c>
      <c r="H4809" t="str">
        <f>IF(VLOOKUP(A4809,$J$4:$K$19,2)="Y",IF(G4809&lt;='State Zip Codes'!$P$4,'State Zip Codes'!$P$3,IF(G4809&lt;='State Zip Codes'!$Q$4,'State Zip Codes'!$Q$3,IF(G4809&lt;='State Zip Codes'!$R$4,'State Zip Codes'!$R$3,IF(G4809&lt;='State Zip Codes'!$S$4,'State Zip Codes'!$S$3,IF(G4809&lt;='State Zip Codes'!$T$4,'State Zip Codes'!$T$3,"OUT OF TERRITORY"))))),$U$3)</f>
        <v>Zone 5</v>
      </c>
    </row>
    <row r="4810" spans="1:8" x14ac:dyDescent="0.25">
      <c r="A4810" t="s">
        <v>371</v>
      </c>
      <c r="B4810">
        <v>41219</v>
      </c>
      <c r="C4810" t="str">
        <f t="shared" si="75"/>
        <v>41219</v>
      </c>
      <c r="D4810" t="s">
        <v>357</v>
      </c>
      <c r="E4810" t="s">
        <v>2465</v>
      </c>
      <c r="F4810" t="s">
        <v>3323</v>
      </c>
      <c r="G4810" s="144">
        <v>147.88634321999999</v>
      </c>
      <c r="H4810" t="str">
        <f>IF(VLOOKUP(A4810,$J$4:$K$19,2)="Y",IF(G4810&lt;='State Zip Codes'!$P$4,'State Zip Codes'!$P$3,IF(G4810&lt;='State Zip Codes'!$Q$4,'State Zip Codes'!$Q$3,IF(G4810&lt;='State Zip Codes'!$R$4,'State Zip Codes'!$R$3,IF(G4810&lt;='State Zip Codes'!$S$4,'State Zip Codes'!$S$3,IF(G4810&lt;='State Zip Codes'!$T$4,'State Zip Codes'!$T$3,"OUT OF TERRITORY"))))),$U$3)</f>
        <v>Zone 5</v>
      </c>
    </row>
    <row r="4811" spans="1:8" x14ac:dyDescent="0.25">
      <c r="A4811" t="s">
        <v>371</v>
      </c>
      <c r="B4811">
        <v>41772</v>
      </c>
      <c r="C4811" t="str">
        <f t="shared" si="75"/>
        <v>41772</v>
      </c>
      <c r="D4811" t="s">
        <v>357</v>
      </c>
      <c r="E4811" t="s">
        <v>3324</v>
      </c>
      <c r="F4811" t="s">
        <v>3325</v>
      </c>
      <c r="G4811" s="144">
        <v>147.88634321999999</v>
      </c>
      <c r="H4811" t="str">
        <f>IF(VLOOKUP(A4811,$J$4:$K$19,2)="Y",IF(G4811&lt;='State Zip Codes'!$P$4,'State Zip Codes'!$P$3,IF(G4811&lt;='State Zip Codes'!$Q$4,'State Zip Codes'!$Q$3,IF(G4811&lt;='State Zip Codes'!$R$4,'State Zip Codes'!$R$3,IF(G4811&lt;='State Zip Codes'!$S$4,'State Zip Codes'!$S$3,IF(G4811&lt;='State Zip Codes'!$T$4,'State Zip Codes'!$T$3,"OUT OF TERRITORY"))))),$U$3)</f>
        <v>Zone 5</v>
      </c>
    </row>
    <row r="4812" spans="1:8" x14ac:dyDescent="0.25">
      <c r="A4812" t="s">
        <v>371</v>
      </c>
      <c r="B4812">
        <v>41764</v>
      </c>
      <c r="C4812" t="str">
        <f t="shared" si="75"/>
        <v>41764</v>
      </c>
      <c r="D4812" t="s">
        <v>357</v>
      </c>
      <c r="E4812" t="s">
        <v>3259</v>
      </c>
      <c r="F4812" t="s">
        <v>3326</v>
      </c>
      <c r="G4812" s="144">
        <v>148.50771440999998</v>
      </c>
      <c r="H4812" t="str">
        <f>IF(VLOOKUP(A4812,$J$4:$K$19,2)="Y",IF(G4812&lt;='State Zip Codes'!$P$4,'State Zip Codes'!$P$3,IF(G4812&lt;='State Zip Codes'!$Q$4,'State Zip Codes'!$Q$3,IF(G4812&lt;='State Zip Codes'!$R$4,'State Zip Codes'!$R$3,IF(G4812&lt;='State Zip Codes'!$S$4,'State Zip Codes'!$S$3,IF(G4812&lt;='State Zip Codes'!$T$4,'State Zip Codes'!$T$3,"OUT OF TERRITORY"))))),$U$3)</f>
        <v>Zone 5</v>
      </c>
    </row>
    <row r="4813" spans="1:8" x14ac:dyDescent="0.25">
      <c r="A4813" t="s">
        <v>371</v>
      </c>
      <c r="B4813">
        <v>41464</v>
      </c>
      <c r="C4813" t="str">
        <f t="shared" si="75"/>
        <v>41464</v>
      </c>
      <c r="D4813" t="s">
        <v>357</v>
      </c>
      <c r="E4813" t="s">
        <v>3293</v>
      </c>
      <c r="F4813" t="s">
        <v>2430</v>
      </c>
      <c r="G4813" s="144">
        <v>148.50771440999998</v>
      </c>
      <c r="H4813" t="str">
        <f>IF(VLOOKUP(A4813,$J$4:$K$19,2)="Y",IF(G4813&lt;='State Zip Codes'!$P$4,'State Zip Codes'!$P$3,IF(G4813&lt;='State Zip Codes'!$Q$4,'State Zip Codes'!$Q$3,IF(G4813&lt;='State Zip Codes'!$R$4,'State Zip Codes'!$R$3,IF(G4813&lt;='State Zip Codes'!$S$4,'State Zip Codes'!$S$3,IF(G4813&lt;='State Zip Codes'!$T$4,'State Zip Codes'!$T$3,"OUT OF TERRITORY"))))),$U$3)</f>
        <v>Zone 5</v>
      </c>
    </row>
    <row r="4814" spans="1:8" x14ac:dyDescent="0.25">
      <c r="A4814" t="s">
        <v>371</v>
      </c>
      <c r="B4814">
        <v>41124</v>
      </c>
      <c r="C4814" t="str">
        <f t="shared" si="75"/>
        <v>41124</v>
      </c>
      <c r="D4814" t="s">
        <v>357</v>
      </c>
      <c r="E4814" t="s">
        <v>2220</v>
      </c>
      <c r="F4814" t="s">
        <v>1233</v>
      </c>
      <c r="G4814" s="144">
        <v>149.1290856</v>
      </c>
      <c r="H4814" t="str">
        <f>IF(VLOOKUP(A4814,$J$4:$K$19,2)="Y",IF(G4814&lt;='State Zip Codes'!$P$4,'State Zip Codes'!$P$3,IF(G4814&lt;='State Zip Codes'!$Q$4,'State Zip Codes'!$Q$3,IF(G4814&lt;='State Zip Codes'!$R$4,'State Zip Codes'!$R$3,IF(G4814&lt;='State Zip Codes'!$S$4,'State Zip Codes'!$S$3,IF(G4814&lt;='State Zip Codes'!$T$4,'State Zip Codes'!$T$3,"OUT OF TERRITORY"))))),$U$3)</f>
        <v>Zone 5</v>
      </c>
    </row>
    <row r="4815" spans="1:8" x14ac:dyDescent="0.25">
      <c r="A4815" t="s">
        <v>371</v>
      </c>
      <c r="B4815">
        <v>42064</v>
      </c>
      <c r="C4815" t="str">
        <f t="shared" si="75"/>
        <v>42064</v>
      </c>
      <c r="D4815" t="s">
        <v>357</v>
      </c>
      <c r="E4815" t="s">
        <v>3066</v>
      </c>
      <c r="F4815" t="s">
        <v>811</v>
      </c>
      <c r="G4815" s="144">
        <v>149.1290856</v>
      </c>
      <c r="H4815" t="str">
        <f>IF(VLOOKUP(A4815,$J$4:$K$19,2)="Y",IF(G4815&lt;='State Zip Codes'!$P$4,'State Zip Codes'!$P$3,IF(G4815&lt;='State Zip Codes'!$Q$4,'State Zip Codes'!$Q$3,IF(G4815&lt;='State Zip Codes'!$R$4,'State Zip Codes'!$R$3,IF(G4815&lt;='State Zip Codes'!$S$4,'State Zip Codes'!$S$3,IF(G4815&lt;='State Zip Codes'!$T$4,'State Zip Codes'!$T$3,"OUT OF TERRITORY"))))),$U$3)</f>
        <v>Zone 5</v>
      </c>
    </row>
    <row r="4816" spans="1:8" x14ac:dyDescent="0.25">
      <c r="A4816" t="s">
        <v>371</v>
      </c>
      <c r="B4816">
        <v>40816</v>
      </c>
      <c r="C4816" t="str">
        <f t="shared" si="75"/>
        <v>40816</v>
      </c>
      <c r="D4816" t="s">
        <v>357</v>
      </c>
      <c r="E4816" t="s">
        <v>3259</v>
      </c>
      <c r="F4816" t="s">
        <v>3327</v>
      </c>
      <c r="G4816" s="144">
        <v>149.1290856</v>
      </c>
      <c r="H4816" t="str">
        <f>IF(VLOOKUP(A4816,$J$4:$K$19,2)="Y",IF(G4816&lt;='State Zip Codes'!$P$4,'State Zip Codes'!$P$3,IF(G4816&lt;='State Zip Codes'!$Q$4,'State Zip Codes'!$Q$3,IF(G4816&lt;='State Zip Codes'!$R$4,'State Zip Codes'!$R$3,IF(G4816&lt;='State Zip Codes'!$S$4,'State Zip Codes'!$S$3,IF(G4816&lt;='State Zip Codes'!$T$4,'State Zip Codes'!$T$3,"OUT OF TERRITORY"))))),$U$3)</f>
        <v>Zone 5</v>
      </c>
    </row>
    <row r="4817" spans="1:8" x14ac:dyDescent="0.25">
      <c r="A4817" t="s">
        <v>371</v>
      </c>
      <c r="B4817">
        <v>40965</v>
      </c>
      <c r="C4817" t="str">
        <f t="shared" si="75"/>
        <v>40965</v>
      </c>
      <c r="D4817" t="s">
        <v>357</v>
      </c>
      <c r="E4817" t="s">
        <v>1003</v>
      </c>
      <c r="F4817" t="s">
        <v>3328</v>
      </c>
      <c r="G4817" s="144">
        <v>149.75045678999999</v>
      </c>
      <c r="H4817" t="str">
        <f>IF(VLOOKUP(A4817,$J$4:$K$19,2)="Y",IF(G4817&lt;='State Zip Codes'!$P$4,'State Zip Codes'!$P$3,IF(G4817&lt;='State Zip Codes'!$Q$4,'State Zip Codes'!$Q$3,IF(G4817&lt;='State Zip Codes'!$R$4,'State Zip Codes'!$R$3,IF(G4817&lt;='State Zip Codes'!$S$4,'State Zip Codes'!$S$3,IF(G4817&lt;='State Zip Codes'!$T$4,'State Zip Codes'!$T$3,"OUT OF TERRITORY"))))),$U$3)</f>
        <v>Zone 5</v>
      </c>
    </row>
    <row r="4818" spans="1:8" x14ac:dyDescent="0.25">
      <c r="A4818" t="s">
        <v>371</v>
      </c>
      <c r="B4818">
        <v>40845</v>
      </c>
      <c r="C4818" t="str">
        <f t="shared" si="75"/>
        <v>40845</v>
      </c>
      <c r="D4818" t="s">
        <v>357</v>
      </c>
      <c r="E4818" t="s">
        <v>1003</v>
      </c>
      <c r="F4818" t="s">
        <v>3329</v>
      </c>
      <c r="G4818" s="144">
        <v>149.75045678999999</v>
      </c>
      <c r="H4818" t="str">
        <f>IF(VLOOKUP(A4818,$J$4:$K$19,2)="Y",IF(G4818&lt;='State Zip Codes'!$P$4,'State Zip Codes'!$P$3,IF(G4818&lt;='State Zip Codes'!$Q$4,'State Zip Codes'!$Q$3,IF(G4818&lt;='State Zip Codes'!$R$4,'State Zip Codes'!$R$3,IF(G4818&lt;='State Zip Codes'!$S$4,'State Zip Codes'!$S$3,IF(G4818&lt;='State Zip Codes'!$T$4,'State Zip Codes'!$T$3,"OUT OF TERRITORY"))))),$U$3)</f>
        <v>Zone 5</v>
      </c>
    </row>
    <row r="4819" spans="1:8" x14ac:dyDescent="0.25">
      <c r="A4819" t="s">
        <v>371</v>
      </c>
      <c r="B4819">
        <v>41256</v>
      </c>
      <c r="C4819" t="str">
        <f t="shared" si="75"/>
        <v>41256</v>
      </c>
      <c r="D4819" t="s">
        <v>357</v>
      </c>
      <c r="E4819" t="s">
        <v>2465</v>
      </c>
      <c r="F4819" t="s">
        <v>3330</v>
      </c>
      <c r="G4819" s="144">
        <v>149.75045678999999</v>
      </c>
      <c r="H4819" t="str">
        <f>IF(VLOOKUP(A4819,$J$4:$K$19,2)="Y",IF(G4819&lt;='State Zip Codes'!$P$4,'State Zip Codes'!$P$3,IF(G4819&lt;='State Zip Codes'!$Q$4,'State Zip Codes'!$Q$3,IF(G4819&lt;='State Zip Codes'!$R$4,'State Zip Codes'!$R$3,IF(G4819&lt;='State Zip Codes'!$S$4,'State Zip Codes'!$S$3,IF(G4819&lt;='State Zip Codes'!$T$4,'State Zip Codes'!$T$3,"OUT OF TERRITORY"))))),$U$3)</f>
        <v>Zone 5</v>
      </c>
    </row>
    <row r="4820" spans="1:8" x14ac:dyDescent="0.25">
      <c r="A4820" t="s">
        <v>371</v>
      </c>
      <c r="B4820">
        <v>41180</v>
      </c>
      <c r="C4820" t="str">
        <f t="shared" si="75"/>
        <v>41180</v>
      </c>
      <c r="D4820" t="s">
        <v>357</v>
      </c>
      <c r="E4820" t="s">
        <v>2220</v>
      </c>
      <c r="F4820" t="s">
        <v>3331</v>
      </c>
      <c r="G4820" s="144">
        <v>150.37182797999998</v>
      </c>
      <c r="H4820" t="str">
        <f>IF(VLOOKUP(A4820,$J$4:$K$19,2)="Y",IF(G4820&lt;='State Zip Codes'!$P$4,'State Zip Codes'!$P$3,IF(G4820&lt;='State Zip Codes'!$Q$4,'State Zip Codes'!$Q$3,IF(G4820&lt;='State Zip Codes'!$R$4,'State Zip Codes'!$R$3,IF(G4820&lt;='State Zip Codes'!$S$4,'State Zip Codes'!$S$3,IF(G4820&lt;='State Zip Codes'!$T$4,'State Zip Codes'!$T$3,"OUT OF TERRITORY"))))),$U$3)</f>
        <v>Zone 5</v>
      </c>
    </row>
    <row r="4821" spans="1:8" x14ac:dyDescent="0.25">
      <c r="A4821" t="s">
        <v>371</v>
      </c>
      <c r="B4821">
        <v>42411</v>
      </c>
      <c r="C4821" t="str">
        <f t="shared" si="75"/>
        <v>42411</v>
      </c>
      <c r="D4821" t="s">
        <v>357</v>
      </c>
      <c r="E4821" t="s">
        <v>1332</v>
      </c>
      <c r="F4821" t="s">
        <v>3332</v>
      </c>
      <c r="G4821" s="144">
        <v>150.37182797999998</v>
      </c>
      <c r="H4821" t="str">
        <f>IF(VLOOKUP(A4821,$J$4:$K$19,2)="Y",IF(G4821&lt;='State Zip Codes'!$P$4,'State Zip Codes'!$P$3,IF(G4821&lt;='State Zip Codes'!$Q$4,'State Zip Codes'!$Q$3,IF(G4821&lt;='State Zip Codes'!$R$4,'State Zip Codes'!$R$3,IF(G4821&lt;='State Zip Codes'!$S$4,'State Zip Codes'!$S$3,IF(G4821&lt;='State Zip Codes'!$T$4,'State Zip Codes'!$T$3,"OUT OF TERRITORY"))))),$U$3)</f>
        <v>Zone 5</v>
      </c>
    </row>
    <row r="4822" spans="1:8" x14ac:dyDescent="0.25">
      <c r="A4822" t="s">
        <v>371</v>
      </c>
      <c r="B4822">
        <v>41132</v>
      </c>
      <c r="C4822" t="str">
        <f t="shared" si="75"/>
        <v>41132</v>
      </c>
      <c r="D4822" t="s">
        <v>357</v>
      </c>
      <c r="E4822" t="s">
        <v>3254</v>
      </c>
      <c r="F4822" t="s">
        <v>3333</v>
      </c>
      <c r="G4822" s="144">
        <v>150.37182797999998</v>
      </c>
      <c r="H4822" t="str">
        <f>IF(VLOOKUP(A4822,$J$4:$K$19,2)="Y",IF(G4822&lt;='State Zip Codes'!$P$4,'State Zip Codes'!$P$3,IF(G4822&lt;='State Zip Codes'!$Q$4,'State Zip Codes'!$Q$3,IF(G4822&lt;='State Zip Codes'!$R$4,'State Zip Codes'!$R$3,IF(G4822&lt;='State Zip Codes'!$S$4,'State Zip Codes'!$S$3,IF(G4822&lt;='State Zip Codes'!$T$4,'State Zip Codes'!$T$3,"OUT OF TERRITORY"))))),$U$3)</f>
        <v>Zone 5</v>
      </c>
    </row>
    <row r="4823" spans="1:8" x14ac:dyDescent="0.25">
      <c r="A4823" t="s">
        <v>371</v>
      </c>
      <c r="B4823">
        <v>40819</v>
      </c>
      <c r="C4823" t="str">
        <f t="shared" si="75"/>
        <v>40819</v>
      </c>
      <c r="D4823" t="s">
        <v>357</v>
      </c>
      <c r="E4823" t="s">
        <v>2895</v>
      </c>
      <c r="F4823" t="s">
        <v>3334</v>
      </c>
      <c r="G4823" s="144">
        <v>150.37182797999998</v>
      </c>
      <c r="H4823" t="str">
        <f>IF(VLOOKUP(A4823,$J$4:$K$19,2)="Y",IF(G4823&lt;='State Zip Codes'!$P$4,'State Zip Codes'!$P$3,IF(G4823&lt;='State Zip Codes'!$Q$4,'State Zip Codes'!$Q$3,IF(G4823&lt;='State Zip Codes'!$R$4,'State Zip Codes'!$R$3,IF(G4823&lt;='State Zip Codes'!$S$4,'State Zip Codes'!$S$3,IF(G4823&lt;='State Zip Codes'!$T$4,'State Zip Codes'!$T$3,"OUT OF TERRITORY"))))),$U$3)</f>
        <v>Zone 5</v>
      </c>
    </row>
    <row r="4824" spans="1:8" x14ac:dyDescent="0.25">
      <c r="A4824" t="s">
        <v>371</v>
      </c>
      <c r="B4824">
        <v>41121</v>
      </c>
      <c r="C4824" t="str">
        <f t="shared" si="75"/>
        <v>41121</v>
      </c>
      <c r="D4824" t="s">
        <v>357</v>
      </c>
      <c r="E4824" t="s">
        <v>2097</v>
      </c>
      <c r="F4824" t="s">
        <v>3335</v>
      </c>
      <c r="G4824" s="144">
        <v>150.37182797999998</v>
      </c>
      <c r="H4824" t="str">
        <f>IF(VLOOKUP(A4824,$J$4:$K$19,2)="Y",IF(G4824&lt;='State Zip Codes'!$P$4,'State Zip Codes'!$P$3,IF(G4824&lt;='State Zip Codes'!$Q$4,'State Zip Codes'!$Q$3,IF(G4824&lt;='State Zip Codes'!$R$4,'State Zip Codes'!$R$3,IF(G4824&lt;='State Zip Codes'!$S$4,'State Zip Codes'!$S$3,IF(G4824&lt;='State Zip Codes'!$T$4,'State Zip Codes'!$T$3,"OUT OF TERRITORY"))))),$U$3)</f>
        <v>Zone 5</v>
      </c>
    </row>
    <row r="4825" spans="1:8" x14ac:dyDescent="0.25">
      <c r="A4825" t="s">
        <v>371</v>
      </c>
      <c r="B4825">
        <v>42236</v>
      </c>
      <c r="C4825" t="str">
        <f t="shared" si="75"/>
        <v>42236</v>
      </c>
      <c r="D4825" t="s">
        <v>357</v>
      </c>
      <c r="E4825" t="s">
        <v>2043</v>
      </c>
      <c r="F4825" t="s">
        <v>3336</v>
      </c>
      <c r="G4825" s="144">
        <v>150.99319917</v>
      </c>
      <c r="H4825" t="str">
        <f>IF(VLOOKUP(A4825,$J$4:$K$19,2)="Y",IF(G4825&lt;='State Zip Codes'!$P$4,'State Zip Codes'!$P$3,IF(G4825&lt;='State Zip Codes'!$Q$4,'State Zip Codes'!$Q$3,IF(G4825&lt;='State Zip Codes'!$R$4,'State Zip Codes'!$R$3,IF(G4825&lt;='State Zip Codes'!$S$4,'State Zip Codes'!$S$3,IF(G4825&lt;='State Zip Codes'!$T$4,'State Zip Codes'!$T$3,"OUT OF TERRITORY"))))),$U$3)</f>
        <v>Zone 5</v>
      </c>
    </row>
    <row r="4826" spans="1:8" x14ac:dyDescent="0.25">
      <c r="A4826" t="s">
        <v>371</v>
      </c>
      <c r="B4826">
        <v>41740</v>
      </c>
      <c r="C4826" t="str">
        <f t="shared" si="75"/>
        <v>41740</v>
      </c>
      <c r="D4826" t="s">
        <v>357</v>
      </c>
      <c r="E4826" t="s">
        <v>3324</v>
      </c>
      <c r="F4826" t="s">
        <v>3337</v>
      </c>
      <c r="G4826" s="144">
        <v>150.99319917</v>
      </c>
      <c r="H4826" t="str">
        <f>IF(VLOOKUP(A4826,$J$4:$K$19,2)="Y",IF(G4826&lt;='State Zip Codes'!$P$4,'State Zip Codes'!$P$3,IF(G4826&lt;='State Zip Codes'!$Q$4,'State Zip Codes'!$Q$3,IF(G4826&lt;='State Zip Codes'!$R$4,'State Zip Codes'!$R$3,IF(G4826&lt;='State Zip Codes'!$S$4,'State Zip Codes'!$S$3,IF(G4826&lt;='State Zip Codes'!$T$4,'State Zip Codes'!$T$3,"OUT OF TERRITORY"))))),$U$3)</f>
        <v>Zone 5</v>
      </c>
    </row>
    <row r="4827" spans="1:8" x14ac:dyDescent="0.25">
      <c r="A4827" t="s">
        <v>371</v>
      </c>
      <c r="B4827">
        <v>41751</v>
      </c>
      <c r="C4827" t="str">
        <f t="shared" si="75"/>
        <v>41751</v>
      </c>
      <c r="D4827" t="s">
        <v>357</v>
      </c>
      <c r="E4827" t="s">
        <v>1066</v>
      </c>
      <c r="F4827" t="s">
        <v>3338</v>
      </c>
      <c r="G4827" s="144">
        <v>150.99319917</v>
      </c>
      <c r="H4827" t="str">
        <f>IF(VLOOKUP(A4827,$J$4:$K$19,2)="Y",IF(G4827&lt;='State Zip Codes'!$P$4,'State Zip Codes'!$P$3,IF(G4827&lt;='State Zip Codes'!$Q$4,'State Zip Codes'!$Q$3,IF(G4827&lt;='State Zip Codes'!$R$4,'State Zip Codes'!$R$3,IF(G4827&lt;='State Zip Codes'!$S$4,'State Zip Codes'!$S$3,IF(G4827&lt;='State Zip Codes'!$T$4,'State Zip Codes'!$T$3,"OUT OF TERRITORY"))))),$U$3)</f>
        <v>Zone 5</v>
      </c>
    </row>
    <row r="4828" spans="1:8" x14ac:dyDescent="0.25">
      <c r="A4828" t="s">
        <v>371</v>
      </c>
      <c r="B4828">
        <v>41632</v>
      </c>
      <c r="C4828" t="str">
        <f t="shared" si="75"/>
        <v>41632</v>
      </c>
      <c r="D4828" t="s">
        <v>357</v>
      </c>
      <c r="E4828" t="s">
        <v>3293</v>
      </c>
      <c r="F4828" t="s">
        <v>3339</v>
      </c>
      <c r="G4828" s="144">
        <v>150.99319917</v>
      </c>
      <c r="H4828" t="str">
        <f>IF(VLOOKUP(A4828,$J$4:$K$19,2)="Y",IF(G4828&lt;='State Zip Codes'!$P$4,'State Zip Codes'!$P$3,IF(G4828&lt;='State Zip Codes'!$Q$4,'State Zip Codes'!$Q$3,IF(G4828&lt;='State Zip Codes'!$R$4,'State Zip Codes'!$R$3,IF(G4828&lt;='State Zip Codes'!$S$4,'State Zip Codes'!$S$3,IF(G4828&lt;='State Zip Codes'!$T$4,'State Zip Codes'!$T$3,"OUT OF TERRITORY"))))),$U$3)</f>
        <v>Zone 5</v>
      </c>
    </row>
    <row r="4829" spans="1:8" x14ac:dyDescent="0.25">
      <c r="A4829" t="s">
        <v>371</v>
      </c>
      <c r="B4829">
        <v>41255</v>
      </c>
      <c r="C4829" t="str">
        <f t="shared" si="75"/>
        <v>41255</v>
      </c>
      <c r="D4829" t="s">
        <v>357</v>
      </c>
      <c r="E4829" t="s">
        <v>2465</v>
      </c>
      <c r="F4829" t="s">
        <v>3340</v>
      </c>
      <c r="G4829" s="144">
        <v>150.99319917</v>
      </c>
      <c r="H4829" t="str">
        <f>IF(VLOOKUP(A4829,$J$4:$K$19,2)="Y",IF(G4829&lt;='State Zip Codes'!$P$4,'State Zip Codes'!$P$3,IF(G4829&lt;='State Zip Codes'!$Q$4,'State Zip Codes'!$Q$3,IF(G4829&lt;='State Zip Codes'!$R$4,'State Zip Codes'!$R$3,IF(G4829&lt;='State Zip Codes'!$S$4,'State Zip Codes'!$S$3,IF(G4829&lt;='State Zip Codes'!$T$4,'State Zip Codes'!$T$3,"OUT OF TERRITORY"))))),$U$3)</f>
        <v>Zone 5</v>
      </c>
    </row>
    <row r="4830" spans="1:8" x14ac:dyDescent="0.25">
      <c r="A4830" t="s">
        <v>371</v>
      </c>
      <c r="B4830">
        <v>41222</v>
      </c>
      <c r="C4830" t="str">
        <f t="shared" si="75"/>
        <v>41222</v>
      </c>
      <c r="D4830" t="s">
        <v>357</v>
      </c>
      <c r="E4830" t="s">
        <v>2465</v>
      </c>
      <c r="F4830" t="s">
        <v>3341</v>
      </c>
      <c r="G4830" s="144">
        <v>151.61457035999999</v>
      </c>
      <c r="H4830" t="str">
        <f>IF(VLOOKUP(A4830,$J$4:$K$19,2)="Y",IF(G4830&lt;='State Zip Codes'!$P$4,'State Zip Codes'!$P$3,IF(G4830&lt;='State Zip Codes'!$Q$4,'State Zip Codes'!$Q$3,IF(G4830&lt;='State Zip Codes'!$R$4,'State Zip Codes'!$R$3,IF(G4830&lt;='State Zip Codes'!$S$4,'State Zip Codes'!$S$3,IF(G4830&lt;='State Zip Codes'!$T$4,'State Zip Codes'!$T$3,"OUT OF TERRITORY"))))),$U$3)</f>
        <v>Zone 5</v>
      </c>
    </row>
    <row r="4831" spans="1:8" x14ac:dyDescent="0.25">
      <c r="A4831" t="s">
        <v>371</v>
      </c>
      <c r="B4831">
        <v>41777</v>
      </c>
      <c r="C4831" t="str">
        <f t="shared" si="75"/>
        <v>41777</v>
      </c>
      <c r="D4831" t="s">
        <v>357</v>
      </c>
      <c r="E4831" t="s">
        <v>3259</v>
      </c>
      <c r="F4831" t="s">
        <v>3342</v>
      </c>
      <c r="G4831" s="144">
        <v>151.61457035999999</v>
      </c>
      <c r="H4831" t="str">
        <f>IF(VLOOKUP(A4831,$J$4:$K$19,2)="Y",IF(G4831&lt;='State Zip Codes'!$P$4,'State Zip Codes'!$P$3,IF(G4831&lt;='State Zip Codes'!$Q$4,'State Zip Codes'!$Q$3,IF(G4831&lt;='State Zip Codes'!$R$4,'State Zip Codes'!$R$3,IF(G4831&lt;='State Zip Codes'!$S$4,'State Zip Codes'!$S$3,IF(G4831&lt;='State Zip Codes'!$T$4,'State Zip Codes'!$T$3,"OUT OF TERRITORY"))))),$U$3)</f>
        <v>Zone 5</v>
      </c>
    </row>
    <row r="4832" spans="1:8" x14ac:dyDescent="0.25">
      <c r="A4832" t="s">
        <v>371</v>
      </c>
      <c r="B4832">
        <v>41746</v>
      </c>
      <c r="C4832" t="str">
        <f t="shared" si="75"/>
        <v>41746</v>
      </c>
      <c r="D4832" t="s">
        <v>357</v>
      </c>
      <c r="E4832" t="s">
        <v>1066</v>
      </c>
      <c r="F4832" t="s">
        <v>3343</v>
      </c>
      <c r="G4832" s="144">
        <v>152.23594154999998</v>
      </c>
      <c r="H4832" t="str">
        <f>IF(VLOOKUP(A4832,$J$4:$K$19,2)="Y",IF(G4832&lt;='State Zip Codes'!$P$4,'State Zip Codes'!$P$3,IF(G4832&lt;='State Zip Codes'!$Q$4,'State Zip Codes'!$Q$3,IF(G4832&lt;='State Zip Codes'!$R$4,'State Zip Codes'!$R$3,IF(G4832&lt;='State Zip Codes'!$S$4,'State Zip Codes'!$S$3,IF(G4832&lt;='State Zip Codes'!$T$4,'State Zip Codes'!$T$3,"OUT OF TERRITORY"))))),$U$3)</f>
        <v>Zone 5</v>
      </c>
    </row>
    <row r="4833" spans="1:8" x14ac:dyDescent="0.25">
      <c r="A4833" t="s">
        <v>371</v>
      </c>
      <c r="B4833">
        <v>40810</v>
      </c>
      <c r="C4833" t="str">
        <f t="shared" si="75"/>
        <v>40810</v>
      </c>
      <c r="D4833" t="s">
        <v>357</v>
      </c>
      <c r="E4833" t="s">
        <v>2895</v>
      </c>
      <c r="F4833" t="s">
        <v>3344</v>
      </c>
      <c r="G4833" s="144">
        <v>152.23594154999998</v>
      </c>
      <c r="H4833" t="str">
        <f>IF(VLOOKUP(A4833,$J$4:$K$19,2)="Y",IF(G4833&lt;='State Zip Codes'!$P$4,'State Zip Codes'!$P$3,IF(G4833&lt;='State Zip Codes'!$Q$4,'State Zip Codes'!$Q$3,IF(G4833&lt;='State Zip Codes'!$R$4,'State Zip Codes'!$R$3,IF(G4833&lt;='State Zip Codes'!$S$4,'State Zip Codes'!$S$3,IF(G4833&lt;='State Zip Codes'!$T$4,'State Zip Codes'!$T$3,"OUT OF TERRITORY"))))),$U$3)</f>
        <v>Zone 5</v>
      </c>
    </row>
    <row r="4834" spans="1:8" x14ac:dyDescent="0.25">
      <c r="A4834" t="s">
        <v>371</v>
      </c>
      <c r="B4834">
        <v>41274</v>
      </c>
      <c r="C4834" t="str">
        <f t="shared" si="75"/>
        <v>41274</v>
      </c>
      <c r="D4834" t="s">
        <v>357</v>
      </c>
      <c r="E4834" t="s">
        <v>2465</v>
      </c>
      <c r="F4834" t="s">
        <v>3345</v>
      </c>
      <c r="G4834" s="144">
        <v>152.85731274</v>
      </c>
      <c r="H4834" t="str">
        <f>IF(VLOOKUP(A4834,$J$4:$K$19,2)="Y",IF(G4834&lt;='State Zip Codes'!$P$4,'State Zip Codes'!$P$3,IF(G4834&lt;='State Zip Codes'!$Q$4,'State Zip Codes'!$Q$3,IF(G4834&lt;='State Zip Codes'!$R$4,'State Zip Codes'!$R$3,IF(G4834&lt;='State Zip Codes'!$S$4,'State Zip Codes'!$S$3,IF(G4834&lt;='State Zip Codes'!$T$4,'State Zip Codes'!$T$3,"OUT OF TERRITORY"))))),$U$3)</f>
        <v>Zone 5</v>
      </c>
    </row>
    <row r="4835" spans="1:8" x14ac:dyDescent="0.25">
      <c r="A4835" t="s">
        <v>371</v>
      </c>
      <c r="B4835">
        <v>40856</v>
      </c>
      <c r="C4835" t="str">
        <f t="shared" si="75"/>
        <v>40856</v>
      </c>
      <c r="D4835" t="s">
        <v>357</v>
      </c>
      <c r="E4835" t="s">
        <v>1003</v>
      </c>
      <c r="F4835" t="s">
        <v>3346</v>
      </c>
      <c r="G4835" s="144">
        <v>152.85731274</v>
      </c>
      <c r="H4835" t="str">
        <f>IF(VLOOKUP(A4835,$J$4:$K$19,2)="Y",IF(G4835&lt;='State Zip Codes'!$P$4,'State Zip Codes'!$P$3,IF(G4835&lt;='State Zip Codes'!$Q$4,'State Zip Codes'!$Q$3,IF(G4835&lt;='State Zip Codes'!$R$4,'State Zip Codes'!$R$3,IF(G4835&lt;='State Zip Codes'!$S$4,'State Zip Codes'!$S$3,IF(G4835&lt;='State Zip Codes'!$T$4,'State Zip Codes'!$T$3,"OUT OF TERRITORY"))))),$U$3)</f>
        <v>Zone 5</v>
      </c>
    </row>
    <row r="4836" spans="1:8" x14ac:dyDescent="0.25">
      <c r="A4836" t="s">
        <v>371</v>
      </c>
      <c r="B4836">
        <v>41831</v>
      </c>
      <c r="C4836" t="str">
        <f t="shared" si="75"/>
        <v>41831</v>
      </c>
      <c r="D4836" t="s">
        <v>357</v>
      </c>
      <c r="E4836" t="s">
        <v>3324</v>
      </c>
      <c r="F4836" t="s">
        <v>3347</v>
      </c>
      <c r="G4836" s="144">
        <v>152.85731274</v>
      </c>
      <c r="H4836" t="str">
        <f>IF(VLOOKUP(A4836,$J$4:$K$19,2)="Y",IF(G4836&lt;='State Zip Codes'!$P$4,'State Zip Codes'!$P$3,IF(G4836&lt;='State Zip Codes'!$Q$4,'State Zip Codes'!$Q$3,IF(G4836&lt;='State Zip Codes'!$R$4,'State Zip Codes'!$R$3,IF(G4836&lt;='State Zip Codes'!$S$4,'State Zip Codes'!$S$3,IF(G4836&lt;='State Zip Codes'!$T$4,'State Zip Codes'!$T$3,"OUT OF TERRITORY"))))),$U$3)</f>
        <v>Zone 5</v>
      </c>
    </row>
    <row r="4837" spans="1:8" x14ac:dyDescent="0.25">
      <c r="A4837" t="s">
        <v>371</v>
      </c>
      <c r="B4837">
        <v>41774</v>
      </c>
      <c r="C4837" t="str">
        <f t="shared" si="75"/>
        <v>41774</v>
      </c>
      <c r="D4837" t="s">
        <v>357</v>
      </c>
      <c r="E4837" t="s">
        <v>1066</v>
      </c>
      <c r="F4837" t="s">
        <v>3348</v>
      </c>
      <c r="G4837" s="144">
        <v>152.85731274</v>
      </c>
      <c r="H4837" t="str">
        <f>IF(VLOOKUP(A4837,$J$4:$K$19,2)="Y",IF(G4837&lt;='State Zip Codes'!$P$4,'State Zip Codes'!$P$3,IF(G4837&lt;='State Zip Codes'!$Q$4,'State Zip Codes'!$Q$3,IF(G4837&lt;='State Zip Codes'!$R$4,'State Zip Codes'!$R$3,IF(G4837&lt;='State Zip Codes'!$S$4,'State Zip Codes'!$S$3,IF(G4837&lt;='State Zip Codes'!$T$4,'State Zip Codes'!$T$3,"OUT OF TERRITORY"))))),$U$3)</f>
        <v>Zone 5</v>
      </c>
    </row>
    <row r="4838" spans="1:8" x14ac:dyDescent="0.25">
      <c r="A4838" t="s">
        <v>371</v>
      </c>
      <c r="B4838">
        <v>41760</v>
      </c>
      <c r="C4838" t="str">
        <f t="shared" si="75"/>
        <v>41760</v>
      </c>
      <c r="D4838" t="s">
        <v>357</v>
      </c>
      <c r="E4838" t="s">
        <v>1066</v>
      </c>
      <c r="F4838" t="s">
        <v>3349</v>
      </c>
      <c r="G4838" s="144">
        <v>153.47868392999999</v>
      </c>
      <c r="H4838" t="str">
        <f>IF(VLOOKUP(A4838,$J$4:$K$19,2)="Y",IF(G4838&lt;='State Zip Codes'!$P$4,'State Zip Codes'!$P$3,IF(G4838&lt;='State Zip Codes'!$Q$4,'State Zip Codes'!$Q$3,IF(G4838&lt;='State Zip Codes'!$R$4,'State Zip Codes'!$R$3,IF(G4838&lt;='State Zip Codes'!$S$4,'State Zip Codes'!$S$3,IF(G4838&lt;='State Zip Codes'!$T$4,'State Zip Codes'!$T$3,"OUT OF TERRITORY"))))),$U$3)</f>
        <v>Zone 5</v>
      </c>
    </row>
    <row r="4839" spans="1:8" x14ac:dyDescent="0.25">
      <c r="A4839" t="s">
        <v>371</v>
      </c>
      <c r="B4839">
        <v>42223</v>
      </c>
      <c r="C4839" t="str">
        <f t="shared" si="75"/>
        <v>42223</v>
      </c>
      <c r="D4839" t="s">
        <v>357</v>
      </c>
      <c r="E4839" t="s">
        <v>2043</v>
      </c>
      <c r="F4839" t="s">
        <v>3350</v>
      </c>
      <c r="G4839" s="144">
        <v>153.47868392999999</v>
      </c>
      <c r="H4839" t="str">
        <f>IF(VLOOKUP(A4839,$J$4:$K$19,2)="Y",IF(G4839&lt;='State Zip Codes'!$P$4,'State Zip Codes'!$P$3,IF(G4839&lt;='State Zip Codes'!$Q$4,'State Zip Codes'!$Q$3,IF(G4839&lt;='State Zip Codes'!$R$4,'State Zip Codes'!$R$3,IF(G4839&lt;='State Zip Codes'!$S$4,'State Zip Codes'!$S$3,IF(G4839&lt;='State Zip Codes'!$T$4,'State Zip Codes'!$T$3,"OUT OF TERRITORY"))))),$U$3)</f>
        <v>Zone 5</v>
      </c>
    </row>
    <row r="4840" spans="1:8" x14ac:dyDescent="0.25">
      <c r="A4840" t="s">
        <v>371</v>
      </c>
      <c r="B4840">
        <v>41168</v>
      </c>
      <c r="C4840" t="str">
        <f t="shared" si="75"/>
        <v>41168</v>
      </c>
      <c r="D4840" t="s">
        <v>357</v>
      </c>
      <c r="E4840" t="s">
        <v>3351</v>
      </c>
      <c r="F4840" t="s">
        <v>537</v>
      </c>
      <c r="G4840" s="144">
        <v>153.47868392999999</v>
      </c>
      <c r="H4840" t="str">
        <f>IF(VLOOKUP(A4840,$J$4:$K$19,2)="Y",IF(G4840&lt;='State Zip Codes'!$P$4,'State Zip Codes'!$P$3,IF(G4840&lt;='State Zip Codes'!$Q$4,'State Zip Codes'!$Q$3,IF(G4840&lt;='State Zip Codes'!$R$4,'State Zip Codes'!$R$3,IF(G4840&lt;='State Zip Codes'!$S$4,'State Zip Codes'!$S$3,IF(G4840&lt;='State Zip Codes'!$T$4,'State Zip Codes'!$T$3,"OUT OF TERRITORY"))))),$U$3)</f>
        <v>Zone 5</v>
      </c>
    </row>
    <row r="4841" spans="1:8" x14ac:dyDescent="0.25">
      <c r="A4841" t="s">
        <v>371</v>
      </c>
      <c r="B4841">
        <v>41216</v>
      </c>
      <c r="C4841" t="str">
        <f t="shared" si="75"/>
        <v>41216</v>
      </c>
      <c r="D4841" t="s">
        <v>357</v>
      </c>
      <c r="E4841" t="s">
        <v>2465</v>
      </c>
      <c r="F4841" t="s">
        <v>3352</v>
      </c>
      <c r="G4841" s="144">
        <v>153.47868392999999</v>
      </c>
      <c r="H4841" t="str">
        <f>IF(VLOOKUP(A4841,$J$4:$K$19,2)="Y",IF(G4841&lt;='State Zip Codes'!$P$4,'State Zip Codes'!$P$3,IF(G4841&lt;='State Zip Codes'!$Q$4,'State Zip Codes'!$Q$3,IF(G4841&lt;='State Zip Codes'!$R$4,'State Zip Codes'!$R$3,IF(G4841&lt;='State Zip Codes'!$S$4,'State Zip Codes'!$S$3,IF(G4841&lt;='State Zip Codes'!$T$4,'State Zip Codes'!$T$3,"OUT OF TERRITORY"))))),$U$3)</f>
        <v>Zone 5</v>
      </c>
    </row>
    <row r="4842" spans="1:8" x14ac:dyDescent="0.25">
      <c r="A4842" t="s">
        <v>371</v>
      </c>
      <c r="B4842">
        <v>40873</v>
      </c>
      <c r="C4842" t="str">
        <f t="shared" si="75"/>
        <v>40873</v>
      </c>
      <c r="D4842" t="s">
        <v>357</v>
      </c>
      <c r="E4842" t="s">
        <v>2895</v>
      </c>
      <c r="F4842" t="s">
        <v>3353</v>
      </c>
      <c r="G4842" s="144">
        <v>153.47868392999999</v>
      </c>
      <c r="H4842" t="str">
        <f>IF(VLOOKUP(A4842,$J$4:$K$19,2)="Y",IF(G4842&lt;='State Zip Codes'!$P$4,'State Zip Codes'!$P$3,IF(G4842&lt;='State Zip Codes'!$Q$4,'State Zip Codes'!$Q$3,IF(G4842&lt;='State Zip Codes'!$R$4,'State Zip Codes'!$R$3,IF(G4842&lt;='State Zip Codes'!$S$4,'State Zip Codes'!$S$3,IF(G4842&lt;='State Zip Codes'!$T$4,'State Zip Codes'!$T$3,"OUT OF TERRITORY"))))),$U$3)</f>
        <v>Zone 5</v>
      </c>
    </row>
    <row r="4843" spans="1:8" x14ac:dyDescent="0.25">
      <c r="A4843" t="s">
        <v>371</v>
      </c>
      <c r="B4843">
        <v>42254</v>
      </c>
      <c r="C4843" t="str">
        <f t="shared" si="75"/>
        <v>42254</v>
      </c>
      <c r="D4843" t="s">
        <v>357</v>
      </c>
      <c r="E4843" t="s">
        <v>2043</v>
      </c>
      <c r="F4843" t="s">
        <v>1893</v>
      </c>
      <c r="G4843" s="144">
        <v>154.10005511999998</v>
      </c>
      <c r="H4843" t="str">
        <f>IF(VLOOKUP(A4843,$J$4:$K$19,2)="Y",IF(G4843&lt;='State Zip Codes'!$P$4,'State Zip Codes'!$P$3,IF(G4843&lt;='State Zip Codes'!$Q$4,'State Zip Codes'!$Q$3,IF(G4843&lt;='State Zip Codes'!$R$4,'State Zip Codes'!$R$3,IF(G4843&lt;='State Zip Codes'!$S$4,'State Zip Codes'!$S$3,IF(G4843&lt;='State Zip Codes'!$T$4,'State Zip Codes'!$T$3,"OUT OF TERRITORY"))))),$U$3)</f>
        <v>Zone 5</v>
      </c>
    </row>
    <row r="4844" spans="1:8" x14ac:dyDescent="0.25">
      <c r="A4844" t="s">
        <v>371</v>
      </c>
      <c r="B4844">
        <v>41616</v>
      </c>
      <c r="C4844" t="str">
        <f t="shared" si="75"/>
        <v>41616</v>
      </c>
      <c r="D4844" t="s">
        <v>357</v>
      </c>
      <c r="E4844" t="s">
        <v>2799</v>
      </c>
      <c r="F4844" t="s">
        <v>3354</v>
      </c>
      <c r="G4844" s="144">
        <v>154.10005511999998</v>
      </c>
      <c r="H4844" t="str">
        <f>IF(VLOOKUP(A4844,$J$4:$K$19,2)="Y",IF(G4844&lt;='State Zip Codes'!$P$4,'State Zip Codes'!$P$3,IF(G4844&lt;='State Zip Codes'!$Q$4,'State Zip Codes'!$Q$3,IF(G4844&lt;='State Zip Codes'!$R$4,'State Zip Codes'!$R$3,IF(G4844&lt;='State Zip Codes'!$S$4,'State Zip Codes'!$S$3,IF(G4844&lt;='State Zip Codes'!$T$4,'State Zip Codes'!$T$3,"OUT OF TERRITORY"))))),$U$3)</f>
        <v>Zone 5</v>
      </c>
    </row>
    <row r="4845" spans="1:8" x14ac:dyDescent="0.25">
      <c r="A4845" t="s">
        <v>371</v>
      </c>
      <c r="B4845">
        <v>41257</v>
      </c>
      <c r="C4845" t="str">
        <f t="shared" si="75"/>
        <v>41257</v>
      </c>
      <c r="D4845" t="s">
        <v>357</v>
      </c>
      <c r="E4845" t="s">
        <v>2465</v>
      </c>
      <c r="F4845" t="s">
        <v>3355</v>
      </c>
      <c r="G4845" s="144">
        <v>154.10005511999998</v>
      </c>
      <c r="H4845" t="str">
        <f>IF(VLOOKUP(A4845,$J$4:$K$19,2)="Y",IF(G4845&lt;='State Zip Codes'!$P$4,'State Zip Codes'!$P$3,IF(G4845&lt;='State Zip Codes'!$Q$4,'State Zip Codes'!$Q$3,IF(G4845&lt;='State Zip Codes'!$R$4,'State Zip Codes'!$R$3,IF(G4845&lt;='State Zip Codes'!$S$4,'State Zip Codes'!$S$3,IF(G4845&lt;='State Zip Codes'!$T$4,'State Zip Codes'!$T$3,"OUT OF TERRITORY"))))),$U$3)</f>
        <v>Zone 5</v>
      </c>
    </row>
    <row r="4846" spans="1:8" x14ac:dyDescent="0.25">
      <c r="A4846" t="s">
        <v>371</v>
      </c>
      <c r="B4846">
        <v>40808</v>
      </c>
      <c r="C4846" t="str">
        <f t="shared" si="75"/>
        <v>40808</v>
      </c>
      <c r="D4846" t="s">
        <v>357</v>
      </c>
      <c r="E4846" t="s">
        <v>2895</v>
      </c>
      <c r="F4846" t="s">
        <v>3356</v>
      </c>
      <c r="G4846" s="144">
        <v>154.10005511999998</v>
      </c>
      <c r="H4846" t="str">
        <f>IF(VLOOKUP(A4846,$J$4:$K$19,2)="Y",IF(G4846&lt;='State Zip Codes'!$P$4,'State Zip Codes'!$P$3,IF(G4846&lt;='State Zip Codes'!$Q$4,'State Zip Codes'!$Q$3,IF(G4846&lt;='State Zip Codes'!$R$4,'State Zip Codes'!$R$3,IF(G4846&lt;='State Zip Codes'!$S$4,'State Zip Codes'!$S$3,IF(G4846&lt;='State Zip Codes'!$T$4,'State Zip Codes'!$T$3,"OUT OF TERRITORY"))))),$U$3)</f>
        <v>Zone 5</v>
      </c>
    </row>
    <row r="4847" spans="1:8" x14ac:dyDescent="0.25">
      <c r="A4847" t="s">
        <v>371</v>
      </c>
      <c r="B4847">
        <v>42038</v>
      </c>
      <c r="C4847" t="str">
        <f t="shared" si="75"/>
        <v>42038</v>
      </c>
      <c r="D4847" t="s">
        <v>357</v>
      </c>
      <c r="E4847" t="s">
        <v>3357</v>
      </c>
      <c r="F4847" t="s">
        <v>2471</v>
      </c>
      <c r="G4847" s="144">
        <v>154.72142631</v>
      </c>
      <c r="H4847" t="str">
        <f>IF(VLOOKUP(A4847,$J$4:$K$19,2)="Y",IF(G4847&lt;='State Zip Codes'!$P$4,'State Zip Codes'!$P$3,IF(G4847&lt;='State Zip Codes'!$Q$4,'State Zip Codes'!$Q$3,IF(G4847&lt;='State Zip Codes'!$R$4,'State Zip Codes'!$R$3,IF(G4847&lt;='State Zip Codes'!$S$4,'State Zip Codes'!$S$3,IF(G4847&lt;='State Zip Codes'!$T$4,'State Zip Codes'!$T$3,"OUT OF TERRITORY"))))),$U$3)</f>
        <v>Zone 5</v>
      </c>
    </row>
    <row r="4848" spans="1:8" x14ac:dyDescent="0.25">
      <c r="A4848" t="s">
        <v>371</v>
      </c>
      <c r="B4848">
        <v>41773</v>
      </c>
      <c r="C4848" t="str">
        <f t="shared" si="75"/>
        <v>41773</v>
      </c>
      <c r="D4848" t="s">
        <v>357</v>
      </c>
      <c r="E4848" t="s">
        <v>1066</v>
      </c>
      <c r="F4848" t="s">
        <v>3358</v>
      </c>
      <c r="G4848" s="144">
        <v>154.72142631</v>
      </c>
      <c r="H4848" t="str">
        <f>IF(VLOOKUP(A4848,$J$4:$K$19,2)="Y",IF(G4848&lt;='State Zip Codes'!$P$4,'State Zip Codes'!$P$3,IF(G4848&lt;='State Zip Codes'!$Q$4,'State Zip Codes'!$Q$3,IF(G4848&lt;='State Zip Codes'!$R$4,'State Zip Codes'!$R$3,IF(G4848&lt;='State Zip Codes'!$S$4,'State Zip Codes'!$S$3,IF(G4848&lt;='State Zip Codes'!$T$4,'State Zip Codes'!$T$3,"OUT OF TERRITORY"))))),$U$3)</f>
        <v>Zone 5</v>
      </c>
    </row>
    <row r="4849" spans="1:8" x14ac:dyDescent="0.25">
      <c r="A4849" t="s">
        <v>371</v>
      </c>
      <c r="B4849">
        <v>41607</v>
      </c>
      <c r="C4849" t="str">
        <f t="shared" si="75"/>
        <v>41607</v>
      </c>
      <c r="D4849" t="s">
        <v>357</v>
      </c>
      <c r="E4849" t="s">
        <v>2799</v>
      </c>
      <c r="F4849" t="s">
        <v>3359</v>
      </c>
      <c r="G4849" s="144">
        <v>154.72142631</v>
      </c>
      <c r="H4849" t="str">
        <f>IF(VLOOKUP(A4849,$J$4:$K$19,2)="Y",IF(G4849&lt;='State Zip Codes'!$P$4,'State Zip Codes'!$P$3,IF(G4849&lt;='State Zip Codes'!$Q$4,'State Zip Codes'!$Q$3,IF(G4849&lt;='State Zip Codes'!$R$4,'State Zip Codes'!$R$3,IF(G4849&lt;='State Zip Codes'!$S$4,'State Zip Codes'!$S$3,IF(G4849&lt;='State Zip Codes'!$T$4,'State Zip Codes'!$T$3,"OUT OF TERRITORY"))))),$U$3)</f>
        <v>Zone 5</v>
      </c>
    </row>
    <row r="4850" spans="1:8" x14ac:dyDescent="0.25">
      <c r="A4850" t="s">
        <v>371</v>
      </c>
      <c r="B4850">
        <v>40863</v>
      </c>
      <c r="C4850" t="str">
        <f t="shared" si="75"/>
        <v>40863</v>
      </c>
      <c r="D4850" t="s">
        <v>357</v>
      </c>
      <c r="E4850" t="s">
        <v>2895</v>
      </c>
      <c r="F4850" t="s">
        <v>3360</v>
      </c>
      <c r="G4850" s="144">
        <v>155.34279749999999</v>
      </c>
      <c r="H4850" t="str">
        <f>IF(VLOOKUP(A4850,$J$4:$K$19,2)="Y",IF(G4850&lt;='State Zip Codes'!$P$4,'State Zip Codes'!$P$3,IF(G4850&lt;='State Zip Codes'!$Q$4,'State Zip Codes'!$Q$3,IF(G4850&lt;='State Zip Codes'!$R$4,'State Zip Codes'!$R$3,IF(G4850&lt;='State Zip Codes'!$S$4,'State Zip Codes'!$S$3,IF(G4850&lt;='State Zip Codes'!$T$4,'State Zip Codes'!$T$3,"OUT OF TERRITORY"))))),$U$3)</f>
        <v>Zone 5</v>
      </c>
    </row>
    <row r="4851" spans="1:8" x14ac:dyDescent="0.25">
      <c r="A4851" t="s">
        <v>371</v>
      </c>
      <c r="B4851">
        <v>41763</v>
      </c>
      <c r="C4851" t="str">
        <f t="shared" si="75"/>
        <v>41763</v>
      </c>
      <c r="D4851" t="s">
        <v>357</v>
      </c>
      <c r="E4851" t="s">
        <v>1066</v>
      </c>
      <c r="F4851" t="s">
        <v>3361</v>
      </c>
      <c r="G4851" s="144">
        <v>155.34279749999999</v>
      </c>
      <c r="H4851" t="str">
        <f>IF(VLOOKUP(A4851,$J$4:$K$19,2)="Y",IF(G4851&lt;='State Zip Codes'!$P$4,'State Zip Codes'!$P$3,IF(G4851&lt;='State Zip Codes'!$Q$4,'State Zip Codes'!$Q$3,IF(G4851&lt;='State Zip Codes'!$R$4,'State Zip Codes'!$R$3,IF(G4851&lt;='State Zip Codes'!$S$4,'State Zip Codes'!$S$3,IF(G4851&lt;='State Zip Codes'!$T$4,'State Zip Codes'!$T$3,"OUT OF TERRITORY"))))),$U$3)</f>
        <v>Zone 5</v>
      </c>
    </row>
    <row r="4852" spans="1:8" x14ac:dyDescent="0.25">
      <c r="A4852" t="s">
        <v>371</v>
      </c>
      <c r="B4852">
        <v>41759</v>
      </c>
      <c r="C4852" t="str">
        <f t="shared" si="75"/>
        <v>41759</v>
      </c>
      <c r="D4852" t="s">
        <v>357</v>
      </c>
      <c r="E4852" t="s">
        <v>3324</v>
      </c>
      <c r="F4852" t="s">
        <v>3362</v>
      </c>
      <c r="G4852" s="144">
        <v>155.34279749999999</v>
      </c>
      <c r="H4852" t="str">
        <f>IF(VLOOKUP(A4852,$J$4:$K$19,2)="Y",IF(G4852&lt;='State Zip Codes'!$P$4,'State Zip Codes'!$P$3,IF(G4852&lt;='State Zip Codes'!$Q$4,'State Zip Codes'!$Q$3,IF(G4852&lt;='State Zip Codes'!$R$4,'State Zip Codes'!$R$3,IF(G4852&lt;='State Zip Codes'!$S$4,'State Zip Codes'!$S$3,IF(G4852&lt;='State Zip Codes'!$T$4,'State Zip Codes'!$T$3,"OUT OF TERRITORY"))))),$U$3)</f>
        <v>Zone 5</v>
      </c>
    </row>
    <row r="4853" spans="1:8" x14ac:dyDescent="0.25">
      <c r="A4853" t="s">
        <v>371</v>
      </c>
      <c r="B4853">
        <v>41201</v>
      </c>
      <c r="C4853" t="str">
        <f t="shared" si="75"/>
        <v>41201</v>
      </c>
      <c r="D4853" t="s">
        <v>357</v>
      </c>
      <c r="E4853" t="s">
        <v>2220</v>
      </c>
      <c r="F4853" t="s">
        <v>390</v>
      </c>
      <c r="G4853" s="144">
        <v>155.34279749999999</v>
      </c>
      <c r="H4853" t="str">
        <f>IF(VLOOKUP(A4853,$J$4:$K$19,2)="Y",IF(G4853&lt;='State Zip Codes'!$P$4,'State Zip Codes'!$P$3,IF(G4853&lt;='State Zip Codes'!$Q$4,'State Zip Codes'!$Q$3,IF(G4853&lt;='State Zip Codes'!$R$4,'State Zip Codes'!$R$3,IF(G4853&lt;='State Zip Codes'!$S$4,'State Zip Codes'!$S$3,IF(G4853&lt;='State Zip Codes'!$T$4,'State Zip Codes'!$T$3,"OUT OF TERRITORY"))))),$U$3)</f>
        <v>Zone 5</v>
      </c>
    </row>
    <row r="4854" spans="1:8" x14ac:dyDescent="0.25">
      <c r="A4854" t="s">
        <v>371</v>
      </c>
      <c r="B4854">
        <v>41268</v>
      </c>
      <c r="C4854" t="str">
        <f t="shared" si="75"/>
        <v>41268</v>
      </c>
      <c r="D4854" t="s">
        <v>357</v>
      </c>
      <c r="E4854" t="s">
        <v>2465</v>
      </c>
      <c r="F4854" t="s">
        <v>3363</v>
      </c>
      <c r="G4854" s="144">
        <v>155.34279749999999</v>
      </c>
      <c r="H4854" t="str">
        <f>IF(VLOOKUP(A4854,$J$4:$K$19,2)="Y",IF(G4854&lt;='State Zip Codes'!$P$4,'State Zip Codes'!$P$3,IF(G4854&lt;='State Zip Codes'!$Q$4,'State Zip Codes'!$Q$3,IF(G4854&lt;='State Zip Codes'!$R$4,'State Zip Codes'!$R$3,IF(G4854&lt;='State Zip Codes'!$S$4,'State Zip Codes'!$S$3,IF(G4854&lt;='State Zip Codes'!$T$4,'State Zip Codes'!$T$3,"OUT OF TERRITORY"))))),$U$3)</f>
        <v>Zone 5</v>
      </c>
    </row>
    <row r="4855" spans="1:8" x14ac:dyDescent="0.25">
      <c r="A4855" t="s">
        <v>371</v>
      </c>
      <c r="B4855">
        <v>41822</v>
      </c>
      <c r="C4855" t="str">
        <f t="shared" si="75"/>
        <v>41822</v>
      </c>
      <c r="D4855" t="s">
        <v>357</v>
      </c>
      <c r="E4855" t="s">
        <v>3324</v>
      </c>
      <c r="F4855" t="s">
        <v>3364</v>
      </c>
      <c r="G4855" s="144">
        <v>155.96416868999998</v>
      </c>
      <c r="H4855" t="str">
        <f>IF(VLOOKUP(A4855,$J$4:$K$19,2)="Y",IF(G4855&lt;='State Zip Codes'!$P$4,'State Zip Codes'!$P$3,IF(G4855&lt;='State Zip Codes'!$Q$4,'State Zip Codes'!$Q$3,IF(G4855&lt;='State Zip Codes'!$R$4,'State Zip Codes'!$R$3,IF(G4855&lt;='State Zip Codes'!$S$4,'State Zip Codes'!$S$3,IF(G4855&lt;='State Zip Codes'!$T$4,'State Zip Codes'!$T$3,"OUT OF TERRITORY"))))),$U$3)</f>
        <v>Zone 5</v>
      </c>
    </row>
    <row r="4856" spans="1:8" x14ac:dyDescent="0.25">
      <c r="A4856" t="s">
        <v>371</v>
      </c>
      <c r="B4856">
        <v>40806</v>
      </c>
      <c r="C4856" t="str">
        <f t="shared" si="75"/>
        <v>40806</v>
      </c>
      <c r="D4856" t="s">
        <v>357</v>
      </c>
      <c r="E4856" t="s">
        <v>2895</v>
      </c>
      <c r="F4856" t="s">
        <v>3365</v>
      </c>
      <c r="G4856" s="144">
        <v>155.96416868999998</v>
      </c>
      <c r="H4856" t="str">
        <f>IF(VLOOKUP(A4856,$J$4:$K$19,2)="Y",IF(G4856&lt;='State Zip Codes'!$P$4,'State Zip Codes'!$P$3,IF(G4856&lt;='State Zip Codes'!$Q$4,'State Zip Codes'!$Q$3,IF(G4856&lt;='State Zip Codes'!$R$4,'State Zip Codes'!$R$3,IF(G4856&lt;='State Zip Codes'!$S$4,'State Zip Codes'!$S$3,IF(G4856&lt;='State Zip Codes'!$T$4,'State Zip Codes'!$T$3,"OUT OF TERRITORY"))))),$U$3)</f>
        <v>Zone 5</v>
      </c>
    </row>
    <row r="4857" spans="1:8" x14ac:dyDescent="0.25">
      <c r="A4857" t="s">
        <v>371</v>
      </c>
      <c r="B4857">
        <v>41640</v>
      </c>
      <c r="C4857" t="str">
        <f t="shared" si="75"/>
        <v>41640</v>
      </c>
      <c r="D4857" t="s">
        <v>357</v>
      </c>
      <c r="E4857" t="s">
        <v>2799</v>
      </c>
      <c r="F4857" t="s">
        <v>3366</v>
      </c>
      <c r="G4857" s="144">
        <v>156.58553988</v>
      </c>
      <c r="H4857" t="str">
        <f>IF(VLOOKUP(A4857,$J$4:$K$19,2)="Y",IF(G4857&lt;='State Zip Codes'!$P$4,'State Zip Codes'!$P$3,IF(G4857&lt;='State Zip Codes'!$Q$4,'State Zip Codes'!$Q$3,IF(G4857&lt;='State Zip Codes'!$R$4,'State Zip Codes'!$R$3,IF(G4857&lt;='State Zip Codes'!$S$4,'State Zip Codes'!$S$3,IF(G4857&lt;='State Zip Codes'!$T$4,'State Zip Codes'!$T$3,"OUT OF TERRITORY"))))),$U$3)</f>
        <v>Zone 5</v>
      </c>
    </row>
    <row r="4858" spans="1:8" x14ac:dyDescent="0.25">
      <c r="A4858" t="s">
        <v>371</v>
      </c>
      <c r="B4858">
        <v>41263</v>
      </c>
      <c r="C4858" t="str">
        <f t="shared" si="75"/>
        <v>41263</v>
      </c>
      <c r="D4858" t="s">
        <v>357</v>
      </c>
      <c r="E4858" t="s">
        <v>2465</v>
      </c>
      <c r="F4858" t="s">
        <v>3367</v>
      </c>
      <c r="G4858" s="144">
        <v>156.58553988</v>
      </c>
      <c r="H4858" t="str">
        <f>IF(VLOOKUP(A4858,$J$4:$K$19,2)="Y",IF(G4858&lt;='State Zip Codes'!$P$4,'State Zip Codes'!$P$3,IF(G4858&lt;='State Zip Codes'!$Q$4,'State Zip Codes'!$Q$3,IF(G4858&lt;='State Zip Codes'!$R$4,'State Zip Codes'!$R$3,IF(G4858&lt;='State Zip Codes'!$S$4,'State Zip Codes'!$S$3,IF(G4858&lt;='State Zip Codes'!$T$4,'State Zip Codes'!$T$3,"OUT OF TERRITORY"))))),$U$3)</f>
        <v>Zone 5</v>
      </c>
    </row>
    <row r="4859" spans="1:8" x14ac:dyDescent="0.25">
      <c r="A4859" t="s">
        <v>371</v>
      </c>
      <c r="B4859">
        <v>41102</v>
      </c>
      <c r="C4859" t="str">
        <f t="shared" si="75"/>
        <v>41102</v>
      </c>
      <c r="D4859" t="s">
        <v>357</v>
      </c>
      <c r="E4859" t="s">
        <v>3351</v>
      </c>
      <c r="F4859" t="s">
        <v>2119</v>
      </c>
      <c r="G4859" s="144">
        <v>156.58553988</v>
      </c>
      <c r="H4859" t="str">
        <f>IF(VLOOKUP(A4859,$J$4:$K$19,2)="Y",IF(G4859&lt;='State Zip Codes'!$P$4,'State Zip Codes'!$P$3,IF(G4859&lt;='State Zip Codes'!$Q$4,'State Zip Codes'!$Q$3,IF(G4859&lt;='State Zip Codes'!$R$4,'State Zip Codes'!$R$3,IF(G4859&lt;='State Zip Codes'!$S$4,'State Zip Codes'!$S$3,IF(G4859&lt;='State Zip Codes'!$T$4,'State Zip Codes'!$T$3,"OUT OF TERRITORY"))))),$U$3)</f>
        <v>Zone 5</v>
      </c>
    </row>
    <row r="4860" spans="1:8" x14ac:dyDescent="0.25">
      <c r="A4860" t="s">
        <v>371</v>
      </c>
      <c r="B4860">
        <v>41139</v>
      </c>
      <c r="C4860" t="str">
        <f t="shared" si="75"/>
        <v>41139</v>
      </c>
      <c r="D4860" t="s">
        <v>357</v>
      </c>
      <c r="E4860" t="s">
        <v>2097</v>
      </c>
      <c r="F4860" t="s">
        <v>3368</v>
      </c>
      <c r="G4860" s="144">
        <v>156.58553988</v>
      </c>
      <c r="H4860" t="str">
        <f>IF(VLOOKUP(A4860,$J$4:$K$19,2)="Y",IF(G4860&lt;='State Zip Codes'!$P$4,'State Zip Codes'!$P$3,IF(G4860&lt;='State Zip Codes'!$Q$4,'State Zip Codes'!$Q$3,IF(G4860&lt;='State Zip Codes'!$R$4,'State Zip Codes'!$R$3,IF(G4860&lt;='State Zip Codes'!$S$4,'State Zip Codes'!$S$3,IF(G4860&lt;='State Zip Codes'!$T$4,'State Zip Codes'!$T$3,"OUT OF TERRITORY"))))),$U$3)</f>
        <v>Zone 5</v>
      </c>
    </row>
    <row r="4861" spans="1:8" x14ac:dyDescent="0.25">
      <c r="A4861" t="s">
        <v>371</v>
      </c>
      <c r="B4861">
        <v>41839</v>
      </c>
      <c r="C4861" t="str">
        <f t="shared" si="75"/>
        <v>41839</v>
      </c>
      <c r="D4861" t="s">
        <v>357</v>
      </c>
      <c r="E4861" t="s">
        <v>3324</v>
      </c>
      <c r="F4861" t="s">
        <v>3369</v>
      </c>
      <c r="G4861" s="144">
        <v>156.58553988</v>
      </c>
      <c r="H4861" t="str">
        <f>IF(VLOOKUP(A4861,$J$4:$K$19,2)="Y",IF(G4861&lt;='State Zip Codes'!$P$4,'State Zip Codes'!$P$3,IF(G4861&lt;='State Zip Codes'!$Q$4,'State Zip Codes'!$Q$3,IF(G4861&lt;='State Zip Codes'!$R$4,'State Zip Codes'!$R$3,IF(G4861&lt;='State Zip Codes'!$S$4,'State Zip Codes'!$S$3,IF(G4861&lt;='State Zip Codes'!$T$4,'State Zip Codes'!$T$3,"OUT OF TERRITORY"))))),$U$3)</f>
        <v>Zone 5</v>
      </c>
    </row>
    <row r="4862" spans="1:8" x14ac:dyDescent="0.25">
      <c r="A4862" t="s">
        <v>371</v>
      </c>
      <c r="B4862">
        <v>40865</v>
      </c>
      <c r="C4862" t="str">
        <f t="shared" si="75"/>
        <v>40865</v>
      </c>
      <c r="D4862" t="s">
        <v>357</v>
      </c>
      <c r="E4862" t="s">
        <v>2895</v>
      </c>
      <c r="F4862" t="s">
        <v>3370</v>
      </c>
      <c r="G4862" s="144">
        <v>156.58553988</v>
      </c>
      <c r="H4862" t="str">
        <f>IF(VLOOKUP(A4862,$J$4:$K$19,2)="Y",IF(G4862&lt;='State Zip Codes'!$P$4,'State Zip Codes'!$P$3,IF(G4862&lt;='State Zip Codes'!$Q$4,'State Zip Codes'!$Q$3,IF(G4862&lt;='State Zip Codes'!$R$4,'State Zip Codes'!$R$3,IF(G4862&lt;='State Zip Codes'!$S$4,'State Zip Codes'!$S$3,IF(G4862&lt;='State Zip Codes'!$T$4,'State Zip Codes'!$T$3,"OUT OF TERRITORY"))))),$U$3)</f>
        <v>Zone 5</v>
      </c>
    </row>
    <row r="4863" spans="1:8" x14ac:dyDescent="0.25">
      <c r="A4863" t="s">
        <v>371</v>
      </c>
      <c r="B4863">
        <v>41260</v>
      </c>
      <c r="C4863" t="str">
        <f t="shared" si="75"/>
        <v>41260</v>
      </c>
      <c r="D4863" t="s">
        <v>357</v>
      </c>
      <c r="E4863" t="s">
        <v>2465</v>
      </c>
      <c r="F4863" t="s">
        <v>3371</v>
      </c>
      <c r="G4863" s="144">
        <v>156.58553988</v>
      </c>
      <c r="H4863" t="str">
        <f>IF(VLOOKUP(A4863,$J$4:$K$19,2)="Y",IF(G4863&lt;='State Zip Codes'!$P$4,'State Zip Codes'!$P$3,IF(G4863&lt;='State Zip Codes'!$Q$4,'State Zip Codes'!$Q$3,IF(G4863&lt;='State Zip Codes'!$R$4,'State Zip Codes'!$R$3,IF(G4863&lt;='State Zip Codes'!$S$4,'State Zip Codes'!$S$3,IF(G4863&lt;='State Zip Codes'!$T$4,'State Zip Codes'!$T$3,"OUT OF TERRITORY"))))),$U$3)</f>
        <v>Zone 5</v>
      </c>
    </row>
    <row r="4864" spans="1:8" x14ac:dyDescent="0.25">
      <c r="A4864" t="s">
        <v>371</v>
      </c>
      <c r="B4864">
        <v>41183</v>
      </c>
      <c r="C4864" t="str">
        <f t="shared" si="75"/>
        <v>41183</v>
      </c>
      <c r="D4864" t="s">
        <v>357</v>
      </c>
      <c r="E4864" t="s">
        <v>2097</v>
      </c>
      <c r="F4864" t="s">
        <v>2656</v>
      </c>
      <c r="G4864" s="144">
        <v>157.20691106999999</v>
      </c>
      <c r="H4864" t="str">
        <f>IF(VLOOKUP(A4864,$J$4:$K$19,2)="Y",IF(G4864&lt;='State Zip Codes'!$P$4,'State Zip Codes'!$P$3,IF(G4864&lt;='State Zip Codes'!$Q$4,'State Zip Codes'!$Q$3,IF(G4864&lt;='State Zip Codes'!$R$4,'State Zip Codes'!$R$3,IF(G4864&lt;='State Zip Codes'!$S$4,'State Zip Codes'!$S$3,IF(G4864&lt;='State Zip Codes'!$T$4,'State Zip Codes'!$T$3,"OUT OF TERRITORY"))))),$U$3)</f>
        <v>Zone 5</v>
      </c>
    </row>
    <row r="4865" spans="1:8" x14ac:dyDescent="0.25">
      <c r="A4865" t="s">
        <v>371</v>
      </c>
      <c r="B4865">
        <v>41240</v>
      </c>
      <c r="C4865" t="str">
        <f t="shared" si="75"/>
        <v>41240</v>
      </c>
      <c r="D4865" t="s">
        <v>357</v>
      </c>
      <c r="E4865" t="s">
        <v>2465</v>
      </c>
      <c r="F4865" t="s">
        <v>3372</v>
      </c>
      <c r="G4865" s="144">
        <v>157.20691106999999</v>
      </c>
      <c r="H4865" t="str">
        <f>IF(VLOOKUP(A4865,$J$4:$K$19,2)="Y",IF(G4865&lt;='State Zip Codes'!$P$4,'State Zip Codes'!$P$3,IF(G4865&lt;='State Zip Codes'!$Q$4,'State Zip Codes'!$Q$3,IF(G4865&lt;='State Zip Codes'!$R$4,'State Zip Codes'!$R$3,IF(G4865&lt;='State Zip Codes'!$S$4,'State Zip Codes'!$S$3,IF(G4865&lt;='State Zip Codes'!$T$4,'State Zip Codes'!$T$3,"OUT OF TERRITORY"))))),$U$3)</f>
        <v>Zone 5</v>
      </c>
    </row>
    <row r="4866" spans="1:8" x14ac:dyDescent="0.25">
      <c r="A4866" t="s">
        <v>371</v>
      </c>
      <c r="B4866">
        <v>41169</v>
      </c>
      <c r="C4866" t="str">
        <f t="shared" si="75"/>
        <v>41169</v>
      </c>
      <c r="D4866" t="s">
        <v>357</v>
      </c>
      <c r="E4866" t="s">
        <v>2097</v>
      </c>
      <c r="F4866" t="s">
        <v>3120</v>
      </c>
      <c r="G4866" s="144">
        <v>157.82828225999998</v>
      </c>
      <c r="H4866" t="str">
        <f>IF(VLOOKUP(A4866,$J$4:$K$19,2)="Y",IF(G4866&lt;='State Zip Codes'!$P$4,'State Zip Codes'!$P$3,IF(G4866&lt;='State Zip Codes'!$Q$4,'State Zip Codes'!$Q$3,IF(G4866&lt;='State Zip Codes'!$R$4,'State Zip Codes'!$R$3,IF(G4866&lt;='State Zip Codes'!$S$4,'State Zip Codes'!$S$3,IF(G4866&lt;='State Zip Codes'!$T$4,'State Zip Codes'!$T$3,"OUT OF TERRITORY"))))),$U$3)</f>
        <v>Zone 5</v>
      </c>
    </row>
    <row r="4867" spans="1:8" x14ac:dyDescent="0.25">
      <c r="A4867" t="s">
        <v>371</v>
      </c>
      <c r="B4867">
        <v>40831</v>
      </c>
      <c r="C4867" t="str">
        <f t="shared" si="75"/>
        <v>40831</v>
      </c>
      <c r="D4867" t="s">
        <v>357</v>
      </c>
      <c r="E4867" t="s">
        <v>2895</v>
      </c>
      <c r="F4867" t="s">
        <v>2895</v>
      </c>
      <c r="G4867" s="144">
        <v>157.82828225999998</v>
      </c>
      <c r="H4867" t="str">
        <f>IF(VLOOKUP(A4867,$J$4:$K$19,2)="Y",IF(G4867&lt;='State Zip Codes'!$P$4,'State Zip Codes'!$P$3,IF(G4867&lt;='State Zip Codes'!$Q$4,'State Zip Codes'!$Q$3,IF(G4867&lt;='State Zip Codes'!$R$4,'State Zip Codes'!$R$3,IF(G4867&lt;='State Zip Codes'!$S$4,'State Zip Codes'!$S$3,IF(G4867&lt;='State Zip Codes'!$T$4,'State Zip Codes'!$T$3,"OUT OF TERRITORY"))))),$U$3)</f>
        <v>Zone 5</v>
      </c>
    </row>
    <row r="4868" spans="1:8" x14ac:dyDescent="0.25">
      <c r="A4868" t="s">
        <v>371</v>
      </c>
      <c r="B4868">
        <v>40964</v>
      </c>
      <c r="C4868" t="str">
        <f t="shared" si="75"/>
        <v>40964</v>
      </c>
      <c r="D4868" t="s">
        <v>357</v>
      </c>
      <c r="E4868" t="s">
        <v>2895</v>
      </c>
      <c r="F4868" t="s">
        <v>3373</v>
      </c>
      <c r="G4868" s="144">
        <v>157.82828225999998</v>
      </c>
      <c r="H4868" t="str">
        <f>IF(VLOOKUP(A4868,$J$4:$K$19,2)="Y",IF(G4868&lt;='State Zip Codes'!$P$4,'State Zip Codes'!$P$3,IF(G4868&lt;='State Zip Codes'!$Q$4,'State Zip Codes'!$Q$3,IF(G4868&lt;='State Zip Codes'!$R$4,'State Zip Codes'!$R$3,IF(G4868&lt;='State Zip Codes'!$S$4,'State Zip Codes'!$S$3,IF(G4868&lt;='State Zip Codes'!$T$4,'State Zip Codes'!$T$3,"OUT OF TERRITORY"))))),$U$3)</f>
        <v>Zone 5</v>
      </c>
    </row>
    <row r="4869" spans="1:8" x14ac:dyDescent="0.25">
      <c r="A4869" t="s">
        <v>371</v>
      </c>
      <c r="B4869">
        <v>41731</v>
      </c>
      <c r="C4869" t="str">
        <f t="shared" ref="C4869:C4932" si="76">TRIM(CLEAN(B4869))</f>
        <v>41731</v>
      </c>
      <c r="D4869" t="s">
        <v>357</v>
      </c>
      <c r="E4869" t="s">
        <v>1066</v>
      </c>
      <c r="F4869" t="s">
        <v>3374</v>
      </c>
      <c r="G4869" s="144">
        <v>157.82828225999998</v>
      </c>
      <c r="H4869" t="str">
        <f>IF(VLOOKUP(A4869,$J$4:$K$19,2)="Y",IF(G4869&lt;='State Zip Codes'!$P$4,'State Zip Codes'!$P$3,IF(G4869&lt;='State Zip Codes'!$Q$4,'State Zip Codes'!$Q$3,IF(G4869&lt;='State Zip Codes'!$R$4,'State Zip Codes'!$R$3,IF(G4869&lt;='State Zip Codes'!$S$4,'State Zip Codes'!$S$3,IF(G4869&lt;='State Zip Codes'!$T$4,'State Zip Codes'!$T$3,"OUT OF TERRITORY"))))),$U$3)</f>
        <v>Zone 5</v>
      </c>
    </row>
    <row r="4870" spans="1:8" x14ac:dyDescent="0.25">
      <c r="A4870" t="s">
        <v>371</v>
      </c>
      <c r="B4870">
        <v>41834</v>
      </c>
      <c r="C4870" t="str">
        <f t="shared" si="76"/>
        <v>41834</v>
      </c>
      <c r="D4870" t="s">
        <v>357</v>
      </c>
      <c r="E4870" t="s">
        <v>3324</v>
      </c>
      <c r="F4870" t="s">
        <v>3375</v>
      </c>
      <c r="G4870" s="144">
        <v>157.82828225999998</v>
      </c>
      <c r="H4870" t="str">
        <f>IF(VLOOKUP(A4870,$J$4:$K$19,2)="Y",IF(G4870&lt;='State Zip Codes'!$P$4,'State Zip Codes'!$P$3,IF(G4870&lt;='State Zip Codes'!$Q$4,'State Zip Codes'!$Q$3,IF(G4870&lt;='State Zip Codes'!$R$4,'State Zip Codes'!$R$3,IF(G4870&lt;='State Zip Codes'!$S$4,'State Zip Codes'!$S$3,IF(G4870&lt;='State Zip Codes'!$T$4,'State Zip Codes'!$T$3,"OUT OF TERRITORY"))))),$U$3)</f>
        <v>Zone 5</v>
      </c>
    </row>
    <row r="4871" spans="1:8" x14ac:dyDescent="0.25">
      <c r="A4871" t="s">
        <v>371</v>
      </c>
      <c r="B4871">
        <v>41817</v>
      </c>
      <c r="C4871" t="str">
        <f t="shared" si="76"/>
        <v>41817</v>
      </c>
      <c r="D4871" t="s">
        <v>357</v>
      </c>
      <c r="E4871" t="s">
        <v>3324</v>
      </c>
      <c r="F4871" t="s">
        <v>3376</v>
      </c>
      <c r="G4871" s="144">
        <v>158.44965345</v>
      </c>
      <c r="H4871" t="str">
        <f>IF(VLOOKUP(A4871,$J$4:$K$19,2)="Y",IF(G4871&lt;='State Zip Codes'!$P$4,'State Zip Codes'!$P$3,IF(G4871&lt;='State Zip Codes'!$Q$4,'State Zip Codes'!$Q$3,IF(G4871&lt;='State Zip Codes'!$R$4,'State Zip Codes'!$R$3,IF(G4871&lt;='State Zip Codes'!$S$4,'State Zip Codes'!$S$3,IF(G4871&lt;='State Zip Codes'!$T$4,'State Zip Codes'!$T$3,"OUT OF TERRITORY"))))),$U$3)</f>
        <v>Zone 5</v>
      </c>
    </row>
    <row r="4872" spans="1:8" x14ac:dyDescent="0.25">
      <c r="A4872" t="s">
        <v>371</v>
      </c>
      <c r="B4872">
        <v>41232</v>
      </c>
      <c r="C4872" t="str">
        <f t="shared" si="76"/>
        <v>41232</v>
      </c>
      <c r="D4872" t="s">
        <v>357</v>
      </c>
      <c r="E4872" t="s">
        <v>2220</v>
      </c>
      <c r="F4872" t="s">
        <v>3377</v>
      </c>
      <c r="G4872" s="144">
        <v>158.44965345</v>
      </c>
      <c r="H4872" t="str">
        <f>IF(VLOOKUP(A4872,$J$4:$K$19,2)="Y",IF(G4872&lt;='State Zip Codes'!$P$4,'State Zip Codes'!$P$3,IF(G4872&lt;='State Zip Codes'!$Q$4,'State Zip Codes'!$Q$3,IF(G4872&lt;='State Zip Codes'!$R$4,'State Zip Codes'!$R$3,IF(G4872&lt;='State Zip Codes'!$S$4,'State Zip Codes'!$S$3,IF(G4872&lt;='State Zip Codes'!$T$4,'State Zip Codes'!$T$3,"OUT OF TERRITORY"))))),$U$3)</f>
        <v>Zone 5</v>
      </c>
    </row>
    <row r="4873" spans="1:8" x14ac:dyDescent="0.25">
      <c r="A4873" t="s">
        <v>371</v>
      </c>
      <c r="B4873">
        <v>41271</v>
      </c>
      <c r="C4873" t="str">
        <f t="shared" si="76"/>
        <v>41271</v>
      </c>
      <c r="D4873" t="s">
        <v>357</v>
      </c>
      <c r="E4873" t="s">
        <v>2465</v>
      </c>
      <c r="F4873" t="s">
        <v>2708</v>
      </c>
      <c r="G4873" s="144">
        <v>158.44965345</v>
      </c>
      <c r="H4873" t="str">
        <f>IF(VLOOKUP(A4873,$J$4:$K$19,2)="Y",IF(G4873&lt;='State Zip Codes'!$P$4,'State Zip Codes'!$P$3,IF(G4873&lt;='State Zip Codes'!$Q$4,'State Zip Codes'!$Q$3,IF(G4873&lt;='State Zip Codes'!$R$4,'State Zip Codes'!$R$3,IF(G4873&lt;='State Zip Codes'!$S$4,'State Zip Codes'!$S$3,IF(G4873&lt;='State Zip Codes'!$T$4,'State Zip Codes'!$T$3,"OUT OF TERRITORY"))))),$U$3)</f>
        <v>Zone 5</v>
      </c>
    </row>
    <row r="4874" spans="1:8" x14ac:dyDescent="0.25">
      <c r="A4874" t="s">
        <v>371</v>
      </c>
      <c r="B4874">
        <v>41630</v>
      </c>
      <c r="C4874" t="str">
        <f t="shared" si="76"/>
        <v>41630</v>
      </c>
      <c r="D4874" t="s">
        <v>357</v>
      </c>
      <c r="E4874" t="s">
        <v>2799</v>
      </c>
      <c r="F4874" t="s">
        <v>2889</v>
      </c>
      <c r="G4874" s="144">
        <v>158.44965345</v>
      </c>
      <c r="H4874" t="str">
        <f>IF(VLOOKUP(A4874,$J$4:$K$19,2)="Y",IF(G4874&lt;='State Zip Codes'!$P$4,'State Zip Codes'!$P$3,IF(G4874&lt;='State Zip Codes'!$Q$4,'State Zip Codes'!$Q$3,IF(G4874&lt;='State Zip Codes'!$R$4,'State Zip Codes'!$R$3,IF(G4874&lt;='State Zip Codes'!$S$4,'State Zip Codes'!$S$3,IF(G4874&lt;='State Zip Codes'!$T$4,'State Zip Codes'!$T$3,"OUT OF TERRITORY"))))),$U$3)</f>
        <v>Zone 5</v>
      </c>
    </row>
    <row r="4875" spans="1:8" x14ac:dyDescent="0.25">
      <c r="A4875" t="s">
        <v>371</v>
      </c>
      <c r="B4875">
        <v>41264</v>
      </c>
      <c r="C4875" t="str">
        <f t="shared" si="76"/>
        <v>41264</v>
      </c>
      <c r="D4875" t="s">
        <v>357</v>
      </c>
      <c r="E4875" t="s">
        <v>2220</v>
      </c>
      <c r="F4875" t="s">
        <v>3378</v>
      </c>
      <c r="G4875" s="144">
        <v>158.44965345</v>
      </c>
      <c r="H4875" t="str">
        <f>IF(VLOOKUP(A4875,$J$4:$K$19,2)="Y",IF(G4875&lt;='State Zip Codes'!$P$4,'State Zip Codes'!$P$3,IF(G4875&lt;='State Zip Codes'!$Q$4,'State Zip Codes'!$Q$3,IF(G4875&lt;='State Zip Codes'!$R$4,'State Zip Codes'!$R$3,IF(G4875&lt;='State Zip Codes'!$S$4,'State Zip Codes'!$S$3,IF(G4875&lt;='State Zip Codes'!$T$4,'State Zip Codes'!$T$3,"OUT OF TERRITORY"))))),$U$3)</f>
        <v>Zone 5</v>
      </c>
    </row>
    <row r="4876" spans="1:8" x14ac:dyDescent="0.25">
      <c r="A4876" t="s">
        <v>371</v>
      </c>
      <c r="B4876">
        <v>41234</v>
      </c>
      <c r="C4876" t="str">
        <f t="shared" si="76"/>
        <v>41234</v>
      </c>
      <c r="D4876" t="s">
        <v>357</v>
      </c>
      <c r="E4876" t="s">
        <v>2465</v>
      </c>
      <c r="F4876" t="s">
        <v>3379</v>
      </c>
      <c r="G4876" s="144">
        <v>159.07102463999999</v>
      </c>
      <c r="H4876" t="str">
        <f>IF(VLOOKUP(A4876,$J$4:$K$19,2)="Y",IF(G4876&lt;='State Zip Codes'!$P$4,'State Zip Codes'!$P$3,IF(G4876&lt;='State Zip Codes'!$Q$4,'State Zip Codes'!$Q$3,IF(G4876&lt;='State Zip Codes'!$R$4,'State Zip Codes'!$R$3,IF(G4876&lt;='State Zip Codes'!$S$4,'State Zip Codes'!$S$3,IF(G4876&lt;='State Zip Codes'!$T$4,'State Zip Codes'!$T$3,"OUT OF TERRITORY"))))),$U$3)</f>
        <v>Zone 5</v>
      </c>
    </row>
    <row r="4877" spans="1:8" x14ac:dyDescent="0.25">
      <c r="A4877" t="s">
        <v>371</v>
      </c>
      <c r="B4877">
        <v>40830</v>
      </c>
      <c r="C4877" t="str">
        <f t="shared" si="76"/>
        <v>40830</v>
      </c>
      <c r="D4877" t="s">
        <v>357</v>
      </c>
      <c r="E4877" t="s">
        <v>2895</v>
      </c>
      <c r="F4877" t="s">
        <v>3380</v>
      </c>
      <c r="G4877" s="144">
        <v>159.07102463999999</v>
      </c>
      <c r="H4877" t="str">
        <f>IF(VLOOKUP(A4877,$J$4:$K$19,2)="Y",IF(G4877&lt;='State Zip Codes'!$P$4,'State Zip Codes'!$P$3,IF(G4877&lt;='State Zip Codes'!$Q$4,'State Zip Codes'!$Q$3,IF(G4877&lt;='State Zip Codes'!$R$4,'State Zip Codes'!$R$3,IF(G4877&lt;='State Zip Codes'!$S$4,'State Zip Codes'!$S$3,IF(G4877&lt;='State Zip Codes'!$T$4,'State Zip Codes'!$T$3,"OUT OF TERRITORY"))))),$U$3)</f>
        <v>Zone 5</v>
      </c>
    </row>
    <row r="4878" spans="1:8" x14ac:dyDescent="0.25">
      <c r="A4878" t="s">
        <v>371</v>
      </c>
      <c r="B4878">
        <v>42211</v>
      </c>
      <c r="C4878" t="str">
        <f t="shared" si="76"/>
        <v>42211</v>
      </c>
      <c r="D4878" t="s">
        <v>357</v>
      </c>
      <c r="E4878" t="s">
        <v>3287</v>
      </c>
      <c r="F4878" t="s">
        <v>3381</v>
      </c>
      <c r="G4878" s="144">
        <v>159.07102463999999</v>
      </c>
      <c r="H4878" t="str">
        <f>IF(VLOOKUP(A4878,$J$4:$K$19,2)="Y",IF(G4878&lt;='State Zip Codes'!$P$4,'State Zip Codes'!$P$3,IF(G4878&lt;='State Zip Codes'!$Q$4,'State Zip Codes'!$Q$3,IF(G4878&lt;='State Zip Codes'!$R$4,'State Zip Codes'!$R$3,IF(G4878&lt;='State Zip Codes'!$S$4,'State Zip Codes'!$S$3,IF(G4878&lt;='State Zip Codes'!$T$4,'State Zip Codes'!$T$3,"OUT OF TERRITORY"))))),$U$3)</f>
        <v>Zone 5</v>
      </c>
    </row>
    <row r="4879" spans="1:8" x14ac:dyDescent="0.25">
      <c r="A4879" t="s">
        <v>371</v>
      </c>
      <c r="B4879">
        <v>41622</v>
      </c>
      <c r="C4879" t="str">
        <f t="shared" si="76"/>
        <v>41622</v>
      </c>
      <c r="D4879" t="s">
        <v>357</v>
      </c>
      <c r="E4879" t="s">
        <v>2799</v>
      </c>
      <c r="F4879" t="s">
        <v>3382</v>
      </c>
      <c r="G4879" s="144">
        <v>159.69239582999998</v>
      </c>
      <c r="H4879" t="str">
        <f>IF(VLOOKUP(A4879,$J$4:$K$19,2)="Y",IF(G4879&lt;='State Zip Codes'!$P$4,'State Zip Codes'!$P$3,IF(G4879&lt;='State Zip Codes'!$Q$4,'State Zip Codes'!$Q$3,IF(G4879&lt;='State Zip Codes'!$R$4,'State Zip Codes'!$R$3,IF(G4879&lt;='State Zip Codes'!$S$4,'State Zip Codes'!$S$3,IF(G4879&lt;='State Zip Codes'!$T$4,'State Zip Codes'!$T$3,"OUT OF TERRITORY"))))),$U$3)</f>
        <v>Zone 5</v>
      </c>
    </row>
    <row r="4880" spans="1:8" x14ac:dyDescent="0.25">
      <c r="A4880" t="s">
        <v>371</v>
      </c>
      <c r="B4880">
        <v>41836</v>
      </c>
      <c r="C4880" t="str">
        <f t="shared" si="76"/>
        <v>41836</v>
      </c>
      <c r="D4880" t="s">
        <v>357</v>
      </c>
      <c r="E4880" t="s">
        <v>3324</v>
      </c>
      <c r="F4880" t="s">
        <v>3383</v>
      </c>
      <c r="G4880" s="144">
        <v>159.69239582999998</v>
      </c>
      <c r="H4880" t="str">
        <f>IF(VLOOKUP(A4880,$J$4:$K$19,2)="Y",IF(G4880&lt;='State Zip Codes'!$P$4,'State Zip Codes'!$P$3,IF(G4880&lt;='State Zip Codes'!$Q$4,'State Zip Codes'!$Q$3,IF(G4880&lt;='State Zip Codes'!$R$4,'State Zip Codes'!$R$3,IF(G4880&lt;='State Zip Codes'!$S$4,'State Zip Codes'!$S$3,IF(G4880&lt;='State Zip Codes'!$T$4,'State Zip Codes'!$T$3,"OUT OF TERRITORY"))))),$U$3)</f>
        <v>Zone 5</v>
      </c>
    </row>
    <row r="4881" spans="1:8" x14ac:dyDescent="0.25">
      <c r="A4881" t="s">
        <v>371</v>
      </c>
      <c r="B4881">
        <v>41735</v>
      </c>
      <c r="C4881" t="str">
        <f t="shared" si="76"/>
        <v>41735</v>
      </c>
      <c r="D4881" t="s">
        <v>357</v>
      </c>
      <c r="E4881" t="s">
        <v>1066</v>
      </c>
      <c r="F4881" t="s">
        <v>3384</v>
      </c>
      <c r="G4881" s="144">
        <v>159.69239582999998</v>
      </c>
      <c r="H4881" t="str">
        <f>IF(VLOOKUP(A4881,$J$4:$K$19,2)="Y",IF(G4881&lt;='State Zip Codes'!$P$4,'State Zip Codes'!$P$3,IF(G4881&lt;='State Zip Codes'!$Q$4,'State Zip Codes'!$Q$3,IF(G4881&lt;='State Zip Codes'!$R$4,'State Zip Codes'!$R$3,IF(G4881&lt;='State Zip Codes'!$S$4,'State Zip Codes'!$S$3,IF(G4881&lt;='State Zip Codes'!$T$4,'State Zip Codes'!$T$3,"OUT OF TERRITORY"))))),$U$3)</f>
        <v>Zone 5</v>
      </c>
    </row>
    <row r="4882" spans="1:8" x14ac:dyDescent="0.25">
      <c r="A4882" t="s">
        <v>371</v>
      </c>
      <c r="B4882">
        <v>42078</v>
      </c>
      <c r="C4882" t="str">
        <f t="shared" si="76"/>
        <v>42078</v>
      </c>
      <c r="D4882" t="s">
        <v>357</v>
      </c>
      <c r="E4882" t="s">
        <v>1662</v>
      </c>
      <c r="F4882" t="s">
        <v>2285</v>
      </c>
      <c r="G4882" s="144">
        <v>159.69239582999998</v>
      </c>
      <c r="H4882" t="str">
        <f>IF(VLOOKUP(A4882,$J$4:$K$19,2)="Y",IF(G4882&lt;='State Zip Codes'!$P$4,'State Zip Codes'!$P$3,IF(G4882&lt;='State Zip Codes'!$Q$4,'State Zip Codes'!$Q$3,IF(G4882&lt;='State Zip Codes'!$R$4,'State Zip Codes'!$R$3,IF(G4882&lt;='State Zip Codes'!$S$4,'State Zip Codes'!$S$3,IF(G4882&lt;='State Zip Codes'!$T$4,'State Zip Codes'!$T$3,"OUT OF TERRITORY"))))),$U$3)</f>
        <v>Zone 5</v>
      </c>
    </row>
    <row r="4883" spans="1:8" x14ac:dyDescent="0.25">
      <c r="A4883" t="s">
        <v>371</v>
      </c>
      <c r="B4883">
        <v>41848</v>
      </c>
      <c r="C4883" t="str">
        <f t="shared" si="76"/>
        <v>41848</v>
      </c>
      <c r="D4883" t="s">
        <v>357</v>
      </c>
      <c r="E4883" t="s">
        <v>3385</v>
      </c>
      <c r="F4883" t="s">
        <v>2331</v>
      </c>
      <c r="G4883" s="144">
        <v>159.69239582999998</v>
      </c>
      <c r="H4883" t="str">
        <f>IF(VLOOKUP(A4883,$J$4:$K$19,2)="Y",IF(G4883&lt;='State Zip Codes'!$P$4,'State Zip Codes'!$P$3,IF(G4883&lt;='State Zip Codes'!$Q$4,'State Zip Codes'!$Q$3,IF(G4883&lt;='State Zip Codes'!$R$4,'State Zip Codes'!$R$3,IF(G4883&lt;='State Zip Codes'!$S$4,'State Zip Codes'!$S$3,IF(G4883&lt;='State Zip Codes'!$T$4,'State Zip Codes'!$T$3,"OUT OF TERRITORY"))))),$U$3)</f>
        <v>Zone 5</v>
      </c>
    </row>
    <row r="4884" spans="1:8" x14ac:dyDescent="0.25">
      <c r="A4884" t="s">
        <v>371</v>
      </c>
      <c r="B4884">
        <v>41645</v>
      </c>
      <c r="C4884" t="str">
        <f t="shared" si="76"/>
        <v>41645</v>
      </c>
      <c r="D4884" t="s">
        <v>357</v>
      </c>
      <c r="E4884" t="s">
        <v>2799</v>
      </c>
      <c r="F4884" t="s">
        <v>3386</v>
      </c>
      <c r="G4884" s="144">
        <v>159.69239582999998</v>
      </c>
      <c r="H4884" t="str">
        <f>IF(VLOOKUP(A4884,$J$4:$K$19,2)="Y",IF(G4884&lt;='State Zip Codes'!$P$4,'State Zip Codes'!$P$3,IF(G4884&lt;='State Zip Codes'!$Q$4,'State Zip Codes'!$Q$3,IF(G4884&lt;='State Zip Codes'!$R$4,'State Zip Codes'!$R$3,IF(G4884&lt;='State Zip Codes'!$S$4,'State Zip Codes'!$S$3,IF(G4884&lt;='State Zip Codes'!$T$4,'State Zip Codes'!$T$3,"OUT OF TERRITORY"))))),$U$3)</f>
        <v>Zone 5</v>
      </c>
    </row>
    <row r="4885" spans="1:8" x14ac:dyDescent="0.25">
      <c r="A4885" t="s">
        <v>371</v>
      </c>
      <c r="B4885">
        <v>41265</v>
      </c>
      <c r="C4885" t="str">
        <f t="shared" si="76"/>
        <v>41265</v>
      </c>
      <c r="D4885" t="s">
        <v>357</v>
      </c>
      <c r="E4885" t="s">
        <v>2465</v>
      </c>
      <c r="F4885" t="s">
        <v>3387</v>
      </c>
      <c r="G4885" s="144">
        <v>159.69239582999998</v>
      </c>
      <c r="H4885" t="str">
        <f>IF(VLOOKUP(A4885,$J$4:$K$19,2)="Y",IF(G4885&lt;='State Zip Codes'!$P$4,'State Zip Codes'!$P$3,IF(G4885&lt;='State Zip Codes'!$Q$4,'State Zip Codes'!$Q$3,IF(G4885&lt;='State Zip Codes'!$R$4,'State Zip Codes'!$R$3,IF(G4885&lt;='State Zip Codes'!$S$4,'State Zip Codes'!$S$3,IF(G4885&lt;='State Zip Codes'!$T$4,'State Zip Codes'!$T$3,"OUT OF TERRITORY"))))),$U$3)</f>
        <v>Zone 5</v>
      </c>
    </row>
    <row r="4886" spans="1:8" x14ac:dyDescent="0.25">
      <c r="A4886" t="s">
        <v>371</v>
      </c>
      <c r="B4886">
        <v>41653</v>
      </c>
      <c r="C4886" t="str">
        <f t="shared" si="76"/>
        <v>41653</v>
      </c>
      <c r="D4886" t="s">
        <v>357</v>
      </c>
      <c r="E4886" t="s">
        <v>2799</v>
      </c>
      <c r="F4886" t="s">
        <v>3388</v>
      </c>
      <c r="G4886" s="144">
        <v>159.69239582999998</v>
      </c>
      <c r="H4886" t="str">
        <f>IF(VLOOKUP(A4886,$J$4:$K$19,2)="Y",IF(G4886&lt;='State Zip Codes'!$P$4,'State Zip Codes'!$P$3,IF(G4886&lt;='State Zip Codes'!$Q$4,'State Zip Codes'!$Q$3,IF(G4886&lt;='State Zip Codes'!$R$4,'State Zip Codes'!$R$3,IF(G4886&lt;='State Zip Codes'!$S$4,'State Zip Codes'!$S$3,IF(G4886&lt;='State Zip Codes'!$T$4,'State Zip Codes'!$T$3,"OUT OF TERRITORY"))))),$U$3)</f>
        <v>Zone 5</v>
      </c>
    </row>
    <row r="4887" spans="1:8" x14ac:dyDescent="0.25">
      <c r="A4887" t="s">
        <v>371</v>
      </c>
      <c r="B4887">
        <v>41129</v>
      </c>
      <c r="C4887" t="str">
        <f t="shared" si="76"/>
        <v>41129</v>
      </c>
      <c r="D4887" t="s">
        <v>357</v>
      </c>
      <c r="E4887" t="s">
        <v>3351</v>
      </c>
      <c r="F4887" t="s">
        <v>3389</v>
      </c>
      <c r="G4887" s="144">
        <v>160.31376702</v>
      </c>
      <c r="H4887" t="str">
        <f>IF(VLOOKUP(A4887,$J$4:$K$19,2)="Y",IF(G4887&lt;='State Zip Codes'!$P$4,'State Zip Codes'!$P$3,IF(G4887&lt;='State Zip Codes'!$Q$4,'State Zip Codes'!$Q$3,IF(G4887&lt;='State Zip Codes'!$R$4,'State Zip Codes'!$R$3,IF(G4887&lt;='State Zip Codes'!$S$4,'State Zip Codes'!$S$3,IF(G4887&lt;='State Zip Codes'!$T$4,'State Zip Codes'!$T$3,"OUT OF TERRITORY"))))),$U$3)</f>
        <v>Zone 5</v>
      </c>
    </row>
    <row r="4888" spans="1:8" x14ac:dyDescent="0.25">
      <c r="A4888" t="s">
        <v>371</v>
      </c>
      <c r="B4888">
        <v>40870</v>
      </c>
      <c r="C4888" t="str">
        <f t="shared" si="76"/>
        <v>40870</v>
      </c>
      <c r="D4888" t="s">
        <v>357</v>
      </c>
      <c r="E4888" t="s">
        <v>2895</v>
      </c>
      <c r="F4888" t="s">
        <v>3390</v>
      </c>
      <c r="G4888" s="144">
        <v>160.31376702</v>
      </c>
      <c r="H4888" t="str">
        <f>IF(VLOOKUP(A4888,$J$4:$K$19,2)="Y",IF(G4888&lt;='State Zip Codes'!$P$4,'State Zip Codes'!$P$3,IF(G4888&lt;='State Zip Codes'!$Q$4,'State Zip Codes'!$Q$3,IF(G4888&lt;='State Zip Codes'!$R$4,'State Zip Codes'!$R$3,IF(G4888&lt;='State Zip Codes'!$S$4,'State Zip Codes'!$S$3,IF(G4888&lt;='State Zip Codes'!$T$4,'State Zip Codes'!$T$3,"OUT OF TERRITORY"))))),$U$3)</f>
        <v>Zone 5</v>
      </c>
    </row>
    <row r="4889" spans="1:8" x14ac:dyDescent="0.25">
      <c r="A4889" t="s">
        <v>371</v>
      </c>
      <c r="B4889">
        <v>41649</v>
      </c>
      <c r="C4889" t="str">
        <f t="shared" si="76"/>
        <v>41649</v>
      </c>
      <c r="D4889" t="s">
        <v>357</v>
      </c>
      <c r="E4889" t="s">
        <v>2799</v>
      </c>
      <c r="F4889" t="s">
        <v>976</v>
      </c>
      <c r="G4889" s="144">
        <v>160.31376702</v>
      </c>
      <c r="H4889" t="str">
        <f>IF(VLOOKUP(A4889,$J$4:$K$19,2)="Y",IF(G4889&lt;='State Zip Codes'!$P$4,'State Zip Codes'!$P$3,IF(G4889&lt;='State Zip Codes'!$Q$4,'State Zip Codes'!$Q$3,IF(G4889&lt;='State Zip Codes'!$R$4,'State Zip Codes'!$R$3,IF(G4889&lt;='State Zip Codes'!$S$4,'State Zip Codes'!$S$3,IF(G4889&lt;='State Zip Codes'!$T$4,'State Zip Codes'!$T$3,"OUT OF TERRITORY"))))),$U$3)</f>
        <v>Zone 5</v>
      </c>
    </row>
    <row r="4890" spans="1:8" x14ac:dyDescent="0.25">
      <c r="A4890" t="s">
        <v>371</v>
      </c>
      <c r="B4890">
        <v>41804</v>
      </c>
      <c r="C4890" t="str">
        <f t="shared" si="76"/>
        <v>41804</v>
      </c>
      <c r="D4890" t="s">
        <v>357</v>
      </c>
      <c r="E4890" t="s">
        <v>3385</v>
      </c>
      <c r="F4890" t="s">
        <v>3391</v>
      </c>
      <c r="G4890" s="144">
        <v>160.31376702</v>
      </c>
      <c r="H4890" t="str">
        <f>IF(VLOOKUP(A4890,$J$4:$K$19,2)="Y",IF(G4890&lt;='State Zip Codes'!$P$4,'State Zip Codes'!$P$3,IF(G4890&lt;='State Zip Codes'!$Q$4,'State Zip Codes'!$Q$3,IF(G4890&lt;='State Zip Codes'!$R$4,'State Zip Codes'!$R$3,IF(G4890&lt;='State Zip Codes'!$S$4,'State Zip Codes'!$S$3,IF(G4890&lt;='State Zip Codes'!$T$4,'State Zip Codes'!$T$3,"OUT OF TERRITORY"))))),$U$3)</f>
        <v>Zone 5</v>
      </c>
    </row>
    <row r="4891" spans="1:8" x14ac:dyDescent="0.25">
      <c r="A4891" t="s">
        <v>371</v>
      </c>
      <c r="B4891">
        <v>41230</v>
      </c>
      <c r="C4891" t="str">
        <f t="shared" si="76"/>
        <v>41230</v>
      </c>
      <c r="D4891" t="s">
        <v>357</v>
      </c>
      <c r="E4891" t="s">
        <v>2220</v>
      </c>
      <c r="F4891" t="s">
        <v>3392</v>
      </c>
      <c r="G4891" s="144">
        <v>160.31376702</v>
      </c>
      <c r="H4891" t="str">
        <f>IF(VLOOKUP(A4891,$J$4:$K$19,2)="Y",IF(G4891&lt;='State Zip Codes'!$P$4,'State Zip Codes'!$P$3,IF(G4891&lt;='State Zip Codes'!$Q$4,'State Zip Codes'!$Q$3,IF(G4891&lt;='State Zip Codes'!$R$4,'State Zip Codes'!$R$3,IF(G4891&lt;='State Zip Codes'!$S$4,'State Zip Codes'!$S$3,IF(G4891&lt;='State Zip Codes'!$T$4,'State Zip Codes'!$T$3,"OUT OF TERRITORY"))))),$U$3)</f>
        <v>Zone 5</v>
      </c>
    </row>
    <row r="4892" spans="1:8" x14ac:dyDescent="0.25">
      <c r="A4892" t="s">
        <v>371</v>
      </c>
      <c r="B4892">
        <v>41847</v>
      </c>
      <c r="C4892" t="str">
        <f t="shared" si="76"/>
        <v>41847</v>
      </c>
      <c r="D4892" t="s">
        <v>357</v>
      </c>
      <c r="E4892" t="s">
        <v>3324</v>
      </c>
      <c r="F4892" t="s">
        <v>3393</v>
      </c>
      <c r="G4892" s="144">
        <v>160.31376702</v>
      </c>
      <c r="H4892" t="str">
        <f>IF(VLOOKUP(A4892,$J$4:$K$19,2)="Y",IF(G4892&lt;='State Zip Codes'!$P$4,'State Zip Codes'!$P$3,IF(G4892&lt;='State Zip Codes'!$Q$4,'State Zip Codes'!$Q$3,IF(G4892&lt;='State Zip Codes'!$R$4,'State Zip Codes'!$R$3,IF(G4892&lt;='State Zip Codes'!$S$4,'State Zip Codes'!$S$3,IF(G4892&lt;='State Zip Codes'!$T$4,'State Zip Codes'!$T$3,"OUT OF TERRITORY"))))),$U$3)</f>
        <v>Zone 5</v>
      </c>
    </row>
    <row r="4893" spans="1:8" x14ac:dyDescent="0.25">
      <c r="A4893" t="s">
        <v>371</v>
      </c>
      <c r="B4893">
        <v>41861</v>
      </c>
      <c r="C4893" t="str">
        <f t="shared" si="76"/>
        <v>41861</v>
      </c>
      <c r="D4893" t="s">
        <v>357</v>
      </c>
      <c r="E4893" t="s">
        <v>3324</v>
      </c>
      <c r="F4893" t="s">
        <v>3394</v>
      </c>
      <c r="G4893" s="144">
        <v>160.31376702</v>
      </c>
      <c r="H4893" t="str">
        <f>IF(VLOOKUP(A4893,$J$4:$K$19,2)="Y",IF(G4893&lt;='State Zip Codes'!$P$4,'State Zip Codes'!$P$3,IF(G4893&lt;='State Zip Codes'!$Q$4,'State Zip Codes'!$Q$3,IF(G4893&lt;='State Zip Codes'!$R$4,'State Zip Codes'!$R$3,IF(G4893&lt;='State Zip Codes'!$S$4,'State Zip Codes'!$S$3,IF(G4893&lt;='State Zip Codes'!$T$4,'State Zip Codes'!$T$3,"OUT OF TERRITORY"))))),$U$3)</f>
        <v>Zone 5</v>
      </c>
    </row>
    <row r="4894" spans="1:8" x14ac:dyDescent="0.25">
      <c r="A4894" t="s">
        <v>371</v>
      </c>
      <c r="B4894">
        <v>41101</v>
      </c>
      <c r="C4894" t="str">
        <f t="shared" si="76"/>
        <v>41101</v>
      </c>
      <c r="D4894" t="s">
        <v>357</v>
      </c>
      <c r="E4894" t="s">
        <v>3351</v>
      </c>
      <c r="F4894" t="s">
        <v>2119</v>
      </c>
      <c r="G4894" s="144">
        <v>160.31376702</v>
      </c>
      <c r="H4894" t="str">
        <f>IF(VLOOKUP(A4894,$J$4:$K$19,2)="Y",IF(G4894&lt;='State Zip Codes'!$P$4,'State Zip Codes'!$P$3,IF(G4894&lt;='State Zip Codes'!$Q$4,'State Zip Codes'!$Q$3,IF(G4894&lt;='State Zip Codes'!$R$4,'State Zip Codes'!$R$3,IF(G4894&lt;='State Zip Codes'!$S$4,'State Zip Codes'!$S$3,IF(G4894&lt;='State Zip Codes'!$T$4,'State Zip Codes'!$T$3,"OUT OF TERRITORY"))))),$U$3)</f>
        <v>Zone 5</v>
      </c>
    </row>
    <row r="4895" spans="1:8" x14ac:dyDescent="0.25">
      <c r="A4895" t="s">
        <v>371</v>
      </c>
      <c r="B4895">
        <v>42055</v>
      </c>
      <c r="C4895" t="str">
        <f t="shared" si="76"/>
        <v>42055</v>
      </c>
      <c r="D4895" t="s">
        <v>357</v>
      </c>
      <c r="E4895" t="s">
        <v>3357</v>
      </c>
      <c r="F4895" t="s">
        <v>3395</v>
      </c>
      <c r="G4895" s="144">
        <v>160.93513820999999</v>
      </c>
      <c r="H4895" t="str">
        <f>IF(VLOOKUP(A4895,$J$4:$K$19,2)="Y",IF(G4895&lt;='State Zip Codes'!$P$4,'State Zip Codes'!$P$3,IF(G4895&lt;='State Zip Codes'!$Q$4,'State Zip Codes'!$Q$3,IF(G4895&lt;='State Zip Codes'!$R$4,'State Zip Codes'!$R$3,IF(G4895&lt;='State Zip Codes'!$S$4,'State Zip Codes'!$S$3,IF(G4895&lt;='State Zip Codes'!$T$4,'State Zip Codes'!$T$3,"OUT OF TERRITORY"))))),$U$3)</f>
        <v>Zone 5</v>
      </c>
    </row>
    <row r="4896" spans="1:8" x14ac:dyDescent="0.25">
      <c r="A4896" t="s">
        <v>371</v>
      </c>
      <c r="B4896">
        <v>41832</v>
      </c>
      <c r="C4896" t="str">
        <f t="shared" si="76"/>
        <v>41832</v>
      </c>
      <c r="D4896" t="s">
        <v>357</v>
      </c>
      <c r="E4896" t="s">
        <v>3385</v>
      </c>
      <c r="F4896" t="s">
        <v>3385</v>
      </c>
      <c r="G4896" s="144">
        <v>160.93513820999999</v>
      </c>
      <c r="H4896" t="str">
        <f>IF(VLOOKUP(A4896,$J$4:$K$19,2)="Y",IF(G4896&lt;='State Zip Codes'!$P$4,'State Zip Codes'!$P$3,IF(G4896&lt;='State Zip Codes'!$Q$4,'State Zip Codes'!$Q$3,IF(G4896&lt;='State Zip Codes'!$R$4,'State Zip Codes'!$R$3,IF(G4896&lt;='State Zip Codes'!$S$4,'State Zip Codes'!$S$3,IF(G4896&lt;='State Zip Codes'!$T$4,'State Zip Codes'!$T$3,"OUT OF TERRITORY"))))),$U$3)</f>
        <v>Zone 5</v>
      </c>
    </row>
    <row r="4897" spans="1:8" x14ac:dyDescent="0.25">
      <c r="A4897" t="s">
        <v>371</v>
      </c>
      <c r="B4897">
        <v>41602</v>
      </c>
      <c r="C4897" t="str">
        <f t="shared" si="76"/>
        <v>41602</v>
      </c>
      <c r="D4897" t="s">
        <v>357</v>
      </c>
      <c r="E4897" t="s">
        <v>2799</v>
      </c>
      <c r="F4897" t="s">
        <v>3396</v>
      </c>
      <c r="G4897" s="144">
        <v>160.93513820999999</v>
      </c>
      <c r="H4897" t="str">
        <f>IF(VLOOKUP(A4897,$J$4:$K$19,2)="Y",IF(G4897&lt;='State Zip Codes'!$P$4,'State Zip Codes'!$P$3,IF(G4897&lt;='State Zip Codes'!$Q$4,'State Zip Codes'!$Q$3,IF(G4897&lt;='State Zip Codes'!$R$4,'State Zip Codes'!$R$3,IF(G4897&lt;='State Zip Codes'!$S$4,'State Zip Codes'!$S$3,IF(G4897&lt;='State Zip Codes'!$T$4,'State Zip Codes'!$T$3,"OUT OF TERRITORY"))))),$U$3)</f>
        <v>Zone 5</v>
      </c>
    </row>
    <row r="4898" spans="1:8" x14ac:dyDescent="0.25">
      <c r="A4898" t="s">
        <v>371</v>
      </c>
      <c r="B4898">
        <v>41666</v>
      </c>
      <c r="C4898" t="str">
        <f t="shared" si="76"/>
        <v>41666</v>
      </c>
      <c r="D4898" t="s">
        <v>357</v>
      </c>
      <c r="E4898" t="s">
        <v>2799</v>
      </c>
      <c r="F4898" t="s">
        <v>3397</v>
      </c>
      <c r="G4898" s="144">
        <v>160.93513820999999</v>
      </c>
      <c r="H4898" t="str">
        <f>IF(VLOOKUP(A4898,$J$4:$K$19,2)="Y",IF(G4898&lt;='State Zip Codes'!$P$4,'State Zip Codes'!$P$3,IF(G4898&lt;='State Zip Codes'!$Q$4,'State Zip Codes'!$Q$3,IF(G4898&lt;='State Zip Codes'!$R$4,'State Zip Codes'!$R$3,IF(G4898&lt;='State Zip Codes'!$S$4,'State Zip Codes'!$S$3,IF(G4898&lt;='State Zip Codes'!$T$4,'State Zip Codes'!$T$3,"OUT OF TERRITORY"))))),$U$3)</f>
        <v>Zone 5</v>
      </c>
    </row>
    <row r="4899" spans="1:8" x14ac:dyDescent="0.25">
      <c r="A4899" t="s">
        <v>371</v>
      </c>
      <c r="B4899">
        <v>40818</v>
      </c>
      <c r="C4899" t="str">
        <f t="shared" si="76"/>
        <v>40818</v>
      </c>
      <c r="D4899" t="s">
        <v>357</v>
      </c>
      <c r="E4899" t="s">
        <v>2895</v>
      </c>
      <c r="F4899" t="s">
        <v>3398</v>
      </c>
      <c r="G4899" s="144">
        <v>160.93513820999999</v>
      </c>
      <c r="H4899" t="str">
        <f>IF(VLOOKUP(A4899,$J$4:$K$19,2)="Y",IF(G4899&lt;='State Zip Codes'!$P$4,'State Zip Codes'!$P$3,IF(G4899&lt;='State Zip Codes'!$Q$4,'State Zip Codes'!$Q$3,IF(G4899&lt;='State Zip Codes'!$R$4,'State Zip Codes'!$R$3,IF(G4899&lt;='State Zip Codes'!$S$4,'State Zip Codes'!$S$3,IF(G4899&lt;='State Zip Codes'!$T$4,'State Zip Codes'!$T$3,"OUT OF TERRITORY"))))),$U$3)</f>
        <v>Zone 5</v>
      </c>
    </row>
    <row r="4900" spans="1:8" x14ac:dyDescent="0.25">
      <c r="A4900" t="s">
        <v>371</v>
      </c>
      <c r="B4900">
        <v>41819</v>
      </c>
      <c r="C4900" t="str">
        <f t="shared" si="76"/>
        <v>41819</v>
      </c>
      <c r="D4900" t="s">
        <v>357</v>
      </c>
      <c r="E4900" t="s">
        <v>3385</v>
      </c>
      <c r="F4900" t="s">
        <v>3399</v>
      </c>
      <c r="G4900" s="144">
        <v>160.93513820999999</v>
      </c>
      <c r="H4900" t="str">
        <f>IF(VLOOKUP(A4900,$J$4:$K$19,2)="Y",IF(G4900&lt;='State Zip Codes'!$P$4,'State Zip Codes'!$P$3,IF(G4900&lt;='State Zip Codes'!$Q$4,'State Zip Codes'!$Q$3,IF(G4900&lt;='State Zip Codes'!$R$4,'State Zip Codes'!$R$3,IF(G4900&lt;='State Zip Codes'!$S$4,'State Zip Codes'!$S$3,IF(G4900&lt;='State Zip Codes'!$T$4,'State Zip Codes'!$T$3,"OUT OF TERRITORY"))))),$U$3)</f>
        <v>Zone 5</v>
      </c>
    </row>
    <row r="4901" spans="1:8" x14ac:dyDescent="0.25">
      <c r="A4901" t="s">
        <v>371</v>
      </c>
      <c r="B4901">
        <v>41204</v>
      </c>
      <c r="C4901" t="str">
        <f t="shared" si="76"/>
        <v>41204</v>
      </c>
      <c r="D4901" t="s">
        <v>357</v>
      </c>
      <c r="E4901" t="s">
        <v>2465</v>
      </c>
      <c r="F4901" t="s">
        <v>3400</v>
      </c>
      <c r="G4901" s="144">
        <v>160.93513820999999</v>
      </c>
      <c r="H4901" t="str">
        <f>IF(VLOOKUP(A4901,$J$4:$K$19,2)="Y",IF(G4901&lt;='State Zip Codes'!$P$4,'State Zip Codes'!$P$3,IF(G4901&lt;='State Zip Codes'!$Q$4,'State Zip Codes'!$Q$3,IF(G4901&lt;='State Zip Codes'!$R$4,'State Zip Codes'!$R$3,IF(G4901&lt;='State Zip Codes'!$S$4,'State Zip Codes'!$S$3,IF(G4901&lt;='State Zip Codes'!$T$4,'State Zip Codes'!$T$3,"OUT OF TERRITORY"))))),$U$3)</f>
        <v>Zone 5</v>
      </c>
    </row>
    <row r="4902" spans="1:8" x14ac:dyDescent="0.25">
      <c r="A4902" t="s">
        <v>371</v>
      </c>
      <c r="B4902">
        <v>41844</v>
      </c>
      <c r="C4902" t="str">
        <f t="shared" si="76"/>
        <v>41844</v>
      </c>
      <c r="D4902" t="s">
        <v>357</v>
      </c>
      <c r="E4902" t="s">
        <v>3324</v>
      </c>
      <c r="F4902" t="s">
        <v>3401</v>
      </c>
      <c r="G4902" s="144">
        <v>160.93513820999999</v>
      </c>
      <c r="H4902" t="str">
        <f>IF(VLOOKUP(A4902,$J$4:$K$19,2)="Y",IF(G4902&lt;='State Zip Codes'!$P$4,'State Zip Codes'!$P$3,IF(G4902&lt;='State Zip Codes'!$Q$4,'State Zip Codes'!$Q$3,IF(G4902&lt;='State Zip Codes'!$R$4,'State Zip Codes'!$R$3,IF(G4902&lt;='State Zip Codes'!$S$4,'State Zip Codes'!$S$3,IF(G4902&lt;='State Zip Codes'!$T$4,'State Zip Codes'!$T$3,"OUT OF TERRITORY"))))),$U$3)</f>
        <v>Zone 5</v>
      </c>
    </row>
    <row r="4903" spans="1:8" x14ac:dyDescent="0.25">
      <c r="A4903" t="s">
        <v>371</v>
      </c>
      <c r="B4903">
        <v>41621</v>
      </c>
      <c r="C4903" t="str">
        <f t="shared" si="76"/>
        <v>41621</v>
      </c>
      <c r="D4903" t="s">
        <v>357</v>
      </c>
      <c r="E4903" t="s">
        <v>2799</v>
      </c>
      <c r="F4903" t="s">
        <v>3402</v>
      </c>
      <c r="G4903" s="144">
        <v>161.55650939999998</v>
      </c>
      <c r="H4903" t="str">
        <f>IF(VLOOKUP(A4903,$J$4:$K$19,2)="Y",IF(G4903&lt;='State Zip Codes'!$P$4,'State Zip Codes'!$P$3,IF(G4903&lt;='State Zip Codes'!$Q$4,'State Zip Codes'!$Q$3,IF(G4903&lt;='State Zip Codes'!$R$4,'State Zip Codes'!$R$3,IF(G4903&lt;='State Zip Codes'!$S$4,'State Zip Codes'!$S$3,IF(G4903&lt;='State Zip Codes'!$T$4,'State Zip Codes'!$T$3,"OUT OF TERRITORY"))))),$U$3)</f>
        <v>Zone 5</v>
      </c>
    </row>
    <row r="4904" spans="1:8" x14ac:dyDescent="0.25">
      <c r="A4904" t="s">
        <v>371</v>
      </c>
      <c r="B4904">
        <v>41114</v>
      </c>
      <c r="C4904" t="str">
        <f t="shared" si="76"/>
        <v>41114</v>
      </c>
      <c r="D4904" t="s">
        <v>357</v>
      </c>
      <c r="E4904" t="s">
        <v>3351</v>
      </c>
      <c r="F4904" t="s">
        <v>2119</v>
      </c>
      <c r="G4904" s="144">
        <v>161.55650939999998</v>
      </c>
      <c r="H4904" t="str">
        <f>IF(VLOOKUP(A4904,$J$4:$K$19,2)="Y",IF(G4904&lt;='State Zip Codes'!$P$4,'State Zip Codes'!$P$3,IF(G4904&lt;='State Zip Codes'!$Q$4,'State Zip Codes'!$Q$3,IF(G4904&lt;='State Zip Codes'!$R$4,'State Zip Codes'!$R$3,IF(G4904&lt;='State Zip Codes'!$S$4,'State Zip Codes'!$S$3,IF(G4904&lt;='State Zip Codes'!$T$4,'State Zip Codes'!$T$3,"OUT OF TERRITORY"))))),$U$3)</f>
        <v>Zone 5</v>
      </c>
    </row>
    <row r="4905" spans="1:8" x14ac:dyDescent="0.25">
      <c r="A4905" t="s">
        <v>371</v>
      </c>
      <c r="B4905">
        <v>41619</v>
      </c>
      <c r="C4905" t="str">
        <f t="shared" si="76"/>
        <v>41619</v>
      </c>
      <c r="D4905" t="s">
        <v>357</v>
      </c>
      <c r="E4905" t="s">
        <v>2799</v>
      </c>
      <c r="F4905" t="s">
        <v>3403</v>
      </c>
      <c r="G4905" s="144">
        <v>161.55650939999998</v>
      </c>
      <c r="H4905" t="str">
        <f>IF(VLOOKUP(A4905,$J$4:$K$19,2)="Y",IF(G4905&lt;='State Zip Codes'!$P$4,'State Zip Codes'!$P$3,IF(G4905&lt;='State Zip Codes'!$Q$4,'State Zip Codes'!$Q$3,IF(G4905&lt;='State Zip Codes'!$R$4,'State Zip Codes'!$R$3,IF(G4905&lt;='State Zip Codes'!$S$4,'State Zip Codes'!$S$3,IF(G4905&lt;='State Zip Codes'!$T$4,'State Zip Codes'!$T$3,"OUT OF TERRITORY"))))),$U$3)</f>
        <v>Zone 5</v>
      </c>
    </row>
    <row r="4906" spans="1:8" x14ac:dyDescent="0.25">
      <c r="A4906" t="s">
        <v>371</v>
      </c>
      <c r="B4906">
        <v>41821</v>
      </c>
      <c r="C4906" t="str">
        <f t="shared" si="76"/>
        <v>41821</v>
      </c>
      <c r="D4906" t="s">
        <v>357</v>
      </c>
      <c r="E4906" t="s">
        <v>3385</v>
      </c>
      <c r="F4906" t="s">
        <v>3404</v>
      </c>
      <c r="G4906" s="144">
        <v>162.17788059</v>
      </c>
      <c r="H4906" t="str">
        <f>IF(VLOOKUP(A4906,$J$4:$K$19,2)="Y",IF(G4906&lt;='State Zip Codes'!$P$4,'State Zip Codes'!$P$3,IF(G4906&lt;='State Zip Codes'!$Q$4,'State Zip Codes'!$Q$3,IF(G4906&lt;='State Zip Codes'!$R$4,'State Zip Codes'!$R$3,IF(G4906&lt;='State Zip Codes'!$S$4,'State Zip Codes'!$S$3,IF(G4906&lt;='State Zip Codes'!$T$4,'State Zip Codes'!$T$3,"OUT OF TERRITORY"))))),$U$3)</f>
        <v>Zone 5</v>
      </c>
    </row>
    <row r="4907" spans="1:8" x14ac:dyDescent="0.25">
      <c r="A4907" t="s">
        <v>371</v>
      </c>
      <c r="B4907">
        <v>41826</v>
      </c>
      <c r="C4907" t="str">
        <f t="shared" si="76"/>
        <v>41826</v>
      </c>
      <c r="D4907" t="s">
        <v>357</v>
      </c>
      <c r="E4907" t="s">
        <v>3385</v>
      </c>
      <c r="F4907" t="s">
        <v>3405</v>
      </c>
      <c r="G4907" s="144">
        <v>162.17788059</v>
      </c>
      <c r="H4907" t="str">
        <f>IF(VLOOKUP(A4907,$J$4:$K$19,2)="Y",IF(G4907&lt;='State Zip Codes'!$P$4,'State Zip Codes'!$P$3,IF(G4907&lt;='State Zip Codes'!$Q$4,'State Zip Codes'!$Q$3,IF(G4907&lt;='State Zip Codes'!$R$4,'State Zip Codes'!$R$3,IF(G4907&lt;='State Zip Codes'!$S$4,'State Zip Codes'!$S$3,IF(G4907&lt;='State Zip Codes'!$T$4,'State Zip Codes'!$T$3,"OUT OF TERRITORY"))))),$U$3)</f>
        <v>Zone 5</v>
      </c>
    </row>
    <row r="4908" spans="1:8" x14ac:dyDescent="0.25">
      <c r="A4908" t="s">
        <v>371</v>
      </c>
      <c r="B4908">
        <v>41643</v>
      </c>
      <c r="C4908" t="str">
        <f t="shared" si="76"/>
        <v>41643</v>
      </c>
      <c r="D4908" t="s">
        <v>357</v>
      </c>
      <c r="E4908" t="s">
        <v>2799</v>
      </c>
      <c r="F4908" t="s">
        <v>3406</v>
      </c>
      <c r="G4908" s="144">
        <v>162.17788059</v>
      </c>
      <c r="H4908" t="str">
        <f>IF(VLOOKUP(A4908,$J$4:$K$19,2)="Y",IF(G4908&lt;='State Zip Codes'!$P$4,'State Zip Codes'!$P$3,IF(G4908&lt;='State Zip Codes'!$Q$4,'State Zip Codes'!$Q$3,IF(G4908&lt;='State Zip Codes'!$R$4,'State Zip Codes'!$R$3,IF(G4908&lt;='State Zip Codes'!$S$4,'State Zip Codes'!$S$3,IF(G4908&lt;='State Zip Codes'!$T$4,'State Zip Codes'!$T$3,"OUT OF TERRITORY"))))),$U$3)</f>
        <v>Zone 5</v>
      </c>
    </row>
    <row r="4909" spans="1:8" x14ac:dyDescent="0.25">
      <c r="A4909" t="s">
        <v>371</v>
      </c>
      <c r="B4909">
        <v>40815</v>
      </c>
      <c r="C4909" t="str">
        <f t="shared" si="76"/>
        <v>40815</v>
      </c>
      <c r="D4909" t="s">
        <v>357</v>
      </c>
      <c r="E4909" t="s">
        <v>2895</v>
      </c>
      <c r="F4909" t="s">
        <v>3407</v>
      </c>
      <c r="G4909" s="144">
        <v>162.17788059</v>
      </c>
      <c r="H4909" t="str">
        <f>IF(VLOOKUP(A4909,$J$4:$K$19,2)="Y",IF(G4909&lt;='State Zip Codes'!$P$4,'State Zip Codes'!$P$3,IF(G4909&lt;='State Zip Codes'!$Q$4,'State Zip Codes'!$Q$3,IF(G4909&lt;='State Zip Codes'!$R$4,'State Zip Codes'!$R$3,IF(G4909&lt;='State Zip Codes'!$S$4,'State Zip Codes'!$S$3,IF(G4909&lt;='State Zip Codes'!$T$4,'State Zip Codes'!$T$3,"OUT OF TERRITORY"))))),$U$3)</f>
        <v>Zone 5</v>
      </c>
    </row>
    <row r="4910" spans="1:8" x14ac:dyDescent="0.25">
      <c r="A4910" t="s">
        <v>371</v>
      </c>
      <c r="B4910">
        <v>41601</v>
      </c>
      <c r="C4910" t="str">
        <f t="shared" si="76"/>
        <v>41601</v>
      </c>
      <c r="D4910" t="s">
        <v>357</v>
      </c>
      <c r="E4910" t="s">
        <v>2799</v>
      </c>
      <c r="F4910" t="s">
        <v>2794</v>
      </c>
      <c r="G4910" s="144">
        <v>162.17788059</v>
      </c>
      <c r="H4910" t="str">
        <f>IF(VLOOKUP(A4910,$J$4:$K$19,2)="Y",IF(G4910&lt;='State Zip Codes'!$P$4,'State Zip Codes'!$P$3,IF(G4910&lt;='State Zip Codes'!$Q$4,'State Zip Codes'!$Q$3,IF(G4910&lt;='State Zip Codes'!$R$4,'State Zip Codes'!$R$3,IF(G4910&lt;='State Zip Codes'!$S$4,'State Zip Codes'!$S$3,IF(G4910&lt;='State Zip Codes'!$T$4,'State Zip Codes'!$T$3,"OUT OF TERRITORY"))))),$U$3)</f>
        <v>Zone 5</v>
      </c>
    </row>
    <row r="4911" spans="1:8" x14ac:dyDescent="0.25">
      <c r="A4911" t="s">
        <v>371</v>
      </c>
      <c r="B4911">
        <v>41254</v>
      </c>
      <c r="C4911" t="str">
        <f t="shared" si="76"/>
        <v>41254</v>
      </c>
      <c r="D4911" t="s">
        <v>357</v>
      </c>
      <c r="E4911" t="s">
        <v>2465</v>
      </c>
      <c r="F4911" t="s">
        <v>3408</v>
      </c>
      <c r="G4911" s="144">
        <v>162.79925177999999</v>
      </c>
      <c r="H4911" t="str">
        <f>IF(VLOOKUP(A4911,$J$4:$K$19,2)="Y",IF(G4911&lt;='State Zip Codes'!$P$4,'State Zip Codes'!$P$3,IF(G4911&lt;='State Zip Codes'!$Q$4,'State Zip Codes'!$Q$3,IF(G4911&lt;='State Zip Codes'!$R$4,'State Zip Codes'!$R$3,IF(G4911&lt;='State Zip Codes'!$S$4,'State Zip Codes'!$S$3,IF(G4911&lt;='State Zip Codes'!$T$4,'State Zip Codes'!$T$3,"OUT OF TERRITORY"))))),$U$3)</f>
        <v>Zone 5</v>
      </c>
    </row>
    <row r="4912" spans="1:8" x14ac:dyDescent="0.25">
      <c r="A4912" t="s">
        <v>371</v>
      </c>
      <c r="B4912">
        <v>41843</v>
      </c>
      <c r="C4912" t="str">
        <f t="shared" si="76"/>
        <v>41843</v>
      </c>
      <c r="D4912" t="s">
        <v>357</v>
      </c>
      <c r="E4912" t="s">
        <v>3324</v>
      </c>
      <c r="F4912" t="s">
        <v>3409</v>
      </c>
      <c r="G4912" s="144">
        <v>162.79925177999999</v>
      </c>
      <c r="H4912" t="str">
        <f>IF(VLOOKUP(A4912,$J$4:$K$19,2)="Y",IF(G4912&lt;='State Zip Codes'!$P$4,'State Zip Codes'!$P$3,IF(G4912&lt;='State Zip Codes'!$Q$4,'State Zip Codes'!$Q$3,IF(G4912&lt;='State Zip Codes'!$R$4,'State Zip Codes'!$R$3,IF(G4912&lt;='State Zip Codes'!$S$4,'State Zip Codes'!$S$3,IF(G4912&lt;='State Zip Codes'!$T$4,'State Zip Codes'!$T$3,"OUT OF TERRITORY"))))),$U$3)</f>
        <v>Zone 5</v>
      </c>
    </row>
    <row r="4913" spans="1:8" x14ac:dyDescent="0.25">
      <c r="A4913" t="s">
        <v>371</v>
      </c>
      <c r="B4913">
        <v>41859</v>
      </c>
      <c r="C4913" t="str">
        <f t="shared" si="76"/>
        <v>41859</v>
      </c>
      <c r="D4913" t="s">
        <v>357</v>
      </c>
      <c r="E4913" t="s">
        <v>3324</v>
      </c>
      <c r="F4913" t="s">
        <v>3410</v>
      </c>
      <c r="G4913" s="144">
        <v>162.79925177999999</v>
      </c>
      <c r="H4913" t="str">
        <f>IF(VLOOKUP(A4913,$J$4:$K$19,2)="Y",IF(G4913&lt;='State Zip Codes'!$P$4,'State Zip Codes'!$P$3,IF(G4913&lt;='State Zip Codes'!$Q$4,'State Zip Codes'!$Q$3,IF(G4913&lt;='State Zip Codes'!$R$4,'State Zip Codes'!$R$3,IF(G4913&lt;='State Zip Codes'!$S$4,'State Zip Codes'!$S$3,IF(G4913&lt;='State Zip Codes'!$T$4,'State Zip Codes'!$T$3,"OUT OF TERRITORY"))))),$U$3)</f>
        <v>Zone 5</v>
      </c>
    </row>
    <row r="4914" spans="1:8" x14ac:dyDescent="0.25">
      <c r="A4914" t="s">
        <v>371</v>
      </c>
      <c r="B4914">
        <v>41651</v>
      </c>
      <c r="C4914" t="str">
        <f t="shared" si="76"/>
        <v>41651</v>
      </c>
      <c r="D4914" t="s">
        <v>357</v>
      </c>
      <c r="E4914" t="s">
        <v>2799</v>
      </c>
      <c r="F4914" t="s">
        <v>3411</v>
      </c>
      <c r="G4914" s="144">
        <v>162.79925177999999</v>
      </c>
      <c r="H4914" t="str">
        <f>IF(VLOOKUP(A4914,$J$4:$K$19,2)="Y",IF(G4914&lt;='State Zip Codes'!$P$4,'State Zip Codes'!$P$3,IF(G4914&lt;='State Zip Codes'!$Q$4,'State Zip Codes'!$Q$3,IF(G4914&lt;='State Zip Codes'!$R$4,'State Zip Codes'!$R$3,IF(G4914&lt;='State Zip Codes'!$S$4,'State Zip Codes'!$S$3,IF(G4914&lt;='State Zip Codes'!$T$4,'State Zip Codes'!$T$3,"OUT OF TERRITORY"))))),$U$3)</f>
        <v>Zone 5</v>
      </c>
    </row>
    <row r="4915" spans="1:8" x14ac:dyDescent="0.25">
      <c r="A4915" t="s">
        <v>371</v>
      </c>
      <c r="B4915">
        <v>41655</v>
      </c>
      <c r="C4915" t="str">
        <f t="shared" si="76"/>
        <v>41655</v>
      </c>
      <c r="D4915" t="s">
        <v>357</v>
      </c>
      <c r="E4915" t="s">
        <v>2799</v>
      </c>
      <c r="F4915" t="s">
        <v>3412</v>
      </c>
      <c r="G4915" s="144">
        <v>162.79925177999999</v>
      </c>
      <c r="H4915" t="str">
        <f>IF(VLOOKUP(A4915,$J$4:$K$19,2)="Y",IF(G4915&lt;='State Zip Codes'!$P$4,'State Zip Codes'!$P$3,IF(G4915&lt;='State Zip Codes'!$Q$4,'State Zip Codes'!$Q$3,IF(G4915&lt;='State Zip Codes'!$R$4,'State Zip Codes'!$R$3,IF(G4915&lt;='State Zip Codes'!$S$4,'State Zip Codes'!$S$3,IF(G4915&lt;='State Zip Codes'!$T$4,'State Zip Codes'!$T$3,"OUT OF TERRITORY"))))),$U$3)</f>
        <v>Zone 5</v>
      </c>
    </row>
    <row r="4916" spans="1:8" x14ac:dyDescent="0.25">
      <c r="A4916" t="s">
        <v>371</v>
      </c>
      <c r="B4916">
        <v>41862</v>
      </c>
      <c r="C4916" t="str">
        <f t="shared" si="76"/>
        <v>41862</v>
      </c>
      <c r="D4916" t="s">
        <v>357</v>
      </c>
      <c r="E4916" t="s">
        <v>3324</v>
      </c>
      <c r="F4916" t="s">
        <v>3413</v>
      </c>
      <c r="G4916" s="144">
        <v>162.79925177999999</v>
      </c>
      <c r="H4916" t="str">
        <f>IF(VLOOKUP(A4916,$J$4:$K$19,2)="Y",IF(G4916&lt;='State Zip Codes'!$P$4,'State Zip Codes'!$P$3,IF(G4916&lt;='State Zip Codes'!$Q$4,'State Zip Codes'!$Q$3,IF(G4916&lt;='State Zip Codes'!$R$4,'State Zip Codes'!$R$3,IF(G4916&lt;='State Zip Codes'!$S$4,'State Zip Codes'!$S$3,IF(G4916&lt;='State Zip Codes'!$T$4,'State Zip Codes'!$T$3,"OUT OF TERRITORY"))))),$U$3)</f>
        <v>Zone 5</v>
      </c>
    </row>
    <row r="4917" spans="1:8" x14ac:dyDescent="0.25">
      <c r="A4917" t="s">
        <v>371</v>
      </c>
      <c r="B4917">
        <v>40828</v>
      </c>
      <c r="C4917" t="str">
        <f t="shared" si="76"/>
        <v>40828</v>
      </c>
      <c r="D4917" t="s">
        <v>357</v>
      </c>
      <c r="E4917" t="s">
        <v>2895</v>
      </c>
      <c r="F4917" t="s">
        <v>3414</v>
      </c>
      <c r="G4917" s="144">
        <v>162.79925177999999</v>
      </c>
      <c r="H4917" t="str">
        <f>IF(VLOOKUP(A4917,$J$4:$K$19,2)="Y",IF(G4917&lt;='State Zip Codes'!$P$4,'State Zip Codes'!$P$3,IF(G4917&lt;='State Zip Codes'!$Q$4,'State Zip Codes'!$Q$3,IF(G4917&lt;='State Zip Codes'!$R$4,'State Zip Codes'!$R$3,IF(G4917&lt;='State Zip Codes'!$S$4,'State Zip Codes'!$S$3,IF(G4917&lt;='State Zip Codes'!$T$4,'State Zip Codes'!$T$3,"OUT OF TERRITORY"))))),$U$3)</f>
        <v>Zone 5</v>
      </c>
    </row>
    <row r="4918" spans="1:8" x14ac:dyDescent="0.25">
      <c r="A4918" t="s">
        <v>371</v>
      </c>
      <c r="B4918">
        <v>42083</v>
      </c>
      <c r="C4918" t="str">
        <f t="shared" si="76"/>
        <v>42083</v>
      </c>
      <c r="D4918" t="s">
        <v>357</v>
      </c>
      <c r="E4918" t="s">
        <v>1662</v>
      </c>
      <c r="F4918" t="s">
        <v>3415</v>
      </c>
      <c r="G4918" s="144">
        <v>163.42062296999998</v>
      </c>
      <c r="H4918" t="str">
        <f>IF(VLOOKUP(A4918,$J$4:$K$19,2)="Y",IF(G4918&lt;='State Zip Codes'!$P$4,'State Zip Codes'!$P$3,IF(G4918&lt;='State Zip Codes'!$Q$4,'State Zip Codes'!$Q$3,IF(G4918&lt;='State Zip Codes'!$R$4,'State Zip Codes'!$R$3,IF(G4918&lt;='State Zip Codes'!$S$4,'State Zip Codes'!$S$3,IF(G4918&lt;='State Zip Codes'!$T$4,'State Zip Codes'!$T$3,"OUT OF TERRITORY"))))),$U$3)</f>
        <v>Zone 5</v>
      </c>
    </row>
    <row r="4919" spans="1:8" x14ac:dyDescent="0.25">
      <c r="A4919" t="s">
        <v>371</v>
      </c>
      <c r="B4919">
        <v>41845</v>
      </c>
      <c r="C4919" t="str">
        <f t="shared" si="76"/>
        <v>41845</v>
      </c>
      <c r="D4919" t="s">
        <v>357</v>
      </c>
      <c r="E4919" t="s">
        <v>3385</v>
      </c>
      <c r="F4919" t="s">
        <v>3416</v>
      </c>
      <c r="G4919" s="144">
        <v>164.04199416</v>
      </c>
      <c r="H4919" t="str">
        <f>IF(VLOOKUP(A4919,$J$4:$K$19,2)="Y",IF(G4919&lt;='State Zip Codes'!$P$4,'State Zip Codes'!$P$3,IF(G4919&lt;='State Zip Codes'!$Q$4,'State Zip Codes'!$Q$3,IF(G4919&lt;='State Zip Codes'!$R$4,'State Zip Codes'!$R$3,IF(G4919&lt;='State Zip Codes'!$S$4,'State Zip Codes'!$S$3,IF(G4919&lt;='State Zip Codes'!$T$4,'State Zip Codes'!$T$3,"OUT OF TERRITORY"))))),$U$3)</f>
        <v>Zone 5</v>
      </c>
    </row>
    <row r="4920" spans="1:8" x14ac:dyDescent="0.25">
      <c r="A4920" t="s">
        <v>371</v>
      </c>
      <c r="B4920">
        <v>41824</v>
      </c>
      <c r="C4920" t="str">
        <f t="shared" si="76"/>
        <v>41824</v>
      </c>
      <c r="D4920" t="s">
        <v>357</v>
      </c>
      <c r="E4920" t="s">
        <v>3385</v>
      </c>
      <c r="F4920" t="s">
        <v>3417</v>
      </c>
      <c r="G4920" s="144">
        <v>164.04199416</v>
      </c>
      <c r="H4920" t="str">
        <f>IF(VLOOKUP(A4920,$J$4:$K$19,2)="Y",IF(G4920&lt;='State Zip Codes'!$P$4,'State Zip Codes'!$P$3,IF(G4920&lt;='State Zip Codes'!$Q$4,'State Zip Codes'!$Q$3,IF(G4920&lt;='State Zip Codes'!$R$4,'State Zip Codes'!$R$3,IF(G4920&lt;='State Zip Codes'!$S$4,'State Zip Codes'!$S$3,IF(G4920&lt;='State Zip Codes'!$T$4,'State Zip Codes'!$T$3,"OUT OF TERRITORY"))))),$U$3)</f>
        <v>Zone 5</v>
      </c>
    </row>
    <row r="4921" spans="1:8" x14ac:dyDescent="0.25">
      <c r="A4921" t="s">
        <v>371</v>
      </c>
      <c r="B4921">
        <v>41262</v>
      </c>
      <c r="C4921" t="str">
        <f t="shared" si="76"/>
        <v>41262</v>
      </c>
      <c r="D4921" t="s">
        <v>357</v>
      </c>
      <c r="E4921" t="s">
        <v>976</v>
      </c>
      <c r="F4921" t="s">
        <v>3418</v>
      </c>
      <c r="G4921" s="144">
        <v>164.04199416</v>
      </c>
      <c r="H4921" t="str">
        <f>IF(VLOOKUP(A4921,$J$4:$K$19,2)="Y",IF(G4921&lt;='State Zip Codes'!$P$4,'State Zip Codes'!$P$3,IF(G4921&lt;='State Zip Codes'!$Q$4,'State Zip Codes'!$Q$3,IF(G4921&lt;='State Zip Codes'!$R$4,'State Zip Codes'!$R$3,IF(G4921&lt;='State Zip Codes'!$S$4,'State Zip Codes'!$S$3,IF(G4921&lt;='State Zip Codes'!$T$4,'State Zip Codes'!$T$3,"OUT OF TERRITORY"))))),$U$3)</f>
        <v>Zone 5</v>
      </c>
    </row>
    <row r="4922" spans="1:8" x14ac:dyDescent="0.25">
      <c r="A4922" t="s">
        <v>371</v>
      </c>
      <c r="B4922">
        <v>41833</v>
      </c>
      <c r="C4922" t="str">
        <f t="shared" si="76"/>
        <v>41833</v>
      </c>
      <c r="D4922" t="s">
        <v>357</v>
      </c>
      <c r="E4922" t="s">
        <v>3385</v>
      </c>
      <c r="F4922" t="s">
        <v>3419</v>
      </c>
      <c r="G4922" s="144">
        <v>164.04199416</v>
      </c>
      <c r="H4922" t="str">
        <f>IF(VLOOKUP(A4922,$J$4:$K$19,2)="Y",IF(G4922&lt;='State Zip Codes'!$P$4,'State Zip Codes'!$P$3,IF(G4922&lt;='State Zip Codes'!$Q$4,'State Zip Codes'!$Q$3,IF(G4922&lt;='State Zip Codes'!$R$4,'State Zip Codes'!$R$3,IF(G4922&lt;='State Zip Codes'!$S$4,'State Zip Codes'!$S$3,IF(G4922&lt;='State Zip Codes'!$T$4,'State Zip Codes'!$T$3,"OUT OF TERRITORY"))))),$U$3)</f>
        <v>Zone 5</v>
      </c>
    </row>
    <row r="4923" spans="1:8" x14ac:dyDescent="0.25">
      <c r="A4923" t="s">
        <v>371</v>
      </c>
      <c r="B4923">
        <v>42028</v>
      </c>
      <c r="C4923" t="str">
        <f t="shared" si="76"/>
        <v>42028</v>
      </c>
      <c r="D4923" t="s">
        <v>357</v>
      </c>
      <c r="E4923" t="s">
        <v>1662</v>
      </c>
      <c r="F4923" t="s">
        <v>3420</v>
      </c>
      <c r="G4923" s="144">
        <v>164.66336534999999</v>
      </c>
      <c r="H4923" t="str">
        <f>IF(VLOOKUP(A4923,$J$4:$K$19,2)="Y",IF(G4923&lt;='State Zip Codes'!$P$4,'State Zip Codes'!$P$3,IF(G4923&lt;='State Zip Codes'!$Q$4,'State Zip Codes'!$Q$3,IF(G4923&lt;='State Zip Codes'!$R$4,'State Zip Codes'!$R$3,IF(G4923&lt;='State Zip Codes'!$S$4,'State Zip Codes'!$S$3,IF(G4923&lt;='State Zip Codes'!$T$4,'State Zip Codes'!$T$3,"OUT OF TERRITORY"))))),$U$3)</f>
        <v>Zone 5</v>
      </c>
    </row>
    <row r="4924" spans="1:8" x14ac:dyDescent="0.25">
      <c r="A4924" t="s">
        <v>371</v>
      </c>
      <c r="B4924">
        <v>42047</v>
      </c>
      <c r="C4924" t="str">
        <f t="shared" si="76"/>
        <v>42047</v>
      </c>
      <c r="D4924" t="s">
        <v>357</v>
      </c>
      <c r="E4924" t="s">
        <v>1662</v>
      </c>
      <c r="F4924" t="s">
        <v>962</v>
      </c>
      <c r="G4924" s="144">
        <v>164.66336534999999</v>
      </c>
      <c r="H4924" t="str">
        <f>IF(VLOOKUP(A4924,$J$4:$K$19,2)="Y",IF(G4924&lt;='State Zip Codes'!$P$4,'State Zip Codes'!$P$3,IF(G4924&lt;='State Zip Codes'!$Q$4,'State Zip Codes'!$Q$3,IF(G4924&lt;='State Zip Codes'!$R$4,'State Zip Codes'!$R$3,IF(G4924&lt;='State Zip Codes'!$S$4,'State Zip Codes'!$S$3,IF(G4924&lt;='State Zip Codes'!$T$4,'State Zip Codes'!$T$3,"OUT OF TERRITORY"))))),$U$3)</f>
        <v>Zone 5</v>
      </c>
    </row>
    <row r="4925" spans="1:8" x14ac:dyDescent="0.25">
      <c r="A4925" t="s">
        <v>371</v>
      </c>
      <c r="B4925">
        <v>40820</v>
      </c>
      <c r="C4925" t="str">
        <f t="shared" si="76"/>
        <v>40820</v>
      </c>
      <c r="D4925" t="s">
        <v>357</v>
      </c>
      <c r="E4925" t="s">
        <v>2895</v>
      </c>
      <c r="F4925" t="s">
        <v>3421</v>
      </c>
      <c r="G4925" s="144">
        <v>164.66336534999999</v>
      </c>
      <c r="H4925" t="str">
        <f>IF(VLOOKUP(A4925,$J$4:$K$19,2)="Y",IF(G4925&lt;='State Zip Codes'!$P$4,'State Zip Codes'!$P$3,IF(G4925&lt;='State Zip Codes'!$Q$4,'State Zip Codes'!$Q$3,IF(G4925&lt;='State Zip Codes'!$R$4,'State Zip Codes'!$R$3,IF(G4925&lt;='State Zip Codes'!$S$4,'State Zip Codes'!$S$3,IF(G4925&lt;='State Zip Codes'!$T$4,'State Zip Codes'!$T$3,"OUT OF TERRITORY"))))),$U$3)</f>
        <v>Zone 5</v>
      </c>
    </row>
    <row r="4926" spans="1:8" x14ac:dyDescent="0.25">
      <c r="A4926" t="s">
        <v>371</v>
      </c>
      <c r="B4926">
        <v>41615</v>
      </c>
      <c r="C4926" t="str">
        <f t="shared" si="76"/>
        <v>41615</v>
      </c>
      <c r="D4926" t="s">
        <v>357</v>
      </c>
      <c r="E4926" t="s">
        <v>2799</v>
      </c>
      <c r="F4926" t="s">
        <v>1745</v>
      </c>
      <c r="G4926" s="144">
        <v>164.66336534999999</v>
      </c>
      <c r="H4926" t="str">
        <f>IF(VLOOKUP(A4926,$J$4:$K$19,2)="Y",IF(G4926&lt;='State Zip Codes'!$P$4,'State Zip Codes'!$P$3,IF(G4926&lt;='State Zip Codes'!$Q$4,'State Zip Codes'!$Q$3,IF(G4926&lt;='State Zip Codes'!$R$4,'State Zip Codes'!$R$3,IF(G4926&lt;='State Zip Codes'!$S$4,'State Zip Codes'!$S$3,IF(G4926&lt;='State Zip Codes'!$T$4,'State Zip Codes'!$T$3,"OUT OF TERRITORY"))))),$U$3)</f>
        <v>Zone 5</v>
      </c>
    </row>
    <row r="4927" spans="1:8" x14ac:dyDescent="0.25">
      <c r="A4927" t="s">
        <v>371</v>
      </c>
      <c r="B4927">
        <v>41603</v>
      </c>
      <c r="C4927" t="str">
        <f t="shared" si="76"/>
        <v>41603</v>
      </c>
      <c r="D4927" t="s">
        <v>357</v>
      </c>
      <c r="E4927" t="s">
        <v>2799</v>
      </c>
      <c r="F4927" t="s">
        <v>3422</v>
      </c>
      <c r="G4927" s="144">
        <v>165.28473653999998</v>
      </c>
      <c r="H4927" t="str">
        <f>IF(VLOOKUP(A4927,$J$4:$K$19,2)="Y",IF(G4927&lt;='State Zip Codes'!$P$4,'State Zip Codes'!$P$3,IF(G4927&lt;='State Zip Codes'!$Q$4,'State Zip Codes'!$Q$3,IF(G4927&lt;='State Zip Codes'!$R$4,'State Zip Codes'!$R$3,IF(G4927&lt;='State Zip Codes'!$S$4,'State Zip Codes'!$S$3,IF(G4927&lt;='State Zip Codes'!$T$4,'State Zip Codes'!$T$3,"OUT OF TERRITORY"))))),$U$3)</f>
        <v>Zone 5</v>
      </c>
    </row>
    <row r="4928" spans="1:8" x14ac:dyDescent="0.25">
      <c r="A4928" t="s">
        <v>371</v>
      </c>
      <c r="B4928">
        <v>41663</v>
      </c>
      <c r="C4928" t="str">
        <f t="shared" si="76"/>
        <v>41663</v>
      </c>
      <c r="D4928" t="s">
        <v>357</v>
      </c>
      <c r="E4928" t="s">
        <v>2799</v>
      </c>
      <c r="F4928" t="s">
        <v>3423</v>
      </c>
      <c r="G4928" s="144">
        <v>165.28473653999998</v>
      </c>
      <c r="H4928" t="str">
        <f>IF(VLOOKUP(A4928,$J$4:$K$19,2)="Y",IF(G4928&lt;='State Zip Codes'!$P$4,'State Zip Codes'!$P$3,IF(G4928&lt;='State Zip Codes'!$Q$4,'State Zip Codes'!$Q$3,IF(G4928&lt;='State Zip Codes'!$R$4,'State Zip Codes'!$R$3,IF(G4928&lt;='State Zip Codes'!$S$4,'State Zip Codes'!$S$3,IF(G4928&lt;='State Zip Codes'!$T$4,'State Zip Codes'!$T$3,"OUT OF TERRITORY"))))),$U$3)</f>
        <v>Zone 5</v>
      </c>
    </row>
    <row r="4929" spans="1:8" x14ac:dyDescent="0.25">
      <c r="A4929" t="s">
        <v>371</v>
      </c>
      <c r="B4929">
        <v>41642</v>
      </c>
      <c r="C4929" t="str">
        <f t="shared" si="76"/>
        <v>41642</v>
      </c>
      <c r="D4929" t="s">
        <v>357</v>
      </c>
      <c r="E4929" t="s">
        <v>2799</v>
      </c>
      <c r="F4929" t="s">
        <v>3424</v>
      </c>
      <c r="G4929" s="144">
        <v>165.90610773</v>
      </c>
      <c r="H4929" t="str">
        <f>IF(VLOOKUP(A4929,$J$4:$K$19,2)="Y",IF(G4929&lt;='State Zip Codes'!$P$4,'State Zip Codes'!$P$3,IF(G4929&lt;='State Zip Codes'!$Q$4,'State Zip Codes'!$Q$3,IF(G4929&lt;='State Zip Codes'!$R$4,'State Zip Codes'!$R$3,IF(G4929&lt;='State Zip Codes'!$S$4,'State Zip Codes'!$S$3,IF(G4929&lt;='State Zip Codes'!$T$4,'State Zip Codes'!$T$3,"OUT OF TERRITORY"))))),$U$3)</f>
        <v>Zone 5</v>
      </c>
    </row>
    <row r="4930" spans="1:8" x14ac:dyDescent="0.25">
      <c r="A4930" t="s">
        <v>371</v>
      </c>
      <c r="B4930">
        <v>41828</v>
      </c>
      <c r="C4930" t="str">
        <f t="shared" si="76"/>
        <v>41828</v>
      </c>
      <c r="D4930" t="s">
        <v>357</v>
      </c>
      <c r="E4930" t="s">
        <v>3324</v>
      </c>
      <c r="F4930" t="s">
        <v>3425</v>
      </c>
      <c r="G4930" s="144">
        <v>165.90610773</v>
      </c>
      <c r="H4930" t="str">
        <f>IF(VLOOKUP(A4930,$J$4:$K$19,2)="Y",IF(G4930&lt;='State Zip Codes'!$P$4,'State Zip Codes'!$P$3,IF(G4930&lt;='State Zip Codes'!$Q$4,'State Zip Codes'!$Q$3,IF(G4930&lt;='State Zip Codes'!$R$4,'State Zip Codes'!$R$3,IF(G4930&lt;='State Zip Codes'!$S$4,'State Zip Codes'!$S$3,IF(G4930&lt;='State Zip Codes'!$T$4,'State Zip Codes'!$T$3,"OUT OF TERRITORY"))))),$U$3)</f>
        <v>Zone 5</v>
      </c>
    </row>
    <row r="4931" spans="1:8" x14ac:dyDescent="0.25">
      <c r="A4931" t="s">
        <v>371</v>
      </c>
      <c r="B4931">
        <v>41631</v>
      </c>
      <c r="C4931" t="str">
        <f t="shared" si="76"/>
        <v>41631</v>
      </c>
      <c r="D4931" t="s">
        <v>357</v>
      </c>
      <c r="E4931" t="s">
        <v>2799</v>
      </c>
      <c r="F4931" t="s">
        <v>3426</v>
      </c>
      <c r="G4931" s="144">
        <v>165.90610773</v>
      </c>
      <c r="H4931" t="str">
        <f>IF(VLOOKUP(A4931,$J$4:$K$19,2)="Y",IF(G4931&lt;='State Zip Codes'!$P$4,'State Zip Codes'!$P$3,IF(G4931&lt;='State Zip Codes'!$Q$4,'State Zip Codes'!$Q$3,IF(G4931&lt;='State Zip Codes'!$R$4,'State Zip Codes'!$R$3,IF(G4931&lt;='State Zip Codes'!$S$4,'State Zip Codes'!$S$3,IF(G4931&lt;='State Zip Codes'!$T$4,'State Zip Codes'!$T$3,"OUT OF TERRITORY"))))),$U$3)</f>
        <v>Zone 5</v>
      </c>
    </row>
    <row r="4932" spans="1:8" x14ac:dyDescent="0.25">
      <c r="A4932" t="s">
        <v>371</v>
      </c>
      <c r="B4932">
        <v>42045</v>
      </c>
      <c r="C4932" t="str">
        <f t="shared" si="76"/>
        <v>42045</v>
      </c>
      <c r="D4932" t="s">
        <v>357</v>
      </c>
      <c r="E4932" t="s">
        <v>1662</v>
      </c>
      <c r="F4932" t="s">
        <v>3427</v>
      </c>
      <c r="G4932" s="144">
        <v>165.90610773</v>
      </c>
      <c r="H4932" t="str">
        <f>IF(VLOOKUP(A4932,$J$4:$K$19,2)="Y",IF(G4932&lt;='State Zip Codes'!$P$4,'State Zip Codes'!$P$3,IF(G4932&lt;='State Zip Codes'!$Q$4,'State Zip Codes'!$Q$3,IF(G4932&lt;='State Zip Codes'!$R$4,'State Zip Codes'!$R$3,IF(G4932&lt;='State Zip Codes'!$S$4,'State Zip Codes'!$S$3,IF(G4932&lt;='State Zip Codes'!$T$4,'State Zip Codes'!$T$3,"OUT OF TERRITORY"))))),$U$3)</f>
        <v>Zone 5</v>
      </c>
    </row>
    <row r="4933" spans="1:8" x14ac:dyDescent="0.25">
      <c r="A4933" t="s">
        <v>371</v>
      </c>
      <c r="B4933">
        <v>41214</v>
      </c>
      <c r="C4933" t="str">
        <f t="shared" ref="C4933:C4996" si="77">TRIM(CLEAN(B4933))</f>
        <v>41214</v>
      </c>
      <c r="D4933" t="s">
        <v>357</v>
      </c>
      <c r="E4933" t="s">
        <v>976</v>
      </c>
      <c r="F4933" t="s">
        <v>3428</v>
      </c>
      <c r="G4933" s="144">
        <v>165.90610773</v>
      </c>
      <c r="H4933" t="str">
        <f>IF(VLOOKUP(A4933,$J$4:$K$19,2)="Y",IF(G4933&lt;='State Zip Codes'!$P$4,'State Zip Codes'!$P$3,IF(G4933&lt;='State Zip Codes'!$Q$4,'State Zip Codes'!$Q$3,IF(G4933&lt;='State Zip Codes'!$R$4,'State Zip Codes'!$R$3,IF(G4933&lt;='State Zip Codes'!$S$4,'State Zip Codes'!$S$3,IF(G4933&lt;='State Zip Codes'!$T$4,'State Zip Codes'!$T$3,"OUT OF TERRITORY"))))),$U$3)</f>
        <v>Zone 5</v>
      </c>
    </row>
    <row r="4934" spans="1:8" x14ac:dyDescent="0.25">
      <c r="A4934" t="s">
        <v>371</v>
      </c>
      <c r="B4934">
        <v>40823</v>
      </c>
      <c r="C4934" t="str">
        <f t="shared" si="77"/>
        <v>40823</v>
      </c>
      <c r="D4934" t="s">
        <v>357</v>
      </c>
      <c r="E4934" t="s">
        <v>2895</v>
      </c>
      <c r="F4934" t="s">
        <v>2096</v>
      </c>
      <c r="G4934" s="144">
        <v>166.52747891999999</v>
      </c>
      <c r="H4934" t="str">
        <f>IF(VLOOKUP(A4934,$J$4:$K$19,2)="Y",IF(G4934&lt;='State Zip Codes'!$P$4,'State Zip Codes'!$P$3,IF(G4934&lt;='State Zip Codes'!$Q$4,'State Zip Codes'!$Q$3,IF(G4934&lt;='State Zip Codes'!$R$4,'State Zip Codes'!$R$3,IF(G4934&lt;='State Zip Codes'!$S$4,'State Zip Codes'!$S$3,IF(G4934&lt;='State Zip Codes'!$T$4,'State Zip Codes'!$T$3,"OUT OF TERRITORY"))))),$U$3)</f>
        <v>Zone 5</v>
      </c>
    </row>
    <row r="4935" spans="1:8" x14ac:dyDescent="0.25">
      <c r="A4935" t="s">
        <v>371</v>
      </c>
      <c r="B4935">
        <v>42081</v>
      </c>
      <c r="C4935" t="str">
        <f t="shared" si="77"/>
        <v>42081</v>
      </c>
      <c r="D4935" t="s">
        <v>357</v>
      </c>
      <c r="E4935" t="s">
        <v>1662</v>
      </c>
      <c r="F4935" t="s">
        <v>3429</v>
      </c>
      <c r="G4935" s="144">
        <v>166.52747891999999</v>
      </c>
      <c r="H4935" t="str">
        <f>IF(VLOOKUP(A4935,$J$4:$K$19,2)="Y",IF(G4935&lt;='State Zip Codes'!$P$4,'State Zip Codes'!$P$3,IF(G4935&lt;='State Zip Codes'!$Q$4,'State Zip Codes'!$Q$3,IF(G4935&lt;='State Zip Codes'!$R$4,'State Zip Codes'!$R$3,IF(G4935&lt;='State Zip Codes'!$S$4,'State Zip Codes'!$S$3,IF(G4935&lt;='State Zip Codes'!$T$4,'State Zip Codes'!$T$3,"OUT OF TERRITORY"))))),$U$3)</f>
        <v>Zone 5</v>
      </c>
    </row>
    <row r="4936" spans="1:8" x14ac:dyDescent="0.25">
      <c r="A4936" t="s">
        <v>371</v>
      </c>
      <c r="B4936">
        <v>41647</v>
      </c>
      <c r="C4936" t="str">
        <f t="shared" si="77"/>
        <v>41647</v>
      </c>
      <c r="D4936" t="s">
        <v>357</v>
      </c>
      <c r="E4936" t="s">
        <v>2799</v>
      </c>
      <c r="F4936" t="s">
        <v>3430</v>
      </c>
      <c r="G4936" s="144">
        <v>166.52747891999999</v>
      </c>
      <c r="H4936" t="str">
        <f>IF(VLOOKUP(A4936,$J$4:$K$19,2)="Y",IF(G4936&lt;='State Zip Codes'!$P$4,'State Zip Codes'!$P$3,IF(G4936&lt;='State Zip Codes'!$Q$4,'State Zip Codes'!$Q$3,IF(G4936&lt;='State Zip Codes'!$R$4,'State Zip Codes'!$R$3,IF(G4936&lt;='State Zip Codes'!$S$4,'State Zip Codes'!$S$3,IF(G4936&lt;='State Zip Codes'!$T$4,'State Zip Codes'!$T$3,"OUT OF TERRITORY"))))),$U$3)</f>
        <v>Zone 5</v>
      </c>
    </row>
    <row r="4937" spans="1:8" x14ac:dyDescent="0.25">
      <c r="A4937" t="s">
        <v>371</v>
      </c>
      <c r="B4937">
        <v>41636</v>
      </c>
      <c r="C4937" t="str">
        <f t="shared" si="77"/>
        <v>41636</v>
      </c>
      <c r="D4937" t="s">
        <v>357</v>
      </c>
      <c r="E4937" t="s">
        <v>2799</v>
      </c>
      <c r="F4937" t="s">
        <v>3431</v>
      </c>
      <c r="G4937" s="144">
        <v>166.52747891999999</v>
      </c>
      <c r="H4937" t="str">
        <f>IF(VLOOKUP(A4937,$J$4:$K$19,2)="Y",IF(G4937&lt;='State Zip Codes'!$P$4,'State Zip Codes'!$P$3,IF(G4937&lt;='State Zip Codes'!$Q$4,'State Zip Codes'!$Q$3,IF(G4937&lt;='State Zip Codes'!$R$4,'State Zip Codes'!$R$3,IF(G4937&lt;='State Zip Codes'!$S$4,'State Zip Codes'!$S$3,IF(G4937&lt;='State Zip Codes'!$T$4,'State Zip Codes'!$T$3,"OUT OF TERRITORY"))))),$U$3)</f>
        <v>Zone 5</v>
      </c>
    </row>
    <row r="4938" spans="1:8" x14ac:dyDescent="0.25">
      <c r="A4938" t="s">
        <v>371</v>
      </c>
      <c r="B4938">
        <v>40927</v>
      </c>
      <c r="C4938" t="str">
        <f t="shared" si="77"/>
        <v>40927</v>
      </c>
      <c r="D4938" t="s">
        <v>357</v>
      </c>
      <c r="E4938" t="s">
        <v>2895</v>
      </c>
      <c r="F4938" t="s">
        <v>3432</v>
      </c>
      <c r="G4938" s="144">
        <v>167.14885010999998</v>
      </c>
      <c r="H4938" t="str">
        <f>IF(VLOOKUP(A4938,$J$4:$K$19,2)="Y",IF(G4938&lt;='State Zip Codes'!$P$4,'State Zip Codes'!$P$3,IF(G4938&lt;='State Zip Codes'!$Q$4,'State Zip Codes'!$Q$3,IF(G4938&lt;='State Zip Codes'!$R$4,'State Zip Codes'!$R$3,IF(G4938&lt;='State Zip Codes'!$S$4,'State Zip Codes'!$S$3,IF(G4938&lt;='State Zip Codes'!$T$4,'State Zip Codes'!$T$3,"OUT OF TERRITORY"))))),$U$3)</f>
        <v>Zone 5</v>
      </c>
    </row>
    <row r="4939" spans="1:8" x14ac:dyDescent="0.25">
      <c r="A4939" t="s">
        <v>371</v>
      </c>
      <c r="B4939">
        <v>41659</v>
      </c>
      <c r="C4939" t="str">
        <f t="shared" si="77"/>
        <v>41659</v>
      </c>
      <c r="D4939" t="s">
        <v>357</v>
      </c>
      <c r="E4939" t="s">
        <v>2799</v>
      </c>
      <c r="F4939" t="s">
        <v>3433</v>
      </c>
      <c r="G4939" s="144">
        <v>167.7702213</v>
      </c>
      <c r="H4939" t="str">
        <f>IF(VLOOKUP(A4939,$J$4:$K$19,2)="Y",IF(G4939&lt;='State Zip Codes'!$P$4,'State Zip Codes'!$P$3,IF(G4939&lt;='State Zip Codes'!$Q$4,'State Zip Codes'!$Q$3,IF(G4939&lt;='State Zip Codes'!$R$4,'State Zip Codes'!$R$3,IF(G4939&lt;='State Zip Codes'!$S$4,'State Zip Codes'!$S$3,IF(G4939&lt;='State Zip Codes'!$T$4,'State Zip Codes'!$T$3,"OUT OF TERRITORY"))))),$U$3)</f>
        <v>Zone 5</v>
      </c>
    </row>
    <row r="4940" spans="1:8" x14ac:dyDescent="0.25">
      <c r="A4940" t="s">
        <v>371</v>
      </c>
      <c r="B4940">
        <v>41605</v>
      </c>
      <c r="C4940" t="str">
        <f t="shared" si="77"/>
        <v>41605</v>
      </c>
      <c r="D4940" t="s">
        <v>357</v>
      </c>
      <c r="E4940" t="s">
        <v>2799</v>
      </c>
      <c r="F4940" t="s">
        <v>3434</v>
      </c>
      <c r="G4940" s="144">
        <v>167.7702213</v>
      </c>
      <c r="H4940" t="str">
        <f>IF(VLOOKUP(A4940,$J$4:$K$19,2)="Y",IF(G4940&lt;='State Zip Codes'!$P$4,'State Zip Codes'!$P$3,IF(G4940&lt;='State Zip Codes'!$Q$4,'State Zip Codes'!$Q$3,IF(G4940&lt;='State Zip Codes'!$R$4,'State Zip Codes'!$R$3,IF(G4940&lt;='State Zip Codes'!$S$4,'State Zip Codes'!$S$3,IF(G4940&lt;='State Zip Codes'!$T$4,'State Zip Codes'!$T$3,"OUT OF TERRITORY"))))),$U$3)</f>
        <v>Zone 5</v>
      </c>
    </row>
    <row r="4941" spans="1:8" x14ac:dyDescent="0.25">
      <c r="A4941" t="s">
        <v>371</v>
      </c>
      <c r="B4941">
        <v>41612</v>
      </c>
      <c r="C4941" t="str">
        <f t="shared" si="77"/>
        <v>41612</v>
      </c>
      <c r="D4941" t="s">
        <v>357</v>
      </c>
      <c r="E4941" t="s">
        <v>2799</v>
      </c>
      <c r="F4941" t="s">
        <v>3435</v>
      </c>
      <c r="G4941" s="144">
        <v>167.7702213</v>
      </c>
      <c r="H4941" t="str">
        <f>IF(VLOOKUP(A4941,$J$4:$K$19,2)="Y",IF(G4941&lt;='State Zip Codes'!$P$4,'State Zip Codes'!$P$3,IF(G4941&lt;='State Zip Codes'!$Q$4,'State Zip Codes'!$Q$3,IF(G4941&lt;='State Zip Codes'!$R$4,'State Zip Codes'!$R$3,IF(G4941&lt;='State Zip Codes'!$S$4,'State Zip Codes'!$S$3,IF(G4941&lt;='State Zip Codes'!$T$4,'State Zip Codes'!$T$3,"OUT OF TERRITORY"))))),$U$3)</f>
        <v>Zone 5</v>
      </c>
    </row>
    <row r="4942" spans="1:8" x14ac:dyDescent="0.25">
      <c r="A4942" t="s">
        <v>371</v>
      </c>
      <c r="B4942">
        <v>41635</v>
      </c>
      <c r="C4942" t="str">
        <f t="shared" si="77"/>
        <v>41635</v>
      </c>
      <c r="D4942" t="s">
        <v>357</v>
      </c>
      <c r="E4942" t="s">
        <v>2799</v>
      </c>
      <c r="F4942" t="s">
        <v>3436</v>
      </c>
      <c r="G4942" s="144">
        <v>168.39159248999999</v>
      </c>
      <c r="H4942" t="str">
        <f>IF(VLOOKUP(A4942,$J$4:$K$19,2)="Y",IF(G4942&lt;='State Zip Codes'!$P$4,'State Zip Codes'!$P$3,IF(G4942&lt;='State Zip Codes'!$Q$4,'State Zip Codes'!$Q$3,IF(G4942&lt;='State Zip Codes'!$R$4,'State Zip Codes'!$R$3,IF(G4942&lt;='State Zip Codes'!$S$4,'State Zip Codes'!$S$3,IF(G4942&lt;='State Zip Codes'!$T$4,'State Zip Codes'!$T$3,"OUT OF TERRITORY"))))),$U$3)</f>
        <v>Zone 5</v>
      </c>
    </row>
    <row r="4943" spans="1:8" x14ac:dyDescent="0.25">
      <c r="A4943" t="s">
        <v>371</v>
      </c>
      <c r="B4943">
        <v>41812</v>
      </c>
      <c r="C4943" t="str">
        <f t="shared" si="77"/>
        <v>41812</v>
      </c>
      <c r="D4943" t="s">
        <v>357</v>
      </c>
      <c r="E4943" t="s">
        <v>3385</v>
      </c>
      <c r="F4943" t="s">
        <v>3437</v>
      </c>
      <c r="G4943" s="144">
        <v>168.39159248999999</v>
      </c>
      <c r="H4943" t="str">
        <f>IF(VLOOKUP(A4943,$J$4:$K$19,2)="Y",IF(G4943&lt;='State Zip Codes'!$P$4,'State Zip Codes'!$P$3,IF(G4943&lt;='State Zip Codes'!$Q$4,'State Zip Codes'!$Q$3,IF(G4943&lt;='State Zip Codes'!$R$4,'State Zip Codes'!$R$3,IF(G4943&lt;='State Zip Codes'!$S$4,'State Zip Codes'!$S$3,IF(G4943&lt;='State Zip Codes'!$T$4,'State Zip Codes'!$T$3,"OUT OF TERRITORY"))))),$U$3)</f>
        <v>Zone 5</v>
      </c>
    </row>
    <row r="4944" spans="1:8" x14ac:dyDescent="0.25">
      <c r="A4944" t="s">
        <v>371</v>
      </c>
      <c r="B4944">
        <v>41669</v>
      </c>
      <c r="C4944" t="str">
        <f t="shared" si="77"/>
        <v>41669</v>
      </c>
      <c r="D4944" t="s">
        <v>357</v>
      </c>
      <c r="E4944" t="s">
        <v>2799</v>
      </c>
      <c r="F4944" t="s">
        <v>3438</v>
      </c>
      <c r="G4944" s="144">
        <v>168.39159248999999</v>
      </c>
      <c r="H4944" t="str">
        <f>IF(VLOOKUP(A4944,$J$4:$K$19,2)="Y",IF(G4944&lt;='State Zip Codes'!$P$4,'State Zip Codes'!$P$3,IF(G4944&lt;='State Zip Codes'!$Q$4,'State Zip Codes'!$Q$3,IF(G4944&lt;='State Zip Codes'!$R$4,'State Zip Codes'!$R$3,IF(G4944&lt;='State Zip Codes'!$S$4,'State Zip Codes'!$S$3,IF(G4944&lt;='State Zip Codes'!$T$4,'State Zip Codes'!$T$3,"OUT OF TERRITORY"))))),$U$3)</f>
        <v>Zone 5</v>
      </c>
    </row>
    <row r="4945" spans="1:8" x14ac:dyDescent="0.25">
      <c r="A4945" t="s">
        <v>371</v>
      </c>
      <c r="B4945">
        <v>41606</v>
      </c>
      <c r="C4945" t="str">
        <f t="shared" si="77"/>
        <v>41606</v>
      </c>
      <c r="D4945" t="s">
        <v>357</v>
      </c>
      <c r="E4945" t="s">
        <v>2799</v>
      </c>
      <c r="F4945" t="s">
        <v>3439</v>
      </c>
      <c r="G4945" s="144">
        <v>168.39159248999999</v>
      </c>
      <c r="H4945" t="str">
        <f>IF(VLOOKUP(A4945,$J$4:$K$19,2)="Y",IF(G4945&lt;='State Zip Codes'!$P$4,'State Zip Codes'!$P$3,IF(G4945&lt;='State Zip Codes'!$Q$4,'State Zip Codes'!$Q$3,IF(G4945&lt;='State Zip Codes'!$R$4,'State Zip Codes'!$R$3,IF(G4945&lt;='State Zip Codes'!$S$4,'State Zip Codes'!$S$3,IF(G4945&lt;='State Zip Codes'!$T$4,'State Zip Codes'!$T$3,"OUT OF TERRITORY"))))),$U$3)</f>
        <v>Zone 5</v>
      </c>
    </row>
    <row r="4946" spans="1:8" x14ac:dyDescent="0.25">
      <c r="A4946" t="s">
        <v>371</v>
      </c>
      <c r="B4946">
        <v>41604</v>
      </c>
      <c r="C4946" t="str">
        <f t="shared" si="77"/>
        <v>41604</v>
      </c>
      <c r="D4946" t="s">
        <v>357</v>
      </c>
      <c r="E4946" t="s">
        <v>2799</v>
      </c>
      <c r="F4946" t="s">
        <v>3440</v>
      </c>
      <c r="G4946" s="144">
        <v>168.39159248999999</v>
      </c>
      <c r="H4946" t="str">
        <f>IF(VLOOKUP(A4946,$J$4:$K$19,2)="Y",IF(G4946&lt;='State Zip Codes'!$P$4,'State Zip Codes'!$P$3,IF(G4946&lt;='State Zip Codes'!$Q$4,'State Zip Codes'!$Q$3,IF(G4946&lt;='State Zip Codes'!$R$4,'State Zip Codes'!$R$3,IF(G4946&lt;='State Zip Codes'!$S$4,'State Zip Codes'!$S$3,IF(G4946&lt;='State Zip Codes'!$T$4,'State Zip Codes'!$T$3,"OUT OF TERRITORY"))))),$U$3)</f>
        <v>Zone 5</v>
      </c>
    </row>
    <row r="4947" spans="1:8" x14ac:dyDescent="0.25">
      <c r="A4947" t="s">
        <v>371</v>
      </c>
      <c r="B4947">
        <v>41858</v>
      </c>
      <c r="C4947" t="str">
        <f t="shared" si="77"/>
        <v>41858</v>
      </c>
      <c r="D4947" t="s">
        <v>357</v>
      </c>
      <c r="E4947" t="s">
        <v>3385</v>
      </c>
      <c r="F4947" t="s">
        <v>3441</v>
      </c>
      <c r="G4947" s="144">
        <v>168.39159248999999</v>
      </c>
      <c r="H4947" t="str">
        <f>IF(VLOOKUP(A4947,$J$4:$K$19,2)="Y",IF(G4947&lt;='State Zip Codes'!$P$4,'State Zip Codes'!$P$3,IF(G4947&lt;='State Zip Codes'!$Q$4,'State Zip Codes'!$Q$3,IF(G4947&lt;='State Zip Codes'!$R$4,'State Zip Codes'!$R$3,IF(G4947&lt;='State Zip Codes'!$S$4,'State Zip Codes'!$S$3,IF(G4947&lt;='State Zip Codes'!$T$4,'State Zip Codes'!$T$3,"OUT OF TERRITORY"))))),$U$3)</f>
        <v>Zone 5</v>
      </c>
    </row>
    <row r="4948" spans="1:8" x14ac:dyDescent="0.25">
      <c r="A4948" t="s">
        <v>371</v>
      </c>
      <c r="B4948">
        <v>41815</v>
      </c>
      <c r="C4948" t="str">
        <f t="shared" si="77"/>
        <v>41815</v>
      </c>
      <c r="D4948" t="s">
        <v>357</v>
      </c>
      <c r="E4948" t="s">
        <v>3385</v>
      </c>
      <c r="F4948" t="s">
        <v>3442</v>
      </c>
      <c r="G4948" s="144">
        <v>169.01296367999998</v>
      </c>
      <c r="H4948" t="str">
        <f>IF(VLOOKUP(A4948,$J$4:$K$19,2)="Y",IF(G4948&lt;='State Zip Codes'!$P$4,'State Zip Codes'!$P$3,IF(G4948&lt;='State Zip Codes'!$Q$4,'State Zip Codes'!$Q$3,IF(G4948&lt;='State Zip Codes'!$R$4,'State Zip Codes'!$R$3,IF(G4948&lt;='State Zip Codes'!$S$4,'State Zip Codes'!$S$3,IF(G4948&lt;='State Zip Codes'!$T$4,'State Zip Codes'!$T$3,"OUT OF TERRITORY"))))),$U$3)</f>
        <v>Zone 5</v>
      </c>
    </row>
    <row r="4949" spans="1:8" x14ac:dyDescent="0.25">
      <c r="A4949" t="s">
        <v>371</v>
      </c>
      <c r="B4949">
        <v>41855</v>
      </c>
      <c r="C4949" t="str">
        <f t="shared" si="77"/>
        <v>41855</v>
      </c>
      <c r="D4949" t="s">
        <v>357</v>
      </c>
      <c r="E4949" t="s">
        <v>3385</v>
      </c>
      <c r="F4949" t="s">
        <v>401</v>
      </c>
      <c r="G4949" s="144">
        <v>169.01296367999998</v>
      </c>
      <c r="H4949" t="str">
        <f>IF(VLOOKUP(A4949,$J$4:$K$19,2)="Y",IF(G4949&lt;='State Zip Codes'!$P$4,'State Zip Codes'!$P$3,IF(G4949&lt;='State Zip Codes'!$Q$4,'State Zip Codes'!$Q$3,IF(G4949&lt;='State Zip Codes'!$R$4,'State Zip Codes'!$R$3,IF(G4949&lt;='State Zip Codes'!$S$4,'State Zip Codes'!$S$3,IF(G4949&lt;='State Zip Codes'!$T$4,'State Zip Codes'!$T$3,"OUT OF TERRITORY"))))),$U$3)</f>
        <v>Zone 5</v>
      </c>
    </row>
    <row r="4950" spans="1:8" x14ac:dyDescent="0.25">
      <c r="A4950" t="s">
        <v>371</v>
      </c>
      <c r="B4950">
        <v>42044</v>
      </c>
      <c r="C4950" t="str">
        <f t="shared" si="77"/>
        <v>42044</v>
      </c>
      <c r="D4950" t="s">
        <v>357</v>
      </c>
      <c r="E4950" t="s">
        <v>1733</v>
      </c>
      <c r="F4950" t="s">
        <v>3443</v>
      </c>
      <c r="G4950" s="144">
        <v>169.01296367999998</v>
      </c>
      <c r="H4950" t="str">
        <f>IF(VLOOKUP(A4950,$J$4:$K$19,2)="Y",IF(G4950&lt;='State Zip Codes'!$P$4,'State Zip Codes'!$P$3,IF(G4950&lt;='State Zip Codes'!$Q$4,'State Zip Codes'!$Q$3,IF(G4950&lt;='State Zip Codes'!$R$4,'State Zip Codes'!$R$3,IF(G4950&lt;='State Zip Codes'!$S$4,'State Zip Codes'!$S$3,IF(G4950&lt;='State Zip Codes'!$T$4,'State Zip Codes'!$T$3,"OUT OF TERRITORY"))))),$U$3)</f>
        <v>Zone 5</v>
      </c>
    </row>
    <row r="4951" spans="1:8" x14ac:dyDescent="0.25">
      <c r="A4951" t="s">
        <v>371</v>
      </c>
      <c r="B4951">
        <v>41650</v>
      </c>
      <c r="C4951" t="str">
        <f t="shared" si="77"/>
        <v>41650</v>
      </c>
      <c r="D4951" t="s">
        <v>357</v>
      </c>
      <c r="E4951" t="s">
        <v>2799</v>
      </c>
      <c r="F4951" t="s">
        <v>1754</v>
      </c>
      <c r="G4951" s="144">
        <v>169.01296367999998</v>
      </c>
      <c r="H4951" t="str">
        <f>IF(VLOOKUP(A4951,$J$4:$K$19,2)="Y",IF(G4951&lt;='State Zip Codes'!$P$4,'State Zip Codes'!$P$3,IF(G4951&lt;='State Zip Codes'!$Q$4,'State Zip Codes'!$Q$3,IF(G4951&lt;='State Zip Codes'!$R$4,'State Zip Codes'!$R$3,IF(G4951&lt;='State Zip Codes'!$S$4,'State Zip Codes'!$S$3,IF(G4951&lt;='State Zip Codes'!$T$4,'State Zip Codes'!$T$3,"OUT OF TERRITORY"))))),$U$3)</f>
        <v>Zone 5</v>
      </c>
    </row>
    <row r="4952" spans="1:8" x14ac:dyDescent="0.25">
      <c r="A4952" t="s">
        <v>371</v>
      </c>
      <c r="B4952">
        <v>41224</v>
      </c>
      <c r="C4952" t="str">
        <f t="shared" si="77"/>
        <v>41224</v>
      </c>
      <c r="D4952" t="s">
        <v>357</v>
      </c>
      <c r="E4952" t="s">
        <v>976</v>
      </c>
      <c r="F4952" t="s">
        <v>3444</v>
      </c>
      <c r="G4952" s="144">
        <v>169.63433487</v>
      </c>
      <c r="H4952" t="str">
        <f>IF(VLOOKUP(A4952,$J$4:$K$19,2)="Y",IF(G4952&lt;='State Zip Codes'!$P$4,'State Zip Codes'!$P$3,IF(G4952&lt;='State Zip Codes'!$Q$4,'State Zip Codes'!$Q$3,IF(G4952&lt;='State Zip Codes'!$R$4,'State Zip Codes'!$R$3,IF(G4952&lt;='State Zip Codes'!$S$4,'State Zip Codes'!$S$3,IF(G4952&lt;='State Zip Codes'!$T$4,'State Zip Codes'!$T$3,"OUT OF TERRITORY"))))),$U$3)</f>
        <v>Zone 5</v>
      </c>
    </row>
    <row r="4953" spans="1:8" x14ac:dyDescent="0.25">
      <c r="A4953" t="s">
        <v>371</v>
      </c>
      <c r="B4953">
        <v>41667</v>
      </c>
      <c r="C4953" t="str">
        <f t="shared" si="77"/>
        <v>41667</v>
      </c>
      <c r="D4953" t="s">
        <v>357</v>
      </c>
      <c r="E4953" t="s">
        <v>2799</v>
      </c>
      <c r="F4953" t="s">
        <v>3445</v>
      </c>
      <c r="G4953" s="144">
        <v>169.63433487</v>
      </c>
      <c r="H4953" t="str">
        <f>IF(VLOOKUP(A4953,$J$4:$K$19,2)="Y",IF(G4953&lt;='State Zip Codes'!$P$4,'State Zip Codes'!$P$3,IF(G4953&lt;='State Zip Codes'!$Q$4,'State Zip Codes'!$Q$3,IF(G4953&lt;='State Zip Codes'!$R$4,'State Zip Codes'!$R$3,IF(G4953&lt;='State Zip Codes'!$S$4,'State Zip Codes'!$S$3,IF(G4953&lt;='State Zip Codes'!$T$4,'State Zip Codes'!$T$3,"OUT OF TERRITORY"))))),$U$3)</f>
        <v>Zone 5</v>
      </c>
    </row>
    <row r="4954" spans="1:8" x14ac:dyDescent="0.25">
      <c r="A4954" t="s">
        <v>371</v>
      </c>
      <c r="B4954">
        <v>40862</v>
      </c>
      <c r="C4954" t="str">
        <f t="shared" si="77"/>
        <v>40862</v>
      </c>
      <c r="D4954" t="s">
        <v>357</v>
      </c>
      <c r="E4954" t="s">
        <v>3385</v>
      </c>
      <c r="F4954" t="s">
        <v>3446</v>
      </c>
      <c r="G4954" s="144">
        <v>170.25570605999999</v>
      </c>
      <c r="H4954" t="str">
        <f>IF(VLOOKUP(A4954,$J$4:$K$19,2)="Y",IF(G4954&lt;='State Zip Codes'!$P$4,'State Zip Codes'!$P$3,IF(G4954&lt;='State Zip Codes'!$Q$4,'State Zip Codes'!$Q$3,IF(G4954&lt;='State Zip Codes'!$R$4,'State Zip Codes'!$R$3,IF(G4954&lt;='State Zip Codes'!$S$4,'State Zip Codes'!$S$3,IF(G4954&lt;='State Zip Codes'!$T$4,'State Zip Codes'!$T$3,"OUT OF TERRITORY"))))),$U$3)</f>
        <v>Zone 5</v>
      </c>
    </row>
    <row r="4955" spans="1:8" x14ac:dyDescent="0.25">
      <c r="A4955" t="s">
        <v>371</v>
      </c>
      <c r="B4955">
        <v>41838</v>
      </c>
      <c r="C4955" t="str">
        <f t="shared" si="77"/>
        <v>41838</v>
      </c>
      <c r="D4955" t="s">
        <v>357</v>
      </c>
      <c r="E4955" t="s">
        <v>3385</v>
      </c>
      <c r="F4955" t="s">
        <v>3447</v>
      </c>
      <c r="G4955" s="144">
        <v>170.25570605999999</v>
      </c>
      <c r="H4955" t="str">
        <f>IF(VLOOKUP(A4955,$J$4:$K$19,2)="Y",IF(G4955&lt;='State Zip Codes'!$P$4,'State Zip Codes'!$P$3,IF(G4955&lt;='State Zip Codes'!$Q$4,'State Zip Codes'!$Q$3,IF(G4955&lt;='State Zip Codes'!$R$4,'State Zip Codes'!$R$3,IF(G4955&lt;='State Zip Codes'!$S$4,'State Zip Codes'!$S$3,IF(G4955&lt;='State Zip Codes'!$T$4,'State Zip Codes'!$T$3,"OUT OF TERRITORY"))))),$U$3)</f>
        <v>Zone 5</v>
      </c>
    </row>
    <row r="4956" spans="1:8" x14ac:dyDescent="0.25">
      <c r="A4956" t="s">
        <v>371</v>
      </c>
      <c r="B4956">
        <v>41660</v>
      </c>
      <c r="C4956" t="str">
        <f t="shared" si="77"/>
        <v>41660</v>
      </c>
      <c r="D4956" t="s">
        <v>357</v>
      </c>
      <c r="E4956" t="s">
        <v>2799</v>
      </c>
      <c r="F4956" t="s">
        <v>3448</v>
      </c>
      <c r="G4956" s="144">
        <v>170.25570605999999</v>
      </c>
      <c r="H4956" t="str">
        <f>IF(VLOOKUP(A4956,$J$4:$K$19,2)="Y",IF(G4956&lt;='State Zip Codes'!$P$4,'State Zip Codes'!$P$3,IF(G4956&lt;='State Zip Codes'!$Q$4,'State Zip Codes'!$Q$3,IF(G4956&lt;='State Zip Codes'!$R$4,'State Zip Codes'!$R$3,IF(G4956&lt;='State Zip Codes'!$S$4,'State Zip Codes'!$S$3,IF(G4956&lt;='State Zip Codes'!$T$4,'State Zip Codes'!$T$3,"OUT OF TERRITORY"))))),$U$3)</f>
        <v>Zone 5</v>
      </c>
    </row>
    <row r="4957" spans="1:8" x14ac:dyDescent="0.25">
      <c r="A4957" t="s">
        <v>371</v>
      </c>
      <c r="B4957">
        <v>40843</v>
      </c>
      <c r="C4957" t="str">
        <f t="shared" si="77"/>
        <v>40843</v>
      </c>
      <c r="D4957" t="s">
        <v>357</v>
      </c>
      <c r="E4957" t="s">
        <v>2895</v>
      </c>
      <c r="F4957" t="s">
        <v>3449</v>
      </c>
      <c r="G4957" s="144">
        <v>171.49844843999998</v>
      </c>
      <c r="H4957" t="str">
        <f>IF(VLOOKUP(A4957,$J$4:$K$19,2)="Y",IF(G4957&lt;='State Zip Codes'!$P$4,'State Zip Codes'!$P$3,IF(G4957&lt;='State Zip Codes'!$Q$4,'State Zip Codes'!$Q$3,IF(G4957&lt;='State Zip Codes'!$R$4,'State Zip Codes'!$R$3,IF(G4957&lt;='State Zip Codes'!$S$4,'State Zip Codes'!$S$3,IF(G4957&lt;='State Zip Codes'!$T$4,'State Zip Codes'!$T$3,"OUT OF TERRITORY"))))),$U$3)</f>
        <v>Zone 5</v>
      </c>
    </row>
    <row r="4958" spans="1:8" x14ac:dyDescent="0.25">
      <c r="A4958" t="s">
        <v>371</v>
      </c>
      <c r="B4958">
        <v>41572</v>
      </c>
      <c r="C4958" t="str">
        <f t="shared" si="77"/>
        <v>41572</v>
      </c>
      <c r="D4958" t="s">
        <v>357</v>
      </c>
      <c r="E4958" t="s">
        <v>2210</v>
      </c>
      <c r="F4958" t="s">
        <v>3450</v>
      </c>
      <c r="G4958" s="144">
        <v>172.11981962999999</v>
      </c>
      <c r="H4958" t="str">
        <f>IF(VLOOKUP(A4958,$J$4:$K$19,2)="Y",IF(G4958&lt;='State Zip Codes'!$P$4,'State Zip Codes'!$P$3,IF(G4958&lt;='State Zip Codes'!$Q$4,'State Zip Codes'!$Q$3,IF(G4958&lt;='State Zip Codes'!$R$4,'State Zip Codes'!$R$3,IF(G4958&lt;='State Zip Codes'!$S$4,'State Zip Codes'!$S$3,IF(G4958&lt;='State Zip Codes'!$T$4,'State Zip Codes'!$T$3,"OUT OF TERRITORY"))))),$U$3)</f>
        <v>Zone 5</v>
      </c>
    </row>
    <row r="4959" spans="1:8" x14ac:dyDescent="0.25">
      <c r="A4959" t="s">
        <v>371</v>
      </c>
      <c r="B4959">
        <v>41203</v>
      </c>
      <c r="C4959" t="str">
        <f t="shared" si="77"/>
        <v>41203</v>
      </c>
      <c r="D4959" t="s">
        <v>357</v>
      </c>
      <c r="E4959" t="s">
        <v>976</v>
      </c>
      <c r="F4959" t="s">
        <v>3451</v>
      </c>
      <c r="G4959" s="144">
        <v>172.11981962999999</v>
      </c>
      <c r="H4959" t="str">
        <f>IF(VLOOKUP(A4959,$J$4:$K$19,2)="Y",IF(G4959&lt;='State Zip Codes'!$P$4,'State Zip Codes'!$P$3,IF(G4959&lt;='State Zip Codes'!$Q$4,'State Zip Codes'!$Q$3,IF(G4959&lt;='State Zip Codes'!$R$4,'State Zip Codes'!$R$3,IF(G4959&lt;='State Zip Codes'!$S$4,'State Zip Codes'!$S$3,IF(G4959&lt;='State Zip Codes'!$T$4,'State Zip Codes'!$T$3,"OUT OF TERRITORY"))))),$U$3)</f>
        <v>Zone 5</v>
      </c>
    </row>
    <row r="4960" spans="1:8" x14ac:dyDescent="0.25">
      <c r="A4960" t="s">
        <v>371</v>
      </c>
      <c r="B4960">
        <v>41825</v>
      </c>
      <c r="C4960" t="str">
        <f t="shared" si="77"/>
        <v>41825</v>
      </c>
      <c r="D4960" t="s">
        <v>357</v>
      </c>
      <c r="E4960" t="s">
        <v>3385</v>
      </c>
      <c r="F4960" t="s">
        <v>3452</v>
      </c>
      <c r="G4960" s="144">
        <v>172.11981962999999</v>
      </c>
      <c r="H4960" t="str">
        <f>IF(VLOOKUP(A4960,$J$4:$K$19,2)="Y",IF(G4960&lt;='State Zip Codes'!$P$4,'State Zip Codes'!$P$3,IF(G4960&lt;='State Zip Codes'!$Q$4,'State Zip Codes'!$Q$3,IF(G4960&lt;='State Zip Codes'!$R$4,'State Zip Codes'!$R$3,IF(G4960&lt;='State Zip Codes'!$S$4,'State Zip Codes'!$S$3,IF(G4960&lt;='State Zip Codes'!$T$4,'State Zip Codes'!$T$3,"OUT OF TERRITORY"))))),$U$3)</f>
        <v>Zone 5</v>
      </c>
    </row>
    <row r="4961" spans="1:8" x14ac:dyDescent="0.25">
      <c r="A4961" t="s">
        <v>371</v>
      </c>
      <c r="B4961">
        <v>41840</v>
      </c>
      <c r="C4961" t="str">
        <f t="shared" si="77"/>
        <v>41840</v>
      </c>
      <c r="D4961" t="s">
        <v>357</v>
      </c>
      <c r="E4961" t="s">
        <v>3385</v>
      </c>
      <c r="F4961" t="s">
        <v>3453</v>
      </c>
      <c r="G4961" s="144">
        <v>172.11981962999999</v>
      </c>
      <c r="H4961" t="str">
        <f>IF(VLOOKUP(A4961,$J$4:$K$19,2)="Y",IF(G4961&lt;='State Zip Codes'!$P$4,'State Zip Codes'!$P$3,IF(G4961&lt;='State Zip Codes'!$Q$4,'State Zip Codes'!$Q$3,IF(G4961&lt;='State Zip Codes'!$R$4,'State Zip Codes'!$R$3,IF(G4961&lt;='State Zip Codes'!$S$4,'State Zip Codes'!$S$3,IF(G4961&lt;='State Zip Codes'!$T$4,'State Zip Codes'!$T$3,"OUT OF TERRITORY"))))),$U$3)</f>
        <v>Zone 5</v>
      </c>
    </row>
    <row r="4962" spans="1:8" x14ac:dyDescent="0.25">
      <c r="A4962" t="s">
        <v>371</v>
      </c>
      <c r="B4962">
        <v>41250</v>
      </c>
      <c r="C4962" t="str">
        <f t="shared" si="77"/>
        <v>41250</v>
      </c>
      <c r="D4962" t="s">
        <v>357</v>
      </c>
      <c r="E4962" t="s">
        <v>976</v>
      </c>
      <c r="F4962" t="s">
        <v>3454</v>
      </c>
      <c r="G4962" s="144">
        <v>172.74119081999999</v>
      </c>
      <c r="H4962" t="str">
        <f>IF(VLOOKUP(A4962,$J$4:$K$19,2)="Y",IF(G4962&lt;='State Zip Codes'!$P$4,'State Zip Codes'!$P$3,IF(G4962&lt;='State Zip Codes'!$Q$4,'State Zip Codes'!$Q$3,IF(G4962&lt;='State Zip Codes'!$R$4,'State Zip Codes'!$R$3,IF(G4962&lt;='State Zip Codes'!$S$4,'State Zip Codes'!$S$3,IF(G4962&lt;='State Zip Codes'!$T$4,'State Zip Codes'!$T$3,"OUT OF TERRITORY"))))),$U$3)</f>
        <v>Zone 5</v>
      </c>
    </row>
    <row r="4963" spans="1:8" x14ac:dyDescent="0.25">
      <c r="A4963" t="s">
        <v>371</v>
      </c>
      <c r="B4963">
        <v>41837</v>
      </c>
      <c r="C4963" t="str">
        <f t="shared" si="77"/>
        <v>41837</v>
      </c>
      <c r="D4963" t="s">
        <v>357</v>
      </c>
      <c r="E4963" t="s">
        <v>3385</v>
      </c>
      <c r="F4963" t="s">
        <v>3455</v>
      </c>
      <c r="G4963" s="144">
        <v>173.36256200999998</v>
      </c>
      <c r="H4963" t="str">
        <f>IF(VLOOKUP(A4963,$J$4:$K$19,2)="Y",IF(G4963&lt;='State Zip Codes'!$P$4,'State Zip Codes'!$P$3,IF(G4963&lt;='State Zip Codes'!$Q$4,'State Zip Codes'!$Q$3,IF(G4963&lt;='State Zip Codes'!$R$4,'State Zip Codes'!$R$3,IF(G4963&lt;='State Zip Codes'!$S$4,'State Zip Codes'!$S$3,IF(G4963&lt;='State Zip Codes'!$T$4,'State Zip Codes'!$T$3,"OUT OF TERRITORY"))))),$U$3)</f>
        <v>Zone 5</v>
      </c>
    </row>
    <row r="4964" spans="1:8" x14ac:dyDescent="0.25">
      <c r="A4964" t="s">
        <v>371</v>
      </c>
      <c r="B4964">
        <v>41267</v>
      </c>
      <c r="C4964" t="str">
        <f t="shared" si="77"/>
        <v>41267</v>
      </c>
      <c r="D4964" t="s">
        <v>357</v>
      </c>
      <c r="E4964" t="s">
        <v>976</v>
      </c>
      <c r="F4964" t="s">
        <v>3456</v>
      </c>
      <c r="G4964" s="144">
        <v>173.36256200999998</v>
      </c>
      <c r="H4964" t="str">
        <f>IF(VLOOKUP(A4964,$J$4:$K$19,2)="Y",IF(G4964&lt;='State Zip Codes'!$P$4,'State Zip Codes'!$P$3,IF(G4964&lt;='State Zip Codes'!$Q$4,'State Zip Codes'!$Q$3,IF(G4964&lt;='State Zip Codes'!$R$4,'State Zip Codes'!$R$3,IF(G4964&lt;='State Zip Codes'!$S$4,'State Zip Codes'!$S$3,IF(G4964&lt;='State Zip Codes'!$T$4,'State Zip Codes'!$T$3,"OUT OF TERRITORY"))))),$U$3)</f>
        <v>Zone 5</v>
      </c>
    </row>
    <row r="4965" spans="1:8" x14ac:dyDescent="0.25">
      <c r="A4965" t="s">
        <v>371</v>
      </c>
      <c r="B4965">
        <v>42029</v>
      </c>
      <c r="C4965" t="str">
        <f t="shared" si="77"/>
        <v>42029</v>
      </c>
      <c r="D4965" t="s">
        <v>357</v>
      </c>
      <c r="E4965" t="s">
        <v>1733</v>
      </c>
      <c r="F4965" t="s">
        <v>3457</v>
      </c>
      <c r="G4965" s="144">
        <v>173.36256200999998</v>
      </c>
      <c r="H4965" t="str">
        <f>IF(VLOOKUP(A4965,$J$4:$K$19,2)="Y",IF(G4965&lt;='State Zip Codes'!$P$4,'State Zip Codes'!$P$3,IF(G4965&lt;='State Zip Codes'!$Q$4,'State Zip Codes'!$Q$3,IF(G4965&lt;='State Zip Codes'!$R$4,'State Zip Codes'!$R$3,IF(G4965&lt;='State Zip Codes'!$S$4,'State Zip Codes'!$S$3,IF(G4965&lt;='State Zip Codes'!$T$4,'State Zip Codes'!$T$3,"OUT OF TERRITORY"))))),$U$3)</f>
        <v>Zone 5</v>
      </c>
    </row>
    <row r="4966" spans="1:8" x14ac:dyDescent="0.25">
      <c r="A4966" t="s">
        <v>371</v>
      </c>
      <c r="B4966">
        <v>40826</v>
      </c>
      <c r="C4966" t="str">
        <f t="shared" si="77"/>
        <v>40826</v>
      </c>
      <c r="D4966" t="s">
        <v>357</v>
      </c>
      <c r="E4966" t="s">
        <v>3385</v>
      </c>
      <c r="F4966" t="s">
        <v>3458</v>
      </c>
      <c r="G4966" s="144">
        <v>173.36256200999998</v>
      </c>
      <c r="H4966" t="str">
        <f>IF(VLOOKUP(A4966,$J$4:$K$19,2)="Y",IF(G4966&lt;='State Zip Codes'!$P$4,'State Zip Codes'!$P$3,IF(G4966&lt;='State Zip Codes'!$Q$4,'State Zip Codes'!$Q$3,IF(G4966&lt;='State Zip Codes'!$R$4,'State Zip Codes'!$R$3,IF(G4966&lt;='State Zip Codes'!$S$4,'State Zip Codes'!$S$3,IF(G4966&lt;='State Zip Codes'!$T$4,'State Zip Codes'!$T$3,"OUT OF TERRITORY"))))),$U$3)</f>
        <v>Zone 5</v>
      </c>
    </row>
    <row r="4967" spans="1:8" x14ac:dyDescent="0.25">
      <c r="A4967" t="s">
        <v>371</v>
      </c>
      <c r="B4967">
        <v>41560</v>
      </c>
      <c r="C4967" t="str">
        <f t="shared" si="77"/>
        <v>41560</v>
      </c>
      <c r="D4967" t="s">
        <v>357</v>
      </c>
      <c r="E4967" t="s">
        <v>2210</v>
      </c>
      <c r="F4967" t="s">
        <v>3459</v>
      </c>
      <c r="G4967" s="144">
        <v>173.9839332</v>
      </c>
      <c r="H4967" t="str">
        <f>IF(VLOOKUP(A4967,$J$4:$K$19,2)="Y",IF(G4967&lt;='State Zip Codes'!$P$4,'State Zip Codes'!$P$3,IF(G4967&lt;='State Zip Codes'!$Q$4,'State Zip Codes'!$Q$3,IF(G4967&lt;='State Zip Codes'!$R$4,'State Zip Codes'!$R$3,IF(G4967&lt;='State Zip Codes'!$S$4,'State Zip Codes'!$S$3,IF(G4967&lt;='State Zip Codes'!$T$4,'State Zip Codes'!$T$3,"OUT OF TERRITORY"))))),$U$3)</f>
        <v>Zone 5</v>
      </c>
    </row>
    <row r="4968" spans="1:8" x14ac:dyDescent="0.25">
      <c r="A4968" t="s">
        <v>371</v>
      </c>
      <c r="B4968">
        <v>41835</v>
      </c>
      <c r="C4968" t="str">
        <f t="shared" si="77"/>
        <v>41835</v>
      </c>
      <c r="D4968" t="s">
        <v>357</v>
      </c>
      <c r="E4968" t="s">
        <v>3385</v>
      </c>
      <c r="F4968" t="s">
        <v>3460</v>
      </c>
      <c r="G4968" s="144">
        <v>173.9839332</v>
      </c>
      <c r="H4968" t="str">
        <f>IF(VLOOKUP(A4968,$J$4:$K$19,2)="Y",IF(G4968&lt;='State Zip Codes'!$P$4,'State Zip Codes'!$P$3,IF(G4968&lt;='State Zip Codes'!$Q$4,'State Zip Codes'!$Q$3,IF(G4968&lt;='State Zip Codes'!$R$4,'State Zip Codes'!$R$3,IF(G4968&lt;='State Zip Codes'!$S$4,'State Zip Codes'!$S$3,IF(G4968&lt;='State Zip Codes'!$T$4,'State Zip Codes'!$T$3,"OUT OF TERRITORY"))))),$U$3)</f>
        <v>Zone 5</v>
      </c>
    </row>
    <row r="4969" spans="1:8" x14ac:dyDescent="0.25">
      <c r="A4969" t="s">
        <v>371</v>
      </c>
      <c r="B4969">
        <v>42025</v>
      </c>
      <c r="C4969" t="str">
        <f t="shared" si="77"/>
        <v>42025</v>
      </c>
      <c r="D4969" t="s">
        <v>357</v>
      </c>
      <c r="E4969" t="s">
        <v>1733</v>
      </c>
      <c r="F4969" t="s">
        <v>2410</v>
      </c>
      <c r="G4969" s="144">
        <v>174.60530438999999</v>
      </c>
      <c r="H4969" t="str">
        <f>IF(VLOOKUP(A4969,$J$4:$K$19,2)="Y",IF(G4969&lt;='State Zip Codes'!$P$4,'State Zip Codes'!$P$3,IF(G4969&lt;='State Zip Codes'!$Q$4,'State Zip Codes'!$Q$3,IF(G4969&lt;='State Zip Codes'!$R$4,'State Zip Codes'!$R$3,IF(G4969&lt;='State Zip Codes'!$S$4,'State Zip Codes'!$S$3,IF(G4969&lt;='State Zip Codes'!$T$4,'State Zip Codes'!$T$3,"OUT OF TERRITORY"))))),$U$3)</f>
        <v>Zone 5</v>
      </c>
    </row>
    <row r="4970" spans="1:8" x14ac:dyDescent="0.25">
      <c r="A4970" t="s">
        <v>371</v>
      </c>
      <c r="B4970">
        <v>42048</v>
      </c>
      <c r="C4970" t="str">
        <f t="shared" si="77"/>
        <v>42048</v>
      </c>
      <c r="D4970" t="s">
        <v>357</v>
      </c>
      <c r="E4970" t="s">
        <v>1733</v>
      </c>
      <c r="F4970" t="s">
        <v>2335</v>
      </c>
      <c r="G4970" s="144">
        <v>175.22667557999998</v>
      </c>
      <c r="H4970" t="str">
        <f>IF(VLOOKUP(A4970,$J$4:$K$19,2)="Y",IF(G4970&lt;='State Zip Codes'!$P$4,'State Zip Codes'!$P$3,IF(G4970&lt;='State Zip Codes'!$Q$4,'State Zip Codes'!$Q$3,IF(G4970&lt;='State Zip Codes'!$R$4,'State Zip Codes'!$R$3,IF(G4970&lt;='State Zip Codes'!$S$4,'State Zip Codes'!$S$3,IF(G4970&lt;='State Zip Codes'!$T$4,'State Zip Codes'!$T$3,"OUT OF TERRITORY"))))),$U$3)</f>
        <v>Zone 5</v>
      </c>
    </row>
    <row r="4971" spans="1:8" x14ac:dyDescent="0.25">
      <c r="A4971" t="s">
        <v>371</v>
      </c>
      <c r="B4971">
        <v>42058</v>
      </c>
      <c r="C4971" t="str">
        <f t="shared" si="77"/>
        <v>42058</v>
      </c>
      <c r="D4971" t="s">
        <v>357</v>
      </c>
      <c r="E4971" t="s">
        <v>1662</v>
      </c>
      <c r="F4971" t="s">
        <v>3461</v>
      </c>
      <c r="G4971" s="144">
        <v>175.22667557999998</v>
      </c>
      <c r="H4971" t="str">
        <f>IF(VLOOKUP(A4971,$J$4:$K$19,2)="Y",IF(G4971&lt;='State Zip Codes'!$P$4,'State Zip Codes'!$P$3,IF(G4971&lt;='State Zip Codes'!$Q$4,'State Zip Codes'!$Q$3,IF(G4971&lt;='State Zip Codes'!$R$4,'State Zip Codes'!$R$3,IF(G4971&lt;='State Zip Codes'!$S$4,'State Zip Codes'!$S$3,IF(G4971&lt;='State Zip Codes'!$T$4,'State Zip Codes'!$T$3,"OUT OF TERRITORY"))))),$U$3)</f>
        <v>Zone 5</v>
      </c>
    </row>
    <row r="4972" spans="1:8" x14ac:dyDescent="0.25">
      <c r="A4972" t="s">
        <v>371</v>
      </c>
      <c r="B4972">
        <v>41501</v>
      </c>
      <c r="C4972" t="str">
        <f t="shared" si="77"/>
        <v>41501</v>
      </c>
      <c r="D4972" t="s">
        <v>357</v>
      </c>
      <c r="E4972" t="s">
        <v>2210</v>
      </c>
      <c r="F4972" t="s">
        <v>3462</v>
      </c>
      <c r="G4972" s="144">
        <v>175.22667557999998</v>
      </c>
      <c r="H4972" t="str">
        <f>IF(VLOOKUP(A4972,$J$4:$K$19,2)="Y",IF(G4972&lt;='State Zip Codes'!$P$4,'State Zip Codes'!$P$3,IF(G4972&lt;='State Zip Codes'!$Q$4,'State Zip Codes'!$Q$3,IF(G4972&lt;='State Zip Codes'!$R$4,'State Zip Codes'!$R$3,IF(G4972&lt;='State Zip Codes'!$S$4,'State Zip Codes'!$S$3,IF(G4972&lt;='State Zip Codes'!$T$4,'State Zip Codes'!$T$3,"OUT OF TERRITORY"))))),$U$3)</f>
        <v>Zone 5</v>
      </c>
    </row>
    <row r="4973" spans="1:8" x14ac:dyDescent="0.25">
      <c r="A4973" t="s">
        <v>371</v>
      </c>
      <c r="B4973">
        <v>41537</v>
      </c>
      <c r="C4973" t="str">
        <f t="shared" si="77"/>
        <v>41537</v>
      </c>
      <c r="D4973" t="s">
        <v>357</v>
      </c>
      <c r="E4973" t="s">
        <v>3385</v>
      </c>
      <c r="F4973" t="s">
        <v>3463</v>
      </c>
      <c r="G4973" s="144">
        <v>175.22667557999998</v>
      </c>
      <c r="H4973" t="str">
        <f>IF(VLOOKUP(A4973,$J$4:$K$19,2)="Y",IF(G4973&lt;='State Zip Codes'!$P$4,'State Zip Codes'!$P$3,IF(G4973&lt;='State Zip Codes'!$Q$4,'State Zip Codes'!$Q$3,IF(G4973&lt;='State Zip Codes'!$R$4,'State Zip Codes'!$R$3,IF(G4973&lt;='State Zip Codes'!$S$4,'State Zip Codes'!$S$3,IF(G4973&lt;='State Zip Codes'!$T$4,'State Zip Codes'!$T$3,"OUT OF TERRITORY"))))),$U$3)</f>
        <v>Zone 5</v>
      </c>
    </row>
    <row r="4974" spans="1:8" x14ac:dyDescent="0.25">
      <c r="A4974" t="s">
        <v>371</v>
      </c>
      <c r="B4974">
        <v>41571</v>
      </c>
      <c r="C4974" t="str">
        <f t="shared" si="77"/>
        <v>41571</v>
      </c>
      <c r="D4974" t="s">
        <v>357</v>
      </c>
      <c r="E4974" t="s">
        <v>2210</v>
      </c>
      <c r="F4974" t="s">
        <v>3464</v>
      </c>
      <c r="G4974" s="144">
        <v>176.46941795999999</v>
      </c>
      <c r="H4974" t="str">
        <f>IF(VLOOKUP(A4974,$J$4:$K$19,2)="Y",IF(G4974&lt;='State Zip Codes'!$P$4,'State Zip Codes'!$P$3,IF(G4974&lt;='State Zip Codes'!$Q$4,'State Zip Codes'!$Q$3,IF(G4974&lt;='State Zip Codes'!$R$4,'State Zip Codes'!$R$3,IF(G4974&lt;='State Zip Codes'!$S$4,'State Zip Codes'!$S$3,IF(G4974&lt;='State Zip Codes'!$T$4,'State Zip Codes'!$T$3,"OUT OF TERRITORY"))))),$U$3)</f>
        <v>Zone 5</v>
      </c>
    </row>
    <row r="4975" spans="1:8" x14ac:dyDescent="0.25">
      <c r="A4975" t="s">
        <v>371</v>
      </c>
      <c r="B4975">
        <v>42036</v>
      </c>
      <c r="C4975" t="str">
        <f t="shared" si="77"/>
        <v>42036</v>
      </c>
      <c r="D4975" t="s">
        <v>357</v>
      </c>
      <c r="E4975" t="s">
        <v>3465</v>
      </c>
      <c r="F4975" t="s">
        <v>3466</v>
      </c>
      <c r="G4975" s="144">
        <v>177.09078914999998</v>
      </c>
      <c r="H4975" t="str">
        <f>IF(VLOOKUP(A4975,$J$4:$K$19,2)="Y",IF(G4975&lt;='State Zip Codes'!$P$4,'State Zip Codes'!$P$3,IF(G4975&lt;='State Zip Codes'!$Q$4,'State Zip Codes'!$Q$3,IF(G4975&lt;='State Zip Codes'!$R$4,'State Zip Codes'!$R$3,IF(G4975&lt;='State Zip Codes'!$S$4,'State Zip Codes'!$S$3,IF(G4975&lt;='State Zip Codes'!$T$4,'State Zip Codes'!$T$3,"OUT OF TERRITORY"))))),$U$3)</f>
        <v>Zone 5</v>
      </c>
    </row>
    <row r="4976" spans="1:8" x14ac:dyDescent="0.25">
      <c r="A4976" t="s">
        <v>371</v>
      </c>
      <c r="B4976">
        <v>42076</v>
      </c>
      <c r="C4976" t="str">
        <f t="shared" si="77"/>
        <v>42076</v>
      </c>
      <c r="D4976" t="s">
        <v>357</v>
      </c>
      <c r="E4976" t="s">
        <v>3465</v>
      </c>
      <c r="F4976" t="s">
        <v>3467</v>
      </c>
      <c r="G4976" s="144">
        <v>177.71216034</v>
      </c>
      <c r="H4976" t="str">
        <f>IF(VLOOKUP(A4976,$J$4:$K$19,2)="Y",IF(G4976&lt;='State Zip Codes'!$P$4,'State Zip Codes'!$P$3,IF(G4976&lt;='State Zip Codes'!$Q$4,'State Zip Codes'!$Q$3,IF(G4976&lt;='State Zip Codes'!$R$4,'State Zip Codes'!$R$3,IF(G4976&lt;='State Zip Codes'!$S$4,'State Zip Codes'!$S$3,IF(G4976&lt;='State Zip Codes'!$T$4,'State Zip Codes'!$T$3,"OUT OF TERRITORY"))))),$U$3)</f>
        <v>Zone 5</v>
      </c>
    </row>
    <row r="4977" spans="1:8" x14ac:dyDescent="0.25">
      <c r="A4977" t="s">
        <v>371</v>
      </c>
      <c r="B4977">
        <v>41517</v>
      </c>
      <c r="C4977" t="str">
        <f t="shared" si="77"/>
        <v>41517</v>
      </c>
      <c r="D4977" t="s">
        <v>357</v>
      </c>
      <c r="E4977" t="s">
        <v>3385</v>
      </c>
      <c r="F4977" t="s">
        <v>3468</v>
      </c>
      <c r="G4977" s="144">
        <v>177.71216034</v>
      </c>
      <c r="H4977" t="str">
        <f>IF(VLOOKUP(A4977,$J$4:$K$19,2)="Y",IF(G4977&lt;='State Zip Codes'!$P$4,'State Zip Codes'!$P$3,IF(G4977&lt;='State Zip Codes'!$Q$4,'State Zip Codes'!$Q$3,IF(G4977&lt;='State Zip Codes'!$R$4,'State Zip Codes'!$R$3,IF(G4977&lt;='State Zip Codes'!$S$4,'State Zip Codes'!$S$3,IF(G4977&lt;='State Zip Codes'!$T$4,'State Zip Codes'!$T$3,"OUT OF TERRITORY"))))),$U$3)</f>
        <v>Zone 5</v>
      </c>
    </row>
    <row r="4978" spans="1:8" x14ac:dyDescent="0.25">
      <c r="A4978" t="s">
        <v>371</v>
      </c>
      <c r="B4978">
        <v>41231</v>
      </c>
      <c r="C4978" t="str">
        <f t="shared" si="77"/>
        <v>41231</v>
      </c>
      <c r="D4978" t="s">
        <v>357</v>
      </c>
      <c r="E4978" t="s">
        <v>976</v>
      </c>
      <c r="F4978" t="s">
        <v>3469</v>
      </c>
      <c r="G4978" s="144">
        <v>178.33353152999999</v>
      </c>
      <c r="H4978" t="str">
        <f>IF(VLOOKUP(A4978,$J$4:$K$19,2)="Y",IF(G4978&lt;='State Zip Codes'!$P$4,'State Zip Codes'!$P$3,IF(G4978&lt;='State Zip Codes'!$Q$4,'State Zip Codes'!$Q$3,IF(G4978&lt;='State Zip Codes'!$R$4,'State Zip Codes'!$R$3,IF(G4978&lt;='State Zip Codes'!$S$4,'State Zip Codes'!$S$3,IF(G4978&lt;='State Zip Codes'!$T$4,'State Zip Codes'!$T$3,"OUT OF TERRITORY"))))),$U$3)</f>
        <v>Zone 5</v>
      </c>
    </row>
    <row r="4979" spans="1:8" x14ac:dyDescent="0.25">
      <c r="A4979" t="s">
        <v>371</v>
      </c>
      <c r="B4979">
        <v>41562</v>
      </c>
      <c r="C4979" t="str">
        <f t="shared" si="77"/>
        <v>41562</v>
      </c>
      <c r="D4979" t="s">
        <v>357</v>
      </c>
      <c r="E4979" t="s">
        <v>2210</v>
      </c>
      <c r="F4979" t="s">
        <v>3470</v>
      </c>
      <c r="G4979" s="144">
        <v>179.57627391</v>
      </c>
      <c r="H4979" t="str">
        <f>IF(VLOOKUP(A4979,$J$4:$K$19,2)="Y",IF(G4979&lt;='State Zip Codes'!$P$4,'State Zip Codes'!$P$3,IF(G4979&lt;='State Zip Codes'!$Q$4,'State Zip Codes'!$Q$3,IF(G4979&lt;='State Zip Codes'!$R$4,'State Zip Codes'!$R$3,IF(G4979&lt;='State Zip Codes'!$S$4,'State Zip Codes'!$S$3,IF(G4979&lt;='State Zip Codes'!$T$4,'State Zip Codes'!$T$3,"OUT OF TERRITORY"))))),$U$3)</f>
        <v>Zone 5</v>
      </c>
    </row>
    <row r="4980" spans="1:8" x14ac:dyDescent="0.25">
      <c r="A4980" t="s">
        <v>371</v>
      </c>
      <c r="B4980">
        <v>41557</v>
      </c>
      <c r="C4980" t="str">
        <f t="shared" si="77"/>
        <v>41557</v>
      </c>
      <c r="D4980" t="s">
        <v>357</v>
      </c>
      <c r="E4980" t="s">
        <v>2210</v>
      </c>
      <c r="F4980" t="s">
        <v>3471</v>
      </c>
      <c r="G4980" s="144">
        <v>179.57627391</v>
      </c>
      <c r="H4980" t="str">
        <f>IF(VLOOKUP(A4980,$J$4:$K$19,2)="Y",IF(G4980&lt;='State Zip Codes'!$P$4,'State Zip Codes'!$P$3,IF(G4980&lt;='State Zip Codes'!$Q$4,'State Zip Codes'!$Q$3,IF(G4980&lt;='State Zip Codes'!$R$4,'State Zip Codes'!$R$3,IF(G4980&lt;='State Zip Codes'!$S$4,'State Zip Codes'!$S$3,IF(G4980&lt;='State Zip Codes'!$T$4,'State Zip Codes'!$T$3,"OUT OF TERRITORY"))))),$U$3)</f>
        <v>Zone 5</v>
      </c>
    </row>
    <row r="4981" spans="1:8" x14ac:dyDescent="0.25">
      <c r="A4981" t="s">
        <v>371</v>
      </c>
      <c r="B4981">
        <v>42020</v>
      </c>
      <c r="C4981" t="str">
        <f t="shared" si="77"/>
        <v>42020</v>
      </c>
      <c r="D4981" t="s">
        <v>357</v>
      </c>
      <c r="E4981" t="s">
        <v>3465</v>
      </c>
      <c r="F4981" t="s">
        <v>3472</v>
      </c>
      <c r="G4981" s="144">
        <v>180.19764509999999</v>
      </c>
      <c r="H4981" t="str">
        <f>IF(VLOOKUP(A4981,$J$4:$K$19,2)="Y",IF(G4981&lt;='State Zip Codes'!$P$4,'State Zip Codes'!$P$3,IF(G4981&lt;='State Zip Codes'!$Q$4,'State Zip Codes'!$Q$3,IF(G4981&lt;='State Zip Codes'!$R$4,'State Zip Codes'!$R$3,IF(G4981&lt;='State Zip Codes'!$S$4,'State Zip Codes'!$S$3,IF(G4981&lt;='State Zip Codes'!$T$4,'State Zip Codes'!$T$3,"OUT OF TERRITORY"))))),$U$3)</f>
        <v>Zone 5</v>
      </c>
    </row>
    <row r="4982" spans="1:8" x14ac:dyDescent="0.25">
      <c r="A4982" t="s">
        <v>371</v>
      </c>
      <c r="B4982">
        <v>41563</v>
      </c>
      <c r="C4982" t="str">
        <f t="shared" si="77"/>
        <v>41563</v>
      </c>
      <c r="D4982" t="s">
        <v>357</v>
      </c>
      <c r="E4982" t="s">
        <v>2210</v>
      </c>
      <c r="F4982" t="s">
        <v>3473</v>
      </c>
      <c r="G4982" s="144">
        <v>180.19764509999999</v>
      </c>
      <c r="H4982" t="str">
        <f>IF(VLOOKUP(A4982,$J$4:$K$19,2)="Y",IF(G4982&lt;='State Zip Codes'!$P$4,'State Zip Codes'!$P$3,IF(G4982&lt;='State Zip Codes'!$Q$4,'State Zip Codes'!$Q$3,IF(G4982&lt;='State Zip Codes'!$R$4,'State Zip Codes'!$R$3,IF(G4982&lt;='State Zip Codes'!$S$4,'State Zip Codes'!$S$3,IF(G4982&lt;='State Zip Codes'!$T$4,'State Zip Codes'!$T$3,"OUT OF TERRITORY"))))),$U$3)</f>
        <v>Zone 5</v>
      </c>
    </row>
    <row r="4983" spans="1:8" x14ac:dyDescent="0.25">
      <c r="A4983" t="s">
        <v>371</v>
      </c>
      <c r="B4983">
        <v>41564</v>
      </c>
      <c r="C4983" t="str">
        <f t="shared" si="77"/>
        <v>41564</v>
      </c>
      <c r="D4983" t="s">
        <v>357</v>
      </c>
      <c r="E4983" t="s">
        <v>2210</v>
      </c>
      <c r="F4983" t="s">
        <v>1894</v>
      </c>
      <c r="G4983" s="144">
        <v>180.81901628999998</v>
      </c>
      <c r="H4983" t="str">
        <f>IF(VLOOKUP(A4983,$J$4:$K$19,2)="Y",IF(G4983&lt;='State Zip Codes'!$P$4,'State Zip Codes'!$P$3,IF(G4983&lt;='State Zip Codes'!$Q$4,'State Zip Codes'!$Q$3,IF(G4983&lt;='State Zip Codes'!$R$4,'State Zip Codes'!$R$3,IF(G4983&lt;='State Zip Codes'!$S$4,'State Zip Codes'!$S$3,IF(G4983&lt;='State Zip Codes'!$T$4,'State Zip Codes'!$T$3,"OUT OF TERRITORY"))))),$U$3)</f>
        <v>Zone 5</v>
      </c>
    </row>
    <row r="4984" spans="1:8" x14ac:dyDescent="0.25">
      <c r="A4984" t="s">
        <v>371</v>
      </c>
      <c r="B4984">
        <v>41534</v>
      </c>
      <c r="C4984" t="str">
        <f t="shared" si="77"/>
        <v>41534</v>
      </c>
      <c r="D4984" t="s">
        <v>357</v>
      </c>
      <c r="E4984" t="s">
        <v>2210</v>
      </c>
      <c r="F4984" t="s">
        <v>3474</v>
      </c>
      <c r="G4984" s="144">
        <v>182.06175866999999</v>
      </c>
      <c r="H4984" t="str">
        <f>IF(VLOOKUP(A4984,$J$4:$K$19,2)="Y",IF(G4984&lt;='State Zip Codes'!$P$4,'State Zip Codes'!$P$3,IF(G4984&lt;='State Zip Codes'!$Q$4,'State Zip Codes'!$Q$3,IF(G4984&lt;='State Zip Codes'!$R$4,'State Zip Codes'!$R$3,IF(G4984&lt;='State Zip Codes'!$S$4,'State Zip Codes'!$S$3,IF(G4984&lt;='State Zip Codes'!$T$4,'State Zip Codes'!$T$3,"OUT OF TERRITORY"))))),$U$3)</f>
        <v>Zone 5</v>
      </c>
    </row>
    <row r="4985" spans="1:8" x14ac:dyDescent="0.25">
      <c r="A4985" t="s">
        <v>371</v>
      </c>
      <c r="B4985">
        <v>41512</v>
      </c>
      <c r="C4985" t="str">
        <f t="shared" si="77"/>
        <v>41512</v>
      </c>
      <c r="D4985" t="s">
        <v>357</v>
      </c>
      <c r="E4985" t="s">
        <v>2210</v>
      </c>
      <c r="F4985" t="s">
        <v>3475</v>
      </c>
      <c r="G4985" s="144">
        <v>182.06175866999999</v>
      </c>
      <c r="H4985" t="str">
        <f>IF(VLOOKUP(A4985,$J$4:$K$19,2)="Y",IF(G4985&lt;='State Zip Codes'!$P$4,'State Zip Codes'!$P$3,IF(G4985&lt;='State Zip Codes'!$Q$4,'State Zip Codes'!$Q$3,IF(G4985&lt;='State Zip Codes'!$R$4,'State Zip Codes'!$R$3,IF(G4985&lt;='State Zip Codes'!$S$4,'State Zip Codes'!$S$3,IF(G4985&lt;='State Zip Codes'!$T$4,'State Zip Codes'!$T$3,"OUT OF TERRITORY"))))),$U$3)</f>
        <v>Zone 5</v>
      </c>
    </row>
    <row r="4986" spans="1:8" x14ac:dyDescent="0.25">
      <c r="A4986" t="s">
        <v>371</v>
      </c>
      <c r="B4986">
        <v>42071</v>
      </c>
      <c r="C4986" t="str">
        <f t="shared" si="77"/>
        <v>42071</v>
      </c>
      <c r="D4986" t="s">
        <v>357</v>
      </c>
      <c r="E4986" t="s">
        <v>3465</v>
      </c>
      <c r="F4986" t="s">
        <v>1388</v>
      </c>
      <c r="G4986" s="144">
        <v>182.06175866999999</v>
      </c>
      <c r="H4986" t="str">
        <f>IF(VLOOKUP(A4986,$J$4:$K$19,2)="Y",IF(G4986&lt;='State Zip Codes'!$P$4,'State Zip Codes'!$P$3,IF(G4986&lt;='State Zip Codes'!$Q$4,'State Zip Codes'!$Q$3,IF(G4986&lt;='State Zip Codes'!$R$4,'State Zip Codes'!$R$3,IF(G4986&lt;='State Zip Codes'!$S$4,'State Zip Codes'!$S$3,IF(G4986&lt;='State Zip Codes'!$T$4,'State Zip Codes'!$T$3,"OUT OF TERRITORY"))))),$U$3)</f>
        <v>Zone 5</v>
      </c>
    </row>
    <row r="4987" spans="1:8" x14ac:dyDescent="0.25">
      <c r="A4987" t="s">
        <v>371</v>
      </c>
      <c r="B4987">
        <v>42003</v>
      </c>
      <c r="C4987" t="str">
        <f t="shared" si="77"/>
        <v>42003</v>
      </c>
      <c r="D4987" t="s">
        <v>357</v>
      </c>
      <c r="E4987" t="s">
        <v>3476</v>
      </c>
      <c r="F4987" t="s">
        <v>3477</v>
      </c>
      <c r="G4987" s="144">
        <v>182.06175866999999</v>
      </c>
      <c r="H4987" t="str">
        <f>IF(VLOOKUP(A4987,$J$4:$K$19,2)="Y",IF(G4987&lt;='State Zip Codes'!$P$4,'State Zip Codes'!$P$3,IF(G4987&lt;='State Zip Codes'!$Q$4,'State Zip Codes'!$Q$3,IF(G4987&lt;='State Zip Codes'!$R$4,'State Zip Codes'!$R$3,IF(G4987&lt;='State Zip Codes'!$S$4,'State Zip Codes'!$S$3,IF(G4987&lt;='State Zip Codes'!$T$4,'State Zip Codes'!$T$3,"OUT OF TERRITORY"))))),$U$3)</f>
        <v>Zone 5</v>
      </c>
    </row>
    <row r="4988" spans="1:8" x14ac:dyDescent="0.25">
      <c r="A4988" t="s">
        <v>371</v>
      </c>
      <c r="B4988">
        <v>41514</v>
      </c>
      <c r="C4988" t="str">
        <f t="shared" si="77"/>
        <v>41514</v>
      </c>
      <c r="D4988" t="s">
        <v>357</v>
      </c>
      <c r="E4988" t="s">
        <v>2210</v>
      </c>
      <c r="F4988" t="s">
        <v>3478</v>
      </c>
      <c r="G4988" s="144">
        <v>182.68312985999998</v>
      </c>
      <c r="H4988" t="str">
        <f>IF(VLOOKUP(A4988,$J$4:$K$19,2)="Y",IF(G4988&lt;='State Zip Codes'!$P$4,'State Zip Codes'!$P$3,IF(G4988&lt;='State Zip Codes'!$Q$4,'State Zip Codes'!$Q$3,IF(G4988&lt;='State Zip Codes'!$R$4,'State Zip Codes'!$R$3,IF(G4988&lt;='State Zip Codes'!$S$4,'State Zip Codes'!$S$3,IF(G4988&lt;='State Zip Codes'!$T$4,'State Zip Codes'!$T$3,"OUT OF TERRITORY"))))),$U$3)</f>
        <v>Zone 5</v>
      </c>
    </row>
    <row r="4989" spans="1:8" x14ac:dyDescent="0.25">
      <c r="A4989" t="s">
        <v>371</v>
      </c>
      <c r="B4989">
        <v>42082</v>
      </c>
      <c r="C4989" t="str">
        <f t="shared" si="77"/>
        <v>42082</v>
      </c>
      <c r="D4989" t="s">
        <v>357</v>
      </c>
      <c r="E4989" t="s">
        <v>3479</v>
      </c>
      <c r="F4989" t="s">
        <v>3480</v>
      </c>
      <c r="G4989" s="144">
        <v>182.68312985999998</v>
      </c>
      <c r="H4989" t="str">
        <f>IF(VLOOKUP(A4989,$J$4:$K$19,2)="Y",IF(G4989&lt;='State Zip Codes'!$P$4,'State Zip Codes'!$P$3,IF(G4989&lt;='State Zip Codes'!$Q$4,'State Zip Codes'!$Q$3,IF(G4989&lt;='State Zip Codes'!$R$4,'State Zip Codes'!$R$3,IF(G4989&lt;='State Zip Codes'!$S$4,'State Zip Codes'!$S$3,IF(G4989&lt;='State Zip Codes'!$T$4,'State Zip Codes'!$T$3,"OUT OF TERRITORY"))))),$U$3)</f>
        <v>Zone 5</v>
      </c>
    </row>
    <row r="4990" spans="1:8" x14ac:dyDescent="0.25">
      <c r="A4990" t="s">
        <v>371</v>
      </c>
      <c r="B4990">
        <v>41519</v>
      </c>
      <c r="C4990" t="str">
        <f t="shared" si="77"/>
        <v>41519</v>
      </c>
      <c r="D4990" t="s">
        <v>357</v>
      </c>
      <c r="E4990" t="s">
        <v>2210</v>
      </c>
      <c r="F4990" t="s">
        <v>3481</v>
      </c>
      <c r="G4990" s="144">
        <v>182.68312985999998</v>
      </c>
      <c r="H4990" t="str">
        <f>IF(VLOOKUP(A4990,$J$4:$K$19,2)="Y",IF(G4990&lt;='State Zip Codes'!$P$4,'State Zip Codes'!$P$3,IF(G4990&lt;='State Zip Codes'!$Q$4,'State Zip Codes'!$Q$3,IF(G4990&lt;='State Zip Codes'!$R$4,'State Zip Codes'!$R$3,IF(G4990&lt;='State Zip Codes'!$S$4,'State Zip Codes'!$S$3,IF(G4990&lt;='State Zip Codes'!$T$4,'State Zip Codes'!$T$3,"OUT OF TERRITORY"))))),$U$3)</f>
        <v>Zone 5</v>
      </c>
    </row>
    <row r="4991" spans="1:8" x14ac:dyDescent="0.25">
      <c r="A4991" t="s">
        <v>371</v>
      </c>
      <c r="B4991">
        <v>41527</v>
      </c>
      <c r="C4991" t="str">
        <f t="shared" si="77"/>
        <v>41527</v>
      </c>
      <c r="D4991" t="s">
        <v>357</v>
      </c>
      <c r="E4991" t="s">
        <v>2210</v>
      </c>
      <c r="F4991" t="s">
        <v>3482</v>
      </c>
      <c r="G4991" s="144">
        <v>183.92587223999999</v>
      </c>
      <c r="H4991" t="str">
        <f>IF(VLOOKUP(A4991,$J$4:$K$19,2)="Y",IF(G4991&lt;='State Zip Codes'!$P$4,'State Zip Codes'!$P$3,IF(G4991&lt;='State Zip Codes'!$Q$4,'State Zip Codes'!$Q$3,IF(G4991&lt;='State Zip Codes'!$R$4,'State Zip Codes'!$R$3,IF(G4991&lt;='State Zip Codes'!$S$4,'State Zip Codes'!$S$3,IF(G4991&lt;='State Zip Codes'!$T$4,'State Zip Codes'!$T$3,"OUT OF TERRITORY"))))),$U$3)</f>
        <v>Zone 5</v>
      </c>
    </row>
    <row r="4992" spans="1:8" x14ac:dyDescent="0.25">
      <c r="A4992" t="s">
        <v>371</v>
      </c>
      <c r="B4992">
        <v>41503</v>
      </c>
      <c r="C4992" t="str">
        <f t="shared" si="77"/>
        <v>41503</v>
      </c>
      <c r="D4992" t="s">
        <v>357</v>
      </c>
      <c r="E4992" t="s">
        <v>2210</v>
      </c>
      <c r="F4992" t="s">
        <v>3483</v>
      </c>
      <c r="G4992" s="144">
        <v>183.92587223999999</v>
      </c>
      <c r="H4992" t="str">
        <f>IF(VLOOKUP(A4992,$J$4:$K$19,2)="Y",IF(G4992&lt;='State Zip Codes'!$P$4,'State Zip Codes'!$P$3,IF(G4992&lt;='State Zip Codes'!$Q$4,'State Zip Codes'!$Q$3,IF(G4992&lt;='State Zip Codes'!$R$4,'State Zip Codes'!$R$3,IF(G4992&lt;='State Zip Codes'!$S$4,'State Zip Codes'!$S$3,IF(G4992&lt;='State Zip Codes'!$T$4,'State Zip Codes'!$T$3,"OUT OF TERRITORY"))))),$U$3)</f>
        <v>Zone 5</v>
      </c>
    </row>
    <row r="4993" spans="1:8" x14ac:dyDescent="0.25">
      <c r="A4993" t="s">
        <v>371</v>
      </c>
      <c r="B4993">
        <v>41559</v>
      </c>
      <c r="C4993" t="str">
        <f t="shared" si="77"/>
        <v>41559</v>
      </c>
      <c r="D4993" t="s">
        <v>357</v>
      </c>
      <c r="E4993" t="s">
        <v>2210</v>
      </c>
      <c r="F4993" t="s">
        <v>3484</v>
      </c>
      <c r="G4993" s="144">
        <v>184.54724342999998</v>
      </c>
      <c r="H4993" t="str">
        <f>IF(VLOOKUP(A4993,$J$4:$K$19,2)="Y",IF(G4993&lt;='State Zip Codes'!$P$4,'State Zip Codes'!$P$3,IF(G4993&lt;='State Zip Codes'!$Q$4,'State Zip Codes'!$Q$3,IF(G4993&lt;='State Zip Codes'!$R$4,'State Zip Codes'!$R$3,IF(G4993&lt;='State Zip Codes'!$S$4,'State Zip Codes'!$S$3,IF(G4993&lt;='State Zip Codes'!$T$4,'State Zip Codes'!$T$3,"OUT OF TERRITORY"))))),$U$3)</f>
        <v>Zone 5</v>
      </c>
    </row>
    <row r="4994" spans="1:8" x14ac:dyDescent="0.25">
      <c r="A4994" t="s">
        <v>371</v>
      </c>
      <c r="B4994">
        <v>42054</v>
      </c>
      <c r="C4994" t="str">
        <f t="shared" si="77"/>
        <v>42054</v>
      </c>
      <c r="D4994" t="s">
        <v>357</v>
      </c>
      <c r="E4994" t="s">
        <v>3465</v>
      </c>
      <c r="F4994" t="s">
        <v>3485</v>
      </c>
      <c r="G4994" s="144">
        <v>185.16861462</v>
      </c>
      <c r="H4994" t="str">
        <f>IF(VLOOKUP(A4994,$J$4:$K$19,2)="Y",IF(G4994&lt;='State Zip Codes'!$P$4,'State Zip Codes'!$P$3,IF(G4994&lt;='State Zip Codes'!$Q$4,'State Zip Codes'!$Q$3,IF(G4994&lt;='State Zip Codes'!$R$4,'State Zip Codes'!$R$3,IF(G4994&lt;='State Zip Codes'!$S$4,'State Zip Codes'!$S$3,IF(G4994&lt;='State Zip Codes'!$T$4,'State Zip Codes'!$T$3,"OUT OF TERRITORY"))))),$U$3)</f>
        <v>Zone 5</v>
      </c>
    </row>
    <row r="4995" spans="1:8" x14ac:dyDescent="0.25">
      <c r="A4995" t="s">
        <v>371</v>
      </c>
      <c r="B4995">
        <v>41539</v>
      </c>
      <c r="C4995" t="str">
        <f t="shared" si="77"/>
        <v>41539</v>
      </c>
      <c r="D4995" t="s">
        <v>357</v>
      </c>
      <c r="E4995" t="s">
        <v>2210</v>
      </c>
      <c r="F4995" t="s">
        <v>3486</v>
      </c>
      <c r="G4995" s="144">
        <v>185.16861462</v>
      </c>
      <c r="H4995" t="str">
        <f>IF(VLOOKUP(A4995,$J$4:$K$19,2)="Y",IF(G4995&lt;='State Zip Codes'!$P$4,'State Zip Codes'!$P$3,IF(G4995&lt;='State Zip Codes'!$Q$4,'State Zip Codes'!$Q$3,IF(G4995&lt;='State Zip Codes'!$R$4,'State Zip Codes'!$R$3,IF(G4995&lt;='State Zip Codes'!$S$4,'State Zip Codes'!$S$3,IF(G4995&lt;='State Zip Codes'!$T$4,'State Zip Codes'!$T$3,"OUT OF TERRITORY"))))),$U$3)</f>
        <v>Zone 5</v>
      </c>
    </row>
    <row r="4996" spans="1:8" x14ac:dyDescent="0.25">
      <c r="A4996" t="s">
        <v>371</v>
      </c>
      <c r="B4996">
        <v>41535</v>
      </c>
      <c r="C4996" t="str">
        <f t="shared" si="77"/>
        <v>41535</v>
      </c>
      <c r="D4996" t="s">
        <v>357</v>
      </c>
      <c r="E4996" t="s">
        <v>2210</v>
      </c>
      <c r="F4996" t="s">
        <v>3487</v>
      </c>
      <c r="G4996" s="144">
        <v>185.16861462</v>
      </c>
      <c r="H4996" t="str">
        <f>IF(VLOOKUP(A4996,$J$4:$K$19,2)="Y",IF(G4996&lt;='State Zip Codes'!$P$4,'State Zip Codes'!$P$3,IF(G4996&lt;='State Zip Codes'!$Q$4,'State Zip Codes'!$Q$3,IF(G4996&lt;='State Zip Codes'!$R$4,'State Zip Codes'!$R$3,IF(G4996&lt;='State Zip Codes'!$S$4,'State Zip Codes'!$S$3,IF(G4996&lt;='State Zip Codes'!$T$4,'State Zip Codes'!$T$3,"OUT OF TERRITORY"))))),$U$3)</f>
        <v>Zone 5</v>
      </c>
    </row>
    <row r="4997" spans="1:8" x14ac:dyDescent="0.25">
      <c r="A4997" t="s">
        <v>371</v>
      </c>
      <c r="B4997">
        <v>41522</v>
      </c>
      <c r="C4997" t="str">
        <f t="shared" ref="C4997:C5060" si="78">TRIM(CLEAN(B4997))</f>
        <v>41522</v>
      </c>
      <c r="D4997" t="s">
        <v>357</v>
      </c>
      <c r="E4997" t="s">
        <v>2210</v>
      </c>
      <c r="F4997" t="s">
        <v>3488</v>
      </c>
      <c r="G4997" s="144">
        <v>185.78998580999999</v>
      </c>
      <c r="H4997" t="str">
        <f>IF(VLOOKUP(A4997,$J$4:$K$19,2)="Y",IF(G4997&lt;='State Zip Codes'!$P$4,'State Zip Codes'!$P$3,IF(G4997&lt;='State Zip Codes'!$Q$4,'State Zip Codes'!$Q$3,IF(G4997&lt;='State Zip Codes'!$R$4,'State Zip Codes'!$R$3,IF(G4997&lt;='State Zip Codes'!$S$4,'State Zip Codes'!$S$3,IF(G4997&lt;='State Zip Codes'!$T$4,'State Zip Codes'!$T$3,"OUT OF TERRITORY"))))),$U$3)</f>
        <v>Zone 5</v>
      </c>
    </row>
    <row r="4998" spans="1:8" x14ac:dyDescent="0.25">
      <c r="A4998" t="s">
        <v>371</v>
      </c>
      <c r="B4998">
        <v>41513</v>
      </c>
      <c r="C4998" t="str">
        <f t="shared" si="78"/>
        <v>41513</v>
      </c>
      <c r="D4998" t="s">
        <v>357</v>
      </c>
      <c r="E4998" t="s">
        <v>2210</v>
      </c>
      <c r="F4998" t="s">
        <v>3489</v>
      </c>
      <c r="G4998" s="144">
        <v>186.41135699999998</v>
      </c>
      <c r="H4998" t="str">
        <f>IF(VLOOKUP(A4998,$J$4:$K$19,2)="Y",IF(G4998&lt;='State Zip Codes'!$P$4,'State Zip Codes'!$P$3,IF(G4998&lt;='State Zip Codes'!$Q$4,'State Zip Codes'!$Q$3,IF(G4998&lt;='State Zip Codes'!$R$4,'State Zip Codes'!$R$3,IF(G4998&lt;='State Zip Codes'!$S$4,'State Zip Codes'!$S$3,IF(G4998&lt;='State Zip Codes'!$T$4,'State Zip Codes'!$T$3,"OUT OF TERRITORY"))))),$U$3)</f>
        <v>Zone 5</v>
      </c>
    </row>
    <row r="4999" spans="1:8" x14ac:dyDescent="0.25">
      <c r="A4999" t="s">
        <v>371</v>
      </c>
      <c r="B4999">
        <v>41567</v>
      </c>
      <c r="C4999" t="str">
        <f t="shared" si="78"/>
        <v>41567</v>
      </c>
      <c r="D4999" t="s">
        <v>357</v>
      </c>
      <c r="E4999" t="s">
        <v>2210</v>
      </c>
      <c r="F4999" t="s">
        <v>3490</v>
      </c>
      <c r="G4999" s="144">
        <v>186.41135699999998</v>
      </c>
      <c r="H4999" t="str">
        <f>IF(VLOOKUP(A4999,$J$4:$K$19,2)="Y",IF(G4999&lt;='State Zip Codes'!$P$4,'State Zip Codes'!$P$3,IF(G4999&lt;='State Zip Codes'!$Q$4,'State Zip Codes'!$Q$3,IF(G4999&lt;='State Zip Codes'!$R$4,'State Zip Codes'!$R$3,IF(G4999&lt;='State Zip Codes'!$S$4,'State Zip Codes'!$S$3,IF(G4999&lt;='State Zip Codes'!$T$4,'State Zip Codes'!$T$3,"OUT OF TERRITORY"))))),$U$3)</f>
        <v>Zone 5</v>
      </c>
    </row>
    <row r="5000" spans="1:8" x14ac:dyDescent="0.25">
      <c r="A5000" t="s">
        <v>371</v>
      </c>
      <c r="B5000">
        <v>41543</v>
      </c>
      <c r="C5000" t="str">
        <f t="shared" si="78"/>
        <v>41543</v>
      </c>
      <c r="D5000" t="s">
        <v>357</v>
      </c>
      <c r="E5000" t="s">
        <v>2210</v>
      </c>
      <c r="F5000" t="s">
        <v>3491</v>
      </c>
      <c r="G5000" s="144">
        <v>186.41135699999998</v>
      </c>
      <c r="H5000" t="str">
        <f>IF(VLOOKUP(A5000,$J$4:$K$19,2)="Y",IF(G5000&lt;='State Zip Codes'!$P$4,'State Zip Codes'!$P$3,IF(G5000&lt;='State Zip Codes'!$Q$4,'State Zip Codes'!$Q$3,IF(G5000&lt;='State Zip Codes'!$R$4,'State Zip Codes'!$R$3,IF(G5000&lt;='State Zip Codes'!$S$4,'State Zip Codes'!$S$3,IF(G5000&lt;='State Zip Codes'!$T$4,'State Zip Codes'!$T$3,"OUT OF TERRITORY"))))),$U$3)</f>
        <v>Zone 5</v>
      </c>
    </row>
    <row r="5001" spans="1:8" x14ac:dyDescent="0.25">
      <c r="A5001" t="s">
        <v>371</v>
      </c>
      <c r="B5001">
        <v>41554</v>
      </c>
      <c r="C5001" t="str">
        <f t="shared" si="78"/>
        <v>41554</v>
      </c>
      <c r="D5001" t="s">
        <v>357</v>
      </c>
      <c r="E5001" t="s">
        <v>2210</v>
      </c>
      <c r="F5001" t="s">
        <v>3492</v>
      </c>
      <c r="G5001" s="144">
        <v>186.41135699999998</v>
      </c>
      <c r="H5001" t="str">
        <f>IF(VLOOKUP(A5001,$J$4:$K$19,2)="Y",IF(G5001&lt;='State Zip Codes'!$P$4,'State Zip Codes'!$P$3,IF(G5001&lt;='State Zip Codes'!$Q$4,'State Zip Codes'!$Q$3,IF(G5001&lt;='State Zip Codes'!$R$4,'State Zip Codes'!$R$3,IF(G5001&lt;='State Zip Codes'!$S$4,'State Zip Codes'!$S$3,IF(G5001&lt;='State Zip Codes'!$T$4,'State Zip Codes'!$T$3,"OUT OF TERRITORY"))))),$U$3)</f>
        <v>Zone 5</v>
      </c>
    </row>
    <row r="5002" spans="1:8" x14ac:dyDescent="0.25">
      <c r="A5002" t="s">
        <v>371</v>
      </c>
      <c r="B5002">
        <v>42001</v>
      </c>
      <c r="C5002" t="str">
        <f t="shared" si="78"/>
        <v>42001</v>
      </c>
      <c r="D5002" t="s">
        <v>357</v>
      </c>
      <c r="E5002" t="s">
        <v>3476</v>
      </c>
      <c r="F5002" t="s">
        <v>3477</v>
      </c>
      <c r="G5002" s="144">
        <v>187.65409937999999</v>
      </c>
      <c r="H5002" t="str">
        <f>IF(VLOOKUP(A5002,$J$4:$K$19,2)="Y",IF(G5002&lt;='State Zip Codes'!$P$4,'State Zip Codes'!$P$3,IF(G5002&lt;='State Zip Codes'!$Q$4,'State Zip Codes'!$Q$3,IF(G5002&lt;='State Zip Codes'!$R$4,'State Zip Codes'!$R$3,IF(G5002&lt;='State Zip Codes'!$S$4,'State Zip Codes'!$S$3,IF(G5002&lt;='State Zip Codes'!$T$4,'State Zip Codes'!$T$3,"OUT OF TERRITORY"))))),$U$3)</f>
        <v>Zone 5</v>
      </c>
    </row>
    <row r="5003" spans="1:8" x14ac:dyDescent="0.25">
      <c r="A5003" t="s">
        <v>371</v>
      </c>
      <c r="B5003">
        <v>41531</v>
      </c>
      <c r="C5003" t="str">
        <f t="shared" si="78"/>
        <v>41531</v>
      </c>
      <c r="D5003" t="s">
        <v>357</v>
      </c>
      <c r="E5003" t="s">
        <v>2210</v>
      </c>
      <c r="F5003" t="s">
        <v>3493</v>
      </c>
      <c r="G5003" s="144">
        <v>188.27547056999998</v>
      </c>
      <c r="H5003" t="str">
        <f>IF(VLOOKUP(A5003,$J$4:$K$19,2)="Y",IF(G5003&lt;='State Zip Codes'!$P$4,'State Zip Codes'!$P$3,IF(G5003&lt;='State Zip Codes'!$Q$4,'State Zip Codes'!$Q$3,IF(G5003&lt;='State Zip Codes'!$R$4,'State Zip Codes'!$R$3,IF(G5003&lt;='State Zip Codes'!$S$4,'State Zip Codes'!$S$3,IF(G5003&lt;='State Zip Codes'!$T$4,'State Zip Codes'!$T$3,"OUT OF TERRITORY"))))),$U$3)</f>
        <v>Zone 5</v>
      </c>
    </row>
    <row r="5004" spans="1:8" x14ac:dyDescent="0.25">
      <c r="A5004" t="s">
        <v>371</v>
      </c>
      <c r="B5004">
        <v>42049</v>
      </c>
      <c r="C5004" t="str">
        <f t="shared" si="78"/>
        <v>42049</v>
      </c>
      <c r="D5004" t="s">
        <v>357</v>
      </c>
      <c r="E5004" t="s">
        <v>3465</v>
      </c>
      <c r="F5004" t="s">
        <v>3494</v>
      </c>
      <c r="G5004" s="144">
        <v>188.89684176</v>
      </c>
      <c r="H5004" t="str">
        <f>IF(VLOOKUP(A5004,$J$4:$K$19,2)="Y",IF(G5004&lt;='State Zip Codes'!$P$4,'State Zip Codes'!$P$3,IF(G5004&lt;='State Zip Codes'!$Q$4,'State Zip Codes'!$Q$3,IF(G5004&lt;='State Zip Codes'!$R$4,'State Zip Codes'!$R$3,IF(G5004&lt;='State Zip Codes'!$S$4,'State Zip Codes'!$S$3,IF(G5004&lt;='State Zip Codes'!$T$4,'State Zip Codes'!$T$3,"OUT OF TERRITORY"))))),$U$3)</f>
        <v>Zone 5</v>
      </c>
    </row>
    <row r="5005" spans="1:8" x14ac:dyDescent="0.25">
      <c r="A5005" t="s">
        <v>371</v>
      </c>
      <c r="B5005">
        <v>41540</v>
      </c>
      <c r="C5005" t="str">
        <f t="shared" si="78"/>
        <v>41540</v>
      </c>
      <c r="D5005" t="s">
        <v>357</v>
      </c>
      <c r="E5005" t="s">
        <v>2210</v>
      </c>
      <c r="F5005" t="s">
        <v>3495</v>
      </c>
      <c r="G5005" s="144">
        <v>188.89684176</v>
      </c>
      <c r="H5005" t="str">
        <f>IF(VLOOKUP(A5005,$J$4:$K$19,2)="Y",IF(G5005&lt;='State Zip Codes'!$P$4,'State Zip Codes'!$P$3,IF(G5005&lt;='State Zip Codes'!$Q$4,'State Zip Codes'!$Q$3,IF(G5005&lt;='State Zip Codes'!$R$4,'State Zip Codes'!$R$3,IF(G5005&lt;='State Zip Codes'!$S$4,'State Zip Codes'!$S$3,IF(G5005&lt;='State Zip Codes'!$T$4,'State Zip Codes'!$T$3,"OUT OF TERRITORY"))))),$U$3)</f>
        <v>Zone 5</v>
      </c>
    </row>
    <row r="5006" spans="1:8" x14ac:dyDescent="0.25">
      <c r="A5006" t="s">
        <v>371</v>
      </c>
      <c r="B5006">
        <v>42027</v>
      </c>
      <c r="C5006" t="str">
        <f t="shared" si="78"/>
        <v>42027</v>
      </c>
      <c r="D5006" t="s">
        <v>357</v>
      </c>
      <c r="E5006" t="s">
        <v>3479</v>
      </c>
      <c r="F5006" t="s">
        <v>3496</v>
      </c>
      <c r="G5006" s="144">
        <v>188.89684176</v>
      </c>
      <c r="H5006" t="str">
        <f>IF(VLOOKUP(A5006,$J$4:$K$19,2)="Y",IF(G5006&lt;='State Zip Codes'!$P$4,'State Zip Codes'!$P$3,IF(G5006&lt;='State Zip Codes'!$Q$4,'State Zip Codes'!$Q$3,IF(G5006&lt;='State Zip Codes'!$R$4,'State Zip Codes'!$R$3,IF(G5006&lt;='State Zip Codes'!$S$4,'State Zip Codes'!$S$3,IF(G5006&lt;='State Zip Codes'!$T$4,'State Zip Codes'!$T$3,"OUT OF TERRITORY"))))),$U$3)</f>
        <v>Zone 5</v>
      </c>
    </row>
    <row r="5007" spans="1:8" x14ac:dyDescent="0.25">
      <c r="A5007" t="s">
        <v>371</v>
      </c>
      <c r="B5007">
        <v>41555</v>
      </c>
      <c r="C5007" t="str">
        <f t="shared" si="78"/>
        <v>41555</v>
      </c>
      <c r="D5007" t="s">
        <v>357</v>
      </c>
      <c r="E5007" t="s">
        <v>2210</v>
      </c>
      <c r="F5007" t="s">
        <v>3497</v>
      </c>
      <c r="G5007" s="144">
        <v>188.89684176</v>
      </c>
      <c r="H5007" t="str">
        <f>IF(VLOOKUP(A5007,$J$4:$K$19,2)="Y",IF(G5007&lt;='State Zip Codes'!$P$4,'State Zip Codes'!$P$3,IF(G5007&lt;='State Zip Codes'!$Q$4,'State Zip Codes'!$Q$3,IF(G5007&lt;='State Zip Codes'!$R$4,'State Zip Codes'!$R$3,IF(G5007&lt;='State Zip Codes'!$S$4,'State Zip Codes'!$S$3,IF(G5007&lt;='State Zip Codes'!$T$4,'State Zip Codes'!$T$3,"OUT OF TERRITORY"))))),$U$3)</f>
        <v>Zone 5</v>
      </c>
    </row>
    <row r="5008" spans="1:8" x14ac:dyDescent="0.25">
      <c r="A5008" t="s">
        <v>371</v>
      </c>
      <c r="B5008">
        <v>42086</v>
      </c>
      <c r="C5008" t="str">
        <f t="shared" si="78"/>
        <v>42086</v>
      </c>
      <c r="D5008" t="s">
        <v>357</v>
      </c>
      <c r="E5008" t="s">
        <v>3476</v>
      </c>
      <c r="F5008" t="s">
        <v>3498</v>
      </c>
      <c r="G5008" s="144">
        <v>190.13958413999998</v>
      </c>
      <c r="H5008" t="str">
        <f>IF(VLOOKUP(A5008,$J$4:$K$19,2)="Y",IF(G5008&lt;='State Zip Codes'!$P$4,'State Zip Codes'!$P$3,IF(G5008&lt;='State Zip Codes'!$Q$4,'State Zip Codes'!$Q$3,IF(G5008&lt;='State Zip Codes'!$R$4,'State Zip Codes'!$R$3,IF(G5008&lt;='State Zip Codes'!$S$4,'State Zip Codes'!$S$3,IF(G5008&lt;='State Zip Codes'!$T$4,'State Zip Codes'!$T$3,"OUT OF TERRITORY"))))),$U$3)</f>
        <v>Zone 5</v>
      </c>
    </row>
    <row r="5009" spans="1:8" x14ac:dyDescent="0.25">
      <c r="A5009" t="s">
        <v>371</v>
      </c>
      <c r="B5009">
        <v>41548</v>
      </c>
      <c r="C5009" t="str">
        <f t="shared" si="78"/>
        <v>41548</v>
      </c>
      <c r="D5009" t="s">
        <v>357</v>
      </c>
      <c r="E5009" t="s">
        <v>2210</v>
      </c>
      <c r="F5009" t="s">
        <v>3499</v>
      </c>
      <c r="G5009" s="144">
        <v>190.13958413999998</v>
      </c>
      <c r="H5009" t="str">
        <f>IF(VLOOKUP(A5009,$J$4:$K$19,2)="Y",IF(G5009&lt;='State Zip Codes'!$P$4,'State Zip Codes'!$P$3,IF(G5009&lt;='State Zip Codes'!$Q$4,'State Zip Codes'!$Q$3,IF(G5009&lt;='State Zip Codes'!$R$4,'State Zip Codes'!$R$3,IF(G5009&lt;='State Zip Codes'!$S$4,'State Zip Codes'!$S$3,IF(G5009&lt;='State Zip Codes'!$T$4,'State Zip Codes'!$T$3,"OUT OF TERRITORY"))))),$U$3)</f>
        <v>Zone 5</v>
      </c>
    </row>
    <row r="5010" spans="1:8" x14ac:dyDescent="0.25">
      <c r="A5010" t="s">
        <v>371</v>
      </c>
      <c r="B5010">
        <v>41558</v>
      </c>
      <c r="C5010" t="str">
        <f t="shared" si="78"/>
        <v>41558</v>
      </c>
      <c r="D5010" t="s">
        <v>357</v>
      </c>
      <c r="E5010" t="s">
        <v>2210</v>
      </c>
      <c r="F5010" t="s">
        <v>1680</v>
      </c>
      <c r="G5010" s="144">
        <v>190.13958413999998</v>
      </c>
      <c r="H5010" t="str">
        <f>IF(VLOOKUP(A5010,$J$4:$K$19,2)="Y",IF(G5010&lt;='State Zip Codes'!$P$4,'State Zip Codes'!$P$3,IF(G5010&lt;='State Zip Codes'!$Q$4,'State Zip Codes'!$Q$3,IF(G5010&lt;='State Zip Codes'!$R$4,'State Zip Codes'!$R$3,IF(G5010&lt;='State Zip Codes'!$S$4,'State Zip Codes'!$S$3,IF(G5010&lt;='State Zip Codes'!$T$4,'State Zip Codes'!$T$3,"OUT OF TERRITORY"))))),$U$3)</f>
        <v>Zone 5</v>
      </c>
    </row>
    <row r="5011" spans="1:8" x14ac:dyDescent="0.25">
      <c r="A5011" t="s">
        <v>371</v>
      </c>
      <c r="B5011">
        <v>42051</v>
      </c>
      <c r="C5011" t="str">
        <f t="shared" si="78"/>
        <v>42051</v>
      </c>
      <c r="D5011" t="s">
        <v>357</v>
      </c>
      <c r="E5011" t="s">
        <v>3479</v>
      </c>
      <c r="F5011" t="s">
        <v>3500</v>
      </c>
      <c r="G5011" s="144">
        <v>190.76095533</v>
      </c>
      <c r="H5011" t="str">
        <f>IF(VLOOKUP(A5011,$J$4:$K$19,2)="Y",IF(G5011&lt;='State Zip Codes'!$P$4,'State Zip Codes'!$P$3,IF(G5011&lt;='State Zip Codes'!$Q$4,'State Zip Codes'!$Q$3,IF(G5011&lt;='State Zip Codes'!$R$4,'State Zip Codes'!$R$3,IF(G5011&lt;='State Zip Codes'!$S$4,'State Zip Codes'!$S$3,IF(G5011&lt;='State Zip Codes'!$T$4,'State Zip Codes'!$T$3,"OUT OF TERRITORY"))))),$U$3)</f>
        <v>Zone 5</v>
      </c>
    </row>
    <row r="5012" spans="1:8" x14ac:dyDescent="0.25">
      <c r="A5012" t="s">
        <v>371</v>
      </c>
      <c r="B5012">
        <v>41524</v>
      </c>
      <c r="C5012" t="str">
        <f t="shared" si="78"/>
        <v>41524</v>
      </c>
      <c r="D5012" t="s">
        <v>357</v>
      </c>
      <c r="E5012" t="s">
        <v>2210</v>
      </c>
      <c r="F5012" t="s">
        <v>3501</v>
      </c>
      <c r="G5012" s="144">
        <v>191.38232651999999</v>
      </c>
      <c r="H5012" t="str">
        <f>IF(VLOOKUP(A5012,$J$4:$K$19,2)="Y",IF(G5012&lt;='State Zip Codes'!$P$4,'State Zip Codes'!$P$3,IF(G5012&lt;='State Zip Codes'!$Q$4,'State Zip Codes'!$Q$3,IF(G5012&lt;='State Zip Codes'!$R$4,'State Zip Codes'!$R$3,IF(G5012&lt;='State Zip Codes'!$S$4,'State Zip Codes'!$S$3,IF(G5012&lt;='State Zip Codes'!$T$4,'State Zip Codes'!$T$3,"OUT OF TERRITORY"))))),$U$3)</f>
        <v>Zone 5</v>
      </c>
    </row>
    <row r="5013" spans="1:8" x14ac:dyDescent="0.25">
      <c r="A5013" t="s">
        <v>371</v>
      </c>
      <c r="B5013">
        <v>41544</v>
      </c>
      <c r="C5013" t="str">
        <f t="shared" si="78"/>
        <v>41544</v>
      </c>
      <c r="D5013" t="s">
        <v>357</v>
      </c>
      <c r="E5013" t="s">
        <v>2210</v>
      </c>
      <c r="F5013" t="s">
        <v>3502</v>
      </c>
      <c r="G5013" s="144">
        <v>191.38232651999999</v>
      </c>
      <c r="H5013" t="str">
        <f>IF(VLOOKUP(A5013,$J$4:$K$19,2)="Y",IF(G5013&lt;='State Zip Codes'!$P$4,'State Zip Codes'!$P$3,IF(G5013&lt;='State Zip Codes'!$Q$4,'State Zip Codes'!$Q$3,IF(G5013&lt;='State Zip Codes'!$R$4,'State Zip Codes'!$R$3,IF(G5013&lt;='State Zip Codes'!$S$4,'State Zip Codes'!$S$3,IF(G5013&lt;='State Zip Codes'!$T$4,'State Zip Codes'!$T$3,"OUT OF TERRITORY"))))),$U$3)</f>
        <v>Zone 5</v>
      </c>
    </row>
    <row r="5014" spans="1:8" x14ac:dyDescent="0.25">
      <c r="A5014" t="s">
        <v>371</v>
      </c>
      <c r="B5014">
        <v>41566</v>
      </c>
      <c r="C5014" t="str">
        <f t="shared" si="78"/>
        <v>41566</v>
      </c>
      <c r="D5014" t="s">
        <v>357</v>
      </c>
      <c r="E5014" t="s">
        <v>2210</v>
      </c>
      <c r="F5014" t="s">
        <v>3503</v>
      </c>
      <c r="G5014" s="144">
        <v>193.24644008999999</v>
      </c>
      <c r="H5014" t="str">
        <f>IF(VLOOKUP(A5014,$J$4:$K$19,2)="Y",IF(G5014&lt;='State Zip Codes'!$P$4,'State Zip Codes'!$P$3,IF(G5014&lt;='State Zip Codes'!$Q$4,'State Zip Codes'!$Q$3,IF(G5014&lt;='State Zip Codes'!$R$4,'State Zip Codes'!$R$3,IF(G5014&lt;='State Zip Codes'!$S$4,'State Zip Codes'!$S$3,IF(G5014&lt;='State Zip Codes'!$T$4,'State Zip Codes'!$T$3,"OUT OF TERRITORY"))))),$U$3)</f>
        <v>Zone 5</v>
      </c>
    </row>
    <row r="5015" spans="1:8" x14ac:dyDescent="0.25">
      <c r="A5015" t="s">
        <v>371</v>
      </c>
      <c r="B5015">
        <v>41553</v>
      </c>
      <c r="C5015" t="str">
        <f t="shared" si="78"/>
        <v>41553</v>
      </c>
      <c r="D5015" t="s">
        <v>357</v>
      </c>
      <c r="E5015" t="s">
        <v>2210</v>
      </c>
      <c r="F5015" t="s">
        <v>3504</v>
      </c>
      <c r="G5015" s="144">
        <v>193.86781127999998</v>
      </c>
      <c r="H5015" t="str">
        <f>IF(VLOOKUP(A5015,$J$4:$K$19,2)="Y",IF(G5015&lt;='State Zip Codes'!$P$4,'State Zip Codes'!$P$3,IF(G5015&lt;='State Zip Codes'!$Q$4,'State Zip Codes'!$Q$3,IF(G5015&lt;='State Zip Codes'!$R$4,'State Zip Codes'!$R$3,IF(G5015&lt;='State Zip Codes'!$S$4,'State Zip Codes'!$S$3,IF(G5015&lt;='State Zip Codes'!$T$4,'State Zip Codes'!$T$3,"OUT OF TERRITORY"))))),$U$3)</f>
        <v>Zone 5</v>
      </c>
    </row>
    <row r="5016" spans="1:8" x14ac:dyDescent="0.25">
      <c r="A5016" t="s">
        <v>371</v>
      </c>
      <c r="B5016">
        <v>41528</v>
      </c>
      <c r="C5016" t="str">
        <f t="shared" si="78"/>
        <v>41528</v>
      </c>
      <c r="D5016" t="s">
        <v>357</v>
      </c>
      <c r="E5016" t="s">
        <v>2210</v>
      </c>
      <c r="F5016" t="s">
        <v>3505</v>
      </c>
      <c r="G5016" s="144">
        <v>193.86781127999998</v>
      </c>
      <c r="H5016" t="str">
        <f>IF(VLOOKUP(A5016,$J$4:$K$19,2)="Y",IF(G5016&lt;='State Zip Codes'!$P$4,'State Zip Codes'!$P$3,IF(G5016&lt;='State Zip Codes'!$Q$4,'State Zip Codes'!$Q$3,IF(G5016&lt;='State Zip Codes'!$R$4,'State Zip Codes'!$R$3,IF(G5016&lt;='State Zip Codes'!$S$4,'State Zip Codes'!$S$3,IF(G5016&lt;='State Zip Codes'!$T$4,'State Zip Codes'!$T$3,"OUT OF TERRITORY"))))),$U$3)</f>
        <v>Zone 5</v>
      </c>
    </row>
    <row r="5017" spans="1:8" x14ac:dyDescent="0.25">
      <c r="A5017" t="s">
        <v>371</v>
      </c>
      <c r="B5017">
        <v>42069</v>
      </c>
      <c r="C5017" t="str">
        <f t="shared" si="78"/>
        <v>42069</v>
      </c>
      <c r="D5017" t="s">
        <v>357</v>
      </c>
      <c r="E5017" t="s">
        <v>3479</v>
      </c>
      <c r="F5017" t="s">
        <v>3506</v>
      </c>
      <c r="G5017" s="144">
        <v>193.86781127999998</v>
      </c>
      <c r="H5017" t="str">
        <f>IF(VLOOKUP(A5017,$J$4:$K$19,2)="Y",IF(G5017&lt;='State Zip Codes'!$P$4,'State Zip Codes'!$P$3,IF(G5017&lt;='State Zip Codes'!$Q$4,'State Zip Codes'!$Q$3,IF(G5017&lt;='State Zip Codes'!$R$4,'State Zip Codes'!$R$3,IF(G5017&lt;='State Zip Codes'!$S$4,'State Zip Codes'!$S$3,IF(G5017&lt;='State Zip Codes'!$T$4,'State Zip Codes'!$T$3,"OUT OF TERRITORY"))))),$U$3)</f>
        <v>Zone 5</v>
      </c>
    </row>
    <row r="5018" spans="1:8" x14ac:dyDescent="0.25">
      <c r="A5018" t="s">
        <v>371</v>
      </c>
      <c r="B5018">
        <v>42040</v>
      </c>
      <c r="C5018" t="str">
        <f t="shared" si="78"/>
        <v>42040</v>
      </c>
      <c r="D5018" t="s">
        <v>357</v>
      </c>
      <c r="E5018" t="s">
        <v>3479</v>
      </c>
      <c r="F5018" t="s">
        <v>1972</v>
      </c>
      <c r="G5018" s="144">
        <v>194.48918246999997</v>
      </c>
      <c r="H5018" t="str">
        <f>IF(VLOOKUP(A5018,$J$4:$K$19,2)="Y",IF(G5018&lt;='State Zip Codes'!$P$4,'State Zip Codes'!$P$3,IF(G5018&lt;='State Zip Codes'!$Q$4,'State Zip Codes'!$Q$3,IF(G5018&lt;='State Zip Codes'!$R$4,'State Zip Codes'!$R$3,IF(G5018&lt;='State Zip Codes'!$S$4,'State Zip Codes'!$S$3,IF(G5018&lt;='State Zip Codes'!$T$4,'State Zip Codes'!$T$3,"OUT OF TERRITORY"))))),$U$3)</f>
        <v>Zone 5</v>
      </c>
    </row>
    <row r="5019" spans="1:8" x14ac:dyDescent="0.25">
      <c r="A5019" t="s">
        <v>371</v>
      </c>
      <c r="B5019">
        <v>42066</v>
      </c>
      <c r="C5019" t="str">
        <f t="shared" si="78"/>
        <v>42066</v>
      </c>
      <c r="D5019" t="s">
        <v>357</v>
      </c>
      <c r="E5019" t="s">
        <v>3479</v>
      </c>
      <c r="F5019" t="s">
        <v>3507</v>
      </c>
      <c r="G5019" s="144">
        <v>196.35329603999998</v>
      </c>
      <c r="H5019" t="str">
        <f>IF(VLOOKUP(A5019,$J$4:$K$19,2)="Y",IF(G5019&lt;='State Zip Codes'!$P$4,'State Zip Codes'!$P$3,IF(G5019&lt;='State Zip Codes'!$Q$4,'State Zip Codes'!$Q$3,IF(G5019&lt;='State Zip Codes'!$R$4,'State Zip Codes'!$R$3,IF(G5019&lt;='State Zip Codes'!$S$4,'State Zip Codes'!$S$3,IF(G5019&lt;='State Zip Codes'!$T$4,'State Zip Codes'!$T$3,"OUT OF TERRITORY"))))),$U$3)</f>
        <v>Zone 5</v>
      </c>
    </row>
    <row r="5020" spans="1:8" x14ac:dyDescent="0.25">
      <c r="A5020" t="s">
        <v>371</v>
      </c>
      <c r="B5020">
        <v>42053</v>
      </c>
      <c r="C5020" t="str">
        <f t="shared" si="78"/>
        <v>42053</v>
      </c>
      <c r="D5020" t="s">
        <v>357</v>
      </c>
      <c r="E5020" t="s">
        <v>3476</v>
      </c>
      <c r="F5020" t="s">
        <v>3508</v>
      </c>
      <c r="G5020" s="144">
        <v>198.21740960999998</v>
      </c>
      <c r="H5020" t="str">
        <f>IF(VLOOKUP(A5020,$J$4:$K$19,2)="Y",IF(G5020&lt;='State Zip Codes'!$P$4,'State Zip Codes'!$P$3,IF(G5020&lt;='State Zip Codes'!$Q$4,'State Zip Codes'!$Q$3,IF(G5020&lt;='State Zip Codes'!$R$4,'State Zip Codes'!$R$3,IF(G5020&lt;='State Zip Codes'!$S$4,'State Zip Codes'!$S$3,IF(G5020&lt;='State Zip Codes'!$T$4,'State Zip Codes'!$T$3,"OUT OF TERRITORY"))))),$U$3)</f>
        <v>Zone 5</v>
      </c>
    </row>
    <row r="5021" spans="1:8" x14ac:dyDescent="0.25">
      <c r="A5021" t="s">
        <v>371</v>
      </c>
      <c r="B5021">
        <v>42079</v>
      </c>
      <c r="C5021" t="str">
        <f t="shared" si="78"/>
        <v>42079</v>
      </c>
      <c r="D5021" t="s">
        <v>357</v>
      </c>
      <c r="E5021" t="s">
        <v>3479</v>
      </c>
      <c r="F5021" t="s">
        <v>427</v>
      </c>
      <c r="G5021" s="144">
        <v>198.21740960999998</v>
      </c>
      <c r="H5021" t="str">
        <f>IF(VLOOKUP(A5021,$J$4:$K$19,2)="Y",IF(G5021&lt;='State Zip Codes'!$P$4,'State Zip Codes'!$P$3,IF(G5021&lt;='State Zip Codes'!$Q$4,'State Zip Codes'!$Q$3,IF(G5021&lt;='State Zip Codes'!$R$4,'State Zip Codes'!$R$3,IF(G5021&lt;='State Zip Codes'!$S$4,'State Zip Codes'!$S$3,IF(G5021&lt;='State Zip Codes'!$T$4,'State Zip Codes'!$T$3,"OUT OF TERRITORY"))))),$U$3)</f>
        <v>Zone 5</v>
      </c>
    </row>
    <row r="5022" spans="1:8" x14ac:dyDescent="0.25">
      <c r="A5022" t="s">
        <v>371</v>
      </c>
      <c r="B5022">
        <v>41547</v>
      </c>
      <c r="C5022" t="str">
        <f t="shared" si="78"/>
        <v>41547</v>
      </c>
      <c r="D5022" t="s">
        <v>357</v>
      </c>
      <c r="E5022" t="s">
        <v>2210</v>
      </c>
      <c r="F5022" t="s">
        <v>3509</v>
      </c>
      <c r="G5022" s="144">
        <v>199.46015198999999</v>
      </c>
      <c r="H5022" t="str">
        <f>IF(VLOOKUP(A5022,$J$4:$K$19,2)="Y",IF(G5022&lt;='State Zip Codes'!$P$4,'State Zip Codes'!$P$3,IF(G5022&lt;='State Zip Codes'!$Q$4,'State Zip Codes'!$Q$3,IF(G5022&lt;='State Zip Codes'!$R$4,'State Zip Codes'!$R$3,IF(G5022&lt;='State Zip Codes'!$S$4,'State Zip Codes'!$S$3,IF(G5022&lt;='State Zip Codes'!$T$4,'State Zip Codes'!$T$3,"OUT OF TERRITORY"))))),$U$3)</f>
        <v>Zone 5</v>
      </c>
    </row>
    <row r="5023" spans="1:8" x14ac:dyDescent="0.25">
      <c r="A5023" t="s">
        <v>371</v>
      </c>
      <c r="B5023">
        <v>41568</v>
      </c>
      <c r="C5023" t="str">
        <f t="shared" si="78"/>
        <v>41568</v>
      </c>
      <c r="D5023" t="s">
        <v>357</v>
      </c>
      <c r="E5023" t="s">
        <v>2210</v>
      </c>
      <c r="F5023" t="s">
        <v>3510</v>
      </c>
      <c r="G5023" s="144">
        <v>199.46015198999999</v>
      </c>
      <c r="H5023" t="str">
        <f>IF(VLOOKUP(A5023,$J$4:$K$19,2)="Y",IF(G5023&lt;='State Zip Codes'!$P$4,'State Zip Codes'!$P$3,IF(G5023&lt;='State Zip Codes'!$Q$4,'State Zip Codes'!$Q$3,IF(G5023&lt;='State Zip Codes'!$R$4,'State Zip Codes'!$R$3,IF(G5023&lt;='State Zip Codes'!$S$4,'State Zip Codes'!$S$3,IF(G5023&lt;='State Zip Codes'!$T$4,'State Zip Codes'!$T$3,"OUT OF TERRITORY"))))),$U$3)</f>
        <v>Zone 5</v>
      </c>
    </row>
    <row r="5024" spans="1:8" x14ac:dyDescent="0.25">
      <c r="A5024" t="s">
        <v>371</v>
      </c>
      <c r="B5024">
        <v>42056</v>
      </c>
      <c r="C5024" t="str">
        <f t="shared" si="78"/>
        <v>42056</v>
      </c>
      <c r="D5024" t="s">
        <v>357</v>
      </c>
      <c r="E5024" t="s">
        <v>3511</v>
      </c>
      <c r="F5024" t="s">
        <v>3512</v>
      </c>
      <c r="G5024" s="144">
        <v>200.08152317999998</v>
      </c>
      <c r="H5024" t="str">
        <f>IF(VLOOKUP(A5024,$J$4:$K$19,2)="Y",IF(G5024&lt;='State Zip Codes'!$P$4,'State Zip Codes'!$P$3,IF(G5024&lt;='State Zip Codes'!$Q$4,'State Zip Codes'!$Q$3,IF(G5024&lt;='State Zip Codes'!$R$4,'State Zip Codes'!$R$3,IF(G5024&lt;='State Zip Codes'!$S$4,'State Zip Codes'!$S$3,IF(G5024&lt;='State Zip Codes'!$T$4,'State Zip Codes'!$T$3,"OUT OF TERRITORY"))))),$U$3)</f>
        <v>Zone 5</v>
      </c>
    </row>
    <row r="5025" spans="1:8" x14ac:dyDescent="0.25">
      <c r="A5025" t="s">
        <v>371</v>
      </c>
      <c r="B5025">
        <v>42035</v>
      </c>
      <c r="C5025" t="str">
        <f t="shared" si="78"/>
        <v>42035</v>
      </c>
      <c r="D5025" t="s">
        <v>357</v>
      </c>
      <c r="E5025" t="s">
        <v>2760</v>
      </c>
      <c r="F5025" t="s">
        <v>3513</v>
      </c>
      <c r="G5025" s="144">
        <v>200.70289437</v>
      </c>
      <c r="H5025" t="str">
        <f>IF(VLOOKUP(A5025,$J$4:$K$19,2)="Y",IF(G5025&lt;='State Zip Codes'!$P$4,'State Zip Codes'!$P$3,IF(G5025&lt;='State Zip Codes'!$Q$4,'State Zip Codes'!$Q$3,IF(G5025&lt;='State Zip Codes'!$R$4,'State Zip Codes'!$R$3,IF(G5025&lt;='State Zip Codes'!$S$4,'State Zip Codes'!$S$3,IF(G5025&lt;='State Zip Codes'!$T$4,'State Zip Codes'!$T$3,"OUT OF TERRITORY"))))),$U$3)</f>
        <v>Zone 5</v>
      </c>
    </row>
    <row r="5026" spans="1:8" x14ac:dyDescent="0.25">
      <c r="A5026" t="s">
        <v>371</v>
      </c>
      <c r="B5026">
        <v>42039</v>
      </c>
      <c r="C5026" t="str">
        <f t="shared" si="78"/>
        <v>42039</v>
      </c>
      <c r="D5026" t="s">
        <v>357</v>
      </c>
      <c r="E5026" t="s">
        <v>3479</v>
      </c>
      <c r="F5026" t="s">
        <v>3514</v>
      </c>
      <c r="G5026" s="144">
        <v>201.94563674999998</v>
      </c>
      <c r="H5026" t="str">
        <f>IF(VLOOKUP(A5026,$J$4:$K$19,2)="Y",IF(G5026&lt;='State Zip Codes'!$P$4,'State Zip Codes'!$P$3,IF(G5026&lt;='State Zip Codes'!$Q$4,'State Zip Codes'!$Q$3,IF(G5026&lt;='State Zip Codes'!$R$4,'State Zip Codes'!$R$3,IF(G5026&lt;='State Zip Codes'!$S$4,'State Zip Codes'!$S$3,IF(G5026&lt;='State Zip Codes'!$T$4,'State Zip Codes'!$T$3,"OUT OF TERRITORY"))))),$U$3)</f>
        <v>Zone 5</v>
      </c>
    </row>
    <row r="5027" spans="1:8" x14ac:dyDescent="0.25">
      <c r="A5027" t="s">
        <v>371</v>
      </c>
      <c r="B5027">
        <v>42087</v>
      </c>
      <c r="C5027" t="str">
        <f t="shared" si="78"/>
        <v>42087</v>
      </c>
      <c r="D5027" t="s">
        <v>357</v>
      </c>
      <c r="E5027" t="s">
        <v>3511</v>
      </c>
      <c r="F5027" t="s">
        <v>3515</v>
      </c>
      <c r="G5027" s="144">
        <v>203.18837912999999</v>
      </c>
      <c r="H5027" t="str">
        <f>IF(VLOOKUP(A5027,$J$4:$K$19,2)="Y",IF(G5027&lt;='State Zip Codes'!$P$4,'State Zip Codes'!$P$3,IF(G5027&lt;='State Zip Codes'!$Q$4,'State Zip Codes'!$Q$3,IF(G5027&lt;='State Zip Codes'!$R$4,'State Zip Codes'!$R$3,IF(G5027&lt;='State Zip Codes'!$S$4,'State Zip Codes'!$S$3,IF(G5027&lt;='State Zip Codes'!$T$4,'State Zip Codes'!$T$3,"OUT OF TERRITORY"))))),$U$3)</f>
        <v>Zone 5</v>
      </c>
    </row>
    <row r="5028" spans="1:8" x14ac:dyDescent="0.25">
      <c r="A5028" t="s">
        <v>371</v>
      </c>
      <c r="B5028">
        <v>42088</v>
      </c>
      <c r="C5028" t="str">
        <f t="shared" si="78"/>
        <v>42088</v>
      </c>
      <c r="D5028" t="s">
        <v>357</v>
      </c>
      <c r="E5028" t="s">
        <v>3479</v>
      </c>
      <c r="F5028" t="s">
        <v>3516</v>
      </c>
      <c r="G5028" s="144">
        <v>203.18837912999999</v>
      </c>
      <c r="H5028" t="str">
        <f>IF(VLOOKUP(A5028,$J$4:$K$19,2)="Y",IF(G5028&lt;='State Zip Codes'!$P$4,'State Zip Codes'!$P$3,IF(G5028&lt;='State Zip Codes'!$Q$4,'State Zip Codes'!$Q$3,IF(G5028&lt;='State Zip Codes'!$R$4,'State Zip Codes'!$R$3,IF(G5028&lt;='State Zip Codes'!$S$4,'State Zip Codes'!$S$3,IF(G5028&lt;='State Zip Codes'!$T$4,'State Zip Codes'!$T$3,"OUT OF TERRITORY"))))),$U$3)</f>
        <v>Zone 5</v>
      </c>
    </row>
    <row r="5029" spans="1:8" x14ac:dyDescent="0.25">
      <c r="A5029" t="s">
        <v>371</v>
      </c>
      <c r="B5029">
        <v>42024</v>
      </c>
      <c r="C5029" t="str">
        <f t="shared" si="78"/>
        <v>42024</v>
      </c>
      <c r="D5029" t="s">
        <v>357</v>
      </c>
      <c r="E5029" t="s">
        <v>3511</v>
      </c>
      <c r="F5029" t="s">
        <v>3517</v>
      </c>
      <c r="G5029" s="144">
        <v>205.67386388999998</v>
      </c>
      <c r="H5029" t="str">
        <f>IF(VLOOKUP(A5029,$J$4:$K$19,2)="Y",IF(G5029&lt;='State Zip Codes'!$P$4,'State Zip Codes'!$P$3,IF(G5029&lt;='State Zip Codes'!$Q$4,'State Zip Codes'!$Q$3,IF(G5029&lt;='State Zip Codes'!$R$4,'State Zip Codes'!$R$3,IF(G5029&lt;='State Zip Codes'!$S$4,'State Zip Codes'!$S$3,IF(G5029&lt;='State Zip Codes'!$T$4,'State Zip Codes'!$T$3,"OUT OF TERRITORY"))))),$U$3)</f>
        <v>Zone 5</v>
      </c>
    </row>
    <row r="5030" spans="1:8" x14ac:dyDescent="0.25">
      <c r="A5030" t="s">
        <v>371</v>
      </c>
      <c r="B5030">
        <v>42085</v>
      </c>
      <c r="C5030" t="str">
        <f t="shared" si="78"/>
        <v>42085</v>
      </c>
      <c r="D5030" t="s">
        <v>357</v>
      </c>
      <c r="E5030" t="s">
        <v>3479</v>
      </c>
      <c r="F5030" t="s">
        <v>3518</v>
      </c>
      <c r="G5030" s="144">
        <v>207.53797745999998</v>
      </c>
      <c r="H5030" t="str">
        <f>IF(VLOOKUP(A5030,$J$4:$K$19,2)="Y",IF(G5030&lt;='State Zip Codes'!$P$4,'State Zip Codes'!$P$3,IF(G5030&lt;='State Zip Codes'!$Q$4,'State Zip Codes'!$Q$3,IF(G5030&lt;='State Zip Codes'!$R$4,'State Zip Codes'!$R$3,IF(G5030&lt;='State Zip Codes'!$S$4,'State Zip Codes'!$S$3,IF(G5030&lt;='State Zip Codes'!$T$4,'State Zip Codes'!$T$3,"OUT OF TERRITORY"))))),$U$3)</f>
        <v>Zone 5</v>
      </c>
    </row>
    <row r="5031" spans="1:8" x14ac:dyDescent="0.25">
      <c r="A5031" t="s">
        <v>371</v>
      </c>
      <c r="B5031">
        <v>42021</v>
      </c>
      <c r="C5031" t="str">
        <f t="shared" si="78"/>
        <v>42021</v>
      </c>
      <c r="D5031" t="s">
        <v>357</v>
      </c>
      <c r="E5031" t="s">
        <v>2760</v>
      </c>
      <c r="F5031" t="s">
        <v>603</v>
      </c>
      <c r="G5031" s="144">
        <v>208.15934865</v>
      </c>
      <c r="H5031" t="str">
        <f>IF(VLOOKUP(A5031,$J$4:$K$19,2)="Y",IF(G5031&lt;='State Zip Codes'!$P$4,'State Zip Codes'!$P$3,IF(G5031&lt;='State Zip Codes'!$Q$4,'State Zip Codes'!$Q$3,IF(G5031&lt;='State Zip Codes'!$R$4,'State Zip Codes'!$R$3,IF(G5031&lt;='State Zip Codes'!$S$4,'State Zip Codes'!$S$3,IF(G5031&lt;='State Zip Codes'!$T$4,'State Zip Codes'!$T$3,"OUT OF TERRITORY"))))),$U$3)</f>
        <v>Zone 5</v>
      </c>
    </row>
    <row r="5032" spans="1:8" x14ac:dyDescent="0.25">
      <c r="A5032" t="s">
        <v>371</v>
      </c>
      <c r="B5032">
        <v>42023</v>
      </c>
      <c r="C5032" t="str">
        <f t="shared" si="78"/>
        <v>42023</v>
      </c>
      <c r="D5032" t="s">
        <v>357</v>
      </c>
      <c r="E5032" t="s">
        <v>2760</v>
      </c>
      <c r="F5032" t="s">
        <v>3519</v>
      </c>
      <c r="G5032" s="144">
        <v>208.78071983999999</v>
      </c>
      <c r="H5032" t="str">
        <f>IF(VLOOKUP(A5032,$J$4:$K$19,2)="Y",IF(G5032&lt;='State Zip Codes'!$P$4,'State Zip Codes'!$P$3,IF(G5032&lt;='State Zip Codes'!$Q$4,'State Zip Codes'!$Q$3,IF(G5032&lt;='State Zip Codes'!$R$4,'State Zip Codes'!$R$3,IF(G5032&lt;='State Zip Codes'!$S$4,'State Zip Codes'!$S$3,IF(G5032&lt;='State Zip Codes'!$T$4,'State Zip Codes'!$T$3,"OUT OF TERRITORY"))))),$U$3)</f>
        <v>Zone 5</v>
      </c>
    </row>
    <row r="5033" spans="1:8" x14ac:dyDescent="0.25">
      <c r="A5033" t="s">
        <v>371</v>
      </c>
      <c r="B5033">
        <v>42041</v>
      </c>
      <c r="C5033" t="str">
        <f t="shared" si="78"/>
        <v>42041</v>
      </c>
      <c r="D5033" t="s">
        <v>357</v>
      </c>
      <c r="E5033" t="s">
        <v>1879</v>
      </c>
      <c r="F5033" t="s">
        <v>1879</v>
      </c>
      <c r="G5033" s="144">
        <v>210.64483340999999</v>
      </c>
      <c r="H5033" t="str">
        <f>IF(VLOOKUP(A5033,$J$4:$K$19,2)="Y",IF(G5033&lt;='State Zip Codes'!$P$4,'State Zip Codes'!$P$3,IF(G5033&lt;='State Zip Codes'!$Q$4,'State Zip Codes'!$Q$3,IF(G5033&lt;='State Zip Codes'!$R$4,'State Zip Codes'!$R$3,IF(G5033&lt;='State Zip Codes'!$S$4,'State Zip Codes'!$S$3,IF(G5033&lt;='State Zip Codes'!$T$4,'State Zip Codes'!$T$3,"OUT OF TERRITORY"))))),$U$3)</f>
        <v>Zone 5</v>
      </c>
    </row>
    <row r="5034" spans="1:8" x14ac:dyDescent="0.25">
      <c r="A5034" t="s">
        <v>371</v>
      </c>
      <c r="B5034">
        <v>42031</v>
      </c>
      <c r="C5034" t="str">
        <f t="shared" si="78"/>
        <v>42031</v>
      </c>
      <c r="D5034" t="s">
        <v>357</v>
      </c>
      <c r="E5034" t="s">
        <v>3520</v>
      </c>
      <c r="F5034" t="s">
        <v>1925</v>
      </c>
      <c r="G5034" s="144">
        <v>213.75168936</v>
      </c>
      <c r="H5034" t="str">
        <f>IF(VLOOKUP(A5034,$J$4:$K$19,2)="Y",IF(G5034&lt;='State Zip Codes'!$P$4,'State Zip Codes'!$P$3,IF(G5034&lt;='State Zip Codes'!$Q$4,'State Zip Codes'!$Q$3,IF(G5034&lt;='State Zip Codes'!$R$4,'State Zip Codes'!$R$3,IF(G5034&lt;='State Zip Codes'!$S$4,'State Zip Codes'!$S$3,IF(G5034&lt;='State Zip Codes'!$T$4,'State Zip Codes'!$T$3,"OUT OF TERRITORY"))))),$U$3)</f>
        <v>Zone 5</v>
      </c>
    </row>
    <row r="5035" spans="1:8" x14ac:dyDescent="0.25">
      <c r="A5035" t="s">
        <v>371</v>
      </c>
      <c r="B5035">
        <v>42032</v>
      </c>
      <c r="C5035" t="str">
        <f t="shared" si="78"/>
        <v>42032</v>
      </c>
      <c r="D5035" t="s">
        <v>357</v>
      </c>
      <c r="E5035" t="s">
        <v>3520</v>
      </c>
      <c r="F5035" t="s">
        <v>2569</v>
      </c>
      <c r="G5035" s="144">
        <v>215.61580293</v>
      </c>
      <c r="H5035" t="str">
        <f>IF(VLOOKUP(A5035,$J$4:$K$19,2)="Y",IF(G5035&lt;='State Zip Codes'!$P$4,'State Zip Codes'!$P$3,IF(G5035&lt;='State Zip Codes'!$Q$4,'State Zip Codes'!$Q$3,IF(G5035&lt;='State Zip Codes'!$R$4,'State Zip Codes'!$R$3,IF(G5035&lt;='State Zip Codes'!$S$4,'State Zip Codes'!$S$3,IF(G5035&lt;='State Zip Codes'!$T$4,'State Zip Codes'!$T$3,"OUT OF TERRITORY"))))),$U$3)</f>
        <v>Zone 5</v>
      </c>
    </row>
    <row r="5036" spans="1:8" x14ac:dyDescent="0.25">
      <c r="A5036" t="s">
        <v>371</v>
      </c>
      <c r="B5036">
        <v>42050</v>
      </c>
      <c r="C5036" t="str">
        <f t="shared" si="78"/>
        <v>42050</v>
      </c>
      <c r="D5036" t="s">
        <v>357</v>
      </c>
      <c r="E5036" t="s">
        <v>1879</v>
      </c>
      <c r="F5036" t="s">
        <v>3520</v>
      </c>
      <c r="G5036" s="144">
        <v>232.39282505999998</v>
      </c>
      <c r="H5036" t="str">
        <f>IF(VLOOKUP(A5036,$J$4:$K$19,2)="Y",IF(G5036&lt;='State Zip Codes'!$P$4,'State Zip Codes'!$P$3,IF(G5036&lt;='State Zip Codes'!$Q$4,'State Zip Codes'!$Q$3,IF(G5036&lt;='State Zip Codes'!$R$4,'State Zip Codes'!$R$3,IF(G5036&lt;='State Zip Codes'!$S$4,'State Zip Codes'!$S$3,IF(G5036&lt;='State Zip Codes'!$T$4,'State Zip Codes'!$T$3,"OUT OF TERRITORY"))))),$U$3)</f>
        <v>Zone 5</v>
      </c>
    </row>
    <row r="5037" spans="1:8" x14ac:dyDescent="0.25">
      <c r="C5037" t="str">
        <f t="shared" si="78"/>
        <v/>
      </c>
    </row>
    <row r="5038" spans="1:8" x14ac:dyDescent="0.25">
      <c r="C5038" t="str">
        <f t="shared" si="78"/>
        <v/>
      </c>
    </row>
    <row r="5039" spans="1:8" x14ac:dyDescent="0.25">
      <c r="A5039" t="s">
        <v>372</v>
      </c>
      <c r="B5039">
        <v>55474</v>
      </c>
      <c r="C5039" t="str">
        <f t="shared" si="78"/>
        <v>55474</v>
      </c>
      <c r="D5039" t="s">
        <v>358</v>
      </c>
      <c r="E5039" t="s">
        <v>1757</v>
      </c>
      <c r="F5039" t="s">
        <v>3521</v>
      </c>
      <c r="G5039" s="144">
        <v>0</v>
      </c>
      <c r="H5039" t="str">
        <f>IF(VLOOKUP(A5039,$J$4:$K$19,2)="Y",IF(G5039&lt;='State Zip Codes'!$P$4,'State Zip Codes'!$P$3,IF(G5039&lt;='State Zip Codes'!$Q$4,'State Zip Codes'!$Q$3,IF(G5039&lt;='State Zip Codes'!$R$4,'State Zip Codes'!$R$3,IF(G5039&lt;='State Zip Codes'!$S$4,'State Zip Codes'!$S$3,IF(G5039&lt;='State Zip Codes'!$T$4,'State Zip Codes'!$T$3,"OUT OF TERRITORY"))))),$U$3)</f>
        <v>Zone 0</v>
      </c>
    </row>
    <row r="5040" spans="1:8" x14ac:dyDescent="0.25">
      <c r="A5040" t="s">
        <v>372</v>
      </c>
      <c r="B5040">
        <v>55478</v>
      </c>
      <c r="C5040" t="str">
        <f t="shared" si="78"/>
        <v>55478</v>
      </c>
      <c r="D5040" t="s">
        <v>358</v>
      </c>
      <c r="E5040" t="s">
        <v>1757</v>
      </c>
      <c r="F5040" t="s">
        <v>3521</v>
      </c>
      <c r="G5040" s="144">
        <v>0</v>
      </c>
      <c r="H5040" t="str">
        <f>IF(VLOOKUP(A5040,$J$4:$K$19,2)="Y",IF(G5040&lt;='State Zip Codes'!$P$4,'State Zip Codes'!$P$3,IF(G5040&lt;='State Zip Codes'!$Q$4,'State Zip Codes'!$Q$3,IF(G5040&lt;='State Zip Codes'!$R$4,'State Zip Codes'!$R$3,IF(G5040&lt;='State Zip Codes'!$S$4,'State Zip Codes'!$S$3,IF(G5040&lt;='State Zip Codes'!$T$4,'State Zip Codes'!$T$3,"OUT OF TERRITORY"))))),$U$3)</f>
        <v>Zone 0</v>
      </c>
    </row>
    <row r="5041" spans="1:8" x14ac:dyDescent="0.25">
      <c r="A5041" t="s">
        <v>372</v>
      </c>
      <c r="B5041">
        <v>55479</v>
      </c>
      <c r="C5041" t="str">
        <f t="shared" si="78"/>
        <v>55479</v>
      </c>
      <c r="D5041" t="s">
        <v>358</v>
      </c>
      <c r="E5041" t="s">
        <v>1757</v>
      </c>
      <c r="F5041" t="s">
        <v>3521</v>
      </c>
      <c r="G5041" s="144">
        <v>0</v>
      </c>
      <c r="H5041" t="str">
        <f>IF(VLOOKUP(A5041,$J$4:$K$19,2)="Y",IF(G5041&lt;='State Zip Codes'!$P$4,'State Zip Codes'!$P$3,IF(G5041&lt;='State Zip Codes'!$Q$4,'State Zip Codes'!$Q$3,IF(G5041&lt;='State Zip Codes'!$R$4,'State Zip Codes'!$R$3,IF(G5041&lt;='State Zip Codes'!$S$4,'State Zip Codes'!$S$3,IF(G5041&lt;='State Zip Codes'!$T$4,'State Zip Codes'!$T$3,"OUT OF TERRITORY"))))),$U$3)</f>
        <v>Zone 0</v>
      </c>
    </row>
    <row r="5042" spans="1:8" x14ac:dyDescent="0.25">
      <c r="A5042" t="s">
        <v>372</v>
      </c>
      <c r="B5042">
        <v>55483</v>
      </c>
      <c r="C5042" t="str">
        <f t="shared" si="78"/>
        <v>55483</v>
      </c>
      <c r="D5042" t="s">
        <v>358</v>
      </c>
      <c r="E5042" t="s">
        <v>1757</v>
      </c>
      <c r="F5042" t="s">
        <v>3521</v>
      </c>
      <c r="G5042" s="144">
        <v>0</v>
      </c>
      <c r="H5042" t="str">
        <f>IF(VLOOKUP(A5042,$J$4:$K$19,2)="Y",IF(G5042&lt;='State Zip Codes'!$P$4,'State Zip Codes'!$P$3,IF(G5042&lt;='State Zip Codes'!$Q$4,'State Zip Codes'!$Q$3,IF(G5042&lt;='State Zip Codes'!$R$4,'State Zip Codes'!$R$3,IF(G5042&lt;='State Zip Codes'!$S$4,'State Zip Codes'!$S$3,IF(G5042&lt;='State Zip Codes'!$T$4,'State Zip Codes'!$T$3,"OUT OF TERRITORY"))))),$U$3)</f>
        <v>Zone 0</v>
      </c>
    </row>
    <row r="5043" spans="1:8" x14ac:dyDescent="0.25">
      <c r="A5043" t="s">
        <v>372</v>
      </c>
      <c r="B5043">
        <v>55484</v>
      </c>
      <c r="C5043" t="str">
        <f t="shared" si="78"/>
        <v>55484</v>
      </c>
      <c r="D5043" t="s">
        <v>358</v>
      </c>
      <c r="E5043" t="s">
        <v>1757</v>
      </c>
      <c r="F5043" t="s">
        <v>3521</v>
      </c>
      <c r="G5043" s="144">
        <v>0</v>
      </c>
      <c r="H5043" t="str">
        <f>IF(VLOOKUP(A5043,$J$4:$K$19,2)="Y",IF(G5043&lt;='State Zip Codes'!$P$4,'State Zip Codes'!$P$3,IF(G5043&lt;='State Zip Codes'!$Q$4,'State Zip Codes'!$Q$3,IF(G5043&lt;='State Zip Codes'!$R$4,'State Zip Codes'!$R$3,IF(G5043&lt;='State Zip Codes'!$S$4,'State Zip Codes'!$S$3,IF(G5043&lt;='State Zip Codes'!$T$4,'State Zip Codes'!$T$3,"OUT OF TERRITORY"))))),$U$3)</f>
        <v>Zone 0</v>
      </c>
    </row>
    <row r="5044" spans="1:8" x14ac:dyDescent="0.25">
      <c r="A5044" t="s">
        <v>372</v>
      </c>
      <c r="B5044">
        <v>55485</v>
      </c>
      <c r="C5044" t="str">
        <f t="shared" si="78"/>
        <v>55485</v>
      </c>
      <c r="D5044" t="s">
        <v>358</v>
      </c>
      <c r="E5044" t="s">
        <v>1757</v>
      </c>
      <c r="F5044" t="s">
        <v>3521</v>
      </c>
      <c r="G5044" s="144">
        <v>0</v>
      </c>
      <c r="H5044" t="str">
        <f>IF(VLOOKUP(A5044,$J$4:$K$19,2)="Y",IF(G5044&lt;='State Zip Codes'!$P$4,'State Zip Codes'!$P$3,IF(G5044&lt;='State Zip Codes'!$Q$4,'State Zip Codes'!$Q$3,IF(G5044&lt;='State Zip Codes'!$R$4,'State Zip Codes'!$R$3,IF(G5044&lt;='State Zip Codes'!$S$4,'State Zip Codes'!$S$3,IF(G5044&lt;='State Zip Codes'!$T$4,'State Zip Codes'!$T$3,"OUT OF TERRITORY"))))),$U$3)</f>
        <v>Zone 0</v>
      </c>
    </row>
    <row r="5045" spans="1:8" x14ac:dyDescent="0.25">
      <c r="A5045" t="s">
        <v>372</v>
      </c>
      <c r="B5045">
        <v>55486</v>
      </c>
      <c r="C5045" t="str">
        <f t="shared" si="78"/>
        <v>55486</v>
      </c>
      <c r="D5045" t="s">
        <v>358</v>
      </c>
      <c r="E5045" t="s">
        <v>1757</v>
      </c>
      <c r="F5045" t="s">
        <v>3521</v>
      </c>
      <c r="G5045" s="144">
        <v>0</v>
      </c>
      <c r="H5045" t="str">
        <f>IF(VLOOKUP(A5045,$J$4:$K$19,2)="Y",IF(G5045&lt;='State Zip Codes'!$P$4,'State Zip Codes'!$P$3,IF(G5045&lt;='State Zip Codes'!$Q$4,'State Zip Codes'!$Q$3,IF(G5045&lt;='State Zip Codes'!$R$4,'State Zip Codes'!$R$3,IF(G5045&lt;='State Zip Codes'!$S$4,'State Zip Codes'!$S$3,IF(G5045&lt;='State Zip Codes'!$T$4,'State Zip Codes'!$T$3,"OUT OF TERRITORY"))))),$U$3)</f>
        <v>Zone 0</v>
      </c>
    </row>
    <row r="5046" spans="1:8" x14ac:dyDescent="0.25">
      <c r="A5046" t="s">
        <v>372</v>
      </c>
      <c r="B5046">
        <v>55487</v>
      </c>
      <c r="C5046" t="str">
        <f t="shared" si="78"/>
        <v>55487</v>
      </c>
      <c r="D5046" t="s">
        <v>358</v>
      </c>
      <c r="E5046" t="s">
        <v>1757</v>
      </c>
      <c r="F5046" t="s">
        <v>3521</v>
      </c>
      <c r="G5046" s="144">
        <v>0</v>
      </c>
      <c r="H5046" t="str">
        <f>IF(VLOOKUP(A5046,$J$4:$K$19,2)="Y",IF(G5046&lt;='State Zip Codes'!$P$4,'State Zip Codes'!$P$3,IF(G5046&lt;='State Zip Codes'!$Q$4,'State Zip Codes'!$Q$3,IF(G5046&lt;='State Zip Codes'!$R$4,'State Zip Codes'!$R$3,IF(G5046&lt;='State Zip Codes'!$S$4,'State Zip Codes'!$S$3,IF(G5046&lt;='State Zip Codes'!$T$4,'State Zip Codes'!$T$3,"OUT OF TERRITORY"))))),$U$3)</f>
        <v>Zone 0</v>
      </c>
    </row>
    <row r="5047" spans="1:8" x14ac:dyDescent="0.25">
      <c r="A5047" t="s">
        <v>372</v>
      </c>
      <c r="B5047">
        <v>55488</v>
      </c>
      <c r="C5047" t="str">
        <f t="shared" si="78"/>
        <v>55488</v>
      </c>
      <c r="D5047" t="s">
        <v>358</v>
      </c>
      <c r="E5047" t="s">
        <v>1757</v>
      </c>
      <c r="F5047" t="s">
        <v>3521</v>
      </c>
      <c r="G5047" s="144">
        <v>0</v>
      </c>
      <c r="H5047" t="str">
        <f>IF(VLOOKUP(A5047,$J$4:$K$19,2)="Y",IF(G5047&lt;='State Zip Codes'!$P$4,'State Zip Codes'!$P$3,IF(G5047&lt;='State Zip Codes'!$Q$4,'State Zip Codes'!$Q$3,IF(G5047&lt;='State Zip Codes'!$R$4,'State Zip Codes'!$R$3,IF(G5047&lt;='State Zip Codes'!$S$4,'State Zip Codes'!$S$3,IF(G5047&lt;='State Zip Codes'!$T$4,'State Zip Codes'!$T$3,"OUT OF TERRITORY"))))),$U$3)</f>
        <v>Zone 0</v>
      </c>
    </row>
    <row r="5048" spans="1:8" x14ac:dyDescent="0.25">
      <c r="A5048" t="s">
        <v>372</v>
      </c>
      <c r="B5048">
        <v>55472</v>
      </c>
      <c r="C5048" t="str">
        <f t="shared" si="78"/>
        <v>55472</v>
      </c>
      <c r="D5048" t="s">
        <v>358</v>
      </c>
      <c r="E5048" t="s">
        <v>1757</v>
      </c>
      <c r="F5048" t="s">
        <v>3521</v>
      </c>
      <c r="G5048" s="144">
        <v>0.62137118999999996</v>
      </c>
      <c r="H5048" t="str">
        <f>IF(VLOOKUP(A5048,$J$4:$K$19,2)="Y",IF(G5048&lt;='State Zip Codes'!$P$4,'State Zip Codes'!$P$3,IF(G5048&lt;='State Zip Codes'!$Q$4,'State Zip Codes'!$Q$3,IF(G5048&lt;='State Zip Codes'!$R$4,'State Zip Codes'!$R$3,IF(G5048&lt;='State Zip Codes'!$S$4,'State Zip Codes'!$S$3,IF(G5048&lt;='State Zip Codes'!$T$4,'State Zip Codes'!$T$3,"OUT OF TERRITORY"))))),$U$3)</f>
        <v>Zone 0</v>
      </c>
    </row>
    <row r="5049" spans="1:8" x14ac:dyDescent="0.25">
      <c r="A5049" t="s">
        <v>372</v>
      </c>
      <c r="B5049">
        <v>55467</v>
      </c>
      <c r="C5049" t="str">
        <f t="shared" si="78"/>
        <v>55467</v>
      </c>
      <c r="D5049" t="s">
        <v>358</v>
      </c>
      <c r="E5049" t="s">
        <v>1757</v>
      </c>
      <c r="F5049" t="s">
        <v>3521</v>
      </c>
      <c r="G5049" s="144">
        <v>0.62137118999999996</v>
      </c>
      <c r="H5049" t="str">
        <f>IF(VLOOKUP(A5049,$J$4:$K$19,2)="Y",IF(G5049&lt;='State Zip Codes'!$P$4,'State Zip Codes'!$P$3,IF(G5049&lt;='State Zip Codes'!$Q$4,'State Zip Codes'!$Q$3,IF(G5049&lt;='State Zip Codes'!$R$4,'State Zip Codes'!$R$3,IF(G5049&lt;='State Zip Codes'!$S$4,'State Zip Codes'!$S$3,IF(G5049&lt;='State Zip Codes'!$T$4,'State Zip Codes'!$T$3,"OUT OF TERRITORY"))))),$U$3)</f>
        <v>Zone 0</v>
      </c>
    </row>
    <row r="5050" spans="1:8" x14ac:dyDescent="0.25">
      <c r="A5050" t="s">
        <v>372</v>
      </c>
      <c r="B5050">
        <v>55402</v>
      </c>
      <c r="C5050" t="str">
        <f t="shared" si="78"/>
        <v>55402</v>
      </c>
      <c r="D5050" t="s">
        <v>358</v>
      </c>
      <c r="E5050" t="s">
        <v>1757</v>
      </c>
      <c r="F5050" t="s">
        <v>3521</v>
      </c>
      <c r="G5050" s="144">
        <v>0.62137118999999996</v>
      </c>
      <c r="H5050" t="str">
        <f>IF(VLOOKUP(A5050,$J$4:$K$19,2)="Y",IF(G5050&lt;='State Zip Codes'!$P$4,'State Zip Codes'!$P$3,IF(G5050&lt;='State Zip Codes'!$Q$4,'State Zip Codes'!$Q$3,IF(G5050&lt;='State Zip Codes'!$R$4,'State Zip Codes'!$R$3,IF(G5050&lt;='State Zip Codes'!$S$4,'State Zip Codes'!$S$3,IF(G5050&lt;='State Zip Codes'!$T$4,'State Zip Codes'!$T$3,"OUT OF TERRITORY"))))),$U$3)</f>
        <v>Zone 0</v>
      </c>
    </row>
    <row r="5051" spans="1:8" x14ac:dyDescent="0.25">
      <c r="A5051" t="s">
        <v>372</v>
      </c>
      <c r="B5051">
        <v>55415</v>
      </c>
      <c r="C5051" t="str">
        <f t="shared" si="78"/>
        <v>55415</v>
      </c>
      <c r="D5051" t="s">
        <v>358</v>
      </c>
      <c r="E5051" t="s">
        <v>1757</v>
      </c>
      <c r="F5051" t="s">
        <v>3521</v>
      </c>
      <c r="G5051" s="144">
        <v>0.62137118999999996</v>
      </c>
      <c r="H5051" t="str">
        <f>IF(VLOOKUP(A5051,$J$4:$K$19,2)="Y",IF(G5051&lt;='State Zip Codes'!$P$4,'State Zip Codes'!$P$3,IF(G5051&lt;='State Zip Codes'!$Q$4,'State Zip Codes'!$Q$3,IF(G5051&lt;='State Zip Codes'!$R$4,'State Zip Codes'!$R$3,IF(G5051&lt;='State Zip Codes'!$S$4,'State Zip Codes'!$S$3,IF(G5051&lt;='State Zip Codes'!$T$4,'State Zip Codes'!$T$3,"OUT OF TERRITORY"))))),$U$3)</f>
        <v>Zone 0</v>
      </c>
    </row>
    <row r="5052" spans="1:8" x14ac:dyDescent="0.25">
      <c r="A5052" t="s">
        <v>372</v>
      </c>
      <c r="B5052">
        <v>55401</v>
      </c>
      <c r="C5052" t="str">
        <f t="shared" si="78"/>
        <v>55401</v>
      </c>
      <c r="D5052" t="s">
        <v>358</v>
      </c>
      <c r="E5052" t="s">
        <v>1757</v>
      </c>
      <c r="F5052" t="s">
        <v>3521</v>
      </c>
      <c r="G5052" s="144">
        <v>0.62137118999999996</v>
      </c>
      <c r="H5052" t="str">
        <f>IF(VLOOKUP(A5052,$J$4:$K$19,2)="Y",IF(G5052&lt;='State Zip Codes'!$P$4,'State Zip Codes'!$P$3,IF(G5052&lt;='State Zip Codes'!$Q$4,'State Zip Codes'!$Q$3,IF(G5052&lt;='State Zip Codes'!$R$4,'State Zip Codes'!$R$3,IF(G5052&lt;='State Zip Codes'!$S$4,'State Zip Codes'!$S$3,IF(G5052&lt;='State Zip Codes'!$T$4,'State Zip Codes'!$T$3,"OUT OF TERRITORY"))))),$U$3)</f>
        <v>Zone 0</v>
      </c>
    </row>
    <row r="5053" spans="1:8" x14ac:dyDescent="0.25">
      <c r="A5053" t="s">
        <v>372</v>
      </c>
      <c r="B5053">
        <v>55404</v>
      </c>
      <c r="C5053" t="str">
        <f t="shared" si="78"/>
        <v>55404</v>
      </c>
      <c r="D5053" t="s">
        <v>358</v>
      </c>
      <c r="E5053" t="s">
        <v>1757</v>
      </c>
      <c r="F5053" t="s">
        <v>3521</v>
      </c>
      <c r="G5053" s="144">
        <v>1.2427423799999999</v>
      </c>
      <c r="H5053" t="str">
        <f>IF(VLOOKUP(A5053,$J$4:$K$19,2)="Y",IF(G5053&lt;='State Zip Codes'!$P$4,'State Zip Codes'!$P$3,IF(G5053&lt;='State Zip Codes'!$Q$4,'State Zip Codes'!$Q$3,IF(G5053&lt;='State Zip Codes'!$R$4,'State Zip Codes'!$R$3,IF(G5053&lt;='State Zip Codes'!$S$4,'State Zip Codes'!$S$3,IF(G5053&lt;='State Zip Codes'!$T$4,'State Zip Codes'!$T$3,"OUT OF TERRITORY"))))),$U$3)</f>
        <v>Zone 0</v>
      </c>
    </row>
    <row r="5054" spans="1:8" x14ac:dyDescent="0.25">
      <c r="A5054" t="s">
        <v>372</v>
      </c>
      <c r="B5054">
        <v>55403</v>
      </c>
      <c r="C5054" t="str">
        <f t="shared" si="78"/>
        <v>55403</v>
      </c>
      <c r="D5054" t="s">
        <v>358</v>
      </c>
      <c r="E5054" t="s">
        <v>1757</v>
      </c>
      <c r="F5054" t="s">
        <v>3521</v>
      </c>
      <c r="G5054" s="144">
        <v>1.2427423799999999</v>
      </c>
      <c r="H5054" t="str">
        <f>IF(VLOOKUP(A5054,$J$4:$K$19,2)="Y",IF(G5054&lt;='State Zip Codes'!$P$4,'State Zip Codes'!$P$3,IF(G5054&lt;='State Zip Codes'!$Q$4,'State Zip Codes'!$Q$3,IF(G5054&lt;='State Zip Codes'!$R$4,'State Zip Codes'!$R$3,IF(G5054&lt;='State Zip Codes'!$S$4,'State Zip Codes'!$S$3,IF(G5054&lt;='State Zip Codes'!$T$4,'State Zip Codes'!$T$3,"OUT OF TERRITORY"))))),$U$3)</f>
        <v>Zone 0</v>
      </c>
    </row>
    <row r="5055" spans="1:8" x14ac:dyDescent="0.25">
      <c r="A5055" t="s">
        <v>372</v>
      </c>
      <c r="B5055">
        <v>55454</v>
      </c>
      <c r="C5055" t="str">
        <f t="shared" si="78"/>
        <v>55454</v>
      </c>
      <c r="D5055" t="s">
        <v>358</v>
      </c>
      <c r="E5055" t="s">
        <v>1757</v>
      </c>
      <c r="F5055" t="s">
        <v>3521</v>
      </c>
      <c r="G5055" s="144">
        <v>1.2427423799999999</v>
      </c>
      <c r="H5055" t="str">
        <f>IF(VLOOKUP(A5055,$J$4:$K$19,2)="Y",IF(G5055&lt;='State Zip Codes'!$P$4,'State Zip Codes'!$P$3,IF(G5055&lt;='State Zip Codes'!$Q$4,'State Zip Codes'!$Q$3,IF(G5055&lt;='State Zip Codes'!$R$4,'State Zip Codes'!$R$3,IF(G5055&lt;='State Zip Codes'!$S$4,'State Zip Codes'!$S$3,IF(G5055&lt;='State Zip Codes'!$T$4,'State Zip Codes'!$T$3,"OUT OF TERRITORY"))))),$U$3)</f>
        <v>Zone 0</v>
      </c>
    </row>
    <row r="5056" spans="1:8" x14ac:dyDescent="0.25">
      <c r="A5056" t="s">
        <v>372</v>
      </c>
      <c r="B5056">
        <v>55455</v>
      </c>
      <c r="C5056" t="str">
        <f t="shared" si="78"/>
        <v>55455</v>
      </c>
      <c r="D5056" t="s">
        <v>358</v>
      </c>
      <c r="E5056" t="s">
        <v>1757</v>
      </c>
      <c r="F5056" t="s">
        <v>3521</v>
      </c>
      <c r="G5056" s="144">
        <v>1.2427423799999999</v>
      </c>
      <c r="H5056" t="str">
        <f>IF(VLOOKUP(A5056,$J$4:$K$19,2)="Y",IF(G5056&lt;='State Zip Codes'!$P$4,'State Zip Codes'!$P$3,IF(G5056&lt;='State Zip Codes'!$Q$4,'State Zip Codes'!$Q$3,IF(G5056&lt;='State Zip Codes'!$R$4,'State Zip Codes'!$R$3,IF(G5056&lt;='State Zip Codes'!$S$4,'State Zip Codes'!$S$3,IF(G5056&lt;='State Zip Codes'!$T$4,'State Zip Codes'!$T$3,"OUT OF TERRITORY"))))),$U$3)</f>
        <v>Zone 0</v>
      </c>
    </row>
    <row r="5057" spans="1:8" x14ac:dyDescent="0.25">
      <c r="A5057" t="s">
        <v>372</v>
      </c>
      <c r="B5057">
        <v>55414</v>
      </c>
      <c r="C5057" t="str">
        <f t="shared" si="78"/>
        <v>55414</v>
      </c>
      <c r="D5057" t="s">
        <v>358</v>
      </c>
      <c r="E5057" t="s">
        <v>1757</v>
      </c>
      <c r="F5057" t="s">
        <v>3521</v>
      </c>
      <c r="G5057" s="144">
        <v>1.8641135699999998</v>
      </c>
      <c r="H5057" t="str">
        <f>IF(VLOOKUP(A5057,$J$4:$K$19,2)="Y",IF(G5057&lt;='State Zip Codes'!$P$4,'State Zip Codes'!$P$3,IF(G5057&lt;='State Zip Codes'!$Q$4,'State Zip Codes'!$Q$3,IF(G5057&lt;='State Zip Codes'!$R$4,'State Zip Codes'!$R$3,IF(G5057&lt;='State Zip Codes'!$S$4,'State Zip Codes'!$S$3,IF(G5057&lt;='State Zip Codes'!$T$4,'State Zip Codes'!$T$3,"OUT OF TERRITORY"))))),$U$3)</f>
        <v>Zone 0</v>
      </c>
    </row>
    <row r="5058" spans="1:8" x14ac:dyDescent="0.25">
      <c r="A5058" t="s">
        <v>372</v>
      </c>
      <c r="B5058">
        <v>55405</v>
      </c>
      <c r="C5058" t="str">
        <f t="shared" si="78"/>
        <v>55405</v>
      </c>
      <c r="D5058" t="s">
        <v>358</v>
      </c>
      <c r="E5058" t="s">
        <v>1757</v>
      </c>
      <c r="F5058" t="s">
        <v>3521</v>
      </c>
      <c r="G5058" s="144">
        <v>1.8641135699999998</v>
      </c>
      <c r="H5058" t="str">
        <f>IF(VLOOKUP(A5058,$J$4:$K$19,2)="Y",IF(G5058&lt;='State Zip Codes'!$P$4,'State Zip Codes'!$P$3,IF(G5058&lt;='State Zip Codes'!$Q$4,'State Zip Codes'!$Q$3,IF(G5058&lt;='State Zip Codes'!$R$4,'State Zip Codes'!$R$3,IF(G5058&lt;='State Zip Codes'!$S$4,'State Zip Codes'!$S$3,IF(G5058&lt;='State Zip Codes'!$T$4,'State Zip Codes'!$T$3,"OUT OF TERRITORY"))))),$U$3)</f>
        <v>Zone 0</v>
      </c>
    </row>
    <row r="5059" spans="1:8" x14ac:dyDescent="0.25">
      <c r="A5059" t="s">
        <v>372</v>
      </c>
      <c r="B5059">
        <v>55411</v>
      </c>
      <c r="C5059" t="str">
        <f t="shared" si="78"/>
        <v>55411</v>
      </c>
      <c r="D5059" t="s">
        <v>358</v>
      </c>
      <c r="E5059" t="s">
        <v>1757</v>
      </c>
      <c r="F5059" t="s">
        <v>3521</v>
      </c>
      <c r="G5059" s="144">
        <v>1.8641135699999998</v>
      </c>
      <c r="H5059" t="str">
        <f>IF(VLOOKUP(A5059,$J$4:$K$19,2)="Y",IF(G5059&lt;='State Zip Codes'!$P$4,'State Zip Codes'!$P$3,IF(G5059&lt;='State Zip Codes'!$Q$4,'State Zip Codes'!$Q$3,IF(G5059&lt;='State Zip Codes'!$R$4,'State Zip Codes'!$R$3,IF(G5059&lt;='State Zip Codes'!$S$4,'State Zip Codes'!$S$3,IF(G5059&lt;='State Zip Codes'!$T$4,'State Zip Codes'!$T$3,"OUT OF TERRITORY"))))),$U$3)</f>
        <v>Zone 0</v>
      </c>
    </row>
    <row r="5060" spans="1:8" x14ac:dyDescent="0.25">
      <c r="A5060" t="s">
        <v>372</v>
      </c>
      <c r="B5060">
        <v>55413</v>
      </c>
      <c r="C5060" t="str">
        <f t="shared" si="78"/>
        <v>55413</v>
      </c>
      <c r="D5060" t="s">
        <v>358</v>
      </c>
      <c r="E5060" t="s">
        <v>1757</v>
      </c>
      <c r="F5060" t="s">
        <v>3521</v>
      </c>
      <c r="G5060" s="144">
        <v>1.8641135699999998</v>
      </c>
      <c r="H5060" t="str">
        <f>IF(VLOOKUP(A5060,$J$4:$K$19,2)="Y",IF(G5060&lt;='State Zip Codes'!$P$4,'State Zip Codes'!$P$3,IF(G5060&lt;='State Zip Codes'!$Q$4,'State Zip Codes'!$Q$3,IF(G5060&lt;='State Zip Codes'!$R$4,'State Zip Codes'!$R$3,IF(G5060&lt;='State Zip Codes'!$S$4,'State Zip Codes'!$S$3,IF(G5060&lt;='State Zip Codes'!$T$4,'State Zip Codes'!$T$3,"OUT OF TERRITORY"))))),$U$3)</f>
        <v>Zone 0</v>
      </c>
    </row>
    <row r="5061" spans="1:8" x14ac:dyDescent="0.25">
      <c r="A5061" t="s">
        <v>372</v>
      </c>
      <c r="B5061">
        <v>55408</v>
      </c>
      <c r="C5061" t="str">
        <f t="shared" ref="C5061:C5124" si="79">TRIM(CLEAN(B5061))</f>
        <v>55408</v>
      </c>
      <c r="D5061" t="s">
        <v>358</v>
      </c>
      <c r="E5061" t="s">
        <v>1757</v>
      </c>
      <c r="F5061" t="s">
        <v>3521</v>
      </c>
      <c r="G5061" s="144">
        <v>2.4854847599999998</v>
      </c>
      <c r="H5061" t="str">
        <f>IF(VLOOKUP(A5061,$J$4:$K$19,2)="Y",IF(G5061&lt;='State Zip Codes'!$P$4,'State Zip Codes'!$P$3,IF(G5061&lt;='State Zip Codes'!$Q$4,'State Zip Codes'!$Q$3,IF(G5061&lt;='State Zip Codes'!$R$4,'State Zip Codes'!$R$3,IF(G5061&lt;='State Zip Codes'!$S$4,'State Zip Codes'!$S$3,IF(G5061&lt;='State Zip Codes'!$T$4,'State Zip Codes'!$T$3,"OUT OF TERRITORY"))))),$U$3)</f>
        <v>Zone 0</v>
      </c>
    </row>
    <row r="5062" spans="1:8" x14ac:dyDescent="0.25">
      <c r="A5062" t="s">
        <v>372</v>
      </c>
      <c r="B5062">
        <v>55407</v>
      </c>
      <c r="C5062" t="str">
        <f t="shared" si="79"/>
        <v>55407</v>
      </c>
      <c r="D5062" t="s">
        <v>358</v>
      </c>
      <c r="E5062" t="s">
        <v>1757</v>
      </c>
      <c r="F5062" t="s">
        <v>3521</v>
      </c>
      <c r="G5062" s="144">
        <v>3.1068559499999999</v>
      </c>
      <c r="H5062" t="str">
        <f>IF(VLOOKUP(A5062,$J$4:$K$19,2)="Y",IF(G5062&lt;='State Zip Codes'!$P$4,'State Zip Codes'!$P$3,IF(G5062&lt;='State Zip Codes'!$Q$4,'State Zip Codes'!$Q$3,IF(G5062&lt;='State Zip Codes'!$R$4,'State Zip Codes'!$R$3,IF(G5062&lt;='State Zip Codes'!$S$4,'State Zip Codes'!$S$3,IF(G5062&lt;='State Zip Codes'!$T$4,'State Zip Codes'!$T$3,"OUT OF TERRITORY"))))),$U$3)</f>
        <v>Zone 0</v>
      </c>
    </row>
    <row r="5063" spans="1:8" x14ac:dyDescent="0.25">
      <c r="A5063" t="s">
        <v>372</v>
      </c>
      <c r="B5063">
        <v>55418</v>
      </c>
      <c r="C5063" t="str">
        <f t="shared" si="79"/>
        <v>55418</v>
      </c>
      <c r="D5063" t="s">
        <v>358</v>
      </c>
      <c r="E5063" t="s">
        <v>1757</v>
      </c>
      <c r="F5063" t="s">
        <v>3521</v>
      </c>
      <c r="G5063" s="144">
        <v>3.1068559499999999</v>
      </c>
      <c r="H5063" t="str">
        <f>IF(VLOOKUP(A5063,$J$4:$K$19,2)="Y",IF(G5063&lt;='State Zip Codes'!$P$4,'State Zip Codes'!$P$3,IF(G5063&lt;='State Zip Codes'!$Q$4,'State Zip Codes'!$Q$3,IF(G5063&lt;='State Zip Codes'!$R$4,'State Zip Codes'!$R$3,IF(G5063&lt;='State Zip Codes'!$S$4,'State Zip Codes'!$S$3,IF(G5063&lt;='State Zip Codes'!$T$4,'State Zip Codes'!$T$3,"OUT OF TERRITORY"))))),$U$3)</f>
        <v>Zone 0</v>
      </c>
    </row>
    <row r="5064" spans="1:8" x14ac:dyDescent="0.25">
      <c r="A5064" t="s">
        <v>372</v>
      </c>
      <c r="B5064">
        <v>55406</v>
      </c>
      <c r="C5064" t="str">
        <f t="shared" si="79"/>
        <v>55406</v>
      </c>
      <c r="D5064" t="s">
        <v>358</v>
      </c>
      <c r="E5064" t="s">
        <v>1757</v>
      </c>
      <c r="F5064" t="s">
        <v>3521</v>
      </c>
      <c r="G5064" s="144">
        <v>3.1068559499999999</v>
      </c>
      <c r="H5064" t="str">
        <f>IF(VLOOKUP(A5064,$J$4:$K$19,2)="Y",IF(G5064&lt;='State Zip Codes'!$P$4,'State Zip Codes'!$P$3,IF(G5064&lt;='State Zip Codes'!$Q$4,'State Zip Codes'!$Q$3,IF(G5064&lt;='State Zip Codes'!$R$4,'State Zip Codes'!$R$3,IF(G5064&lt;='State Zip Codes'!$S$4,'State Zip Codes'!$S$3,IF(G5064&lt;='State Zip Codes'!$T$4,'State Zip Codes'!$T$3,"OUT OF TERRITORY"))))),$U$3)</f>
        <v>Zone 0</v>
      </c>
    </row>
    <row r="5065" spans="1:8" x14ac:dyDescent="0.25">
      <c r="A5065" t="s">
        <v>372</v>
      </c>
      <c r="B5065">
        <v>55114</v>
      </c>
      <c r="C5065" t="str">
        <f t="shared" si="79"/>
        <v>55114</v>
      </c>
      <c r="D5065" t="s">
        <v>358</v>
      </c>
      <c r="E5065" t="s">
        <v>2186</v>
      </c>
      <c r="F5065" t="s">
        <v>2560</v>
      </c>
      <c r="G5065" s="144">
        <v>3.7282271399999996</v>
      </c>
      <c r="H5065" t="str">
        <f>IF(VLOOKUP(A5065,$J$4:$K$19,2)="Y",IF(G5065&lt;='State Zip Codes'!$P$4,'State Zip Codes'!$P$3,IF(G5065&lt;='State Zip Codes'!$Q$4,'State Zip Codes'!$Q$3,IF(G5065&lt;='State Zip Codes'!$R$4,'State Zip Codes'!$R$3,IF(G5065&lt;='State Zip Codes'!$S$4,'State Zip Codes'!$S$3,IF(G5065&lt;='State Zip Codes'!$T$4,'State Zip Codes'!$T$3,"OUT OF TERRITORY"))))),$U$3)</f>
        <v>Zone 0</v>
      </c>
    </row>
    <row r="5066" spans="1:8" x14ac:dyDescent="0.25">
      <c r="A5066" t="s">
        <v>372</v>
      </c>
      <c r="B5066">
        <v>55409</v>
      </c>
      <c r="C5066" t="str">
        <f t="shared" si="79"/>
        <v>55409</v>
      </c>
      <c r="D5066" t="s">
        <v>358</v>
      </c>
      <c r="E5066" t="s">
        <v>1757</v>
      </c>
      <c r="F5066" t="s">
        <v>3521</v>
      </c>
      <c r="G5066" s="144">
        <v>3.7282271399999996</v>
      </c>
      <c r="H5066" t="str">
        <f>IF(VLOOKUP(A5066,$J$4:$K$19,2)="Y",IF(G5066&lt;='State Zip Codes'!$P$4,'State Zip Codes'!$P$3,IF(G5066&lt;='State Zip Codes'!$Q$4,'State Zip Codes'!$Q$3,IF(G5066&lt;='State Zip Codes'!$R$4,'State Zip Codes'!$R$3,IF(G5066&lt;='State Zip Codes'!$S$4,'State Zip Codes'!$S$3,IF(G5066&lt;='State Zip Codes'!$T$4,'State Zip Codes'!$T$3,"OUT OF TERRITORY"))))),$U$3)</f>
        <v>Zone 0</v>
      </c>
    </row>
    <row r="5067" spans="1:8" x14ac:dyDescent="0.25">
      <c r="A5067" t="s">
        <v>372</v>
      </c>
      <c r="B5067">
        <v>55412</v>
      </c>
      <c r="C5067" t="str">
        <f t="shared" si="79"/>
        <v>55412</v>
      </c>
      <c r="D5067" t="s">
        <v>358</v>
      </c>
      <c r="E5067" t="s">
        <v>1757</v>
      </c>
      <c r="F5067" t="s">
        <v>3521</v>
      </c>
      <c r="G5067" s="144">
        <v>3.7282271399999996</v>
      </c>
      <c r="H5067" t="str">
        <f>IF(VLOOKUP(A5067,$J$4:$K$19,2)="Y",IF(G5067&lt;='State Zip Codes'!$P$4,'State Zip Codes'!$P$3,IF(G5067&lt;='State Zip Codes'!$Q$4,'State Zip Codes'!$Q$3,IF(G5067&lt;='State Zip Codes'!$R$4,'State Zip Codes'!$R$3,IF(G5067&lt;='State Zip Codes'!$S$4,'State Zip Codes'!$S$3,IF(G5067&lt;='State Zip Codes'!$T$4,'State Zip Codes'!$T$3,"OUT OF TERRITORY"))))),$U$3)</f>
        <v>Zone 0</v>
      </c>
    </row>
    <row r="5068" spans="1:8" x14ac:dyDescent="0.25">
      <c r="A5068" t="s">
        <v>372</v>
      </c>
      <c r="B5068">
        <v>55416</v>
      </c>
      <c r="C5068" t="str">
        <f t="shared" si="79"/>
        <v>55416</v>
      </c>
      <c r="D5068" t="s">
        <v>358</v>
      </c>
      <c r="E5068" t="s">
        <v>1757</v>
      </c>
      <c r="F5068" t="s">
        <v>3521</v>
      </c>
      <c r="G5068" s="144">
        <v>3.7282271399999996</v>
      </c>
      <c r="H5068" t="str">
        <f>IF(VLOOKUP(A5068,$J$4:$K$19,2)="Y",IF(G5068&lt;='State Zip Codes'!$P$4,'State Zip Codes'!$P$3,IF(G5068&lt;='State Zip Codes'!$Q$4,'State Zip Codes'!$Q$3,IF(G5068&lt;='State Zip Codes'!$R$4,'State Zip Codes'!$R$3,IF(G5068&lt;='State Zip Codes'!$S$4,'State Zip Codes'!$S$3,IF(G5068&lt;='State Zip Codes'!$T$4,'State Zip Codes'!$T$3,"OUT OF TERRITORY"))))),$U$3)</f>
        <v>Zone 0</v>
      </c>
    </row>
    <row r="5069" spans="1:8" x14ac:dyDescent="0.25">
      <c r="A5069" t="s">
        <v>372</v>
      </c>
      <c r="B5069">
        <v>55422</v>
      </c>
      <c r="C5069" t="str">
        <f t="shared" si="79"/>
        <v>55422</v>
      </c>
      <c r="D5069" t="s">
        <v>358</v>
      </c>
      <c r="E5069" t="s">
        <v>1757</v>
      </c>
      <c r="F5069" t="s">
        <v>3521</v>
      </c>
      <c r="G5069" s="144">
        <v>4.3495983300000001</v>
      </c>
      <c r="H5069" t="str">
        <f>IF(VLOOKUP(A5069,$J$4:$K$19,2)="Y",IF(G5069&lt;='State Zip Codes'!$P$4,'State Zip Codes'!$P$3,IF(G5069&lt;='State Zip Codes'!$Q$4,'State Zip Codes'!$Q$3,IF(G5069&lt;='State Zip Codes'!$R$4,'State Zip Codes'!$R$3,IF(G5069&lt;='State Zip Codes'!$S$4,'State Zip Codes'!$S$3,IF(G5069&lt;='State Zip Codes'!$T$4,'State Zip Codes'!$T$3,"OUT OF TERRITORY"))))),$U$3)</f>
        <v>Zone 0</v>
      </c>
    </row>
    <row r="5070" spans="1:8" x14ac:dyDescent="0.25">
      <c r="A5070" t="s">
        <v>372</v>
      </c>
      <c r="B5070">
        <v>55108</v>
      </c>
      <c r="C5070" t="str">
        <f t="shared" si="79"/>
        <v>55108</v>
      </c>
      <c r="D5070" t="s">
        <v>358</v>
      </c>
      <c r="E5070" t="s">
        <v>2186</v>
      </c>
      <c r="F5070" t="s">
        <v>2560</v>
      </c>
      <c r="G5070" s="144">
        <v>4.3495983300000001</v>
      </c>
      <c r="H5070" t="str">
        <f>IF(VLOOKUP(A5070,$J$4:$K$19,2)="Y",IF(G5070&lt;='State Zip Codes'!$P$4,'State Zip Codes'!$P$3,IF(G5070&lt;='State Zip Codes'!$Q$4,'State Zip Codes'!$Q$3,IF(G5070&lt;='State Zip Codes'!$R$4,'State Zip Codes'!$R$3,IF(G5070&lt;='State Zip Codes'!$S$4,'State Zip Codes'!$S$3,IF(G5070&lt;='State Zip Codes'!$T$4,'State Zip Codes'!$T$3,"OUT OF TERRITORY"))))),$U$3)</f>
        <v>Zone 0</v>
      </c>
    </row>
    <row r="5071" spans="1:8" x14ac:dyDescent="0.25">
      <c r="A5071" t="s">
        <v>372</v>
      </c>
      <c r="B5071">
        <v>55419</v>
      </c>
      <c r="C5071" t="str">
        <f t="shared" si="79"/>
        <v>55419</v>
      </c>
      <c r="D5071" t="s">
        <v>358</v>
      </c>
      <c r="E5071" t="s">
        <v>1757</v>
      </c>
      <c r="F5071" t="s">
        <v>3521</v>
      </c>
      <c r="G5071" s="144">
        <v>4.9709695199999997</v>
      </c>
      <c r="H5071" t="str">
        <f>IF(VLOOKUP(A5071,$J$4:$K$19,2)="Y",IF(G5071&lt;='State Zip Codes'!$P$4,'State Zip Codes'!$P$3,IF(G5071&lt;='State Zip Codes'!$Q$4,'State Zip Codes'!$Q$3,IF(G5071&lt;='State Zip Codes'!$R$4,'State Zip Codes'!$R$3,IF(G5071&lt;='State Zip Codes'!$S$4,'State Zip Codes'!$S$3,IF(G5071&lt;='State Zip Codes'!$T$4,'State Zip Codes'!$T$3,"OUT OF TERRITORY"))))),$U$3)</f>
        <v>Zone 0</v>
      </c>
    </row>
    <row r="5072" spans="1:8" x14ac:dyDescent="0.25">
      <c r="A5072" t="s">
        <v>372</v>
      </c>
      <c r="B5072">
        <v>55104</v>
      </c>
      <c r="C5072" t="str">
        <f t="shared" si="79"/>
        <v>55104</v>
      </c>
      <c r="D5072" t="s">
        <v>358</v>
      </c>
      <c r="E5072" t="s">
        <v>2186</v>
      </c>
      <c r="F5072" t="s">
        <v>2560</v>
      </c>
      <c r="G5072" s="144">
        <v>4.9709695199999997</v>
      </c>
      <c r="H5072" t="str">
        <f>IF(VLOOKUP(A5072,$J$4:$K$19,2)="Y",IF(G5072&lt;='State Zip Codes'!$P$4,'State Zip Codes'!$P$3,IF(G5072&lt;='State Zip Codes'!$Q$4,'State Zip Codes'!$Q$3,IF(G5072&lt;='State Zip Codes'!$R$4,'State Zip Codes'!$R$3,IF(G5072&lt;='State Zip Codes'!$S$4,'State Zip Codes'!$S$3,IF(G5072&lt;='State Zip Codes'!$T$4,'State Zip Codes'!$T$3,"OUT OF TERRITORY"))))),$U$3)</f>
        <v>Zone 0</v>
      </c>
    </row>
    <row r="5073" spans="1:8" x14ac:dyDescent="0.25">
      <c r="A5073" t="s">
        <v>372</v>
      </c>
      <c r="B5073">
        <v>55410</v>
      </c>
      <c r="C5073" t="str">
        <f t="shared" si="79"/>
        <v>55410</v>
      </c>
      <c r="D5073" t="s">
        <v>358</v>
      </c>
      <c r="E5073" t="s">
        <v>1757</v>
      </c>
      <c r="F5073" t="s">
        <v>3521</v>
      </c>
      <c r="G5073" s="144">
        <v>4.9709695199999997</v>
      </c>
      <c r="H5073" t="str">
        <f>IF(VLOOKUP(A5073,$J$4:$K$19,2)="Y",IF(G5073&lt;='State Zip Codes'!$P$4,'State Zip Codes'!$P$3,IF(G5073&lt;='State Zip Codes'!$Q$4,'State Zip Codes'!$Q$3,IF(G5073&lt;='State Zip Codes'!$R$4,'State Zip Codes'!$R$3,IF(G5073&lt;='State Zip Codes'!$S$4,'State Zip Codes'!$S$3,IF(G5073&lt;='State Zip Codes'!$T$4,'State Zip Codes'!$T$3,"OUT OF TERRITORY"))))),$U$3)</f>
        <v>Zone 0</v>
      </c>
    </row>
    <row r="5074" spans="1:8" x14ac:dyDescent="0.25">
      <c r="A5074" t="s">
        <v>372</v>
      </c>
      <c r="B5074">
        <v>55421</v>
      </c>
      <c r="C5074" t="str">
        <f t="shared" si="79"/>
        <v>55421</v>
      </c>
      <c r="D5074" t="s">
        <v>358</v>
      </c>
      <c r="E5074" t="s">
        <v>3522</v>
      </c>
      <c r="F5074" t="s">
        <v>3521</v>
      </c>
      <c r="G5074" s="144">
        <v>4.9709695199999997</v>
      </c>
      <c r="H5074" t="str">
        <f>IF(VLOOKUP(A5074,$J$4:$K$19,2)="Y",IF(G5074&lt;='State Zip Codes'!$P$4,'State Zip Codes'!$P$3,IF(G5074&lt;='State Zip Codes'!$Q$4,'State Zip Codes'!$Q$3,IF(G5074&lt;='State Zip Codes'!$R$4,'State Zip Codes'!$R$3,IF(G5074&lt;='State Zip Codes'!$S$4,'State Zip Codes'!$S$3,IF(G5074&lt;='State Zip Codes'!$T$4,'State Zip Codes'!$T$3,"OUT OF TERRITORY"))))),$U$3)</f>
        <v>Zone 0</v>
      </c>
    </row>
    <row r="5075" spans="1:8" x14ac:dyDescent="0.25">
      <c r="A5075" t="s">
        <v>372</v>
      </c>
      <c r="B5075">
        <v>55417</v>
      </c>
      <c r="C5075" t="str">
        <f t="shared" si="79"/>
        <v>55417</v>
      </c>
      <c r="D5075" t="s">
        <v>358</v>
      </c>
      <c r="E5075" t="s">
        <v>1757</v>
      </c>
      <c r="F5075" t="s">
        <v>3521</v>
      </c>
      <c r="G5075" s="144">
        <v>5.5923407099999993</v>
      </c>
      <c r="H5075" t="str">
        <f>IF(VLOOKUP(A5075,$J$4:$K$19,2)="Y",IF(G5075&lt;='State Zip Codes'!$P$4,'State Zip Codes'!$P$3,IF(G5075&lt;='State Zip Codes'!$Q$4,'State Zip Codes'!$Q$3,IF(G5075&lt;='State Zip Codes'!$R$4,'State Zip Codes'!$R$3,IF(G5075&lt;='State Zip Codes'!$S$4,'State Zip Codes'!$S$3,IF(G5075&lt;='State Zip Codes'!$T$4,'State Zip Codes'!$T$3,"OUT OF TERRITORY"))))),$U$3)</f>
        <v>Zone 0</v>
      </c>
    </row>
    <row r="5076" spans="1:8" x14ac:dyDescent="0.25">
      <c r="A5076" t="s">
        <v>372</v>
      </c>
      <c r="B5076">
        <v>55113</v>
      </c>
      <c r="C5076" t="str">
        <f t="shared" si="79"/>
        <v>55113</v>
      </c>
      <c r="D5076" t="s">
        <v>358</v>
      </c>
      <c r="E5076" t="s">
        <v>2186</v>
      </c>
      <c r="F5076" t="s">
        <v>2560</v>
      </c>
      <c r="G5076" s="144">
        <v>5.5923407099999993</v>
      </c>
      <c r="H5076" t="str">
        <f>IF(VLOOKUP(A5076,$J$4:$K$19,2)="Y",IF(G5076&lt;='State Zip Codes'!$P$4,'State Zip Codes'!$P$3,IF(G5076&lt;='State Zip Codes'!$Q$4,'State Zip Codes'!$Q$3,IF(G5076&lt;='State Zip Codes'!$R$4,'State Zip Codes'!$R$3,IF(G5076&lt;='State Zip Codes'!$S$4,'State Zip Codes'!$S$3,IF(G5076&lt;='State Zip Codes'!$T$4,'State Zip Codes'!$T$3,"OUT OF TERRITORY"))))),$U$3)</f>
        <v>Zone 0</v>
      </c>
    </row>
    <row r="5077" spans="1:8" x14ac:dyDescent="0.25">
      <c r="A5077" t="s">
        <v>372</v>
      </c>
      <c r="B5077">
        <v>55105</v>
      </c>
      <c r="C5077" t="str">
        <f t="shared" si="79"/>
        <v>55105</v>
      </c>
      <c r="D5077" t="s">
        <v>358</v>
      </c>
      <c r="E5077" t="s">
        <v>2186</v>
      </c>
      <c r="F5077" t="s">
        <v>2560</v>
      </c>
      <c r="G5077" s="144">
        <v>6.2137118999999998</v>
      </c>
      <c r="H5077" t="str">
        <f>IF(VLOOKUP(A5077,$J$4:$K$19,2)="Y",IF(G5077&lt;='State Zip Codes'!$P$4,'State Zip Codes'!$P$3,IF(G5077&lt;='State Zip Codes'!$Q$4,'State Zip Codes'!$Q$3,IF(G5077&lt;='State Zip Codes'!$R$4,'State Zip Codes'!$R$3,IF(G5077&lt;='State Zip Codes'!$S$4,'State Zip Codes'!$S$3,IF(G5077&lt;='State Zip Codes'!$T$4,'State Zip Codes'!$T$3,"OUT OF TERRITORY"))))),$U$3)</f>
        <v>Zone 0</v>
      </c>
    </row>
    <row r="5078" spans="1:8" x14ac:dyDescent="0.25">
      <c r="A5078" t="s">
        <v>372</v>
      </c>
      <c r="B5078">
        <v>55430</v>
      </c>
      <c r="C5078" t="str">
        <f t="shared" si="79"/>
        <v>55430</v>
      </c>
      <c r="D5078" t="s">
        <v>358</v>
      </c>
      <c r="E5078" t="s">
        <v>1757</v>
      </c>
      <c r="F5078" t="s">
        <v>3521</v>
      </c>
      <c r="G5078" s="144">
        <v>6.2137118999999998</v>
      </c>
      <c r="H5078" t="str">
        <f>IF(VLOOKUP(A5078,$J$4:$K$19,2)="Y",IF(G5078&lt;='State Zip Codes'!$P$4,'State Zip Codes'!$P$3,IF(G5078&lt;='State Zip Codes'!$Q$4,'State Zip Codes'!$Q$3,IF(G5078&lt;='State Zip Codes'!$R$4,'State Zip Codes'!$R$3,IF(G5078&lt;='State Zip Codes'!$S$4,'State Zip Codes'!$S$3,IF(G5078&lt;='State Zip Codes'!$T$4,'State Zip Codes'!$T$3,"OUT OF TERRITORY"))))),$U$3)</f>
        <v>Zone 0</v>
      </c>
    </row>
    <row r="5079" spans="1:8" x14ac:dyDescent="0.25">
      <c r="A5079" t="s">
        <v>372</v>
      </c>
      <c r="B5079">
        <v>55427</v>
      </c>
      <c r="C5079" t="str">
        <f t="shared" si="79"/>
        <v>55427</v>
      </c>
      <c r="D5079" t="s">
        <v>358</v>
      </c>
      <c r="E5079" t="s">
        <v>1757</v>
      </c>
      <c r="F5079" t="s">
        <v>3521</v>
      </c>
      <c r="G5079" s="144">
        <v>6.2137118999999998</v>
      </c>
      <c r="H5079" t="str">
        <f>IF(VLOOKUP(A5079,$J$4:$K$19,2)="Y",IF(G5079&lt;='State Zip Codes'!$P$4,'State Zip Codes'!$P$3,IF(G5079&lt;='State Zip Codes'!$Q$4,'State Zip Codes'!$Q$3,IF(G5079&lt;='State Zip Codes'!$R$4,'State Zip Codes'!$R$3,IF(G5079&lt;='State Zip Codes'!$S$4,'State Zip Codes'!$S$3,IF(G5079&lt;='State Zip Codes'!$T$4,'State Zip Codes'!$T$3,"OUT OF TERRITORY"))))),$U$3)</f>
        <v>Zone 0</v>
      </c>
    </row>
    <row r="5080" spans="1:8" x14ac:dyDescent="0.25">
      <c r="A5080" t="s">
        <v>372</v>
      </c>
      <c r="B5080">
        <v>55426</v>
      </c>
      <c r="C5080" t="str">
        <f t="shared" si="79"/>
        <v>55426</v>
      </c>
      <c r="D5080" t="s">
        <v>358</v>
      </c>
      <c r="E5080" t="s">
        <v>1757</v>
      </c>
      <c r="F5080" t="s">
        <v>3521</v>
      </c>
      <c r="G5080" s="144">
        <v>6.2137118999999998</v>
      </c>
      <c r="H5080" t="str">
        <f>IF(VLOOKUP(A5080,$J$4:$K$19,2)="Y",IF(G5080&lt;='State Zip Codes'!$P$4,'State Zip Codes'!$P$3,IF(G5080&lt;='State Zip Codes'!$Q$4,'State Zip Codes'!$Q$3,IF(G5080&lt;='State Zip Codes'!$R$4,'State Zip Codes'!$R$3,IF(G5080&lt;='State Zip Codes'!$S$4,'State Zip Codes'!$S$3,IF(G5080&lt;='State Zip Codes'!$T$4,'State Zip Codes'!$T$3,"OUT OF TERRITORY"))))),$U$3)</f>
        <v>Zone 0</v>
      </c>
    </row>
    <row r="5081" spans="1:8" x14ac:dyDescent="0.25">
      <c r="A5081" t="s">
        <v>372</v>
      </c>
      <c r="B5081">
        <v>55424</v>
      </c>
      <c r="C5081" t="str">
        <f t="shared" si="79"/>
        <v>55424</v>
      </c>
      <c r="D5081" t="s">
        <v>358</v>
      </c>
      <c r="E5081" t="s">
        <v>1757</v>
      </c>
      <c r="F5081" t="s">
        <v>3521</v>
      </c>
      <c r="G5081" s="144">
        <v>6.2137118999999998</v>
      </c>
      <c r="H5081" t="str">
        <f>IF(VLOOKUP(A5081,$J$4:$K$19,2)="Y",IF(G5081&lt;='State Zip Codes'!$P$4,'State Zip Codes'!$P$3,IF(G5081&lt;='State Zip Codes'!$Q$4,'State Zip Codes'!$Q$3,IF(G5081&lt;='State Zip Codes'!$R$4,'State Zip Codes'!$R$3,IF(G5081&lt;='State Zip Codes'!$S$4,'State Zip Codes'!$S$3,IF(G5081&lt;='State Zip Codes'!$T$4,'State Zip Codes'!$T$3,"OUT OF TERRITORY"))))),$U$3)</f>
        <v>Zone 0</v>
      </c>
    </row>
    <row r="5082" spans="1:8" x14ac:dyDescent="0.25">
      <c r="A5082" t="s">
        <v>372</v>
      </c>
      <c r="B5082">
        <v>55116</v>
      </c>
      <c r="C5082" t="str">
        <f t="shared" si="79"/>
        <v>55116</v>
      </c>
      <c r="D5082" t="s">
        <v>358</v>
      </c>
      <c r="E5082" t="s">
        <v>2186</v>
      </c>
      <c r="F5082" t="s">
        <v>2560</v>
      </c>
      <c r="G5082" s="144">
        <v>6.8350830899999995</v>
      </c>
      <c r="H5082" t="str">
        <f>IF(VLOOKUP(A5082,$J$4:$K$19,2)="Y",IF(G5082&lt;='State Zip Codes'!$P$4,'State Zip Codes'!$P$3,IF(G5082&lt;='State Zip Codes'!$Q$4,'State Zip Codes'!$Q$3,IF(G5082&lt;='State Zip Codes'!$R$4,'State Zip Codes'!$R$3,IF(G5082&lt;='State Zip Codes'!$S$4,'State Zip Codes'!$S$3,IF(G5082&lt;='State Zip Codes'!$T$4,'State Zip Codes'!$T$3,"OUT OF TERRITORY"))))),$U$3)</f>
        <v>Zone 0</v>
      </c>
    </row>
    <row r="5083" spans="1:8" x14ac:dyDescent="0.25">
      <c r="A5083" t="s">
        <v>372</v>
      </c>
      <c r="B5083">
        <v>55103</v>
      </c>
      <c r="C5083" t="str">
        <f t="shared" si="79"/>
        <v>55103</v>
      </c>
      <c r="D5083" t="s">
        <v>358</v>
      </c>
      <c r="E5083" t="s">
        <v>2186</v>
      </c>
      <c r="F5083" t="s">
        <v>2560</v>
      </c>
      <c r="G5083" s="144">
        <v>6.8350830899999995</v>
      </c>
      <c r="H5083" t="str">
        <f>IF(VLOOKUP(A5083,$J$4:$K$19,2)="Y",IF(G5083&lt;='State Zip Codes'!$P$4,'State Zip Codes'!$P$3,IF(G5083&lt;='State Zip Codes'!$Q$4,'State Zip Codes'!$Q$3,IF(G5083&lt;='State Zip Codes'!$R$4,'State Zip Codes'!$R$3,IF(G5083&lt;='State Zip Codes'!$S$4,'State Zip Codes'!$S$3,IF(G5083&lt;='State Zip Codes'!$T$4,'State Zip Codes'!$T$3,"OUT OF TERRITORY"))))),$U$3)</f>
        <v>Zone 0</v>
      </c>
    </row>
    <row r="5084" spans="1:8" x14ac:dyDescent="0.25">
      <c r="A5084" t="s">
        <v>372</v>
      </c>
      <c r="B5084">
        <v>55423</v>
      </c>
      <c r="C5084" t="str">
        <f t="shared" si="79"/>
        <v>55423</v>
      </c>
      <c r="D5084" t="s">
        <v>358</v>
      </c>
      <c r="E5084" t="s">
        <v>1757</v>
      </c>
      <c r="F5084" t="s">
        <v>3521</v>
      </c>
      <c r="G5084" s="144">
        <v>6.8350830899999995</v>
      </c>
      <c r="H5084" t="str">
        <f>IF(VLOOKUP(A5084,$J$4:$K$19,2)="Y",IF(G5084&lt;='State Zip Codes'!$P$4,'State Zip Codes'!$P$3,IF(G5084&lt;='State Zip Codes'!$Q$4,'State Zip Codes'!$Q$3,IF(G5084&lt;='State Zip Codes'!$R$4,'State Zip Codes'!$R$3,IF(G5084&lt;='State Zip Codes'!$S$4,'State Zip Codes'!$S$3,IF(G5084&lt;='State Zip Codes'!$T$4,'State Zip Codes'!$T$3,"OUT OF TERRITORY"))))),$U$3)</f>
        <v>Zone 0</v>
      </c>
    </row>
    <row r="5085" spans="1:8" x14ac:dyDescent="0.25">
      <c r="A5085" t="s">
        <v>372</v>
      </c>
      <c r="B5085">
        <v>55429</v>
      </c>
      <c r="C5085" t="str">
        <f t="shared" si="79"/>
        <v>55429</v>
      </c>
      <c r="D5085" t="s">
        <v>358</v>
      </c>
      <c r="E5085" t="s">
        <v>1757</v>
      </c>
      <c r="F5085" t="s">
        <v>3521</v>
      </c>
      <c r="G5085" s="144">
        <v>6.8350830899999995</v>
      </c>
      <c r="H5085" t="str">
        <f>IF(VLOOKUP(A5085,$J$4:$K$19,2)="Y",IF(G5085&lt;='State Zip Codes'!$P$4,'State Zip Codes'!$P$3,IF(G5085&lt;='State Zip Codes'!$Q$4,'State Zip Codes'!$Q$3,IF(G5085&lt;='State Zip Codes'!$R$4,'State Zip Codes'!$R$3,IF(G5085&lt;='State Zip Codes'!$S$4,'State Zip Codes'!$S$3,IF(G5085&lt;='State Zip Codes'!$T$4,'State Zip Codes'!$T$3,"OUT OF TERRITORY"))))),$U$3)</f>
        <v>Zone 0</v>
      </c>
    </row>
    <row r="5086" spans="1:8" x14ac:dyDescent="0.25">
      <c r="A5086" t="s">
        <v>372</v>
      </c>
      <c r="B5086">
        <v>55450</v>
      </c>
      <c r="C5086" t="str">
        <f t="shared" si="79"/>
        <v>55450</v>
      </c>
      <c r="D5086" t="s">
        <v>358</v>
      </c>
      <c r="E5086" t="s">
        <v>1757</v>
      </c>
      <c r="F5086" t="s">
        <v>3521</v>
      </c>
      <c r="G5086" s="144">
        <v>6.8350830899999995</v>
      </c>
      <c r="H5086" t="str">
        <f>IF(VLOOKUP(A5086,$J$4:$K$19,2)="Y",IF(G5086&lt;='State Zip Codes'!$P$4,'State Zip Codes'!$P$3,IF(G5086&lt;='State Zip Codes'!$Q$4,'State Zip Codes'!$Q$3,IF(G5086&lt;='State Zip Codes'!$R$4,'State Zip Codes'!$R$3,IF(G5086&lt;='State Zip Codes'!$S$4,'State Zip Codes'!$S$3,IF(G5086&lt;='State Zip Codes'!$T$4,'State Zip Codes'!$T$3,"OUT OF TERRITORY"))))),$U$3)</f>
        <v>Zone 0</v>
      </c>
    </row>
    <row r="5087" spans="1:8" x14ac:dyDescent="0.25">
      <c r="A5087" t="s">
        <v>372</v>
      </c>
      <c r="B5087">
        <v>55111</v>
      </c>
      <c r="C5087" t="str">
        <f t="shared" si="79"/>
        <v>55111</v>
      </c>
      <c r="D5087" t="s">
        <v>358</v>
      </c>
      <c r="E5087" t="s">
        <v>1757</v>
      </c>
      <c r="F5087" t="s">
        <v>2560</v>
      </c>
      <c r="G5087" s="144">
        <v>7.4564542799999991</v>
      </c>
      <c r="H5087" t="str">
        <f>IF(VLOOKUP(A5087,$J$4:$K$19,2)="Y",IF(G5087&lt;='State Zip Codes'!$P$4,'State Zip Codes'!$P$3,IF(G5087&lt;='State Zip Codes'!$Q$4,'State Zip Codes'!$Q$3,IF(G5087&lt;='State Zip Codes'!$R$4,'State Zip Codes'!$R$3,IF(G5087&lt;='State Zip Codes'!$S$4,'State Zip Codes'!$S$3,IF(G5087&lt;='State Zip Codes'!$T$4,'State Zip Codes'!$T$3,"OUT OF TERRITORY"))))),$U$3)</f>
        <v>Zone 0</v>
      </c>
    </row>
    <row r="5088" spans="1:8" x14ac:dyDescent="0.25">
      <c r="A5088" t="s">
        <v>372</v>
      </c>
      <c r="B5088">
        <v>55436</v>
      </c>
      <c r="C5088" t="str">
        <f t="shared" si="79"/>
        <v>55436</v>
      </c>
      <c r="D5088" t="s">
        <v>358</v>
      </c>
      <c r="E5088" t="s">
        <v>1757</v>
      </c>
      <c r="F5088" t="s">
        <v>3521</v>
      </c>
      <c r="G5088" s="144">
        <v>7.4564542799999991</v>
      </c>
      <c r="H5088" t="str">
        <f>IF(VLOOKUP(A5088,$J$4:$K$19,2)="Y",IF(G5088&lt;='State Zip Codes'!$P$4,'State Zip Codes'!$P$3,IF(G5088&lt;='State Zip Codes'!$Q$4,'State Zip Codes'!$Q$3,IF(G5088&lt;='State Zip Codes'!$R$4,'State Zip Codes'!$R$3,IF(G5088&lt;='State Zip Codes'!$S$4,'State Zip Codes'!$S$3,IF(G5088&lt;='State Zip Codes'!$T$4,'State Zip Codes'!$T$3,"OUT OF TERRITORY"))))),$U$3)</f>
        <v>Zone 0</v>
      </c>
    </row>
    <row r="5089" spans="1:8" x14ac:dyDescent="0.25">
      <c r="A5089" t="s">
        <v>372</v>
      </c>
      <c r="B5089">
        <v>55435</v>
      </c>
      <c r="C5089" t="str">
        <f t="shared" si="79"/>
        <v>55435</v>
      </c>
      <c r="D5089" t="s">
        <v>358</v>
      </c>
      <c r="E5089" t="s">
        <v>1757</v>
      </c>
      <c r="F5089" t="s">
        <v>3521</v>
      </c>
      <c r="G5089" s="144">
        <v>8.0778254699999987</v>
      </c>
      <c r="H5089" t="str">
        <f>IF(VLOOKUP(A5089,$J$4:$K$19,2)="Y",IF(G5089&lt;='State Zip Codes'!$P$4,'State Zip Codes'!$P$3,IF(G5089&lt;='State Zip Codes'!$Q$4,'State Zip Codes'!$Q$3,IF(G5089&lt;='State Zip Codes'!$R$4,'State Zip Codes'!$R$3,IF(G5089&lt;='State Zip Codes'!$S$4,'State Zip Codes'!$S$3,IF(G5089&lt;='State Zip Codes'!$T$4,'State Zip Codes'!$T$3,"OUT OF TERRITORY"))))),$U$3)</f>
        <v>Zone 0</v>
      </c>
    </row>
    <row r="5090" spans="1:8" x14ac:dyDescent="0.25">
      <c r="A5090" t="s">
        <v>372</v>
      </c>
      <c r="B5090">
        <v>55102</v>
      </c>
      <c r="C5090" t="str">
        <f t="shared" si="79"/>
        <v>55102</v>
      </c>
      <c r="D5090" t="s">
        <v>358</v>
      </c>
      <c r="E5090" t="s">
        <v>2186</v>
      </c>
      <c r="F5090" t="s">
        <v>2560</v>
      </c>
      <c r="G5090" s="144">
        <v>8.0778254699999987</v>
      </c>
      <c r="H5090" t="str">
        <f>IF(VLOOKUP(A5090,$J$4:$K$19,2)="Y",IF(G5090&lt;='State Zip Codes'!$P$4,'State Zip Codes'!$P$3,IF(G5090&lt;='State Zip Codes'!$Q$4,'State Zip Codes'!$Q$3,IF(G5090&lt;='State Zip Codes'!$R$4,'State Zip Codes'!$R$3,IF(G5090&lt;='State Zip Codes'!$S$4,'State Zip Codes'!$S$3,IF(G5090&lt;='State Zip Codes'!$T$4,'State Zip Codes'!$T$3,"OUT OF TERRITORY"))))),$U$3)</f>
        <v>Zone 0</v>
      </c>
    </row>
    <row r="5091" spans="1:8" x14ac:dyDescent="0.25">
      <c r="A5091" t="s">
        <v>372</v>
      </c>
      <c r="B5091">
        <v>55117</v>
      </c>
      <c r="C5091" t="str">
        <f t="shared" si="79"/>
        <v>55117</v>
      </c>
      <c r="D5091" t="s">
        <v>358</v>
      </c>
      <c r="E5091" t="s">
        <v>2186</v>
      </c>
      <c r="F5091" t="s">
        <v>2560</v>
      </c>
      <c r="G5091" s="144">
        <v>8.0778254699999987</v>
      </c>
      <c r="H5091" t="str">
        <f>IF(VLOOKUP(A5091,$J$4:$K$19,2)="Y",IF(G5091&lt;='State Zip Codes'!$P$4,'State Zip Codes'!$P$3,IF(G5091&lt;='State Zip Codes'!$Q$4,'State Zip Codes'!$Q$3,IF(G5091&lt;='State Zip Codes'!$R$4,'State Zip Codes'!$R$3,IF(G5091&lt;='State Zip Codes'!$S$4,'State Zip Codes'!$S$3,IF(G5091&lt;='State Zip Codes'!$T$4,'State Zip Codes'!$T$3,"OUT OF TERRITORY"))))),$U$3)</f>
        <v>Zone 0</v>
      </c>
    </row>
    <row r="5092" spans="1:8" x14ac:dyDescent="0.25">
      <c r="A5092" t="s">
        <v>372</v>
      </c>
      <c r="B5092">
        <v>55112</v>
      </c>
      <c r="C5092" t="str">
        <f t="shared" si="79"/>
        <v>55112</v>
      </c>
      <c r="D5092" t="s">
        <v>358</v>
      </c>
      <c r="E5092" t="s">
        <v>2186</v>
      </c>
      <c r="F5092" t="s">
        <v>2560</v>
      </c>
      <c r="G5092" s="144">
        <v>8.0778254699999987</v>
      </c>
      <c r="H5092" t="str">
        <f>IF(VLOOKUP(A5092,$J$4:$K$19,2)="Y",IF(G5092&lt;='State Zip Codes'!$P$4,'State Zip Codes'!$P$3,IF(G5092&lt;='State Zip Codes'!$Q$4,'State Zip Codes'!$Q$3,IF(G5092&lt;='State Zip Codes'!$R$4,'State Zip Codes'!$R$3,IF(G5092&lt;='State Zip Codes'!$S$4,'State Zip Codes'!$S$3,IF(G5092&lt;='State Zip Codes'!$T$4,'State Zip Codes'!$T$3,"OUT OF TERRITORY"))))),$U$3)</f>
        <v>Zone 0</v>
      </c>
    </row>
    <row r="5093" spans="1:8" x14ac:dyDescent="0.25">
      <c r="A5093" t="s">
        <v>372</v>
      </c>
      <c r="B5093">
        <v>55432</v>
      </c>
      <c r="C5093" t="str">
        <f t="shared" si="79"/>
        <v>55432</v>
      </c>
      <c r="D5093" t="s">
        <v>358</v>
      </c>
      <c r="E5093" t="s">
        <v>3522</v>
      </c>
      <c r="F5093" t="s">
        <v>3521</v>
      </c>
      <c r="G5093" s="144">
        <v>8.0778254699999987</v>
      </c>
      <c r="H5093" t="str">
        <f>IF(VLOOKUP(A5093,$J$4:$K$19,2)="Y",IF(G5093&lt;='State Zip Codes'!$P$4,'State Zip Codes'!$P$3,IF(G5093&lt;='State Zip Codes'!$Q$4,'State Zip Codes'!$Q$3,IF(G5093&lt;='State Zip Codes'!$R$4,'State Zip Codes'!$R$3,IF(G5093&lt;='State Zip Codes'!$S$4,'State Zip Codes'!$S$3,IF(G5093&lt;='State Zip Codes'!$T$4,'State Zip Codes'!$T$3,"OUT OF TERRITORY"))))),$U$3)</f>
        <v>Zone 0</v>
      </c>
    </row>
    <row r="5094" spans="1:8" x14ac:dyDescent="0.25">
      <c r="A5094" t="s">
        <v>372</v>
      </c>
      <c r="B5094">
        <v>55428</v>
      </c>
      <c r="C5094" t="str">
        <f t="shared" si="79"/>
        <v>55428</v>
      </c>
      <c r="D5094" t="s">
        <v>358</v>
      </c>
      <c r="E5094" t="s">
        <v>1757</v>
      </c>
      <c r="F5094" t="s">
        <v>3521</v>
      </c>
      <c r="G5094" s="144">
        <v>8.0778254699999987</v>
      </c>
      <c r="H5094" t="str">
        <f>IF(VLOOKUP(A5094,$J$4:$K$19,2)="Y",IF(G5094&lt;='State Zip Codes'!$P$4,'State Zip Codes'!$P$3,IF(G5094&lt;='State Zip Codes'!$Q$4,'State Zip Codes'!$Q$3,IF(G5094&lt;='State Zip Codes'!$R$4,'State Zip Codes'!$R$3,IF(G5094&lt;='State Zip Codes'!$S$4,'State Zip Codes'!$S$3,IF(G5094&lt;='State Zip Codes'!$T$4,'State Zip Codes'!$T$3,"OUT OF TERRITORY"))))),$U$3)</f>
        <v>Zone 0</v>
      </c>
    </row>
    <row r="5095" spans="1:8" x14ac:dyDescent="0.25">
      <c r="A5095" t="s">
        <v>372</v>
      </c>
      <c r="B5095">
        <v>55441</v>
      </c>
      <c r="C5095" t="str">
        <f t="shared" si="79"/>
        <v>55441</v>
      </c>
      <c r="D5095" t="s">
        <v>358</v>
      </c>
      <c r="E5095" t="s">
        <v>1757</v>
      </c>
      <c r="F5095" t="s">
        <v>3521</v>
      </c>
      <c r="G5095" s="144">
        <v>8.0778254699999987</v>
      </c>
      <c r="H5095" t="str">
        <f>IF(VLOOKUP(A5095,$J$4:$K$19,2)="Y",IF(G5095&lt;='State Zip Codes'!$P$4,'State Zip Codes'!$P$3,IF(G5095&lt;='State Zip Codes'!$Q$4,'State Zip Codes'!$Q$3,IF(G5095&lt;='State Zip Codes'!$R$4,'State Zip Codes'!$R$3,IF(G5095&lt;='State Zip Codes'!$S$4,'State Zip Codes'!$S$3,IF(G5095&lt;='State Zip Codes'!$T$4,'State Zip Codes'!$T$3,"OUT OF TERRITORY"))))),$U$3)</f>
        <v>Zone 0</v>
      </c>
    </row>
    <row r="5096" spans="1:8" x14ac:dyDescent="0.25">
      <c r="A5096" t="s">
        <v>372</v>
      </c>
      <c r="B5096">
        <v>55343</v>
      </c>
      <c r="C5096" t="str">
        <f t="shared" si="79"/>
        <v>55343</v>
      </c>
      <c r="D5096" t="s">
        <v>358</v>
      </c>
      <c r="E5096" t="s">
        <v>1757</v>
      </c>
      <c r="F5096" t="s">
        <v>3200</v>
      </c>
      <c r="G5096" s="144">
        <v>8.0778254699999987</v>
      </c>
      <c r="H5096" t="str">
        <f>IF(VLOOKUP(A5096,$J$4:$K$19,2)="Y",IF(G5096&lt;='State Zip Codes'!$P$4,'State Zip Codes'!$P$3,IF(G5096&lt;='State Zip Codes'!$Q$4,'State Zip Codes'!$Q$3,IF(G5096&lt;='State Zip Codes'!$R$4,'State Zip Codes'!$R$3,IF(G5096&lt;='State Zip Codes'!$S$4,'State Zip Codes'!$S$3,IF(G5096&lt;='State Zip Codes'!$T$4,'State Zip Codes'!$T$3,"OUT OF TERRITORY"))))),$U$3)</f>
        <v>Zone 0</v>
      </c>
    </row>
    <row r="5097" spans="1:8" x14ac:dyDescent="0.25">
      <c r="A5097" t="s">
        <v>372</v>
      </c>
      <c r="B5097">
        <v>55305</v>
      </c>
      <c r="C5097" t="str">
        <f t="shared" si="79"/>
        <v>55305</v>
      </c>
      <c r="D5097" t="s">
        <v>358</v>
      </c>
      <c r="E5097" t="s">
        <v>1757</v>
      </c>
      <c r="F5097" t="s">
        <v>3200</v>
      </c>
      <c r="G5097" s="144">
        <v>8.6991966600000001</v>
      </c>
      <c r="H5097" t="str">
        <f>IF(VLOOKUP(A5097,$J$4:$K$19,2)="Y",IF(G5097&lt;='State Zip Codes'!$P$4,'State Zip Codes'!$P$3,IF(G5097&lt;='State Zip Codes'!$Q$4,'State Zip Codes'!$Q$3,IF(G5097&lt;='State Zip Codes'!$R$4,'State Zip Codes'!$R$3,IF(G5097&lt;='State Zip Codes'!$S$4,'State Zip Codes'!$S$3,IF(G5097&lt;='State Zip Codes'!$T$4,'State Zip Codes'!$T$3,"OUT OF TERRITORY"))))),$U$3)</f>
        <v>Zone 0</v>
      </c>
    </row>
    <row r="5098" spans="1:8" x14ac:dyDescent="0.25">
      <c r="A5098" t="s">
        <v>372</v>
      </c>
      <c r="B5098">
        <v>55133</v>
      </c>
      <c r="C5098" t="str">
        <f t="shared" si="79"/>
        <v>55133</v>
      </c>
      <c r="D5098" t="s">
        <v>358</v>
      </c>
      <c r="E5098" t="s">
        <v>2186</v>
      </c>
      <c r="F5098" t="s">
        <v>2560</v>
      </c>
      <c r="G5098" s="144">
        <v>8.6991966600000001</v>
      </c>
      <c r="H5098" t="str">
        <f>IF(VLOOKUP(A5098,$J$4:$K$19,2)="Y",IF(G5098&lt;='State Zip Codes'!$P$4,'State Zip Codes'!$P$3,IF(G5098&lt;='State Zip Codes'!$Q$4,'State Zip Codes'!$Q$3,IF(G5098&lt;='State Zip Codes'!$R$4,'State Zip Codes'!$R$3,IF(G5098&lt;='State Zip Codes'!$S$4,'State Zip Codes'!$S$3,IF(G5098&lt;='State Zip Codes'!$T$4,'State Zip Codes'!$T$3,"OUT OF TERRITORY"))))),$U$3)</f>
        <v>Zone 0</v>
      </c>
    </row>
    <row r="5099" spans="1:8" x14ac:dyDescent="0.25">
      <c r="A5099" t="s">
        <v>372</v>
      </c>
      <c r="B5099">
        <v>55144</v>
      </c>
      <c r="C5099" t="str">
        <f t="shared" si="79"/>
        <v>55144</v>
      </c>
      <c r="D5099" t="s">
        <v>358</v>
      </c>
      <c r="E5099" t="s">
        <v>2186</v>
      </c>
      <c r="F5099" t="s">
        <v>2560</v>
      </c>
      <c r="G5099" s="144">
        <v>8.6991966600000001</v>
      </c>
      <c r="H5099" t="str">
        <f>IF(VLOOKUP(A5099,$J$4:$K$19,2)="Y",IF(G5099&lt;='State Zip Codes'!$P$4,'State Zip Codes'!$P$3,IF(G5099&lt;='State Zip Codes'!$Q$4,'State Zip Codes'!$Q$3,IF(G5099&lt;='State Zip Codes'!$R$4,'State Zip Codes'!$R$3,IF(G5099&lt;='State Zip Codes'!$S$4,'State Zip Codes'!$S$3,IF(G5099&lt;='State Zip Codes'!$T$4,'State Zip Codes'!$T$3,"OUT OF TERRITORY"))))),$U$3)</f>
        <v>Zone 0</v>
      </c>
    </row>
    <row r="5100" spans="1:8" x14ac:dyDescent="0.25">
      <c r="A5100" t="s">
        <v>372</v>
      </c>
      <c r="B5100">
        <v>55145</v>
      </c>
      <c r="C5100" t="str">
        <f t="shared" si="79"/>
        <v>55145</v>
      </c>
      <c r="D5100" t="s">
        <v>358</v>
      </c>
      <c r="E5100" t="s">
        <v>2186</v>
      </c>
      <c r="F5100" t="s">
        <v>2560</v>
      </c>
      <c r="G5100" s="144">
        <v>8.6991966600000001</v>
      </c>
      <c r="H5100" t="str">
        <f>IF(VLOOKUP(A5100,$J$4:$K$19,2)="Y",IF(G5100&lt;='State Zip Codes'!$P$4,'State Zip Codes'!$P$3,IF(G5100&lt;='State Zip Codes'!$Q$4,'State Zip Codes'!$Q$3,IF(G5100&lt;='State Zip Codes'!$R$4,'State Zip Codes'!$R$3,IF(G5100&lt;='State Zip Codes'!$S$4,'State Zip Codes'!$S$3,IF(G5100&lt;='State Zip Codes'!$T$4,'State Zip Codes'!$T$3,"OUT OF TERRITORY"))))),$U$3)</f>
        <v>Zone 0</v>
      </c>
    </row>
    <row r="5101" spans="1:8" x14ac:dyDescent="0.25">
      <c r="A5101" t="s">
        <v>372</v>
      </c>
      <c r="B5101">
        <v>55146</v>
      </c>
      <c r="C5101" t="str">
        <f t="shared" si="79"/>
        <v>55146</v>
      </c>
      <c r="D5101" t="s">
        <v>358</v>
      </c>
      <c r="E5101" t="s">
        <v>2186</v>
      </c>
      <c r="F5101" t="s">
        <v>2560</v>
      </c>
      <c r="G5101" s="144">
        <v>8.6991966600000001</v>
      </c>
      <c r="H5101" t="str">
        <f>IF(VLOOKUP(A5101,$J$4:$K$19,2)="Y",IF(G5101&lt;='State Zip Codes'!$P$4,'State Zip Codes'!$P$3,IF(G5101&lt;='State Zip Codes'!$Q$4,'State Zip Codes'!$Q$3,IF(G5101&lt;='State Zip Codes'!$R$4,'State Zip Codes'!$R$3,IF(G5101&lt;='State Zip Codes'!$S$4,'State Zip Codes'!$S$3,IF(G5101&lt;='State Zip Codes'!$T$4,'State Zip Codes'!$T$3,"OUT OF TERRITORY"))))),$U$3)</f>
        <v>Zone 0</v>
      </c>
    </row>
    <row r="5102" spans="1:8" x14ac:dyDescent="0.25">
      <c r="A5102" t="s">
        <v>372</v>
      </c>
      <c r="B5102">
        <v>55155</v>
      </c>
      <c r="C5102" t="str">
        <f t="shared" si="79"/>
        <v>55155</v>
      </c>
      <c r="D5102" t="s">
        <v>358</v>
      </c>
      <c r="E5102" t="s">
        <v>2186</v>
      </c>
      <c r="F5102" t="s">
        <v>2560</v>
      </c>
      <c r="G5102" s="144">
        <v>8.6991966600000001</v>
      </c>
      <c r="H5102" t="str">
        <f>IF(VLOOKUP(A5102,$J$4:$K$19,2)="Y",IF(G5102&lt;='State Zip Codes'!$P$4,'State Zip Codes'!$P$3,IF(G5102&lt;='State Zip Codes'!$Q$4,'State Zip Codes'!$Q$3,IF(G5102&lt;='State Zip Codes'!$R$4,'State Zip Codes'!$R$3,IF(G5102&lt;='State Zip Codes'!$S$4,'State Zip Codes'!$S$3,IF(G5102&lt;='State Zip Codes'!$T$4,'State Zip Codes'!$T$3,"OUT OF TERRITORY"))))),$U$3)</f>
        <v>Zone 0</v>
      </c>
    </row>
    <row r="5103" spans="1:8" x14ac:dyDescent="0.25">
      <c r="A5103" t="s">
        <v>372</v>
      </c>
      <c r="B5103">
        <v>55170</v>
      </c>
      <c r="C5103" t="str">
        <f t="shared" si="79"/>
        <v>55170</v>
      </c>
      <c r="D5103" t="s">
        <v>358</v>
      </c>
      <c r="E5103" t="s">
        <v>2186</v>
      </c>
      <c r="F5103" t="s">
        <v>2560</v>
      </c>
      <c r="G5103" s="144">
        <v>8.6991966600000001</v>
      </c>
      <c r="H5103" t="str">
        <f>IF(VLOOKUP(A5103,$J$4:$K$19,2)="Y",IF(G5103&lt;='State Zip Codes'!$P$4,'State Zip Codes'!$P$3,IF(G5103&lt;='State Zip Codes'!$Q$4,'State Zip Codes'!$Q$3,IF(G5103&lt;='State Zip Codes'!$R$4,'State Zip Codes'!$R$3,IF(G5103&lt;='State Zip Codes'!$S$4,'State Zip Codes'!$S$3,IF(G5103&lt;='State Zip Codes'!$T$4,'State Zip Codes'!$T$3,"OUT OF TERRITORY"))))),$U$3)</f>
        <v>Zone 0</v>
      </c>
    </row>
    <row r="5104" spans="1:8" x14ac:dyDescent="0.25">
      <c r="A5104" t="s">
        <v>372</v>
      </c>
      <c r="B5104">
        <v>55439</v>
      </c>
      <c r="C5104" t="str">
        <f t="shared" si="79"/>
        <v>55439</v>
      </c>
      <c r="D5104" t="s">
        <v>358</v>
      </c>
      <c r="E5104" t="s">
        <v>1757</v>
      </c>
      <c r="F5104" t="s">
        <v>3521</v>
      </c>
      <c r="G5104" s="144">
        <v>8.6991966600000001</v>
      </c>
      <c r="H5104" t="str">
        <f>IF(VLOOKUP(A5104,$J$4:$K$19,2)="Y",IF(G5104&lt;='State Zip Codes'!$P$4,'State Zip Codes'!$P$3,IF(G5104&lt;='State Zip Codes'!$Q$4,'State Zip Codes'!$Q$3,IF(G5104&lt;='State Zip Codes'!$R$4,'State Zip Codes'!$R$3,IF(G5104&lt;='State Zip Codes'!$S$4,'State Zip Codes'!$S$3,IF(G5104&lt;='State Zip Codes'!$T$4,'State Zip Codes'!$T$3,"OUT OF TERRITORY"))))),$U$3)</f>
        <v>Zone 0</v>
      </c>
    </row>
    <row r="5105" spans="1:8" x14ac:dyDescent="0.25">
      <c r="A5105" t="s">
        <v>372</v>
      </c>
      <c r="B5105">
        <v>55130</v>
      </c>
      <c r="C5105" t="str">
        <f t="shared" si="79"/>
        <v>55130</v>
      </c>
      <c r="D5105" t="s">
        <v>358</v>
      </c>
      <c r="E5105" t="s">
        <v>2186</v>
      </c>
      <c r="F5105" t="s">
        <v>2560</v>
      </c>
      <c r="G5105" s="144">
        <v>8.6991966600000001</v>
      </c>
      <c r="H5105" t="str">
        <f>IF(VLOOKUP(A5105,$J$4:$K$19,2)="Y",IF(G5105&lt;='State Zip Codes'!$P$4,'State Zip Codes'!$P$3,IF(G5105&lt;='State Zip Codes'!$Q$4,'State Zip Codes'!$Q$3,IF(G5105&lt;='State Zip Codes'!$R$4,'State Zip Codes'!$R$3,IF(G5105&lt;='State Zip Codes'!$S$4,'State Zip Codes'!$S$3,IF(G5105&lt;='State Zip Codes'!$T$4,'State Zip Codes'!$T$3,"OUT OF TERRITORY"))))),$U$3)</f>
        <v>Zone 0</v>
      </c>
    </row>
    <row r="5106" spans="1:8" x14ac:dyDescent="0.25">
      <c r="A5106" t="s">
        <v>372</v>
      </c>
      <c r="B5106">
        <v>55120</v>
      </c>
      <c r="C5106" t="str">
        <f t="shared" si="79"/>
        <v>55120</v>
      </c>
      <c r="D5106" t="s">
        <v>358</v>
      </c>
      <c r="E5106" t="s">
        <v>1784</v>
      </c>
      <c r="F5106" t="s">
        <v>2560</v>
      </c>
      <c r="G5106" s="144">
        <v>8.6991966600000001</v>
      </c>
      <c r="H5106" t="str">
        <f>IF(VLOOKUP(A5106,$J$4:$K$19,2)="Y",IF(G5106&lt;='State Zip Codes'!$P$4,'State Zip Codes'!$P$3,IF(G5106&lt;='State Zip Codes'!$Q$4,'State Zip Codes'!$Q$3,IF(G5106&lt;='State Zip Codes'!$R$4,'State Zip Codes'!$R$3,IF(G5106&lt;='State Zip Codes'!$S$4,'State Zip Codes'!$S$3,IF(G5106&lt;='State Zip Codes'!$T$4,'State Zip Codes'!$T$3,"OUT OF TERRITORY"))))),$U$3)</f>
        <v>Zone 0</v>
      </c>
    </row>
    <row r="5107" spans="1:8" x14ac:dyDescent="0.25">
      <c r="A5107" t="s">
        <v>372</v>
      </c>
      <c r="B5107">
        <v>55101</v>
      </c>
      <c r="C5107" t="str">
        <f t="shared" si="79"/>
        <v>55101</v>
      </c>
      <c r="D5107" t="s">
        <v>358</v>
      </c>
      <c r="E5107" t="s">
        <v>2186</v>
      </c>
      <c r="F5107" t="s">
        <v>2560</v>
      </c>
      <c r="G5107" s="144">
        <v>9.3205678499999998</v>
      </c>
      <c r="H5107" t="str">
        <f>IF(VLOOKUP(A5107,$J$4:$K$19,2)="Y",IF(G5107&lt;='State Zip Codes'!$P$4,'State Zip Codes'!$P$3,IF(G5107&lt;='State Zip Codes'!$Q$4,'State Zip Codes'!$Q$3,IF(G5107&lt;='State Zip Codes'!$R$4,'State Zip Codes'!$R$3,IF(G5107&lt;='State Zip Codes'!$S$4,'State Zip Codes'!$S$3,IF(G5107&lt;='State Zip Codes'!$T$4,'State Zip Codes'!$T$3,"OUT OF TERRITORY"))))),$U$3)</f>
        <v>Zone 0</v>
      </c>
    </row>
    <row r="5108" spans="1:8" x14ac:dyDescent="0.25">
      <c r="A5108" t="s">
        <v>372</v>
      </c>
      <c r="B5108">
        <v>55107</v>
      </c>
      <c r="C5108" t="str">
        <f t="shared" si="79"/>
        <v>55107</v>
      </c>
      <c r="D5108" t="s">
        <v>358</v>
      </c>
      <c r="E5108" t="s">
        <v>2186</v>
      </c>
      <c r="F5108" t="s">
        <v>2560</v>
      </c>
      <c r="G5108" s="144">
        <v>9.3205678499999998</v>
      </c>
      <c r="H5108" t="str">
        <f>IF(VLOOKUP(A5108,$J$4:$K$19,2)="Y",IF(G5108&lt;='State Zip Codes'!$P$4,'State Zip Codes'!$P$3,IF(G5108&lt;='State Zip Codes'!$Q$4,'State Zip Codes'!$Q$3,IF(G5108&lt;='State Zip Codes'!$R$4,'State Zip Codes'!$R$3,IF(G5108&lt;='State Zip Codes'!$S$4,'State Zip Codes'!$S$3,IF(G5108&lt;='State Zip Codes'!$T$4,'State Zip Codes'!$T$3,"OUT OF TERRITORY"))))),$U$3)</f>
        <v>Zone 0</v>
      </c>
    </row>
    <row r="5109" spans="1:8" x14ac:dyDescent="0.25">
      <c r="A5109" t="s">
        <v>372</v>
      </c>
      <c r="B5109">
        <v>55118</v>
      </c>
      <c r="C5109" t="str">
        <f t="shared" si="79"/>
        <v>55118</v>
      </c>
      <c r="D5109" t="s">
        <v>358</v>
      </c>
      <c r="E5109" t="s">
        <v>1784</v>
      </c>
      <c r="F5109" t="s">
        <v>2560</v>
      </c>
      <c r="G5109" s="144">
        <v>9.3205678499999998</v>
      </c>
      <c r="H5109" t="str">
        <f>IF(VLOOKUP(A5109,$J$4:$K$19,2)="Y",IF(G5109&lt;='State Zip Codes'!$P$4,'State Zip Codes'!$P$3,IF(G5109&lt;='State Zip Codes'!$Q$4,'State Zip Codes'!$Q$3,IF(G5109&lt;='State Zip Codes'!$R$4,'State Zip Codes'!$R$3,IF(G5109&lt;='State Zip Codes'!$S$4,'State Zip Codes'!$S$3,IF(G5109&lt;='State Zip Codes'!$T$4,'State Zip Codes'!$T$3,"OUT OF TERRITORY"))))),$U$3)</f>
        <v>Zone 0</v>
      </c>
    </row>
    <row r="5110" spans="1:8" x14ac:dyDescent="0.25">
      <c r="A5110" t="s">
        <v>372</v>
      </c>
      <c r="B5110">
        <v>55442</v>
      </c>
      <c r="C5110" t="str">
        <f t="shared" si="79"/>
        <v>55442</v>
      </c>
      <c r="D5110" t="s">
        <v>358</v>
      </c>
      <c r="E5110" t="s">
        <v>1757</v>
      </c>
      <c r="F5110" t="s">
        <v>3521</v>
      </c>
      <c r="G5110" s="144">
        <v>9.3205678499999998</v>
      </c>
      <c r="H5110" t="str">
        <f>IF(VLOOKUP(A5110,$J$4:$K$19,2)="Y",IF(G5110&lt;='State Zip Codes'!$P$4,'State Zip Codes'!$P$3,IF(G5110&lt;='State Zip Codes'!$Q$4,'State Zip Codes'!$Q$3,IF(G5110&lt;='State Zip Codes'!$R$4,'State Zip Codes'!$R$3,IF(G5110&lt;='State Zip Codes'!$S$4,'State Zip Codes'!$S$3,IF(G5110&lt;='State Zip Codes'!$T$4,'State Zip Codes'!$T$3,"OUT OF TERRITORY"))))),$U$3)</f>
        <v>Zone 0</v>
      </c>
    </row>
    <row r="5111" spans="1:8" x14ac:dyDescent="0.25">
      <c r="A5111" t="s">
        <v>372</v>
      </c>
      <c r="B5111">
        <v>55126</v>
      </c>
      <c r="C5111" t="str">
        <f t="shared" si="79"/>
        <v>55126</v>
      </c>
      <c r="D5111" t="s">
        <v>358</v>
      </c>
      <c r="E5111" t="s">
        <v>2186</v>
      </c>
      <c r="F5111" t="s">
        <v>2560</v>
      </c>
      <c r="G5111" s="144">
        <v>9.3205678499999998</v>
      </c>
      <c r="H5111" t="str">
        <f>IF(VLOOKUP(A5111,$J$4:$K$19,2)="Y",IF(G5111&lt;='State Zip Codes'!$P$4,'State Zip Codes'!$P$3,IF(G5111&lt;='State Zip Codes'!$Q$4,'State Zip Codes'!$Q$3,IF(G5111&lt;='State Zip Codes'!$R$4,'State Zip Codes'!$R$3,IF(G5111&lt;='State Zip Codes'!$S$4,'State Zip Codes'!$S$3,IF(G5111&lt;='State Zip Codes'!$T$4,'State Zip Codes'!$T$3,"OUT OF TERRITORY"))))),$U$3)</f>
        <v>Zone 0</v>
      </c>
    </row>
    <row r="5112" spans="1:8" x14ac:dyDescent="0.25">
      <c r="A5112" t="s">
        <v>372</v>
      </c>
      <c r="B5112">
        <v>55444</v>
      </c>
      <c r="C5112" t="str">
        <f t="shared" si="79"/>
        <v>55444</v>
      </c>
      <c r="D5112" t="s">
        <v>358</v>
      </c>
      <c r="E5112" t="s">
        <v>1757</v>
      </c>
      <c r="F5112" t="s">
        <v>3521</v>
      </c>
      <c r="G5112" s="144">
        <v>9.9419390399999994</v>
      </c>
      <c r="H5112" t="str">
        <f>IF(VLOOKUP(A5112,$J$4:$K$19,2)="Y",IF(G5112&lt;='State Zip Codes'!$P$4,'State Zip Codes'!$P$3,IF(G5112&lt;='State Zip Codes'!$Q$4,'State Zip Codes'!$Q$3,IF(G5112&lt;='State Zip Codes'!$R$4,'State Zip Codes'!$R$3,IF(G5112&lt;='State Zip Codes'!$S$4,'State Zip Codes'!$S$3,IF(G5112&lt;='State Zip Codes'!$T$4,'State Zip Codes'!$T$3,"OUT OF TERRITORY"))))),$U$3)</f>
        <v>Zone 0</v>
      </c>
    </row>
    <row r="5113" spans="1:8" x14ac:dyDescent="0.25">
      <c r="A5113" t="s">
        <v>372</v>
      </c>
      <c r="B5113">
        <v>55425</v>
      </c>
      <c r="C5113" t="str">
        <f t="shared" si="79"/>
        <v>55425</v>
      </c>
      <c r="D5113" t="s">
        <v>358</v>
      </c>
      <c r="E5113" t="s">
        <v>1757</v>
      </c>
      <c r="F5113" t="s">
        <v>3521</v>
      </c>
      <c r="G5113" s="144">
        <v>9.9419390399999994</v>
      </c>
      <c r="H5113" t="str">
        <f>IF(VLOOKUP(A5113,$J$4:$K$19,2)="Y",IF(G5113&lt;='State Zip Codes'!$P$4,'State Zip Codes'!$P$3,IF(G5113&lt;='State Zip Codes'!$Q$4,'State Zip Codes'!$Q$3,IF(G5113&lt;='State Zip Codes'!$R$4,'State Zip Codes'!$R$3,IF(G5113&lt;='State Zip Codes'!$S$4,'State Zip Codes'!$S$3,IF(G5113&lt;='State Zip Codes'!$T$4,'State Zip Codes'!$T$3,"OUT OF TERRITORY"))))),$U$3)</f>
        <v>Zone 0</v>
      </c>
    </row>
    <row r="5114" spans="1:8" x14ac:dyDescent="0.25">
      <c r="A5114" t="s">
        <v>372</v>
      </c>
      <c r="B5114">
        <v>55420</v>
      </c>
      <c r="C5114" t="str">
        <f t="shared" si="79"/>
        <v>55420</v>
      </c>
      <c r="D5114" t="s">
        <v>358</v>
      </c>
      <c r="E5114" t="s">
        <v>1757</v>
      </c>
      <c r="F5114" t="s">
        <v>3521</v>
      </c>
      <c r="G5114" s="144">
        <v>9.9419390399999994</v>
      </c>
      <c r="H5114" t="str">
        <f>IF(VLOOKUP(A5114,$J$4:$K$19,2)="Y",IF(G5114&lt;='State Zip Codes'!$P$4,'State Zip Codes'!$P$3,IF(G5114&lt;='State Zip Codes'!$Q$4,'State Zip Codes'!$Q$3,IF(G5114&lt;='State Zip Codes'!$R$4,'State Zip Codes'!$R$3,IF(G5114&lt;='State Zip Codes'!$S$4,'State Zip Codes'!$S$3,IF(G5114&lt;='State Zip Codes'!$T$4,'State Zip Codes'!$T$3,"OUT OF TERRITORY"))))),$U$3)</f>
        <v>Zone 0</v>
      </c>
    </row>
    <row r="5115" spans="1:8" x14ac:dyDescent="0.25">
      <c r="A5115" t="s">
        <v>372</v>
      </c>
      <c r="B5115">
        <v>55121</v>
      </c>
      <c r="C5115" t="str">
        <f t="shared" si="79"/>
        <v>55121</v>
      </c>
      <c r="D5115" t="s">
        <v>358</v>
      </c>
      <c r="E5115" t="s">
        <v>1784</v>
      </c>
      <c r="F5115" t="s">
        <v>2560</v>
      </c>
      <c r="G5115" s="144">
        <v>10.563310229999999</v>
      </c>
      <c r="H5115" t="str">
        <f>IF(VLOOKUP(A5115,$J$4:$K$19,2)="Y",IF(G5115&lt;='State Zip Codes'!$P$4,'State Zip Codes'!$P$3,IF(G5115&lt;='State Zip Codes'!$Q$4,'State Zip Codes'!$Q$3,IF(G5115&lt;='State Zip Codes'!$R$4,'State Zip Codes'!$R$3,IF(G5115&lt;='State Zip Codes'!$S$4,'State Zip Codes'!$S$3,IF(G5115&lt;='State Zip Codes'!$T$4,'State Zip Codes'!$T$3,"OUT OF TERRITORY"))))),$U$3)</f>
        <v>Zone 0</v>
      </c>
    </row>
    <row r="5116" spans="1:8" x14ac:dyDescent="0.25">
      <c r="A5116" t="s">
        <v>372</v>
      </c>
      <c r="B5116">
        <v>55443</v>
      </c>
      <c r="C5116" t="str">
        <f t="shared" si="79"/>
        <v>55443</v>
      </c>
      <c r="D5116" t="s">
        <v>358</v>
      </c>
      <c r="E5116" t="s">
        <v>1757</v>
      </c>
      <c r="F5116" t="s">
        <v>3521</v>
      </c>
      <c r="G5116" s="144">
        <v>10.563310229999999</v>
      </c>
      <c r="H5116" t="str">
        <f>IF(VLOOKUP(A5116,$J$4:$K$19,2)="Y",IF(G5116&lt;='State Zip Codes'!$P$4,'State Zip Codes'!$P$3,IF(G5116&lt;='State Zip Codes'!$Q$4,'State Zip Codes'!$Q$3,IF(G5116&lt;='State Zip Codes'!$R$4,'State Zip Codes'!$R$3,IF(G5116&lt;='State Zip Codes'!$S$4,'State Zip Codes'!$S$3,IF(G5116&lt;='State Zip Codes'!$T$4,'State Zip Codes'!$T$3,"OUT OF TERRITORY"))))),$U$3)</f>
        <v>Zone 0</v>
      </c>
    </row>
    <row r="5117" spans="1:8" x14ac:dyDescent="0.25">
      <c r="A5117" t="s">
        <v>372</v>
      </c>
      <c r="B5117">
        <v>55431</v>
      </c>
      <c r="C5117" t="str">
        <f t="shared" si="79"/>
        <v>55431</v>
      </c>
      <c r="D5117" t="s">
        <v>358</v>
      </c>
      <c r="E5117" t="s">
        <v>1757</v>
      </c>
      <c r="F5117" t="s">
        <v>3521</v>
      </c>
      <c r="G5117" s="144">
        <v>10.563310229999999</v>
      </c>
      <c r="H5117" t="str">
        <f>IF(VLOOKUP(A5117,$J$4:$K$19,2)="Y",IF(G5117&lt;='State Zip Codes'!$P$4,'State Zip Codes'!$P$3,IF(G5117&lt;='State Zip Codes'!$Q$4,'State Zip Codes'!$Q$3,IF(G5117&lt;='State Zip Codes'!$R$4,'State Zip Codes'!$R$3,IF(G5117&lt;='State Zip Codes'!$S$4,'State Zip Codes'!$S$3,IF(G5117&lt;='State Zip Codes'!$T$4,'State Zip Codes'!$T$3,"OUT OF TERRITORY"))))),$U$3)</f>
        <v>Zone 0</v>
      </c>
    </row>
    <row r="5118" spans="1:8" x14ac:dyDescent="0.25">
      <c r="A5118" t="s">
        <v>372</v>
      </c>
      <c r="B5118">
        <v>55106</v>
      </c>
      <c r="C5118" t="str">
        <f t="shared" si="79"/>
        <v>55106</v>
      </c>
      <c r="D5118" t="s">
        <v>358</v>
      </c>
      <c r="E5118" t="s">
        <v>2186</v>
      </c>
      <c r="F5118" t="s">
        <v>2560</v>
      </c>
      <c r="G5118" s="144">
        <v>10.563310229999999</v>
      </c>
      <c r="H5118" t="str">
        <f>IF(VLOOKUP(A5118,$J$4:$K$19,2)="Y",IF(G5118&lt;='State Zip Codes'!$P$4,'State Zip Codes'!$P$3,IF(G5118&lt;='State Zip Codes'!$Q$4,'State Zip Codes'!$Q$3,IF(G5118&lt;='State Zip Codes'!$R$4,'State Zip Codes'!$R$3,IF(G5118&lt;='State Zip Codes'!$S$4,'State Zip Codes'!$S$3,IF(G5118&lt;='State Zip Codes'!$T$4,'State Zip Codes'!$T$3,"OUT OF TERRITORY"))))),$U$3)</f>
        <v>Zone 0</v>
      </c>
    </row>
    <row r="5119" spans="1:8" x14ac:dyDescent="0.25">
      <c r="A5119" t="s">
        <v>372</v>
      </c>
      <c r="B5119">
        <v>55447</v>
      </c>
      <c r="C5119" t="str">
        <f t="shared" si="79"/>
        <v>55447</v>
      </c>
      <c r="D5119" t="s">
        <v>358</v>
      </c>
      <c r="E5119" t="s">
        <v>1757</v>
      </c>
      <c r="F5119" t="s">
        <v>3521</v>
      </c>
      <c r="G5119" s="144">
        <v>11.184681419999999</v>
      </c>
      <c r="H5119" t="str">
        <f>IF(VLOOKUP(A5119,$J$4:$K$19,2)="Y",IF(G5119&lt;='State Zip Codes'!$P$4,'State Zip Codes'!$P$3,IF(G5119&lt;='State Zip Codes'!$Q$4,'State Zip Codes'!$Q$3,IF(G5119&lt;='State Zip Codes'!$R$4,'State Zip Codes'!$R$3,IF(G5119&lt;='State Zip Codes'!$S$4,'State Zip Codes'!$S$3,IF(G5119&lt;='State Zip Codes'!$T$4,'State Zip Codes'!$T$3,"OUT OF TERRITORY"))))),$U$3)</f>
        <v>Zone 0</v>
      </c>
    </row>
    <row r="5120" spans="1:8" x14ac:dyDescent="0.25">
      <c r="A5120" t="s">
        <v>372</v>
      </c>
      <c r="B5120">
        <v>55127</v>
      </c>
      <c r="C5120" t="str">
        <f t="shared" si="79"/>
        <v>55127</v>
      </c>
      <c r="D5120" t="s">
        <v>358</v>
      </c>
      <c r="E5120" t="s">
        <v>2186</v>
      </c>
      <c r="F5120" t="s">
        <v>2560</v>
      </c>
      <c r="G5120" s="144">
        <v>11.184681419999999</v>
      </c>
      <c r="H5120" t="str">
        <f>IF(VLOOKUP(A5120,$J$4:$K$19,2)="Y",IF(G5120&lt;='State Zip Codes'!$P$4,'State Zip Codes'!$P$3,IF(G5120&lt;='State Zip Codes'!$Q$4,'State Zip Codes'!$Q$3,IF(G5120&lt;='State Zip Codes'!$R$4,'State Zip Codes'!$R$3,IF(G5120&lt;='State Zip Codes'!$S$4,'State Zip Codes'!$S$3,IF(G5120&lt;='State Zip Codes'!$T$4,'State Zip Codes'!$T$3,"OUT OF TERRITORY"))))),$U$3)</f>
        <v>Zone 0</v>
      </c>
    </row>
    <row r="5121" spans="1:8" x14ac:dyDescent="0.25">
      <c r="A5121" t="s">
        <v>372</v>
      </c>
      <c r="B5121">
        <v>55345</v>
      </c>
      <c r="C5121" t="str">
        <f t="shared" si="79"/>
        <v>55345</v>
      </c>
      <c r="D5121" t="s">
        <v>358</v>
      </c>
      <c r="E5121" t="s">
        <v>1757</v>
      </c>
      <c r="F5121" t="s">
        <v>3523</v>
      </c>
      <c r="G5121" s="144">
        <v>11.184681419999999</v>
      </c>
      <c r="H5121" t="str">
        <f>IF(VLOOKUP(A5121,$J$4:$K$19,2)="Y",IF(G5121&lt;='State Zip Codes'!$P$4,'State Zip Codes'!$P$3,IF(G5121&lt;='State Zip Codes'!$Q$4,'State Zip Codes'!$Q$3,IF(G5121&lt;='State Zip Codes'!$R$4,'State Zip Codes'!$R$3,IF(G5121&lt;='State Zip Codes'!$S$4,'State Zip Codes'!$S$3,IF(G5121&lt;='State Zip Codes'!$T$4,'State Zip Codes'!$T$3,"OUT OF TERRITORY"))))),$U$3)</f>
        <v>Zone 0</v>
      </c>
    </row>
    <row r="5122" spans="1:8" x14ac:dyDescent="0.25">
      <c r="A5122" t="s">
        <v>372</v>
      </c>
      <c r="B5122">
        <v>55437</v>
      </c>
      <c r="C5122" t="str">
        <f t="shared" si="79"/>
        <v>55437</v>
      </c>
      <c r="D5122" t="s">
        <v>358</v>
      </c>
      <c r="E5122" t="s">
        <v>1757</v>
      </c>
      <c r="F5122" t="s">
        <v>3521</v>
      </c>
      <c r="G5122" s="144">
        <v>11.184681419999999</v>
      </c>
      <c r="H5122" t="str">
        <f>IF(VLOOKUP(A5122,$J$4:$K$19,2)="Y",IF(G5122&lt;='State Zip Codes'!$P$4,'State Zip Codes'!$P$3,IF(G5122&lt;='State Zip Codes'!$Q$4,'State Zip Codes'!$Q$3,IF(G5122&lt;='State Zip Codes'!$R$4,'State Zip Codes'!$R$3,IF(G5122&lt;='State Zip Codes'!$S$4,'State Zip Codes'!$S$3,IF(G5122&lt;='State Zip Codes'!$T$4,'State Zip Codes'!$T$3,"OUT OF TERRITORY"))))),$U$3)</f>
        <v>Zone 0</v>
      </c>
    </row>
    <row r="5123" spans="1:8" x14ac:dyDescent="0.25">
      <c r="A5123" t="s">
        <v>372</v>
      </c>
      <c r="B5123">
        <v>55445</v>
      </c>
      <c r="C5123" t="str">
        <f t="shared" si="79"/>
        <v>55445</v>
      </c>
      <c r="D5123" t="s">
        <v>358</v>
      </c>
      <c r="E5123" t="s">
        <v>1757</v>
      </c>
      <c r="F5123" t="s">
        <v>3521</v>
      </c>
      <c r="G5123" s="144">
        <v>11.80605261</v>
      </c>
      <c r="H5123" t="str">
        <f>IF(VLOOKUP(A5123,$J$4:$K$19,2)="Y",IF(G5123&lt;='State Zip Codes'!$P$4,'State Zip Codes'!$P$3,IF(G5123&lt;='State Zip Codes'!$Q$4,'State Zip Codes'!$Q$3,IF(G5123&lt;='State Zip Codes'!$R$4,'State Zip Codes'!$R$3,IF(G5123&lt;='State Zip Codes'!$S$4,'State Zip Codes'!$S$3,IF(G5123&lt;='State Zip Codes'!$T$4,'State Zip Codes'!$T$3,"OUT OF TERRITORY"))))),$U$3)</f>
        <v>Zone 0</v>
      </c>
    </row>
    <row r="5124" spans="1:8" x14ac:dyDescent="0.25">
      <c r="A5124" t="s">
        <v>372</v>
      </c>
      <c r="B5124">
        <v>55446</v>
      </c>
      <c r="C5124" t="str">
        <f t="shared" si="79"/>
        <v>55446</v>
      </c>
      <c r="D5124" t="s">
        <v>358</v>
      </c>
      <c r="E5124" t="s">
        <v>1757</v>
      </c>
      <c r="F5124" t="s">
        <v>3521</v>
      </c>
      <c r="G5124" s="144">
        <v>11.80605261</v>
      </c>
      <c r="H5124" t="str">
        <f>IF(VLOOKUP(A5124,$J$4:$K$19,2)="Y",IF(G5124&lt;='State Zip Codes'!$P$4,'State Zip Codes'!$P$3,IF(G5124&lt;='State Zip Codes'!$Q$4,'State Zip Codes'!$Q$3,IF(G5124&lt;='State Zip Codes'!$R$4,'State Zip Codes'!$R$3,IF(G5124&lt;='State Zip Codes'!$S$4,'State Zip Codes'!$S$3,IF(G5124&lt;='State Zip Codes'!$T$4,'State Zip Codes'!$T$3,"OUT OF TERRITORY"))))),$U$3)</f>
        <v>Zone 0</v>
      </c>
    </row>
    <row r="5125" spans="1:8" x14ac:dyDescent="0.25">
      <c r="A5125" t="s">
        <v>372</v>
      </c>
      <c r="B5125">
        <v>55344</v>
      </c>
      <c r="C5125" t="str">
        <f t="shared" ref="C5125:C5188" si="80">TRIM(CLEAN(B5125))</f>
        <v>55344</v>
      </c>
      <c r="D5125" t="s">
        <v>358</v>
      </c>
      <c r="E5125" t="s">
        <v>1757</v>
      </c>
      <c r="F5125" t="s">
        <v>3524</v>
      </c>
      <c r="G5125" s="144">
        <v>11.80605261</v>
      </c>
      <c r="H5125" t="str">
        <f>IF(VLOOKUP(A5125,$J$4:$K$19,2)="Y",IF(G5125&lt;='State Zip Codes'!$P$4,'State Zip Codes'!$P$3,IF(G5125&lt;='State Zip Codes'!$Q$4,'State Zip Codes'!$Q$3,IF(G5125&lt;='State Zip Codes'!$R$4,'State Zip Codes'!$R$3,IF(G5125&lt;='State Zip Codes'!$S$4,'State Zip Codes'!$S$3,IF(G5125&lt;='State Zip Codes'!$T$4,'State Zip Codes'!$T$3,"OUT OF TERRITORY"))))),$U$3)</f>
        <v>Zone 0</v>
      </c>
    </row>
    <row r="5126" spans="1:8" x14ac:dyDescent="0.25">
      <c r="A5126" t="s">
        <v>372</v>
      </c>
      <c r="B5126">
        <v>55438</v>
      </c>
      <c r="C5126" t="str">
        <f t="shared" si="80"/>
        <v>55438</v>
      </c>
      <c r="D5126" t="s">
        <v>358</v>
      </c>
      <c r="E5126" t="s">
        <v>1757</v>
      </c>
      <c r="F5126" t="s">
        <v>3521</v>
      </c>
      <c r="G5126" s="144">
        <v>11.80605261</v>
      </c>
      <c r="H5126" t="str">
        <f>IF(VLOOKUP(A5126,$J$4:$K$19,2)="Y",IF(G5126&lt;='State Zip Codes'!$P$4,'State Zip Codes'!$P$3,IF(G5126&lt;='State Zip Codes'!$Q$4,'State Zip Codes'!$Q$3,IF(G5126&lt;='State Zip Codes'!$R$4,'State Zip Codes'!$R$3,IF(G5126&lt;='State Zip Codes'!$S$4,'State Zip Codes'!$S$3,IF(G5126&lt;='State Zip Codes'!$T$4,'State Zip Codes'!$T$3,"OUT OF TERRITORY"))))),$U$3)</f>
        <v>Zone 0</v>
      </c>
    </row>
    <row r="5127" spans="1:8" x14ac:dyDescent="0.25">
      <c r="A5127" t="s">
        <v>372</v>
      </c>
      <c r="B5127">
        <v>55109</v>
      </c>
      <c r="C5127" t="str">
        <f t="shared" si="80"/>
        <v>55109</v>
      </c>
      <c r="D5127" t="s">
        <v>358</v>
      </c>
      <c r="E5127" t="s">
        <v>2186</v>
      </c>
      <c r="F5127" t="s">
        <v>2560</v>
      </c>
      <c r="G5127" s="144">
        <v>11.80605261</v>
      </c>
      <c r="H5127" t="str">
        <f>IF(VLOOKUP(A5127,$J$4:$K$19,2)="Y",IF(G5127&lt;='State Zip Codes'!$P$4,'State Zip Codes'!$P$3,IF(G5127&lt;='State Zip Codes'!$Q$4,'State Zip Codes'!$Q$3,IF(G5127&lt;='State Zip Codes'!$R$4,'State Zip Codes'!$R$3,IF(G5127&lt;='State Zip Codes'!$S$4,'State Zip Codes'!$S$3,IF(G5127&lt;='State Zip Codes'!$T$4,'State Zip Codes'!$T$3,"OUT OF TERRITORY"))))),$U$3)</f>
        <v>Zone 0</v>
      </c>
    </row>
    <row r="5128" spans="1:8" x14ac:dyDescent="0.25">
      <c r="A5128" t="s">
        <v>372</v>
      </c>
      <c r="B5128">
        <v>55346</v>
      </c>
      <c r="C5128" t="str">
        <f t="shared" si="80"/>
        <v>55346</v>
      </c>
      <c r="D5128" t="s">
        <v>358</v>
      </c>
      <c r="E5128" t="s">
        <v>1757</v>
      </c>
      <c r="F5128" t="s">
        <v>3524</v>
      </c>
      <c r="G5128" s="144">
        <v>12.4274238</v>
      </c>
      <c r="H5128" t="str">
        <f>IF(VLOOKUP(A5128,$J$4:$K$19,2)="Y",IF(G5128&lt;='State Zip Codes'!$P$4,'State Zip Codes'!$P$3,IF(G5128&lt;='State Zip Codes'!$Q$4,'State Zip Codes'!$Q$3,IF(G5128&lt;='State Zip Codes'!$R$4,'State Zip Codes'!$R$3,IF(G5128&lt;='State Zip Codes'!$S$4,'State Zip Codes'!$S$3,IF(G5128&lt;='State Zip Codes'!$T$4,'State Zip Codes'!$T$3,"OUT OF TERRITORY"))))),$U$3)</f>
        <v>Zone 0</v>
      </c>
    </row>
    <row r="5129" spans="1:8" x14ac:dyDescent="0.25">
      <c r="A5129" t="s">
        <v>372</v>
      </c>
      <c r="B5129">
        <v>55122</v>
      </c>
      <c r="C5129" t="str">
        <f t="shared" si="80"/>
        <v>55122</v>
      </c>
      <c r="D5129" t="s">
        <v>358</v>
      </c>
      <c r="E5129" t="s">
        <v>1784</v>
      </c>
      <c r="F5129" t="s">
        <v>2560</v>
      </c>
      <c r="G5129" s="144">
        <v>12.4274238</v>
      </c>
      <c r="H5129" t="str">
        <f>IF(VLOOKUP(A5129,$J$4:$K$19,2)="Y",IF(G5129&lt;='State Zip Codes'!$P$4,'State Zip Codes'!$P$3,IF(G5129&lt;='State Zip Codes'!$Q$4,'State Zip Codes'!$Q$3,IF(G5129&lt;='State Zip Codes'!$R$4,'State Zip Codes'!$R$3,IF(G5129&lt;='State Zip Codes'!$S$4,'State Zip Codes'!$S$3,IF(G5129&lt;='State Zip Codes'!$T$4,'State Zip Codes'!$T$3,"OUT OF TERRITORY"))))),$U$3)</f>
        <v>Zone 0</v>
      </c>
    </row>
    <row r="5130" spans="1:8" x14ac:dyDescent="0.25">
      <c r="A5130" t="s">
        <v>372</v>
      </c>
      <c r="B5130">
        <v>55119</v>
      </c>
      <c r="C5130" t="str">
        <f t="shared" si="80"/>
        <v>55119</v>
      </c>
      <c r="D5130" t="s">
        <v>358</v>
      </c>
      <c r="E5130" t="s">
        <v>2186</v>
      </c>
      <c r="F5130" t="s">
        <v>2560</v>
      </c>
      <c r="G5130" s="144">
        <v>12.4274238</v>
      </c>
      <c r="H5130" t="str">
        <f>IF(VLOOKUP(A5130,$J$4:$K$19,2)="Y",IF(G5130&lt;='State Zip Codes'!$P$4,'State Zip Codes'!$P$3,IF(G5130&lt;='State Zip Codes'!$Q$4,'State Zip Codes'!$Q$3,IF(G5130&lt;='State Zip Codes'!$R$4,'State Zip Codes'!$R$3,IF(G5130&lt;='State Zip Codes'!$S$4,'State Zip Codes'!$S$3,IF(G5130&lt;='State Zip Codes'!$T$4,'State Zip Codes'!$T$3,"OUT OF TERRITORY"))))),$U$3)</f>
        <v>Zone 0</v>
      </c>
    </row>
    <row r="5131" spans="1:8" x14ac:dyDescent="0.25">
      <c r="A5131" t="s">
        <v>372</v>
      </c>
      <c r="B5131">
        <v>55433</v>
      </c>
      <c r="C5131" t="str">
        <f t="shared" si="80"/>
        <v>55433</v>
      </c>
      <c r="D5131" t="s">
        <v>358</v>
      </c>
      <c r="E5131" t="s">
        <v>3522</v>
      </c>
      <c r="F5131" t="s">
        <v>3521</v>
      </c>
      <c r="G5131" s="144">
        <v>13.048794989999999</v>
      </c>
      <c r="H5131" t="str">
        <f>IF(VLOOKUP(A5131,$J$4:$K$19,2)="Y",IF(G5131&lt;='State Zip Codes'!$P$4,'State Zip Codes'!$P$3,IF(G5131&lt;='State Zip Codes'!$Q$4,'State Zip Codes'!$Q$3,IF(G5131&lt;='State Zip Codes'!$R$4,'State Zip Codes'!$R$3,IF(G5131&lt;='State Zip Codes'!$S$4,'State Zip Codes'!$S$3,IF(G5131&lt;='State Zip Codes'!$T$4,'State Zip Codes'!$T$3,"OUT OF TERRITORY"))))),$U$3)</f>
        <v>Zone 0</v>
      </c>
    </row>
    <row r="5132" spans="1:8" x14ac:dyDescent="0.25">
      <c r="A5132" t="s">
        <v>372</v>
      </c>
      <c r="B5132">
        <v>55075</v>
      </c>
      <c r="C5132" t="str">
        <f t="shared" si="80"/>
        <v>55075</v>
      </c>
      <c r="D5132" t="s">
        <v>358</v>
      </c>
      <c r="E5132" t="s">
        <v>1784</v>
      </c>
      <c r="F5132" t="s">
        <v>3525</v>
      </c>
      <c r="G5132" s="144">
        <v>13.048794989999999</v>
      </c>
      <c r="H5132" t="str">
        <f>IF(VLOOKUP(A5132,$J$4:$K$19,2)="Y",IF(G5132&lt;='State Zip Codes'!$P$4,'State Zip Codes'!$P$3,IF(G5132&lt;='State Zip Codes'!$Q$4,'State Zip Codes'!$Q$3,IF(G5132&lt;='State Zip Codes'!$R$4,'State Zip Codes'!$R$3,IF(G5132&lt;='State Zip Codes'!$S$4,'State Zip Codes'!$S$3,IF(G5132&lt;='State Zip Codes'!$T$4,'State Zip Codes'!$T$3,"OUT OF TERRITORY"))))),$U$3)</f>
        <v>Zone 0</v>
      </c>
    </row>
    <row r="5133" spans="1:8" x14ac:dyDescent="0.25">
      <c r="A5133" t="s">
        <v>372</v>
      </c>
      <c r="B5133">
        <v>55434</v>
      </c>
      <c r="C5133" t="str">
        <f t="shared" si="80"/>
        <v>55434</v>
      </c>
      <c r="D5133" t="s">
        <v>358</v>
      </c>
      <c r="E5133" t="s">
        <v>3522</v>
      </c>
      <c r="F5133" t="s">
        <v>3521</v>
      </c>
      <c r="G5133" s="144">
        <v>13.048794989999999</v>
      </c>
      <c r="H5133" t="str">
        <f>IF(VLOOKUP(A5133,$J$4:$K$19,2)="Y",IF(G5133&lt;='State Zip Codes'!$P$4,'State Zip Codes'!$P$3,IF(G5133&lt;='State Zip Codes'!$Q$4,'State Zip Codes'!$Q$3,IF(G5133&lt;='State Zip Codes'!$R$4,'State Zip Codes'!$R$3,IF(G5133&lt;='State Zip Codes'!$S$4,'State Zip Codes'!$S$3,IF(G5133&lt;='State Zip Codes'!$T$4,'State Zip Codes'!$T$3,"OUT OF TERRITORY"))))),$U$3)</f>
        <v>Zone 0</v>
      </c>
    </row>
    <row r="5134" spans="1:8" x14ac:dyDescent="0.25">
      <c r="A5134" t="s">
        <v>372</v>
      </c>
      <c r="B5134">
        <v>55123</v>
      </c>
      <c r="C5134" t="str">
        <f t="shared" si="80"/>
        <v>55123</v>
      </c>
      <c r="D5134" t="s">
        <v>358</v>
      </c>
      <c r="E5134" t="s">
        <v>1784</v>
      </c>
      <c r="F5134" t="s">
        <v>2560</v>
      </c>
      <c r="G5134" s="144">
        <v>13.670166179999999</v>
      </c>
      <c r="H5134" t="str">
        <f>IF(VLOOKUP(A5134,$J$4:$K$19,2)="Y",IF(G5134&lt;='State Zip Codes'!$P$4,'State Zip Codes'!$P$3,IF(G5134&lt;='State Zip Codes'!$Q$4,'State Zip Codes'!$Q$3,IF(G5134&lt;='State Zip Codes'!$R$4,'State Zip Codes'!$R$3,IF(G5134&lt;='State Zip Codes'!$S$4,'State Zip Codes'!$S$3,IF(G5134&lt;='State Zip Codes'!$T$4,'State Zip Codes'!$T$3,"OUT OF TERRITORY"))))),$U$3)</f>
        <v>Zone 0</v>
      </c>
    </row>
    <row r="5135" spans="1:8" x14ac:dyDescent="0.25">
      <c r="A5135" t="s">
        <v>372</v>
      </c>
      <c r="B5135">
        <v>55449</v>
      </c>
      <c r="C5135" t="str">
        <f t="shared" si="80"/>
        <v>55449</v>
      </c>
      <c r="D5135" t="s">
        <v>358</v>
      </c>
      <c r="E5135" t="s">
        <v>3522</v>
      </c>
      <c r="F5135" t="s">
        <v>3521</v>
      </c>
      <c r="G5135" s="144">
        <v>13.670166179999999</v>
      </c>
      <c r="H5135" t="str">
        <f>IF(VLOOKUP(A5135,$J$4:$K$19,2)="Y",IF(G5135&lt;='State Zip Codes'!$P$4,'State Zip Codes'!$P$3,IF(G5135&lt;='State Zip Codes'!$Q$4,'State Zip Codes'!$Q$3,IF(G5135&lt;='State Zip Codes'!$R$4,'State Zip Codes'!$R$3,IF(G5135&lt;='State Zip Codes'!$S$4,'State Zip Codes'!$S$3,IF(G5135&lt;='State Zip Codes'!$T$4,'State Zip Codes'!$T$3,"OUT OF TERRITORY"))))),$U$3)</f>
        <v>Zone 0</v>
      </c>
    </row>
    <row r="5136" spans="1:8" x14ac:dyDescent="0.25">
      <c r="A5136" t="s">
        <v>372</v>
      </c>
      <c r="B5136">
        <v>55448</v>
      </c>
      <c r="C5136" t="str">
        <f t="shared" si="80"/>
        <v>55448</v>
      </c>
      <c r="D5136" t="s">
        <v>358</v>
      </c>
      <c r="E5136" t="s">
        <v>3522</v>
      </c>
      <c r="F5136" t="s">
        <v>3521</v>
      </c>
      <c r="G5136" s="144">
        <v>13.670166179999999</v>
      </c>
      <c r="H5136" t="str">
        <f>IF(VLOOKUP(A5136,$J$4:$K$19,2)="Y",IF(G5136&lt;='State Zip Codes'!$P$4,'State Zip Codes'!$P$3,IF(G5136&lt;='State Zip Codes'!$Q$4,'State Zip Codes'!$Q$3,IF(G5136&lt;='State Zip Codes'!$R$4,'State Zip Codes'!$R$3,IF(G5136&lt;='State Zip Codes'!$S$4,'State Zip Codes'!$S$3,IF(G5136&lt;='State Zip Codes'!$T$4,'State Zip Codes'!$T$3,"OUT OF TERRITORY"))))),$U$3)</f>
        <v>Zone 0</v>
      </c>
    </row>
    <row r="5137" spans="1:8" x14ac:dyDescent="0.25">
      <c r="A5137" t="s">
        <v>372</v>
      </c>
      <c r="B5137">
        <v>55391</v>
      </c>
      <c r="C5137" t="str">
        <f t="shared" si="80"/>
        <v>55391</v>
      </c>
      <c r="D5137" t="s">
        <v>358</v>
      </c>
      <c r="E5137" t="s">
        <v>1757</v>
      </c>
      <c r="F5137" t="s">
        <v>3526</v>
      </c>
      <c r="G5137" s="144">
        <v>13.670166179999999</v>
      </c>
      <c r="H5137" t="str">
        <f>IF(VLOOKUP(A5137,$J$4:$K$19,2)="Y",IF(G5137&lt;='State Zip Codes'!$P$4,'State Zip Codes'!$P$3,IF(G5137&lt;='State Zip Codes'!$Q$4,'State Zip Codes'!$Q$3,IF(G5137&lt;='State Zip Codes'!$R$4,'State Zip Codes'!$R$3,IF(G5137&lt;='State Zip Codes'!$S$4,'State Zip Codes'!$S$3,IF(G5137&lt;='State Zip Codes'!$T$4,'State Zip Codes'!$T$3,"OUT OF TERRITORY"))))),$U$3)</f>
        <v>Zone 0</v>
      </c>
    </row>
    <row r="5138" spans="1:8" x14ac:dyDescent="0.25">
      <c r="A5138" t="s">
        <v>372</v>
      </c>
      <c r="B5138">
        <v>55337</v>
      </c>
      <c r="C5138" t="str">
        <f t="shared" si="80"/>
        <v>55337</v>
      </c>
      <c r="D5138" t="s">
        <v>358</v>
      </c>
      <c r="E5138" t="s">
        <v>1784</v>
      </c>
      <c r="F5138" t="s">
        <v>3527</v>
      </c>
      <c r="G5138" s="144">
        <v>13.670166179999999</v>
      </c>
      <c r="H5138" t="str">
        <f>IF(VLOOKUP(A5138,$J$4:$K$19,2)="Y",IF(G5138&lt;='State Zip Codes'!$P$4,'State Zip Codes'!$P$3,IF(G5138&lt;='State Zip Codes'!$Q$4,'State Zip Codes'!$Q$3,IF(G5138&lt;='State Zip Codes'!$R$4,'State Zip Codes'!$R$3,IF(G5138&lt;='State Zip Codes'!$S$4,'State Zip Codes'!$S$3,IF(G5138&lt;='State Zip Codes'!$T$4,'State Zip Codes'!$T$3,"OUT OF TERRITORY"))))),$U$3)</f>
        <v>Zone 0</v>
      </c>
    </row>
    <row r="5139" spans="1:8" x14ac:dyDescent="0.25">
      <c r="A5139" t="s">
        <v>372</v>
      </c>
      <c r="B5139">
        <v>55347</v>
      </c>
      <c r="C5139" t="str">
        <f t="shared" si="80"/>
        <v>55347</v>
      </c>
      <c r="D5139" t="s">
        <v>358</v>
      </c>
      <c r="E5139" t="s">
        <v>1757</v>
      </c>
      <c r="F5139" t="s">
        <v>3524</v>
      </c>
      <c r="G5139" s="144">
        <v>13.670166179999999</v>
      </c>
      <c r="H5139" t="str">
        <f>IF(VLOOKUP(A5139,$J$4:$K$19,2)="Y",IF(G5139&lt;='State Zip Codes'!$P$4,'State Zip Codes'!$P$3,IF(G5139&lt;='State Zip Codes'!$Q$4,'State Zip Codes'!$Q$3,IF(G5139&lt;='State Zip Codes'!$R$4,'State Zip Codes'!$R$3,IF(G5139&lt;='State Zip Codes'!$S$4,'State Zip Codes'!$S$3,IF(G5139&lt;='State Zip Codes'!$T$4,'State Zip Codes'!$T$3,"OUT OF TERRITORY"))))),$U$3)</f>
        <v>Zone 0</v>
      </c>
    </row>
    <row r="5140" spans="1:8" x14ac:dyDescent="0.25">
      <c r="A5140" t="s">
        <v>372</v>
      </c>
      <c r="B5140">
        <v>55369</v>
      </c>
      <c r="C5140" t="str">
        <f t="shared" si="80"/>
        <v>55369</v>
      </c>
      <c r="D5140" t="s">
        <v>358</v>
      </c>
      <c r="E5140" t="s">
        <v>1757</v>
      </c>
      <c r="F5140" t="s">
        <v>3528</v>
      </c>
      <c r="G5140" s="144">
        <v>14.291537369999999</v>
      </c>
      <c r="H5140" t="str">
        <f>IF(VLOOKUP(A5140,$J$4:$K$19,2)="Y",IF(G5140&lt;='State Zip Codes'!$P$4,'State Zip Codes'!$P$3,IF(G5140&lt;='State Zip Codes'!$Q$4,'State Zip Codes'!$Q$3,IF(G5140&lt;='State Zip Codes'!$R$4,'State Zip Codes'!$R$3,IF(G5140&lt;='State Zip Codes'!$S$4,'State Zip Codes'!$S$3,IF(G5140&lt;='State Zip Codes'!$T$4,'State Zip Codes'!$T$3,"OUT OF TERRITORY"))))),$U$3)</f>
        <v>Zone 0</v>
      </c>
    </row>
    <row r="5141" spans="1:8" x14ac:dyDescent="0.25">
      <c r="A5141" t="s">
        <v>372</v>
      </c>
      <c r="B5141">
        <v>55077</v>
      </c>
      <c r="C5141" t="str">
        <f t="shared" si="80"/>
        <v>55077</v>
      </c>
      <c r="D5141" t="s">
        <v>358</v>
      </c>
      <c r="E5141" t="s">
        <v>1784</v>
      </c>
      <c r="F5141" t="s">
        <v>3529</v>
      </c>
      <c r="G5141" s="144">
        <v>14.291537369999999</v>
      </c>
      <c r="H5141" t="str">
        <f>IF(VLOOKUP(A5141,$J$4:$K$19,2)="Y",IF(G5141&lt;='State Zip Codes'!$P$4,'State Zip Codes'!$P$3,IF(G5141&lt;='State Zip Codes'!$Q$4,'State Zip Codes'!$Q$3,IF(G5141&lt;='State Zip Codes'!$R$4,'State Zip Codes'!$R$3,IF(G5141&lt;='State Zip Codes'!$S$4,'State Zip Codes'!$S$3,IF(G5141&lt;='State Zip Codes'!$T$4,'State Zip Codes'!$T$3,"OUT OF TERRITORY"))))),$U$3)</f>
        <v>Zone 0</v>
      </c>
    </row>
    <row r="5142" spans="1:8" x14ac:dyDescent="0.25">
      <c r="A5142" t="s">
        <v>372</v>
      </c>
      <c r="B5142">
        <v>55128</v>
      </c>
      <c r="C5142" t="str">
        <f t="shared" si="80"/>
        <v>55128</v>
      </c>
      <c r="D5142" t="s">
        <v>358</v>
      </c>
      <c r="E5142" t="s">
        <v>510</v>
      </c>
      <c r="F5142" t="s">
        <v>2560</v>
      </c>
      <c r="G5142" s="144">
        <v>14.912908559999998</v>
      </c>
      <c r="H5142" t="str">
        <f>IF(VLOOKUP(A5142,$J$4:$K$19,2)="Y",IF(G5142&lt;='State Zip Codes'!$P$4,'State Zip Codes'!$P$3,IF(G5142&lt;='State Zip Codes'!$Q$4,'State Zip Codes'!$Q$3,IF(G5142&lt;='State Zip Codes'!$R$4,'State Zip Codes'!$R$3,IF(G5142&lt;='State Zip Codes'!$S$4,'State Zip Codes'!$S$3,IF(G5142&lt;='State Zip Codes'!$T$4,'State Zip Codes'!$T$3,"OUT OF TERRITORY"))))),$U$3)</f>
        <v>Zone 0</v>
      </c>
    </row>
    <row r="5143" spans="1:8" x14ac:dyDescent="0.25">
      <c r="A5143" t="s">
        <v>372</v>
      </c>
      <c r="B5143">
        <v>55055</v>
      </c>
      <c r="C5143" t="str">
        <f t="shared" si="80"/>
        <v>55055</v>
      </c>
      <c r="D5143" t="s">
        <v>358</v>
      </c>
      <c r="E5143" t="s">
        <v>510</v>
      </c>
      <c r="F5143" t="s">
        <v>3111</v>
      </c>
      <c r="G5143" s="144">
        <v>14.912908559999998</v>
      </c>
      <c r="H5143" t="str">
        <f>IF(VLOOKUP(A5143,$J$4:$K$19,2)="Y",IF(G5143&lt;='State Zip Codes'!$P$4,'State Zip Codes'!$P$3,IF(G5143&lt;='State Zip Codes'!$Q$4,'State Zip Codes'!$Q$3,IF(G5143&lt;='State Zip Codes'!$R$4,'State Zip Codes'!$R$3,IF(G5143&lt;='State Zip Codes'!$S$4,'State Zip Codes'!$S$3,IF(G5143&lt;='State Zip Codes'!$T$4,'State Zip Codes'!$T$3,"OUT OF TERRITORY"))))),$U$3)</f>
        <v>Zone 0</v>
      </c>
    </row>
    <row r="5144" spans="1:8" x14ac:dyDescent="0.25">
      <c r="A5144" t="s">
        <v>372</v>
      </c>
      <c r="B5144">
        <v>55316</v>
      </c>
      <c r="C5144" t="str">
        <f t="shared" si="80"/>
        <v>55316</v>
      </c>
      <c r="D5144" t="s">
        <v>358</v>
      </c>
      <c r="E5144" t="s">
        <v>1757</v>
      </c>
      <c r="F5144" t="s">
        <v>3530</v>
      </c>
      <c r="G5144" s="144">
        <v>14.912908559999998</v>
      </c>
      <c r="H5144" t="str">
        <f>IF(VLOOKUP(A5144,$J$4:$K$19,2)="Y",IF(G5144&lt;='State Zip Codes'!$P$4,'State Zip Codes'!$P$3,IF(G5144&lt;='State Zip Codes'!$Q$4,'State Zip Codes'!$Q$3,IF(G5144&lt;='State Zip Codes'!$R$4,'State Zip Codes'!$R$3,IF(G5144&lt;='State Zip Codes'!$S$4,'State Zip Codes'!$S$3,IF(G5144&lt;='State Zip Codes'!$T$4,'State Zip Codes'!$T$3,"OUT OF TERRITORY"))))),$U$3)</f>
        <v>Zone 0</v>
      </c>
    </row>
    <row r="5145" spans="1:8" x14ac:dyDescent="0.25">
      <c r="A5145" t="s">
        <v>372</v>
      </c>
      <c r="B5145">
        <v>55311</v>
      </c>
      <c r="C5145" t="str">
        <f t="shared" si="80"/>
        <v>55311</v>
      </c>
      <c r="D5145" t="s">
        <v>358</v>
      </c>
      <c r="E5145" t="s">
        <v>1757</v>
      </c>
      <c r="F5145" t="s">
        <v>3531</v>
      </c>
      <c r="G5145" s="144">
        <v>14.912908559999998</v>
      </c>
      <c r="H5145" t="str">
        <f>IF(VLOOKUP(A5145,$J$4:$K$19,2)="Y",IF(G5145&lt;='State Zip Codes'!$P$4,'State Zip Codes'!$P$3,IF(G5145&lt;='State Zip Codes'!$Q$4,'State Zip Codes'!$Q$3,IF(G5145&lt;='State Zip Codes'!$R$4,'State Zip Codes'!$R$3,IF(G5145&lt;='State Zip Codes'!$S$4,'State Zip Codes'!$S$3,IF(G5145&lt;='State Zip Codes'!$T$4,'State Zip Codes'!$T$3,"OUT OF TERRITORY"))))),$U$3)</f>
        <v>Zone 0</v>
      </c>
    </row>
    <row r="5146" spans="1:8" x14ac:dyDescent="0.25">
      <c r="A5146" t="s">
        <v>372</v>
      </c>
      <c r="B5146">
        <v>55076</v>
      </c>
      <c r="C5146" t="str">
        <f t="shared" si="80"/>
        <v>55076</v>
      </c>
      <c r="D5146" t="s">
        <v>358</v>
      </c>
      <c r="E5146" t="s">
        <v>1784</v>
      </c>
      <c r="F5146" t="s">
        <v>3529</v>
      </c>
      <c r="G5146" s="144">
        <v>14.912908559999998</v>
      </c>
      <c r="H5146" t="str">
        <f>IF(VLOOKUP(A5146,$J$4:$K$19,2)="Y",IF(G5146&lt;='State Zip Codes'!$P$4,'State Zip Codes'!$P$3,IF(G5146&lt;='State Zip Codes'!$Q$4,'State Zip Codes'!$Q$3,IF(G5146&lt;='State Zip Codes'!$R$4,'State Zip Codes'!$R$3,IF(G5146&lt;='State Zip Codes'!$S$4,'State Zip Codes'!$S$3,IF(G5146&lt;='State Zip Codes'!$T$4,'State Zip Codes'!$T$3,"OUT OF TERRITORY"))))),$U$3)</f>
        <v>Zone 0</v>
      </c>
    </row>
    <row r="5147" spans="1:8" x14ac:dyDescent="0.25">
      <c r="A5147" t="s">
        <v>372</v>
      </c>
      <c r="B5147">
        <v>55014</v>
      </c>
      <c r="C5147" t="str">
        <f t="shared" si="80"/>
        <v>55014</v>
      </c>
      <c r="D5147" t="s">
        <v>358</v>
      </c>
      <c r="E5147" t="s">
        <v>3522</v>
      </c>
      <c r="F5147" t="s">
        <v>3532</v>
      </c>
      <c r="G5147" s="144">
        <v>14.912908559999998</v>
      </c>
      <c r="H5147" t="str">
        <f>IF(VLOOKUP(A5147,$J$4:$K$19,2)="Y",IF(G5147&lt;='State Zip Codes'!$P$4,'State Zip Codes'!$P$3,IF(G5147&lt;='State Zip Codes'!$Q$4,'State Zip Codes'!$Q$3,IF(G5147&lt;='State Zip Codes'!$R$4,'State Zip Codes'!$R$3,IF(G5147&lt;='State Zip Codes'!$S$4,'State Zip Codes'!$S$3,IF(G5147&lt;='State Zip Codes'!$T$4,'State Zip Codes'!$T$3,"OUT OF TERRITORY"))))),$U$3)</f>
        <v>Zone 0</v>
      </c>
    </row>
    <row r="5148" spans="1:8" x14ac:dyDescent="0.25">
      <c r="A5148" t="s">
        <v>372</v>
      </c>
      <c r="B5148">
        <v>55110</v>
      </c>
      <c r="C5148" t="str">
        <f t="shared" si="80"/>
        <v>55110</v>
      </c>
      <c r="D5148" t="s">
        <v>358</v>
      </c>
      <c r="E5148" t="s">
        <v>2186</v>
      </c>
      <c r="F5148" t="s">
        <v>2560</v>
      </c>
      <c r="G5148" s="144">
        <v>15.53427975</v>
      </c>
      <c r="H5148" t="str">
        <f>IF(VLOOKUP(A5148,$J$4:$K$19,2)="Y",IF(G5148&lt;='State Zip Codes'!$P$4,'State Zip Codes'!$P$3,IF(G5148&lt;='State Zip Codes'!$Q$4,'State Zip Codes'!$Q$3,IF(G5148&lt;='State Zip Codes'!$R$4,'State Zip Codes'!$R$3,IF(G5148&lt;='State Zip Codes'!$S$4,'State Zip Codes'!$S$3,IF(G5148&lt;='State Zip Codes'!$T$4,'State Zip Codes'!$T$3,"OUT OF TERRITORY"))))),$U$3)</f>
        <v>Zone 0</v>
      </c>
    </row>
    <row r="5149" spans="1:8" x14ac:dyDescent="0.25">
      <c r="A5149" t="s">
        <v>372</v>
      </c>
      <c r="B5149">
        <v>55378</v>
      </c>
      <c r="C5149" t="str">
        <f t="shared" si="80"/>
        <v>55378</v>
      </c>
      <c r="D5149" t="s">
        <v>358</v>
      </c>
      <c r="E5149" t="s">
        <v>2207</v>
      </c>
      <c r="F5149" t="s">
        <v>3533</v>
      </c>
      <c r="G5149" s="144">
        <v>16.155650939999997</v>
      </c>
      <c r="H5149" t="str">
        <f>IF(VLOOKUP(A5149,$J$4:$K$19,2)="Y",IF(G5149&lt;='State Zip Codes'!$P$4,'State Zip Codes'!$P$3,IF(G5149&lt;='State Zip Codes'!$Q$4,'State Zip Codes'!$Q$3,IF(G5149&lt;='State Zip Codes'!$R$4,'State Zip Codes'!$R$3,IF(G5149&lt;='State Zip Codes'!$S$4,'State Zip Codes'!$S$3,IF(G5149&lt;='State Zip Codes'!$T$4,'State Zip Codes'!$T$3,"OUT OF TERRITORY"))))),$U$3)</f>
        <v>Zone 0</v>
      </c>
    </row>
    <row r="5150" spans="1:8" x14ac:dyDescent="0.25">
      <c r="A5150" t="s">
        <v>372</v>
      </c>
      <c r="B5150">
        <v>55356</v>
      </c>
      <c r="C5150" t="str">
        <f t="shared" si="80"/>
        <v>55356</v>
      </c>
      <c r="D5150" t="s">
        <v>358</v>
      </c>
      <c r="E5150" t="s">
        <v>1757</v>
      </c>
      <c r="F5150" t="s">
        <v>3534</v>
      </c>
      <c r="G5150" s="144">
        <v>16.155650939999997</v>
      </c>
      <c r="H5150" t="str">
        <f>IF(VLOOKUP(A5150,$J$4:$K$19,2)="Y",IF(G5150&lt;='State Zip Codes'!$P$4,'State Zip Codes'!$P$3,IF(G5150&lt;='State Zip Codes'!$Q$4,'State Zip Codes'!$Q$3,IF(G5150&lt;='State Zip Codes'!$R$4,'State Zip Codes'!$R$3,IF(G5150&lt;='State Zip Codes'!$S$4,'State Zip Codes'!$S$3,IF(G5150&lt;='State Zip Codes'!$T$4,'State Zip Codes'!$T$3,"OUT OF TERRITORY"))))),$U$3)</f>
        <v>Zone 0</v>
      </c>
    </row>
    <row r="5151" spans="1:8" x14ac:dyDescent="0.25">
      <c r="A5151" t="s">
        <v>372</v>
      </c>
      <c r="B5151">
        <v>55125</v>
      </c>
      <c r="C5151" t="str">
        <f t="shared" si="80"/>
        <v>55125</v>
      </c>
      <c r="D5151" t="s">
        <v>358</v>
      </c>
      <c r="E5151" t="s">
        <v>510</v>
      </c>
      <c r="F5151" t="s">
        <v>2560</v>
      </c>
      <c r="G5151" s="144">
        <v>16.155650939999997</v>
      </c>
      <c r="H5151" t="str">
        <f>IF(VLOOKUP(A5151,$J$4:$K$19,2)="Y",IF(G5151&lt;='State Zip Codes'!$P$4,'State Zip Codes'!$P$3,IF(G5151&lt;='State Zip Codes'!$Q$4,'State Zip Codes'!$Q$3,IF(G5151&lt;='State Zip Codes'!$R$4,'State Zip Codes'!$R$3,IF(G5151&lt;='State Zip Codes'!$S$4,'State Zip Codes'!$S$3,IF(G5151&lt;='State Zip Codes'!$T$4,'State Zip Codes'!$T$3,"OUT OF TERRITORY"))))),$U$3)</f>
        <v>Zone 0</v>
      </c>
    </row>
    <row r="5152" spans="1:8" x14ac:dyDescent="0.25">
      <c r="A5152" t="s">
        <v>372</v>
      </c>
      <c r="B5152">
        <v>55124</v>
      </c>
      <c r="C5152" t="str">
        <f t="shared" si="80"/>
        <v>55124</v>
      </c>
      <c r="D5152" t="s">
        <v>358</v>
      </c>
      <c r="E5152" t="s">
        <v>1784</v>
      </c>
      <c r="F5152" t="s">
        <v>2560</v>
      </c>
      <c r="G5152" s="144">
        <v>16.155650939999997</v>
      </c>
      <c r="H5152" t="str">
        <f>IF(VLOOKUP(A5152,$J$4:$K$19,2)="Y",IF(G5152&lt;='State Zip Codes'!$P$4,'State Zip Codes'!$P$3,IF(G5152&lt;='State Zip Codes'!$Q$4,'State Zip Codes'!$Q$3,IF(G5152&lt;='State Zip Codes'!$R$4,'State Zip Codes'!$R$3,IF(G5152&lt;='State Zip Codes'!$S$4,'State Zip Codes'!$S$3,IF(G5152&lt;='State Zip Codes'!$T$4,'State Zip Codes'!$T$3,"OUT OF TERRITORY"))))),$U$3)</f>
        <v>Zone 0</v>
      </c>
    </row>
    <row r="5153" spans="1:8" x14ac:dyDescent="0.25">
      <c r="A5153" t="s">
        <v>372</v>
      </c>
      <c r="B5153">
        <v>55317</v>
      </c>
      <c r="C5153" t="str">
        <f t="shared" si="80"/>
        <v>55317</v>
      </c>
      <c r="D5153" t="s">
        <v>358</v>
      </c>
      <c r="E5153" t="s">
        <v>3535</v>
      </c>
      <c r="F5153" t="s">
        <v>3536</v>
      </c>
      <c r="G5153" s="144">
        <v>16.777022129999999</v>
      </c>
      <c r="H5153" t="str">
        <f>IF(VLOOKUP(A5153,$J$4:$K$19,2)="Y",IF(G5153&lt;='State Zip Codes'!$P$4,'State Zip Codes'!$P$3,IF(G5153&lt;='State Zip Codes'!$Q$4,'State Zip Codes'!$Q$3,IF(G5153&lt;='State Zip Codes'!$R$4,'State Zip Codes'!$R$3,IF(G5153&lt;='State Zip Codes'!$S$4,'State Zip Codes'!$S$3,IF(G5153&lt;='State Zip Codes'!$T$4,'State Zip Codes'!$T$3,"OUT OF TERRITORY"))))),$U$3)</f>
        <v>Zone 0</v>
      </c>
    </row>
    <row r="5154" spans="1:8" x14ac:dyDescent="0.25">
      <c r="A5154" t="s">
        <v>372</v>
      </c>
      <c r="B5154">
        <v>55340</v>
      </c>
      <c r="C5154" t="str">
        <f t="shared" si="80"/>
        <v>55340</v>
      </c>
      <c r="D5154" t="s">
        <v>358</v>
      </c>
      <c r="E5154" t="s">
        <v>1757</v>
      </c>
      <c r="F5154" t="s">
        <v>3537</v>
      </c>
      <c r="G5154" s="144">
        <v>16.777022129999999</v>
      </c>
      <c r="H5154" t="str">
        <f>IF(VLOOKUP(A5154,$J$4:$K$19,2)="Y",IF(G5154&lt;='State Zip Codes'!$P$4,'State Zip Codes'!$P$3,IF(G5154&lt;='State Zip Codes'!$Q$4,'State Zip Codes'!$Q$3,IF(G5154&lt;='State Zip Codes'!$R$4,'State Zip Codes'!$R$3,IF(G5154&lt;='State Zip Codes'!$S$4,'State Zip Codes'!$S$3,IF(G5154&lt;='State Zip Codes'!$T$4,'State Zip Codes'!$T$3,"OUT OF TERRITORY"))))),$U$3)</f>
        <v>Zone 0</v>
      </c>
    </row>
    <row r="5155" spans="1:8" x14ac:dyDescent="0.25">
      <c r="A5155" t="s">
        <v>372</v>
      </c>
      <c r="B5155">
        <v>55115</v>
      </c>
      <c r="C5155" t="str">
        <f t="shared" si="80"/>
        <v>55115</v>
      </c>
      <c r="D5155" t="s">
        <v>358</v>
      </c>
      <c r="E5155" t="s">
        <v>510</v>
      </c>
      <c r="F5155" t="s">
        <v>2560</v>
      </c>
      <c r="G5155" s="144">
        <v>16.777022129999999</v>
      </c>
      <c r="H5155" t="str">
        <f>IF(VLOOKUP(A5155,$J$4:$K$19,2)="Y",IF(G5155&lt;='State Zip Codes'!$P$4,'State Zip Codes'!$P$3,IF(G5155&lt;='State Zip Codes'!$Q$4,'State Zip Codes'!$Q$3,IF(G5155&lt;='State Zip Codes'!$R$4,'State Zip Codes'!$R$3,IF(G5155&lt;='State Zip Codes'!$S$4,'State Zip Codes'!$S$3,IF(G5155&lt;='State Zip Codes'!$T$4,'State Zip Codes'!$T$3,"OUT OF TERRITORY"))))),$U$3)</f>
        <v>Zone 0</v>
      </c>
    </row>
    <row r="5156" spans="1:8" x14ac:dyDescent="0.25">
      <c r="A5156" t="s">
        <v>372</v>
      </c>
      <c r="B5156">
        <v>55306</v>
      </c>
      <c r="C5156" t="str">
        <f t="shared" si="80"/>
        <v>55306</v>
      </c>
      <c r="D5156" t="s">
        <v>358</v>
      </c>
      <c r="E5156" t="s">
        <v>1784</v>
      </c>
      <c r="F5156" t="s">
        <v>3527</v>
      </c>
      <c r="G5156" s="144">
        <v>16.777022129999999</v>
      </c>
      <c r="H5156" t="str">
        <f>IF(VLOOKUP(A5156,$J$4:$K$19,2)="Y",IF(G5156&lt;='State Zip Codes'!$P$4,'State Zip Codes'!$P$3,IF(G5156&lt;='State Zip Codes'!$Q$4,'State Zip Codes'!$Q$3,IF(G5156&lt;='State Zip Codes'!$R$4,'State Zip Codes'!$R$3,IF(G5156&lt;='State Zip Codes'!$S$4,'State Zip Codes'!$S$3,IF(G5156&lt;='State Zip Codes'!$T$4,'State Zip Codes'!$T$3,"OUT OF TERRITORY"))))),$U$3)</f>
        <v>Zone 0</v>
      </c>
    </row>
    <row r="5157" spans="1:8" x14ac:dyDescent="0.25">
      <c r="A5157" t="s">
        <v>372</v>
      </c>
      <c r="B5157">
        <v>55129</v>
      </c>
      <c r="C5157" t="str">
        <f t="shared" si="80"/>
        <v>55129</v>
      </c>
      <c r="D5157" t="s">
        <v>358</v>
      </c>
      <c r="E5157" t="s">
        <v>510</v>
      </c>
      <c r="F5157" t="s">
        <v>2560</v>
      </c>
      <c r="G5157" s="144">
        <v>17.39839332</v>
      </c>
      <c r="H5157" t="str">
        <f>IF(VLOOKUP(A5157,$J$4:$K$19,2)="Y",IF(G5157&lt;='State Zip Codes'!$P$4,'State Zip Codes'!$P$3,IF(G5157&lt;='State Zip Codes'!$Q$4,'State Zip Codes'!$Q$3,IF(G5157&lt;='State Zip Codes'!$R$4,'State Zip Codes'!$R$3,IF(G5157&lt;='State Zip Codes'!$S$4,'State Zip Codes'!$S$3,IF(G5157&lt;='State Zip Codes'!$T$4,'State Zip Codes'!$T$3,"OUT OF TERRITORY"))))),$U$3)</f>
        <v>Zone 0</v>
      </c>
    </row>
    <row r="5158" spans="1:8" x14ac:dyDescent="0.25">
      <c r="A5158" t="s">
        <v>372</v>
      </c>
      <c r="B5158">
        <v>55071</v>
      </c>
      <c r="C5158" t="str">
        <f t="shared" si="80"/>
        <v>55071</v>
      </c>
      <c r="D5158" t="s">
        <v>358</v>
      </c>
      <c r="E5158" t="s">
        <v>510</v>
      </c>
      <c r="F5158" t="s">
        <v>3538</v>
      </c>
      <c r="G5158" s="144">
        <v>17.39839332</v>
      </c>
      <c r="H5158" t="str">
        <f>IF(VLOOKUP(A5158,$J$4:$K$19,2)="Y",IF(G5158&lt;='State Zip Codes'!$P$4,'State Zip Codes'!$P$3,IF(G5158&lt;='State Zip Codes'!$Q$4,'State Zip Codes'!$Q$3,IF(G5158&lt;='State Zip Codes'!$R$4,'State Zip Codes'!$R$3,IF(G5158&lt;='State Zip Codes'!$S$4,'State Zip Codes'!$S$3,IF(G5158&lt;='State Zip Codes'!$T$4,'State Zip Codes'!$T$3,"OUT OF TERRITORY"))))),$U$3)</f>
        <v>Zone 0</v>
      </c>
    </row>
    <row r="5159" spans="1:8" x14ac:dyDescent="0.25">
      <c r="A5159" t="s">
        <v>372</v>
      </c>
      <c r="B5159">
        <v>55042</v>
      </c>
      <c r="C5159" t="str">
        <f t="shared" si="80"/>
        <v>55042</v>
      </c>
      <c r="D5159" t="s">
        <v>358</v>
      </c>
      <c r="E5159" t="s">
        <v>510</v>
      </c>
      <c r="F5159" t="s">
        <v>3539</v>
      </c>
      <c r="G5159" s="144">
        <v>18.019764509999998</v>
      </c>
      <c r="H5159" t="str">
        <f>IF(VLOOKUP(A5159,$J$4:$K$19,2)="Y",IF(G5159&lt;='State Zip Codes'!$P$4,'State Zip Codes'!$P$3,IF(G5159&lt;='State Zip Codes'!$Q$4,'State Zip Codes'!$Q$3,IF(G5159&lt;='State Zip Codes'!$R$4,'State Zip Codes'!$R$3,IF(G5159&lt;='State Zip Codes'!$S$4,'State Zip Codes'!$S$3,IF(G5159&lt;='State Zip Codes'!$T$4,'State Zip Codes'!$T$3,"OUT OF TERRITORY"))))),$U$3)</f>
        <v>Zone 0</v>
      </c>
    </row>
    <row r="5160" spans="1:8" x14ac:dyDescent="0.25">
      <c r="A5160" t="s">
        <v>372</v>
      </c>
      <c r="B5160">
        <v>55384</v>
      </c>
      <c r="C5160" t="str">
        <f t="shared" si="80"/>
        <v>55384</v>
      </c>
      <c r="D5160" t="s">
        <v>358</v>
      </c>
      <c r="E5160" t="s">
        <v>1757</v>
      </c>
      <c r="F5160" t="s">
        <v>3540</v>
      </c>
      <c r="G5160" s="144">
        <v>18.019764509999998</v>
      </c>
      <c r="H5160" t="str">
        <f>IF(VLOOKUP(A5160,$J$4:$K$19,2)="Y",IF(G5160&lt;='State Zip Codes'!$P$4,'State Zip Codes'!$P$3,IF(G5160&lt;='State Zip Codes'!$Q$4,'State Zip Codes'!$Q$3,IF(G5160&lt;='State Zip Codes'!$R$4,'State Zip Codes'!$R$3,IF(G5160&lt;='State Zip Codes'!$S$4,'State Zip Codes'!$S$3,IF(G5160&lt;='State Zip Codes'!$T$4,'State Zip Codes'!$T$3,"OUT OF TERRITORY"))))),$U$3)</f>
        <v>Zone 0</v>
      </c>
    </row>
    <row r="5161" spans="1:8" x14ac:dyDescent="0.25">
      <c r="A5161" t="s">
        <v>372</v>
      </c>
      <c r="B5161">
        <v>55331</v>
      </c>
      <c r="C5161" t="str">
        <f t="shared" si="80"/>
        <v>55331</v>
      </c>
      <c r="D5161" t="s">
        <v>358</v>
      </c>
      <c r="E5161" t="s">
        <v>1757</v>
      </c>
      <c r="F5161" t="s">
        <v>3541</v>
      </c>
      <c r="G5161" s="144">
        <v>18.6411357</v>
      </c>
      <c r="H5161" t="str">
        <f>IF(VLOOKUP(A5161,$J$4:$K$19,2)="Y",IF(G5161&lt;='State Zip Codes'!$P$4,'State Zip Codes'!$P$3,IF(G5161&lt;='State Zip Codes'!$Q$4,'State Zip Codes'!$Q$3,IF(G5161&lt;='State Zip Codes'!$R$4,'State Zip Codes'!$R$3,IF(G5161&lt;='State Zip Codes'!$S$4,'State Zip Codes'!$S$3,IF(G5161&lt;='State Zip Codes'!$T$4,'State Zip Codes'!$T$3,"OUT OF TERRITORY"))))),$U$3)</f>
        <v>Zone 0</v>
      </c>
    </row>
    <row r="5162" spans="1:8" x14ac:dyDescent="0.25">
      <c r="A5162" t="s">
        <v>372</v>
      </c>
      <c r="B5162">
        <v>55327</v>
      </c>
      <c r="C5162" t="str">
        <f t="shared" si="80"/>
        <v>55327</v>
      </c>
      <c r="D5162" t="s">
        <v>358</v>
      </c>
      <c r="E5162" t="s">
        <v>1757</v>
      </c>
      <c r="F5162" t="s">
        <v>1242</v>
      </c>
      <c r="G5162" s="144">
        <v>18.6411357</v>
      </c>
      <c r="H5162" t="str">
        <f>IF(VLOOKUP(A5162,$J$4:$K$19,2)="Y",IF(G5162&lt;='State Zip Codes'!$P$4,'State Zip Codes'!$P$3,IF(G5162&lt;='State Zip Codes'!$Q$4,'State Zip Codes'!$Q$3,IF(G5162&lt;='State Zip Codes'!$R$4,'State Zip Codes'!$R$3,IF(G5162&lt;='State Zip Codes'!$S$4,'State Zip Codes'!$S$3,IF(G5162&lt;='State Zip Codes'!$T$4,'State Zip Codes'!$T$3,"OUT OF TERRITORY"))))),$U$3)</f>
        <v>Zone 0</v>
      </c>
    </row>
    <row r="5163" spans="1:8" x14ac:dyDescent="0.25">
      <c r="A5163" t="s">
        <v>372</v>
      </c>
      <c r="B5163">
        <v>55068</v>
      </c>
      <c r="C5163" t="str">
        <f t="shared" si="80"/>
        <v>55068</v>
      </c>
      <c r="D5163" t="s">
        <v>358</v>
      </c>
      <c r="E5163" t="s">
        <v>1784</v>
      </c>
      <c r="F5163" t="s">
        <v>3542</v>
      </c>
      <c r="G5163" s="144">
        <v>19.262506889999997</v>
      </c>
      <c r="H5163" t="str">
        <f>IF(VLOOKUP(A5163,$J$4:$K$19,2)="Y",IF(G5163&lt;='State Zip Codes'!$P$4,'State Zip Codes'!$P$3,IF(G5163&lt;='State Zip Codes'!$Q$4,'State Zip Codes'!$Q$3,IF(G5163&lt;='State Zip Codes'!$R$4,'State Zip Codes'!$R$3,IF(G5163&lt;='State Zip Codes'!$S$4,'State Zip Codes'!$S$3,IF(G5163&lt;='State Zip Codes'!$T$4,'State Zip Codes'!$T$3,"OUT OF TERRITORY"))))),$U$3)</f>
        <v>Zone 0</v>
      </c>
    </row>
    <row r="5164" spans="1:8" x14ac:dyDescent="0.25">
      <c r="A5164" t="s">
        <v>372</v>
      </c>
      <c r="B5164">
        <v>55038</v>
      </c>
      <c r="C5164" t="str">
        <f t="shared" si="80"/>
        <v>55038</v>
      </c>
      <c r="D5164" t="s">
        <v>358</v>
      </c>
      <c r="E5164" t="s">
        <v>510</v>
      </c>
      <c r="F5164" t="s">
        <v>547</v>
      </c>
      <c r="G5164" s="144">
        <v>19.262506889999997</v>
      </c>
      <c r="H5164" t="str">
        <f>IF(VLOOKUP(A5164,$J$4:$K$19,2)="Y",IF(G5164&lt;='State Zip Codes'!$P$4,'State Zip Codes'!$P$3,IF(G5164&lt;='State Zip Codes'!$Q$4,'State Zip Codes'!$Q$3,IF(G5164&lt;='State Zip Codes'!$R$4,'State Zip Codes'!$R$3,IF(G5164&lt;='State Zip Codes'!$S$4,'State Zip Codes'!$S$3,IF(G5164&lt;='State Zip Codes'!$T$4,'State Zip Codes'!$T$3,"OUT OF TERRITORY"))))),$U$3)</f>
        <v>Zone 0</v>
      </c>
    </row>
    <row r="5165" spans="1:8" x14ac:dyDescent="0.25">
      <c r="A5165" t="s">
        <v>372</v>
      </c>
      <c r="B5165">
        <v>55304</v>
      </c>
      <c r="C5165" t="str">
        <f t="shared" si="80"/>
        <v>55304</v>
      </c>
      <c r="D5165" t="s">
        <v>358</v>
      </c>
      <c r="E5165" t="s">
        <v>3522</v>
      </c>
      <c r="F5165" t="s">
        <v>3543</v>
      </c>
      <c r="G5165" s="144">
        <v>19.262506889999997</v>
      </c>
      <c r="H5165" t="str">
        <f>IF(VLOOKUP(A5165,$J$4:$K$19,2)="Y",IF(G5165&lt;='State Zip Codes'!$P$4,'State Zip Codes'!$P$3,IF(G5165&lt;='State Zip Codes'!$Q$4,'State Zip Codes'!$Q$3,IF(G5165&lt;='State Zip Codes'!$R$4,'State Zip Codes'!$R$3,IF(G5165&lt;='State Zip Codes'!$S$4,'State Zip Codes'!$S$3,IF(G5165&lt;='State Zip Codes'!$T$4,'State Zip Codes'!$T$3,"OUT OF TERRITORY"))))),$U$3)</f>
        <v>Zone 0</v>
      </c>
    </row>
    <row r="5166" spans="1:8" x14ac:dyDescent="0.25">
      <c r="A5166" t="s">
        <v>372</v>
      </c>
      <c r="B5166">
        <v>55364</v>
      </c>
      <c r="C5166" t="str">
        <f t="shared" si="80"/>
        <v>55364</v>
      </c>
      <c r="D5166" t="s">
        <v>358</v>
      </c>
      <c r="E5166" t="s">
        <v>1757</v>
      </c>
      <c r="F5166" t="s">
        <v>3544</v>
      </c>
      <c r="G5166" s="144">
        <v>19.883878079999999</v>
      </c>
      <c r="H5166" t="str">
        <f>IF(VLOOKUP(A5166,$J$4:$K$19,2)="Y",IF(G5166&lt;='State Zip Codes'!$P$4,'State Zip Codes'!$P$3,IF(G5166&lt;='State Zip Codes'!$Q$4,'State Zip Codes'!$Q$3,IF(G5166&lt;='State Zip Codes'!$R$4,'State Zip Codes'!$R$3,IF(G5166&lt;='State Zip Codes'!$S$4,'State Zip Codes'!$S$3,IF(G5166&lt;='State Zip Codes'!$T$4,'State Zip Codes'!$T$3,"OUT OF TERRITORY"))))),$U$3)</f>
        <v>Zone 0</v>
      </c>
    </row>
    <row r="5167" spans="1:8" x14ac:dyDescent="0.25">
      <c r="A5167" t="s">
        <v>372</v>
      </c>
      <c r="B5167">
        <v>55016</v>
      </c>
      <c r="C5167" t="str">
        <f t="shared" si="80"/>
        <v>55016</v>
      </c>
      <c r="D5167" t="s">
        <v>358</v>
      </c>
      <c r="E5167" t="s">
        <v>510</v>
      </c>
      <c r="F5167" t="s">
        <v>3545</v>
      </c>
      <c r="G5167" s="144">
        <v>19.883878079999999</v>
      </c>
      <c r="H5167" t="str">
        <f>IF(VLOOKUP(A5167,$J$4:$K$19,2)="Y",IF(G5167&lt;='State Zip Codes'!$P$4,'State Zip Codes'!$P$3,IF(G5167&lt;='State Zip Codes'!$Q$4,'State Zip Codes'!$Q$3,IF(G5167&lt;='State Zip Codes'!$R$4,'State Zip Codes'!$R$3,IF(G5167&lt;='State Zip Codes'!$S$4,'State Zip Codes'!$S$3,IF(G5167&lt;='State Zip Codes'!$T$4,'State Zip Codes'!$T$3,"OUT OF TERRITORY"))))),$U$3)</f>
        <v>Zone 0</v>
      </c>
    </row>
    <row r="5168" spans="1:8" x14ac:dyDescent="0.25">
      <c r="A5168" t="s">
        <v>372</v>
      </c>
      <c r="B5168">
        <v>55379</v>
      </c>
      <c r="C5168" t="str">
        <f t="shared" si="80"/>
        <v>55379</v>
      </c>
      <c r="D5168" t="s">
        <v>358</v>
      </c>
      <c r="E5168" t="s">
        <v>2207</v>
      </c>
      <c r="F5168" t="s">
        <v>3546</v>
      </c>
      <c r="G5168" s="144">
        <v>19.883878079999999</v>
      </c>
      <c r="H5168" t="str">
        <f>IF(VLOOKUP(A5168,$J$4:$K$19,2)="Y",IF(G5168&lt;='State Zip Codes'!$P$4,'State Zip Codes'!$P$3,IF(G5168&lt;='State Zip Codes'!$Q$4,'State Zip Codes'!$Q$3,IF(G5168&lt;='State Zip Codes'!$R$4,'State Zip Codes'!$R$3,IF(G5168&lt;='State Zip Codes'!$S$4,'State Zip Codes'!$S$3,IF(G5168&lt;='State Zip Codes'!$T$4,'State Zip Codes'!$T$3,"OUT OF TERRITORY"))))),$U$3)</f>
        <v>Zone 0</v>
      </c>
    </row>
    <row r="5169" spans="1:8" x14ac:dyDescent="0.25">
      <c r="A5169" t="s">
        <v>372</v>
      </c>
      <c r="B5169">
        <v>55374</v>
      </c>
      <c r="C5169" t="str">
        <f t="shared" si="80"/>
        <v>55374</v>
      </c>
      <c r="D5169" t="s">
        <v>358</v>
      </c>
      <c r="E5169" t="s">
        <v>1757</v>
      </c>
      <c r="F5169" t="s">
        <v>3191</v>
      </c>
      <c r="G5169" s="144">
        <v>19.883878079999999</v>
      </c>
      <c r="H5169" t="str">
        <f>IF(VLOOKUP(A5169,$J$4:$K$19,2)="Y",IF(G5169&lt;='State Zip Codes'!$P$4,'State Zip Codes'!$P$3,IF(G5169&lt;='State Zip Codes'!$Q$4,'State Zip Codes'!$Q$3,IF(G5169&lt;='State Zip Codes'!$R$4,'State Zip Codes'!$R$3,IF(G5169&lt;='State Zip Codes'!$S$4,'State Zip Codes'!$S$3,IF(G5169&lt;='State Zip Codes'!$T$4,'State Zip Codes'!$T$3,"OUT OF TERRITORY"))))),$U$3)</f>
        <v>Zone 0</v>
      </c>
    </row>
    <row r="5170" spans="1:8" x14ac:dyDescent="0.25">
      <c r="A5170" t="s">
        <v>372</v>
      </c>
      <c r="B5170">
        <v>55359</v>
      </c>
      <c r="C5170" t="str">
        <f t="shared" si="80"/>
        <v>55359</v>
      </c>
      <c r="D5170" t="s">
        <v>358</v>
      </c>
      <c r="E5170" t="s">
        <v>1757</v>
      </c>
      <c r="F5170" t="s">
        <v>3547</v>
      </c>
      <c r="G5170" s="144">
        <v>20.50524927</v>
      </c>
      <c r="H5170" t="str">
        <f>IF(VLOOKUP(A5170,$J$4:$K$19,2)="Y",IF(G5170&lt;='State Zip Codes'!$P$4,'State Zip Codes'!$P$3,IF(G5170&lt;='State Zip Codes'!$Q$4,'State Zip Codes'!$Q$3,IF(G5170&lt;='State Zip Codes'!$R$4,'State Zip Codes'!$R$3,IF(G5170&lt;='State Zip Codes'!$S$4,'State Zip Codes'!$S$3,IF(G5170&lt;='State Zip Codes'!$T$4,'State Zip Codes'!$T$3,"OUT OF TERRITORY"))))),$U$3)</f>
        <v>Zone 0</v>
      </c>
    </row>
    <row r="5171" spans="1:8" x14ac:dyDescent="0.25">
      <c r="A5171" t="s">
        <v>372</v>
      </c>
      <c r="B5171">
        <v>55357</v>
      </c>
      <c r="C5171" t="str">
        <f t="shared" si="80"/>
        <v>55357</v>
      </c>
      <c r="D5171" t="s">
        <v>358</v>
      </c>
      <c r="E5171" t="s">
        <v>1757</v>
      </c>
      <c r="F5171" t="s">
        <v>2998</v>
      </c>
      <c r="G5171" s="144">
        <v>20.50524927</v>
      </c>
      <c r="H5171" t="str">
        <f>IF(VLOOKUP(A5171,$J$4:$K$19,2)="Y",IF(G5171&lt;='State Zip Codes'!$P$4,'State Zip Codes'!$P$3,IF(G5171&lt;='State Zip Codes'!$Q$4,'State Zip Codes'!$Q$3,IF(G5171&lt;='State Zip Codes'!$R$4,'State Zip Codes'!$R$3,IF(G5171&lt;='State Zip Codes'!$S$4,'State Zip Codes'!$S$3,IF(G5171&lt;='State Zip Codes'!$T$4,'State Zip Codes'!$T$3,"OUT OF TERRITORY"))))),$U$3)</f>
        <v>Zone 0</v>
      </c>
    </row>
    <row r="5172" spans="1:8" x14ac:dyDescent="0.25">
      <c r="A5172" t="s">
        <v>372</v>
      </c>
      <c r="B5172">
        <v>55318</v>
      </c>
      <c r="C5172" t="str">
        <f t="shared" si="80"/>
        <v>55318</v>
      </c>
      <c r="D5172" t="s">
        <v>358</v>
      </c>
      <c r="E5172" t="s">
        <v>3535</v>
      </c>
      <c r="F5172" t="s">
        <v>3548</v>
      </c>
      <c r="G5172" s="144">
        <v>21.126620459999998</v>
      </c>
      <c r="H5172" t="str">
        <f>IF(VLOOKUP(A5172,$J$4:$K$19,2)="Y",IF(G5172&lt;='State Zip Codes'!$P$4,'State Zip Codes'!$P$3,IF(G5172&lt;='State Zip Codes'!$Q$4,'State Zip Codes'!$Q$3,IF(G5172&lt;='State Zip Codes'!$R$4,'State Zip Codes'!$R$3,IF(G5172&lt;='State Zip Codes'!$S$4,'State Zip Codes'!$S$3,IF(G5172&lt;='State Zip Codes'!$T$4,'State Zip Codes'!$T$3,"OUT OF TERRITORY"))))),$U$3)</f>
        <v>Zone 0</v>
      </c>
    </row>
    <row r="5173" spans="1:8" x14ac:dyDescent="0.25">
      <c r="A5173" t="s">
        <v>372</v>
      </c>
      <c r="B5173">
        <v>55386</v>
      </c>
      <c r="C5173" t="str">
        <f t="shared" si="80"/>
        <v>55386</v>
      </c>
      <c r="D5173" t="s">
        <v>358</v>
      </c>
      <c r="E5173" t="s">
        <v>3535</v>
      </c>
      <c r="F5173" t="s">
        <v>1937</v>
      </c>
      <c r="G5173" s="144">
        <v>21.126620459999998</v>
      </c>
      <c r="H5173" t="str">
        <f>IF(VLOOKUP(A5173,$J$4:$K$19,2)="Y",IF(G5173&lt;='State Zip Codes'!$P$4,'State Zip Codes'!$P$3,IF(G5173&lt;='State Zip Codes'!$Q$4,'State Zip Codes'!$Q$3,IF(G5173&lt;='State Zip Codes'!$R$4,'State Zip Codes'!$R$3,IF(G5173&lt;='State Zip Codes'!$S$4,'State Zip Codes'!$S$3,IF(G5173&lt;='State Zip Codes'!$T$4,'State Zip Codes'!$T$3,"OUT OF TERRITORY"))))),$U$3)</f>
        <v>Zone 0</v>
      </c>
    </row>
    <row r="5174" spans="1:8" x14ac:dyDescent="0.25">
      <c r="A5174" t="s">
        <v>372</v>
      </c>
      <c r="B5174">
        <v>55082</v>
      </c>
      <c r="C5174" t="str">
        <f t="shared" si="80"/>
        <v>55082</v>
      </c>
      <c r="D5174" t="s">
        <v>358</v>
      </c>
      <c r="E5174" t="s">
        <v>510</v>
      </c>
      <c r="F5174" t="s">
        <v>3549</v>
      </c>
      <c r="G5174" s="144">
        <v>21.747991649999999</v>
      </c>
      <c r="H5174" t="str">
        <f>IF(VLOOKUP(A5174,$J$4:$K$19,2)="Y",IF(G5174&lt;='State Zip Codes'!$P$4,'State Zip Codes'!$P$3,IF(G5174&lt;='State Zip Codes'!$Q$4,'State Zip Codes'!$Q$3,IF(G5174&lt;='State Zip Codes'!$R$4,'State Zip Codes'!$R$3,IF(G5174&lt;='State Zip Codes'!$S$4,'State Zip Codes'!$S$3,IF(G5174&lt;='State Zip Codes'!$T$4,'State Zip Codes'!$T$3,"OUT OF TERRITORY"))))),$U$3)</f>
        <v>Zone 0</v>
      </c>
    </row>
    <row r="5175" spans="1:8" x14ac:dyDescent="0.25">
      <c r="A5175" t="s">
        <v>372</v>
      </c>
      <c r="B5175">
        <v>55372</v>
      </c>
      <c r="C5175" t="str">
        <f t="shared" si="80"/>
        <v>55372</v>
      </c>
      <c r="D5175" t="s">
        <v>358</v>
      </c>
      <c r="E5175" t="s">
        <v>2207</v>
      </c>
      <c r="F5175" t="s">
        <v>3550</v>
      </c>
      <c r="G5175" s="144">
        <v>22.369362839999997</v>
      </c>
      <c r="H5175" t="str">
        <f>IF(VLOOKUP(A5175,$J$4:$K$19,2)="Y",IF(G5175&lt;='State Zip Codes'!$P$4,'State Zip Codes'!$P$3,IF(G5175&lt;='State Zip Codes'!$Q$4,'State Zip Codes'!$Q$3,IF(G5175&lt;='State Zip Codes'!$R$4,'State Zip Codes'!$R$3,IF(G5175&lt;='State Zip Codes'!$S$4,'State Zip Codes'!$S$3,IF(G5175&lt;='State Zip Codes'!$T$4,'State Zip Codes'!$T$3,"OUT OF TERRITORY"))))),$U$3)</f>
        <v>Zone 0</v>
      </c>
    </row>
    <row r="5176" spans="1:8" x14ac:dyDescent="0.25">
      <c r="A5176" t="s">
        <v>372</v>
      </c>
      <c r="B5176">
        <v>55303</v>
      </c>
      <c r="C5176" t="str">
        <f t="shared" si="80"/>
        <v>55303</v>
      </c>
      <c r="D5176" t="s">
        <v>358</v>
      </c>
      <c r="E5176" t="s">
        <v>3522</v>
      </c>
      <c r="F5176" t="s">
        <v>3522</v>
      </c>
      <c r="G5176" s="144">
        <v>22.369362839999997</v>
      </c>
      <c r="H5176" t="str">
        <f>IF(VLOOKUP(A5176,$J$4:$K$19,2)="Y",IF(G5176&lt;='State Zip Codes'!$P$4,'State Zip Codes'!$P$3,IF(G5176&lt;='State Zip Codes'!$Q$4,'State Zip Codes'!$Q$3,IF(G5176&lt;='State Zip Codes'!$R$4,'State Zip Codes'!$R$3,IF(G5176&lt;='State Zip Codes'!$S$4,'State Zip Codes'!$S$3,IF(G5176&lt;='State Zip Codes'!$T$4,'State Zip Codes'!$T$3,"OUT OF TERRITORY"))))),$U$3)</f>
        <v>Zone 0</v>
      </c>
    </row>
    <row r="5177" spans="1:8" x14ac:dyDescent="0.25">
      <c r="A5177" t="s">
        <v>372</v>
      </c>
      <c r="B5177">
        <v>55001</v>
      </c>
      <c r="C5177" t="str">
        <f t="shared" si="80"/>
        <v>55001</v>
      </c>
      <c r="D5177" t="s">
        <v>358</v>
      </c>
      <c r="E5177" t="s">
        <v>510</v>
      </c>
      <c r="F5177" t="s">
        <v>3551</v>
      </c>
      <c r="G5177" s="144">
        <v>22.369362839999997</v>
      </c>
      <c r="H5177" t="str">
        <f>IF(VLOOKUP(A5177,$J$4:$K$19,2)="Y",IF(G5177&lt;='State Zip Codes'!$P$4,'State Zip Codes'!$P$3,IF(G5177&lt;='State Zip Codes'!$Q$4,'State Zip Codes'!$Q$3,IF(G5177&lt;='State Zip Codes'!$R$4,'State Zip Codes'!$R$3,IF(G5177&lt;='State Zip Codes'!$S$4,'State Zip Codes'!$S$3,IF(G5177&lt;='State Zip Codes'!$T$4,'State Zip Codes'!$T$3,"OUT OF TERRITORY"))))),$U$3)</f>
        <v>Zone 0</v>
      </c>
    </row>
    <row r="5178" spans="1:8" x14ac:dyDescent="0.25">
      <c r="A5178" t="s">
        <v>372</v>
      </c>
      <c r="B5178">
        <v>55025</v>
      </c>
      <c r="C5178" t="str">
        <f t="shared" si="80"/>
        <v>55025</v>
      </c>
      <c r="D5178" t="s">
        <v>358</v>
      </c>
      <c r="E5178" t="s">
        <v>510</v>
      </c>
      <c r="F5178" t="s">
        <v>3552</v>
      </c>
      <c r="G5178" s="144">
        <v>22.990734029999999</v>
      </c>
      <c r="H5178" t="str">
        <f>IF(VLOOKUP(A5178,$J$4:$K$19,2)="Y",IF(G5178&lt;='State Zip Codes'!$P$4,'State Zip Codes'!$P$3,IF(G5178&lt;='State Zip Codes'!$Q$4,'State Zip Codes'!$Q$3,IF(G5178&lt;='State Zip Codes'!$R$4,'State Zip Codes'!$R$3,IF(G5178&lt;='State Zip Codes'!$S$4,'State Zip Codes'!$S$3,IF(G5178&lt;='State Zip Codes'!$T$4,'State Zip Codes'!$T$3,"OUT OF TERRITORY"))))),$U$3)</f>
        <v>Zone 0</v>
      </c>
    </row>
    <row r="5179" spans="1:8" x14ac:dyDescent="0.25">
      <c r="A5179" t="s">
        <v>372</v>
      </c>
      <c r="B5179">
        <v>55341</v>
      </c>
      <c r="C5179" t="str">
        <f t="shared" si="80"/>
        <v>55341</v>
      </c>
      <c r="D5179" t="s">
        <v>358</v>
      </c>
      <c r="E5179" t="s">
        <v>3553</v>
      </c>
      <c r="F5179" t="s">
        <v>1932</v>
      </c>
      <c r="G5179" s="144">
        <v>23.61210522</v>
      </c>
      <c r="H5179" t="str">
        <f>IF(VLOOKUP(A5179,$J$4:$K$19,2)="Y",IF(G5179&lt;='State Zip Codes'!$P$4,'State Zip Codes'!$P$3,IF(G5179&lt;='State Zip Codes'!$Q$4,'State Zip Codes'!$Q$3,IF(G5179&lt;='State Zip Codes'!$R$4,'State Zip Codes'!$R$3,IF(G5179&lt;='State Zip Codes'!$S$4,'State Zip Codes'!$S$3,IF(G5179&lt;='State Zip Codes'!$T$4,'State Zip Codes'!$T$3,"OUT OF TERRITORY"))))),$U$3)</f>
        <v>Zone 0</v>
      </c>
    </row>
    <row r="5180" spans="1:8" x14ac:dyDescent="0.25">
      <c r="A5180" t="s">
        <v>372</v>
      </c>
      <c r="B5180">
        <v>55373</v>
      </c>
      <c r="C5180" t="str">
        <f t="shared" si="80"/>
        <v>55373</v>
      </c>
      <c r="D5180" t="s">
        <v>358</v>
      </c>
      <c r="E5180" t="s">
        <v>3553</v>
      </c>
      <c r="F5180" t="s">
        <v>1685</v>
      </c>
      <c r="G5180" s="144">
        <v>23.61210522</v>
      </c>
      <c r="H5180" t="str">
        <f>IF(VLOOKUP(A5180,$J$4:$K$19,2)="Y",IF(G5180&lt;='State Zip Codes'!$P$4,'State Zip Codes'!$P$3,IF(G5180&lt;='State Zip Codes'!$Q$4,'State Zip Codes'!$Q$3,IF(G5180&lt;='State Zip Codes'!$R$4,'State Zip Codes'!$R$3,IF(G5180&lt;='State Zip Codes'!$S$4,'State Zip Codes'!$S$3,IF(G5180&lt;='State Zip Codes'!$T$4,'State Zip Codes'!$T$3,"OUT OF TERRITORY"))))),$U$3)</f>
        <v>Zone 0</v>
      </c>
    </row>
    <row r="5181" spans="1:8" x14ac:dyDescent="0.25">
      <c r="A5181" t="s">
        <v>372</v>
      </c>
      <c r="B5181">
        <v>55003</v>
      </c>
      <c r="C5181" t="str">
        <f t="shared" si="80"/>
        <v>55003</v>
      </c>
      <c r="D5181" t="s">
        <v>358</v>
      </c>
      <c r="E5181" t="s">
        <v>510</v>
      </c>
      <c r="F5181" t="s">
        <v>3554</v>
      </c>
      <c r="G5181" s="144">
        <v>23.61210522</v>
      </c>
      <c r="H5181" t="str">
        <f>IF(VLOOKUP(A5181,$J$4:$K$19,2)="Y",IF(G5181&lt;='State Zip Codes'!$P$4,'State Zip Codes'!$P$3,IF(G5181&lt;='State Zip Codes'!$Q$4,'State Zip Codes'!$Q$3,IF(G5181&lt;='State Zip Codes'!$R$4,'State Zip Codes'!$R$3,IF(G5181&lt;='State Zip Codes'!$S$4,'State Zip Codes'!$S$3,IF(G5181&lt;='State Zip Codes'!$T$4,'State Zip Codes'!$T$3,"OUT OF TERRITORY"))))),$U$3)</f>
        <v>Zone 0</v>
      </c>
    </row>
    <row r="5182" spans="1:8" x14ac:dyDescent="0.25">
      <c r="A5182" t="s">
        <v>372</v>
      </c>
      <c r="B5182">
        <v>55044</v>
      </c>
      <c r="C5182" t="str">
        <f t="shared" si="80"/>
        <v>55044</v>
      </c>
      <c r="D5182" t="s">
        <v>358</v>
      </c>
      <c r="E5182" t="s">
        <v>1784</v>
      </c>
      <c r="F5182" t="s">
        <v>2892</v>
      </c>
      <c r="G5182" s="144">
        <v>23.61210522</v>
      </c>
      <c r="H5182" t="str">
        <f>IF(VLOOKUP(A5182,$J$4:$K$19,2)="Y",IF(G5182&lt;='State Zip Codes'!$P$4,'State Zip Codes'!$P$3,IF(G5182&lt;='State Zip Codes'!$Q$4,'State Zip Codes'!$Q$3,IF(G5182&lt;='State Zip Codes'!$R$4,'State Zip Codes'!$R$3,IF(G5182&lt;='State Zip Codes'!$S$4,'State Zip Codes'!$S$3,IF(G5182&lt;='State Zip Codes'!$T$4,'State Zip Codes'!$T$3,"OUT OF TERRITORY"))))),$U$3)</f>
        <v>Zone 0</v>
      </c>
    </row>
    <row r="5183" spans="1:8" x14ac:dyDescent="0.25">
      <c r="A5183" t="s">
        <v>372</v>
      </c>
      <c r="B5183">
        <v>55043</v>
      </c>
      <c r="C5183" t="str">
        <f t="shared" si="80"/>
        <v>55043</v>
      </c>
      <c r="D5183" t="s">
        <v>358</v>
      </c>
      <c r="E5183" t="s">
        <v>510</v>
      </c>
      <c r="F5183" t="s">
        <v>805</v>
      </c>
      <c r="G5183" s="144">
        <v>24.854847599999999</v>
      </c>
      <c r="H5183" t="str">
        <f>IF(VLOOKUP(A5183,$J$4:$K$19,2)="Y",IF(G5183&lt;='State Zip Codes'!$P$4,'State Zip Codes'!$P$3,IF(G5183&lt;='State Zip Codes'!$Q$4,'State Zip Codes'!$Q$3,IF(G5183&lt;='State Zip Codes'!$R$4,'State Zip Codes'!$R$3,IF(G5183&lt;='State Zip Codes'!$S$4,'State Zip Codes'!$S$3,IF(G5183&lt;='State Zip Codes'!$T$4,'State Zip Codes'!$T$3,"OUT OF TERRITORY"))))),$U$3)</f>
        <v>Zone 0</v>
      </c>
    </row>
    <row r="5184" spans="1:8" x14ac:dyDescent="0.25">
      <c r="A5184" t="s">
        <v>372</v>
      </c>
      <c r="B5184">
        <v>55376</v>
      </c>
      <c r="C5184" t="str">
        <f t="shared" si="80"/>
        <v>55376</v>
      </c>
      <c r="D5184" t="s">
        <v>358</v>
      </c>
      <c r="E5184" t="s">
        <v>3553</v>
      </c>
      <c r="F5184" t="s">
        <v>3555</v>
      </c>
      <c r="G5184" s="144">
        <v>24.854847599999999</v>
      </c>
      <c r="H5184" t="str">
        <f>IF(VLOOKUP(A5184,$J$4:$K$19,2)="Y",IF(G5184&lt;='State Zip Codes'!$P$4,'State Zip Codes'!$P$3,IF(G5184&lt;='State Zip Codes'!$Q$4,'State Zip Codes'!$Q$3,IF(G5184&lt;='State Zip Codes'!$R$4,'State Zip Codes'!$R$3,IF(G5184&lt;='State Zip Codes'!$S$4,'State Zip Codes'!$S$3,IF(G5184&lt;='State Zip Codes'!$T$4,'State Zip Codes'!$T$3,"OUT OF TERRITORY"))))),$U$3)</f>
        <v>Zone 0</v>
      </c>
    </row>
    <row r="5185" spans="1:8" x14ac:dyDescent="0.25">
      <c r="A5185" t="s">
        <v>372</v>
      </c>
      <c r="B5185">
        <v>55375</v>
      </c>
      <c r="C5185" t="str">
        <f t="shared" si="80"/>
        <v>55375</v>
      </c>
      <c r="D5185" t="s">
        <v>358</v>
      </c>
      <c r="E5185" t="s">
        <v>1757</v>
      </c>
      <c r="F5185" t="s">
        <v>3556</v>
      </c>
      <c r="G5185" s="144">
        <v>24.854847599999999</v>
      </c>
      <c r="H5185" t="str">
        <f>IF(VLOOKUP(A5185,$J$4:$K$19,2)="Y",IF(G5185&lt;='State Zip Codes'!$P$4,'State Zip Codes'!$P$3,IF(G5185&lt;='State Zip Codes'!$Q$4,'State Zip Codes'!$Q$3,IF(G5185&lt;='State Zip Codes'!$R$4,'State Zip Codes'!$R$3,IF(G5185&lt;='State Zip Codes'!$S$4,'State Zip Codes'!$S$3,IF(G5185&lt;='State Zip Codes'!$T$4,'State Zip Codes'!$T$3,"OUT OF TERRITORY"))))),$U$3)</f>
        <v>Zone 0</v>
      </c>
    </row>
    <row r="5186" spans="1:8" x14ac:dyDescent="0.25">
      <c r="A5186" t="s">
        <v>372</v>
      </c>
      <c r="B5186">
        <v>55024</v>
      </c>
      <c r="C5186" t="str">
        <f t="shared" si="80"/>
        <v>55024</v>
      </c>
      <c r="D5186" t="s">
        <v>358</v>
      </c>
      <c r="E5186" t="s">
        <v>1784</v>
      </c>
      <c r="F5186" t="s">
        <v>1972</v>
      </c>
      <c r="G5186" s="144">
        <v>24.854847599999999</v>
      </c>
      <c r="H5186" t="str">
        <f>IF(VLOOKUP(A5186,$J$4:$K$19,2)="Y",IF(G5186&lt;='State Zip Codes'!$P$4,'State Zip Codes'!$P$3,IF(G5186&lt;='State Zip Codes'!$Q$4,'State Zip Codes'!$Q$3,IF(G5186&lt;='State Zip Codes'!$R$4,'State Zip Codes'!$R$3,IF(G5186&lt;='State Zip Codes'!$S$4,'State Zip Codes'!$S$3,IF(G5186&lt;='State Zip Codes'!$T$4,'State Zip Codes'!$T$3,"OUT OF TERRITORY"))))),$U$3)</f>
        <v>Zone 0</v>
      </c>
    </row>
    <row r="5187" spans="1:8" x14ac:dyDescent="0.25">
      <c r="A5187" t="s">
        <v>372</v>
      </c>
      <c r="B5187">
        <v>55011</v>
      </c>
      <c r="C5187" t="str">
        <f t="shared" si="80"/>
        <v>55011</v>
      </c>
      <c r="D5187" t="s">
        <v>358</v>
      </c>
      <c r="E5187" t="s">
        <v>3522</v>
      </c>
      <c r="F5187" t="s">
        <v>3557</v>
      </c>
      <c r="G5187" s="144">
        <v>25.476218789999997</v>
      </c>
      <c r="H5187" t="str">
        <f>IF(VLOOKUP(A5187,$J$4:$K$19,2)="Y",IF(G5187&lt;='State Zip Codes'!$P$4,'State Zip Codes'!$P$3,IF(G5187&lt;='State Zip Codes'!$Q$4,'State Zip Codes'!$Q$3,IF(G5187&lt;='State Zip Codes'!$R$4,'State Zip Codes'!$R$3,IF(G5187&lt;='State Zip Codes'!$S$4,'State Zip Codes'!$S$3,IF(G5187&lt;='State Zip Codes'!$T$4,'State Zip Codes'!$T$3,"OUT OF TERRITORY"))))),$U$3)</f>
        <v>Zone 0</v>
      </c>
    </row>
    <row r="5188" spans="1:8" x14ac:dyDescent="0.25">
      <c r="A5188" t="s">
        <v>372</v>
      </c>
      <c r="B5188">
        <v>55033</v>
      </c>
      <c r="C5188" t="str">
        <f t="shared" si="80"/>
        <v>55033</v>
      </c>
      <c r="D5188" t="s">
        <v>358</v>
      </c>
      <c r="E5188" t="s">
        <v>1784</v>
      </c>
      <c r="F5188" t="s">
        <v>904</v>
      </c>
      <c r="G5188" s="144">
        <v>25.476218789999997</v>
      </c>
      <c r="H5188" t="str">
        <f>IF(VLOOKUP(A5188,$J$4:$K$19,2)="Y",IF(G5188&lt;='State Zip Codes'!$P$4,'State Zip Codes'!$P$3,IF(G5188&lt;='State Zip Codes'!$Q$4,'State Zip Codes'!$Q$3,IF(G5188&lt;='State Zip Codes'!$R$4,'State Zip Codes'!$R$3,IF(G5188&lt;='State Zip Codes'!$S$4,'State Zip Codes'!$S$3,IF(G5188&lt;='State Zip Codes'!$T$4,'State Zip Codes'!$T$3,"OUT OF TERRITORY"))))),$U$3)</f>
        <v>Zone 0</v>
      </c>
    </row>
    <row r="5189" spans="1:8" x14ac:dyDescent="0.25">
      <c r="A5189" t="s">
        <v>372</v>
      </c>
      <c r="B5189">
        <v>55092</v>
      </c>
      <c r="C5189" t="str">
        <f t="shared" ref="C5189:C5252" si="81">TRIM(CLEAN(B5189))</f>
        <v>55092</v>
      </c>
      <c r="D5189" t="s">
        <v>358</v>
      </c>
      <c r="E5189" t="s">
        <v>3558</v>
      </c>
      <c r="F5189" t="s">
        <v>1861</v>
      </c>
      <c r="G5189" s="144">
        <v>26.097589979999999</v>
      </c>
      <c r="H5189" t="str">
        <f>IF(VLOOKUP(A5189,$J$4:$K$19,2)="Y",IF(G5189&lt;='State Zip Codes'!$P$4,'State Zip Codes'!$P$3,IF(G5189&lt;='State Zip Codes'!$Q$4,'State Zip Codes'!$Q$3,IF(G5189&lt;='State Zip Codes'!$R$4,'State Zip Codes'!$R$3,IF(G5189&lt;='State Zip Codes'!$S$4,'State Zip Codes'!$S$3,IF(G5189&lt;='State Zip Codes'!$T$4,'State Zip Codes'!$T$3,"OUT OF TERRITORY"))))),$U$3)</f>
        <v>Zone 0</v>
      </c>
    </row>
    <row r="5190" spans="1:8" x14ac:dyDescent="0.25">
      <c r="A5190" t="s">
        <v>372</v>
      </c>
      <c r="B5190">
        <v>55387</v>
      </c>
      <c r="C5190" t="str">
        <f t="shared" si="81"/>
        <v>55387</v>
      </c>
      <c r="D5190" t="s">
        <v>358</v>
      </c>
      <c r="E5190" t="s">
        <v>3535</v>
      </c>
      <c r="F5190" t="s">
        <v>3559</v>
      </c>
      <c r="G5190" s="144">
        <v>26.097589979999999</v>
      </c>
      <c r="H5190" t="str">
        <f>IF(VLOOKUP(A5190,$J$4:$K$19,2)="Y",IF(G5190&lt;='State Zip Codes'!$P$4,'State Zip Codes'!$P$3,IF(G5190&lt;='State Zip Codes'!$Q$4,'State Zip Codes'!$Q$3,IF(G5190&lt;='State Zip Codes'!$R$4,'State Zip Codes'!$R$3,IF(G5190&lt;='State Zip Codes'!$S$4,'State Zip Codes'!$S$3,IF(G5190&lt;='State Zip Codes'!$T$4,'State Zip Codes'!$T$3,"OUT OF TERRITORY"))))),$U$3)</f>
        <v>Zone 0</v>
      </c>
    </row>
    <row r="5191" spans="1:8" x14ac:dyDescent="0.25">
      <c r="A5191" t="s">
        <v>372</v>
      </c>
      <c r="B5191">
        <v>55047</v>
      </c>
      <c r="C5191" t="str">
        <f t="shared" si="81"/>
        <v>55047</v>
      </c>
      <c r="D5191" t="s">
        <v>358</v>
      </c>
      <c r="E5191" t="s">
        <v>510</v>
      </c>
      <c r="F5191" t="s">
        <v>3560</v>
      </c>
      <c r="G5191" s="144">
        <v>26.097589979999999</v>
      </c>
      <c r="H5191" t="str">
        <f>IF(VLOOKUP(A5191,$J$4:$K$19,2)="Y",IF(G5191&lt;='State Zip Codes'!$P$4,'State Zip Codes'!$P$3,IF(G5191&lt;='State Zip Codes'!$Q$4,'State Zip Codes'!$Q$3,IF(G5191&lt;='State Zip Codes'!$R$4,'State Zip Codes'!$R$3,IF(G5191&lt;='State Zip Codes'!$S$4,'State Zip Codes'!$S$3,IF(G5191&lt;='State Zip Codes'!$T$4,'State Zip Codes'!$T$3,"OUT OF TERRITORY"))))),$U$3)</f>
        <v>Zone 0</v>
      </c>
    </row>
    <row r="5192" spans="1:8" x14ac:dyDescent="0.25">
      <c r="A5192" t="s">
        <v>372</v>
      </c>
      <c r="B5192">
        <v>55301</v>
      </c>
      <c r="C5192" t="str">
        <f t="shared" si="81"/>
        <v>55301</v>
      </c>
      <c r="D5192" t="s">
        <v>358</v>
      </c>
      <c r="E5192" t="s">
        <v>3553</v>
      </c>
      <c r="F5192" t="s">
        <v>3561</v>
      </c>
      <c r="G5192" s="144">
        <v>27.340332359999998</v>
      </c>
      <c r="H5192" t="str">
        <f>IF(VLOOKUP(A5192,$J$4:$K$19,2)="Y",IF(G5192&lt;='State Zip Codes'!$P$4,'State Zip Codes'!$P$3,IF(G5192&lt;='State Zip Codes'!$Q$4,'State Zip Codes'!$Q$3,IF(G5192&lt;='State Zip Codes'!$R$4,'State Zip Codes'!$R$3,IF(G5192&lt;='State Zip Codes'!$S$4,'State Zip Codes'!$S$3,IF(G5192&lt;='State Zip Codes'!$T$4,'State Zip Codes'!$T$3,"OUT OF TERRITORY"))))),$U$3)</f>
        <v>Zone 0</v>
      </c>
    </row>
    <row r="5193" spans="1:8" x14ac:dyDescent="0.25">
      <c r="A5193" t="s">
        <v>372</v>
      </c>
      <c r="B5193">
        <v>55328</v>
      </c>
      <c r="C5193" t="str">
        <f t="shared" si="81"/>
        <v>55328</v>
      </c>
      <c r="D5193" t="s">
        <v>358</v>
      </c>
      <c r="E5193" t="s">
        <v>3553</v>
      </c>
      <c r="F5193" t="s">
        <v>3562</v>
      </c>
      <c r="G5193" s="144">
        <v>27.340332359999998</v>
      </c>
      <c r="H5193" t="str">
        <f>IF(VLOOKUP(A5193,$J$4:$K$19,2)="Y",IF(G5193&lt;='State Zip Codes'!$P$4,'State Zip Codes'!$P$3,IF(G5193&lt;='State Zip Codes'!$Q$4,'State Zip Codes'!$Q$3,IF(G5193&lt;='State Zip Codes'!$R$4,'State Zip Codes'!$R$3,IF(G5193&lt;='State Zip Codes'!$S$4,'State Zip Codes'!$S$3,IF(G5193&lt;='State Zip Codes'!$T$4,'State Zip Codes'!$T$3,"OUT OF TERRITORY"))))),$U$3)</f>
        <v>Zone 0</v>
      </c>
    </row>
    <row r="5194" spans="1:8" x14ac:dyDescent="0.25">
      <c r="A5194" t="s">
        <v>372</v>
      </c>
      <c r="B5194">
        <v>55020</v>
      </c>
      <c r="C5194" t="str">
        <f t="shared" si="81"/>
        <v>55020</v>
      </c>
      <c r="D5194" t="s">
        <v>358</v>
      </c>
      <c r="E5194" t="s">
        <v>2207</v>
      </c>
      <c r="F5194" t="s">
        <v>3563</v>
      </c>
      <c r="G5194" s="144">
        <v>27.340332359999998</v>
      </c>
      <c r="H5194" t="str">
        <f>IF(VLOOKUP(A5194,$J$4:$K$19,2)="Y",IF(G5194&lt;='State Zip Codes'!$P$4,'State Zip Codes'!$P$3,IF(G5194&lt;='State Zip Codes'!$Q$4,'State Zip Codes'!$Q$3,IF(G5194&lt;='State Zip Codes'!$R$4,'State Zip Codes'!$R$3,IF(G5194&lt;='State Zip Codes'!$S$4,'State Zip Codes'!$S$3,IF(G5194&lt;='State Zip Codes'!$T$4,'State Zip Codes'!$T$3,"OUT OF TERRITORY"))))),$U$3)</f>
        <v>Zone 0</v>
      </c>
    </row>
    <row r="5195" spans="1:8" x14ac:dyDescent="0.25">
      <c r="A5195" t="s">
        <v>372</v>
      </c>
      <c r="B5195">
        <v>55315</v>
      </c>
      <c r="C5195" t="str">
        <f t="shared" si="81"/>
        <v>55315</v>
      </c>
      <c r="D5195" t="s">
        <v>358</v>
      </c>
      <c r="E5195" t="s">
        <v>3535</v>
      </c>
      <c r="F5195" t="s">
        <v>3535</v>
      </c>
      <c r="G5195" s="144">
        <v>27.961703549999999</v>
      </c>
      <c r="H5195" t="str">
        <f>IF(VLOOKUP(A5195,$J$4:$K$19,2)="Y",IF(G5195&lt;='State Zip Codes'!$P$4,'State Zip Codes'!$P$3,IF(G5195&lt;='State Zip Codes'!$Q$4,'State Zip Codes'!$Q$3,IF(G5195&lt;='State Zip Codes'!$R$4,'State Zip Codes'!$R$3,IF(G5195&lt;='State Zip Codes'!$S$4,'State Zip Codes'!$S$3,IF(G5195&lt;='State Zip Codes'!$T$4,'State Zip Codes'!$T$3,"OUT OF TERRITORY"))))),$U$3)</f>
        <v>Zone 0</v>
      </c>
    </row>
    <row r="5196" spans="1:8" x14ac:dyDescent="0.25">
      <c r="A5196" t="s">
        <v>372</v>
      </c>
      <c r="B5196">
        <v>55352</v>
      </c>
      <c r="C5196" t="str">
        <f t="shared" si="81"/>
        <v>55352</v>
      </c>
      <c r="D5196" t="s">
        <v>358</v>
      </c>
      <c r="E5196" t="s">
        <v>2207</v>
      </c>
      <c r="F5196" t="s">
        <v>3564</v>
      </c>
      <c r="G5196" s="144">
        <v>27.961703549999999</v>
      </c>
      <c r="H5196" t="str">
        <f>IF(VLOOKUP(A5196,$J$4:$K$19,2)="Y",IF(G5196&lt;='State Zip Codes'!$P$4,'State Zip Codes'!$P$3,IF(G5196&lt;='State Zip Codes'!$Q$4,'State Zip Codes'!$Q$3,IF(G5196&lt;='State Zip Codes'!$R$4,'State Zip Codes'!$R$3,IF(G5196&lt;='State Zip Codes'!$S$4,'State Zip Codes'!$S$3,IF(G5196&lt;='State Zip Codes'!$T$4,'State Zip Codes'!$T$3,"OUT OF TERRITORY"))))),$U$3)</f>
        <v>Zone 0</v>
      </c>
    </row>
    <row r="5197" spans="1:8" x14ac:dyDescent="0.25">
      <c r="A5197" t="s">
        <v>372</v>
      </c>
      <c r="B5197">
        <v>55054</v>
      </c>
      <c r="C5197" t="str">
        <f t="shared" si="81"/>
        <v>55054</v>
      </c>
      <c r="D5197" t="s">
        <v>358</v>
      </c>
      <c r="E5197" t="s">
        <v>2207</v>
      </c>
      <c r="F5197" t="s">
        <v>3563</v>
      </c>
      <c r="G5197" s="144">
        <v>27.961703549999999</v>
      </c>
      <c r="H5197" t="str">
        <f>IF(VLOOKUP(A5197,$J$4:$K$19,2)="Y",IF(G5197&lt;='State Zip Codes'!$P$4,'State Zip Codes'!$P$3,IF(G5197&lt;='State Zip Codes'!$Q$4,'State Zip Codes'!$Q$3,IF(G5197&lt;='State Zip Codes'!$R$4,'State Zip Codes'!$R$3,IF(G5197&lt;='State Zip Codes'!$S$4,'State Zip Codes'!$S$3,IF(G5197&lt;='State Zip Codes'!$T$4,'State Zip Codes'!$T$3,"OUT OF TERRITORY"))))),$U$3)</f>
        <v>Zone 0</v>
      </c>
    </row>
    <row r="5198" spans="1:8" x14ac:dyDescent="0.25">
      <c r="A5198" t="s">
        <v>372</v>
      </c>
      <c r="B5198">
        <v>55388</v>
      </c>
      <c r="C5198" t="str">
        <f t="shared" si="81"/>
        <v>55388</v>
      </c>
      <c r="D5198" t="s">
        <v>358</v>
      </c>
      <c r="E5198" t="s">
        <v>3535</v>
      </c>
      <c r="F5198" t="s">
        <v>3565</v>
      </c>
      <c r="G5198" s="144">
        <v>28.583074739999997</v>
      </c>
      <c r="H5198" t="str">
        <f>IF(VLOOKUP(A5198,$J$4:$K$19,2)="Y",IF(G5198&lt;='State Zip Codes'!$P$4,'State Zip Codes'!$P$3,IF(G5198&lt;='State Zip Codes'!$Q$4,'State Zip Codes'!$Q$3,IF(G5198&lt;='State Zip Codes'!$R$4,'State Zip Codes'!$R$3,IF(G5198&lt;='State Zip Codes'!$S$4,'State Zip Codes'!$S$3,IF(G5198&lt;='State Zip Codes'!$T$4,'State Zip Codes'!$T$3,"OUT OF TERRITORY"))))),$U$3)</f>
        <v>Zone 0</v>
      </c>
    </row>
    <row r="5199" spans="1:8" x14ac:dyDescent="0.25">
      <c r="A5199" t="s">
        <v>372</v>
      </c>
      <c r="B5199">
        <v>55073</v>
      </c>
      <c r="C5199" t="str">
        <f t="shared" si="81"/>
        <v>55073</v>
      </c>
      <c r="D5199" t="s">
        <v>358</v>
      </c>
      <c r="E5199" t="s">
        <v>510</v>
      </c>
      <c r="F5199" t="s">
        <v>3566</v>
      </c>
      <c r="G5199" s="144">
        <v>29.204445929999999</v>
      </c>
      <c r="H5199" t="str">
        <f>IF(VLOOKUP(A5199,$J$4:$K$19,2)="Y",IF(G5199&lt;='State Zip Codes'!$P$4,'State Zip Codes'!$P$3,IF(G5199&lt;='State Zip Codes'!$Q$4,'State Zip Codes'!$Q$3,IF(G5199&lt;='State Zip Codes'!$R$4,'State Zip Codes'!$R$3,IF(G5199&lt;='State Zip Codes'!$S$4,'State Zip Codes'!$S$3,IF(G5199&lt;='State Zip Codes'!$T$4,'State Zip Codes'!$T$3,"OUT OF TERRITORY"))))),$U$3)</f>
        <v>Zone 0</v>
      </c>
    </row>
    <row r="5200" spans="1:8" x14ac:dyDescent="0.25">
      <c r="A5200" t="s">
        <v>372</v>
      </c>
      <c r="B5200">
        <v>55330</v>
      </c>
      <c r="C5200" t="str">
        <f t="shared" si="81"/>
        <v>55330</v>
      </c>
      <c r="D5200" t="s">
        <v>358</v>
      </c>
      <c r="E5200" t="s">
        <v>3567</v>
      </c>
      <c r="F5200" t="s">
        <v>3568</v>
      </c>
      <c r="G5200" s="144">
        <v>29.204445929999999</v>
      </c>
      <c r="H5200" t="str">
        <f>IF(VLOOKUP(A5200,$J$4:$K$19,2)="Y",IF(G5200&lt;='State Zip Codes'!$P$4,'State Zip Codes'!$P$3,IF(G5200&lt;='State Zip Codes'!$Q$4,'State Zip Codes'!$Q$3,IF(G5200&lt;='State Zip Codes'!$R$4,'State Zip Codes'!$R$3,IF(G5200&lt;='State Zip Codes'!$S$4,'State Zip Codes'!$S$3,IF(G5200&lt;='State Zip Codes'!$T$4,'State Zip Codes'!$T$3,"OUT OF TERRITORY"))))),$U$3)</f>
        <v>Zone 0</v>
      </c>
    </row>
    <row r="5201" spans="1:8" x14ac:dyDescent="0.25">
      <c r="A5201" t="s">
        <v>372</v>
      </c>
      <c r="B5201">
        <v>55005</v>
      </c>
      <c r="C5201" t="str">
        <f t="shared" si="81"/>
        <v>55005</v>
      </c>
      <c r="D5201" t="s">
        <v>358</v>
      </c>
      <c r="E5201" t="s">
        <v>3522</v>
      </c>
      <c r="F5201" t="s">
        <v>3569</v>
      </c>
      <c r="G5201" s="144">
        <v>29.204445929999999</v>
      </c>
      <c r="H5201" t="str">
        <f>IF(VLOOKUP(A5201,$J$4:$K$19,2)="Y",IF(G5201&lt;='State Zip Codes'!$P$4,'State Zip Codes'!$P$3,IF(G5201&lt;='State Zip Codes'!$Q$4,'State Zip Codes'!$Q$3,IF(G5201&lt;='State Zip Codes'!$R$4,'State Zip Codes'!$R$3,IF(G5201&lt;='State Zip Codes'!$S$4,'State Zip Codes'!$S$3,IF(G5201&lt;='State Zip Codes'!$T$4,'State Zip Codes'!$T$3,"OUT OF TERRITORY"))))),$U$3)</f>
        <v>Zone 0</v>
      </c>
    </row>
    <row r="5202" spans="1:8" x14ac:dyDescent="0.25">
      <c r="A5202" t="s">
        <v>372</v>
      </c>
      <c r="B5202">
        <v>55031</v>
      </c>
      <c r="C5202" t="str">
        <f t="shared" si="81"/>
        <v>55031</v>
      </c>
      <c r="D5202" t="s">
        <v>358</v>
      </c>
      <c r="E5202" t="s">
        <v>1784</v>
      </c>
      <c r="F5202" t="s">
        <v>962</v>
      </c>
      <c r="G5202" s="144">
        <v>29.204445929999999</v>
      </c>
      <c r="H5202" t="str">
        <f>IF(VLOOKUP(A5202,$J$4:$K$19,2)="Y",IF(G5202&lt;='State Zip Codes'!$P$4,'State Zip Codes'!$P$3,IF(G5202&lt;='State Zip Codes'!$Q$4,'State Zip Codes'!$Q$3,IF(G5202&lt;='State Zip Codes'!$R$4,'State Zip Codes'!$R$3,IF(G5202&lt;='State Zip Codes'!$S$4,'State Zip Codes'!$S$3,IF(G5202&lt;='State Zip Codes'!$T$4,'State Zip Codes'!$T$3,"OUT OF TERRITORY"))))),$U$3)</f>
        <v>Zone 0</v>
      </c>
    </row>
    <row r="5203" spans="1:8" x14ac:dyDescent="0.25">
      <c r="A5203" t="s">
        <v>372</v>
      </c>
      <c r="B5203">
        <v>55322</v>
      </c>
      <c r="C5203" t="str">
        <f t="shared" si="81"/>
        <v>55322</v>
      </c>
      <c r="D5203" t="s">
        <v>358</v>
      </c>
      <c r="E5203" t="s">
        <v>3535</v>
      </c>
      <c r="F5203" t="s">
        <v>3570</v>
      </c>
      <c r="G5203" s="144">
        <v>29.825817119999996</v>
      </c>
      <c r="H5203" t="str">
        <f>IF(VLOOKUP(A5203,$J$4:$K$19,2)="Y",IF(G5203&lt;='State Zip Codes'!$P$4,'State Zip Codes'!$P$3,IF(G5203&lt;='State Zip Codes'!$Q$4,'State Zip Codes'!$Q$3,IF(G5203&lt;='State Zip Codes'!$R$4,'State Zip Codes'!$R$3,IF(G5203&lt;='State Zip Codes'!$S$4,'State Zip Codes'!$S$3,IF(G5203&lt;='State Zip Codes'!$T$4,'State Zip Codes'!$T$3,"OUT OF TERRITORY"))))),$U$3)</f>
        <v>Zone 0</v>
      </c>
    </row>
    <row r="5204" spans="1:8" x14ac:dyDescent="0.25">
      <c r="A5204" t="s">
        <v>372</v>
      </c>
      <c r="B5204">
        <v>55070</v>
      </c>
      <c r="C5204" t="str">
        <f t="shared" si="81"/>
        <v>55070</v>
      </c>
      <c r="D5204" t="s">
        <v>358</v>
      </c>
      <c r="E5204" t="s">
        <v>3522</v>
      </c>
      <c r="F5204" t="s">
        <v>3005</v>
      </c>
      <c r="G5204" s="144">
        <v>31.068559499999999</v>
      </c>
      <c r="H5204" t="str">
        <f>IF(VLOOKUP(A5204,$J$4:$K$19,2)="Y",IF(G5204&lt;='State Zip Codes'!$P$4,'State Zip Codes'!$P$3,IF(G5204&lt;='State Zip Codes'!$Q$4,'State Zip Codes'!$Q$3,IF(G5204&lt;='State Zip Codes'!$R$4,'State Zip Codes'!$R$3,IF(G5204&lt;='State Zip Codes'!$S$4,'State Zip Codes'!$S$3,IF(G5204&lt;='State Zip Codes'!$T$4,'State Zip Codes'!$T$3,"OUT OF TERRITORY"))))),$U$3)</f>
        <v>Zone 0</v>
      </c>
    </row>
    <row r="5205" spans="1:8" x14ac:dyDescent="0.25">
      <c r="A5205" t="s">
        <v>372</v>
      </c>
      <c r="B5205">
        <v>55313</v>
      </c>
      <c r="C5205" t="str">
        <f t="shared" si="81"/>
        <v>55313</v>
      </c>
      <c r="D5205" t="s">
        <v>358</v>
      </c>
      <c r="E5205" t="s">
        <v>3553</v>
      </c>
      <c r="F5205" t="s">
        <v>2045</v>
      </c>
      <c r="G5205" s="144">
        <v>31.689930689999997</v>
      </c>
      <c r="H5205" t="str">
        <f>IF(VLOOKUP(A5205,$J$4:$K$19,2)="Y",IF(G5205&lt;='State Zip Codes'!$P$4,'State Zip Codes'!$P$3,IF(G5205&lt;='State Zip Codes'!$Q$4,'State Zip Codes'!$Q$3,IF(G5205&lt;='State Zip Codes'!$R$4,'State Zip Codes'!$R$3,IF(G5205&lt;='State Zip Codes'!$S$4,'State Zip Codes'!$S$3,IF(G5205&lt;='State Zip Codes'!$T$4,'State Zip Codes'!$T$3,"OUT OF TERRITORY"))))),$U$3)</f>
        <v>Zone 0</v>
      </c>
    </row>
    <row r="5206" spans="1:8" x14ac:dyDescent="0.25">
      <c r="A5206" t="s">
        <v>372</v>
      </c>
      <c r="B5206">
        <v>55363</v>
      </c>
      <c r="C5206" t="str">
        <f t="shared" si="81"/>
        <v>55363</v>
      </c>
      <c r="D5206" t="s">
        <v>358</v>
      </c>
      <c r="E5206" t="s">
        <v>3553</v>
      </c>
      <c r="F5206" t="s">
        <v>662</v>
      </c>
      <c r="G5206" s="144">
        <v>31.689930689999997</v>
      </c>
      <c r="H5206" t="str">
        <f>IF(VLOOKUP(A5206,$J$4:$K$19,2)="Y",IF(G5206&lt;='State Zip Codes'!$P$4,'State Zip Codes'!$P$3,IF(G5206&lt;='State Zip Codes'!$Q$4,'State Zip Codes'!$Q$3,IF(G5206&lt;='State Zip Codes'!$R$4,'State Zip Codes'!$R$3,IF(G5206&lt;='State Zip Codes'!$S$4,'State Zip Codes'!$S$3,IF(G5206&lt;='State Zip Codes'!$T$4,'State Zip Codes'!$T$3,"OUT OF TERRITORY"))))),$U$3)</f>
        <v>Zone 0</v>
      </c>
    </row>
    <row r="5207" spans="1:8" x14ac:dyDescent="0.25">
      <c r="A5207" t="s">
        <v>372</v>
      </c>
      <c r="B5207">
        <v>55079</v>
      </c>
      <c r="C5207" t="str">
        <f t="shared" si="81"/>
        <v>55079</v>
      </c>
      <c r="D5207" t="s">
        <v>358</v>
      </c>
      <c r="E5207" t="s">
        <v>3558</v>
      </c>
      <c r="F5207" t="s">
        <v>3571</v>
      </c>
      <c r="G5207" s="144">
        <v>31.689930689999997</v>
      </c>
      <c r="H5207" t="str">
        <f>IF(VLOOKUP(A5207,$J$4:$K$19,2)="Y",IF(G5207&lt;='State Zip Codes'!$P$4,'State Zip Codes'!$P$3,IF(G5207&lt;='State Zip Codes'!$Q$4,'State Zip Codes'!$Q$3,IF(G5207&lt;='State Zip Codes'!$R$4,'State Zip Codes'!$R$3,IF(G5207&lt;='State Zip Codes'!$S$4,'State Zip Codes'!$S$3,IF(G5207&lt;='State Zip Codes'!$T$4,'State Zip Codes'!$T$3,"OUT OF TERRITORY"))))),$U$3)</f>
        <v>Zone 0</v>
      </c>
    </row>
    <row r="5208" spans="1:8" x14ac:dyDescent="0.25">
      <c r="A5208" t="s">
        <v>372</v>
      </c>
      <c r="B5208">
        <v>55088</v>
      </c>
      <c r="C5208" t="str">
        <f t="shared" si="81"/>
        <v>55088</v>
      </c>
      <c r="D5208" t="s">
        <v>358</v>
      </c>
      <c r="E5208" t="s">
        <v>3572</v>
      </c>
      <c r="F5208" t="s">
        <v>815</v>
      </c>
      <c r="G5208" s="144">
        <v>31.689930689999997</v>
      </c>
      <c r="H5208" t="str">
        <f>IF(VLOOKUP(A5208,$J$4:$K$19,2)="Y",IF(G5208&lt;='State Zip Codes'!$P$4,'State Zip Codes'!$P$3,IF(G5208&lt;='State Zip Codes'!$Q$4,'State Zip Codes'!$Q$3,IF(G5208&lt;='State Zip Codes'!$R$4,'State Zip Codes'!$R$3,IF(G5208&lt;='State Zip Codes'!$S$4,'State Zip Codes'!$S$3,IF(G5208&lt;='State Zip Codes'!$T$4,'State Zip Codes'!$T$3,"OUT OF TERRITORY"))))),$U$3)</f>
        <v>Zone 0</v>
      </c>
    </row>
    <row r="5209" spans="1:8" x14ac:dyDescent="0.25">
      <c r="A5209" t="s">
        <v>372</v>
      </c>
      <c r="B5209">
        <v>55065</v>
      </c>
      <c r="C5209" t="str">
        <f t="shared" si="81"/>
        <v>55065</v>
      </c>
      <c r="D5209" t="s">
        <v>358</v>
      </c>
      <c r="E5209" t="s">
        <v>1784</v>
      </c>
      <c r="F5209" t="s">
        <v>2407</v>
      </c>
      <c r="G5209" s="144">
        <v>32.311301879999995</v>
      </c>
      <c r="H5209" t="str">
        <f>IF(VLOOKUP(A5209,$J$4:$K$19,2)="Y",IF(G5209&lt;='State Zip Codes'!$P$4,'State Zip Codes'!$P$3,IF(G5209&lt;='State Zip Codes'!$Q$4,'State Zip Codes'!$Q$3,IF(G5209&lt;='State Zip Codes'!$R$4,'State Zip Codes'!$R$3,IF(G5209&lt;='State Zip Codes'!$S$4,'State Zip Codes'!$S$3,IF(G5209&lt;='State Zip Codes'!$T$4,'State Zip Codes'!$T$3,"OUT OF TERRITORY"))))),$U$3)</f>
        <v>Zone 0</v>
      </c>
    </row>
    <row r="5210" spans="1:8" x14ac:dyDescent="0.25">
      <c r="A5210" t="s">
        <v>372</v>
      </c>
      <c r="B5210">
        <v>55013</v>
      </c>
      <c r="C5210" t="str">
        <f t="shared" si="81"/>
        <v>55013</v>
      </c>
      <c r="D5210" t="s">
        <v>358</v>
      </c>
      <c r="E5210" t="s">
        <v>3558</v>
      </c>
      <c r="F5210" t="s">
        <v>3573</v>
      </c>
      <c r="G5210" s="144">
        <v>32.311301879999995</v>
      </c>
      <c r="H5210" t="str">
        <f>IF(VLOOKUP(A5210,$J$4:$K$19,2)="Y",IF(G5210&lt;='State Zip Codes'!$P$4,'State Zip Codes'!$P$3,IF(G5210&lt;='State Zip Codes'!$Q$4,'State Zip Codes'!$Q$3,IF(G5210&lt;='State Zip Codes'!$R$4,'State Zip Codes'!$R$3,IF(G5210&lt;='State Zip Codes'!$S$4,'State Zip Codes'!$S$3,IF(G5210&lt;='State Zip Codes'!$T$4,'State Zip Codes'!$T$3,"OUT OF TERRITORY"))))),$U$3)</f>
        <v>Zone 0</v>
      </c>
    </row>
    <row r="5211" spans="1:8" x14ac:dyDescent="0.25">
      <c r="A5211" t="s">
        <v>372</v>
      </c>
      <c r="B5211">
        <v>55360</v>
      </c>
      <c r="C5211" t="str">
        <f t="shared" si="81"/>
        <v>55360</v>
      </c>
      <c r="D5211" t="s">
        <v>358</v>
      </c>
      <c r="E5211" t="s">
        <v>3535</v>
      </c>
      <c r="F5211" t="s">
        <v>3574</v>
      </c>
      <c r="G5211" s="144">
        <v>32.311301879999995</v>
      </c>
      <c r="H5211" t="str">
        <f>IF(VLOOKUP(A5211,$J$4:$K$19,2)="Y",IF(G5211&lt;='State Zip Codes'!$P$4,'State Zip Codes'!$P$3,IF(G5211&lt;='State Zip Codes'!$Q$4,'State Zip Codes'!$Q$3,IF(G5211&lt;='State Zip Codes'!$R$4,'State Zip Codes'!$R$3,IF(G5211&lt;='State Zip Codes'!$S$4,'State Zip Codes'!$S$3,IF(G5211&lt;='State Zip Codes'!$T$4,'State Zip Codes'!$T$3,"OUT OF TERRITORY"))))),$U$3)</f>
        <v>Zone 0</v>
      </c>
    </row>
    <row r="5212" spans="1:8" x14ac:dyDescent="0.25">
      <c r="A5212" t="s">
        <v>372</v>
      </c>
      <c r="B5212">
        <v>56071</v>
      </c>
      <c r="C5212" t="str">
        <f t="shared" si="81"/>
        <v>56071</v>
      </c>
      <c r="D5212" t="s">
        <v>358</v>
      </c>
      <c r="E5212" t="s">
        <v>2207</v>
      </c>
      <c r="F5212" t="s">
        <v>3575</v>
      </c>
      <c r="G5212" s="144">
        <v>34.175415449999996</v>
      </c>
      <c r="H5212" t="str">
        <f>IF(VLOOKUP(A5212,$J$4:$K$19,2)="Y",IF(G5212&lt;='State Zip Codes'!$P$4,'State Zip Codes'!$P$3,IF(G5212&lt;='State Zip Codes'!$Q$4,'State Zip Codes'!$Q$3,IF(G5212&lt;='State Zip Codes'!$R$4,'State Zip Codes'!$R$3,IF(G5212&lt;='State Zip Codes'!$S$4,'State Zip Codes'!$S$3,IF(G5212&lt;='State Zip Codes'!$T$4,'State Zip Codes'!$T$3,"OUT OF TERRITORY"))))),$U$3)</f>
        <v>Zone 0</v>
      </c>
    </row>
    <row r="5213" spans="1:8" x14ac:dyDescent="0.25">
      <c r="A5213" t="s">
        <v>372</v>
      </c>
      <c r="B5213">
        <v>55040</v>
      </c>
      <c r="C5213" t="str">
        <f t="shared" si="81"/>
        <v>55040</v>
      </c>
      <c r="D5213" t="s">
        <v>358</v>
      </c>
      <c r="E5213" t="s">
        <v>3576</v>
      </c>
      <c r="F5213" t="s">
        <v>3576</v>
      </c>
      <c r="G5213" s="144">
        <v>34.175415449999996</v>
      </c>
      <c r="H5213" t="str">
        <f>IF(VLOOKUP(A5213,$J$4:$K$19,2)="Y",IF(G5213&lt;='State Zip Codes'!$P$4,'State Zip Codes'!$P$3,IF(G5213&lt;='State Zip Codes'!$Q$4,'State Zip Codes'!$Q$3,IF(G5213&lt;='State Zip Codes'!$R$4,'State Zip Codes'!$R$3,IF(G5213&lt;='State Zip Codes'!$S$4,'State Zip Codes'!$S$3,IF(G5213&lt;='State Zip Codes'!$T$4,'State Zip Codes'!$T$3,"OUT OF TERRITORY"))))),$U$3)</f>
        <v>Zone 0</v>
      </c>
    </row>
    <row r="5214" spans="1:8" x14ac:dyDescent="0.25">
      <c r="A5214" t="s">
        <v>372</v>
      </c>
      <c r="B5214">
        <v>55367</v>
      </c>
      <c r="C5214" t="str">
        <f t="shared" si="81"/>
        <v>55367</v>
      </c>
      <c r="D5214" t="s">
        <v>358</v>
      </c>
      <c r="E5214" t="s">
        <v>3535</v>
      </c>
      <c r="F5214" t="s">
        <v>3577</v>
      </c>
      <c r="G5214" s="144">
        <v>34.175415449999996</v>
      </c>
      <c r="H5214" t="str">
        <f>IF(VLOOKUP(A5214,$J$4:$K$19,2)="Y",IF(G5214&lt;='State Zip Codes'!$P$4,'State Zip Codes'!$P$3,IF(G5214&lt;='State Zip Codes'!$Q$4,'State Zip Codes'!$Q$3,IF(G5214&lt;='State Zip Codes'!$R$4,'State Zip Codes'!$R$3,IF(G5214&lt;='State Zip Codes'!$S$4,'State Zip Codes'!$S$3,IF(G5214&lt;='State Zip Codes'!$T$4,'State Zip Codes'!$T$3,"OUT OF TERRITORY"))))),$U$3)</f>
        <v>Zone 0</v>
      </c>
    </row>
    <row r="5215" spans="1:8" x14ac:dyDescent="0.25">
      <c r="A5215" t="s">
        <v>372</v>
      </c>
      <c r="B5215">
        <v>55397</v>
      </c>
      <c r="C5215" t="str">
        <f t="shared" si="81"/>
        <v>55397</v>
      </c>
      <c r="D5215" t="s">
        <v>358</v>
      </c>
      <c r="E5215" t="s">
        <v>3535</v>
      </c>
      <c r="F5215" t="s">
        <v>2626</v>
      </c>
      <c r="G5215" s="144">
        <v>34.796786640000001</v>
      </c>
      <c r="H5215" t="str">
        <f>IF(VLOOKUP(A5215,$J$4:$K$19,2)="Y",IF(G5215&lt;='State Zip Codes'!$P$4,'State Zip Codes'!$P$3,IF(G5215&lt;='State Zip Codes'!$Q$4,'State Zip Codes'!$Q$3,IF(G5215&lt;='State Zip Codes'!$R$4,'State Zip Codes'!$R$3,IF(G5215&lt;='State Zip Codes'!$S$4,'State Zip Codes'!$S$3,IF(G5215&lt;='State Zip Codes'!$T$4,'State Zip Codes'!$T$3,"OUT OF TERRITORY"))))),$U$3)</f>
        <v>Zone 0</v>
      </c>
    </row>
    <row r="5216" spans="1:8" x14ac:dyDescent="0.25">
      <c r="A5216" t="s">
        <v>372</v>
      </c>
      <c r="B5216">
        <v>55362</v>
      </c>
      <c r="C5216" t="str">
        <f t="shared" si="81"/>
        <v>55362</v>
      </c>
      <c r="D5216" t="s">
        <v>358</v>
      </c>
      <c r="E5216" t="s">
        <v>3553</v>
      </c>
      <c r="F5216" t="s">
        <v>1093</v>
      </c>
      <c r="G5216" s="144">
        <v>34.796786640000001</v>
      </c>
      <c r="H5216" t="str">
        <f>IF(VLOOKUP(A5216,$J$4:$K$19,2)="Y",IF(G5216&lt;='State Zip Codes'!$P$4,'State Zip Codes'!$P$3,IF(G5216&lt;='State Zip Codes'!$Q$4,'State Zip Codes'!$Q$3,IF(G5216&lt;='State Zip Codes'!$R$4,'State Zip Codes'!$R$3,IF(G5216&lt;='State Zip Codes'!$S$4,'State Zip Codes'!$S$3,IF(G5216&lt;='State Zip Codes'!$T$4,'State Zip Codes'!$T$3,"OUT OF TERRITORY"))))),$U$3)</f>
        <v>Zone 0</v>
      </c>
    </row>
    <row r="5217" spans="1:8" x14ac:dyDescent="0.25">
      <c r="A5217" t="s">
        <v>372</v>
      </c>
      <c r="B5217">
        <v>56011</v>
      </c>
      <c r="C5217" t="str">
        <f t="shared" si="81"/>
        <v>56011</v>
      </c>
      <c r="D5217" t="s">
        <v>358</v>
      </c>
      <c r="E5217" t="s">
        <v>2207</v>
      </c>
      <c r="F5217" t="s">
        <v>3578</v>
      </c>
      <c r="G5217" s="144">
        <v>35.418157829999998</v>
      </c>
      <c r="H5217" t="str">
        <f>IF(VLOOKUP(A5217,$J$4:$K$19,2)="Y",IF(G5217&lt;='State Zip Codes'!$P$4,'State Zip Codes'!$P$3,IF(G5217&lt;='State Zip Codes'!$Q$4,'State Zip Codes'!$Q$3,IF(G5217&lt;='State Zip Codes'!$R$4,'State Zip Codes'!$R$3,IF(G5217&lt;='State Zip Codes'!$S$4,'State Zip Codes'!$S$3,IF(G5217&lt;='State Zip Codes'!$T$4,'State Zip Codes'!$T$3,"OUT OF TERRITORY"))))),$U$3)</f>
        <v>Zone 0</v>
      </c>
    </row>
    <row r="5218" spans="1:8" x14ac:dyDescent="0.25">
      <c r="A5218" t="s">
        <v>372</v>
      </c>
      <c r="B5218">
        <v>55368</v>
      </c>
      <c r="C5218" t="str">
        <f t="shared" si="81"/>
        <v>55368</v>
      </c>
      <c r="D5218" t="s">
        <v>358</v>
      </c>
      <c r="E5218" t="s">
        <v>3535</v>
      </c>
      <c r="F5218" t="s">
        <v>3579</v>
      </c>
      <c r="G5218" s="144">
        <v>35.418157829999998</v>
      </c>
      <c r="H5218" t="str">
        <f>IF(VLOOKUP(A5218,$J$4:$K$19,2)="Y",IF(G5218&lt;='State Zip Codes'!$P$4,'State Zip Codes'!$P$3,IF(G5218&lt;='State Zip Codes'!$Q$4,'State Zip Codes'!$Q$3,IF(G5218&lt;='State Zip Codes'!$R$4,'State Zip Codes'!$R$3,IF(G5218&lt;='State Zip Codes'!$S$4,'State Zip Codes'!$S$3,IF(G5218&lt;='State Zip Codes'!$T$4,'State Zip Codes'!$T$3,"OUT OF TERRITORY"))))),$U$3)</f>
        <v>Zone 0</v>
      </c>
    </row>
    <row r="5219" spans="1:8" x14ac:dyDescent="0.25">
      <c r="A5219" t="s">
        <v>372</v>
      </c>
      <c r="B5219">
        <v>55390</v>
      </c>
      <c r="C5219" t="str">
        <f t="shared" si="81"/>
        <v>55390</v>
      </c>
      <c r="D5219" t="s">
        <v>358</v>
      </c>
      <c r="E5219" t="s">
        <v>3553</v>
      </c>
      <c r="F5219" t="s">
        <v>2164</v>
      </c>
      <c r="G5219" s="144">
        <v>35.418157829999998</v>
      </c>
      <c r="H5219" t="str">
        <f>IF(VLOOKUP(A5219,$J$4:$K$19,2)="Y",IF(G5219&lt;='State Zip Codes'!$P$4,'State Zip Codes'!$P$3,IF(G5219&lt;='State Zip Codes'!$Q$4,'State Zip Codes'!$Q$3,IF(G5219&lt;='State Zip Codes'!$R$4,'State Zip Codes'!$R$3,IF(G5219&lt;='State Zip Codes'!$S$4,'State Zip Codes'!$S$3,IF(G5219&lt;='State Zip Codes'!$T$4,'State Zip Codes'!$T$3,"OUT OF TERRITORY"))))),$U$3)</f>
        <v>Zone 0</v>
      </c>
    </row>
    <row r="5220" spans="1:8" x14ac:dyDescent="0.25">
      <c r="A5220" t="s">
        <v>372</v>
      </c>
      <c r="B5220">
        <v>55057</v>
      </c>
      <c r="C5220" t="str">
        <f t="shared" si="81"/>
        <v>55057</v>
      </c>
      <c r="D5220" t="s">
        <v>358</v>
      </c>
      <c r="E5220" t="s">
        <v>3572</v>
      </c>
      <c r="F5220" t="s">
        <v>3580</v>
      </c>
      <c r="G5220" s="144">
        <v>35.418157829999998</v>
      </c>
      <c r="H5220" t="str">
        <f>IF(VLOOKUP(A5220,$J$4:$K$19,2)="Y",IF(G5220&lt;='State Zip Codes'!$P$4,'State Zip Codes'!$P$3,IF(G5220&lt;='State Zip Codes'!$Q$4,'State Zip Codes'!$Q$3,IF(G5220&lt;='State Zip Codes'!$R$4,'State Zip Codes'!$R$3,IF(G5220&lt;='State Zip Codes'!$S$4,'State Zip Codes'!$S$3,IF(G5220&lt;='State Zip Codes'!$T$4,'State Zip Codes'!$T$3,"OUT OF TERRITORY"))))),$U$3)</f>
        <v>Zone 0</v>
      </c>
    </row>
    <row r="5221" spans="1:8" x14ac:dyDescent="0.25">
      <c r="A5221" t="s">
        <v>372</v>
      </c>
      <c r="B5221">
        <v>55398</v>
      </c>
      <c r="C5221" t="str">
        <f t="shared" si="81"/>
        <v>55398</v>
      </c>
      <c r="D5221" t="s">
        <v>358</v>
      </c>
      <c r="E5221" t="s">
        <v>3567</v>
      </c>
      <c r="F5221" t="s">
        <v>3581</v>
      </c>
      <c r="G5221" s="144">
        <v>36.039529019999996</v>
      </c>
      <c r="H5221" t="str">
        <f>IF(VLOOKUP(A5221,$J$4:$K$19,2)="Y",IF(G5221&lt;='State Zip Codes'!$P$4,'State Zip Codes'!$P$3,IF(G5221&lt;='State Zip Codes'!$Q$4,'State Zip Codes'!$Q$3,IF(G5221&lt;='State Zip Codes'!$R$4,'State Zip Codes'!$R$3,IF(G5221&lt;='State Zip Codes'!$S$4,'State Zip Codes'!$S$3,IF(G5221&lt;='State Zip Codes'!$T$4,'State Zip Codes'!$T$3,"OUT OF TERRITORY"))))),$U$3)</f>
        <v>Zone 0</v>
      </c>
    </row>
    <row r="5222" spans="1:8" x14ac:dyDescent="0.25">
      <c r="A5222" t="s">
        <v>372</v>
      </c>
      <c r="B5222">
        <v>55045</v>
      </c>
      <c r="C5222" t="str">
        <f t="shared" si="81"/>
        <v>55045</v>
      </c>
      <c r="D5222" t="s">
        <v>358</v>
      </c>
      <c r="E5222" t="s">
        <v>3558</v>
      </c>
      <c r="F5222" t="s">
        <v>3582</v>
      </c>
      <c r="G5222" s="144">
        <v>36.039529019999996</v>
      </c>
      <c r="H5222" t="str">
        <f>IF(VLOOKUP(A5222,$J$4:$K$19,2)="Y",IF(G5222&lt;='State Zip Codes'!$P$4,'State Zip Codes'!$P$3,IF(G5222&lt;='State Zip Codes'!$Q$4,'State Zip Codes'!$Q$3,IF(G5222&lt;='State Zip Codes'!$R$4,'State Zip Codes'!$R$3,IF(G5222&lt;='State Zip Codes'!$S$4,'State Zip Codes'!$S$3,IF(G5222&lt;='State Zip Codes'!$T$4,'State Zip Codes'!$T$3,"OUT OF TERRITORY"))))),$U$3)</f>
        <v>Zone 0</v>
      </c>
    </row>
    <row r="5223" spans="1:8" x14ac:dyDescent="0.25">
      <c r="A5223" t="s">
        <v>372</v>
      </c>
      <c r="B5223">
        <v>55046</v>
      </c>
      <c r="C5223" t="str">
        <f t="shared" si="81"/>
        <v>55046</v>
      </c>
      <c r="D5223" t="s">
        <v>358</v>
      </c>
      <c r="E5223" t="s">
        <v>3572</v>
      </c>
      <c r="F5223" t="s">
        <v>3583</v>
      </c>
      <c r="G5223" s="144">
        <v>37.282271399999999</v>
      </c>
      <c r="H5223" t="str">
        <f>IF(VLOOKUP(A5223,$J$4:$K$19,2)="Y",IF(G5223&lt;='State Zip Codes'!$P$4,'State Zip Codes'!$P$3,IF(G5223&lt;='State Zip Codes'!$Q$4,'State Zip Codes'!$Q$3,IF(G5223&lt;='State Zip Codes'!$R$4,'State Zip Codes'!$R$3,IF(G5223&lt;='State Zip Codes'!$S$4,'State Zip Codes'!$S$3,IF(G5223&lt;='State Zip Codes'!$T$4,'State Zip Codes'!$T$3,"OUT OF TERRITORY"))))),$U$3)</f>
        <v>Zone 0</v>
      </c>
    </row>
    <row r="5224" spans="1:8" x14ac:dyDescent="0.25">
      <c r="A5224" t="s">
        <v>372</v>
      </c>
      <c r="B5224">
        <v>55309</v>
      </c>
      <c r="C5224" t="str">
        <f t="shared" si="81"/>
        <v>55309</v>
      </c>
      <c r="D5224" t="s">
        <v>358</v>
      </c>
      <c r="E5224" t="s">
        <v>3567</v>
      </c>
      <c r="F5224" t="s">
        <v>3584</v>
      </c>
      <c r="G5224" s="144">
        <v>37.903642589999997</v>
      </c>
      <c r="H5224" t="str">
        <f>IF(VLOOKUP(A5224,$J$4:$K$19,2)="Y",IF(G5224&lt;='State Zip Codes'!$P$4,'State Zip Codes'!$P$3,IF(G5224&lt;='State Zip Codes'!$Q$4,'State Zip Codes'!$Q$3,IF(G5224&lt;='State Zip Codes'!$R$4,'State Zip Codes'!$R$3,IF(G5224&lt;='State Zip Codes'!$S$4,'State Zip Codes'!$S$3,IF(G5224&lt;='State Zip Codes'!$T$4,'State Zip Codes'!$T$3,"OUT OF TERRITORY"))))),$U$3)</f>
        <v>Zone 0</v>
      </c>
    </row>
    <row r="5225" spans="1:8" x14ac:dyDescent="0.25">
      <c r="A5225" t="s">
        <v>372</v>
      </c>
      <c r="B5225">
        <v>55089</v>
      </c>
      <c r="C5225" t="str">
        <f t="shared" si="81"/>
        <v>55089</v>
      </c>
      <c r="D5225" t="s">
        <v>358</v>
      </c>
      <c r="E5225" t="s">
        <v>3585</v>
      </c>
      <c r="F5225" t="s">
        <v>3586</v>
      </c>
      <c r="G5225" s="144">
        <v>37.903642589999997</v>
      </c>
      <c r="H5225" t="str">
        <f>IF(VLOOKUP(A5225,$J$4:$K$19,2)="Y",IF(G5225&lt;='State Zip Codes'!$P$4,'State Zip Codes'!$P$3,IF(G5225&lt;='State Zip Codes'!$Q$4,'State Zip Codes'!$Q$3,IF(G5225&lt;='State Zip Codes'!$R$4,'State Zip Codes'!$R$3,IF(G5225&lt;='State Zip Codes'!$S$4,'State Zip Codes'!$S$3,IF(G5225&lt;='State Zip Codes'!$T$4,'State Zip Codes'!$T$3,"OUT OF TERRITORY"))))),$U$3)</f>
        <v>Zone 0</v>
      </c>
    </row>
    <row r="5226" spans="1:8" x14ac:dyDescent="0.25">
      <c r="A5226" t="s">
        <v>372</v>
      </c>
      <c r="B5226">
        <v>55339</v>
      </c>
      <c r="C5226" t="str">
        <f t="shared" si="81"/>
        <v>55339</v>
      </c>
      <c r="D5226" t="s">
        <v>358</v>
      </c>
      <c r="E5226" t="s">
        <v>3535</v>
      </c>
      <c r="F5226" t="s">
        <v>2325</v>
      </c>
      <c r="G5226" s="144">
        <v>37.903642589999997</v>
      </c>
      <c r="H5226" t="str">
        <f>IF(VLOOKUP(A5226,$J$4:$K$19,2)="Y",IF(G5226&lt;='State Zip Codes'!$P$4,'State Zip Codes'!$P$3,IF(G5226&lt;='State Zip Codes'!$Q$4,'State Zip Codes'!$Q$3,IF(G5226&lt;='State Zip Codes'!$R$4,'State Zip Codes'!$R$3,IF(G5226&lt;='State Zip Codes'!$S$4,'State Zip Codes'!$S$3,IF(G5226&lt;='State Zip Codes'!$T$4,'State Zip Codes'!$T$3,"OUT OF TERRITORY"))))),$U$3)</f>
        <v>Zone 0</v>
      </c>
    </row>
    <row r="5227" spans="1:8" x14ac:dyDescent="0.25">
      <c r="A5227" t="s">
        <v>372</v>
      </c>
      <c r="B5227">
        <v>55074</v>
      </c>
      <c r="C5227" t="str">
        <f t="shared" si="81"/>
        <v>55074</v>
      </c>
      <c r="D5227" t="s">
        <v>358</v>
      </c>
      <c r="E5227" t="s">
        <v>3558</v>
      </c>
      <c r="F5227" t="s">
        <v>3587</v>
      </c>
      <c r="G5227" s="144">
        <v>38.525013779999995</v>
      </c>
      <c r="H5227" t="str">
        <f>IF(VLOOKUP(A5227,$J$4:$K$19,2)="Y",IF(G5227&lt;='State Zip Codes'!$P$4,'State Zip Codes'!$P$3,IF(G5227&lt;='State Zip Codes'!$Q$4,'State Zip Codes'!$Q$3,IF(G5227&lt;='State Zip Codes'!$R$4,'State Zip Codes'!$R$3,IF(G5227&lt;='State Zip Codes'!$S$4,'State Zip Codes'!$S$3,IF(G5227&lt;='State Zip Codes'!$T$4,'State Zip Codes'!$T$3,"OUT OF TERRITORY"))))),$U$3)</f>
        <v>Zone 0</v>
      </c>
    </row>
    <row r="5228" spans="1:8" x14ac:dyDescent="0.25">
      <c r="A5228" t="s">
        <v>372</v>
      </c>
      <c r="B5228">
        <v>55009</v>
      </c>
      <c r="C5228" t="str">
        <f t="shared" si="81"/>
        <v>55009</v>
      </c>
      <c r="D5228" t="s">
        <v>358</v>
      </c>
      <c r="E5228" t="s">
        <v>3585</v>
      </c>
      <c r="F5228" t="s">
        <v>3588</v>
      </c>
      <c r="G5228" s="144">
        <v>38.525013779999995</v>
      </c>
      <c r="H5228" t="str">
        <f>IF(VLOOKUP(A5228,$J$4:$K$19,2)="Y",IF(G5228&lt;='State Zip Codes'!$P$4,'State Zip Codes'!$P$3,IF(G5228&lt;='State Zip Codes'!$Q$4,'State Zip Codes'!$Q$3,IF(G5228&lt;='State Zip Codes'!$R$4,'State Zip Codes'!$R$3,IF(G5228&lt;='State Zip Codes'!$S$4,'State Zip Codes'!$S$3,IF(G5228&lt;='State Zip Codes'!$T$4,'State Zip Codes'!$T$3,"OUT OF TERRITORY"))))),$U$3)</f>
        <v>Zone 0</v>
      </c>
    </row>
    <row r="5229" spans="1:8" x14ac:dyDescent="0.25">
      <c r="A5229" t="s">
        <v>372</v>
      </c>
      <c r="B5229">
        <v>55019</v>
      </c>
      <c r="C5229" t="str">
        <f t="shared" si="81"/>
        <v>55019</v>
      </c>
      <c r="D5229" t="s">
        <v>358</v>
      </c>
      <c r="E5229" t="s">
        <v>3572</v>
      </c>
      <c r="F5229" t="s">
        <v>2206</v>
      </c>
      <c r="G5229" s="144">
        <v>39.14638497</v>
      </c>
      <c r="H5229" t="str">
        <f>IF(VLOOKUP(A5229,$J$4:$K$19,2)="Y",IF(G5229&lt;='State Zip Codes'!$P$4,'State Zip Codes'!$P$3,IF(G5229&lt;='State Zip Codes'!$Q$4,'State Zip Codes'!$Q$3,IF(G5229&lt;='State Zip Codes'!$R$4,'State Zip Codes'!$R$3,IF(G5229&lt;='State Zip Codes'!$S$4,'State Zip Codes'!$S$3,IF(G5229&lt;='State Zip Codes'!$T$4,'State Zip Codes'!$T$3,"OUT OF TERRITORY"))))),$U$3)</f>
        <v>Zone 0</v>
      </c>
    </row>
    <row r="5230" spans="1:8" x14ac:dyDescent="0.25">
      <c r="A5230" t="s">
        <v>372</v>
      </c>
      <c r="B5230">
        <v>55395</v>
      </c>
      <c r="C5230" t="str">
        <f t="shared" si="81"/>
        <v>55395</v>
      </c>
      <c r="D5230" t="s">
        <v>358</v>
      </c>
      <c r="E5230" t="s">
        <v>3589</v>
      </c>
      <c r="F5230" t="s">
        <v>3590</v>
      </c>
      <c r="G5230" s="144">
        <v>39.14638497</v>
      </c>
      <c r="H5230" t="str">
        <f>IF(VLOOKUP(A5230,$J$4:$K$19,2)="Y",IF(G5230&lt;='State Zip Codes'!$P$4,'State Zip Codes'!$P$3,IF(G5230&lt;='State Zip Codes'!$Q$4,'State Zip Codes'!$Q$3,IF(G5230&lt;='State Zip Codes'!$R$4,'State Zip Codes'!$R$3,IF(G5230&lt;='State Zip Codes'!$S$4,'State Zip Codes'!$S$3,IF(G5230&lt;='State Zip Codes'!$T$4,'State Zip Codes'!$T$3,"OUT OF TERRITORY"))))),$U$3)</f>
        <v>Zone 0</v>
      </c>
    </row>
    <row r="5231" spans="1:8" x14ac:dyDescent="0.25">
      <c r="A5231" t="s">
        <v>372</v>
      </c>
      <c r="B5231">
        <v>55056</v>
      </c>
      <c r="C5231" t="str">
        <f t="shared" si="81"/>
        <v>55056</v>
      </c>
      <c r="D5231" t="s">
        <v>358</v>
      </c>
      <c r="E5231" t="s">
        <v>3558</v>
      </c>
      <c r="F5231" t="s">
        <v>3591</v>
      </c>
      <c r="G5231" s="144">
        <v>39.767756159999998</v>
      </c>
      <c r="H5231" t="str">
        <f>IF(VLOOKUP(A5231,$J$4:$K$19,2)="Y",IF(G5231&lt;='State Zip Codes'!$P$4,'State Zip Codes'!$P$3,IF(G5231&lt;='State Zip Codes'!$Q$4,'State Zip Codes'!$Q$3,IF(G5231&lt;='State Zip Codes'!$R$4,'State Zip Codes'!$R$3,IF(G5231&lt;='State Zip Codes'!$S$4,'State Zip Codes'!$S$3,IF(G5231&lt;='State Zip Codes'!$T$4,'State Zip Codes'!$T$3,"OUT OF TERRITORY"))))),$U$3)</f>
        <v>Zone 0</v>
      </c>
    </row>
    <row r="5232" spans="1:8" x14ac:dyDescent="0.25">
      <c r="A5232" t="s">
        <v>372</v>
      </c>
      <c r="B5232">
        <v>55349</v>
      </c>
      <c r="C5232" t="str">
        <f t="shared" si="81"/>
        <v>55349</v>
      </c>
      <c r="D5232" t="s">
        <v>358</v>
      </c>
      <c r="E5232" t="s">
        <v>3553</v>
      </c>
      <c r="F5232" t="s">
        <v>3592</v>
      </c>
      <c r="G5232" s="144">
        <v>39.767756159999998</v>
      </c>
      <c r="H5232" t="str">
        <f>IF(VLOOKUP(A5232,$J$4:$K$19,2)="Y",IF(G5232&lt;='State Zip Codes'!$P$4,'State Zip Codes'!$P$3,IF(G5232&lt;='State Zip Codes'!$Q$4,'State Zip Codes'!$Q$3,IF(G5232&lt;='State Zip Codes'!$R$4,'State Zip Codes'!$R$3,IF(G5232&lt;='State Zip Codes'!$S$4,'State Zip Codes'!$S$3,IF(G5232&lt;='State Zip Codes'!$T$4,'State Zip Codes'!$T$3,"OUT OF TERRITORY"))))),$U$3)</f>
        <v>Zone 0</v>
      </c>
    </row>
    <row r="5233" spans="1:8" x14ac:dyDescent="0.25">
      <c r="A5233" t="s">
        <v>372</v>
      </c>
      <c r="B5233">
        <v>55012</v>
      </c>
      <c r="C5233" t="str">
        <f t="shared" si="81"/>
        <v>55012</v>
      </c>
      <c r="D5233" t="s">
        <v>358</v>
      </c>
      <c r="E5233" t="s">
        <v>3558</v>
      </c>
      <c r="F5233" t="s">
        <v>3593</v>
      </c>
      <c r="G5233" s="144">
        <v>40.389127349999995</v>
      </c>
      <c r="H5233" t="str">
        <f>IF(VLOOKUP(A5233,$J$4:$K$19,2)="Y",IF(G5233&lt;='State Zip Codes'!$P$4,'State Zip Codes'!$P$3,IF(G5233&lt;='State Zip Codes'!$Q$4,'State Zip Codes'!$Q$3,IF(G5233&lt;='State Zip Codes'!$R$4,'State Zip Codes'!$R$3,IF(G5233&lt;='State Zip Codes'!$S$4,'State Zip Codes'!$S$3,IF(G5233&lt;='State Zip Codes'!$T$4,'State Zip Codes'!$T$3,"OUT OF TERRITORY"))))),$U$3)</f>
        <v>Zone 0</v>
      </c>
    </row>
    <row r="5234" spans="1:8" x14ac:dyDescent="0.25">
      <c r="A5234" t="s">
        <v>372</v>
      </c>
      <c r="B5234">
        <v>55354</v>
      </c>
      <c r="C5234" t="str">
        <f t="shared" si="81"/>
        <v>55354</v>
      </c>
      <c r="D5234" t="s">
        <v>358</v>
      </c>
      <c r="E5234" t="s">
        <v>3589</v>
      </c>
      <c r="F5234" t="s">
        <v>3594</v>
      </c>
      <c r="G5234" s="144">
        <v>40.389127349999995</v>
      </c>
      <c r="H5234" t="str">
        <f>IF(VLOOKUP(A5234,$J$4:$K$19,2)="Y",IF(G5234&lt;='State Zip Codes'!$P$4,'State Zip Codes'!$P$3,IF(G5234&lt;='State Zip Codes'!$Q$4,'State Zip Codes'!$Q$3,IF(G5234&lt;='State Zip Codes'!$R$4,'State Zip Codes'!$R$3,IF(G5234&lt;='State Zip Codes'!$S$4,'State Zip Codes'!$S$3,IF(G5234&lt;='State Zip Codes'!$T$4,'State Zip Codes'!$T$3,"OUT OF TERRITORY"))))),$U$3)</f>
        <v>Zone 0</v>
      </c>
    </row>
    <row r="5235" spans="1:8" x14ac:dyDescent="0.25">
      <c r="A5235" t="s">
        <v>372</v>
      </c>
      <c r="B5235">
        <v>55008</v>
      </c>
      <c r="C5235" t="str">
        <f t="shared" si="81"/>
        <v>55008</v>
      </c>
      <c r="D5235" t="s">
        <v>358</v>
      </c>
      <c r="E5235" t="s">
        <v>3576</v>
      </c>
      <c r="F5235" t="s">
        <v>1347</v>
      </c>
      <c r="G5235" s="144">
        <v>40.389127349999995</v>
      </c>
      <c r="H5235" t="str">
        <f>IF(VLOOKUP(A5235,$J$4:$K$19,2)="Y",IF(G5235&lt;='State Zip Codes'!$P$4,'State Zip Codes'!$P$3,IF(G5235&lt;='State Zip Codes'!$Q$4,'State Zip Codes'!$Q$3,IF(G5235&lt;='State Zip Codes'!$R$4,'State Zip Codes'!$R$3,IF(G5235&lt;='State Zip Codes'!$S$4,'State Zip Codes'!$S$3,IF(G5235&lt;='State Zip Codes'!$T$4,'State Zip Codes'!$T$3,"OUT OF TERRITORY"))))),$U$3)</f>
        <v>Zone 0</v>
      </c>
    </row>
    <row r="5236" spans="1:8" x14ac:dyDescent="0.25">
      <c r="A5236" t="s">
        <v>372</v>
      </c>
      <c r="B5236">
        <v>55358</v>
      </c>
      <c r="C5236" t="str">
        <f t="shared" si="81"/>
        <v>55358</v>
      </c>
      <c r="D5236" t="s">
        <v>358</v>
      </c>
      <c r="E5236" t="s">
        <v>3553</v>
      </c>
      <c r="F5236" t="s">
        <v>3595</v>
      </c>
      <c r="G5236" s="144">
        <v>40.389127349999995</v>
      </c>
      <c r="H5236" t="str">
        <f>IF(VLOOKUP(A5236,$J$4:$K$19,2)="Y",IF(G5236&lt;='State Zip Codes'!$P$4,'State Zip Codes'!$P$3,IF(G5236&lt;='State Zip Codes'!$Q$4,'State Zip Codes'!$Q$3,IF(G5236&lt;='State Zip Codes'!$R$4,'State Zip Codes'!$R$3,IF(G5236&lt;='State Zip Codes'!$S$4,'State Zip Codes'!$S$3,IF(G5236&lt;='State Zip Codes'!$T$4,'State Zip Codes'!$T$3,"OUT OF TERRITORY"))))),$U$3)</f>
        <v>Zone 0</v>
      </c>
    </row>
    <row r="5237" spans="1:8" x14ac:dyDescent="0.25">
      <c r="A5237" t="s">
        <v>372</v>
      </c>
      <c r="B5237">
        <v>55018</v>
      </c>
      <c r="C5237" t="str">
        <f t="shared" si="81"/>
        <v>55018</v>
      </c>
      <c r="D5237" t="s">
        <v>358</v>
      </c>
      <c r="E5237" t="s">
        <v>3585</v>
      </c>
      <c r="F5237" t="s">
        <v>2041</v>
      </c>
      <c r="G5237" s="144">
        <v>41.01049854</v>
      </c>
      <c r="H5237" t="str">
        <f>IF(VLOOKUP(A5237,$J$4:$K$19,2)="Y",IF(G5237&lt;='State Zip Codes'!$P$4,'State Zip Codes'!$P$3,IF(G5237&lt;='State Zip Codes'!$Q$4,'State Zip Codes'!$Q$3,IF(G5237&lt;='State Zip Codes'!$R$4,'State Zip Codes'!$R$3,IF(G5237&lt;='State Zip Codes'!$S$4,'State Zip Codes'!$S$3,IF(G5237&lt;='State Zip Codes'!$T$4,'State Zip Codes'!$T$3,"OUT OF TERRITORY"))))),$U$3)</f>
        <v>Zone 0</v>
      </c>
    </row>
    <row r="5238" spans="1:8" x14ac:dyDescent="0.25">
      <c r="A5238" t="s">
        <v>372</v>
      </c>
      <c r="B5238">
        <v>55338</v>
      </c>
      <c r="C5238" t="str">
        <f t="shared" si="81"/>
        <v>55338</v>
      </c>
      <c r="D5238" t="s">
        <v>358</v>
      </c>
      <c r="E5238" t="s">
        <v>1760</v>
      </c>
      <c r="F5238" t="s">
        <v>3596</v>
      </c>
      <c r="G5238" s="144">
        <v>41.01049854</v>
      </c>
      <c r="H5238" t="str">
        <f>IF(VLOOKUP(A5238,$J$4:$K$19,2)="Y",IF(G5238&lt;='State Zip Codes'!$P$4,'State Zip Codes'!$P$3,IF(G5238&lt;='State Zip Codes'!$Q$4,'State Zip Codes'!$Q$3,IF(G5238&lt;='State Zip Codes'!$R$4,'State Zip Codes'!$R$3,IF(G5238&lt;='State Zip Codes'!$S$4,'State Zip Codes'!$S$3,IF(G5238&lt;='State Zip Codes'!$T$4,'State Zip Codes'!$T$3,"OUT OF TERRITORY"))))),$U$3)</f>
        <v>Zone 0</v>
      </c>
    </row>
    <row r="5239" spans="1:8" x14ac:dyDescent="0.25">
      <c r="A5239" t="s">
        <v>372</v>
      </c>
      <c r="B5239">
        <v>55370</v>
      </c>
      <c r="C5239" t="str">
        <f t="shared" si="81"/>
        <v>55370</v>
      </c>
      <c r="D5239" t="s">
        <v>358</v>
      </c>
      <c r="E5239" t="s">
        <v>3589</v>
      </c>
      <c r="F5239" t="s">
        <v>3597</v>
      </c>
      <c r="G5239" s="144">
        <v>41.01049854</v>
      </c>
      <c r="H5239" t="str">
        <f>IF(VLOOKUP(A5239,$J$4:$K$19,2)="Y",IF(G5239&lt;='State Zip Codes'!$P$4,'State Zip Codes'!$P$3,IF(G5239&lt;='State Zip Codes'!$Q$4,'State Zip Codes'!$Q$3,IF(G5239&lt;='State Zip Codes'!$R$4,'State Zip Codes'!$R$3,IF(G5239&lt;='State Zip Codes'!$S$4,'State Zip Codes'!$S$3,IF(G5239&lt;='State Zip Codes'!$T$4,'State Zip Codes'!$T$3,"OUT OF TERRITORY"))))),$U$3)</f>
        <v>Zone 0</v>
      </c>
    </row>
    <row r="5240" spans="1:8" x14ac:dyDescent="0.25">
      <c r="A5240" t="s">
        <v>372</v>
      </c>
      <c r="B5240">
        <v>55308</v>
      </c>
      <c r="C5240" t="str">
        <f t="shared" si="81"/>
        <v>55308</v>
      </c>
      <c r="D5240" t="s">
        <v>358</v>
      </c>
      <c r="E5240" t="s">
        <v>3567</v>
      </c>
      <c r="F5240" t="s">
        <v>3598</v>
      </c>
      <c r="G5240" s="144">
        <v>41.01049854</v>
      </c>
      <c r="H5240" t="str">
        <f>IF(VLOOKUP(A5240,$J$4:$K$19,2)="Y",IF(G5240&lt;='State Zip Codes'!$P$4,'State Zip Codes'!$P$3,IF(G5240&lt;='State Zip Codes'!$Q$4,'State Zip Codes'!$Q$3,IF(G5240&lt;='State Zip Codes'!$R$4,'State Zip Codes'!$R$3,IF(G5240&lt;='State Zip Codes'!$S$4,'State Zip Codes'!$S$3,IF(G5240&lt;='State Zip Codes'!$T$4,'State Zip Codes'!$T$3,"OUT OF TERRITORY"))))),$U$3)</f>
        <v>Zone 0</v>
      </c>
    </row>
    <row r="5241" spans="1:8" x14ac:dyDescent="0.25">
      <c r="A5241" t="s">
        <v>372</v>
      </c>
      <c r="B5241">
        <v>56069</v>
      </c>
      <c r="C5241" t="str">
        <f t="shared" si="81"/>
        <v>56069</v>
      </c>
      <c r="D5241" t="s">
        <v>358</v>
      </c>
      <c r="E5241" t="s">
        <v>3599</v>
      </c>
      <c r="F5241" t="s">
        <v>1586</v>
      </c>
      <c r="G5241" s="144">
        <v>41.01049854</v>
      </c>
      <c r="H5241" t="str">
        <f>IF(VLOOKUP(A5241,$J$4:$K$19,2)="Y",IF(G5241&lt;='State Zip Codes'!$P$4,'State Zip Codes'!$P$3,IF(G5241&lt;='State Zip Codes'!$Q$4,'State Zip Codes'!$Q$3,IF(G5241&lt;='State Zip Codes'!$R$4,'State Zip Codes'!$R$3,IF(G5241&lt;='State Zip Codes'!$S$4,'State Zip Codes'!$S$3,IF(G5241&lt;='State Zip Codes'!$T$4,'State Zip Codes'!$T$3,"OUT OF TERRITORY"))))),$U$3)</f>
        <v>Zone 0</v>
      </c>
    </row>
    <row r="5242" spans="1:8" x14ac:dyDescent="0.25">
      <c r="A5242" t="s">
        <v>372</v>
      </c>
      <c r="B5242">
        <v>55084</v>
      </c>
      <c r="C5242" t="str">
        <f t="shared" si="81"/>
        <v>55084</v>
      </c>
      <c r="D5242" t="s">
        <v>358</v>
      </c>
      <c r="E5242" t="s">
        <v>3558</v>
      </c>
      <c r="F5242" t="s">
        <v>3600</v>
      </c>
      <c r="G5242" s="144">
        <v>42.253240919999996</v>
      </c>
      <c r="H5242" t="str">
        <f>IF(VLOOKUP(A5242,$J$4:$K$19,2)="Y",IF(G5242&lt;='State Zip Codes'!$P$4,'State Zip Codes'!$P$3,IF(G5242&lt;='State Zip Codes'!$Q$4,'State Zip Codes'!$Q$3,IF(G5242&lt;='State Zip Codes'!$R$4,'State Zip Codes'!$R$3,IF(G5242&lt;='State Zip Codes'!$S$4,'State Zip Codes'!$S$3,IF(G5242&lt;='State Zip Codes'!$T$4,'State Zip Codes'!$T$3,"OUT OF TERRITORY"))))),$U$3)</f>
        <v>Zone 0</v>
      </c>
    </row>
    <row r="5243" spans="1:8" x14ac:dyDescent="0.25">
      <c r="A5243" t="s">
        <v>372</v>
      </c>
      <c r="B5243">
        <v>56044</v>
      </c>
      <c r="C5243" t="str">
        <f t="shared" si="81"/>
        <v>56044</v>
      </c>
      <c r="D5243" t="s">
        <v>358</v>
      </c>
      <c r="E5243" t="s">
        <v>1760</v>
      </c>
      <c r="F5243" t="s">
        <v>398</v>
      </c>
      <c r="G5243" s="144">
        <v>44.117354489999997</v>
      </c>
      <c r="H5243" t="str">
        <f>IF(VLOOKUP(A5243,$J$4:$K$19,2)="Y",IF(G5243&lt;='State Zip Codes'!$P$4,'State Zip Codes'!$P$3,IF(G5243&lt;='State Zip Codes'!$Q$4,'State Zip Codes'!$Q$3,IF(G5243&lt;='State Zip Codes'!$R$4,'State Zip Codes'!$R$3,IF(G5243&lt;='State Zip Codes'!$S$4,'State Zip Codes'!$S$3,IF(G5243&lt;='State Zip Codes'!$T$4,'State Zip Codes'!$T$3,"OUT OF TERRITORY"))))),$U$3)</f>
        <v>Zone 0</v>
      </c>
    </row>
    <row r="5244" spans="1:8" x14ac:dyDescent="0.25">
      <c r="A5244" t="s">
        <v>372</v>
      </c>
      <c r="B5244">
        <v>55053</v>
      </c>
      <c r="C5244" t="str">
        <f t="shared" si="81"/>
        <v>55053</v>
      </c>
      <c r="D5244" t="s">
        <v>358</v>
      </c>
      <c r="E5244" t="s">
        <v>3572</v>
      </c>
      <c r="F5244" t="s">
        <v>3601</v>
      </c>
      <c r="G5244" s="144">
        <v>44.117354489999997</v>
      </c>
      <c r="H5244" t="str">
        <f>IF(VLOOKUP(A5244,$J$4:$K$19,2)="Y",IF(G5244&lt;='State Zip Codes'!$P$4,'State Zip Codes'!$P$3,IF(G5244&lt;='State Zip Codes'!$Q$4,'State Zip Codes'!$Q$3,IF(G5244&lt;='State Zip Codes'!$R$4,'State Zip Codes'!$R$3,IF(G5244&lt;='State Zip Codes'!$S$4,'State Zip Codes'!$S$3,IF(G5244&lt;='State Zip Codes'!$T$4,'State Zip Codes'!$T$3,"OUT OF TERRITORY"))))),$U$3)</f>
        <v>Zone 0</v>
      </c>
    </row>
    <row r="5245" spans="1:8" x14ac:dyDescent="0.25">
      <c r="A5245" t="s">
        <v>372</v>
      </c>
      <c r="B5245">
        <v>55032</v>
      </c>
      <c r="C5245" t="str">
        <f t="shared" si="81"/>
        <v>55032</v>
      </c>
      <c r="D5245" t="s">
        <v>358</v>
      </c>
      <c r="E5245" t="s">
        <v>3558</v>
      </c>
      <c r="F5245" t="s">
        <v>3602</v>
      </c>
      <c r="G5245" s="144">
        <v>44.738725679999995</v>
      </c>
      <c r="H5245" t="str">
        <f>IF(VLOOKUP(A5245,$J$4:$K$19,2)="Y",IF(G5245&lt;='State Zip Codes'!$P$4,'State Zip Codes'!$P$3,IF(G5245&lt;='State Zip Codes'!$Q$4,'State Zip Codes'!$Q$3,IF(G5245&lt;='State Zip Codes'!$R$4,'State Zip Codes'!$R$3,IF(G5245&lt;='State Zip Codes'!$S$4,'State Zip Codes'!$S$3,IF(G5245&lt;='State Zip Codes'!$T$4,'State Zip Codes'!$T$3,"OUT OF TERRITORY"))))),$U$3)</f>
        <v>Zone 0</v>
      </c>
    </row>
    <row r="5246" spans="1:8" x14ac:dyDescent="0.25">
      <c r="A5246" t="s">
        <v>372</v>
      </c>
      <c r="B5246">
        <v>55381</v>
      </c>
      <c r="C5246" t="str">
        <f t="shared" si="81"/>
        <v>55381</v>
      </c>
      <c r="D5246" t="s">
        <v>358</v>
      </c>
      <c r="E5246" t="s">
        <v>3589</v>
      </c>
      <c r="F5246" t="s">
        <v>2773</v>
      </c>
      <c r="G5246" s="144">
        <v>44.738725679999995</v>
      </c>
      <c r="H5246" t="str">
        <f>IF(VLOOKUP(A5246,$J$4:$K$19,2)="Y",IF(G5246&lt;='State Zip Codes'!$P$4,'State Zip Codes'!$P$3,IF(G5246&lt;='State Zip Codes'!$Q$4,'State Zip Codes'!$Q$3,IF(G5246&lt;='State Zip Codes'!$R$4,'State Zip Codes'!$R$3,IF(G5246&lt;='State Zip Codes'!$S$4,'State Zip Codes'!$S$3,IF(G5246&lt;='State Zip Codes'!$T$4,'State Zip Codes'!$T$3,"OUT OF TERRITORY"))))),$U$3)</f>
        <v>Zone 0</v>
      </c>
    </row>
    <row r="5247" spans="1:8" x14ac:dyDescent="0.25">
      <c r="A5247" t="s">
        <v>372</v>
      </c>
      <c r="B5247">
        <v>55371</v>
      </c>
      <c r="C5247" t="str">
        <f t="shared" si="81"/>
        <v>55371</v>
      </c>
      <c r="D5247" t="s">
        <v>358</v>
      </c>
      <c r="E5247" t="s">
        <v>3603</v>
      </c>
      <c r="F5247" t="s">
        <v>1386</v>
      </c>
      <c r="G5247" s="144">
        <v>44.738725679999995</v>
      </c>
      <c r="H5247" t="str">
        <f>IF(VLOOKUP(A5247,$J$4:$K$19,2)="Y",IF(G5247&lt;='State Zip Codes'!$P$4,'State Zip Codes'!$P$3,IF(G5247&lt;='State Zip Codes'!$Q$4,'State Zip Codes'!$Q$3,IF(G5247&lt;='State Zip Codes'!$R$4,'State Zip Codes'!$R$3,IF(G5247&lt;='State Zip Codes'!$S$4,'State Zip Codes'!$S$3,IF(G5247&lt;='State Zip Codes'!$T$4,'State Zip Codes'!$T$3,"OUT OF TERRITORY"))))),$U$3)</f>
        <v>Zone 0</v>
      </c>
    </row>
    <row r="5248" spans="1:8" x14ac:dyDescent="0.25">
      <c r="A5248" t="s">
        <v>372</v>
      </c>
      <c r="B5248">
        <v>55321</v>
      </c>
      <c r="C5248" t="str">
        <f t="shared" si="81"/>
        <v>55321</v>
      </c>
      <c r="D5248" t="s">
        <v>358</v>
      </c>
      <c r="E5248" t="s">
        <v>3553</v>
      </c>
      <c r="F5248" t="s">
        <v>3604</v>
      </c>
      <c r="G5248" s="144">
        <v>45.36009687</v>
      </c>
      <c r="H5248" t="str">
        <f>IF(VLOOKUP(A5248,$J$4:$K$19,2)="Y",IF(G5248&lt;='State Zip Codes'!$P$4,'State Zip Codes'!$P$3,IF(G5248&lt;='State Zip Codes'!$Q$4,'State Zip Codes'!$Q$3,IF(G5248&lt;='State Zip Codes'!$R$4,'State Zip Codes'!$R$3,IF(G5248&lt;='State Zip Codes'!$S$4,'State Zip Codes'!$S$3,IF(G5248&lt;='State Zip Codes'!$T$4,'State Zip Codes'!$T$3,"OUT OF TERRITORY"))))),$U$3)</f>
        <v>Zone 0</v>
      </c>
    </row>
    <row r="5249" spans="1:8" x14ac:dyDescent="0.25">
      <c r="A5249" t="s">
        <v>372</v>
      </c>
      <c r="B5249">
        <v>55021</v>
      </c>
      <c r="C5249" t="str">
        <f t="shared" si="81"/>
        <v>55021</v>
      </c>
      <c r="D5249" t="s">
        <v>358</v>
      </c>
      <c r="E5249" t="s">
        <v>3572</v>
      </c>
      <c r="F5249" t="s">
        <v>3605</v>
      </c>
      <c r="G5249" s="144">
        <v>45.981468059999997</v>
      </c>
      <c r="H5249" t="str">
        <f>IF(VLOOKUP(A5249,$J$4:$K$19,2)="Y",IF(G5249&lt;='State Zip Codes'!$P$4,'State Zip Codes'!$P$3,IF(G5249&lt;='State Zip Codes'!$Q$4,'State Zip Codes'!$Q$3,IF(G5249&lt;='State Zip Codes'!$R$4,'State Zip Codes'!$R$3,IF(G5249&lt;='State Zip Codes'!$S$4,'State Zip Codes'!$S$3,IF(G5249&lt;='State Zip Codes'!$T$4,'State Zip Codes'!$T$3,"OUT OF TERRITORY"))))),$U$3)</f>
        <v>Zone 0</v>
      </c>
    </row>
    <row r="5250" spans="1:8" x14ac:dyDescent="0.25">
      <c r="A5250" t="s">
        <v>372</v>
      </c>
      <c r="B5250">
        <v>55302</v>
      </c>
      <c r="C5250" t="str">
        <f t="shared" si="81"/>
        <v>55302</v>
      </c>
      <c r="D5250" t="s">
        <v>358</v>
      </c>
      <c r="E5250" t="s">
        <v>3553</v>
      </c>
      <c r="F5250" t="s">
        <v>3606</v>
      </c>
      <c r="G5250" s="144">
        <v>46.602839249999995</v>
      </c>
      <c r="H5250" t="str">
        <f>IF(VLOOKUP(A5250,$J$4:$K$19,2)="Y",IF(G5250&lt;='State Zip Codes'!$P$4,'State Zip Codes'!$P$3,IF(G5250&lt;='State Zip Codes'!$Q$4,'State Zip Codes'!$Q$3,IF(G5250&lt;='State Zip Codes'!$R$4,'State Zip Codes'!$R$3,IF(G5250&lt;='State Zip Codes'!$S$4,'State Zip Codes'!$S$3,IF(G5250&lt;='State Zip Codes'!$T$4,'State Zip Codes'!$T$3,"OUT OF TERRITORY"))))),$U$3)</f>
        <v>Zone 0</v>
      </c>
    </row>
    <row r="5251" spans="1:8" x14ac:dyDescent="0.25">
      <c r="A5251" t="s">
        <v>372</v>
      </c>
      <c r="B5251">
        <v>56052</v>
      </c>
      <c r="C5251" t="str">
        <f t="shared" si="81"/>
        <v>56052</v>
      </c>
      <c r="D5251" t="s">
        <v>358</v>
      </c>
      <c r="E5251" t="s">
        <v>3572</v>
      </c>
      <c r="F5251" t="s">
        <v>3607</v>
      </c>
      <c r="G5251" s="144">
        <v>47.22421044</v>
      </c>
      <c r="H5251" t="str">
        <f>IF(VLOOKUP(A5251,$J$4:$K$19,2)="Y",IF(G5251&lt;='State Zip Codes'!$P$4,'State Zip Codes'!$P$3,IF(G5251&lt;='State Zip Codes'!$Q$4,'State Zip Codes'!$Q$3,IF(G5251&lt;='State Zip Codes'!$R$4,'State Zip Codes'!$R$3,IF(G5251&lt;='State Zip Codes'!$S$4,'State Zip Codes'!$S$3,IF(G5251&lt;='State Zip Codes'!$T$4,'State Zip Codes'!$T$3,"OUT OF TERRITORY"))))),$U$3)</f>
        <v>Zone 0</v>
      </c>
    </row>
    <row r="5252" spans="1:8" x14ac:dyDescent="0.25">
      <c r="A5252" t="s">
        <v>372</v>
      </c>
      <c r="B5252">
        <v>56057</v>
      </c>
      <c r="C5252" t="str">
        <f t="shared" si="81"/>
        <v>56057</v>
      </c>
      <c r="D5252" t="s">
        <v>358</v>
      </c>
      <c r="E5252" t="s">
        <v>3599</v>
      </c>
      <c r="F5252" t="s">
        <v>3608</v>
      </c>
      <c r="G5252" s="144">
        <v>47.22421044</v>
      </c>
      <c r="H5252" t="str">
        <f>IF(VLOOKUP(A5252,$J$4:$K$19,2)="Y",IF(G5252&lt;='State Zip Codes'!$P$4,'State Zip Codes'!$P$3,IF(G5252&lt;='State Zip Codes'!$Q$4,'State Zip Codes'!$Q$3,IF(G5252&lt;='State Zip Codes'!$R$4,'State Zip Codes'!$R$3,IF(G5252&lt;='State Zip Codes'!$S$4,'State Zip Codes'!$S$3,IF(G5252&lt;='State Zip Codes'!$T$4,'State Zip Codes'!$T$3,"OUT OF TERRITORY"))))),$U$3)</f>
        <v>Zone 0</v>
      </c>
    </row>
    <row r="5253" spans="1:8" x14ac:dyDescent="0.25">
      <c r="A5253" t="s">
        <v>372</v>
      </c>
      <c r="B5253">
        <v>55080</v>
      </c>
      <c r="C5253" t="str">
        <f t="shared" ref="C5253:C5316" si="82">TRIM(CLEAN(B5253))</f>
        <v>55080</v>
      </c>
      <c r="D5253" t="s">
        <v>358</v>
      </c>
      <c r="E5253" t="s">
        <v>3576</v>
      </c>
      <c r="F5253" t="s">
        <v>3609</v>
      </c>
      <c r="G5253" s="144">
        <v>47.845581629999998</v>
      </c>
      <c r="H5253" t="str">
        <f>IF(VLOOKUP(A5253,$J$4:$K$19,2)="Y",IF(G5253&lt;='State Zip Codes'!$P$4,'State Zip Codes'!$P$3,IF(G5253&lt;='State Zip Codes'!$Q$4,'State Zip Codes'!$Q$3,IF(G5253&lt;='State Zip Codes'!$R$4,'State Zip Codes'!$R$3,IF(G5253&lt;='State Zip Codes'!$S$4,'State Zip Codes'!$S$3,IF(G5253&lt;='State Zip Codes'!$T$4,'State Zip Codes'!$T$3,"OUT OF TERRITORY"))))),$U$3)</f>
        <v>Zone 0</v>
      </c>
    </row>
    <row r="5254" spans="1:8" x14ac:dyDescent="0.25">
      <c r="A5254" t="s">
        <v>372</v>
      </c>
      <c r="B5254">
        <v>55066</v>
      </c>
      <c r="C5254" t="str">
        <f t="shared" si="82"/>
        <v>55066</v>
      </c>
      <c r="D5254" t="s">
        <v>358</v>
      </c>
      <c r="E5254" t="s">
        <v>3585</v>
      </c>
      <c r="F5254" t="s">
        <v>3610</v>
      </c>
      <c r="G5254" s="144">
        <v>47.845581629999998</v>
      </c>
      <c r="H5254" t="str">
        <f>IF(VLOOKUP(A5254,$J$4:$K$19,2)="Y",IF(G5254&lt;='State Zip Codes'!$P$4,'State Zip Codes'!$P$3,IF(G5254&lt;='State Zip Codes'!$Q$4,'State Zip Codes'!$Q$3,IF(G5254&lt;='State Zip Codes'!$R$4,'State Zip Codes'!$R$3,IF(G5254&lt;='State Zip Codes'!$S$4,'State Zip Codes'!$S$3,IF(G5254&lt;='State Zip Codes'!$T$4,'State Zip Codes'!$T$3,"OUT OF TERRITORY"))))),$U$3)</f>
        <v>Zone 0</v>
      </c>
    </row>
    <row r="5255" spans="1:8" x14ac:dyDescent="0.25">
      <c r="A5255" t="s">
        <v>372</v>
      </c>
      <c r="B5255">
        <v>55336</v>
      </c>
      <c r="C5255" t="str">
        <f t="shared" si="82"/>
        <v>55336</v>
      </c>
      <c r="D5255" t="s">
        <v>358</v>
      </c>
      <c r="E5255" t="s">
        <v>3589</v>
      </c>
      <c r="F5255" t="s">
        <v>1489</v>
      </c>
      <c r="G5255" s="144">
        <v>47.845581629999998</v>
      </c>
      <c r="H5255" t="str">
        <f>IF(VLOOKUP(A5255,$J$4:$K$19,2)="Y",IF(G5255&lt;='State Zip Codes'!$P$4,'State Zip Codes'!$P$3,IF(G5255&lt;='State Zip Codes'!$Q$4,'State Zip Codes'!$Q$3,IF(G5255&lt;='State Zip Codes'!$R$4,'State Zip Codes'!$R$3,IF(G5255&lt;='State Zip Codes'!$S$4,'State Zip Codes'!$S$3,IF(G5255&lt;='State Zip Codes'!$T$4,'State Zip Codes'!$T$3,"OUT OF TERRITORY"))))),$U$3)</f>
        <v>Zone 0</v>
      </c>
    </row>
    <row r="5256" spans="1:8" x14ac:dyDescent="0.25">
      <c r="A5256" t="s">
        <v>372</v>
      </c>
      <c r="B5256">
        <v>55319</v>
      </c>
      <c r="C5256" t="str">
        <f t="shared" si="82"/>
        <v>55319</v>
      </c>
      <c r="D5256" t="s">
        <v>358</v>
      </c>
      <c r="E5256" t="s">
        <v>3567</v>
      </c>
      <c r="F5256" t="s">
        <v>3611</v>
      </c>
      <c r="G5256" s="144">
        <v>47.845581629999998</v>
      </c>
      <c r="H5256" t="str">
        <f>IF(VLOOKUP(A5256,$J$4:$K$19,2)="Y",IF(G5256&lt;='State Zip Codes'!$P$4,'State Zip Codes'!$P$3,IF(G5256&lt;='State Zip Codes'!$Q$4,'State Zip Codes'!$Q$3,IF(G5256&lt;='State Zip Codes'!$R$4,'State Zip Codes'!$R$3,IF(G5256&lt;='State Zip Codes'!$S$4,'State Zip Codes'!$S$3,IF(G5256&lt;='State Zip Codes'!$T$4,'State Zip Codes'!$T$3,"OUT OF TERRITORY"))))),$U$3)</f>
        <v>Zone 0</v>
      </c>
    </row>
    <row r="5257" spans="1:8" x14ac:dyDescent="0.25">
      <c r="A5257" t="s">
        <v>372</v>
      </c>
      <c r="B5257">
        <v>55320</v>
      </c>
      <c r="C5257" t="str">
        <f t="shared" si="82"/>
        <v>55320</v>
      </c>
      <c r="D5257" t="s">
        <v>358</v>
      </c>
      <c r="E5257" t="s">
        <v>3553</v>
      </c>
      <c r="F5257" t="s">
        <v>930</v>
      </c>
      <c r="G5257" s="144">
        <v>48.466952819999996</v>
      </c>
      <c r="H5257" t="str">
        <f>IF(VLOOKUP(A5257,$J$4:$K$19,2)="Y",IF(G5257&lt;='State Zip Codes'!$P$4,'State Zip Codes'!$P$3,IF(G5257&lt;='State Zip Codes'!$Q$4,'State Zip Codes'!$Q$3,IF(G5257&lt;='State Zip Codes'!$R$4,'State Zip Codes'!$R$3,IF(G5257&lt;='State Zip Codes'!$S$4,'State Zip Codes'!$S$3,IF(G5257&lt;='State Zip Codes'!$T$4,'State Zip Codes'!$T$3,"OUT OF TERRITORY"))))),$U$3)</f>
        <v>Zone 0</v>
      </c>
    </row>
    <row r="5258" spans="1:8" x14ac:dyDescent="0.25">
      <c r="A5258" t="s">
        <v>372</v>
      </c>
      <c r="B5258">
        <v>55307</v>
      </c>
      <c r="C5258" t="str">
        <f t="shared" si="82"/>
        <v>55307</v>
      </c>
      <c r="D5258" t="s">
        <v>358</v>
      </c>
      <c r="E5258" t="s">
        <v>1760</v>
      </c>
      <c r="F5258" t="s">
        <v>603</v>
      </c>
      <c r="G5258" s="144">
        <v>48.466952819999996</v>
      </c>
      <c r="H5258" t="str">
        <f>IF(VLOOKUP(A5258,$J$4:$K$19,2)="Y",IF(G5258&lt;='State Zip Codes'!$P$4,'State Zip Codes'!$P$3,IF(G5258&lt;='State Zip Codes'!$Q$4,'State Zip Codes'!$Q$3,IF(G5258&lt;='State Zip Codes'!$R$4,'State Zip Codes'!$R$3,IF(G5258&lt;='State Zip Codes'!$S$4,'State Zip Codes'!$S$3,IF(G5258&lt;='State Zip Codes'!$T$4,'State Zip Codes'!$T$3,"OUT OF TERRITORY"))))),$U$3)</f>
        <v>Zone 0</v>
      </c>
    </row>
    <row r="5259" spans="1:8" x14ac:dyDescent="0.25">
      <c r="A5259" t="s">
        <v>372</v>
      </c>
      <c r="B5259">
        <v>56058</v>
      </c>
      <c r="C5259" t="str">
        <f t="shared" si="82"/>
        <v>56058</v>
      </c>
      <c r="D5259" t="s">
        <v>358</v>
      </c>
      <c r="E5259" t="s">
        <v>3599</v>
      </c>
      <c r="F5259" t="s">
        <v>3599</v>
      </c>
      <c r="G5259" s="144">
        <v>48.466952819999996</v>
      </c>
      <c r="H5259" t="str">
        <f>IF(VLOOKUP(A5259,$J$4:$K$19,2)="Y",IF(G5259&lt;='State Zip Codes'!$P$4,'State Zip Codes'!$P$3,IF(G5259&lt;='State Zip Codes'!$Q$4,'State Zip Codes'!$Q$3,IF(G5259&lt;='State Zip Codes'!$R$4,'State Zip Codes'!$R$3,IF(G5259&lt;='State Zip Codes'!$S$4,'State Zip Codes'!$S$3,IF(G5259&lt;='State Zip Codes'!$T$4,'State Zip Codes'!$T$3,"OUT OF TERRITORY"))))),$U$3)</f>
        <v>Zone 0</v>
      </c>
    </row>
    <row r="5260" spans="1:8" x14ac:dyDescent="0.25">
      <c r="A5260" t="s">
        <v>372</v>
      </c>
      <c r="B5260">
        <v>55017</v>
      </c>
      <c r="C5260" t="str">
        <f t="shared" si="82"/>
        <v>55017</v>
      </c>
      <c r="D5260" t="s">
        <v>358</v>
      </c>
      <c r="E5260" t="s">
        <v>3576</v>
      </c>
      <c r="F5260" t="s">
        <v>3612</v>
      </c>
      <c r="G5260" s="144">
        <v>49.088324009999994</v>
      </c>
      <c r="H5260" t="str">
        <f>IF(VLOOKUP(A5260,$J$4:$K$19,2)="Y",IF(G5260&lt;='State Zip Codes'!$P$4,'State Zip Codes'!$P$3,IF(G5260&lt;='State Zip Codes'!$Q$4,'State Zip Codes'!$Q$3,IF(G5260&lt;='State Zip Codes'!$R$4,'State Zip Codes'!$R$3,IF(G5260&lt;='State Zip Codes'!$S$4,'State Zip Codes'!$S$3,IF(G5260&lt;='State Zip Codes'!$T$4,'State Zip Codes'!$T$3,"OUT OF TERRITORY"))))),$U$3)</f>
        <v>Zone 0</v>
      </c>
    </row>
    <row r="5261" spans="1:8" x14ac:dyDescent="0.25">
      <c r="A5261" t="s">
        <v>372</v>
      </c>
      <c r="B5261">
        <v>55027</v>
      </c>
      <c r="C5261" t="str">
        <f t="shared" si="82"/>
        <v>55027</v>
      </c>
      <c r="D5261" t="s">
        <v>358</v>
      </c>
      <c r="E5261" t="s">
        <v>3585</v>
      </c>
      <c r="F5261" t="s">
        <v>3585</v>
      </c>
      <c r="G5261" s="144">
        <v>49.709695199999999</v>
      </c>
      <c r="H5261" t="str">
        <f>IF(VLOOKUP(A5261,$J$4:$K$19,2)="Y",IF(G5261&lt;='State Zip Codes'!$P$4,'State Zip Codes'!$P$3,IF(G5261&lt;='State Zip Codes'!$Q$4,'State Zip Codes'!$Q$3,IF(G5261&lt;='State Zip Codes'!$R$4,'State Zip Codes'!$R$3,IF(G5261&lt;='State Zip Codes'!$S$4,'State Zip Codes'!$S$3,IF(G5261&lt;='State Zip Codes'!$T$4,'State Zip Codes'!$T$3,"OUT OF TERRITORY"))))),$U$3)</f>
        <v>Zone 0</v>
      </c>
    </row>
    <row r="5262" spans="1:8" x14ac:dyDescent="0.25">
      <c r="A5262" t="s">
        <v>372</v>
      </c>
      <c r="B5262">
        <v>55382</v>
      </c>
      <c r="C5262" t="str">
        <f t="shared" si="82"/>
        <v>55382</v>
      </c>
      <c r="D5262" t="s">
        <v>358</v>
      </c>
      <c r="E5262" t="s">
        <v>3553</v>
      </c>
      <c r="F5262" t="s">
        <v>3613</v>
      </c>
      <c r="G5262" s="144">
        <v>49.709695199999999</v>
      </c>
      <c r="H5262" t="str">
        <f>IF(VLOOKUP(A5262,$J$4:$K$19,2)="Y",IF(G5262&lt;='State Zip Codes'!$P$4,'State Zip Codes'!$P$3,IF(G5262&lt;='State Zip Codes'!$Q$4,'State Zip Codes'!$Q$3,IF(G5262&lt;='State Zip Codes'!$R$4,'State Zip Codes'!$R$3,IF(G5262&lt;='State Zip Codes'!$S$4,'State Zip Codes'!$S$3,IF(G5262&lt;='State Zip Codes'!$T$4,'State Zip Codes'!$T$3,"OUT OF TERRITORY"))))),$U$3)</f>
        <v>Zone 0</v>
      </c>
    </row>
    <row r="5263" spans="1:8" x14ac:dyDescent="0.25">
      <c r="A5263" t="s">
        <v>372</v>
      </c>
      <c r="B5263">
        <v>55946</v>
      </c>
      <c r="C5263" t="str">
        <f t="shared" si="82"/>
        <v>55946</v>
      </c>
      <c r="D5263" t="s">
        <v>358</v>
      </c>
      <c r="E5263" t="s">
        <v>3585</v>
      </c>
      <c r="F5263" t="s">
        <v>3614</v>
      </c>
      <c r="G5263" s="144">
        <v>50.331066389999997</v>
      </c>
      <c r="H5263" t="str">
        <f>IF(VLOOKUP(A5263,$J$4:$K$19,2)="Y",IF(G5263&lt;='State Zip Codes'!$P$4,'State Zip Codes'!$P$3,IF(G5263&lt;='State Zip Codes'!$Q$4,'State Zip Codes'!$Q$3,IF(G5263&lt;='State Zip Codes'!$R$4,'State Zip Codes'!$R$3,IF(G5263&lt;='State Zip Codes'!$S$4,'State Zip Codes'!$S$3,IF(G5263&lt;='State Zip Codes'!$T$4,'State Zip Codes'!$T$3,"OUT OF TERRITORY"))))),$U$3)</f>
        <v>Zone 0</v>
      </c>
    </row>
    <row r="5264" spans="1:8" x14ac:dyDescent="0.25">
      <c r="A5264" t="s">
        <v>372</v>
      </c>
      <c r="B5264">
        <v>55069</v>
      </c>
      <c r="C5264" t="str">
        <f t="shared" si="82"/>
        <v>55069</v>
      </c>
      <c r="D5264" t="s">
        <v>358</v>
      </c>
      <c r="E5264" t="s">
        <v>3558</v>
      </c>
      <c r="F5264" t="s">
        <v>3615</v>
      </c>
      <c r="G5264" s="144">
        <v>50.952437579999994</v>
      </c>
      <c r="H5264" t="str">
        <f>IF(VLOOKUP(A5264,$J$4:$K$19,2)="Y",IF(G5264&lt;='State Zip Codes'!$P$4,'State Zip Codes'!$P$3,IF(G5264&lt;='State Zip Codes'!$Q$4,'State Zip Codes'!$Q$3,IF(G5264&lt;='State Zip Codes'!$R$4,'State Zip Codes'!$R$3,IF(G5264&lt;='State Zip Codes'!$S$4,'State Zip Codes'!$S$3,IF(G5264&lt;='State Zip Codes'!$T$4,'State Zip Codes'!$T$3,"OUT OF TERRITORY"))))),$U$3)</f>
        <v>Zone 0</v>
      </c>
    </row>
    <row r="5265" spans="1:8" x14ac:dyDescent="0.25">
      <c r="A5265" t="s">
        <v>372</v>
      </c>
      <c r="B5265">
        <v>55087</v>
      </c>
      <c r="C5265" t="str">
        <f t="shared" si="82"/>
        <v>55087</v>
      </c>
      <c r="D5265" t="s">
        <v>358</v>
      </c>
      <c r="E5265" t="s">
        <v>3572</v>
      </c>
      <c r="F5265" t="s">
        <v>2246</v>
      </c>
      <c r="G5265" s="144">
        <v>51.573808769999999</v>
      </c>
      <c r="H5265" t="str">
        <f>IF(VLOOKUP(A5265,$J$4:$K$19,2)="Y",IF(G5265&lt;='State Zip Codes'!$P$4,'State Zip Codes'!$P$3,IF(G5265&lt;='State Zip Codes'!$Q$4,'State Zip Codes'!$Q$3,IF(G5265&lt;='State Zip Codes'!$R$4,'State Zip Codes'!$R$3,IF(G5265&lt;='State Zip Codes'!$S$4,'State Zip Codes'!$S$3,IF(G5265&lt;='State Zip Codes'!$T$4,'State Zip Codes'!$T$3,"OUT OF TERRITORY"))))),$U$3)</f>
        <v>Zone 0</v>
      </c>
    </row>
    <row r="5266" spans="1:8" x14ac:dyDescent="0.25">
      <c r="A5266" t="s">
        <v>372</v>
      </c>
      <c r="B5266">
        <v>55052</v>
      </c>
      <c r="C5266" t="str">
        <f t="shared" si="82"/>
        <v>55052</v>
      </c>
      <c r="D5266" t="s">
        <v>358</v>
      </c>
      <c r="E5266" t="s">
        <v>3572</v>
      </c>
      <c r="F5266" t="s">
        <v>2532</v>
      </c>
      <c r="G5266" s="144">
        <v>51.573808769999999</v>
      </c>
      <c r="H5266" t="str">
        <f>IF(VLOOKUP(A5266,$J$4:$K$19,2)="Y",IF(G5266&lt;='State Zip Codes'!$P$4,'State Zip Codes'!$P$3,IF(G5266&lt;='State Zip Codes'!$Q$4,'State Zip Codes'!$Q$3,IF(G5266&lt;='State Zip Codes'!$R$4,'State Zip Codes'!$R$3,IF(G5266&lt;='State Zip Codes'!$S$4,'State Zip Codes'!$S$3,IF(G5266&lt;='State Zip Codes'!$T$4,'State Zip Codes'!$T$3,"OUT OF TERRITORY"))))),$U$3)</f>
        <v>Zone 0</v>
      </c>
    </row>
    <row r="5267" spans="1:8" x14ac:dyDescent="0.25">
      <c r="A5267" t="s">
        <v>372</v>
      </c>
      <c r="B5267">
        <v>55325</v>
      </c>
      <c r="C5267" t="str">
        <f t="shared" si="82"/>
        <v>55325</v>
      </c>
      <c r="D5267" t="s">
        <v>358</v>
      </c>
      <c r="E5267" t="s">
        <v>617</v>
      </c>
      <c r="F5267" t="s">
        <v>3616</v>
      </c>
      <c r="G5267" s="144">
        <v>52.816551149999995</v>
      </c>
      <c r="H5267" t="str">
        <f>IF(VLOOKUP(A5267,$J$4:$K$19,2)="Y",IF(G5267&lt;='State Zip Codes'!$P$4,'State Zip Codes'!$P$3,IF(G5267&lt;='State Zip Codes'!$Q$4,'State Zip Codes'!$Q$3,IF(G5267&lt;='State Zip Codes'!$R$4,'State Zip Codes'!$R$3,IF(G5267&lt;='State Zip Codes'!$S$4,'State Zip Codes'!$S$3,IF(G5267&lt;='State Zip Codes'!$T$4,'State Zip Codes'!$T$3,"OUT OF TERRITORY"))))),$U$3)</f>
        <v>Zone 0</v>
      </c>
    </row>
    <row r="5268" spans="1:8" x14ac:dyDescent="0.25">
      <c r="A5268" t="s">
        <v>372</v>
      </c>
      <c r="B5268">
        <v>55334</v>
      </c>
      <c r="C5268" t="str">
        <f t="shared" si="82"/>
        <v>55334</v>
      </c>
      <c r="D5268" t="s">
        <v>358</v>
      </c>
      <c r="E5268" t="s">
        <v>1760</v>
      </c>
      <c r="F5268" t="s">
        <v>3617</v>
      </c>
      <c r="G5268" s="144">
        <v>52.816551149999995</v>
      </c>
      <c r="H5268" t="str">
        <f>IF(VLOOKUP(A5268,$J$4:$K$19,2)="Y",IF(G5268&lt;='State Zip Codes'!$P$4,'State Zip Codes'!$P$3,IF(G5268&lt;='State Zip Codes'!$Q$4,'State Zip Codes'!$Q$3,IF(G5268&lt;='State Zip Codes'!$R$4,'State Zip Codes'!$R$3,IF(G5268&lt;='State Zip Codes'!$S$4,'State Zip Codes'!$S$3,IF(G5268&lt;='State Zip Codes'!$T$4,'State Zip Codes'!$T$3,"OUT OF TERRITORY"))))),$U$3)</f>
        <v>Zone 0</v>
      </c>
    </row>
    <row r="5269" spans="1:8" x14ac:dyDescent="0.25">
      <c r="A5269" t="s">
        <v>372</v>
      </c>
      <c r="B5269">
        <v>55006</v>
      </c>
      <c r="C5269" t="str">
        <f t="shared" si="82"/>
        <v>55006</v>
      </c>
      <c r="D5269" t="s">
        <v>358</v>
      </c>
      <c r="E5269" t="s">
        <v>3576</v>
      </c>
      <c r="F5269" t="s">
        <v>3618</v>
      </c>
      <c r="G5269" s="144">
        <v>52.816551149999995</v>
      </c>
      <c r="H5269" t="str">
        <f>IF(VLOOKUP(A5269,$J$4:$K$19,2)="Y",IF(G5269&lt;='State Zip Codes'!$P$4,'State Zip Codes'!$P$3,IF(G5269&lt;='State Zip Codes'!$Q$4,'State Zip Codes'!$Q$3,IF(G5269&lt;='State Zip Codes'!$R$4,'State Zip Codes'!$R$3,IF(G5269&lt;='State Zip Codes'!$S$4,'State Zip Codes'!$S$3,IF(G5269&lt;='State Zip Codes'!$T$4,'State Zip Codes'!$T$3,"OUT OF TERRITORY"))))),$U$3)</f>
        <v>Zone 0</v>
      </c>
    </row>
    <row r="5270" spans="1:8" x14ac:dyDescent="0.25">
      <c r="A5270" t="s">
        <v>372</v>
      </c>
      <c r="B5270">
        <v>56017</v>
      </c>
      <c r="C5270" t="str">
        <f t="shared" si="82"/>
        <v>56017</v>
      </c>
      <c r="D5270" t="s">
        <v>358</v>
      </c>
      <c r="E5270" t="s">
        <v>3599</v>
      </c>
      <c r="F5270" t="s">
        <v>3619</v>
      </c>
      <c r="G5270" s="144">
        <v>53.43792234</v>
      </c>
      <c r="H5270" t="str">
        <f>IF(VLOOKUP(A5270,$J$4:$K$19,2)="Y",IF(G5270&lt;='State Zip Codes'!$P$4,'State Zip Codes'!$P$3,IF(G5270&lt;='State Zip Codes'!$Q$4,'State Zip Codes'!$Q$3,IF(G5270&lt;='State Zip Codes'!$R$4,'State Zip Codes'!$R$3,IF(G5270&lt;='State Zip Codes'!$S$4,'State Zip Codes'!$S$3,IF(G5270&lt;='State Zip Codes'!$T$4,'State Zip Codes'!$T$3,"OUT OF TERRITORY"))))),$U$3)</f>
        <v>Zone 0</v>
      </c>
    </row>
    <row r="5271" spans="1:8" x14ac:dyDescent="0.25">
      <c r="A5271" t="s">
        <v>372</v>
      </c>
      <c r="B5271">
        <v>55983</v>
      </c>
      <c r="C5271" t="str">
        <f t="shared" si="82"/>
        <v>55983</v>
      </c>
      <c r="D5271" t="s">
        <v>358</v>
      </c>
      <c r="E5271" t="s">
        <v>3585</v>
      </c>
      <c r="F5271" t="s">
        <v>3620</v>
      </c>
      <c r="G5271" s="144">
        <v>53.43792234</v>
      </c>
      <c r="H5271" t="str">
        <f>IF(VLOOKUP(A5271,$J$4:$K$19,2)="Y",IF(G5271&lt;='State Zip Codes'!$P$4,'State Zip Codes'!$P$3,IF(G5271&lt;='State Zip Codes'!$Q$4,'State Zip Codes'!$Q$3,IF(G5271&lt;='State Zip Codes'!$R$4,'State Zip Codes'!$R$3,IF(G5271&lt;='State Zip Codes'!$S$4,'State Zip Codes'!$S$3,IF(G5271&lt;='State Zip Codes'!$T$4,'State Zip Codes'!$T$3,"OUT OF TERRITORY"))))),$U$3)</f>
        <v>Zone 0</v>
      </c>
    </row>
    <row r="5272" spans="1:8" x14ac:dyDescent="0.25">
      <c r="A5272" t="s">
        <v>372</v>
      </c>
      <c r="B5272">
        <v>56304</v>
      </c>
      <c r="C5272" t="str">
        <f t="shared" si="82"/>
        <v>56304</v>
      </c>
      <c r="D5272" t="s">
        <v>358</v>
      </c>
      <c r="E5272" t="s">
        <v>3567</v>
      </c>
      <c r="F5272" t="s">
        <v>760</v>
      </c>
      <c r="G5272" s="144">
        <v>53.43792234</v>
      </c>
      <c r="H5272" t="str">
        <f>IF(VLOOKUP(A5272,$J$4:$K$19,2)="Y",IF(G5272&lt;='State Zip Codes'!$P$4,'State Zip Codes'!$P$3,IF(G5272&lt;='State Zip Codes'!$Q$4,'State Zip Codes'!$Q$3,IF(G5272&lt;='State Zip Codes'!$R$4,'State Zip Codes'!$R$3,IF(G5272&lt;='State Zip Codes'!$S$4,'State Zip Codes'!$S$3,IF(G5272&lt;='State Zip Codes'!$T$4,'State Zip Codes'!$T$3,"OUT OF TERRITORY"))))),$U$3)</f>
        <v>Zone 0</v>
      </c>
    </row>
    <row r="5273" spans="1:8" x14ac:dyDescent="0.25">
      <c r="A5273" t="s">
        <v>372</v>
      </c>
      <c r="B5273">
        <v>56096</v>
      </c>
      <c r="C5273" t="str">
        <f t="shared" si="82"/>
        <v>56096</v>
      </c>
      <c r="D5273" t="s">
        <v>358</v>
      </c>
      <c r="E5273" t="s">
        <v>3599</v>
      </c>
      <c r="F5273" t="s">
        <v>3621</v>
      </c>
      <c r="G5273" s="144">
        <v>54.059293529999998</v>
      </c>
      <c r="H5273" t="str">
        <f>IF(VLOOKUP(A5273,$J$4:$K$19,2)="Y",IF(G5273&lt;='State Zip Codes'!$P$4,'State Zip Codes'!$P$3,IF(G5273&lt;='State Zip Codes'!$Q$4,'State Zip Codes'!$Q$3,IF(G5273&lt;='State Zip Codes'!$R$4,'State Zip Codes'!$R$3,IF(G5273&lt;='State Zip Codes'!$S$4,'State Zip Codes'!$S$3,IF(G5273&lt;='State Zip Codes'!$T$4,'State Zip Codes'!$T$3,"OUT OF TERRITORY"))))),$U$3)</f>
        <v>Zone 0</v>
      </c>
    </row>
    <row r="5274" spans="1:8" x14ac:dyDescent="0.25">
      <c r="A5274" t="s">
        <v>372</v>
      </c>
      <c r="B5274">
        <v>55992</v>
      </c>
      <c r="C5274" t="str">
        <f t="shared" si="82"/>
        <v>55992</v>
      </c>
      <c r="D5274" t="s">
        <v>358</v>
      </c>
      <c r="E5274" t="s">
        <v>3585</v>
      </c>
      <c r="F5274" t="s">
        <v>3622</v>
      </c>
      <c r="G5274" s="144">
        <v>54.059293529999998</v>
      </c>
      <c r="H5274" t="str">
        <f>IF(VLOOKUP(A5274,$J$4:$K$19,2)="Y",IF(G5274&lt;='State Zip Codes'!$P$4,'State Zip Codes'!$P$3,IF(G5274&lt;='State Zip Codes'!$Q$4,'State Zip Codes'!$Q$3,IF(G5274&lt;='State Zip Codes'!$R$4,'State Zip Codes'!$R$3,IF(G5274&lt;='State Zip Codes'!$S$4,'State Zip Codes'!$S$3,IF(G5274&lt;='State Zip Codes'!$T$4,'State Zip Codes'!$T$3,"OUT OF TERRITORY"))))),$U$3)</f>
        <v>Zone 0</v>
      </c>
    </row>
    <row r="5275" spans="1:8" x14ac:dyDescent="0.25">
      <c r="A5275" t="s">
        <v>372</v>
      </c>
      <c r="B5275">
        <v>55026</v>
      </c>
      <c r="C5275" t="str">
        <f t="shared" si="82"/>
        <v>55026</v>
      </c>
      <c r="D5275" t="s">
        <v>358</v>
      </c>
      <c r="E5275" t="s">
        <v>3585</v>
      </c>
      <c r="F5275" t="s">
        <v>3623</v>
      </c>
      <c r="G5275" s="144">
        <v>55.302035909999994</v>
      </c>
      <c r="H5275" t="str">
        <f>IF(VLOOKUP(A5275,$J$4:$K$19,2)="Y",IF(G5275&lt;='State Zip Codes'!$P$4,'State Zip Codes'!$P$3,IF(G5275&lt;='State Zip Codes'!$Q$4,'State Zip Codes'!$Q$3,IF(G5275&lt;='State Zip Codes'!$R$4,'State Zip Codes'!$R$3,IF(G5275&lt;='State Zip Codes'!$S$4,'State Zip Codes'!$S$3,IF(G5275&lt;='State Zip Codes'!$T$4,'State Zip Codes'!$T$3,"OUT OF TERRITORY"))))),$U$3)</f>
        <v>Zone 0</v>
      </c>
    </row>
    <row r="5276" spans="1:8" x14ac:dyDescent="0.25">
      <c r="A5276" t="s">
        <v>372</v>
      </c>
      <c r="B5276">
        <v>55312</v>
      </c>
      <c r="C5276" t="str">
        <f t="shared" si="82"/>
        <v>55312</v>
      </c>
      <c r="D5276" t="s">
        <v>358</v>
      </c>
      <c r="E5276" t="s">
        <v>3589</v>
      </c>
      <c r="F5276" t="s">
        <v>3624</v>
      </c>
      <c r="G5276" s="144">
        <v>55.923407099999999</v>
      </c>
      <c r="H5276" t="str">
        <f>IF(VLOOKUP(A5276,$J$4:$K$19,2)="Y",IF(G5276&lt;='State Zip Codes'!$P$4,'State Zip Codes'!$P$3,IF(G5276&lt;='State Zip Codes'!$Q$4,'State Zip Codes'!$Q$3,IF(G5276&lt;='State Zip Codes'!$R$4,'State Zip Codes'!$R$3,IF(G5276&lt;='State Zip Codes'!$S$4,'State Zip Codes'!$S$3,IF(G5276&lt;='State Zip Codes'!$T$4,'State Zip Codes'!$T$3,"OUT OF TERRITORY"))))),$U$3)</f>
        <v>Zone 0</v>
      </c>
    </row>
    <row r="5277" spans="1:8" x14ac:dyDescent="0.25">
      <c r="A5277" t="s">
        <v>372</v>
      </c>
      <c r="B5277">
        <v>55353</v>
      </c>
      <c r="C5277" t="str">
        <f t="shared" si="82"/>
        <v>55353</v>
      </c>
      <c r="D5277" t="s">
        <v>358</v>
      </c>
      <c r="E5277" t="s">
        <v>3208</v>
      </c>
      <c r="F5277" t="s">
        <v>3625</v>
      </c>
      <c r="G5277" s="144">
        <v>55.923407099999999</v>
      </c>
      <c r="H5277" t="str">
        <f>IF(VLOOKUP(A5277,$J$4:$K$19,2)="Y",IF(G5277&lt;='State Zip Codes'!$P$4,'State Zip Codes'!$P$3,IF(G5277&lt;='State Zip Codes'!$Q$4,'State Zip Codes'!$Q$3,IF(G5277&lt;='State Zip Codes'!$R$4,'State Zip Codes'!$R$3,IF(G5277&lt;='State Zip Codes'!$S$4,'State Zip Codes'!$S$3,IF(G5277&lt;='State Zip Codes'!$T$4,'State Zip Codes'!$T$3,"OUT OF TERRITORY"))))),$U$3)</f>
        <v>Zone 0</v>
      </c>
    </row>
    <row r="5278" spans="1:8" x14ac:dyDescent="0.25">
      <c r="A5278" t="s">
        <v>372</v>
      </c>
      <c r="B5278">
        <v>55049</v>
      </c>
      <c r="C5278" t="str">
        <f t="shared" si="82"/>
        <v>55049</v>
      </c>
      <c r="D5278" t="s">
        <v>358</v>
      </c>
      <c r="E5278" t="s">
        <v>3503</v>
      </c>
      <c r="F5278" t="s">
        <v>3626</v>
      </c>
      <c r="G5278" s="144">
        <v>55.923407099999999</v>
      </c>
      <c r="H5278" t="str">
        <f>IF(VLOOKUP(A5278,$J$4:$K$19,2)="Y",IF(G5278&lt;='State Zip Codes'!$P$4,'State Zip Codes'!$P$3,IF(G5278&lt;='State Zip Codes'!$Q$4,'State Zip Codes'!$Q$3,IF(G5278&lt;='State Zip Codes'!$R$4,'State Zip Codes'!$R$3,IF(G5278&lt;='State Zip Codes'!$S$4,'State Zip Codes'!$S$3,IF(G5278&lt;='State Zip Codes'!$T$4,'State Zip Codes'!$T$3,"OUT OF TERRITORY"))))),$U$3)</f>
        <v>Zone 0</v>
      </c>
    </row>
    <row r="5279" spans="1:8" x14ac:dyDescent="0.25">
      <c r="A5279" t="s">
        <v>372</v>
      </c>
      <c r="B5279">
        <v>56028</v>
      </c>
      <c r="C5279" t="str">
        <f t="shared" si="82"/>
        <v>56028</v>
      </c>
      <c r="D5279" t="s">
        <v>358</v>
      </c>
      <c r="E5279" t="s">
        <v>3599</v>
      </c>
      <c r="F5279" t="s">
        <v>3627</v>
      </c>
      <c r="G5279" s="144">
        <v>55.923407099999999</v>
      </c>
      <c r="H5279" t="str">
        <f>IF(VLOOKUP(A5279,$J$4:$K$19,2)="Y",IF(G5279&lt;='State Zip Codes'!$P$4,'State Zip Codes'!$P$3,IF(G5279&lt;='State Zip Codes'!$Q$4,'State Zip Codes'!$Q$3,IF(G5279&lt;='State Zip Codes'!$R$4,'State Zip Codes'!$R$3,IF(G5279&lt;='State Zip Codes'!$S$4,'State Zip Codes'!$S$3,IF(G5279&lt;='State Zip Codes'!$T$4,'State Zip Codes'!$T$3,"OUT OF TERRITORY"))))),$U$3)</f>
        <v>Zone 0</v>
      </c>
    </row>
    <row r="5280" spans="1:8" x14ac:dyDescent="0.25">
      <c r="A5280" t="s">
        <v>372</v>
      </c>
      <c r="B5280">
        <v>56330</v>
      </c>
      <c r="C5280" t="str">
        <f t="shared" si="82"/>
        <v>56330</v>
      </c>
      <c r="D5280" t="s">
        <v>358</v>
      </c>
      <c r="E5280" t="s">
        <v>3603</v>
      </c>
      <c r="F5280" t="s">
        <v>3628</v>
      </c>
      <c r="G5280" s="144">
        <v>56.544778289999996</v>
      </c>
      <c r="H5280" t="str">
        <f>IF(VLOOKUP(A5280,$J$4:$K$19,2)="Y",IF(G5280&lt;='State Zip Codes'!$P$4,'State Zip Codes'!$P$3,IF(G5280&lt;='State Zip Codes'!$Q$4,'State Zip Codes'!$Q$3,IF(G5280&lt;='State Zip Codes'!$R$4,'State Zip Codes'!$R$3,IF(G5280&lt;='State Zip Codes'!$S$4,'State Zip Codes'!$S$3,IF(G5280&lt;='State Zip Codes'!$T$4,'State Zip Codes'!$T$3,"OUT OF TERRITORY"))))),$U$3)</f>
        <v>Zone 0</v>
      </c>
    </row>
    <row r="5281" spans="1:8" x14ac:dyDescent="0.25">
      <c r="A5281" t="s">
        <v>372</v>
      </c>
      <c r="B5281">
        <v>55324</v>
      </c>
      <c r="C5281" t="str">
        <f t="shared" si="82"/>
        <v>55324</v>
      </c>
      <c r="D5281" t="s">
        <v>358</v>
      </c>
      <c r="E5281" t="s">
        <v>617</v>
      </c>
      <c r="F5281" t="s">
        <v>3629</v>
      </c>
      <c r="G5281" s="144">
        <v>56.544778289999996</v>
      </c>
      <c r="H5281" t="str">
        <f>IF(VLOOKUP(A5281,$J$4:$K$19,2)="Y",IF(G5281&lt;='State Zip Codes'!$P$4,'State Zip Codes'!$P$3,IF(G5281&lt;='State Zip Codes'!$Q$4,'State Zip Codes'!$Q$3,IF(G5281&lt;='State Zip Codes'!$R$4,'State Zip Codes'!$R$3,IF(G5281&lt;='State Zip Codes'!$S$4,'State Zip Codes'!$S$3,IF(G5281&lt;='State Zip Codes'!$T$4,'State Zip Codes'!$T$3,"OUT OF TERRITORY"))))),$U$3)</f>
        <v>Zone 0</v>
      </c>
    </row>
    <row r="5282" spans="1:8" x14ac:dyDescent="0.25">
      <c r="A5282" t="s">
        <v>372</v>
      </c>
      <c r="B5282">
        <v>56357</v>
      </c>
      <c r="C5282" t="str">
        <f t="shared" si="82"/>
        <v>56357</v>
      </c>
      <c r="D5282" t="s">
        <v>358</v>
      </c>
      <c r="E5282" t="s">
        <v>2410</v>
      </c>
      <c r="F5282" t="s">
        <v>1421</v>
      </c>
      <c r="G5282" s="144">
        <v>56.544778289999996</v>
      </c>
      <c r="H5282" t="str">
        <f>IF(VLOOKUP(A5282,$J$4:$K$19,2)="Y",IF(G5282&lt;='State Zip Codes'!$P$4,'State Zip Codes'!$P$3,IF(G5282&lt;='State Zip Codes'!$Q$4,'State Zip Codes'!$Q$3,IF(G5282&lt;='State Zip Codes'!$R$4,'State Zip Codes'!$R$3,IF(G5282&lt;='State Zip Codes'!$S$4,'State Zip Codes'!$S$3,IF(G5282&lt;='State Zip Codes'!$T$4,'State Zip Codes'!$T$3,"OUT OF TERRITORY"))))),$U$3)</f>
        <v>Zone 0</v>
      </c>
    </row>
    <row r="5283" spans="1:8" x14ac:dyDescent="0.25">
      <c r="A5283" t="s">
        <v>372</v>
      </c>
      <c r="B5283">
        <v>56050</v>
      </c>
      <c r="C5283" t="str">
        <f t="shared" si="82"/>
        <v>56050</v>
      </c>
      <c r="D5283" t="s">
        <v>358</v>
      </c>
      <c r="E5283" t="s">
        <v>3599</v>
      </c>
      <c r="F5283" t="s">
        <v>3630</v>
      </c>
      <c r="G5283" s="144">
        <v>57.166149479999994</v>
      </c>
      <c r="H5283" t="str">
        <f>IF(VLOOKUP(A5283,$J$4:$K$19,2)="Y",IF(G5283&lt;='State Zip Codes'!$P$4,'State Zip Codes'!$P$3,IF(G5283&lt;='State Zip Codes'!$Q$4,'State Zip Codes'!$Q$3,IF(G5283&lt;='State Zip Codes'!$R$4,'State Zip Codes'!$R$3,IF(G5283&lt;='State Zip Codes'!$S$4,'State Zip Codes'!$S$3,IF(G5283&lt;='State Zip Codes'!$T$4,'State Zip Codes'!$T$3,"OUT OF TERRITORY"))))),$U$3)</f>
        <v>Zone 0</v>
      </c>
    </row>
    <row r="5284" spans="1:8" x14ac:dyDescent="0.25">
      <c r="A5284" t="s">
        <v>372</v>
      </c>
      <c r="B5284">
        <v>55350</v>
      </c>
      <c r="C5284" t="str">
        <f t="shared" si="82"/>
        <v>55350</v>
      </c>
      <c r="D5284" t="s">
        <v>358</v>
      </c>
      <c r="E5284" t="s">
        <v>3589</v>
      </c>
      <c r="F5284" t="s">
        <v>3631</v>
      </c>
      <c r="G5284" s="144">
        <v>57.166149479999994</v>
      </c>
      <c r="H5284" t="str">
        <f>IF(VLOOKUP(A5284,$J$4:$K$19,2)="Y",IF(G5284&lt;='State Zip Codes'!$P$4,'State Zip Codes'!$P$3,IF(G5284&lt;='State Zip Codes'!$Q$4,'State Zip Codes'!$Q$3,IF(G5284&lt;='State Zip Codes'!$R$4,'State Zip Codes'!$R$3,IF(G5284&lt;='State Zip Codes'!$S$4,'State Zip Codes'!$S$3,IF(G5284&lt;='State Zip Codes'!$T$4,'State Zip Codes'!$T$3,"OUT OF TERRITORY"))))),$U$3)</f>
        <v>Zone 0</v>
      </c>
    </row>
    <row r="5285" spans="1:8" x14ac:dyDescent="0.25">
      <c r="A5285" t="s">
        <v>372</v>
      </c>
      <c r="B5285">
        <v>56353</v>
      </c>
      <c r="C5285" t="str">
        <f t="shared" si="82"/>
        <v>56353</v>
      </c>
      <c r="D5285" t="s">
        <v>358</v>
      </c>
      <c r="E5285" t="s">
        <v>3603</v>
      </c>
      <c r="F5285" t="s">
        <v>3632</v>
      </c>
      <c r="G5285" s="144">
        <v>57.787520669999999</v>
      </c>
      <c r="H5285" t="str">
        <f>IF(VLOOKUP(A5285,$J$4:$K$19,2)="Y",IF(G5285&lt;='State Zip Codes'!$P$4,'State Zip Codes'!$P$3,IF(G5285&lt;='State Zip Codes'!$Q$4,'State Zip Codes'!$Q$3,IF(G5285&lt;='State Zip Codes'!$R$4,'State Zip Codes'!$R$3,IF(G5285&lt;='State Zip Codes'!$S$4,'State Zip Codes'!$S$3,IF(G5285&lt;='State Zip Codes'!$T$4,'State Zip Codes'!$T$3,"OUT OF TERRITORY"))))),$U$3)</f>
        <v>Zone 0</v>
      </c>
    </row>
    <row r="5286" spans="1:8" x14ac:dyDescent="0.25">
      <c r="A5286" t="s">
        <v>372</v>
      </c>
      <c r="B5286">
        <v>55985</v>
      </c>
      <c r="C5286" t="str">
        <f t="shared" si="82"/>
        <v>55985</v>
      </c>
      <c r="D5286" t="s">
        <v>358</v>
      </c>
      <c r="E5286" t="s">
        <v>3633</v>
      </c>
      <c r="F5286" t="s">
        <v>3634</v>
      </c>
      <c r="G5286" s="144">
        <v>58.408891859999997</v>
      </c>
      <c r="H5286" t="str">
        <f>IF(VLOOKUP(A5286,$J$4:$K$19,2)="Y",IF(G5286&lt;='State Zip Codes'!$P$4,'State Zip Codes'!$P$3,IF(G5286&lt;='State Zip Codes'!$Q$4,'State Zip Codes'!$Q$3,IF(G5286&lt;='State Zip Codes'!$R$4,'State Zip Codes'!$R$3,IF(G5286&lt;='State Zip Codes'!$S$4,'State Zip Codes'!$S$3,IF(G5286&lt;='State Zip Codes'!$T$4,'State Zip Codes'!$T$3,"OUT OF TERRITORY"))))),$U$3)</f>
        <v>Zone 0</v>
      </c>
    </row>
    <row r="5287" spans="1:8" x14ac:dyDescent="0.25">
      <c r="A5287" t="s">
        <v>372</v>
      </c>
      <c r="B5287">
        <v>55030</v>
      </c>
      <c r="C5287" t="str">
        <f t="shared" si="82"/>
        <v>55030</v>
      </c>
      <c r="D5287" t="s">
        <v>358</v>
      </c>
      <c r="E5287" t="s">
        <v>420</v>
      </c>
      <c r="F5287" t="s">
        <v>3635</v>
      </c>
      <c r="G5287" s="144">
        <v>58.408891859999997</v>
      </c>
      <c r="H5287" t="str">
        <f>IF(VLOOKUP(A5287,$J$4:$K$19,2)="Y",IF(G5287&lt;='State Zip Codes'!$P$4,'State Zip Codes'!$P$3,IF(G5287&lt;='State Zip Codes'!$Q$4,'State Zip Codes'!$Q$3,IF(G5287&lt;='State Zip Codes'!$R$4,'State Zip Codes'!$R$3,IF(G5287&lt;='State Zip Codes'!$S$4,'State Zip Codes'!$S$3,IF(G5287&lt;='State Zip Codes'!$T$4,'State Zip Codes'!$T$3,"OUT OF TERRITORY"))))),$U$3)</f>
        <v>Zone 0</v>
      </c>
    </row>
    <row r="5288" spans="1:8" x14ac:dyDescent="0.25">
      <c r="A5288" t="s">
        <v>372</v>
      </c>
      <c r="B5288">
        <v>56063</v>
      </c>
      <c r="C5288" t="str">
        <f t="shared" si="82"/>
        <v>56063</v>
      </c>
      <c r="D5288" t="s">
        <v>358</v>
      </c>
      <c r="E5288" t="s">
        <v>3636</v>
      </c>
      <c r="F5288" t="s">
        <v>3637</v>
      </c>
      <c r="G5288" s="144">
        <v>58.408891859999997</v>
      </c>
      <c r="H5288" t="str">
        <f>IF(VLOOKUP(A5288,$J$4:$K$19,2)="Y",IF(G5288&lt;='State Zip Codes'!$P$4,'State Zip Codes'!$P$3,IF(G5288&lt;='State Zip Codes'!$Q$4,'State Zip Codes'!$Q$3,IF(G5288&lt;='State Zip Codes'!$R$4,'State Zip Codes'!$R$3,IF(G5288&lt;='State Zip Codes'!$S$4,'State Zip Codes'!$S$3,IF(G5288&lt;='State Zip Codes'!$T$4,'State Zip Codes'!$T$3,"OUT OF TERRITORY"))))),$U$3)</f>
        <v>Zone 0</v>
      </c>
    </row>
    <row r="5289" spans="1:8" x14ac:dyDescent="0.25">
      <c r="A5289" t="s">
        <v>372</v>
      </c>
      <c r="B5289">
        <v>56082</v>
      </c>
      <c r="C5289" t="str">
        <f t="shared" si="82"/>
        <v>56082</v>
      </c>
      <c r="D5289" t="s">
        <v>358</v>
      </c>
      <c r="E5289" t="s">
        <v>3638</v>
      </c>
      <c r="F5289" t="s">
        <v>2229</v>
      </c>
      <c r="G5289" s="144">
        <v>59.030263049999995</v>
      </c>
      <c r="H5289" t="str">
        <f>IF(VLOOKUP(A5289,$J$4:$K$19,2)="Y",IF(G5289&lt;='State Zip Codes'!$P$4,'State Zip Codes'!$P$3,IF(G5289&lt;='State Zip Codes'!$Q$4,'State Zip Codes'!$Q$3,IF(G5289&lt;='State Zip Codes'!$R$4,'State Zip Codes'!$R$3,IF(G5289&lt;='State Zip Codes'!$S$4,'State Zip Codes'!$S$3,IF(G5289&lt;='State Zip Codes'!$T$4,'State Zip Codes'!$T$3,"OUT OF TERRITORY"))))),$U$3)</f>
        <v>Zone 0</v>
      </c>
    </row>
    <row r="5290" spans="1:8" x14ac:dyDescent="0.25">
      <c r="A5290" t="s">
        <v>372</v>
      </c>
      <c r="B5290">
        <v>56329</v>
      </c>
      <c r="C5290" t="str">
        <f t="shared" si="82"/>
        <v>56329</v>
      </c>
      <c r="D5290" t="s">
        <v>358</v>
      </c>
      <c r="E5290" t="s">
        <v>2410</v>
      </c>
      <c r="F5290" t="s">
        <v>3639</v>
      </c>
      <c r="G5290" s="144">
        <v>59.030263049999995</v>
      </c>
      <c r="H5290" t="str">
        <f>IF(VLOOKUP(A5290,$J$4:$K$19,2)="Y",IF(G5290&lt;='State Zip Codes'!$P$4,'State Zip Codes'!$P$3,IF(G5290&lt;='State Zip Codes'!$Q$4,'State Zip Codes'!$Q$3,IF(G5290&lt;='State Zip Codes'!$R$4,'State Zip Codes'!$R$3,IF(G5290&lt;='State Zip Codes'!$S$4,'State Zip Codes'!$S$3,IF(G5290&lt;='State Zip Codes'!$T$4,'State Zip Codes'!$T$3,"OUT OF TERRITORY"))))),$U$3)</f>
        <v>Zone 0</v>
      </c>
    </row>
    <row r="5291" spans="1:8" x14ac:dyDescent="0.25">
      <c r="A5291" t="s">
        <v>372</v>
      </c>
      <c r="B5291">
        <v>56372</v>
      </c>
      <c r="C5291" t="str">
        <f t="shared" si="82"/>
        <v>56372</v>
      </c>
      <c r="D5291" t="s">
        <v>358</v>
      </c>
      <c r="E5291" t="s">
        <v>3208</v>
      </c>
      <c r="F5291" t="s">
        <v>760</v>
      </c>
      <c r="G5291" s="144">
        <v>59.651634239999993</v>
      </c>
      <c r="H5291" t="str">
        <f>IF(VLOOKUP(A5291,$J$4:$K$19,2)="Y",IF(G5291&lt;='State Zip Codes'!$P$4,'State Zip Codes'!$P$3,IF(G5291&lt;='State Zip Codes'!$Q$4,'State Zip Codes'!$Q$3,IF(G5291&lt;='State Zip Codes'!$R$4,'State Zip Codes'!$R$3,IF(G5291&lt;='State Zip Codes'!$S$4,'State Zip Codes'!$S$3,IF(G5291&lt;='State Zip Codes'!$T$4,'State Zip Codes'!$T$3,"OUT OF TERRITORY"))))),$U$3)</f>
        <v>Zone 0</v>
      </c>
    </row>
    <row r="5292" spans="1:8" x14ac:dyDescent="0.25">
      <c r="A5292" t="s">
        <v>372</v>
      </c>
      <c r="B5292">
        <v>56393</v>
      </c>
      <c r="C5292" t="str">
        <f t="shared" si="82"/>
        <v>56393</v>
      </c>
      <c r="D5292" t="s">
        <v>358</v>
      </c>
      <c r="E5292" t="s">
        <v>3208</v>
      </c>
      <c r="F5292" t="s">
        <v>760</v>
      </c>
      <c r="G5292" s="144">
        <v>59.651634239999993</v>
      </c>
      <c r="H5292" t="str">
        <f>IF(VLOOKUP(A5292,$J$4:$K$19,2)="Y",IF(G5292&lt;='State Zip Codes'!$P$4,'State Zip Codes'!$P$3,IF(G5292&lt;='State Zip Codes'!$Q$4,'State Zip Codes'!$Q$3,IF(G5292&lt;='State Zip Codes'!$R$4,'State Zip Codes'!$R$3,IF(G5292&lt;='State Zip Codes'!$S$4,'State Zip Codes'!$S$3,IF(G5292&lt;='State Zip Codes'!$T$4,'State Zip Codes'!$T$3,"OUT OF TERRITORY"))))),$U$3)</f>
        <v>Zone 0</v>
      </c>
    </row>
    <row r="5293" spans="1:8" x14ac:dyDescent="0.25">
      <c r="A5293" t="s">
        <v>372</v>
      </c>
      <c r="B5293">
        <v>56395</v>
      </c>
      <c r="C5293" t="str">
        <f t="shared" si="82"/>
        <v>56395</v>
      </c>
      <c r="D5293" t="s">
        <v>358</v>
      </c>
      <c r="E5293" t="s">
        <v>3208</v>
      </c>
      <c r="F5293" t="s">
        <v>760</v>
      </c>
      <c r="G5293" s="144">
        <v>59.651634239999993</v>
      </c>
      <c r="H5293" t="str">
        <f>IF(VLOOKUP(A5293,$J$4:$K$19,2)="Y",IF(G5293&lt;='State Zip Codes'!$P$4,'State Zip Codes'!$P$3,IF(G5293&lt;='State Zip Codes'!$Q$4,'State Zip Codes'!$Q$3,IF(G5293&lt;='State Zip Codes'!$R$4,'State Zip Codes'!$R$3,IF(G5293&lt;='State Zip Codes'!$S$4,'State Zip Codes'!$S$3,IF(G5293&lt;='State Zip Codes'!$T$4,'State Zip Codes'!$T$3,"OUT OF TERRITORY"))))),$U$3)</f>
        <v>Zone 0</v>
      </c>
    </row>
    <row r="5294" spans="1:8" x14ac:dyDescent="0.25">
      <c r="A5294" t="s">
        <v>372</v>
      </c>
      <c r="B5294">
        <v>56396</v>
      </c>
      <c r="C5294" t="str">
        <f t="shared" si="82"/>
        <v>56396</v>
      </c>
      <c r="D5294" t="s">
        <v>358</v>
      </c>
      <c r="E5294" t="s">
        <v>3208</v>
      </c>
      <c r="F5294" t="s">
        <v>760</v>
      </c>
      <c r="G5294" s="144">
        <v>59.651634239999993</v>
      </c>
      <c r="H5294" t="str">
        <f>IF(VLOOKUP(A5294,$J$4:$K$19,2)="Y",IF(G5294&lt;='State Zip Codes'!$P$4,'State Zip Codes'!$P$3,IF(G5294&lt;='State Zip Codes'!$Q$4,'State Zip Codes'!$Q$3,IF(G5294&lt;='State Zip Codes'!$R$4,'State Zip Codes'!$R$3,IF(G5294&lt;='State Zip Codes'!$S$4,'State Zip Codes'!$S$3,IF(G5294&lt;='State Zip Codes'!$T$4,'State Zip Codes'!$T$3,"OUT OF TERRITORY"))))),$U$3)</f>
        <v>Zone 0</v>
      </c>
    </row>
    <row r="5295" spans="1:8" x14ac:dyDescent="0.25">
      <c r="A5295" t="s">
        <v>372</v>
      </c>
      <c r="B5295">
        <v>56399</v>
      </c>
      <c r="C5295" t="str">
        <f t="shared" si="82"/>
        <v>56399</v>
      </c>
      <c r="D5295" t="s">
        <v>358</v>
      </c>
      <c r="E5295" t="s">
        <v>3208</v>
      </c>
      <c r="F5295" t="s">
        <v>760</v>
      </c>
      <c r="G5295" s="144">
        <v>59.651634239999993</v>
      </c>
      <c r="H5295" t="str">
        <f>IF(VLOOKUP(A5295,$J$4:$K$19,2)="Y",IF(G5295&lt;='State Zip Codes'!$P$4,'State Zip Codes'!$P$3,IF(G5295&lt;='State Zip Codes'!$Q$4,'State Zip Codes'!$Q$3,IF(G5295&lt;='State Zip Codes'!$R$4,'State Zip Codes'!$R$3,IF(G5295&lt;='State Zip Codes'!$S$4,'State Zip Codes'!$S$3,IF(G5295&lt;='State Zip Codes'!$T$4,'State Zip Codes'!$T$3,"OUT OF TERRITORY"))))),$U$3)</f>
        <v>Zone 0</v>
      </c>
    </row>
    <row r="5296" spans="1:8" x14ac:dyDescent="0.25">
      <c r="A5296" t="s">
        <v>372</v>
      </c>
      <c r="B5296">
        <v>56301</v>
      </c>
      <c r="C5296" t="str">
        <f t="shared" si="82"/>
        <v>56301</v>
      </c>
      <c r="D5296" t="s">
        <v>358</v>
      </c>
      <c r="E5296" t="s">
        <v>3208</v>
      </c>
      <c r="F5296" t="s">
        <v>760</v>
      </c>
      <c r="G5296" s="144">
        <v>59.651634239999993</v>
      </c>
      <c r="H5296" t="str">
        <f>IF(VLOOKUP(A5296,$J$4:$K$19,2)="Y",IF(G5296&lt;='State Zip Codes'!$P$4,'State Zip Codes'!$P$3,IF(G5296&lt;='State Zip Codes'!$Q$4,'State Zip Codes'!$Q$3,IF(G5296&lt;='State Zip Codes'!$R$4,'State Zip Codes'!$R$3,IF(G5296&lt;='State Zip Codes'!$S$4,'State Zip Codes'!$S$3,IF(G5296&lt;='State Zip Codes'!$T$4,'State Zip Codes'!$T$3,"OUT OF TERRITORY"))))),$U$3)</f>
        <v>Zone 0</v>
      </c>
    </row>
    <row r="5297" spans="1:8" x14ac:dyDescent="0.25">
      <c r="A5297" t="s">
        <v>372</v>
      </c>
      <c r="B5297">
        <v>56358</v>
      </c>
      <c r="C5297" t="str">
        <f t="shared" si="82"/>
        <v>56358</v>
      </c>
      <c r="D5297" t="s">
        <v>358</v>
      </c>
      <c r="E5297" t="s">
        <v>3640</v>
      </c>
      <c r="F5297" t="s">
        <v>3641</v>
      </c>
      <c r="G5297" s="144">
        <v>59.651634239999993</v>
      </c>
      <c r="H5297" t="str">
        <f>IF(VLOOKUP(A5297,$J$4:$K$19,2)="Y",IF(G5297&lt;='State Zip Codes'!$P$4,'State Zip Codes'!$P$3,IF(G5297&lt;='State Zip Codes'!$Q$4,'State Zip Codes'!$Q$3,IF(G5297&lt;='State Zip Codes'!$R$4,'State Zip Codes'!$R$3,IF(G5297&lt;='State Zip Codes'!$S$4,'State Zip Codes'!$S$3,IF(G5297&lt;='State Zip Codes'!$T$4,'State Zip Codes'!$T$3,"OUT OF TERRITORY"))))),$U$3)</f>
        <v>Zone 0</v>
      </c>
    </row>
    <row r="5298" spans="1:8" x14ac:dyDescent="0.25">
      <c r="A5298" t="s">
        <v>372</v>
      </c>
      <c r="B5298">
        <v>55041</v>
      </c>
      <c r="C5298" t="str">
        <f t="shared" si="82"/>
        <v>55041</v>
      </c>
      <c r="D5298" t="s">
        <v>358</v>
      </c>
      <c r="E5298" t="s">
        <v>3642</v>
      </c>
      <c r="F5298" t="s">
        <v>687</v>
      </c>
      <c r="G5298" s="144">
        <v>60.273005429999998</v>
      </c>
      <c r="H5298" t="str">
        <f>IF(VLOOKUP(A5298,$J$4:$K$19,2)="Y",IF(G5298&lt;='State Zip Codes'!$P$4,'State Zip Codes'!$P$3,IF(G5298&lt;='State Zip Codes'!$Q$4,'State Zip Codes'!$Q$3,IF(G5298&lt;='State Zip Codes'!$R$4,'State Zip Codes'!$R$3,IF(G5298&lt;='State Zip Codes'!$S$4,'State Zip Codes'!$S$3,IF(G5298&lt;='State Zip Codes'!$T$4,'State Zip Codes'!$T$3,"OUT OF TERRITORY"))))),$U$3)</f>
        <v>Zone 1</v>
      </c>
    </row>
    <row r="5299" spans="1:8" x14ac:dyDescent="0.25">
      <c r="A5299" t="s">
        <v>372</v>
      </c>
      <c r="B5299">
        <v>55956</v>
      </c>
      <c r="C5299" t="str">
        <f t="shared" si="82"/>
        <v>55956</v>
      </c>
      <c r="D5299" t="s">
        <v>358</v>
      </c>
      <c r="E5299" t="s">
        <v>3642</v>
      </c>
      <c r="F5299" t="s">
        <v>3643</v>
      </c>
      <c r="G5299" s="144">
        <v>60.894376619999996</v>
      </c>
      <c r="H5299" t="str">
        <f>IF(VLOOKUP(A5299,$J$4:$K$19,2)="Y",IF(G5299&lt;='State Zip Codes'!$P$4,'State Zip Codes'!$P$3,IF(G5299&lt;='State Zip Codes'!$Q$4,'State Zip Codes'!$Q$3,IF(G5299&lt;='State Zip Codes'!$R$4,'State Zip Codes'!$R$3,IF(G5299&lt;='State Zip Codes'!$S$4,'State Zip Codes'!$S$3,IF(G5299&lt;='State Zip Codes'!$T$4,'State Zip Codes'!$T$3,"OUT OF TERRITORY"))))),$U$3)</f>
        <v>Zone 1</v>
      </c>
    </row>
    <row r="5300" spans="1:8" x14ac:dyDescent="0.25">
      <c r="A5300" t="s">
        <v>372</v>
      </c>
      <c r="B5300">
        <v>55355</v>
      </c>
      <c r="C5300" t="str">
        <f t="shared" si="82"/>
        <v>55355</v>
      </c>
      <c r="D5300" t="s">
        <v>358</v>
      </c>
      <c r="E5300" t="s">
        <v>617</v>
      </c>
      <c r="F5300" t="s">
        <v>2219</v>
      </c>
      <c r="G5300" s="144">
        <v>60.894376619999996</v>
      </c>
      <c r="H5300" t="str">
        <f>IF(VLOOKUP(A5300,$J$4:$K$19,2)="Y",IF(G5300&lt;='State Zip Codes'!$P$4,'State Zip Codes'!$P$3,IF(G5300&lt;='State Zip Codes'!$Q$4,'State Zip Codes'!$Q$3,IF(G5300&lt;='State Zip Codes'!$R$4,'State Zip Codes'!$R$3,IF(G5300&lt;='State Zip Codes'!$S$4,'State Zip Codes'!$S$3,IF(G5300&lt;='State Zip Codes'!$T$4,'State Zip Codes'!$T$3,"OUT OF TERRITORY"))))),$U$3)</f>
        <v>Zone 1</v>
      </c>
    </row>
    <row r="5301" spans="1:8" x14ac:dyDescent="0.25">
      <c r="A5301" t="s">
        <v>372</v>
      </c>
      <c r="B5301">
        <v>55063</v>
      </c>
      <c r="C5301" t="str">
        <f t="shared" si="82"/>
        <v>55063</v>
      </c>
      <c r="D5301" t="s">
        <v>358</v>
      </c>
      <c r="E5301" t="s">
        <v>420</v>
      </c>
      <c r="F5301" t="s">
        <v>3644</v>
      </c>
      <c r="G5301" s="144">
        <v>60.894376619999996</v>
      </c>
      <c r="H5301" t="str">
        <f>IF(VLOOKUP(A5301,$J$4:$K$19,2)="Y",IF(G5301&lt;='State Zip Codes'!$P$4,'State Zip Codes'!$P$3,IF(G5301&lt;='State Zip Codes'!$Q$4,'State Zip Codes'!$Q$3,IF(G5301&lt;='State Zip Codes'!$R$4,'State Zip Codes'!$R$3,IF(G5301&lt;='State Zip Codes'!$S$4,'State Zip Codes'!$S$3,IF(G5301&lt;='State Zip Codes'!$T$4,'State Zip Codes'!$T$3,"OUT OF TERRITORY"))))),$U$3)</f>
        <v>Zone 1</v>
      </c>
    </row>
    <row r="5302" spans="1:8" x14ac:dyDescent="0.25">
      <c r="A5302" t="s">
        <v>372</v>
      </c>
      <c r="B5302">
        <v>56387</v>
      </c>
      <c r="C5302" t="str">
        <f t="shared" si="82"/>
        <v>56387</v>
      </c>
      <c r="D5302" t="s">
        <v>358</v>
      </c>
      <c r="E5302" t="s">
        <v>3208</v>
      </c>
      <c r="F5302" t="s">
        <v>3645</v>
      </c>
      <c r="G5302" s="144">
        <v>60.894376619999996</v>
      </c>
      <c r="H5302" t="str">
        <f>IF(VLOOKUP(A5302,$J$4:$K$19,2)="Y",IF(G5302&lt;='State Zip Codes'!$P$4,'State Zip Codes'!$P$3,IF(G5302&lt;='State Zip Codes'!$Q$4,'State Zip Codes'!$Q$3,IF(G5302&lt;='State Zip Codes'!$R$4,'State Zip Codes'!$R$3,IF(G5302&lt;='State Zip Codes'!$S$4,'State Zip Codes'!$S$3,IF(G5302&lt;='State Zip Codes'!$T$4,'State Zip Codes'!$T$3,"OUT OF TERRITORY"))))),$U$3)</f>
        <v>Zone 1</v>
      </c>
    </row>
    <row r="5303" spans="1:8" x14ac:dyDescent="0.25">
      <c r="A5303" t="s">
        <v>372</v>
      </c>
      <c r="B5303">
        <v>56379</v>
      </c>
      <c r="C5303" t="str">
        <f t="shared" si="82"/>
        <v>56379</v>
      </c>
      <c r="D5303" t="s">
        <v>358</v>
      </c>
      <c r="E5303" t="s">
        <v>2410</v>
      </c>
      <c r="F5303" t="s">
        <v>3646</v>
      </c>
      <c r="G5303" s="144">
        <v>60.894376619999996</v>
      </c>
      <c r="H5303" t="str">
        <f>IF(VLOOKUP(A5303,$J$4:$K$19,2)="Y",IF(G5303&lt;='State Zip Codes'!$P$4,'State Zip Codes'!$P$3,IF(G5303&lt;='State Zip Codes'!$Q$4,'State Zip Codes'!$Q$3,IF(G5303&lt;='State Zip Codes'!$R$4,'State Zip Codes'!$R$3,IF(G5303&lt;='State Zip Codes'!$S$4,'State Zip Codes'!$S$3,IF(G5303&lt;='State Zip Codes'!$T$4,'State Zip Codes'!$T$3,"OUT OF TERRITORY"))))),$U$3)</f>
        <v>Zone 1</v>
      </c>
    </row>
    <row r="5304" spans="1:8" x14ac:dyDescent="0.25">
      <c r="A5304" t="s">
        <v>372</v>
      </c>
      <c r="B5304">
        <v>56388</v>
      </c>
      <c r="C5304" t="str">
        <f t="shared" si="82"/>
        <v>56388</v>
      </c>
      <c r="D5304" t="s">
        <v>358</v>
      </c>
      <c r="E5304" t="s">
        <v>3208</v>
      </c>
      <c r="F5304" t="s">
        <v>760</v>
      </c>
      <c r="G5304" s="144">
        <v>61.515747809999993</v>
      </c>
      <c r="H5304" t="str">
        <f>IF(VLOOKUP(A5304,$J$4:$K$19,2)="Y",IF(G5304&lt;='State Zip Codes'!$P$4,'State Zip Codes'!$P$3,IF(G5304&lt;='State Zip Codes'!$Q$4,'State Zip Codes'!$Q$3,IF(G5304&lt;='State Zip Codes'!$R$4,'State Zip Codes'!$R$3,IF(G5304&lt;='State Zip Codes'!$S$4,'State Zip Codes'!$S$3,IF(G5304&lt;='State Zip Codes'!$T$4,'State Zip Codes'!$T$3,"OUT OF TERRITORY"))))),$U$3)</f>
        <v>Zone 1</v>
      </c>
    </row>
    <row r="5305" spans="1:8" x14ac:dyDescent="0.25">
      <c r="A5305" t="s">
        <v>372</v>
      </c>
      <c r="B5305">
        <v>55389</v>
      </c>
      <c r="C5305" t="str">
        <f t="shared" si="82"/>
        <v>55389</v>
      </c>
      <c r="D5305" t="s">
        <v>358</v>
      </c>
      <c r="E5305" t="s">
        <v>617</v>
      </c>
      <c r="F5305" t="s">
        <v>412</v>
      </c>
      <c r="G5305" s="144">
        <v>61.515747809999993</v>
      </c>
      <c r="H5305" t="str">
        <f>IF(VLOOKUP(A5305,$J$4:$K$19,2)="Y",IF(G5305&lt;='State Zip Codes'!$P$4,'State Zip Codes'!$P$3,IF(G5305&lt;='State Zip Codes'!$Q$4,'State Zip Codes'!$Q$3,IF(G5305&lt;='State Zip Codes'!$R$4,'State Zip Codes'!$R$3,IF(G5305&lt;='State Zip Codes'!$S$4,'State Zip Codes'!$S$3,IF(G5305&lt;='State Zip Codes'!$T$4,'State Zip Codes'!$T$3,"OUT OF TERRITORY"))))),$U$3)</f>
        <v>Zone 1</v>
      </c>
    </row>
    <row r="5306" spans="1:8" x14ac:dyDescent="0.25">
      <c r="A5306" t="s">
        <v>372</v>
      </c>
      <c r="B5306">
        <v>55385</v>
      </c>
      <c r="C5306" t="str">
        <f t="shared" si="82"/>
        <v>55385</v>
      </c>
      <c r="D5306" t="s">
        <v>358</v>
      </c>
      <c r="E5306" t="s">
        <v>3589</v>
      </c>
      <c r="F5306" t="s">
        <v>3647</v>
      </c>
      <c r="G5306" s="144">
        <v>61.515747809999993</v>
      </c>
      <c r="H5306" t="str">
        <f>IF(VLOOKUP(A5306,$J$4:$K$19,2)="Y",IF(G5306&lt;='State Zip Codes'!$P$4,'State Zip Codes'!$P$3,IF(G5306&lt;='State Zip Codes'!$Q$4,'State Zip Codes'!$Q$3,IF(G5306&lt;='State Zip Codes'!$R$4,'State Zip Codes'!$R$3,IF(G5306&lt;='State Zip Codes'!$S$4,'State Zip Codes'!$S$3,IF(G5306&lt;='State Zip Codes'!$T$4,'State Zip Codes'!$T$3,"OUT OF TERRITORY"))))),$U$3)</f>
        <v>Zone 1</v>
      </c>
    </row>
    <row r="5307" spans="1:8" x14ac:dyDescent="0.25">
      <c r="A5307" t="s">
        <v>372</v>
      </c>
      <c r="B5307">
        <v>55396</v>
      </c>
      <c r="C5307" t="str">
        <f t="shared" si="82"/>
        <v>55396</v>
      </c>
      <c r="D5307" t="s">
        <v>358</v>
      </c>
      <c r="E5307" t="s">
        <v>1760</v>
      </c>
      <c r="F5307" t="s">
        <v>3648</v>
      </c>
      <c r="G5307" s="144">
        <v>62.137118999999998</v>
      </c>
      <c r="H5307" t="str">
        <f>IF(VLOOKUP(A5307,$J$4:$K$19,2)="Y",IF(G5307&lt;='State Zip Codes'!$P$4,'State Zip Codes'!$P$3,IF(G5307&lt;='State Zip Codes'!$Q$4,'State Zip Codes'!$Q$3,IF(G5307&lt;='State Zip Codes'!$R$4,'State Zip Codes'!$R$3,IF(G5307&lt;='State Zip Codes'!$S$4,'State Zip Codes'!$S$3,IF(G5307&lt;='State Zip Codes'!$T$4,'State Zip Codes'!$T$3,"OUT OF TERRITORY"))))),$U$3)</f>
        <v>Zone 1</v>
      </c>
    </row>
    <row r="5308" spans="1:8" x14ac:dyDescent="0.25">
      <c r="A5308" t="s">
        <v>372</v>
      </c>
      <c r="B5308">
        <v>55036</v>
      </c>
      <c r="C5308" t="str">
        <f t="shared" si="82"/>
        <v>55036</v>
      </c>
      <c r="D5308" t="s">
        <v>358</v>
      </c>
      <c r="E5308" t="s">
        <v>420</v>
      </c>
      <c r="F5308" t="s">
        <v>3649</v>
      </c>
      <c r="G5308" s="144">
        <v>62.137118999999998</v>
      </c>
      <c r="H5308" t="str">
        <f>IF(VLOOKUP(A5308,$J$4:$K$19,2)="Y",IF(G5308&lt;='State Zip Codes'!$P$4,'State Zip Codes'!$P$3,IF(G5308&lt;='State Zip Codes'!$Q$4,'State Zip Codes'!$Q$3,IF(G5308&lt;='State Zip Codes'!$R$4,'State Zip Codes'!$R$3,IF(G5308&lt;='State Zip Codes'!$S$4,'State Zip Codes'!$S$3,IF(G5308&lt;='State Zip Codes'!$T$4,'State Zip Codes'!$T$3,"OUT OF TERRITORY"))))),$U$3)</f>
        <v>Zone 1</v>
      </c>
    </row>
    <row r="5309" spans="1:8" x14ac:dyDescent="0.25">
      <c r="A5309" t="s">
        <v>372</v>
      </c>
      <c r="B5309">
        <v>56303</v>
      </c>
      <c r="C5309" t="str">
        <f t="shared" si="82"/>
        <v>56303</v>
      </c>
      <c r="D5309" t="s">
        <v>358</v>
      </c>
      <c r="E5309" t="s">
        <v>3208</v>
      </c>
      <c r="F5309" t="s">
        <v>760</v>
      </c>
      <c r="G5309" s="144">
        <v>62.137118999999998</v>
      </c>
      <c r="H5309" t="str">
        <f>IF(VLOOKUP(A5309,$J$4:$K$19,2)="Y",IF(G5309&lt;='State Zip Codes'!$P$4,'State Zip Codes'!$P$3,IF(G5309&lt;='State Zip Codes'!$Q$4,'State Zip Codes'!$Q$3,IF(G5309&lt;='State Zip Codes'!$R$4,'State Zip Codes'!$R$3,IF(G5309&lt;='State Zip Codes'!$S$4,'State Zip Codes'!$S$3,IF(G5309&lt;='State Zip Codes'!$T$4,'State Zip Codes'!$T$3,"OUT OF TERRITORY"))))),$U$3)</f>
        <v>Zone 1</v>
      </c>
    </row>
    <row r="5310" spans="1:8" x14ac:dyDescent="0.25">
      <c r="A5310" t="s">
        <v>372</v>
      </c>
      <c r="B5310">
        <v>55963</v>
      </c>
      <c r="C5310" t="str">
        <f t="shared" si="82"/>
        <v>55963</v>
      </c>
      <c r="D5310" t="s">
        <v>358</v>
      </c>
      <c r="E5310" t="s">
        <v>3585</v>
      </c>
      <c r="F5310" t="s">
        <v>3650</v>
      </c>
      <c r="G5310" s="144">
        <v>62.758490189999996</v>
      </c>
      <c r="H5310" t="str">
        <f>IF(VLOOKUP(A5310,$J$4:$K$19,2)="Y",IF(G5310&lt;='State Zip Codes'!$P$4,'State Zip Codes'!$P$3,IF(G5310&lt;='State Zip Codes'!$Q$4,'State Zip Codes'!$Q$3,IF(G5310&lt;='State Zip Codes'!$R$4,'State Zip Codes'!$R$3,IF(G5310&lt;='State Zip Codes'!$S$4,'State Zip Codes'!$S$3,IF(G5310&lt;='State Zip Codes'!$T$4,'State Zip Codes'!$T$3,"OUT OF TERRITORY"))))),$U$3)</f>
        <v>Zone 1</v>
      </c>
    </row>
    <row r="5311" spans="1:8" x14ac:dyDescent="0.25">
      <c r="A5311" t="s">
        <v>372</v>
      </c>
      <c r="B5311">
        <v>55060</v>
      </c>
      <c r="C5311" t="str">
        <f t="shared" si="82"/>
        <v>55060</v>
      </c>
      <c r="D5311" t="s">
        <v>358</v>
      </c>
      <c r="E5311" t="s">
        <v>3503</v>
      </c>
      <c r="F5311" t="s">
        <v>3651</v>
      </c>
      <c r="G5311" s="144">
        <v>63.379861379999994</v>
      </c>
      <c r="H5311" t="str">
        <f>IF(VLOOKUP(A5311,$J$4:$K$19,2)="Y",IF(G5311&lt;='State Zip Codes'!$P$4,'State Zip Codes'!$P$3,IF(G5311&lt;='State Zip Codes'!$Q$4,'State Zip Codes'!$Q$3,IF(G5311&lt;='State Zip Codes'!$R$4,'State Zip Codes'!$R$3,IF(G5311&lt;='State Zip Codes'!$S$4,'State Zip Codes'!$S$3,IF(G5311&lt;='State Zip Codes'!$T$4,'State Zip Codes'!$T$3,"OUT OF TERRITORY"))))),$U$3)</f>
        <v>Zone 1</v>
      </c>
    </row>
    <row r="5312" spans="1:8" x14ac:dyDescent="0.25">
      <c r="A5312" t="s">
        <v>372</v>
      </c>
      <c r="B5312">
        <v>56024</v>
      </c>
      <c r="C5312" t="str">
        <f t="shared" si="82"/>
        <v>56024</v>
      </c>
      <c r="D5312" t="s">
        <v>358</v>
      </c>
      <c r="E5312" t="s">
        <v>3636</v>
      </c>
      <c r="F5312" t="s">
        <v>813</v>
      </c>
      <c r="G5312" s="144">
        <v>63.379861379999994</v>
      </c>
      <c r="H5312" t="str">
        <f>IF(VLOOKUP(A5312,$J$4:$K$19,2)="Y",IF(G5312&lt;='State Zip Codes'!$P$4,'State Zip Codes'!$P$3,IF(G5312&lt;='State Zip Codes'!$Q$4,'State Zip Codes'!$Q$3,IF(G5312&lt;='State Zip Codes'!$R$4,'State Zip Codes'!$R$3,IF(G5312&lt;='State Zip Codes'!$S$4,'State Zip Codes'!$S$3,IF(G5312&lt;='State Zip Codes'!$T$4,'State Zip Codes'!$T$3,"OUT OF TERRITORY"))))),$U$3)</f>
        <v>Zone 1</v>
      </c>
    </row>
    <row r="5313" spans="1:8" x14ac:dyDescent="0.25">
      <c r="A5313" t="s">
        <v>372</v>
      </c>
      <c r="B5313">
        <v>56093</v>
      </c>
      <c r="C5313" t="str">
        <f t="shared" si="82"/>
        <v>56093</v>
      </c>
      <c r="D5313" t="s">
        <v>358</v>
      </c>
      <c r="E5313" t="s">
        <v>3652</v>
      </c>
      <c r="F5313" t="s">
        <v>3652</v>
      </c>
      <c r="G5313" s="144">
        <v>64.62260375999999</v>
      </c>
      <c r="H5313" t="str">
        <f>IF(VLOOKUP(A5313,$J$4:$K$19,2)="Y",IF(G5313&lt;='State Zip Codes'!$P$4,'State Zip Codes'!$P$3,IF(G5313&lt;='State Zip Codes'!$Q$4,'State Zip Codes'!$Q$3,IF(G5313&lt;='State Zip Codes'!$R$4,'State Zip Codes'!$R$3,IF(G5313&lt;='State Zip Codes'!$S$4,'State Zip Codes'!$S$3,IF(G5313&lt;='State Zip Codes'!$T$4,'State Zip Codes'!$T$3,"OUT OF TERRITORY"))))),$U$3)</f>
        <v>Zone 1</v>
      </c>
    </row>
    <row r="5314" spans="1:8" x14ac:dyDescent="0.25">
      <c r="A5314" t="s">
        <v>372</v>
      </c>
      <c r="B5314">
        <v>56320</v>
      </c>
      <c r="C5314" t="str">
        <f t="shared" si="82"/>
        <v>56320</v>
      </c>
      <c r="D5314" t="s">
        <v>358</v>
      </c>
      <c r="E5314" t="s">
        <v>3208</v>
      </c>
      <c r="F5314" t="s">
        <v>3653</v>
      </c>
      <c r="G5314" s="144">
        <v>65.243974949999995</v>
      </c>
      <c r="H5314" t="str">
        <f>IF(VLOOKUP(A5314,$J$4:$K$19,2)="Y",IF(G5314&lt;='State Zip Codes'!$P$4,'State Zip Codes'!$P$3,IF(G5314&lt;='State Zip Codes'!$Q$4,'State Zip Codes'!$Q$3,IF(G5314&lt;='State Zip Codes'!$R$4,'State Zip Codes'!$R$3,IF(G5314&lt;='State Zip Codes'!$S$4,'State Zip Codes'!$S$3,IF(G5314&lt;='State Zip Codes'!$T$4,'State Zip Codes'!$T$3,"OUT OF TERRITORY"))))),$U$3)</f>
        <v>Zone 1</v>
      </c>
    </row>
    <row r="5315" spans="1:8" x14ac:dyDescent="0.25">
      <c r="A5315" t="s">
        <v>372</v>
      </c>
      <c r="B5315">
        <v>56377</v>
      </c>
      <c r="C5315" t="str">
        <f t="shared" si="82"/>
        <v>56377</v>
      </c>
      <c r="D5315" t="s">
        <v>358</v>
      </c>
      <c r="E5315" t="s">
        <v>3208</v>
      </c>
      <c r="F5315" t="s">
        <v>3654</v>
      </c>
      <c r="G5315" s="144">
        <v>65.243974949999995</v>
      </c>
      <c r="H5315" t="str">
        <f>IF(VLOOKUP(A5315,$J$4:$K$19,2)="Y",IF(G5315&lt;='State Zip Codes'!$P$4,'State Zip Codes'!$P$3,IF(G5315&lt;='State Zip Codes'!$Q$4,'State Zip Codes'!$Q$3,IF(G5315&lt;='State Zip Codes'!$R$4,'State Zip Codes'!$R$3,IF(G5315&lt;='State Zip Codes'!$S$4,'State Zip Codes'!$S$3,IF(G5315&lt;='State Zip Codes'!$T$4,'State Zip Codes'!$T$3,"OUT OF TERRITORY"))))),$U$3)</f>
        <v>Zone 1</v>
      </c>
    </row>
    <row r="5316" spans="1:8" x14ac:dyDescent="0.25">
      <c r="A5316" t="s">
        <v>372</v>
      </c>
      <c r="B5316">
        <v>55991</v>
      </c>
      <c r="C5316" t="str">
        <f t="shared" si="82"/>
        <v>55991</v>
      </c>
      <c r="D5316" t="s">
        <v>358</v>
      </c>
      <c r="E5316" t="s">
        <v>3642</v>
      </c>
      <c r="F5316" t="s">
        <v>3655</v>
      </c>
      <c r="G5316" s="144">
        <v>65.243974949999995</v>
      </c>
      <c r="H5316" t="str">
        <f>IF(VLOOKUP(A5316,$J$4:$K$19,2)="Y",IF(G5316&lt;='State Zip Codes'!$P$4,'State Zip Codes'!$P$3,IF(G5316&lt;='State Zip Codes'!$Q$4,'State Zip Codes'!$Q$3,IF(G5316&lt;='State Zip Codes'!$R$4,'State Zip Codes'!$R$3,IF(G5316&lt;='State Zip Codes'!$S$4,'State Zip Codes'!$S$3,IF(G5316&lt;='State Zip Codes'!$T$4,'State Zip Codes'!$T$3,"OUT OF TERRITORY"))))),$U$3)</f>
        <v>Zone 1</v>
      </c>
    </row>
    <row r="5317" spans="1:8" x14ac:dyDescent="0.25">
      <c r="A5317" t="s">
        <v>372</v>
      </c>
      <c r="B5317">
        <v>56074</v>
      </c>
      <c r="C5317" t="str">
        <f t="shared" ref="C5317:C5380" si="83">TRIM(CLEAN(B5317))</f>
        <v>56074</v>
      </c>
      <c r="D5317" t="s">
        <v>358</v>
      </c>
      <c r="E5317" t="s">
        <v>3638</v>
      </c>
      <c r="F5317" t="s">
        <v>3638</v>
      </c>
      <c r="G5317" s="144">
        <v>65.86534614</v>
      </c>
      <c r="H5317" t="str">
        <f>IF(VLOOKUP(A5317,$J$4:$K$19,2)="Y",IF(G5317&lt;='State Zip Codes'!$P$4,'State Zip Codes'!$P$3,IF(G5317&lt;='State Zip Codes'!$Q$4,'State Zip Codes'!$Q$3,IF(G5317&lt;='State Zip Codes'!$R$4,'State Zip Codes'!$R$3,IF(G5317&lt;='State Zip Codes'!$S$4,'State Zip Codes'!$S$3,IF(G5317&lt;='State Zip Codes'!$T$4,'State Zip Codes'!$T$3,"OUT OF TERRITORY"))))),$U$3)</f>
        <v>Zone 1</v>
      </c>
    </row>
    <row r="5318" spans="1:8" x14ac:dyDescent="0.25">
      <c r="A5318" t="s">
        <v>372</v>
      </c>
      <c r="B5318">
        <v>56048</v>
      </c>
      <c r="C5318" t="str">
        <f t="shared" si="83"/>
        <v>56048</v>
      </c>
      <c r="D5318" t="s">
        <v>358</v>
      </c>
      <c r="E5318" t="s">
        <v>3652</v>
      </c>
      <c r="F5318" t="s">
        <v>3656</v>
      </c>
      <c r="G5318" s="144">
        <v>65.86534614</v>
      </c>
      <c r="H5318" t="str">
        <f>IF(VLOOKUP(A5318,$J$4:$K$19,2)="Y",IF(G5318&lt;='State Zip Codes'!$P$4,'State Zip Codes'!$P$3,IF(G5318&lt;='State Zip Codes'!$Q$4,'State Zip Codes'!$Q$3,IF(G5318&lt;='State Zip Codes'!$R$4,'State Zip Codes'!$R$3,IF(G5318&lt;='State Zip Codes'!$S$4,'State Zip Codes'!$S$3,IF(G5318&lt;='State Zip Codes'!$T$4,'State Zip Codes'!$T$3,"OUT OF TERRITORY"))))),$U$3)</f>
        <v>Zone 1</v>
      </c>
    </row>
    <row r="5319" spans="1:8" x14ac:dyDescent="0.25">
      <c r="A5319" t="s">
        <v>372</v>
      </c>
      <c r="B5319">
        <v>55924</v>
      </c>
      <c r="C5319" t="str">
        <f t="shared" si="83"/>
        <v>55924</v>
      </c>
      <c r="D5319" t="s">
        <v>358</v>
      </c>
      <c r="E5319" t="s">
        <v>3633</v>
      </c>
      <c r="F5319" t="s">
        <v>2223</v>
      </c>
      <c r="G5319" s="144">
        <v>65.86534614</v>
      </c>
      <c r="H5319" t="str">
        <f>IF(VLOOKUP(A5319,$J$4:$K$19,2)="Y",IF(G5319&lt;='State Zip Codes'!$P$4,'State Zip Codes'!$P$3,IF(G5319&lt;='State Zip Codes'!$Q$4,'State Zip Codes'!$Q$3,IF(G5319&lt;='State Zip Codes'!$R$4,'State Zip Codes'!$R$3,IF(G5319&lt;='State Zip Codes'!$S$4,'State Zip Codes'!$S$3,IF(G5319&lt;='State Zip Codes'!$T$4,'State Zip Codes'!$T$3,"OUT OF TERRITORY"))))),$U$3)</f>
        <v>Zone 1</v>
      </c>
    </row>
    <row r="5320" spans="1:8" x14ac:dyDescent="0.25">
      <c r="A5320" t="s">
        <v>372</v>
      </c>
      <c r="B5320">
        <v>56003</v>
      </c>
      <c r="C5320" t="str">
        <f t="shared" si="83"/>
        <v>56003</v>
      </c>
      <c r="D5320" t="s">
        <v>358</v>
      </c>
      <c r="E5320" t="s">
        <v>3638</v>
      </c>
      <c r="F5320" t="s">
        <v>3657</v>
      </c>
      <c r="G5320" s="144">
        <v>65.86534614</v>
      </c>
      <c r="H5320" t="str">
        <f>IF(VLOOKUP(A5320,$J$4:$K$19,2)="Y",IF(G5320&lt;='State Zip Codes'!$P$4,'State Zip Codes'!$P$3,IF(G5320&lt;='State Zip Codes'!$Q$4,'State Zip Codes'!$Q$3,IF(G5320&lt;='State Zip Codes'!$R$4,'State Zip Codes'!$R$3,IF(G5320&lt;='State Zip Codes'!$S$4,'State Zip Codes'!$S$3,IF(G5320&lt;='State Zip Codes'!$T$4,'State Zip Codes'!$T$3,"OUT OF TERRITORY"))))),$U$3)</f>
        <v>Zone 1</v>
      </c>
    </row>
    <row r="5321" spans="1:8" x14ac:dyDescent="0.25">
      <c r="A5321" t="s">
        <v>372</v>
      </c>
      <c r="B5321">
        <v>55314</v>
      </c>
      <c r="C5321" t="str">
        <f t="shared" si="83"/>
        <v>55314</v>
      </c>
      <c r="D5321" t="s">
        <v>358</v>
      </c>
      <c r="E5321" t="s">
        <v>3658</v>
      </c>
      <c r="F5321" t="s">
        <v>3659</v>
      </c>
      <c r="G5321" s="144">
        <v>66.486717329999991</v>
      </c>
      <c r="H5321" t="str">
        <f>IF(VLOOKUP(A5321,$J$4:$K$19,2)="Y",IF(G5321&lt;='State Zip Codes'!$P$4,'State Zip Codes'!$P$3,IF(G5321&lt;='State Zip Codes'!$Q$4,'State Zip Codes'!$Q$3,IF(G5321&lt;='State Zip Codes'!$R$4,'State Zip Codes'!$R$3,IF(G5321&lt;='State Zip Codes'!$S$4,'State Zip Codes'!$S$3,IF(G5321&lt;='State Zip Codes'!$T$4,'State Zip Codes'!$T$3,"OUT OF TERRITORY"))))),$U$3)</f>
        <v>Zone 1</v>
      </c>
    </row>
    <row r="5322" spans="1:8" x14ac:dyDescent="0.25">
      <c r="A5322" t="s">
        <v>372</v>
      </c>
      <c r="B5322">
        <v>55051</v>
      </c>
      <c r="C5322" t="str">
        <f t="shared" si="83"/>
        <v>55051</v>
      </c>
      <c r="D5322" t="s">
        <v>358</v>
      </c>
      <c r="E5322" t="s">
        <v>3640</v>
      </c>
      <c r="F5322" t="s">
        <v>3660</v>
      </c>
      <c r="G5322" s="144">
        <v>67.108088519999995</v>
      </c>
      <c r="H5322" t="str">
        <f>IF(VLOOKUP(A5322,$J$4:$K$19,2)="Y",IF(G5322&lt;='State Zip Codes'!$P$4,'State Zip Codes'!$P$3,IF(G5322&lt;='State Zip Codes'!$Q$4,'State Zip Codes'!$Q$3,IF(G5322&lt;='State Zip Codes'!$R$4,'State Zip Codes'!$R$3,IF(G5322&lt;='State Zip Codes'!$S$4,'State Zip Codes'!$S$3,IF(G5322&lt;='State Zip Codes'!$T$4,'State Zip Codes'!$T$3,"OUT OF TERRITORY"))))),$U$3)</f>
        <v>Zone 1</v>
      </c>
    </row>
    <row r="5323" spans="1:8" x14ac:dyDescent="0.25">
      <c r="A5323" t="s">
        <v>372</v>
      </c>
      <c r="B5323">
        <v>55955</v>
      </c>
      <c r="C5323" t="str">
        <f t="shared" si="83"/>
        <v>55955</v>
      </c>
      <c r="D5323" t="s">
        <v>358</v>
      </c>
      <c r="E5323" t="s">
        <v>3633</v>
      </c>
      <c r="F5323" t="s">
        <v>3661</v>
      </c>
      <c r="G5323" s="144">
        <v>67.108088519999995</v>
      </c>
      <c r="H5323" t="str">
        <f>IF(VLOOKUP(A5323,$J$4:$K$19,2)="Y",IF(G5323&lt;='State Zip Codes'!$P$4,'State Zip Codes'!$P$3,IF(G5323&lt;='State Zip Codes'!$Q$4,'State Zip Codes'!$Q$3,IF(G5323&lt;='State Zip Codes'!$R$4,'State Zip Codes'!$R$3,IF(G5323&lt;='State Zip Codes'!$S$4,'State Zip Codes'!$S$3,IF(G5323&lt;='State Zip Codes'!$T$4,'State Zip Codes'!$T$3,"OUT OF TERRITORY"))))),$U$3)</f>
        <v>Zone 1</v>
      </c>
    </row>
    <row r="5324" spans="1:8" x14ac:dyDescent="0.25">
      <c r="A5324" t="s">
        <v>372</v>
      </c>
      <c r="B5324">
        <v>56054</v>
      </c>
      <c r="C5324" t="str">
        <f t="shared" si="83"/>
        <v>56054</v>
      </c>
      <c r="D5324" t="s">
        <v>358</v>
      </c>
      <c r="E5324" t="s">
        <v>3638</v>
      </c>
      <c r="F5324" t="s">
        <v>408</v>
      </c>
      <c r="G5324" s="144">
        <v>67.72945971</v>
      </c>
      <c r="H5324" t="str">
        <f>IF(VLOOKUP(A5324,$J$4:$K$19,2)="Y",IF(G5324&lt;='State Zip Codes'!$P$4,'State Zip Codes'!$P$3,IF(G5324&lt;='State Zip Codes'!$Q$4,'State Zip Codes'!$Q$3,IF(G5324&lt;='State Zip Codes'!$R$4,'State Zip Codes'!$R$3,IF(G5324&lt;='State Zip Codes'!$S$4,'State Zip Codes'!$S$3,IF(G5324&lt;='State Zip Codes'!$T$4,'State Zip Codes'!$T$3,"OUT OF TERRITORY"))))),$U$3)</f>
        <v>Zone 1</v>
      </c>
    </row>
    <row r="5325" spans="1:8" x14ac:dyDescent="0.25">
      <c r="A5325" t="s">
        <v>372</v>
      </c>
      <c r="B5325">
        <v>56001</v>
      </c>
      <c r="C5325" t="str">
        <f t="shared" si="83"/>
        <v>56001</v>
      </c>
      <c r="D5325" t="s">
        <v>358</v>
      </c>
      <c r="E5325" t="s">
        <v>3636</v>
      </c>
      <c r="F5325" t="s">
        <v>3657</v>
      </c>
      <c r="G5325" s="144">
        <v>68.350830899999991</v>
      </c>
      <c r="H5325" t="str">
        <f>IF(VLOOKUP(A5325,$J$4:$K$19,2)="Y",IF(G5325&lt;='State Zip Codes'!$P$4,'State Zip Codes'!$P$3,IF(G5325&lt;='State Zip Codes'!$Q$4,'State Zip Codes'!$Q$3,IF(G5325&lt;='State Zip Codes'!$R$4,'State Zip Codes'!$R$3,IF(G5325&lt;='State Zip Codes'!$S$4,'State Zip Codes'!$S$3,IF(G5325&lt;='State Zip Codes'!$T$4,'State Zip Codes'!$T$3,"OUT OF TERRITORY"))))),$U$3)</f>
        <v>Zone 1</v>
      </c>
    </row>
    <row r="5326" spans="1:8" x14ac:dyDescent="0.25">
      <c r="A5326" t="s">
        <v>372</v>
      </c>
      <c r="B5326">
        <v>55960</v>
      </c>
      <c r="C5326" t="str">
        <f t="shared" si="83"/>
        <v>55960</v>
      </c>
      <c r="D5326" t="s">
        <v>358</v>
      </c>
      <c r="E5326" t="s">
        <v>2499</v>
      </c>
      <c r="F5326" t="s">
        <v>3662</v>
      </c>
      <c r="G5326" s="144">
        <v>68.972202089999996</v>
      </c>
      <c r="H5326" t="str">
        <f>IF(VLOOKUP(A5326,$J$4:$K$19,2)="Y",IF(G5326&lt;='State Zip Codes'!$P$4,'State Zip Codes'!$P$3,IF(G5326&lt;='State Zip Codes'!$Q$4,'State Zip Codes'!$Q$3,IF(G5326&lt;='State Zip Codes'!$R$4,'State Zip Codes'!$R$3,IF(G5326&lt;='State Zip Codes'!$S$4,'State Zip Codes'!$S$3,IF(G5326&lt;='State Zip Codes'!$T$4,'State Zip Codes'!$T$3,"OUT OF TERRITORY"))))),$U$3)</f>
        <v>Zone 1</v>
      </c>
    </row>
    <row r="5327" spans="1:8" x14ac:dyDescent="0.25">
      <c r="A5327" t="s">
        <v>372</v>
      </c>
      <c r="B5327">
        <v>56228</v>
      </c>
      <c r="C5327" t="str">
        <f t="shared" si="83"/>
        <v>56228</v>
      </c>
      <c r="D5327" t="s">
        <v>358</v>
      </c>
      <c r="E5327" t="s">
        <v>617</v>
      </c>
      <c r="F5327" t="s">
        <v>3663</v>
      </c>
      <c r="G5327" s="144">
        <v>68.972202089999996</v>
      </c>
      <c r="H5327" t="str">
        <f>IF(VLOOKUP(A5327,$J$4:$K$19,2)="Y",IF(G5327&lt;='State Zip Codes'!$P$4,'State Zip Codes'!$P$3,IF(G5327&lt;='State Zip Codes'!$Q$4,'State Zip Codes'!$Q$3,IF(G5327&lt;='State Zip Codes'!$R$4,'State Zip Codes'!$R$3,IF(G5327&lt;='State Zip Codes'!$S$4,'State Zip Codes'!$S$3,IF(G5327&lt;='State Zip Codes'!$T$4,'State Zip Codes'!$T$3,"OUT OF TERRITORY"))))),$U$3)</f>
        <v>Zone 1</v>
      </c>
    </row>
    <row r="5328" spans="1:8" x14ac:dyDescent="0.25">
      <c r="A5328" t="s">
        <v>372</v>
      </c>
      <c r="B5328">
        <v>55329</v>
      </c>
      <c r="C5328" t="str">
        <f t="shared" si="83"/>
        <v>55329</v>
      </c>
      <c r="D5328" t="s">
        <v>358</v>
      </c>
      <c r="E5328" t="s">
        <v>617</v>
      </c>
      <c r="F5328" t="s">
        <v>3664</v>
      </c>
      <c r="G5328" s="144">
        <v>68.972202089999996</v>
      </c>
      <c r="H5328" t="str">
        <f>IF(VLOOKUP(A5328,$J$4:$K$19,2)="Y",IF(G5328&lt;='State Zip Codes'!$P$4,'State Zip Codes'!$P$3,IF(G5328&lt;='State Zip Codes'!$Q$4,'State Zip Codes'!$Q$3,IF(G5328&lt;='State Zip Codes'!$R$4,'State Zip Codes'!$R$3,IF(G5328&lt;='State Zip Codes'!$S$4,'State Zip Codes'!$S$3,IF(G5328&lt;='State Zip Codes'!$T$4,'State Zip Codes'!$T$3,"OUT OF TERRITORY"))))),$U$3)</f>
        <v>Zone 1</v>
      </c>
    </row>
    <row r="5329" spans="1:8" x14ac:dyDescent="0.25">
      <c r="A5329" t="s">
        <v>372</v>
      </c>
      <c r="B5329">
        <v>55927</v>
      </c>
      <c r="C5329" t="str">
        <f t="shared" si="83"/>
        <v>55927</v>
      </c>
      <c r="D5329" t="s">
        <v>358</v>
      </c>
      <c r="E5329" t="s">
        <v>3633</v>
      </c>
      <c r="F5329" t="s">
        <v>3665</v>
      </c>
      <c r="G5329" s="144">
        <v>68.972202089999996</v>
      </c>
      <c r="H5329" t="str">
        <f>IF(VLOOKUP(A5329,$J$4:$K$19,2)="Y",IF(G5329&lt;='State Zip Codes'!$P$4,'State Zip Codes'!$P$3,IF(G5329&lt;='State Zip Codes'!$Q$4,'State Zip Codes'!$Q$3,IF(G5329&lt;='State Zip Codes'!$R$4,'State Zip Codes'!$R$3,IF(G5329&lt;='State Zip Codes'!$S$4,'State Zip Codes'!$S$3,IF(G5329&lt;='State Zip Codes'!$T$4,'State Zip Codes'!$T$3,"OUT OF TERRITORY"))))),$U$3)</f>
        <v>Zone 1</v>
      </c>
    </row>
    <row r="5330" spans="1:8" x14ac:dyDescent="0.25">
      <c r="A5330" t="s">
        <v>372</v>
      </c>
      <c r="B5330">
        <v>56374</v>
      </c>
      <c r="C5330" t="str">
        <f t="shared" si="83"/>
        <v>56374</v>
      </c>
      <c r="D5330" t="s">
        <v>358</v>
      </c>
      <c r="E5330" t="s">
        <v>3208</v>
      </c>
      <c r="F5330" t="s">
        <v>1850</v>
      </c>
      <c r="G5330" s="144">
        <v>68.972202089999996</v>
      </c>
      <c r="H5330" t="str">
        <f>IF(VLOOKUP(A5330,$J$4:$K$19,2)="Y",IF(G5330&lt;='State Zip Codes'!$P$4,'State Zip Codes'!$P$3,IF(G5330&lt;='State Zip Codes'!$Q$4,'State Zip Codes'!$Q$3,IF(G5330&lt;='State Zip Codes'!$R$4,'State Zip Codes'!$R$3,IF(G5330&lt;='State Zip Codes'!$S$4,'State Zip Codes'!$S$3,IF(G5330&lt;='State Zip Codes'!$T$4,'State Zip Codes'!$T$3,"OUT OF TERRITORY"))))),$U$3)</f>
        <v>Zone 1</v>
      </c>
    </row>
    <row r="5331" spans="1:8" x14ac:dyDescent="0.25">
      <c r="A5331" t="s">
        <v>372</v>
      </c>
      <c r="B5331">
        <v>55957</v>
      </c>
      <c r="C5331" t="str">
        <f t="shared" si="83"/>
        <v>55957</v>
      </c>
      <c r="D5331" t="s">
        <v>358</v>
      </c>
      <c r="E5331" t="s">
        <v>3642</v>
      </c>
      <c r="F5331" t="s">
        <v>3666</v>
      </c>
      <c r="G5331" s="144">
        <v>69.593573280000001</v>
      </c>
      <c r="H5331" t="str">
        <f>IF(VLOOKUP(A5331,$J$4:$K$19,2)="Y",IF(G5331&lt;='State Zip Codes'!$P$4,'State Zip Codes'!$P$3,IF(G5331&lt;='State Zip Codes'!$Q$4,'State Zip Codes'!$Q$3,IF(G5331&lt;='State Zip Codes'!$R$4,'State Zip Codes'!$R$3,IF(G5331&lt;='State Zip Codes'!$S$4,'State Zip Codes'!$S$3,IF(G5331&lt;='State Zip Codes'!$T$4,'State Zip Codes'!$T$3,"OUT OF TERRITORY"))))),$U$3)</f>
        <v>Zone 1</v>
      </c>
    </row>
    <row r="5332" spans="1:8" x14ac:dyDescent="0.25">
      <c r="A5332" t="s">
        <v>372</v>
      </c>
      <c r="B5332">
        <v>55968</v>
      </c>
      <c r="C5332" t="str">
        <f t="shared" si="83"/>
        <v>55968</v>
      </c>
      <c r="D5332" t="s">
        <v>358</v>
      </c>
      <c r="E5332" t="s">
        <v>3642</v>
      </c>
      <c r="F5332" t="s">
        <v>3667</v>
      </c>
      <c r="G5332" s="144">
        <v>69.593573280000001</v>
      </c>
      <c r="H5332" t="str">
        <f>IF(VLOOKUP(A5332,$J$4:$K$19,2)="Y",IF(G5332&lt;='State Zip Codes'!$P$4,'State Zip Codes'!$P$3,IF(G5332&lt;='State Zip Codes'!$Q$4,'State Zip Codes'!$Q$3,IF(G5332&lt;='State Zip Codes'!$R$4,'State Zip Codes'!$R$3,IF(G5332&lt;='State Zip Codes'!$S$4,'State Zip Codes'!$S$3,IF(G5332&lt;='State Zip Codes'!$T$4,'State Zip Codes'!$T$3,"OUT OF TERRITORY"))))),$U$3)</f>
        <v>Zone 1</v>
      </c>
    </row>
    <row r="5333" spans="1:8" x14ac:dyDescent="0.25">
      <c r="A5333" t="s">
        <v>372</v>
      </c>
      <c r="B5333">
        <v>56368</v>
      </c>
      <c r="C5333" t="str">
        <f t="shared" si="83"/>
        <v>56368</v>
      </c>
      <c r="D5333" t="s">
        <v>358</v>
      </c>
      <c r="E5333" t="s">
        <v>3208</v>
      </c>
      <c r="F5333" t="s">
        <v>1627</v>
      </c>
      <c r="G5333" s="144">
        <v>69.593573280000001</v>
      </c>
      <c r="H5333" t="str">
        <f>IF(VLOOKUP(A5333,$J$4:$K$19,2)="Y",IF(G5333&lt;='State Zip Codes'!$P$4,'State Zip Codes'!$P$3,IF(G5333&lt;='State Zip Codes'!$Q$4,'State Zip Codes'!$Q$3,IF(G5333&lt;='State Zip Codes'!$R$4,'State Zip Codes'!$R$3,IF(G5333&lt;='State Zip Codes'!$S$4,'State Zip Codes'!$S$3,IF(G5333&lt;='State Zip Codes'!$T$4,'State Zip Codes'!$T$3,"OUT OF TERRITORY"))))),$U$3)</f>
        <v>Zone 1</v>
      </c>
    </row>
    <row r="5334" spans="1:8" x14ac:dyDescent="0.25">
      <c r="A5334" t="s">
        <v>372</v>
      </c>
      <c r="B5334">
        <v>56367</v>
      </c>
      <c r="C5334" t="str">
        <f t="shared" si="83"/>
        <v>56367</v>
      </c>
      <c r="D5334" t="s">
        <v>358</v>
      </c>
      <c r="E5334" t="s">
        <v>2410</v>
      </c>
      <c r="F5334" t="s">
        <v>3572</v>
      </c>
      <c r="G5334" s="144">
        <v>69.593573280000001</v>
      </c>
      <c r="H5334" t="str">
        <f>IF(VLOOKUP(A5334,$J$4:$K$19,2)="Y",IF(G5334&lt;='State Zip Codes'!$P$4,'State Zip Codes'!$P$3,IF(G5334&lt;='State Zip Codes'!$Q$4,'State Zip Codes'!$Q$3,IF(G5334&lt;='State Zip Codes'!$R$4,'State Zip Codes'!$R$3,IF(G5334&lt;='State Zip Codes'!$S$4,'State Zip Codes'!$S$3,IF(G5334&lt;='State Zip Codes'!$T$4,'State Zip Codes'!$T$3,"OUT OF TERRITORY"))))),$U$3)</f>
        <v>Zone 1</v>
      </c>
    </row>
    <row r="5335" spans="1:8" x14ac:dyDescent="0.25">
      <c r="A5335" t="s">
        <v>372</v>
      </c>
      <c r="B5335">
        <v>56243</v>
      </c>
      <c r="C5335" t="str">
        <f t="shared" si="83"/>
        <v>56243</v>
      </c>
      <c r="D5335" t="s">
        <v>358</v>
      </c>
      <c r="E5335" t="s">
        <v>617</v>
      </c>
      <c r="F5335" t="s">
        <v>3668</v>
      </c>
      <c r="G5335" s="144">
        <v>70.214944469999992</v>
      </c>
      <c r="H5335" t="str">
        <f>IF(VLOOKUP(A5335,$J$4:$K$19,2)="Y",IF(G5335&lt;='State Zip Codes'!$P$4,'State Zip Codes'!$P$3,IF(G5335&lt;='State Zip Codes'!$Q$4,'State Zip Codes'!$Q$3,IF(G5335&lt;='State Zip Codes'!$R$4,'State Zip Codes'!$R$3,IF(G5335&lt;='State Zip Codes'!$S$4,'State Zip Codes'!$S$3,IF(G5335&lt;='State Zip Codes'!$T$4,'State Zip Codes'!$T$3,"OUT OF TERRITORY"))))),$U$3)</f>
        <v>Zone 1</v>
      </c>
    </row>
    <row r="5336" spans="1:8" x14ac:dyDescent="0.25">
      <c r="A5336" t="s">
        <v>372</v>
      </c>
      <c r="B5336">
        <v>56375</v>
      </c>
      <c r="C5336" t="str">
        <f t="shared" si="83"/>
        <v>56375</v>
      </c>
      <c r="D5336" t="s">
        <v>358</v>
      </c>
      <c r="E5336" t="s">
        <v>3208</v>
      </c>
      <c r="F5336" t="s">
        <v>3669</v>
      </c>
      <c r="G5336" s="144">
        <v>70.214944469999992</v>
      </c>
      <c r="H5336" t="str">
        <f>IF(VLOOKUP(A5336,$J$4:$K$19,2)="Y",IF(G5336&lt;='State Zip Codes'!$P$4,'State Zip Codes'!$P$3,IF(G5336&lt;='State Zip Codes'!$Q$4,'State Zip Codes'!$Q$3,IF(G5336&lt;='State Zip Codes'!$R$4,'State Zip Codes'!$R$3,IF(G5336&lt;='State Zip Codes'!$S$4,'State Zip Codes'!$S$3,IF(G5336&lt;='State Zip Codes'!$T$4,'State Zip Codes'!$T$3,"OUT OF TERRITORY"))))),$U$3)</f>
        <v>Zone 1</v>
      </c>
    </row>
    <row r="5337" spans="1:8" x14ac:dyDescent="0.25">
      <c r="A5337" t="s">
        <v>372</v>
      </c>
      <c r="B5337">
        <v>55335</v>
      </c>
      <c r="C5337" t="str">
        <f t="shared" si="83"/>
        <v>55335</v>
      </c>
      <c r="D5337" t="s">
        <v>358</v>
      </c>
      <c r="E5337" t="s">
        <v>1760</v>
      </c>
      <c r="F5337" t="s">
        <v>3670</v>
      </c>
      <c r="G5337" s="144">
        <v>70.214944469999992</v>
      </c>
      <c r="H5337" t="str">
        <f>IF(VLOOKUP(A5337,$J$4:$K$19,2)="Y",IF(G5337&lt;='State Zip Codes'!$P$4,'State Zip Codes'!$P$3,IF(G5337&lt;='State Zip Codes'!$Q$4,'State Zip Codes'!$Q$3,IF(G5337&lt;='State Zip Codes'!$R$4,'State Zip Codes'!$R$3,IF(G5337&lt;='State Zip Codes'!$S$4,'State Zip Codes'!$S$3,IF(G5337&lt;='State Zip Codes'!$T$4,'State Zip Codes'!$T$3,"OUT OF TERRITORY"))))),$U$3)</f>
        <v>Zone 1</v>
      </c>
    </row>
    <row r="5338" spans="1:8" x14ac:dyDescent="0.25">
      <c r="A5338" t="s">
        <v>372</v>
      </c>
      <c r="B5338">
        <v>55007</v>
      </c>
      <c r="C5338" t="str">
        <f t="shared" si="83"/>
        <v>55007</v>
      </c>
      <c r="D5338" t="s">
        <v>358</v>
      </c>
      <c r="E5338" t="s">
        <v>420</v>
      </c>
      <c r="F5338" t="s">
        <v>3671</v>
      </c>
      <c r="G5338" s="144">
        <v>71.457686850000002</v>
      </c>
      <c r="H5338" t="str">
        <f>IF(VLOOKUP(A5338,$J$4:$K$19,2)="Y",IF(G5338&lt;='State Zip Codes'!$P$4,'State Zip Codes'!$P$3,IF(G5338&lt;='State Zip Codes'!$Q$4,'State Zip Codes'!$Q$3,IF(G5338&lt;='State Zip Codes'!$R$4,'State Zip Codes'!$R$3,IF(G5338&lt;='State Zip Codes'!$S$4,'State Zip Codes'!$S$3,IF(G5338&lt;='State Zip Codes'!$T$4,'State Zip Codes'!$T$3,"OUT OF TERRITORY"))))),$U$3)</f>
        <v>Zone 1</v>
      </c>
    </row>
    <row r="5339" spans="1:8" x14ac:dyDescent="0.25">
      <c r="A5339" t="s">
        <v>372</v>
      </c>
      <c r="B5339">
        <v>56310</v>
      </c>
      <c r="C5339" t="str">
        <f t="shared" si="83"/>
        <v>56310</v>
      </c>
      <c r="D5339" t="s">
        <v>358</v>
      </c>
      <c r="E5339" t="s">
        <v>3208</v>
      </c>
      <c r="F5339" t="s">
        <v>2050</v>
      </c>
      <c r="G5339" s="144">
        <v>72.079058039999993</v>
      </c>
      <c r="H5339" t="str">
        <f>IF(VLOOKUP(A5339,$J$4:$K$19,2)="Y",IF(G5339&lt;='State Zip Codes'!$P$4,'State Zip Codes'!$P$3,IF(G5339&lt;='State Zip Codes'!$Q$4,'State Zip Codes'!$Q$3,IF(G5339&lt;='State Zip Codes'!$R$4,'State Zip Codes'!$R$3,IF(G5339&lt;='State Zip Codes'!$S$4,'State Zip Codes'!$S$3,IF(G5339&lt;='State Zip Codes'!$T$4,'State Zip Codes'!$T$3,"OUT OF TERRITORY"))))),$U$3)</f>
        <v>Zone 1</v>
      </c>
    </row>
    <row r="5340" spans="1:8" x14ac:dyDescent="0.25">
      <c r="A5340" t="s">
        <v>372</v>
      </c>
      <c r="B5340">
        <v>56021</v>
      </c>
      <c r="C5340" t="str">
        <f t="shared" si="83"/>
        <v>56021</v>
      </c>
      <c r="D5340" t="s">
        <v>358</v>
      </c>
      <c r="E5340" t="s">
        <v>3638</v>
      </c>
      <c r="F5340" t="s">
        <v>3672</v>
      </c>
      <c r="G5340" s="144">
        <v>72.079058039999993</v>
      </c>
      <c r="H5340" t="str">
        <f>IF(VLOOKUP(A5340,$J$4:$K$19,2)="Y",IF(G5340&lt;='State Zip Codes'!$P$4,'State Zip Codes'!$P$3,IF(G5340&lt;='State Zip Codes'!$Q$4,'State Zip Codes'!$Q$3,IF(G5340&lt;='State Zip Codes'!$R$4,'State Zip Codes'!$R$3,IF(G5340&lt;='State Zip Codes'!$S$4,'State Zip Codes'!$S$3,IF(G5340&lt;='State Zip Codes'!$T$4,'State Zip Codes'!$T$3,"OUT OF TERRITORY"))))),$U$3)</f>
        <v>Zone 1</v>
      </c>
    </row>
    <row r="5341" spans="1:8" x14ac:dyDescent="0.25">
      <c r="A5341" t="s">
        <v>372</v>
      </c>
      <c r="B5341">
        <v>55901</v>
      </c>
      <c r="C5341" t="str">
        <f t="shared" si="83"/>
        <v>55901</v>
      </c>
      <c r="D5341" t="s">
        <v>358</v>
      </c>
      <c r="E5341" t="s">
        <v>2499</v>
      </c>
      <c r="F5341" t="s">
        <v>2085</v>
      </c>
      <c r="G5341" s="144">
        <v>72.700429229999997</v>
      </c>
      <c r="H5341" t="str">
        <f>IF(VLOOKUP(A5341,$J$4:$K$19,2)="Y",IF(G5341&lt;='State Zip Codes'!$P$4,'State Zip Codes'!$P$3,IF(G5341&lt;='State Zip Codes'!$Q$4,'State Zip Codes'!$Q$3,IF(G5341&lt;='State Zip Codes'!$R$4,'State Zip Codes'!$R$3,IF(G5341&lt;='State Zip Codes'!$S$4,'State Zip Codes'!$S$3,IF(G5341&lt;='State Zip Codes'!$T$4,'State Zip Codes'!$T$3,"OUT OF TERRITORY"))))),$U$3)</f>
        <v>Zone 1</v>
      </c>
    </row>
    <row r="5342" spans="1:8" x14ac:dyDescent="0.25">
      <c r="A5342" t="s">
        <v>372</v>
      </c>
      <c r="B5342">
        <v>55917</v>
      </c>
      <c r="C5342" t="str">
        <f t="shared" si="83"/>
        <v>55917</v>
      </c>
      <c r="D5342" t="s">
        <v>358</v>
      </c>
      <c r="E5342" t="s">
        <v>3503</v>
      </c>
      <c r="F5342" t="s">
        <v>3673</v>
      </c>
      <c r="G5342" s="144">
        <v>73.321800420000002</v>
      </c>
      <c r="H5342" t="str">
        <f>IF(VLOOKUP(A5342,$J$4:$K$19,2)="Y",IF(G5342&lt;='State Zip Codes'!$P$4,'State Zip Codes'!$P$3,IF(G5342&lt;='State Zip Codes'!$Q$4,'State Zip Codes'!$Q$3,IF(G5342&lt;='State Zip Codes'!$R$4,'State Zip Codes'!$R$3,IF(G5342&lt;='State Zip Codes'!$S$4,'State Zip Codes'!$S$3,IF(G5342&lt;='State Zip Codes'!$T$4,'State Zip Codes'!$T$3,"OUT OF TERRITORY"))))),$U$3)</f>
        <v>Zone 1</v>
      </c>
    </row>
    <row r="5343" spans="1:8" x14ac:dyDescent="0.25">
      <c r="A5343" t="s">
        <v>372</v>
      </c>
      <c r="B5343">
        <v>55342</v>
      </c>
      <c r="C5343" t="str">
        <f t="shared" si="83"/>
        <v>55342</v>
      </c>
      <c r="D5343" t="s">
        <v>358</v>
      </c>
      <c r="E5343" t="s">
        <v>3658</v>
      </c>
      <c r="F5343" t="s">
        <v>3674</v>
      </c>
      <c r="G5343" s="144">
        <v>73.321800420000002</v>
      </c>
      <c r="H5343" t="str">
        <f>IF(VLOOKUP(A5343,$J$4:$K$19,2)="Y",IF(G5343&lt;='State Zip Codes'!$P$4,'State Zip Codes'!$P$3,IF(G5343&lt;='State Zip Codes'!$Q$4,'State Zip Codes'!$Q$3,IF(G5343&lt;='State Zip Codes'!$R$4,'State Zip Codes'!$R$3,IF(G5343&lt;='State Zip Codes'!$S$4,'State Zip Codes'!$S$3,IF(G5343&lt;='State Zip Codes'!$T$4,'State Zip Codes'!$T$3,"OUT OF TERRITORY"))))),$U$3)</f>
        <v>Zone 1</v>
      </c>
    </row>
    <row r="5344" spans="1:8" x14ac:dyDescent="0.25">
      <c r="A5344" t="s">
        <v>372</v>
      </c>
      <c r="B5344">
        <v>55944</v>
      </c>
      <c r="C5344" t="str">
        <f t="shared" si="83"/>
        <v>55944</v>
      </c>
      <c r="D5344" t="s">
        <v>358</v>
      </c>
      <c r="E5344" t="s">
        <v>3633</v>
      </c>
      <c r="F5344" t="s">
        <v>3675</v>
      </c>
      <c r="G5344" s="144">
        <v>73.321800420000002</v>
      </c>
      <c r="H5344" t="str">
        <f>IF(VLOOKUP(A5344,$J$4:$K$19,2)="Y",IF(G5344&lt;='State Zip Codes'!$P$4,'State Zip Codes'!$P$3,IF(G5344&lt;='State Zip Codes'!$Q$4,'State Zip Codes'!$Q$3,IF(G5344&lt;='State Zip Codes'!$R$4,'State Zip Codes'!$R$3,IF(G5344&lt;='State Zip Codes'!$S$4,'State Zip Codes'!$S$3,IF(G5344&lt;='State Zip Codes'!$T$4,'State Zip Codes'!$T$3,"OUT OF TERRITORY"))))),$U$3)</f>
        <v>Zone 1</v>
      </c>
    </row>
    <row r="5345" spans="1:8" x14ac:dyDescent="0.25">
      <c r="A5345" t="s">
        <v>372</v>
      </c>
      <c r="B5345">
        <v>56371</v>
      </c>
      <c r="C5345" t="str">
        <f t="shared" si="83"/>
        <v>56371</v>
      </c>
      <c r="D5345" t="s">
        <v>358</v>
      </c>
      <c r="E5345" t="s">
        <v>3208</v>
      </c>
      <c r="F5345" t="s">
        <v>1700</v>
      </c>
      <c r="G5345" s="144">
        <v>73.321800420000002</v>
      </c>
      <c r="H5345" t="str">
        <f>IF(VLOOKUP(A5345,$J$4:$K$19,2)="Y",IF(G5345&lt;='State Zip Codes'!$P$4,'State Zip Codes'!$P$3,IF(G5345&lt;='State Zip Codes'!$Q$4,'State Zip Codes'!$Q$3,IF(G5345&lt;='State Zip Codes'!$R$4,'State Zip Codes'!$R$3,IF(G5345&lt;='State Zip Codes'!$S$4,'State Zip Codes'!$S$3,IF(G5345&lt;='State Zip Codes'!$T$4,'State Zip Codes'!$T$3,"OUT OF TERRITORY"))))),$U$3)</f>
        <v>Zone 1</v>
      </c>
    </row>
    <row r="5346" spans="1:8" x14ac:dyDescent="0.25">
      <c r="A5346" t="s">
        <v>372</v>
      </c>
      <c r="B5346">
        <v>55981</v>
      </c>
      <c r="C5346" t="str">
        <f t="shared" si="83"/>
        <v>55981</v>
      </c>
      <c r="D5346" t="s">
        <v>358</v>
      </c>
      <c r="E5346" t="s">
        <v>3642</v>
      </c>
      <c r="F5346" t="s">
        <v>3642</v>
      </c>
      <c r="G5346" s="144">
        <v>73.943171609999993</v>
      </c>
      <c r="H5346" t="str">
        <f>IF(VLOOKUP(A5346,$J$4:$K$19,2)="Y",IF(G5346&lt;='State Zip Codes'!$P$4,'State Zip Codes'!$P$3,IF(G5346&lt;='State Zip Codes'!$Q$4,'State Zip Codes'!$Q$3,IF(G5346&lt;='State Zip Codes'!$R$4,'State Zip Codes'!$R$3,IF(G5346&lt;='State Zip Codes'!$S$4,'State Zip Codes'!$S$3,IF(G5346&lt;='State Zip Codes'!$T$4,'State Zip Codes'!$T$3,"OUT OF TERRITORY"))))),$U$3)</f>
        <v>Zone 1</v>
      </c>
    </row>
    <row r="5347" spans="1:8" x14ac:dyDescent="0.25">
      <c r="A5347" t="s">
        <v>372</v>
      </c>
      <c r="B5347">
        <v>55906</v>
      </c>
      <c r="C5347" t="str">
        <f t="shared" si="83"/>
        <v>55906</v>
      </c>
      <c r="D5347" t="s">
        <v>358</v>
      </c>
      <c r="E5347" t="s">
        <v>2499</v>
      </c>
      <c r="F5347" t="s">
        <v>2085</v>
      </c>
      <c r="G5347" s="144">
        <v>73.943171609999993</v>
      </c>
      <c r="H5347" t="str">
        <f>IF(VLOOKUP(A5347,$J$4:$K$19,2)="Y",IF(G5347&lt;='State Zip Codes'!$P$4,'State Zip Codes'!$P$3,IF(G5347&lt;='State Zip Codes'!$Q$4,'State Zip Codes'!$Q$3,IF(G5347&lt;='State Zip Codes'!$R$4,'State Zip Codes'!$R$3,IF(G5347&lt;='State Zip Codes'!$S$4,'State Zip Codes'!$S$3,IF(G5347&lt;='State Zip Codes'!$T$4,'State Zip Codes'!$T$3,"OUT OF TERRITORY"))))),$U$3)</f>
        <v>Zone 1</v>
      </c>
    </row>
    <row r="5348" spans="1:8" x14ac:dyDescent="0.25">
      <c r="A5348" t="s">
        <v>372</v>
      </c>
      <c r="B5348">
        <v>56073</v>
      </c>
      <c r="C5348" t="str">
        <f t="shared" si="83"/>
        <v>56073</v>
      </c>
      <c r="D5348" t="s">
        <v>358</v>
      </c>
      <c r="E5348" t="s">
        <v>2178</v>
      </c>
      <c r="F5348" t="s">
        <v>3676</v>
      </c>
      <c r="G5348" s="144">
        <v>73.943171609999993</v>
      </c>
      <c r="H5348" t="str">
        <f>IF(VLOOKUP(A5348,$J$4:$K$19,2)="Y",IF(G5348&lt;='State Zip Codes'!$P$4,'State Zip Codes'!$P$3,IF(G5348&lt;='State Zip Codes'!$Q$4,'State Zip Codes'!$Q$3,IF(G5348&lt;='State Zip Codes'!$R$4,'State Zip Codes'!$R$3,IF(G5348&lt;='State Zip Codes'!$S$4,'State Zip Codes'!$S$3,IF(G5348&lt;='State Zip Codes'!$T$4,'State Zip Codes'!$T$3,"OUT OF TERRITORY"))))),$U$3)</f>
        <v>Zone 1</v>
      </c>
    </row>
    <row r="5349" spans="1:8" x14ac:dyDescent="0.25">
      <c r="A5349" t="s">
        <v>372</v>
      </c>
      <c r="B5349">
        <v>55920</v>
      </c>
      <c r="C5349" t="str">
        <f t="shared" si="83"/>
        <v>55920</v>
      </c>
      <c r="D5349" t="s">
        <v>358</v>
      </c>
      <c r="E5349" t="s">
        <v>2499</v>
      </c>
      <c r="F5349" t="s">
        <v>1711</v>
      </c>
      <c r="G5349" s="144">
        <v>73.943171609999993</v>
      </c>
      <c r="H5349" t="str">
        <f>IF(VLOOKUP(A5349,$J$4:$K$19,2)="Y",IF(G5349&lt;='State Zip Codes'!$P$4,'State Zip Codes'!$P$3,IF(G5349&lt;='State Zip Codes'!$Q$4,'State Zip Codes'!$Q$3,IF(G5349&lt;='State Zip Codes'!$R$4,'State Zip Codes'!$R$3,IF(G5349&lt;='State Zip Codes'!$S$4,'State Zip Codes'!$S$3,IF(G5349&lt;='State Zip Codes'!$T$4,'State Zip Codes'!$T$3,"OUT OF TERRITORY"))))),$U$3)</f>
        <v>Zone 1</v>
      </c>
    </row>
    <row r="5350" spans="1:8" x14ac:dyDescent="0.25">
      <c r="A5350" t="s">
        <v>372</v>
      </c>
      <c r="B5350">
        <v>55945</v>
      </c>
      <c r="C5350" t="str">
        <f t="shared" si="83"/>
        <v>55945</v>
      </c>
      <c r="D5350" t="s">
        <v>358</v>
      </c>
      <c r="E5350" t="s">
        <v>3642</v>
      </c>
      <c r="F5350" t="s">
        <v>1398</v>
      </c>
      <c r="G5350" s="144">
        <v>74.564542799999998</v>
      </c>
      <c r="H5350" t="str">
        <f>IF(VLOOKUP(A5350,$J$4:$K$19,2)="Y",IF(G5350&lt;='State Zip Codes'!$P$4,'State Zip Codes'!$P$3,IF(G5350&lt;='State Zip Codes'!$Q$4,'State Zip Codes'!$Q$3,IF(G5350&lt;='State Zip Codes'!$R$4,'State Zip Codes'!$R$3,IF(G5350&lt;='State Zip Codes'!$S$4,'State Zip Codes'!$S$3,IF(G5350&lt;='State Zip Codes'!$T$4,'State Zip Codes'!$T$3,"OUT OF TERRITORY"))))),$U$3)</f>
        <v>Zone 1</v>
      </c>
    </row>
    <row r="5351" spans="1:8" x14ac:dyDescent="0.25">
      <c r="A5351" t="s">
        <v>372</v>
      </c>
      <c r="B5351">
        <v>56026</v>
      </c>
      <c r="C5351" t="str">
        <f t="shared" si="83"/>
        <v>56026</v>
      </c>
      <c r="D5351" t="s">
        <v>358</v>
      </c>
      <c r="E5351" t="s">
        <v>3503</v>
      </c>
      <c r="F5351" t="s">
        <v>3677</v>
      </c>
      <c r="G5351" s="144">
        <v>74.564542799999998</v>
      </c>
      <c r="H5351" t="str">
        <f>IF(VLOOKUP(A5351,$J$4:$K$19,2)="Y",IF(G5351&lt;='State Zip Codes'!$P$4,'State Zip Codes'!$P$3,IF(G5351&lt;='State Zip Codes'!$Q$4,'State Zip Codes'!$Q$3,IF(G5351&lt;='State Zip Codes'!$R$4,'State Zip Codes'!$R$3,IF(G5351&lt;='State Zip Codes'!$S$4,'State Zip Codes'!$S$3,IF(G5351&lt;='State Zip Codes'!$T$4,'State Zip Codes'!$T$3,"OUT OF TERRITORY"))))),$U$3)</f>
        <v>Zone 1</v>
      </c>
    </row>
    <row r="5352" spans="1:8" x14ac:dyDescent="0.25">
      <c r="A5352" t="s">
        <v>372</v>
      </c>
      <c r="B5352">
        <v>56072</v>
      </c>
      <c r="C5352" t="str">
        <f t="shared" si="83"/>
        <v>56072</v>
      </c>
      <c r="D5352" t="s">
        <v>358</v>
      </c>
      <c r="E5352" t="s">
        <v>3652</v>
      </c>
      <c r="F5352" t="s">
        <v>3678</v>
      </c>
      <c r="G5352" s="144">
        <v>74.564542799999998</v>
      </c>
      <c r="H5352" t="str">
        <f>IF(VLOOKUP(A5352,$J$4:$K$19,2)="Y",IF(G5352&lt;='State Zip Codes'!$P$4,'State Zip Codes'!$P$3,IF(G5352&lt;='State Zip Codes'!$Q$4,'State Zip Codes'!$Q$3,IF(G5352&lt;='State Zip Codes'!$R$4,'State Zip Codes'!$R$3,IF(G5352&lt;='State Zip Codes'!$S$4,'State Zip Codes'!$S$3,IF(G5352&lt;='State Zip Codes'!$T$4,'State Zip Codes'!$T$3,"OUT OF TERRITORY"))))),$U$3)</f>
        <v>Zone 1</v>
      </c>
    </row>
    <row r="5353" spans="1:8" x14ac:dyDescent="0.25">
      <c r="A5353" t="s">
        <v>372</v>
      </c>
      <c r="B5353">
        <v>56209</v>
      </c>
      <c r="C5353" t="str">
        <f t="shared" si="83"/>
        <v>56209</v>
      </c>
      <c r="D5353" t="s">
        <v>358</v>
      </c>
      <c r="E5353" t="s">
        <v>3679</v>
      </c>
      <c r="F5353" t="s">
        <v>3680</v>
      </c>
      <c r="G5353" s="144">
        <v>75.185913989999989</v>
      </c>
      <c r="H5353" t="str">
        <f>IF(VLOOKUP(A5353,$J$4:$K$19,2)="Y",IF(G5353&lt;='State Zip Codes'!$P$4,'State Zip Codes'!$P$3,IF(G5353&lt;='State Zip Codes'!$Q$4,'State Zip Codes'!$Q$3,IF(G5353&lt;='State Zip Codes'!$R$4,'State Zip Codes'!$R$3,IF(G5353&lt;='State Zip Codes'!$S$4,'State Zip Codes'!$S$3,IF(G5353&lt;='State Zip Codes'!$T$4,'State Zip Codes'!$T$3,"OUT OF TERRITORY"))))),$U$3)</f>
        <v>Zone 1</v>
      </c>
    </row>
    <row r="5354" spans="1:8" x14ac:dyDescent="0.25">
      <c r="A5354" t="s">
        <v>372</v>
      </c>
      <c r="B5354">
        <v>55037</v>
      </c>
      <c r="C5354" t="str">
        <f t="shared" si="83"/>
        <v>55037</v>
      </c>
      <c r="D5354" t="s">
        <v>358</v>
      </c>
      <c r="E5354" t="s">
        <v>420</v>
      </c>
      <c r="F5354" t="s">
        <v>1630</v>
      </c>
      <c r="G5354" s="144">
        <v>75.185913989999989</v>
      </c>
      <c r="H5354" t="str">
        <f>IF(VLOOKUP(A5354,$J$4:$K$19,2)="Y",IF(G5354&lt;='State Zip Codes'!$P$4,'State Zip Codes'!$P$3,IF(G5354&lt;='State Zip Codes'!$Q$4,'State Zip Codes'!$Q$3,IF(G5354&lt;='State Zip Codes'!$R$4,'State Zip Codes'!$R$3,IF(G5354&lt;='State Zip Codes'!$S$4,'State Zip Codes'!$S$3,IF(G5354&lt;='State Zip Codes'!$T$4,'State Zip Codes'!$T$3,"OUT OF TERRITORY"))))),$U$3)</f>
        <v>Zone 1</v>
      </c>
    </row>
    <row r="5355" spans="1:8" x14ac:dyDescent="0.25">
      <c r="A5355" t="s">
        <v>372</v>
      </c>
      <c r="B5355">
        <v>55932</v>
      </c>
      <c r="C5355" t="str">
        <f t="shared" si="83"/>
        <v>55932</v>
      </c>
      <c r="D5355" t="s">
        <v>358</v>
      </c>
      <c r="E5355" t="s">
        <v>3642</v>
      </c>
      <c r="F5355" t="s">
        <v>1564</v>
      </c>
      <c r="G5355" s="144">
        <v>75.185913989999989</v>
      </c>
      <c r="H5355" t="str">
        <f>IF(VLOOKUP(A5355,$J$4:$K$19,2)="Y",IF(G5355&lt;='State Zip Codes'!$P$4,'State Zip Codes'!$P$3,IF(G5355&lt;='State Zip Codes'!$Q$4,'State Zip Codes'!$Q$3,IF(G5355&lt;='State Zip Codes'!$R$4,'State Zip Codes'!$R$3,IF(G5355&lt;='State Zip Codes'!$S$4,'State Zip Codes'!$S$3,IF(G5355&lt;='State Zip Codes'!$T$4,'State Zip Codes'!$T$3,"OUT OF TERRITORY"))))),$U$3)</f>
        <v>Zone 1</v>
      </c>
    </row>
    <row r="5356" spans="1:8" x14ac:dyDescent="0.25">
      <c r="A5356" t="s">
        <v>372</v>
      </c>
      <c r="B5356">
        <v>56055</v>
      </c>
      <c r="C5356" t="str">
        <f t="shared" si="83"/>
        <v>56055</v>
      </c>
      <c r="D5356" t="s">
        <v>358</v>
      </c>
      <c r="E5356" t="s">
        <v>3636</v>
      </c>
      <c r="F5356" t="s">
        <v>3681</v>
      </c>
      <c r="G5356" s="144">
        <v>75.807285179999994</v>
      </c>
      <c r="H5356" t="str">
        <f>IF(VLOOKUP(A5356,$J$4:$K$19,2)="Y",IF(G5356&lt;='State Zip Codes'!$P$4,'State Zip Codes'!$P$3,IF(G5356&lt;='State Zip Codes'!$Q$4,'State Zip Codes'!$Q$3,IF(G5356&lt;='State Zip Codes'!$R$4,'State Zip Codes'!$R$3,IF(G5356&lt;='State Zip Codes'!$S$4,'State Zip Codes'!$S$3,IF(G5356&lt;='State Zip Codes'!$T$4,'State Zip Codes'!$T$3,"OUT OF TERRITORY"))))),$U$3)</f>
        <v>Zone 1</v>
      </c>
    </row>
    <row r="5357" spans="1:8" x14ac:dyDescent="0.25">
      <c r="A5357" t="s">
        <v>372</v>
      </c>
      <c r="B5357">
        <v>56373</v>
      </c>
      <c r="C5357" t="str">
        <f t="shared" si="83"/>
        <v>56373</v>
      </c>
      <c r="D5357" t="s">
        <v>358</v>
      </c>
      <c r="E5357" t="s">
        <v>402</v>
      </c>
      <c r="F5357" t="s">
        <v>2430</v>
      </c>
      <c r="G5357" s="144">
        <v>75.807285179999994</v>
      </c>
      <c r="H5357" t="str">
        <f>IF(VLOOKUP(A5357,$J$4:$K$19,2)="Y",IF(G5357&lt;='State Zip Codes'!$P$4,'State Zip Codes'!$P$3,IF(G5357&lt;='State Zip Codes'!$Q$4,'State Zip Codes'!$Q$3,IF(G5357&lt;='State Zip Codes'!$R$4,'State Zip Codes'!$R$3,IF(G5357&lt;='State Zip Codes'!$S$4,'State Zip Codes'!$S$3,IF(G5357&lt;='State Zip Codes'!$T$4,'State Zip Codes'!$T$3,"OUT OF TERRITORY"))))),$U$3)</f>
        <v>Zone 1</v>
      </c>
    </row>
    <row r="5358" spans="1:8" x14ac:dyDescent="0.25">
      <c r="A5358" t="s">
        <v>372</v>
      </c>
      <c r="B5358">
        <v>56362</v>
      </c>
      <c r="C5358" t="str">
        <f t="shared" si="83"/>
        <v>56362</v>
      </c>
      <c r="D5358" t="s">
        <v>358</v>
      </c>
      <c r="E5358" t="s">
        <v>3208</v>
      </c>
      <c r="F5358" t="s">
        <v>3682</v>
      </c>
      <c r="G5358" s="144">
        <v>75.807285179999994</v>
      </c>
      <c r="H5358" t="str">
        <f>IF(VLOOKUP(A5358,$J$4:$K$19,2)="Y",IF(G5358&lt;='State Zip Codes'!$P$4,'State Zip Codes'!$P$3,IF(G5358&lt;='State Zip Codes'!$Q$4,'State Zip Codes'!$Q$3,IF(G5358&lt;='State Zip Codes'!$R$4,'State Zip Codes'!$R$3,IF(G5358&lt;='State Zip Codes'!$S$4,'State Zip Codes'!$S$3,IF(G5358&lt;='State Zip Codes'!$T$4,'State Zip Codes'!$T$3,"OUT OF TERRITORY"))))),$U$3)</f>
        <v>Zone 1</v>
      </c>
    </row>
    <row r="5359" spans="1:8" x14ac:dyDescent="0.25">
      <c r="A5359" t="s">
        <v>372</v>
      </c>
      <c r="B5359">
        <v>56386</v>
      </c>
      <c r="C5359" t="str">
        <f t="shared" si="83"/>
        <v>56386</v>
      </c>
      <c r="D5359" t="s">
        <v>358</v>
      </c>
      <c r="E5359" t="s">
        <v>3603</v>
      </c>
      <c r="F5359" t="s">
        <v>3683</v>
      </c>
      <c r="G5359" s="144">
        <v>76.428656369999999</v>
      </c>
      <c r="H5359" t="str">
        <f>IF(VLOOKUP(A5359,$J$4:$K$19,2)="Y",IF(G5359&lt;='State Zip Codes'!$P$4,'State Zip Codes'!$P$3,IF(G5359&lt;='State Zip Codes'!$Q$4,'State Zip Codes'!$Q$3,IF(G5359&lt;='State Zip Codes'!$R$4,'State Zip Codes'!$R$3,IF(G5359&lt;='State Zip Codes'!$S$4,'State Zip Codes'!$S$3,IF(G5359&lt;='State Zip Codes'!$T$4,'State Zip Codes'!$T$3,"OUT OF TERRITORY"))))),$U$3)</f>
        <v>Zone 1</v>
      </c>
    </row>
    <row r="5360" spans="1:8" x14ac:dyDescent="0.25">
      <c r="A5360" t="s">
        <v>372</v>
      </c>
      <c r="B5360">
        <v>56091</v>
      </c>
      <c r="C5360" t="str">
        <f t="shared" si="83"/>
        <v>56091</v>
      </c>
      <c r="D5360" t="s">
        <v>358</v>
      </c>
      <c r="E5360" t="s">
        <v>3652</v>
      </c>
      <c r="F5360" t="s">
        <v>3684</v>
      </c>
      <c r="G5360" s="144">
        <v>76.428656369999999</v>
      </c>
      <c r="H5360" t="str">
        <f>IF(VLOOKUP(A5360,$J$4:$K$19,2)="Y",IF(G5360&lt;='State Zip Codes'!$P$4,'State Zip Codes'!$P$3,IF(G5360&lt;='State Zip Codes'!$Q$4,'State Zip Codes'!$Q$3,IF(G5360&lt;='State Zip Codes'!$R$4,'State Zip Codes'!$R$3,IF(G5360&lt;='State Zip Codes'!$S$4,'State Zip Codes'!$S$3,IF(G5360&lt;='State Zip Codes'!$T$4,'State Zip Codes'!$T$3,"OUT OF TERRITORY"))))),$U$3)</f>
        <v>Zone 1</v>
      </c>
    </row>
    <row r="5361" spans="1:8" x14ac:dyDescent="0.25">
      <c r="A5361" t="s">
        <v>372</v>
      </c>
      <c r="B5361">
        <v>56078</v>
      </c>
      <c r="C5361" t="str">
        <f t="shared" si="83"/>
        <v>56078</v>
      </c>
      <c r="D5361" t="s">
        <v>358</v>
      </c>
      <c r="E5361" t="s">
        <v>3636</v>
      </c>
      <c r="F5361" t="s">
        <v>3685</v>
      </c>
      <c r="G5361" s="144">
        <v>76.428656369999999</v>
      </c>
      <c r="H5361" t="str">
        <f>IF(VLOOKUP(A5361,$J$4:$K$19,2)="Y",IF(G5361&lt;='State Zip Codes'!$P$4,'State Zip Codes'!$P$3,IF(G5361&lt;='State Zip Codes'!$Q$4,'State Zip Codes'!$Q$3,IF(G5361&lt;='State Zip Codes'!$R$4,'State Zip Codes'!$R$3,IF(G5361&lt;='State Zip Codes'!$S$4,'State Zip Codes'!$S$3,IF(G5361&lt;='State Zip Codes'!$T$4,'State Zip Codes'!$T$3,"OUT OF TERRITORY"))))),$U$3)</f>
        <v>Zone 1</v>
      </c>
    </row>
    <row r="5362" spans="1:8" x14ac:dyDescent="0.25">
      <c r="A5362" t="s">
        <v>372</v>
      </c>
      <c r="B5362">
        <v>55905</v>
      </c>
      <c r="C5362" t="str">
        <f t="shared" si="83"/>
        <v>55905</v>
      </c>
      <c r="D5362" t="s">
        <v>358</v>
      </c>
      <c r="E5362" t="s">
        <v>2499</v>
      </c>
      <c r="F5362" t="s">
        <v>2085</v>
      </c>
      <c r="G5362" s="144">
        <v>77.05002755999999</v>
      </c>
      <c r="H5362" t="str">
        <f>IF(VLOOKUP(A5362,$J$4:$K$19,2)="Y",IF(G5362&lt;='State Zip Codes'!$P$4,'State Zip Codes'!$P$3,IF(G5362&lt;='State Zip Codes'!$Q$4,'State Zip Codes'!$Q$3,IF(G5362&lt;='State Zip Codes'!$R$4,'State Zip Codes'!$R$3,IF(G5362&lt;='State Zip Codes'!$S$4,'State Zip Codes'!$S$3,IF(G5362&lt;='State Zip Codes'!$T$4,'State Zip Codes'!$T$3,"OUT OF TERRITORY"))))),$U$3)</f>
        <v>Zone 1</v>
      </c>
    </row>
    <row r="5363" spans="1:8" x14ac:dyDescent="0.25">
      <c r="A5363" t="s">
        <v>372</v>
      </c>
      <c r="B5363">
        <v>56340</v>
      </c>
      <c r="C5363" t="str">
        <f t="shared" si="83"/>
        <v>56340</v>
      </c>
      <c r="D5363" t="s">
        <v>358</v>
      </c>
      <c r="E5363" t="s">
        <v>3208</v>
      </c>
      <c r="F5363" t="s">
        <v>3686</v>
      </c>
      <c r="G5363" s="144">
        <v>77.671398749999994</v>
      </c>
      <c r="H5363" t="str">
        <f>IF(VLOOKUP(A5363,$J$4:$K$19,2)="Y",IF(G5363&lt;='State Zip Codes'!$P$4,'State Zip Codes'!$P$3,IF(G5363&lt;='State Zip Codes'!$Q$4,'State Zip Codes'!$Q$3,IF(G5363&lt;='State Zip Codes'!$R$4,'State Zip Codes'!$R$3,IF(G5363&lt;='State Zip Codes'!$S$4,'State Zip Codes'!$S$3,IF(G5363&lt;='State Zip Codes'!$T$4,'State Zip Codes'!$T$3,"OUT OF TERRITORY"))))),$U$3)</f>
        <v>Zone 1</v>
      </c>
    </row>
    <row r="5364" spans="1:8" x14ac:dyDescent="0.25">
      <c r="A5364" t="s">
        <v>372</v>
      </c>
      <c r="B5364">
        <v>56338</v>
      </c>
      <c r="C5364" t="str">
        <f t="shared" si="83"/>
        <v>56338</v>
      </c>
      <c r="D5364" t="s">
        <v>358</v>
      </c>
      <c r="E5364" t="s">
        <v>402</v>
      </c>
      <c r="F5364" t="s">
        <v>3687</v>
      </c>
      <c r="G5364" s="144">
        <v>78.292769939999999</v>
      </c>
      <c r="H5364" t="str">
        <f>IF(VLOOKUP(A5364,$J$4:$K$19,2)="Y",IF(G5364&lt;='State Zip Codes'!$P$4,'State Zip Codes'!$P$3,IF(G5364&lt;='State Zip Codes'!$Q$4,'State Zip Codes'!$Q$3,IF(G5364&lt;='State Zip Codes'!$R$4,'State Zip Codes'!$R$3,IF(G5364&lt;='State Zip Codes'!$S$4,'State Zip Codes'!$S$3,IF(G5364&lt;='State Zip Codes'!$T$4,'State Zip Codes'!$T$3,"OUT OF TERRITORY"))))),$U$3)</f>
        <v>Zone 1</v>
      </c>
    </row>
    <row r="5365" spans="1:8" x14ac:dyDescent="0.25">
      <c r="A5365" t="s">
        <v>372</v>
      </c>
      <c r="B5365">
        <v>56359</v>
      </c>
      <c r="C5365" t="str">
        <f t="shared" si="83"/>
        <v>56359</v>
      </c>
      <c r="D5365" t="s">
        <v>358</v>
      </c>
      <c r="E5365" t="s">
        <v>3603</v>
      </c>
      <c r="F5365" t="s">
        <v>3688</v>
      </c>
      <c r="G5365" s="144">
        <v>78.292769939999999</v>
      </c>
      <c r="H5365" t="str">
        <f>IF(VLOOKUP(A5365,$J$4:$K$19,2)="Y",IF(G5365&lt;='State Zip Codes'!$P$4,'State Zip Codes'!$P$3,IF(G5365&lt;='State Zip Codes'!$Q$4,'State Zip Codes'!$Q$3,IF(G5365&lt;='State Zip Codes'!$R$4,'State Zip Codes'!$R$3,IF(G5365&lt;='State Zip Codes'!$S$4,'State Zip Codes'!$S$3,IF(G5365&lt;='State Zip Codes'!$T$4,'State Zip Codes'!$T$3,"OUT OF TERRITORY"))))),$U$3)</f>
        <v>Zone 1</v>
      </c>
    </row>
    <row r="5366" spans="1:8" x14ac:dyDescent="0.25">
      <c r="A5366" t="s">
        <v>372</v>
      </c>
      <c r="B5366">
        <v>56037</v>
      </c>
      <c r="C5366" t="str">
        <f t="shared" si="83"/>
        <v>56037</v>
      </c>
      <c r="D5366" t="s">
        <v>358</v>
      </c>
      <c r="E5366" t="s">
        <v>3636</v>
      </c>
      <c r="F5366" t="s">
        <v>3689</v>
      </c>
      <c r="G5366" s="144">
        <v>78.91414112999999</v>
      </c>
      <c r="H5366" t="str">
        <f>IF(VLOOKUP(A5366,$J$4:$K$19,2)="Y",IF(G5366&lt;='State Zip Codes'!$P$4,'State Zip Codes'!$P$3,IF(G5366&lt;='State Zip Codes'!$Q$4,'State Zip Codes'!$Q$3,IF(G5366&lt;='State Zip Codes'!$R$4,'State Zip Codes'!$R$3,IF(G5366&lt;='State Zip Codes'!$S$4,'State Zip Codes'!$S$3,IF(G5366&lt;='State Zip Codes'!$T$4,'State Zip Codes'!$T$3,"OUT OF TERRITORY"))))),$U$3)</f>
        <v>Zone 1</v>
      </c>
    </row>
    <row r="5367" spans="1:8" x14ac:dyDescent="0.25">
      <c r="A5367" t="s">
        <v>372</v>
      </c>
      <c r="B5367">
        <v>56307</v>
      </c>
      <c r="C5367" t="str">
        <f t="shared" si="83"/>
        <v>56307</v>
      </c>
      <c r="D5367" t="s">
        <v>358</v>
      </c>
      <c r="E5367" t="s">
        <v>3208</v>
      </c>
      <c r="F5367" t="s">
        <v>1900</v>
      </c>
      <c r="G5367" s="144">
        <v>78.91414112999999</v>
      </c>
      <c r="H5367" t="str">
        <f>IF(VLOOKUP(A5367,$J$4:$K$19,2)="Y",IF(G5367&lt;='State Zip Codes'!$P$4,'State Zip Codes'!$P$3,IF(G5367&lt;='State Zip Codes'!$Q$4,'State Zip Codes'!$Q$3,IF(G5367&lt;='State Zip Codes'!$R$4,'State Zip Codes'!$R$3,IF(G5367&lt;='State Zip Codes'!$S$4,'State Zip Codes'!$S$3,IF(G5367&lt;='State Zip Codes'!$T$4,'State Zip Codes'!$T$3,"OUT OF TERRITORY"))))),$U$3)</f>
        <v>Zone 1</v>
      </c>
    </row>
    <row r="5368" spans="1:8" x14ac:dyDescent="0.25">
      <c r="A5368" t="s">
        <v>372</v>
      </c>
      <c r="B5368">
        <v>56034</v>
      </c>
      <c r="C5368" t="str">
        <f t="shared" si="83"/>
        <v>56034</v>
      </c>
      <c r="D5368" t="s">
        <v>358</v>
      </c>
      <c r="E5368" t="s">
        <v>3636</v>
      </c>
      <c r="F5368" t="s">
        <v>1314</v>
      </c>
      <c r="G5368" s="144">
        <v>78.91414112999999</v>
      </c>
      <c r="H5368" t="str">
        <f>IF(VLOOKUP(A5368,$J$4:$K$19,2)="Y",IF(G5368&lt;='State Zip Codes'!$P$4,'State Zip Codes'!$P$3,IF(G5368&lt;='State Zip Codes'!$Q$4,'State Zip Codes'!$Q$3,IF(G5368&lt;='State Zip Codes'!$R$4,'State Zip Codes'!$R$3,IF(G5368&lt;='State Zip Codes'!$S$4,'State Zip Codes'!$S$3,IF(G5368&lt;='State Zip Codes'!$T$4,'State Zip Codes'!$T$3,"OUT OF TERRITORY"))))),$U$3)</f>
        <v>Zone 1</v>
      </c>
    </row>
    <row r="5369" spans="1:8" x14ac:dyDescent="0.25">
      <c r="A5369" t="s">
        <v>372</v>
      </c>
      <c r="B5369">
        <v>55940</v>
      </c>
      <c r="C5369" t="str">
        <f t="shared" si="83"/>
        <v>55940</v>
      </c>
      <c r="D5369" t="s">
        <v>358</v>
      </c>
      <c r="E5369" t="s">
        <v>3633</v>
      </c>
      <c r="F5369" t="s">
        <v>3690</v>
      </c>
      <c r="G5369" s="144">
        <v>78.91414112999999</v>
      </c>
      <c r="H5369" t="str">
        <f>IF(VLOOKUP(A5369,$J$4:$K$19,2)="Y",IF(G5369&lt;='State Zip Codes'!$P$4,'State Zip Codes'!$P$3,IF(G5369&lt;='State Zip Codes'!$Q$4,'State Zip Codes'!$Q$3,IF(G5369&lt;='State Zip Codes'!$R$4,'State Zip Codes'!$R$3,IF(G5369&lt;='State Zip Codes'!$S$4,'State Zip Codes'!$S$3,IF(G5369&lt;='State Zip Codes'!$T$4,'State Zip Codes'!$T$3,"OUT OF TERRITORY"))))),$U$3)</f>
        <v>Zone 1</v>
      </c>
    </row>
    <row r="5370" spans="1:8" x14ac:dyDescent="0.25">
      <c r="A5370" t="s">
        <v>372</v>
      </c>
      <c r="B5370">
        <v>56253</v>
      </c>
      <c r="C5370" t="str">
        <f t="shared" si="83"/>
        <v>56253</v>
      </c>
      <c r="D5370" t="s">
        <v>358</v>
      </c>
      <c r="E5370" t="s">
        <v>3679</v>
      </c>
      <c r="F5370" t="s">
        <v>3691</v>
      </c>
      <c r="G5370" s="144">
        <v>79.535512319999995</v>
      </c>
      <c r="H5370" t="str">
        <f>IF(VLOOKUP(A5370,$J$4:$K$19,2)="Y",IF(G5370&lt;='State Zip Codes'!$P$4,'State Zip Codes'!$P$3,IF(G5370&lt;='State Zip Codes'!$Q$4,'State Zip Codes'!$Q$3,IF(G5370&lt;='State Zip Codes'!$R$4,'State Zip Codes'!$R$3,IF(G5370&lt;='State Zip Codes'!$S$4,'State Zip Codes'!$S$3,IF(G5370&lt;='State Zip Codes'!$T$4,'State Zip Codes'!$T$3,"OUT OF TERRITORY"))))),$U$3)</f>
        <v>Zone 1</v>
      </c>
    </row>
    <row r="5371" spans="1:8" x14ac:dyDescent="0.25">
      <c r="A5371" t="s">
        <v>372</v>
      </c>
      <c r="B5371">
        <v>55902</v>
      </c>
      <c r="C5371" t="str">
        <f t="shared" si="83"/>
        <v>55902</v>
      </c>
      <c r="D5371" t="s">
        <v>358</v>
      </c>
      <c r="E5371" t="s">
        <v>2499</v>
      </c>
      <c r="F5371" t="s">
        <v>2085</v>
      </c>
      <c r="G5371" s="144">
        <v>79.535512319999995</v>
      </c>
      <c r="H5371" t="str">
        <f>IF(VLOOKUP(A5371,$J$4:$K$19,2)="Y",IF(G5371&lt;='State Zip Codes'!$P$4,'State Zip Codes'!$P$3,IF(G5371&lt;='State Zip Codes'!$Q$4,'State Zip Codes'!$Q$3,IF(G5371&lt;='State Zip Codes'!$R$4,'State Zip Codes'!$R$3,IF(G5371&lt;='State Zip Codes'!$S$4,'State Zip Codes'!$S$3,IF(G5371&lt;='State Zip Codes'!$T$4,'State Zip Codes'!$T$3,"OUT OF TERRITORY"))))),$U$3)</f>
        <v>Zone 1</v>
      </c>
    </row>
    <row r="5372" spans="1:8" x14ac:dyDescent="0.25">
      <c r="A5372" t="s">
        <v>372</v>
      </c>
      <c r="B5372">
        <v>55332</v>
      </c>
      <c r="C5372" t="str">
        <f t="shared" si="83"/>
        <v>55332</v>
      </c>
      <c r="D5372" t="s">
        <v>358</v>
      </c>
      <c r="E5372" t="s">
        <v>3658</v>
      </c>
      <c r="F5372" t="s">
        <v>3692</v>
      </c>
      <c r="G5372" s="144">
        <v>79.535512319999995</v>
      </c>
      <c r="H5372" t="str">
        <f>IF(VLOOKUP(A5372,$J$4:$K$19,2)="Y",IF(G5372&lt;='State Zip Codes'!$P$4,'State Zip Codes'!$P$3,IF(G5372&lt;='State Zip Codes'!$Q$4,'State Zip Codes'!$Q$3,IF(G5372&lt;='State Zip Codes'!$R$4,'State Zip Codes'!$R$3,IF(G5372&lt;='State Zip Codes'!$S$4,'State Zip Codes'!$S$3,IF(G5372&lt;='State Zip Codes'!$T$4,'State Zip Codes'!$T$3,"OUT OF TERRITORY"))))),$U$3)</f>
        <v>Zone 1</v>
      </c>
    </row>
    <row r="5373" spans="1:8" x14ac:dyDescent="0.25">
      <c r="A5373" t="s">
        <v>372</v>
      </c>
      <c r="B5373">
        <v>56342</v>
      </c>
      <c r="C5373" t="str">
        <f t="shared" si="83"/>
        <v>56342</v>
      </c>
      <c r="D5373" t="s">
        <v>358</v>
      </c>
      <c r="E5373" t="s">
        <v>3603</v>
      </c>
      <c r="F5373" t="s">
        <v>3693</v>
      </c>
      <c r="G5373" s="144">
        <v>79.535512319999995</v>
      </c>
      <c r="H5373" t="str">
        <f>IF(VLOOKUP(A5373,$J$4:$K$19,2)="Y",IF(G5373&lt;='State Zip Codes'!$P$4,'State Zip Codes'!$P$3,IF(G5373&lt;='State Zip Codes'!$Q$4,'State Zip Codes'!$Q$3,IF(G5373&lt;='State Zip Codes'!$R$4,'State Zip Codes'!$R$3,IF(G5373&lt;='State Zip Codes'!$S$4,'State Zip Codes'!$S$3,IF(G5373&lt;='State Zip Codes'!$T$4,'State Zip Codes'!$T$3,"OUT OF TERRITORY"))))),$U$3)</f>
        <v>Zone 1</v>
      </c>
    </row>
    <row r="5374" spans="1:8" x14ac:dyDescent="0.25">
      <c r="A5374" t="s">
        <v>372</v>
      </c>
      <c r="B5374">
        <v>56065</v>
      </c>
      <c r="C5374" t="str">
        <f t="shared" si="83"/>
        <v>56065</v>
      </c>
      <c r="D5374" t="s">
        <v>358</v>
      </c>
      <c r="E5374" t="s">
        <v>3636</v>
      </c>
      <c r="F5374" t="s">
        <v>1936</v>
      </c>
      <c r="G5374" s="144">
        <v>80.15688351</v>
      </c>
      <c r="H5374" t="str">
        <f>IF(VLOOKUP(A5374,$J$4:$K$19,2)="Y",IF(G5374&lt;='State Zip Codes'!$P$4,'State Zip Codes'!$P$3,IF(G5374&lt;='State Zip Codes'!$Q$4,'State Zip Codes'!$Q$3,IF(G5374&lt;='State Zip Codes'!$R$4,'State Zip Codes'!$R$3,IF(G5374&lt;='State Zip Codes'!$S$4,'State Zip Codes'!$S$3,IF(G5374&lt;='State Zip Codes'!$T$4,'State Zip Codes'!$T$3,"OUT OF TERRITORY"))))),$U$3)</f>
        <v>Zone 1</v>
      </c>
    </row>
    <row r="5375" spans="1:8" x14ac:dyDescent="0.25">
      <c r="A5375" t="s">
        <v>372</v>
      </c>
      <c r="B5375">
        <v>56314</v>
      </c>
      <c r="C5375" t="str">
        <f t="shared" si="83"/>
        <v>56314</v>
      </c>
      <c r="D5375" t="s">
        <v>358</v>
      </c>
      <c r="E5375" t="s">
        <v>402</v>
      </c>
      <c r="F5375" t="s">
        <v>3694</v>
      </c>
      <c r="G5375" s="144">
        <v>80.15688351</v>
      </c>
      <c r="H5375" t="str">
        <f>IF(VLOOKUP(A5375,$J$4:$K$19,2)="Y",IF(G5375&lt;='State Zip Codes'!$P$4,'State Zip Codes'!$P$3,IF(G5375&lt;='State Zip Codes'!$Q$4,'State Zip Codes'!$Q$3,IF(G5375&lt;='State Zip Codes'!$R$4,'State Zip Codes'!$R$3,IF(G5375&lt;='State Zip Codes'!$S$4,'State Zip Codes'!$S$3,IF(G5375&lt;='State Zip Codes'!$T$4,'State Zip Codes'!$T$3,"OUT OF TERRITORY"))))),$U$3)</f>
        <v>Zone 1</v>
      </c>
    </row>
    <row r="5376" spans="1:8" x14ac:dyDescent="0.25">
      <c r="A5376" t="s">
        <v>372</v>
      </c>
      <c r="B5376">
        <v>55964</v>
      </c>
      <c r="C5376" t="str">
        <f t="shared" si="83"/>
        <v>55964</v>
      </c>
      <c r="D5376" t="s">
        <v>358</v>
      </c>
      <c r="E5376" t="s">
        <v>3642</v>
      </c>
      <c r="F5376" t="s">
        <v>3695</v>
      </c>
      <c r="G5376" s="144">
        <v>80.15688351</v>
      </c>
      <c r="H5376" t="str">
        <f>IF(VLOOKUP(A5376,$J$4:$K$19,2)="Y",IF(G5376&lt;='State Zip Codes'!$P$4,'State Zip Codes'!$P$3,IF(G5376&lt;='State Zip Codes'!$Q$4,'State Zip Codes'!$Q$3,IF(G5376&lt;='State Zip Codes'!$R$4,'State Zip Codes'!$R$3,IF(G5376&lt;='State Zip Codes'!$S$4,'State Zip Codes'!$S$3,IF(G5376&lt;='State Zip Codes'!$T$4,'State Zip Codes'!$T$3,"OUT OF TERRITORY"))))),$U$3)</f>
        <v>Zone 1</v>
      </c>
    </row>
    <row r="5377" spans="1:8" x14ac:dyDescent="0.25">
      <c r="A5377" t="s">
        <v>372</v>
      </c>
      <c r="B5377">
        <v>56364</v>
      </c>
      <c r="C5377" t="str">
        <f t="shared" si="83"/>
        <v>56364</v>
      </c>
      <c r="D5377" t="s">
        <v>358</v>
      </c>
      <c r="E5377" t="s">
        <v>402</v>
      </c>
      <c r="F5377" t="s">
        <v>3696</v>
      </c>
      <c r="G5377" s="144">
        <v>80.778254699999991</v>
      </c>
      <c r="H5377" t="str">
        <f>IF(VLOOKUP(A5377,$J$4:$K$19,2)="Y",IF(G5377&lt;='State Zip Codes'!$P$4,'State Zip Codes'!$P$3,IF(G5377&lt;='State Zip Codes'!$Q$4,'State Zip Codes'!$Q$3,IF(G5377&lt;='State Zip Codes'!$R$4,'State Zip Codes'!$R$3,IF(G5377&lt;='State Zip Codes'!$S$4,'State Zip Codes'!$S$3,IF(G5377&lt;='State Zip Codes'!$T$4,'State Zip Codes'!$T$3,"OUT OF TERRITORY"))))),$U$3)</f>
        <v>Zone 1</v>
      </c>
    </row>
    <row r="5378" spans="1:8" x14ac:dyDescent="0.25">
      <c r="A5378" t="s">
        <v>372</v>
      </c>
      <c r="B5378">
        <v>55310</v>
      </c>
      <c r="C5378" t="str">
        <f t="shared" si="83"/>
        <v>55310</v>
      </c>
      <c r="D5378" t="s">
        <v>358</v>
      </c>
      <c r="E5378" t="s">
        <v>3658</v>
      </c>
      <c r="F5378" t="s">
        <v>3697</v>
      </c>
      <c r="G5378" s="144">
        <v>81.399625889999996</v>
      </c>
      <c r="H5378" t="str">
        <f>IF(VLOOKUP(A5378,$J$4:$K$19,2)="Y",IF(G5378&lt;='State Zip Codes'!$P$4,'State Zip Codes'!$P$3,IF(G5378&lt;='State Zip Codes'!$Q$4,'State Zip Codes'!$Q$3,IF(G5378&lt;='State Zip Codes'!$R$4,'State Zip Codes'!$R$3,IF(G5378&lt;='State Zip Codes'!$S$4,'State Zip Codes'!$S$3,IF(G5378&lt;='State Zip Codes'!$T$4,'State Zip Codes'!$T$3,"OUT OF TERRITORY"))))),$U$3)</f>
        <v>Zone 1</v>
      </c>
    </row>
    <row r="5379" spans="1:8" x14ac:dyDescent="0.25">
      <c r="A5379" t="s">
        <v>372</v>
      </c>
      <c r="B5379">
        <v>56068</v>
      </c>
      <c r="C5379" t="str">
        <f t="shared" si="83"/>
        <v>56068</v>
      </c>
      <c r="D5379" t="s">
        <v>358</v>
      </c>
      <c r="E5379" t="s">
        <v>3605</v>
      </c>
      <c r="F5379" t="s">
        <v>3698</v>
      </c>
      <c r="G5379" s="144">
        <v>81.399625889999996</v>
      </c>
      <c r="H5379" t="str">
        <f>IF(VLOOKUP(A5379,$J$4:$K$19,2)="Y",IF(G5379&lt;='State Zip Codes'!$P$4,'State Zip Codes'!$P$3,IF(G5379&lt;='State Zip Codes'!$Q$4,'State Zip Codes'!$Q$3,IF(G5379&lt;='State Zip Codes'!$R$4,'State Zip Codes'!$R$3,IF(G5379&lt;='State Zip Codes'!$S$4,'State Zip Codes'!$S$3,IF(G5379&lt;='State Zip Codes'!$T$4,'State Zip Codes'!$T$3,"OUT OF TERRITORY"))))),$U$3)</f>
        <v>Zone 1</v>
      </c>
    </row>
    <row r="5380" spans="1:8" x14ac:dyDescent="0.25">
      <c r="A5380" t="s">
        <v>372</v>
      </c>
      <c r="B5380">
        <v>56251</v>
      </c>
      <c r="C5380" t="str">
        <f t="shared" si="83"/>
        <v>56251</v>
      </c>
      <c r="D5380" t="s">
        <v>358</v>
      </c>
      <c r="E5380" t="s">
        <v>3679</v>
      </c>
      <c r="F5380" t="s">
        <v>3679</v>
      </c>
      <c r="G5380" s="144">
        <v>81.399625889999996</v>
      </c>
      <c r="H5380" t="str">
        <f>IF(VLOOKUP(A5380,$J$4:$K$19,2)="Y",IF(G5380&lt;='State Zip Codes'!$P$4,'State Zip Codes'!$P$3,IF(G5380&lt;='State Zip Codes'!$Q$4,'State Zip Codes'!$Q$3,IF(G5380&lt;='State Zip Codes'!$R$4,'State Zip Codes'!$R$3,IF(G5380&lt;='State Zip Codes'!$S$4,'State Zip Codes'!$S$3,IF(G5380&lt;='State Zip Codes'!$T$4,'State Zip Codes'!$T$3,"OUT OF TERRITORY"))))),$U$3)</f>
        <v>Zone 1</v>
      </c>
    </row>
    <row r="5381" spans="1:8" x14ac:dyDescent="0.25">
      <c r="A5381" t="s">
        <v>372</v>
      </c>
      <c r="B5381">
        <v>56042</v>
      </c>
      <c r="C5381" t="str">
        <f t="shared" ref="C5381:C5444" si="84">TRIM(CLEAN(B5381))</f>
        <v>56042</v>
      </c>
      <c r="D5381" t="s">
        <v>358</v>
      </c>
      <c r="E5381" t="s">
        <v>3699</v>
      </c>
      <c r="F5381" t="s">
        <v>3700</v>
      </c>
      <c r="G5381" s="144">
        <v>81.399625889999996</v>
      </c>
      <c r="H5381" t="str">
        <f>IF(VLOOKUP(A5381,$J$4:$K$19,2)="Y",IF(G5381&lt;='State Zip Codes'!$P$4,'State Zip Codes'!$P$3,IF(G5381&lt;='State Zip Codes'!$Q$4,'State Zip Codes'!$Q$3,IF(G5381&lt;='State Zip Codes'!$R$4,'State Zip Codes'!$R$3,IF(G5381&lt;='State Zip Codes'!$S$4,'State Zip Codes'!$S$3,IF(G5381&lt;='State Zip Codes'!$T$4,'State Zip Codes'!$T$3,"OUT OF TERRITORY"))))),$U$3)</f>
        <v>Zone 1</v>
      </c>
    </row>
    <row r="5382" spans="1:8" x14ac:dyDescent="0.25">
      <c r="A5382" t="s">
        <v>372</v>
      </c>
      <c r="B5382">
        <v>56331</v>
      </c>
      <c r="C5382" t="str">
        <f t="shared" si="84"/>
        <v>56331</v>
      </c>
      <c r="D5382" t="s">
        <v>358</v>
      </c>
      <c r="E5382" t="s">
        <v>3208</v>
      </c>
      <c r="F5382" t="s">
        <v>1153</v>
      </c>
      <c r="G5382" s="144">
        <v>82.642368269999992</v>
      </c>
      <c r="H5382" t="str">
        <f>IF(VLOOKUP(A5382,$J$4:$K$19,2)="Y",IF(G5382&lt;='State Zip Codes'!$P$4,'State Zip Codes'!$P$3,IF(G5382&lt;='State Zip Codes'!$Q$4,'State Zip Codes'!$Q$3,IF(G5382&lt;='State Zip Codes'!$R$4,'State Zip Codes'!$R$3,IF(G5382&lt;='State Zip Codes'!$S$4,'State Zip Codes'!$S$3,IF(G5382&lt;='State Zip Codes'!$T$4,'State Zip Codes'!$T$3,"OUT OF TERRITORY"))))),$U$3)</f>
        <v>Zone 1</v>
      </c>
    </row>
    <row r="5383" spans="1:8" x14ac:dyDescent="0.25">
      <c r="A5383" t="s">
        <v>372</v>
      </c>
      <c r="B5383">
        <v>55904</v>
      </c>
      <c r="C5383" t="str">
        <f t="shared" si="84"/>
        <v>55904</v>
      </c>
      <c r="D5383" t="s">
        <v>358</v>
      </c>
      <c r="E5383" t="s">
        <v>2499</v>
      </c>
      <c r="F5383" t="s">
        <v>2085</v>
      </c>
      <c r="G5383" s="144">
        <v>82.642368269999992</v>
      </c>
      <c r="H5383" t="str">
        <f>IF(VLOOKUP(A5383,$J$4:$K$19,2)="Y",IF(G5383&lt;='State Zip Codes'!$P$4,'State Zip Codes'!$P$3,IF(G5383&lt;='State Zip Codes'!$Q$4,'State Zip Codes'!$Q$3,IF(G5383&lt;='State Zip Codes'!$R$4,'State Zip Codes'!$R$3,IF(G5383&lt;='State Zip Codes'!$S$4,'State Zip Codes'!$S$3,IF(G5383&lt;='State Zip Codes'!$T$4,'State Zip Codes'!$T$3,"OUT OF TERRITORY"))))),$U$3)</f>
        <v>Zone 1</v>
      </c>
    </row>
    <row r="5384" spans="1:8" x14ac:dyDescent="0.25">
      <c r="A5384" t="s">
        <v>372</v>
      </c>
      <c r="B5384">
        <v>55934</v>
      </c>
      <c r="C5384" t="str">
        <f t="shared" si="84"/>
        <v>55934</v>
      </c>
      <c r="D5384" t="s">
        <v>358</v>
      </c>
      <c r="E5384" t="s">
        <v>2499</v>
      </c>
      <c r="F5384" t="s">
        <v>3701</v>
      </c>
      <c r="G5384" s="144">
        <v>82.642368269999992</v>
      </c>
      <c r="H5384" t="str">
        <f>IF(VLOOKUP(A5384,$J$4:$K$19,2)="Y",IF(G5384&lt;='State Zip Codes'!$P$4,'State Zip Codes'!$P$3,IF(G5384&lt;='State Zip Codes'!$Q$4,'State Zip Codes'!$Q$3,IF(G5384&lt;='State Zip Codes'!$R$4,'State Zip Codes'!$R$3,IF(G5384&lt;='State Zip Codes'!$S$4,'State Zip Codes'!$S$3,IF(G5384&lt;='State Zip Codes'!$T$4,'State Zip Codes'!$T$3,"OUT OF TERRITORY"))))),$U$3)</f>
        <v>Zone 1</v>
      </c>
    </row>
    <row r="5385" spans="1:8" x14ac:dyDescent="0.25">
      <c r="A5385" t="s">
        <v>372</v>
      </c>
      <c r="B5385">
        <v>56041</v>
      </c>
      <c r="C5385" t="str">
        <f t="shared" si="84"/>
        <v>56041</v>
      </c>
      <c r="D5385" t="s">
        <v>358</v>
      </c>
      <c r="E5385" t="s">
        <v>2178</v>
      </c>
      <c r="F5385" t="s">
        <v>3702</v>
      </c>
      <c r="G5385" s="144">
        <v>83.263739459999996</v>
      </c>
      <c r="H5385" t="str">
        <f>IF(VLOOKUP(A5385,$J$4:$K$19,2)="Y",IF(G5385&lt;='State Zip Codes'!$P$4,'State Zip Codes'!$P$3,IF(G5385&lt;='State Zip Codes'!$Q$4,'State Zip Codes'!$Q$3,IF(G5385&lt;='State Zip Codes'!$R$4,'State Zip Codes'!$R$3,IF(G5385&lt;='State Zip Codes'!$S$4,'State Zip Codes'!$S$3,IF(G5385&lt;='State Zip Codes'!$T$4,'State Zip Codes'!$T$3,"OUT OF TERRITORY"))))),$U$3)</f>
        <v>Zone 1</v>
      </c>
    </row>
    <row r="5386" spans="1:8" x14ac:dyDescent="0.25">
      <c r="A5386" t="s">
        <v>372</v>
      </c>
      <c r="B5386">
        <v>56045</v>
      </c>
      <c r="C5386" t="str">
        <f t="shared" si="84"/>
        <v>56045</v>
      </c>
      <c r="D5386" t="s">
        <v>358</v>
      </c>
      <c r="E5386" t="s">
        <v>3699</v>
      </c>
      <c r="F5386" t="s">
        <v>3703</v>
      </c>
      <c r="G5386" s="144">
        <v>83.263739459999996</v>
      </c>
      <c r="H5386" t="str">
        <f>IF(VLOOKUP(A5386,$J$4:$K$19,2)="Y",IF(G5386&lt;='State Zip Codes'!$P$4,'State Zip Codes'!$P$3,IF(G5386&lt;='State Zip Codes'!$Q$4,'State Zip Codes'!$Q$3,IF(G5386&lt;='State Zip Codes'!$R$4,'State Zip Codes'!$R$3,IF(G5386&lt;='State Zip Codes'!$S$4,'State Zip Codes'!$S$3,IF(G5386&lt;='State Zip Codes'!$T$4,'State Zip Codes'!$T$3,"OUT OF TERRITORY"))))),$U$3)</f>
        <v>Zone 1</v>
      </c>
    </row>
    <row r="5387" spans="1:8" x14ac:dyDescent="0.25">
      <c r="A5387" t="s">
        <v>372</v>
      </c>
      <c r="B5387">
        <v>55982</v>
      </c>
      <c r="C5387" t="str">
        <f t="shared" si="84"/>
        <v>55982</v>
      </c>
      <c r="D5387" t="s">
        <v>358</v>
      </c>
      <c r="E5387" t="s">
        <v>3704</v>
      </c>
      <c r="F5387" t="s">
        <v>3705</v>
      </c>
      <c r="G5387" s="144">
        <v>83.263739459999996</v>
      </c>
      <c r="H5387" t="str">
        <f>IF(VLOOKUP(A5387,$J$4:$K$19,2)="Y",IF(G5387&lt;='State Zip Codes'!$P$4,'State Zip Codes'!$P$3,IF(G5387&lt;='State Zip Codes'!$Q$4,'State Zip Codes'!$Q$3,IF(G5387&lt;='State Zip Codes'!$R$4,'State Zip Codes'!$R$3,IF(G5387&lt;='State Zip Codes'!$S$4,'State Zip Codes'!$S$3,IF(G5387&lt;='State Zip Codes'!$T$4,'State Zip Codes'!$T$3,"OUT OF TERRITORY"))))),$U$3)</f>
        <v>Zone 1</v>
      </c>
    </row>
    <row r="5388" spans="1:8" x14ac:dyDescent="0.25">
      <c r="A5388" t="s">
        <v>372</v>
      </c>
      <c r="B5388">
        <v>55910</v>
      </c>
      <c r="C5388" t="str">
        <f t="shared" si="84"/>
        <v>55910</v>
      </c>
      <c r="D5388" t="s">
        <v>358</v>
      </c>
      <c r="E5388" t="s">
        <v>3706</v>
      </c>
      <c r="F5388" t="s">
        <v>3707</v>
      </c>
      <c r="G5388" s="144">
        <v>83.885110650000001</v>
      </c>
      <c r="H5388" t="str">
        <f>IF(VLOOKUP(A5388,$J$4:$K$19,2)="Y",IF(G5388&lt;='State Zip Codes'!$P$4,'State Zip Codes'!$P$3,IF(G5388&lt;='State Zip Codes'!$Q$4,'State Zip Codes'!$Q$3,IF(G5388&lt;='State Zip Codes'!$R$4,'State Zip Codes'!$R$3,IF(G5388&lt;='State Zip Codes'!$S$4,'State Zip Codes'!$S$3,IF(G5388&lt;='State Zip Codes'!$T$4,'State Zip Codes'!$T$3,"OUT OF TERRITORY"))))),$U$3)</f>
        <v>Zone 1</v>
      </c>
    </row>
    <row r="5389" spans="1:8" x14ac:dyDescent="0.25">
      <c r="A5389" t="s">
        <v>372</v>
      </c>
      <c r="B5389">
        <v>56016</v>
      </c>
      <c r="C5389" t="str">
        <f t="shared" si="84"/>
        <v>56016</v>
      </c>
      <c r="D5389" t="s">
        <v>358</v>
      </c>
      <c r="E5389" t="s">
        <v>3699</v>
      </c>
      <c r="F5389" t="s">
        <v>3708</v>
      </c>
      <c r="G5389" s="144">
        <v>83.885110650000001</v>
      </c>
      <c r="H5389" t="str">
        <f>IF(VLOOKUP(A5389,$J$4:$K$19,2)="Y",IF(G5389&lt;='State Zip Codes'!$P$4,'State Zip Codes'!$P$3,IF(G5389&lt;='State Zip Codes'!$Q$4,'State Zip Codes'!$Q$3,IF(G5389&lt;='State Zip Codes'!$R$4,'State Zip Codes'!$R$3,IF(G5389&lt;='State Zip Codes'!$S$4,'State Zip Codes'!$S$3,IF(G5389&lt;='State Zip Codes'!$T$4,'State Zip Codes'!$T$3,"OUT OF TERRITORY"))))),$U$3)</f>
        <v>Zone 1</v>
      </c>
    </row>
    <row r="5390" spans="1:8" x14ac:dyDescent="0.25">
      <c r="A5390" t="s">
        <v>372</v>
      </c>
      <c r="B5390">
        <v>55333</v>
      </c>
      <c r="C5390" t="str">
        <f t="shared" si="84"/>
        <v>55333</v>
      </c>
      <c r="D5390" t="s">
        <v>358</v>
      </c>
      <c r="E5390" t="s">
        <v>3658</v>
      </c>
      <c r="F5390" t="s">
        <v>8</v>
      </c>
      <c r="G5390" s="144">
        <v>84.506481839999992</v>
      </c>
      <c r="H5390" t="str">
        <f>IF(VLOOKUP(A5390,$J$4:$K$19,2)="Y",IF(G5390&lt;='State Zip Codes'!$P$4,'State Zip Codes'!$P$3,IF(G5390&lt;='State Zip Codes'!$Q$4,'State Zip Codes'!$Q$3,IF(G5390&lt;='State Zip Codes'!$R$4,'State Zip Codes'!$R$3,IF(G5390&lt;='State Zip Codes'!$S$4,'State Zip Codes'!$S$3,IF(G5390&lt;='State Zip Codes'!$T$4,'State Zip Codes'!$T$3,"OUT OF TERRITORY"))))),$U$3)</f>
        <v>Zone 1</v>
      </c>
    </row>
    <row r="5391" spans="1:8" x14ac:dyDescent="0.25">
      <c r="A5391" t="s">
        <v>372</v>
      </c>
      <c r="B5391">
        <v>56090</v>
      </c>
      <c r="C5391" t="str">
        <f t="shared" si="84"/>
        <v>56090</v>
      </c>
      <c r="D5391" t="s">
        <v>358</v>
      </c>
      <c r="E5391" t="s">
        <v>3636</v>
      </c>
      <c r="F5391" t="s">
        <v>3709</v>
      </c>
      <c r="G5391" s="144">
        <v>84.506481839999992</v>
      </c>
      <c r="H5391" t="str">
        <f>IF(VLOOKUP(A5391,$J$4:$K$19,2)="Y",IF(G5391&lt;='State Zip Codes'!$P$4,'State Zip Codes'!$P$3,IF(G5391&lt;='State Zip Codes'!$Q$4,'State Zip Codes'!$Q$3,IF(G5391&lt;='State Zip Codes'!$R$4,'State Zip Codes'!$R$3,IF(G5391&lt;='State Zip Codes'!$S$4,'State Zip Codes'!$S$3,IF(G5391&lt;='State Zip Codes'!$T$4,'State Zip Codes'!$T$3,"OUT OF TERRITORY"))))),$U$3)</f>
        <v>Zone 1</v>
      </c>
    </row>
    <row r="5392" spans="1:8" x14ac:dyDescent="0.25">
      <c r="A5392" t="s">
        <v>372</v>
      </c>
      <c r="B5392">
        <v>56288</v>
      </c>
      <c r="C5392" t="str">
        <f t="shared" si="84"/>
        <v>56288</v>
      </c>
      <c r="D5392" t="s">
        <v>358</v>
      </c>
      <c r="E5392" t="s">
        <v>3679</v>
      </c>
      <c r="F5392" t="s">
        <v>3710</v>
      </c>
      <c r="G5392" s="144">
        <v>84.506481839999992</v>
      </c>
      <c r="H5392" t="str">
        <f>IF(VLOOKUP(A5392,$J$4:$K$19,2)="Y",IF(G5392&lt;='State Zip Codes'!$P$4,'State Zip Codes'!$P$3,IF(G5392&lt;='State Zip Codes'!$Q$4,'State Zip Codes'!$Q$3,IF(G5392&lt;='State Zip Codes'!$R$4,'State Zip Codes'!$R$3,IF(G5392&lt;='State Zip Codes'!$S$4,'State Zip Codes'!$S$3,IF(G5392&lt;='State Zip Codes'!$T$4,'State Zip Codes'!$T$3,"OUT OF TERRITORY"))))),$U$3)</f>
        <v>Zone 1</v>
      </c>
    </row>
    <row r="5393" spans="1:8" x14ac:dyDescent="0.25">
      <c r="A5393" t="s">
        <v>372</v>
      </c>
      <c r="B5393">
        <v>56062</v>
      </c>
      <c r="C5393" t="str">
        <f t="shared" si="84"/>
        <v>56062</v>
      </c>
      <c r="D5393" t="s">
        <v>358</v>
      </c>
      <c r="E5393" t="s">
        <v>3711</v>
      </c>
      <c r="F5393" t="s">
        <v>3712</v>
      </c>
      <c r="G5393" s="144">
        <v>84.506481839999992</v>
      </c>
      <c r="H5393" t="str">
        <f>IF(VLOOKUP(A5393,$J$4:$K$19,2)="Y",IF(G5393&lt;='State Zip Codes'!$P$4,'State Zip Codes'!$P$3,IF(G5393&lt;='State Zip Codes'!$Q$4,'State Zip Codes'!$Q$3,IF(G5393&lt;='State Zip Codes'!$R$4,'State Zip Codes'!$R$3,IF(G5393&lt;='State Zip Codes'!$S$4,'State Zip Codes'!$S$3,IF(G5393&lt;='State Zip Codes'!$T$4,'State Zip Codes'!$T$3,"OUT OF TERRITORY"))))),$U$3)</f>
        <v>Zone 1</v>
      </c>
    </row>
    <row r="5394" spans="1:8" x14ac:dyDescent="0.25">
      <c r="A5394" t="s">
        <v>372</v>
      </c>
      <c r="B5394">
        <v>55973</v>
      </c>
      <c r="C5394" t="str">
        <f t="shared" si="84"/>
        <v>55973</v>
      </c>
      <c r="D5394" t="s">
        <v>358</v>
      </c>
      <c r="E5394" t="s">
        <v>3704</v>
      </c>
      <c r="F5394" t="s">
        <v>3713</v>
      </c>
      <c r="G5394" s="144">
        <v>85.127853029999997</v>
      </c>
      <c r="H5394" t="str">
        <f>IF(VLOOKUP(A5394,$J$4:$K$19,2)="Y",IF(G5394&lt;='State Zip Codes'!$P$4,'State Zip Codes'!$P$3,IF(G5394&lt;='State Zip Codes'!$Q$4,'State Zip Codes'!$Q$3,IF(G5394&lt;='State Zip Codes'!$R$4,'State Zip Codes'!$R$3,IF(G5394&lt;='State Zip Codes'!$S$4,'State Zip Codes'!$S$3,IF(G5394&lt;='State Zip Codes'!$T$4,'State Zip Codes'!$T$3,"OUT OF TERRITORY"))))),$U$3)</f>
        <v>Zone 1</v>
      </c>
    </row>
    <row r="5395" spans="1:8" x14ac:dyDescent="0.25">
      <c r="A5395" t="s">
        <v>372</v>
      </c>
      <c r="B5395">
        <v>55072</v>
      </c>
      <c r="C5395" t="str">
        <f t="shared" si="84"/>
        <v>55072</v>
      </c>
      <c r="D5395" t="s">
        <v>358</v>
      </c>
      <c r="E5395" t="s">
        <v>420</v>
      </c>
      <c r="F5395" t="s">
        <v>3714</v>
      </c>
      <c r="G5395" s="144">
        <v>85.127853029999997</v>
      </c>
      <c r="H5395" t="str">
        <f>IF(VLOOKUP(A5395,$J$4:$K$19,2)="Y",IF(G5395&lt;='State Zip Codes'!$P$4,'State Zip Codes'!$P$3,IF(G5395&lt;='State Zip Codes'!$Q$4,'State Zip Codes'!$Q$3,IF(G5395&lt;='State Zip Codes'!$R$4,'State Zip Codes'!$R$3,IF(G5395&lt;='State Zip Codes'!$S$4,'State Zip Codes'!$S$3,IF(G5395&lt;='State Zip Codes'!$T$4,'State Zip Codes'!$T$3,"OUT OF TERRITORY"))))),$U$3)</f>
        <v>Zone 1</v>
      </c>
    </row>
    <row r="5396" spans="1:8" x14ac:dyDescent="0.25">
      <c r="A5396" t="s">
        <v>372</v>
      </c>
      <c r="B5396">
        <v>55976</v>
      </c>
      <c r="C5396" t="str">
        <f t="shared" si="84"/>
        <v>55976</v>
      </c>
      <c r="D5396" t="s">
        <v>358</v>
      </c>
      <c r="E5396" t="s">
        <v>2499</v>
      </c>
      <c r="F5396" t="s">
        <v>3715</v>
      </c>
      <c r="G5396" s="144">
        <v>85.127853029999997</v>
      </c>
      <c r="H5396" t="str">
        <f>IF(VLOOKUP(A5396,$J$4:$K$19,2)="Y",IF(G5396&lt;='State Zip Codes'!$P$4,'State Zip Codes'!$P$3,IF(G5396&lt;='State Zip Codes'!$Q$4,'State Zip Codes'!$Q$3,IF(G5396&lt;='State Zip Codes'!$R$4,'State Zip Codes'!$R$3,IF(G5396&lt;='State Zip Codes'!$S$4,'State Zip Codes'!$S$3,IF(G5396&lt;='State Zip Codes'!$T$4,'State Zip Codes'!$T$3,"OUT OF TERRITORY"))))),$U$3)</f>
        <v>Zone 1</v>
      </c>
    </row>
    <row r="5397" spans="1:8" x14ac:dyDescent="0.25">
      <c r="A5397" t="s">
        <v>372</v>
      </c>
      <c r="B5397">
        <v>56277</v>
      </c>
      <c r="C5397" t="str">
        <f t="shared" si="84"/>
        <v>56277</v>
      </c>
      <c r="D5397" t="s">
        <v>358</v>
      </c>
      <c r="E5397" t="s">
        <v>3658</v>
      </c>
      <c r="F5397" t="s">
        <v>3716</v>
      </c>
      <c r="G5397" s="144">
        <v>85.127853029999997</v>
      </c>
      <c r="H5397" t="str">
        <f>IF(VLOOKUP(A5397,$J$4:$K$19,2)="Y",IF(G5397&lt;='State Zip Codes'!$P$4,'State Zip Codes'!$P$3,IF(G5397&lt;='State Zip Codes'!$Q$4,'State Zip Codes'!$Q$3,IF(G5397&lt;='State Zip Codes'!$R$4,'State Zip Codes'!$R$3,IF(G5397&lt;='State Zip Codes'!$S$4,'State Zip Codes'!$S$3,IF(G5397&lt;='State Zip Codes'!$T$4,'State Zip Codes'!$T$3,"OUT OF TERRITORY"))))),$U$3)</f>
        <v>Zone 1</v>
      </c>
    </row>
    <row r="5398" spans="1:8" x14ac:dyDescent="0.25">
      <c r="A5398" t="s">
        <v>372</v>
      </c>
      <c r="B5398">
        <v>56273</v>
      </c>
      <c r="C5398" t="str">
        <f t="shared" si="84"/>
        <v>56273</v>
      </c>
      <c r="D5398" t="s">
        <v>358</v>
      </c>
      <c r="E5398" t="s">
        <v>3679</v>
      </c>
      <c r="F5398" t="s">
        <v>3717</v>
      </c>
      <c r="G5398" s="144">
        <v>85.749224219999988</v>
      </c>
      <c r="H5398" t="str">
        <f>IF(VLOOKUP(A5398,$J$4:$K$19,2)="Y",IF(G5398&lt;='State Zip Codes'!$P$4,'State Zip Codes'!$P$3,IF(G5398&lt;='State Zip Codes'!$Q$4,'State Zip Codes'!$Q$3,IF(G5398&lt;='State Zip Codes'!$R$4,'State Zip Codes'!$R$3,IF(G5398&lt;='State Zip Codes'!$S$4,'State Zip Codes'!$S$3,IF(G5398&lt;='State Zip Codes'!$T$4,'State Zip Codes'!$T$3,"OUT OF TERRITORY"))))),$U$3)</f>
        <v>Zone 1</v>
      </c>
    </row>
    <row r="5399" spans="1:8" x14ac:dyDescent="0.25">
      <c r="A5399" t="s">
        <v>372</v>
      </c>
      <c r="B5399">
        <v>56384</v>
      </c>
      <c r="C5399" t="str">
        <f t="shared" si="84"/>
        <v>56384</v>
      </c>
      <c r="D5399" t="s">
        <v>358</v>
      </c>
      <c r="E5399" t="s">
        <v>402</v>
      </c>
      <c r="F5399" t="s">
        <v>3718</v>
      </c>
      <c r="G5399" s="144">
        <v>85.749224219999988</v>
      </c>
      <c r="H5399" t="str">
        <f>IF(VLOOKUP(A5399,$J$4:$K$19,2)="Y",IF(G5399&lt;='State Zip Codes'!$P$4,'State Zip Codes'!$P$3,IF(G5399&lt;='State Zip Codes'!$Q$4,'State Zip Codes'!$Q$3,IF(G5399&lt;='State Zip Codes'!$R$4,'State Zip Codes'!$R$3,IF(G5399&lt;='State Zip Codes'!$S$4,'State Zip Codes'!$S$3,IF(G5399&lt;='State Zip Codes'!$T$4,'State Zip Codes'!$T$3,"OUT OF TERRITORY"))))),$U$3)</f>
        <v>Zone 1</v>
      </c>
    </row>
    <row r="5400" spans="1:8" x14ac:dyDescent="0.25">
      <c r="A5400" t="s">
        <v>372</v>
      </c>
      <c r="B5400">
        <v>56201</v>
      </c>
      <c r="C5400" t="str">
        <f t="shared" si="84"/>
        <v>56201</v>
      </c>
      <c r="D5400" t="s">
        <v>358</v>
      </c>
      <c r="E5400" t="s">
        <v>3679</v>
      </c>
      <c r="F5400" t="s">
        <v>3719</v>
      </c>
      <c r="G5400" s="144">
        <v>86.370595409999993</v>
      </c>
      <c r="H5400" t="str">
        <f>IF(VLOOKUP(A5400,$J$4:$K$19,2)="Y",IF(G5400&lt;='State Zip Codes'!$P$4,'State Zip Codes'!$P$3,IF(G5400&lt;='State Zip Codes'!$Q$4,'State Zip Codes'!$Q$3,IF(G5400&lt;='State Zip Codes'!$R$4,'State Zip Codes'!$R$3,IF(G5400&lt;='State Zip Codes'!$S$4,'State Zip Codes'!$S$3,IF(G5400&lt;='State Zip Codes'!$T$4,'State Zip Codes'!$T$3,"OUT OF TERRITORY"))))),$U$3)</f>
        <v>Zone 1</v>
      </c>
    </row>
    <row r="5401" spans="1:8" x14ac:dyDescent="0.25">
      <c r="A5401" t="s">
        <v>372</v>
      </c>
      <c r="B5401">
        <v>56085</v>
      </c>
      <c r="C5401" t="str">
        <f t="shared" si="84"/>
        <v>56085</v>
      </c>
      <c r="D5401" t="s">
        <v>358</v>
      </c>
      <c r="E5401" t="s">
        <v>2178</v>
      </c>
      <c r="F5401" t="s">
        <v>3720</v>
      </c>
      <c r="G5401" s="144">
        <v>86.991966599999998</v>
      </c>
      <c r="H5401" t="str">
        <f>IF(VLOOKUP(A5401,$J$4:$K$19,2)="Y",IF(G5401&lt;='State Zip Codes'!$P$4,'State Zip Codes'!$P$3,IF(G5401&lt;='State Zip Codes'!$Q$4,'State Zip Codes'!$Q$3,IF(G5401&lt;='State Zip Codes'!$R$4,'State Zip Codes'!$R$3,IF(G5401&lt;='State Zip Codes'!$S$4,'State Zip Codes'!$S$3,IF(G5401&lt;='State Zip Codes'!$T$4,'State Zip Codes'!$T$3,"OUT OF TERRITORY"))))),$U$3)</f>
        <v>Zone 1</v>
      </c>
    </row>
    <row r="5402" spans="1:8" x14ac:dyDescent="0.25">
      <c r="A5402" t="s">
        <v>372</v>
      </c>
      <c r="B5402">
        <v>56010</v>
      </c>
      <c r="C5402" t="str">
        <f t="shared" si="84"/>
        <v>56010</v>
      </c>
      <c r="D5402" t="s">
        <v>358</v>
      </c>
      <c r="E5402" t="s">
        <v>3636</v>
      </c>
      <c r="F5402" t="s">
        <v>1729</v>
      </c>
      <c r="G5402" s="144">
        <v>87.613337789999989</v>
      </c>
      <c r="H5402" t="str">
        <f>IF(VLOOKUP(A5402,$J$4:$K$19,2)="Y",IF(G5402&lt;='State Zip Codes'!$P$4,'State Zip Codes'!$P$3,IF(G5402&lt;='State Zip Codes'!$Q$4,'State Zip Codes'!$Q$3,IF(G5402&lt;='State Zip Codes'!$R$4,'State Zip Codes'!$R$3,IF(G5402&lt;='State Zip Codes'!$S$4,'State Zip Codes'!$S$3,IF(G5402&lt;='State Zip Codes'!$T$4,'State Zip Codes'!$T$3,"OUT OF TERRITORY"))))),$U$3)</f>
        <v>Zone 1</v>
      </c>
    </row>
    <row r="5403" spans="1:8" x14ac:dyDescent="0.25">
      <c r="A5403" t="s">
        <v>372</v>
      </c>
      <c r="B5403">
        <v>56216</v>
      </c>
      <c r="C5403" t="str">
        <f t="shared" si="84"/>
        <v>56216</v>
      </c>
      <c r="D5403" t="s">
        <v>358</v>
      </c>
      <c r="E5403" t="s">
        <v>3679</v>
      </c>
      <c r="F5403" t="s">
        <v>3721</v>
      </c>
      <c r="G5403" s="144">
        <v>87.613337789999989</v>
      </c>
      <c r="H5403" t="str">
        <f>IF(VLOOKUP(A5403,$J$4:$K$19,2)="Y",IF(G5403&lt;='State Zip Codes'!$P$4,'State Zip Codes'!$P$3,IF(G5403&lt;='State Zip Codes'!$Q$4,'State Zip Codes'!$Q$3,IF(G5403&lt;='State Zip Codes'!$R$4,'State Zip Codes'!$R$3,IF(G5403&lt;='State Zip Codes'!$S$4,'State Zip Codes'!$S$3,IF(G5403&lt;='State Zip Codes'!$T$4,'State Zip Codes'!$T$3,"OUT OF TERRITORY"))))),$U$3)</f>
        <v>Zone 1</v>
      </c>
    </row>
    <row r="5404" spans="1:8" x14ac:dyDescent="0.25">
      <c r="A5404" t="s">
        <v>372</v>
      </c>
      <c r="B5404">
        <v>55735</v>
      </c>
      <c r="C5404" t="str">
        <f t="shared" si="84"/>
        <v>55735</v>
      </c>
      <c r="D5404" t="s">
        <v>358</v>
      </c>
      <c r="E5404" t="s">
        <v>420</v>
      </c>
      <c r="F5404" t="s">
        <v>3722</v>
      </c>
      <c r="G5404" s="144">
        <v>87.613337789999989</v>
      </c>
      <c r="H5404" t="str">
        <f>IF(VLOOKUP(A5404,$J$4:$K$19,2)="Y",IF(G5404&lt;='State Zip Codes'!$P$4,'State Zip Codes'!$P$3,IF(G5404&lt;='State Zip Codes'!$Q$4,'State Zip Codes'!$Q$3,IF(G5404&lt;='State Zip Codes'!$R$4,'State Zip Codes'!$R$3,IF(G5404&lt;='State Zip Codes'!$S$4,'State Zip Codes'!$S$3,IF(G5404&lt;='State Zip Codes'!$T$4,'State Zip Codes'!$T$3,"OUT OF TERRITORY"))))),$U$3)</f>
        <v>Zone 1</v>
      </c>
    </row>
    <row r="5405" spans="1:8" x14ac:dyDescent="0.25">
      <c r="A5405" t="s">
        <v>372</v>
      </c>
      <c r="B5405">
        <v>56352</v>
      </c>
      <c r="C5405" t="str">
        <f t="shared" si="84"/>
        <v>56352</v>
      </c>
      <c r="D5405" t="s">
        <v>358</v>
      </c>
      <c r="E5405" t="s">
        <v>3208</v>
      </c>
      <c r="F5405" t="s">
        <v>936</v>
      </c>
      <c r="G5405" s="144">
        <v>88.234708979999994</v>
      </c>
      <c r="H5405" t="str">
        <f>IF(VLOOKUP(A5405,$J$4:$K$19,2)="Y",IF(G5405&lt;='State Zip Codes'!$P$4,'State Zip Codes'!$P$3,IF(G5405&lt;='State Zip Codes'!$Q$4,'State Zip Codes'!$Q$3,IF(G5405&lt;='State Zip Codes'!$R$4,'State Zip Codes'!$R$3,IF(G5405&lt;='State Zip Codes'!$S$4,'State Zip Codes'!$S$3,IF(G5405&lt;='State Zip Codes'!$T$4,'State Zip Codes'!$T$3,"OUT OF TERRITORY"))))),$U$3)</f>
        <v>Zone 1</v>
      </c>
    </row>
    <row r="5406" spans="1:8" x14ac:dyDescent="0.25">
      <c r="A5406" t="s">
        <v>372</v>
      </c>
      <c r="B5406">
        <v>55929</v>
      </c>
      <c r="C5406" t="str">
        <f t="shared" si="84"/>
        <v>55929</v>
      </c>
      <c r="D5406" t="s">
        <v>358</v>
      </c>
      <c r="E5406" t="s">
        <v>2499</v>
      </c>
      <c r="F5406" t="s">
        <v>862</v>
      </c>
      <c r="G5406" s="144">
        <v>88.234708979999994</v>
      </c>
      <c r="H5406" t="str">
        <f>IF(VLOOKUP(A5406,$J$4:$K$19,2)="Y",IF(G5406&lt;='State Zip Codes'!$P$4,'State Zip Codes'!$P$3,IF(G5406&lt;='State Zip Codes'!$Q$4,'State Zip Codes'!$Q$3,IF(G5406&lt;='State Zip Codes'!$R$4,'State Zip Codes'!$R$3,IF(G5406&lt;='State Zip Codes'!$S$4,'State Zip Codes'!$S$3,IF(G5406&lt;='State Zip Codes'!$T$4,'State Zip Codes'!$T$3,"OUT OF TERRITORY"))))),$U$3)</f>
        <v>Zone 1</v>
      </c>
    </row>
    <row r="5407" spans="1:8" x14ac:dyDescent="0.25">
      <c r="A5407" t="s">
        <v>372</v>
      </c>
      <c r="B5407">
        <v>55918</v>
      </c>
      <c r="C5407" t="str">
        <f t="shared" si="84"/>
        <v>55918</v>
      </c>
      <c r="D5407" t="s">
        <v>358</v>
      </c>
      <c r="E5407" t="s">
        <v>3704</v>
      </c>
      <c r="F5407" t="s">
        <v>3723</v>
      </c>
      <c r="G5407" s="144">
        <v>88.234708979999994</v>
      </c>
      <c r="H5407" t="str">
        <f>IF(VLOOKUP(A5407,$J$4:$K$19,2)="Y",IF(G5407&lt;='State Zip Codes'!$P$4,'State Zip Codes'!$P$3,IF(G5407&lt;='State Zip Codes'!$Q$4,'State Zip Codes'!$Q$3,IF(G5407&lt;='State Zip Codes'!$R$4,'State Zip Codes'!$R$3,IF(G5407&lt;='State Zip Codes'!$S$4,'State Zip Codes'!$S$3,IF(G5407&lt;='State Zip Codes'!$T$4,'State Zip Codes'!$T$3,"OUT OF TERRITORY"))))),$U$3)</f>
        <v>Zone 1</v>
      </c>
    </row>
    <row r="5408" spans="1:8" x14ac:dyDescent="0.25">
      <c r="A5408" t="s">
        <v>372</v>
      </c>
      <c r="B5408">
        <v>55704</v>
      </c>
      <c r="C5408" t="str">
        <f t="shared" si="84"/>
        <v>55704</v>
      </c>
      <c r="D5408" t="s">
        <v>358</v>
      </c>
      <c r="E5408" t="s">
        <v>420</v>
      </c>
      <c r="F5408" t="s">
        <v>3724</v>
      </c>
      <c r="G5408" s="144">
        <v>88.856080169999998</v>
      </c>
      <c r="H5408" t="str">
        <f>IF(VLOOKUP(A5408,$J$4:$K$19,2)="Y",IF(G5408&lt;='State Zip Codes'!$P$4,'State Zip Codes'!$P$3,IF(G5408&lt;='State Zip Codes'!$Q$4,'State Zip Codes'!$Q$3,IF(G5408&lt;='State Zip Codes'!$R$4,'State Zip Codes'!$R$3,IF(G5408&lt;='State Zip Codes'!$S$4,'State Zip Codes'!$S$3,IF(G5408&lt;='State Zip Codes'!$T$4,'State Zip Codes'!$T$3,"OUT OF TERRITORY"))))),$U$3)</f>
        <v>Zone 1</v>
      </c>
    </row>
    <row r="5409" spans="1:8" x14ac:dyDescent="0.25">
      <c r="A5409" t="s">
        <v>372</v>
      </c>
      <c r="B5409">
        <v>56345</v>
      </c>
      <c r="C5409" t="str">
        <f t="shared" si="84"/>
        <v>56345</v>
      </c>
      <c r="D5409" t="s">
        <v>358</v>
      </c>
      <c r="E5409" t="s">
        <v>402</v>
      </c>
      <c r="F5409" t="s">
        <v>3725</v>
      </c>
      <c r="G5409" s="144">
        <v>88.856080169999998</v>
      </c>
      <c r="H5409" t="str">
        <f>IF(VLOOKUP(A5409,$J$4:$K$19,2)="Y",IF(G5409&lt;='State Zip Codes'!$P$4,'State Zip Codes'!$P$3,IF(G5409&lt;='State Zip Codes'!$Q$4,'State Zip Codes'!$Q$3,IF(G5409&lt;='State Zip Codes'!$R$4,'State Zip Codes'!$R$3,IF(G5409&lt;='State Zip Codes'!$S$4,'State Zip Codes'!$S$3,IF(G5409&lt;='State Zip Codes'!$T$4,'State Zip Codes'!$T$3,"OUT OF TERRITORY"))))),$U$3)</f>
        <v>Zone 1</v>
      </c>
    </row>
    <row r="5410" spans="1:8" x14ac:dyDescent="0.25">
      <c r="A5410" t="s">
        <v>372</v>
      </c>
      <c r="B5410">
        <v>55912</v>
      </c>
      <c r="C5410" t="str">
        <f t="shared" si="84"/>
        <v>55912</v>
      </c>
      <c r="D5410" t="s">
        <v>358</v>
      </c>
      <c r="E5410" t="s">
        <v>3704</v>
      </c>
      <c r="F5410" t="s">
        <v>673</v>
      </c>
      <c r="G5410" s="144">
        <v>88.856080169999998</v>
      </c>
      <c r="H5410" t="str">
        <f>IF(VLOOKUP(A5410,$J$4:$K$19,2)="Y",IF(G5410&lt;='State Zip Codes'!$P$4,'State Zip Codes'!$P$3,IF(G5410&lt;='State Zip Codes'!$Q$4,'State Zip Codes'!$Q$3,IF(G5410&lt;='State Zip Codes'!$R$4,'State Zip Codes'!$R$3,IF(G5410&lt;='State Zip Codes'!$S$4,'State Zip Codes'!$S$3,IF(G5410&lt;='State Zip Codes'!$T$4,'State Zip Codes'!$T$3,"OUT OF TERRITORY"))))),$U$3)</f>
        <v>Zone 1</v>
      </c>
    </row>
    <row r="5411" spans="1:8" x14ac:dyDescent="0.25">
      <c r="A5411" t="s">
        <v>372</v>
      </c>
      <c r="B5411">
        <v>55967</v>
      </c>
      <c r="C5411" t="str">
        <f t="shared" si="84"/>
        <v>55967</v>
      </c>
      <c r="D5411" t="s">
        <v>358</v>
      </c>
      <c r="E5411" t="s">
        <v>3704</v>
      </c>
      <c r="F5411" t="s">
        <v>3726</v>
      </c>
      <c r="G5411" s="144">
        <v>88.856080169999998</v>
      </c>
      <c r="H5411" t="str">
        <f>IF(VLOOKUP(A5411,$J$4:$K$19,2)="Y",IF(G5411&lt;='State Zip Codes'!$P$4,'State Zip Codes'!$P$3,IF(G5411&lt;='State Zip Codes'!$Q$4,'State Zip Codes'!$Q$3,IF(G5411&lt;='State Zip Codes'!$R$4,'State Zip Codes'!$R$3,IF(G5411&lt;='State Zip Codes'!$S$4,'State Zip Codes'!$S$3,IF(G5411&lt;='State Zip Codes'!$T$4,'State Zip Codes'!$T$3,"OUT OF TERRITORY"))))),$U$3)</f>
        <v>Zone 1</v>
      </c>
    </row>
    <row r="5412" spans="1:8" x14ac:dyDescent="0.25">
      <c r="A5412" t="s">
        <v>372</v>
      </c>
      <c r="B5412">
        <v>56312</v>
      </c>
      <c r="C5412" t="str">
        <f t="shared" si="84"/>
        <v>56312</v>
      </c>
      <c r="D5412" t="s">
        <v>358</v>
      </c>
      <c r="E5412" t="s">
        <v>3208</v>
      </c>
      <c r="F5412" t="s">
        <v>3727</v>
      </c>
      <c r="G5412" s="144">
        <v>89.477451359999989</v>
      </c>
      <c r="H5412" t="str">
        <f>IF(VLOOKUP(A5412,$J$4:$K$19,2)="Y",IF(G5412&lt;='State Zip Codes'!$P$4,'State Zip Codes'!$P$3,IF(G5412&lt;='State Zip Codes'!$Q$4,'State Zip Codes'!$Q$3,IF(G5412&lt;='State Zip Codes'!$R$4,'State Zip Codes'!$R$3,IF(G5412&lt;='State Zip Codes'!$S$4,'State Zip Codes'!$S$3,IF(G5412&lt;='State Zip Codes'!$T$4,'State Zip Codes'!$T$3,"OUT OF TERRITORY"))))),$U$3)</f>
        <v>Zone 1</v>
      </c>
    </row>
    <row r="5413" spans="1:8" x14ac:dyDescent="0.25">
      <c r="A5413" t="s">
        <v>372</v>
      </c>
      <c r="B5413">
        <v>56007</v>
      </c>
      <c r="C5413" t="str">
        <f t="shared" si="84"/>
        <v>56007</v>
      </c>
      <c r="D5413" t="s">
        <v>358</v>
      </c>
      <c r="E5413" t="s">
        <v>3699</v>
      </c>
      <c r="F5413" t="s">
        <v>3728</v>
      </c>
      <c r="G5413" s="144">
        <v>89.477451359999989</v>
      </c>
      <c r="H5413" t="str">
        <f>IF(VLOOKUP(A5413,$J$4:$K$19,2)="Y",IF(G5413&lt;='State Zip Codes'!$P$4,'State Zip Codes'!$P$3,IF(G5413&lt;='State Zip Codes'!$Q$4,'State Zip Codes'!$Q$3,IF(G5413&lt;='State Zip Codes'!$R$4,'State Zip Codes'!$R$3,IF(G5413&lt;='State Zip Codes'!$S$4,'State Zip Codes'!$S$3,IF(G5413&lt;='State Zip Codes'!$T$4,'State Zip Codes'!$T$3,"OUT OF TERRITORY"))))),$U$3)</f>
        <v>Zone 1</v>
      </c>
    </row>
    <row r="5414" spans="1:8" x14ac:dyDescent="0.25">
      <c r="A5414" t="s">
        <v>372</v>
      </c>
      <c r="B5414">
        <v>56025</v>
      </c>
      <c r="C5414" t="str">
        <f t="shared" si="84"/>
        <v>56025</v>
      </c>
      <c r="D5414" t="s">
        <v>358</v>
      </c>
      <c r="E5414" t="s">
        <v>3605</v>
      </c>
      <c r="F5414" t="s">
        <v>2028</v>
      </c>
      <c r="G5414" s="144">
        <v>89.477451359999989</v>
      </c>
      <c r="H5414" t="str">
        <f>IF(VLOOKUP(A5414,$J$4:$K$19,2)="Y",IF(G5414&lt;='State Zip Codes'!$P$4,'State Zip Codes'!$P$3,IF(G5414&lt;='State Zip Codes'!$Q$4,'State Zip Codes'!$Q$3,IF(G5414&lt;='State Zip Codes'!$R$4,'State Zip Codes'!$R$3,IF(G5414&lt;='State Zip Codes'!$S$4,'State Zip Codes'!$S$3,IF(G5414&lt;='State Zip Codes'!$T$4,'State Zip Codes'!$T$3,"OUT OF TERRITORY"))))),$U$3)</f>
        <v>Zone 1</v>
      </c>
    </row>
    <row r="5415" spans="1:8" x14ac:dyDescent="0.25">
      <c r="A5415" t="s">
        <v>372</v>
      </c>
      <c r="B5415">
        <v>56270</v>
      </c>
      <c r="C5415" t="str">
        <f t="shared" si="84"/>
        <v>56270</v>
      </c>
      <c r="D5415" t="s">
        <v>358</v>
      </c>
      <c r="E5415" t="s">
        <v>3658</v>
      </c>
      <c r="F5415" t="s">
        <v>1880</v>
      </c>
      <c r="G5415" s="144">
        <v>90.098822549999994</v>
      </c>
      <c r="H5415" t="str">
        <f>IF(VLOOKUP(A5415,$J$4:$K$19,2)="Y",IF(G5415&lt;='State Zip Codes'!$P$4,'State Zip Codes'!$P$3,IF(G5415&lt;='State Zip Codes'!$Q$4,'State Zip Codes'!$Q$3,IF(G5415&lt;='State Zip Codes'!$R$4,'State Zip Codes'!$R$3,IF(G5415&lt;='State Zip Codes'!$S$4,'State Zip Codes'!$S$3,IF(G5415&lt;='State Zip Codes'!$T$4,'State Zip Codes'!$T$3,"OUT OF TERRITORY"))))),$U$3)</f>
        <v>Zone 1</v>
      </c>
    </row>
    <row r="5416" spans="1:8" x14ac:dyDescent="0.25">
      <c r="A5416" t="s">
        <v>372</v>
      </c>
      <c r="B5416">
        <v>56266</v>
      </c>
      <c r="C5416" t="str">
        <f t="shared" si="84"/>
        <v>56266</v>
      </c>
      <c r="D5416" t="s">
        <v>358</v>
      </c>
      <c r="E5416" t="s">
        <v>3729</v>
      </c>
      <c r="F5416" t="s">
        <v>476</v>
      </c>
      <c r="G5416" s="144">
        <v>90.098822549999994</v>
      </c>
      <c r="H5416" t="str">
        <f>IF(VLOOKUP(A5416,$J$4:$K$19,2)="Y",IF(G5416&lt;='State Zip Codes'!$P$4,'State Zip Codes'!$P$3,IF(G5416&lt;='State Zip Codes'!$Q$4,'State Zip Codes'!$Q$3,IF(G5416&lt;='State Zip Codes'!$R$4,'State Zip Codes'!$R$3,IF(G5416&lt;='State Zip Codes'!$S$4,'State Zip Codes'!$S$3,IF(G5416&lt;='State Zip Codes'!$T$4,'State Zip Codes'!$T$3,"OUT OF TERRITORY"))))),$U$3)</f>
        <v>Zone 1</v>
      </c>
    </row>
    <row r="5417" spans="1:8" x14ac:dyDescent="0.25">
      <c r="A5417" t="s">
        <v>372</v>
      </c>
      <c r="B5417">
        <v>56230</v>
      </c>
      <c r="C5417" t="str">
        <f t="shared" si="84"/>
        <v>56230</v>
      </c>
      <c r="D5417" t="s">
        <v>358</v>
      </c>
      <c r="E5417" t="s">
        <v>3658</v>
      </c>
      <c r="F5417" t="s">
        <v>3730</v>
      </c>
      <c r="G5417" s="144">
        <v>90.098822549999994</v>
      </c>
      <c r="H5417" t="str">
        <f>IF(VLOOKUP(A5417,$J$4:$K$19,2)="Y",IF(G5417&lt;='State Zip Codes'!$P$4,'State Zip Codes'!$P$3,IF(G5417&lt;='State Zip Codes'!$Q$4,'State Zip Codes'!$Q$3,IF(G5417&lt;='State Zip Codes'!$R$4,'State Zip Codes'!$R$3,IF(G5417&lt;='State Zip Codes'!$S$4,'State Zip Codes'!$S$3,IF(G5417&lt;='State Zip Codes'!$T$4,'State Zip Codes'!$T$3,"OUT OF TERRITORY"))))),$U$3)</f>
        <v>Zone 1</v>
      </c>
    </row>
    <row r="5418" spans="1:8" x14ac:dyDescent="0.25">
      <c r="A5418" t="s">
        <v>372</v>
      </c>
      <c r="B5418">
        <v>56097</v>
      </c>
      <c r="C5418" t="str">
        <f t="shared" si="84"/>
        <v>56097</v>
      </c>
      <c r="D5418" t="s">
        <v>358</v>
      </c>
      <c r="E5418" t="s">
        <v>3605</v>
      </c>
      <c r="F5418" t="s">
        <v>2716</v>
      </c>
      <c r="G5418" s="144">
        <v>90.720193739999999</v>
      </c>
      <c r="H5418" t="str">
        <f>IF(VLOOKUP(A5418,$J$4:$K$19,2)="Y",IF(G5418&lt;='State Zip Codes'!$P$4,'State Zip Codes'!$P$3,IF(G5418&lt;='State Zip Codes'!$Q$4,'State Zip Codes'!$Q$3,IF(G5418&lt;='State Zip Codes'!$R$4,'State Zip Codes'!$R$3,IF(G5418&lt;='State Zip Codes'!$S$4,'State Zip Codes'!$S$3,IF(G5418&lt;='State Zip Codes'!$T$4,'State Zip Codes'!$T$3,"OUT OF TERRITORY"))))),$U$3)</f>
        <v>Zone 1</v>
      </c>
    </row>
    <row r="5419" spans="1:8" x14ac:dyDescent="0.25">
      <c r="A5419" t="s">
        <v>372</v>
      </c>
      <c r="B5419">
        <v>55926</v>
      </c>
      <c r="C5419" t="str">
        <f t="shared" si="84"/>
        <v>55926</v>
      </c>
      <c r="D5419" t="s">
        <v>358</v>
      </c>
      <c r="E5419" t="s">
        <v>3704</v>
      </c>
      <c r="F5419" t="s">
        <v>3466</v>
      </c>
      <c r="G5419" s="144">
        <v>90.720193739999999</v>
      </c>
      <c r="H5419" t="str">
        <f>IF(VLOOKUP(A5419,$J$4:$K$19,2)="Y",IF(G5419&lt;='State Zip Codes'!$P$4,'State Zip Codes'!$P$3,IF(G5419&lt;='State Zip Codes'!$Q$4,'State Zip Codes'!$Q$3,IF(G5419&lt;='State Zip Codes'!$R$4,'State Zip Codes'!$R$3,IF(G5419&lt;='State Zip Codes'!$S$4,'State Zip Codes'!$S$3,IF(G5419&lt;='State Zip Codes'!$T$4,'State Zip Codes'!$T$3,"OUT OF TERRITORY"))))),$U$3)</f>
        <v>Zone 1</v>
      </c>
    </row>
    <row r="5420" spans="1:8" x14ac:dyDescent="0.25">
      <c r="A5420" t="s">
        <v>372</v>
      </c>
      <c r="B5420">
        <v>55972</v>
      </c>
      <c r="C5420" t="str">
        <f t="shared" si="84"/>
        <v>55972</v>
      </c>
      <c r="D5420" t="s">
        <v>358</v>
      </c>
      <c r="E5420" t="s">
        <v>3706</v>
      </c>
      <c r="F5420" t="s">
        <v>1250</v>
      </c>
      <c r="G5420" s="144">
        <v>90.720193739999999</v>
      </c>
      <c r="H5420" t="str">
        <f>IF(VLOOKUP(A5420,$J$4:$K$19,2)="Y",IF(G5420&lt;='State Zip Codes'!$P$4,'State Zip Codes'!$P$3,IF(G5420&lt;='State Zip Codes'!$Q$4,'State Zip Codes'!$Q$3,IF(G5420&lt;='State Zip Codes'!$R$4,'State Zip Codes'!$R$3,IF(G5420&lt;='State Zip Codes'!$S$4,'State Zip Codes'!$S$3,IF(G5420&lt;='State Zip Codes'!$T$4,'State Zip Codes'!$T$3,"OUT OF TERRITORY"))))),$U$3)</f>
        <v>Zone 1</v>
      </c>
    </row>
    <row r="5421" spans="1:8" x14ac:dyDescent="0.25">
      <c r="A5421" t="s">
        <v>372</v>
      </c>
      <c r="B5421">
        <v>56023</v>
      </c>
      <c r="C5421" t="str">
        <f t="shared" si="84"/>
        <v>56023</v>
      </c>
      <c r="D5421" t="s">
        <v>358</v>
      </c>
      <c r="E5421" t="s">
        <v>3605</v>
      </c>
      <c r="F5421" t="s">
        <v>1938</v>
      </c>
      <c r="G5421" s="144">
        <v>91.34156492999999</v>
      </c>
      <c r="H5421" t="str">
        <f>IF(VLOOKUP(A5421,$J$4:$K$19,2)="Y",IF(G5421&lt;='State Zip Codes'!$P$4,'State Zip Codes'!$P$3,IF(G5421&lt;='State Zip Codes'!$Q$4,'State Zip Codes'!$Q$3,IF(G5421&lt;='State Zip Codes'!$R$4,'State Zip Codes'!$R$3,IF(G5421&lt;='State Zip Codes'!$S$4,'State Zip Codes'!$S$3,IF(G5421&lt;='State Zip Codes'!$T$4,'State Zip Codes'!$T$3,"OUT OF TERRITORY"))))),$U$3)</f>
        <v>Zone 1</v>
      </c>
    </row>
    <row r="5422" spans="1:8" x14ac:dyDescent="0.25">
      <c r="A5422" t="s">
        <v>372</v>
      </c>
      <c r="B5422">
        <v>56318</v>
      </c>
      <c r="C5422" t="str">
        <f t="shared" si="84"/>
        <v>56318</v>
      </c>
      <c r="D5422" t="s">
        <v>358</v>
      </c>
      <c r="E5422" t="s">
        <v>3214</v>
      </c>
      <c r="F5422" t="s">
        <v>3731</v>
      </c>
      <c r="G5422" s="144">
        <v>91.34156492999999</v>
      </c>
      <c r="H5422" t="str">
        <f>IF(VLOOKUP(A5422,$J$4:$K$19,2)="Y",IF(G5422&lt;='State Zip Codes'!$P$4,'State Zip Codes'!$P$3,IF(G5422&lt;='State Zip Codes'!$Q$4,'State Zip Codes'!$Q$3,IF(G5422&lt;='State Zip Codes'!$R$4,'State Zip Codes'!$R$3,IF(G5422&lt;='State Zip Codes'!$S$4,'State Zip Codes'!$S$3,IF(G5422&lt;='State Zip Codes'!$T$4,'State Zip Codes'!$T$3,"OUT OF TERRITORY"))))),$U$3)</f>
        <v>Zone 1</v>
      </c>
    </row>
    <row r="5423" spans="1:8" x14ac:dyDescent="0.25">
      <c r="A5423" t="s">
        <v>372</v>
      </c>
      <c r="B5423">
        <v>56350</v>
      </c>
      <c r="C5423" t="str">
        <f t="shared" si="84"/>
        <v>56350</v>
      </c>
      <c r="D5423" t="s">
        <v>358</v>
      </c>
      <c r="E5423" t="s">
        <v>3732</v>
      </c>
      <c r="F5423" t="s">
        <v>3733</v>
      </c>
      <c r="G5423" s="144">
        <v>92.58430731</v>
      </c>
      <c r="H5423" t="str">
        <f>IF(VLOOKUP(A5423,$J$4:$K$19,2)="Y",IF(G5423&lt;='State Zip Codes'!$P$4,'State Zip Codes'!$P$3,IF(G5423&lt;='State Zip Codes'!$Q$4,'State Zip Codes'!$Q$3,IF(G5423&lt;='State Zip Codes'!$R$4,'State Zip Codes'!$R$3,IF(G5423&lt;='State Zip Codes'!$S$4,'State Zip Codes'!$S$3,IF(G5423&lt;='State Zip Codes'!$T$4,'State Zip Codes'!$T$3,"OUT OF TERRITORY"))))),$U$3)</f>
        <v>Zone 1</v>
      </c>
    </row>
    <row r="5424" spans="1:8" x14ac:dyDescent="0.25">
      <c r="A5424" t="s">
        <v>372</v>
      </c>
      <c r="B5424">
        <v>56450</v>
      </c>
      <c r="C5424" t="str">
        <f t="shared" si="84"/>
        <v>56450</v>
      </c>
      <c r="D5424" t="s">
        <v>358</v>
      </c>
      <c r="E5424" t="s">
        <v>3734</v>
      </c>
      <c r="F5424" t="s">
        <v>3258</v>
      </c>
      <c r="G5424" s="144">
        <v>92.58430731</v>
      </c>
      <c r="H5424" t="str">
        <f>IF(VLOOKUP(A5424,$J$4:$K$19,2)="Y",IF(G5424&lt;='State Zip Codes'!$P$4,'State Zip Codes'!$P$3,IF(G5424&lt;='State Zip Codes'!$Q$4,'State Zip Codes'!$Q$3,IF(G5424&lt;='State Zip Codes'!$R$4,'State Zip Codes'!$R$3,IF(G5424&lt;='State Zip Codes'!$S$4,'State Zip Codes'!$S$3,IF(G5424&lt;='State Zip Codes'!$T$4,'State Zip Codes'!$T$3,"OUT OF TERRITORY"))))),$U$3)</f>
        <v>Zone 1</v>
      </c>
    </row>
    <row r="5425" spans="1:8" x14ac:dyDescent="0.25">
      <c r="A5425" t="s">
        <v>372</v>
      </c>
      <c r="B5425">
        <v>56060</v>
      </c>
      <c r="C5425" t="str">
        <f t="shared" si="84"/>
        <v>56060</v>
      </c>
      <c r="D5425" t="s">
        <v>358</v>
      </c>
      <c r="E5425" t="s">
        <v>3711</v>
      </c>
      <c r="F5425" t="s">
        <v>1183</v>
      </c>
      <c r="G5425" s="144">
        <v>92.58430731</v>
      </c>
      <c r="H5425" t="str">
        <f>IF(VLOOKUP(A5425,$J$4:$K$19,2)="Y",IF(G5425&lt;='State Zip Codes'!$P$4,'State Zip Codes'!$P$3,IF(G5425&lt;='State Zip Codes'!$Q$4,'State Zip Codes'!$Q$3,IF(G5425&lt;='State Zip Codes'!$R$4,'State Zip Codes'!$R$3,IF(G5425&lt;='State Zip Codes'!$S$4,'State Zip Codes'!$S$3,IF(G5425&lt;='State Zip Codes'!$T$4,'State Zip Codes'!$T$3,"OUT OF TERRITORY"))))),$U$3)</f>
        <v>Zone 1</v>
      </c>
    </row>
    <row r="5426" spans="1:8" x14ac:dyDescent="0.25">
      <c r="A5426" t="s">
        <v>372</v>
      </c>
      <c r="B5426">
        <v>56281</v>
      </c>
      <c r="C5426" t="str">
        <f t="shared" si="84"/>
        <v>56281</v>
      </c>
      <c r="D5426" t="s">
        <v>358</v>
      </c>
      <c r="E5426" t="s">
        <v>3679</v>
      </c>
      <c r="F5426" t="s">
        <v>3735</v>
      </c>
      <c r="G5426" s="144">
        <v>93.205678499999991</v>
      </c>
      <c r="H5426" t="str">
        <f>IF(VLOOKUP(A5426,$J$4:$K$19,2)="Y",IF(G5426&lt;='State Zip Codes'!$P$4,'State Zip Codes'!$P$3,IF(G5426&lt;='State Zip Codes'!$Q$4,'State Zip Codes'!$Q$3,IF(G5426&lt;='State Zip Codes'!$R$4,'State Zip Codes'!$R$3,IF(G5426&lt;='State Zip Codes'!$S$4,'State Zip Codes'!$S$3,IF(G5426&lt;='State Zip Codes'!$T$4,'State Zip Codes'!$T$3,"OUT OF TERRITORY"))))),$U$3)</f>
        <v>Zone 1</v>
      </c>
    </row>
    <row r="5427" spans="1:8" x14ac:dyDescent="0.25">
      <c r="A5427" t="s">
        <v>372</v>
      </c>
      <c r="B5427">
        <v>56043</v>
      </c>
      <c r="C5427" t="str">
        <f t="shared" si="84"/>
        <v>56043</v>
      </c>
      <c r="D5427" t="s">
        <v>358</v>
      </c>
      <c r="E5427" t="s">
        <v>3699</v>
      </c>
      <c r="F5427" t="s">
        <v>3736</v>
      </c>
      <c r="G5427" s="144">
        <v>93.205678499999991</v>
      </c>
      <c r="H5427" t="str">
        <f>IF(VLOOKUP(A5427,$J$4:$K$19,2)="Y",IF(G5427&lt;='State Zip Codes'!$P$4,'State Zip Codes'!$P$3,IF(G5427&lt;='State Zip Codes'!$Q$4,'State Zip Codes'!$Q$3,IF(G5427&lt;='State Zip Codes'!$R$4,'State Zip Codes'!$R$3,IF(G5427&lt;='State Zip Codes'!$S$4,'State Zip Codes'!$S$3,IF(G5427&lt;='State Zip Codes'!$T$4,'State Zip Codes'!$T$3,"OUT OF TERRITORY"))))),$U$3)</f>
        <v>Zone 1</v>
      </c>
    </row>
    <row r="5428" spans="1:8" x14ac:dyDescent="0.25">
      <c r="A5428" t="s">
        <v>372</v>
      </c>
      <c r="B5428">
        <v>56382</v>
      </c>
      <c r="C5428" t="str">
        <f t="shared" si="84"/>
        <v>56382</v>
      </c>
      <c r="D5428" t="s">
        <v>358</v>
      </c>
      <c r="E5428" t="s">
        <v>402</v>
      </c>
      <c r="F5428" t="s">
        <v>3737</v>
      </c>
      <c r="G5428" s="144">
        <v>93.205678499999991</v>
      </c>
      <c r="H5428" t="str">
        <f>IF(VLOOKUP(A5428,$J$4:$K$19,2)="Y",IF(G5428&lt;='State Zip Codes'!$P$4,'State Zip Codes'!$P$3,IF(G5428&lt;='State Zip Codes'!$Q$4,'State Zip Codes'!$Q$3,IF(G5428&lt;='State Zip Codes'!$R$4,'State Zip Codes'!$R$3,IF(G5428&lt;='State Zip Codes'!$S$4,'State Zip Codes'!$S$3,IF(G5428&lt;='State Zip Codes'!$T$4,'State Zip Codes'!$T$3,"OUT OF TERRITORY"))))),$U$3)</f>
        <v>Zone 1</v>
      </c>
    </row>
    <row r="5429" spans="1:8" x14ac:dyDescent="0.25">
      <c r="A5429" t="s">
        <v>372</v>
      </c>
      <c r="B5429">
        <v>55795</v>
      </c>
      <c r="C5429" t="str">
        <f t="shared" si="84"/>
        <v>55795</v>
      </c>
      <c r="D5429" t="s">
        <v>358</v>
      </c>
      <c r="E5429" t="s">
        <v>420</v>
      </c>
      <c r="F5429" t="s">
        <v>3738</v>
      </c>
      <c r="G5429" s="144">
        <v>93.827049689999996</v>
      </c>
      <c r="H5429" t="str">
        <f>IF(VLOOKUP(A5429,$J$4:$K$19,2)="Y",IF(G5429&lt;='State Zip Codes'!$P$4,'State Zip Codes'!$P$3,IF(G5429&lt;='State Zip Codes'!$Q$4,'State Zip Codes'!$Q$3,IF(G5429&lt;='State Zip Codes'!$R$4,'State Zip Codes'!$R$3,IF(G5429&lt;='State Zip Codes'!$S$4,'State Zip Codes'!$S$3,IF(G5429&lt;='State Zip Codes'!$T$4,'State Zip Codes'!$T$3,"OUT OF TERRITORY"))))),$U$3)</f>
        <v>Zone 1</v>
      </c>
    </row>
    <row r="5430" spans="1:8" x14ac:dyDescent="0.25">
      <c r="A5430" t="s">
        <v>372</v>
      </c>
      <c r="B5430">
        <v>55969</v>
      </c>
      <c r="C5430" t="str">
        <f t="shared" si="84"/>
        <v>55969</v>
      </c>
      <c r="D5430" t="s">
        <v>358</v>
      </c>
      <c r="E5430" t="s">
        <v>3706</v>
      </c>
      <c r="F5430" t="s">
        <v>3739</v>
      </c>
      <c r="G5430" s="144">
        <v>93.827049689999996</v>
      </c>
      <c r="H5430" t="str">
        <f>IF(VLOOKUP(A5430,$J$4:$K$19,2)="Y",IF(G5430&lt;='State Zip Codes'!$P$4,'State Zip Codes'!$P$3,IF(G5430&lt;='State Zip Codes'!$Q$4,'State Zip Codes'!$Q$3,IF(G5430&lt;='State Zip Codes'!$R$4,'State Zip Codes'!$R$3,IF(G5430&lt;='State Zip Codes'!$S$4,'State Zip Codes'!$S$3,IF(G5430&lt;='State Zip Codes'!$T$4,'State Zip Codes'!$T$3,"OUT OF TERRITORY"))))),$U$3)</f>
        <v>Zone 1</v>
      </c>
    </row>
    <row r="5431" spans="1:8" x14ac:dyDescent="0.25">
      <c r="A5431" t="s">
        <v>372</v>
      </c>
      <c r="B5431">
        <v>56009</v>
      </c>
      <c r="C5431" t="str">
        <f t="shared" si="84"/>
        <v>56009</v>
      </c>
      <c r="D5431" t="s">
        <v>358</v>
      </c>
      <c r="E5431" t="s">
        <v>3699</v>
      </c>
      <c r="F5431" t="s">
        <v>3740</v>
      </c>
      <c r="G5431" s="144">
        <v>93.827049689999996</v>
      </c>
      <c r="H5431" t="str">
        <f>IF(VLOOKUP(A5431,$J$4:$K$19,2)="Y",IF(G5431&lt;='State Zip Codes'!$P$4,'State Zip Codes'!$P$3,IF(G5431&lt;='State Zip Codes'!$Q$4,'State Zip Codes'!$Q$3,IF(G5431&lt;='State Zip Codes'!$R$4,'State Zip Codes'!$R$3,IF(G5431&lt;='State Zip Codes'!$S$4,'State Zip Codes'!$S$3,IF(G5431&lt;='State Zip Codes'!$T$4,'State Zip Codes'!$T$3,"OUT OF TERRITORY"))))),$U$3)</f>
        <v>Zone 1</v>
      </c>
    </row>
    <row r="5432" spans="1:8" x14ac:dyDescent="0.25">
      <c r="A5432" t="s">
        <v>372</v>
      </c>
      <c r="B5432">
        <v>56279</v>
      </c>
      <c r="C5432" t="str">
        <f t="shared" si="84"/>
        <v>56279</v>
      </c>
      <c r="D5432" t="s">
        <v>358</v>
      </c>
      <c r="E5432" t="s">
        <v>3679</v>
      </c>
      <c r="F5432" t="s">
        <v>3741</v>
      </c>
      <c r="G5432" s="144">
        <v>94.44842088</v>
      </c>
      <c r="H5432" t="str">
        <f>IF(VLOOKUP(A5432,$J$4:$K$19,2)="Y",IF(G5432&lt;='State Zip Codes'!$P$4,'State Zip Codes'!$P$3,IF(G5432&lt;='State Zip Codes'!$Q$4,'State Zip Codes'!$Q$3,IF(G5432&lt;='State Zip Codes'!$R$4,'State Zip Codes'!$R$3,IF(G5432&lt;='State Zip Codes'!$S$4,'State Zip Codes'!$S$3,IF(G5432&lt;='State Zip Codes'!$T$4,'State Zip Codes'!$T$3,"OUT OF TERRITORY"))))),$U$3)</f>
        <v>Zone 1</v>
      </c>
    </row>
    <row r="5433" spans="1:8" x14ac:dyDescent="0.25">
      <c r="A5433" t="s">
        <v>372</v>
      </c>
      <c r="B5433">
        <v>56336</v>
      </c>
      <c r="C5433" t="str">
        <f t="shared" si="84"/>
        <v>56336</v>
      </c>
      <c r="D5433" t="s">
        <v>358</v>
      </c>
      <c r="E5433" t="s">
        <v>3214</v>
      </c>
      <c r="F5433" t="s">
        <v>3742</v>
      </c>
      <c r="G5433" s="144">
        <v>95.069792069999991</v>
      </c>
      <c r="H5433" t="str">
        <f>IF(VLOOKUP(A5433,$J$4:$K$19,2)="Y",IF(G5433&lt;='State Zip Codes'!$P$4,'State Zip Codes'!$P$3,IF(G5433&lt;='State Zip Codes'!$Q$4,'State Zip Codes'!$Q$3,IF(G5433&lt;='State Zip Codes'!$R$4,'State Zip Codes'!$R$3,IF(G5433&lt;='State Zip Codes'!$S$4,'State Zip Codes'!$S$3,IF(G5433&lt;='State Zip Codes'!$T$4,'State Zip Codes'!$T$3,"OUT OF TERRITORY"))))),$U$3)</f>
        <v>Zone 1</v>
      </c>
    </row>
    <row r="5434" spans="1:8" x14ac:dyDescent="0.25">
      <c r="A5434" t="s">
        <v>372</v>
      </c>
      <c r="B5434">
        <v>56081</v>
      </c>
      <c r="C5434" t="str">
        <f t="shared" si="84"/>
        <v>56081</v>
      </c>
      <c r="D5434" t="s">
        <v>358</v>
      </c>
      <c r="E5434" t="s">
        <v>3711</v>
      </c>
      <c r="F5434" t="s">
        <v>3743</v>
      </c>
      <c r="G5434" s="144">
        <v>95.069792069999991</v>
      </c>
      <c r="H5434" t="str">
        <f>IF(VLOOKUP(A5434,$J$4:$K$19,2)="Y",IF(G5434&lt;='State Zip Codes'!$P$4,'State Zip Codes'!$P$3,IF(G5434&lt;='State Zip Codes'!$Q$4,'State Zip Codes'!$Q$3,IF(G5434&lt;='State Zip Codes'!$R$4,'State Zip Codes'!$R$3,IF(G5434&lt;='State Zip Codes'!$S$4,'State Zip Codes'!$S$3,IF(G5434&lt;='State Zip Codes'!$T$4,'State Zip Codes'!$T$3,"OUT OF TERRITORY"))))),$U$3)</f>
        <v>Zone 1</v>
      </c>
    </row>
    <row r="5435" spans="1:8" x14ac:dyDescent="0.25">
      <c r="A5435" t="s">
        <v>372</v>
      </c>
      <c r="B5435">
        <v>56284</v>
      </c>
      <c r="C5435" t="str">
        <f t="shared" si="84"/>
        <v>56284</v>
      </c>
      <c r="D5435" t="s">
        <v>358</v>
      </c>
      <c r="E5435" t="s">
        <v>3658</v>
      </c>
      <c r="F5435" t="s">
        <v>3658</v>
      </c>
      <c r="G5435" s="144">
        <v>95.691163259999996</v>
      </c>
      <c r="H5435" t="str">
        <f>IF(VLOOKUP(A5435,$J$4:$K$19,2)="Y",IF(G5435&lt;='State Zip Codes'!$P$4,'State Zip Codes'!$P$3,IF(G5435&lt;='State Zip Codes'!$Q$4,'State Zip Codes'!$Q$3,IF(G5435&lt;='State Zip Codes'!$R$4,'State Zip Codes'!$R$3,IF(G5435&lt;='State Zip Codes'!$S$4,'State Zip Codes'!$S$3,IF(G5435&lt;='State Zip Codes'!$T$4,'State Zip Codes'!$T$3,"OUT OF TERRITORY"))))),$U$3)</f>
        <v>Zone 1</v>
      </c>
    </row>
    <row r="5436" spans="1:8" x14ac:dyDescent="0.25">
      <c r="A5436" t="s">
        <v>372</v>
      </c>
      <c r="B5436">
        <v>56098</v>
      </c>
      <c r="C5436" t="str">
        <f t="shared" si="84"/>
        <v>56098</v>
      </c>
      <c r="D5436" t="s">
        <v>358</v>
      </c>
      <c r="E5436" t="s">
        <v>3605</v>
      </c>
      <c r="F5436" t="s">
        <v>1677</v>
      </c>
      <c r="G5436" s="144">
        <v>95.691163259999996</v>
      </c>
      <c r="H5436" t="str">
        <f>IF(VLOOKUP(A5436,$J$4:$K$19,2)="Y",IF(G5436&lt;='State Zip Codes'!$P$4,'State Zip Codes'!$P$3,IF(G5436&lt;='State Zip Codes'!$Q$4,'State Zip Codes'!$Q$3,IF(G5436&lt;='State Zip Codes'!$R$4,'State Zip Codes'!$R$3,IF(G5436&lt;='State Zip Codes'!$S$4,'State Zip Codes'!$S$3,IF(G5436&lt;='State Zip Codes'!$T$4,'State Zip Codes'!$T$3,"OUT OF TERRITORY"))))),$U$3)</f>
        <v>Zone 1</v>
      </c>
    </row>
    <row r="5437" spans="1:8" x14ac:dyDescent="0.25">
      <c r="A5437" t="s">
        <v>372</v>
      </c>
      <c r="B5437">
        <v>55936</v>
      </c>
      <c r="C5437" t="str">
        <f t="shared" si="84"/>
        <v>55936</v>
      </c>
      <c r="D5437" t="s">
        <v>358</v>
      </c>
      <c r="E5437" t="s">
        <v>3704</v>
      </c>
      <c r="F5437" t="s">
        <v>3744</v>
      </c>
      <c r="G5437" s="144">
        <v>95.691163259999996</v>
      </c>
      <c r="H5437" t="str">
        <f>IF(VLOOKUP(A5437,$J$4:$K$19,2)="Y",IF(G5437&lt;='State Zip Codes'!$P$4,'State Zip Codes'!$P$3,IF(G5437&lt;='State Zip Codes'!$Q$4,'State Zip Codes'!$Q$3,IF(G5437&lt;='State Zip Codes'!$R$4,'State Zip Codes'!$R$3,IF(G5437&lt;='State Zip Codes'!$S$4,'State Zip Codes'!$S$3,IF(G5437&lt;='State Zip Codes'!$T$4,'State Zip Codes'!$T$3,"OUT OF TERRITORY"))))),$U$3)</f>
        <v>Zone 1</v>
      </c>
    </row>
    <row r="5438" spans="1:8" x14ac:dyDescent="0.25">
      <c r="A5438" t="s">
        <v>372</v>
      </c>
      <c r="B5438">
        <v>56282</v>
      </c>
      <c r="C5438" t="str">
        <f t="shared" si="84"/>
        <v>56282</v>
      </c>
      <c r="D5438" t="s">
        <v>358</v>
      </c>
      <c r="E5438" t="s">
        <v>3679</v>
      </c>
      <c r="F5438" t="s">
        <v>2185</v>
      </c>
      <c r="G5438" s="144">
        <v>95.691163259999996</v>
      </c>
      <c r="H5438" t="str">
        <f>IF(VLOOKUP(A5438,$J$4:$K$19,2)="Y",IF(G5438&lt;='State Zip Codes'!$P$4,'State Zip Codes'!$P$3,IF(G5438&lt;='State Zip Codes'!$Q$4,'State Zip Codes'!$Q$3,IF(G5438&lt;='State Zip Codes'!$R$4,'State Zip Codes'!$R$3,IF(G5438&lt;='State Zip Codes'!$S$4,'State Zip Codes'!$S$3,IF(G5438&lt;='State Zip Codes'!$T$4,'State Zip Codes'!$T$3,"OUT OF TERRITORY"))))),$U$3)</f>
        <v>Zone 1</v>
      </c>
    </row>
    <row r="5439" spans="1:8" x14ac:dyDescent="0.25">
      <c r="A5439" t="s">
        <v>372</v>
      </c>
      <c r="B5439">
        <v>56316</v>
      </c>
      <c r="C5439" t="str">
        <f t="shared" si="84"/>
        <v>56316</v>
      </c>
      <c r="D5439" t="s">
        <v>358</v>
      </c>
      <c r="E5439" t="s">
        <v>3208</v>
      </c>
      <c r="F5439" t="s">
        <v>3745</v>
      </c>
      <c r="G5439" s="144">
        <v>95.691163259999996</v>
      </c>
      <c r="H5439" t="str">
        <f>IF(VLOOKUP(A5439,$J$4:$K$19,2)="Y",IF(G5439&lt;='State Zip Codes'!$P$4,'State Zip Codes'!$P$3,IF(G5439&lt;='State Zip Codes'!$Q$4,'State Zip Codes'!$Q$3,IF(G5439&lt;='State Zip Codes'!$R$4,'State Zip Codes'!$R$3,IF(G5439&lt;='State Zip Codes'!$S$4,'State Zip Codes'!$S$3,IF(G5439&lt;='State Zip Codes'!$T$4,'State Zip Codes'!$T$3,"OUT OF TERRITORY"))))),$U$3)</f>
        <v>Zone 1</v>
      </c>
    </row>
    <row r="5440" spans="1:8" x14ac:dyDescent="0.25">
      <c r="A5440" t="s">
        <v>372</v>
      </c>
      <c r="B5440">
        <v>55712</v>
      </c>
      <c r="C5440" t="str">
        <f t="shared" si="84"/>
        <v>55712</v>
      </c>
      <c r="D5440" t="s">
        <v>358</v>
      </c>
      <c r="E5440" t="s">
        <v>420</v>
      </c>
      <c r="F5440" t="s">
        <v>3746</v>
      </c>
      <c r="G5440" s="144">
        <v>96.312534450000001</v>
      </c>
      <c r="H5440" t="str">
        <f>IF(VLOOKUP(A5440,$J$4:$K$19,2)="Y",IF(G5440&lt;='State Zip Codes'!$P$4,'State Zip Codes'!$P$3,IF(G5440&lt;='State Zip Codes'!$Q$4,'State Zip Codes'!$Q$3,IF(G5440&lt;='State Zip Codes'!$R$4,'State Zip Codes'!$R$3,IF(G5440&lt;='State Zip Codes'!$S$4,'State Zip Codes'!$S$3,IF(G5440&lt;='State Zip Codes'!$T$4,'State Zip Codes'!$T$3,"OUT OF TERRITORY"))))),$U$3)</f>
        <v>Zone 1</v>
      </c>
    </row>
    <row r="5441" spans="1:8" x14ac:dyDescent="0.25">
      <c r="A5441" t="s">
        <v>372</v>
      </c>
      <c r="B5441">
        <v>55959</v>
      </c>
      <c r="C5441" t="str">
        <f t="shared" si="84"/>
        <v>55959</v>
      </c>
      <c r="D5441" t="s">
        <v>358</v>
      </c>
      <c r="E5441" t="s">
        <v>3706</v>
      </c>
      <c r="F5441" t="s">
        <v>3747</v>
      </c>
      <c r="G5441" s="144">
        <v>96.312534450000001</v>
      </c>
      <c r="H5441" t="str">
        <f>IF(VLOOKUP(A5441,$J$4:$K$19,2)="Y",IF(G5441&lt;='State Zip Codes'!$P$4,'State Zip Codes'!$P$3,IF(G5441&lt;='State Zip Codes'!$Q$4,'State Zip Codes'!$Q$3,IF(G5441&lt;='State Zip Codes'!$R$4,'State Zip Codes'!$R$3,IF(G5441&lt;='State Zip Codes'!$S$4,'State Zip Codes'!$S$3,IF(G5441&lt;='State Zip Codes'!$T$4,'State Zip Codes'!$T$3,"OUT OF TERRITORY"))))),$U$3)</f>
        <v>Zone 1</v>
      </c>
    </row>
    <row r="5442" spans="1:8" x14ac:dyDescent="0.25">
      <c r="A5442" t="s">
        <v>372</v>
      </c>
      <c r="B5442">
        <v>56449</v>
      </c>
      <c r="C5442" t="str">
        <f t="shared" si="84"/>
        <v>56449</v>
      </c>
      <c r="D5442" t="s">
        <v>358</v>
      </c>
      <c r="E5442" t="s">
        <v>3734</v>
      </c>
      <c r="F5442" t="s">
        <v>3748</v>
      </c>
      <c r="G5442" s="144">
        <v>96.933905639999992</v>
      </c>
      <c r="H5442" t="str">
        <f>IF(VLOOKUP(A5442,$J$4:$K$19,2)="Y",IF(G5442&lt;='State Zip Codes'!$P$4,'State Zip Codes'!$P$3,IF(G5442&lt;='State Zip Codes'!$Q$4,'State Zip Codes'!$Q$3,IF(G5442&lt;='State Zip Codes'!$R$4,'State Zip Codes'!$R$3,IF(G5442&lt;='State Zip Codes'!$S$4,'State Zip Codes'!$S$3,IF(G5442&lt;='State Zip Codes'!$T$4,'State Zip Codes'!$T$3,"OUT OF TERRITORY"))))),$U$3)</f>
        <v>Zone 1</v>
      </c>
    </row>
    <row r="5443" spans="1:8" x14ac:dyDescent="0.25">
      <c r="A5443" t="s">
        <v>372</v>
      </c>
      <c r="B5443">
        <v>55979</v>
      </c>
      <c r="C5443" t="str">
        <f t="shared" si="84"/>
        <v>55979</v>
      </c>
      <c r="D5443" t="s">
        <v>358</v>
      </c>
      <c r="E5443" t="s">
        <v>3706</v>
      </c>
      <c r="F5443" t="s">
        <v>1698</v>
      </c>
      <c r="G5443" s="144">
        <v>96.933905639999992</v>
      </c>
      <c r="H5443" t="str">
        <f>IF(VLOOKUP(A5443,$J$4:$K$19,2)="Y",IF(G5443&lt;='State Zip Codes'!$P$4,'State Zip Codes'!$P$3,IF(G5443&lt;='State Zip Codes'!$Q$4,'State Zip Codes'!$Q$3,IF(G5443&lt;='State Zip Codes'!$R$4,'State Zip Codes'!$R$3,IF(G5443&lt;='State Zip Codes'!$S$4,'State Zip Codes'!$S$3,IF(G5443&lt;='State Zip Codes'!$T$4,'State Zip Codes'!$T$3,"OUT OF TERRITORY"))))),$U$3)</f>
        <v>Zone 1</v>
      </c>
    </row>
    <row r="5444" spans="1:8" x14ac:dyDescent="0.25">
      <c r="A5444" t="s">
        <v>372</v>
      </c>
      <c r="B5444">
        <v>56224</v>
      </c>
      <c r="C5444" t="str">
        <f t="shared" si="84"/>
        <v>56224</v>
      </c>
      <c r="D5444" t="s">
        <v>358</v>
      </c>
      <c r="E5444" t="s">
        <v>3729</v>
      </c>
      <c r="F5444" t="s">
        <v>3749</v>
      </c>
      <c r="G5444" s="144">
        <v>96.933905639999992</v>
      </c>
      <c r="H5444" t="str">
        <f>IF(VLOOKUP(A5444,$J$4:$K$19,2)="Y",IF(G5444&lt;='State Zip Codes'!$P$4,'State Zip Codes'!$P$3,IF(G5444&lt;='State Zip Codes'!$Q$4,'State Zip Codes'!$Q$3,IF(G5444&lt;='State Zip Codes'!$R$4,'State Zip Codes'!$R$3,IF(G5444&lt;='State Zip Codes'!$S$4,'State Zip Codes'!$S$3,IF(G5444&lt;='State Zip Codes'!$T$4,'State Zip Codes'!$T$3,"OUT OF TERRITORY"))))),$U$3)</f>
        <v>Zone 1</v>
      </c>
    </row>
    <row r="5445" spans="1:8" x14ac:dyDescent="0.25">
      <c r="A5445" t="s">
        <v>372</v>
      </c>
      <c r="B5445">
        <v>55923</v>
      </c>
      <c r="C5445" t="str">
        <f t="shared" ref="C5445:C5508" si="85">TRIM(CLEAN(B5445))</f>
        <v>55923</v>
      </c>
      <c r="D5445" t="s">
        <v>358</v>
      </c>
      <c r="E5445" t="s">
        <v>2196</v>
      </c>
      <c r="F5445" t="s">
        <v>3750</v>
      </c>
      <c r="G5445" s="144">
        <v>97.555276829999997</v>
      </c>
      <c r="H5445" t="str">
        <f>IF(VLOOKUP(A5445,$J$4:$K$19,2)="Y",IF(G5445&lt;='State Zip Codes'!$P$4,'State Zip Codes'!$P$3,IF(G5445&lt;='State Zip Codes'!$Q$4,'State Zip Codes'!$Q$3,IF(G5445&lt;='State Zip Codes'!$R$4,'State Zip Codes'!$R$3,IF(G5445&lt;='State Zip Codes'!$S$4,'State Zip Codes'!$S$3,IF(G5445&lt;='State Zip Codes'!$T$4,'State Zip Codes'!$T$3,"OUT OF TERRITORY"))))),$U$3)</f>
        <v>Zone 1</v>
      </c>
    </row>
    <row r="5446" spans="1:8" x14ac:dyDescent="0.25">
      <c r="A5446" t="s">
        <v>372</v>
      </c>
      <c r="B5446">
        <v>56283</v>
      </c>
      <c r="C5446" t="str">
        <f t="shared" si="85"/>
        <v>56283</v>
      </c>
      <c r="D5446" t="s">
        <v>358</v>
      </c>
      <c r="E5446" t="s">
        <v>3729</v>
      </c>
      <c r="F5446" t="s">
        <v>3751</v>
      </c>
      <c r="G5446" s="144">
        <v>97.555276829999997</v>
      </c>
      <c r="H5446" t="str">
        <f>IF(VLOOKUP(A5446,$J$4:$K$19,2)="Y",IF(G5446&lt;='State Zip Codes'!$P$4,'State Zip Codes'!$P$3,IF(G5446&lt;='State Zip Codes'!$Q$4,'State Zip Codes'!$Q$3,IF(G5446&lt;='State Zip Codes'!$R$4,'State Zip Codes'!$R$3,IF(G5446&lt;='State Zip Codes'!$S$4,'State Zip Codes'!$S$3,IF(G5446&lt;='State Zip Codes'!$T$4,'State Zip Codes'!$T$3,"OUT OF TERRITORY"))))),$U$3)</f>
        <v>Zone 1</v>
      </c>
    </row>
    <row r="5447" spans="1:8" x14ac:dyDescent="0.25">
      <c r="A5447" t="s">
        <v>372</v>
      </c>
      <c r="B5447">
        <v>56378</v>
      </c>
      <c r="C5447" t="str">
        <f t="shared" si="85"/>
        <v>56378</v>
      </c>
      <c r="D5447" t="s">
        <v>358</v>
      </c>
      <c r="E5447" t="s">
        <v>3208</v>
      </c>
      <c r="F5447" t="s">
        <v>3752</v>
      </c>
      <c r="G5447" s="144">
        <v>97.555276829999997</v>
      </c>
      <c r="H5447" t="str">
        <f>IF(VLOOKUP(A5447,$J$4:$K$19,2)="Y",IF(G5447&lt;='State Zip Codes'!$P$4,'State Zip Codes'!$P$3,IF(G5447&lt;='State Zip Codes'!$Q$4,'State Zip Codes'!$Q$3,IF(G5447&lt;='State Zip Codes'!$R$4,'State Zip Codes'!$R$3,IF(G5447&lt;='State Zip Codes'!$S$4,'State Zip Codes'!$S$3,IF(G5447&lt;='State Zip Codes'!$T$4,'State Zip Codes'!$T$3,"OUT OF TERRITORY"))))),$U$3)</f>
        <v>Zone 1</v>
      </c>
    </row>
    <row r="5448" spans="1:8" x14ac:dyDescent="0.25">
      <c r="A5448" t="s">
        <v>372</v>
      </c>
      <c r="B5448">
        <v>55933</v>
      </c>
      <c r="C5448" t="str">
        <f t="shared" si="85"/>
        <v>55933</v>
      </c>
      <c r="D5448" t="s">
        <v>358</v>
      </c>
      <c r="E5448" t="s">
        <v>3704</v>
      </c>
      <c r="F5448" t="s">
        <v>923</v>
      </c>
      <c r="G5448" s="144">
        <v>97.555276829999997</v>
      </c>
      <c r="H5448" t="str">
        <f>IF(VLOOKUP(A5448,$J$4:$K$19,2)="Y",IF(G5448&lt;='State Zip Codes'!$P$4,'State Zip Codes'!$P$3,IF(G5448&lt;='State Zip Codes'!$Q$4,'State Zip Codes'!$Q$3,IF(G5448&lt;='State Zip Codes'!$R$4,'State Zip Codes'!$R$3,IF(G5448&lt;='State Zip Codes'!$S$4,'State Zip Codes'!$S$3,IF(G5448&lt;='State Zip Codes'!$T$4,'State Zip Codes'!$T$3,"OUT OF TERRITORY"))))),$U$3)</f>
        <v>Zone 1</v>
      </c>
    </row>
    <row r="5449" spans="1:8" x14ac:dyDescent="0.25">
      <c r="A5449" t="s">
        <v>372</v>
      </c>
      <c r="B5449">
        <v>55970</v>
      </c>
      <c r="C5449" t="str">
        <f t="shared" si="85"/>
        <v>55970</v>
      </c>
      <c r="D5449" t="s">
        <v>358</v>
      </c>
      <c r="E5449" t="s">
        <v>3704</v>
      </c>
      <c r="F5449" t="s">
        <v>3753</v>
      </c>
      <c r="G5449" s="144">
        <v>97.555276829999997</v>
      </c>
      <c r="H5449" t="str">
        <f>IF(VLOOKUP(A5449,$J$4:$K$19,2)="Y",IF(G5449&lt;='State Zip Codes'!$P$4,'State Zip Codes'!$P$3,IF(G5449&lt;='State Zip Codes'!$Q$4,'State Zip Codes'!$Q$3,IF(G5449&lt;='State Zip Codes'!$R$4,'State Zip Codes'!$R$3,IF(G5449&lt;='State Zip Codes'!$S$4,'State Zip Codes'!$S$3,IF(G5449&lt;='State Zip Codes'!$T$4,'State Zip Codes'!$T$3,"OUT OF TERRITORY"))))),$U$3)</f>
        <v>Zone 1</v>
      </c>
    </row>
    <row r="5450" spans="1:8" x14ac:dyDescent="0.25">
      <c r="A5450" t="s">
        <v>372</v>
      </c>
      <c r="B5450">
        <v>56475</v>
      </c>
      <c r="C5450" t="str">
        <f t="shared" si="85"/>
        <v>56475</v>
      </c>
      <c r="D5450" t="s">
        <v>358</v>
      </c>
      <c r="E5450" t="s">
        <v>402</v>
      </c>
      <c r="F5450" t="s">
        <v>3754</v>
      </c>
      <c r="G5450" s="144">
        <v>98.176648019999988</v>
      </c>
      <c r="H5450" t="str">
        <f>IF(VLOOKUP(A5450,$J$4:$K$19,2)="Y",IF(G5450&lt;='State Zip Codes'!$P$4,'State Zip Codes'!$P$3,IF(G5450&lt;='State Zip Codes'!$Q$4,'State Zip Codes'!$Q$3,IF(G5450&lt;='State Zip Codes'!$R$4,'State Zip Codes'!$R$3,IF(G5450&lt;='State Zip Codes'!$S$4,'State Zip Codes'!$S$3,IF(G5450&lt;='State Zip Codes'!$T$4,'State Zip Codes'!$T$3,"OUT OF TERRITORY"))))),$U$3)</f>
        <v>Zone 1</v>
      </c>
    </row>
    <row r="5451" spans="1:8" x14ac:dyDescent="0.25">
      <c r="A5451" t="s">
        <v>372</v>
      </c>
      <c r="B5451">
        <v>56289</v>
      </c>
      <c r="C5451" t="str">
        <f t="shared" si="85"/>
        <v>56289</v>
      </c>
      <c r="D5451" t="s">
        <v>358</v>
      </c>
      <c r="E5451" t="s">
        <v>3679</v>
      </c>
      <c r="F5451" t="s">
        <v>3755</v>
      </c>
      <c r="G5451" s="144">
        <v>98.798019209999993</v>
      </c>
      <c r="H5451" t="str">
        <f>IF(VLOOKUP(A5451,$J$4:$K$19,2)="Y",IF(G5451&lt;='State Zip Codes'!$P$4,'State Zip Codes'!$P$3,IF(G5451&lt;='State Zip Codes'!$Q$4,'State Zip Codes'!$Q$3,IF(G5451&lt;='State Zip Codes'!$R$4,'State Zip Codes'!$R$3,IF(G5451&lt;='State Zip Codes'!$S$4,'State Zip Codes'!$S$3,IF(G5451&lt;='State Zip Codes'!$T$4,'State Zip Codes'!$T$3,"OUT OF TERRITORY"))))),$U$3)</f>
        <v>Zone 1</v>
      </c>
    </row>
    <row r="5452" spans="1:8" x14ac:dyDescent="0.25">
      <c r="A5452" t="s">
        <v>372</v>
      </c>
      <c r="B5452">
        <v>56088</v>
      </c>
      <c r="C5452" t="str">
        <f t="shared" si="85"/>
        <v>56088</v>
      </c>
      <c r="D5452" t="s">
        <v>358</v>
      </c>
      <c r="E5452" t="s">
        <v>976</v>
      </c>
      <c r="F5452" t="s">
        <v>3756</v>
      </c>
      <c r="G5452" s="144">
        <v>98.798019209999993</v>
      </c>
      <c r="H5452" t="str">
        <f>IF(VLOOKUP(A5452,$J$4:$K$19,2)="Y",IF(G5452&lt;='State Zip Codes'!$P$4,'State Zip Codes'!$P$3,IF(G5452&lt;='State Zip Codes'!$Q$4,'State Zip Codes'!$Q$3,IF(G5452&lt;='State Zip Codes'!$R$4,'State Zip Codes'!$R$3,IF(G5452&lt;='State Zip Codes'!$S$4,'State Zip Codes'!$S$3,IF(G5452&lt;='State Zip Codes'!$T$4,'State Zip Codes'!$T$3,"OUT OF TERRITORY"))))),$U$3)</f>
        <v>Zone 1</v>
      </c>
    </row>
    <row r="5453" spans="1:8" x14ac:dyDescent="0.25">
      <c r="A5453" t="s">
        <v>372</v>
      </c>
      <c r="B5453">
        <v>56036</v>
      </c>
      <c r="C5453" t="str">
        <f t="shared" si="85"/>
        <v>56036</v>
      </c>
      <c r="D5453" t="s">
        <v>358</v>
      </c>
      <c r="E5453" t="s">
        <v>3699</v>
      </c>
      <c r="F5453" t="s">
        <v>3757</v>
      </c>
      <c r="G5453" s="144">
        <v>99.419390399999997</v>
      </c>
      <c r="H5453" t="str">
        <f>IF(VLOOKUP(A5453,$J$4:$K$19,2)="Y",IF(G5453&lt;='State Zip Codes'!$P$4,'State Zip Codes'!$P$3,IF(G5453&lt;='State Zip Codes'!$Q$4,'State Zip Codes'!$Q$3,IF(G5453&lt;='State Zip Codes'!$R$4,'State Zip Codes'!$R$3,IF(G5453&lt;='State Zip Codes'!$S$4,'State Zip Codes'!$S$3,IF(G5453&lt;='State Zip Codes'!$T$4,'State Zip Codes'!$T$3,"OUT OF TERRITORY"))))),$U$3)</f>
        <v>Zone 1</v>
      </c>
    </row>
    <row r="5454" spans="1:8" x14ac:dyDescent="0.25">
      <c r="A5454" t="s">
        <v>372</v>
      </c>
      <c r="B5454">
        <v>56089</v>
      </c>
      <c r="C5454" t="str">
        <f t="shared" si="85"/>
        <v>56089</v>
      </c>
      <c r="D5454" t="s">
        <v>358</v>
      </c>
      <c r="E5454" t="s">
        <v>3699</v>
      </c>
      <c r="F5454" t="s">
        <v>526</v>
      </c>
      <c r="G5454" s="144">
        <v>99.419390399999997</v>
      </c>
      <c r="H5454" t="str">
        <f>IF(VLOOKUP(A5454,$J$4:$K$19,2)="Y",IF(G5454&lt;='State Zip Codes'!$P$4,'State Zip Codes'!$P$3,IF(G5454&lt;='State Zip Codes'!$Q$4,'State Zip Codes'!$Q$3,IF(G5454&lt;='State Zip Codes'!$R$4,'State Zip Codes'!$R$3,IF(G5454&lt;='State Zip Codes'!$S$4,'State Zip Codes'!$S$3,IF(G5454&lt;='State Zip Codes'!$T$4,'State Zip Codes'!$T$3,"OUT OF TERRITORY"))))),$U$3)</f>
        <v>Zone 1</v>
      </c>
    </row>
    <row r="5455" spans="1:8" x14ac:dyDescent="0.25">
      <c r="A5455" t="s">
        <v>372</v>
      </c>
      <c r="B5455">
        <v>56014</v>
      </c>
      <c r="C5455" t="str">
        <f t="shared" si="85"/>
        <v>56014</v>
      </c>
      <c r="D5455" t="s">
        <v>358</v>
      </c>
      <c r="E5455" t="s">
        <v>3605</v>
      </c>
      <c r="F5455" t="s">
        <v>3758</v>
      </c>
      <c r="G5455" s="144">
        <v>99.419390399999997</v>
      </c>
      <c r="H5455" t="str">
        <f>IF(VLOOKUP(A5455,$J$4:$K$19,2)="Y",IF(G5455&lt;='State Zip Codes'!$P$4,'State Zip Codes'!$P$3,IF(G5455&lt;='State Zip Codes'!$Q$4,'State Zip Codes'!$Q$3,IF(G5455&lt;='State Zip Codes'!$R$4,'State Zip Codes'!$R$3,IF(G5455&lt;='State Zip Codes'!$S$4,'State Zip Codes'!$S$3,IF(G5455&lt;='State Zip Codes'!$T$4,'State Zip Codes'!$T$3,"OUT OF TERRITORY"))))),$U$3)</f>
        <v>Zone 1</v>
      </c>
    </row>
    <row r="5456" spans="1:8" x14ac:dyDescent="0.25">
      <c r="A5456" t="s">
        <v>372</v>
      </c>
      <c r="B5456">
        <v>56087</v>
      </c>
      <c r="C5456" t="str">
        <f t="shared" si="85"/>
        <v>56087</v>
      </c>
      <c r="D5456" t="s">
        <v>358</v>
      </c>
      <c r="E5456" t="s">
        <v>2178</v>
      </c>
      <c r="F5456" t="s">
        <v>714</v>
      </c>
      <c r="G5456" s="144">
        <v>99.419390399999997</v>
      </c>
      <c r="H5456" t="str">
        <f>IF(VLOOKUP(A5456,$J$4:$K$19,2)="Y",IF(G5456&lt;='State Zip Codes'!$P$4,'State Zip Codes'!$P$3,IF(G5456&lt;='State Zip Codes'!$Q$4,'State Zip Codes'!$Q$3,IF(G5456&lt;='State Zip Codes'!$R$4,'State Zip Codes'!$R$3,IF(G5456&lt;='State Zip Codes'!$S$4,'State Zip Codes'!$S$3,IF(G5456&lt;='State Zip Codes'!$T$4,'State Zip Codes'!$T$3,"OUT OF TERRITORY"))))),$U$3)</f>
        <v>Zone 1</v>
      </c>
    </row>
    <row r="5457" spans="1:8" x14ac:dyDescent="0.25">
      <c r="A5457" t="s">
        <v>372</v>
      </c>
      <c r="B5457">
        <v>55990</v>
      </c>
      <c r="C5457" t="str">
        <f t="shared" si="85"/>
        <v>55990</v>
      </c>
      <c r="D5457" t="s">
        <v>358</v>
      </c>
      <c r="E5457" t="s">
        <v>2196</v>
      </c>
      <c r="F5457" t="s">
        <v>3759</v>
      </c>
      <c r="G5457" s="144">
        <v>100.04076158999999</v>
      </c>
      <c r="H5457" t="str">
        <f>IF(VLOOKUP(A5457,$J$4:$K$19,2)="Y",IF(G5457&lt;='State Zip Codes'!$P$4,'State Zip Codes'!$P$3,IF(G5457&lt;='State Zip Codes'!$Q$4,'State Zip Codes'!$Q$3,IF(G5457&lt;='State Zip Codes'!$R$4,'State Zip Codes'!$R$3,IF(G5457&lt;='State Zip Codes'!$S$4,'State Zip Codes'!$S$3,IF(G5457&lt;='State Zip Codes'!$T$4,'State Zip Codes'!$T$3,"OUT OF TERRITORY"))))),$U$3)</f>
        <v>Zone 1</v>
      </c>
    </row>
    <row r="5458" spans="1:8" x14ac:dyDescent="0.25">
      <c r="A5458" t="s">
        <v>372</v>
      </c>
      <c r="B5458">
        <v>55953</v>
      </c>
      <c r="C5458" t="str">
        <f t="shared" si="85"/>
        <v>55953</v>
      </c>
      <c r="D5458" t="s">
        <v>358</v>
      </c>
      <c r="E5458" t="s">
        <v>3704</v>
      </c>
      <c r="F5458" t="s">
        <v>3760</v>
      </c>
      <c r="G5458" s="144">
        <v>100.04076158999999</v>
      </c>
      <c r="H5458" t="str">
        <f>IF(VLOOKUP(A5458,$J$4:$K$19,2)="Y",IF(G5458&lt;='State Zip Codes'!$P$4,'State Zip Codes'!$P$3,IF(G5458&lt;='State Zip Codes'!$Q$4,'State Zip Codes'!$Q$3,IF(G5458&lt;='State Zip Codes'!$R$4,'State Zip Codes'!$R$3,IF(G5458&lt;='State Zip Codes'!$S$4,'State Zip Codes'!$S$3,IF(G5458&lt;='State Zip Codes'!$T$4,'State Zip Codes'!$T$3,"OUT OF TERRITORY"))))),$U$3)</f>
        <v>Zone 1</v>
      </c>
    </row>
    <row r="5459" spans="1:8" x14ac:dyDescent="0.25">
      <c r="A5459" t="s">
        <v>372</v>
      </c>
      <c r="B5459">
        <v>55952</v>
      </c>
      <c r="C5459" t="str">
        <f t="shared" si="85"/>
        <v>55952</v>
      </c>
      <c r="D5459" t="s">
        <v>358</v>
      </c>
      <c r="E5459" t="s">
        <v>3706</v>
      </c>
      <c r="F5459" t="s">
        <v>1369</v>
      </c>
      <c r="G5459" s="144">
        <v>100.04076158999999</v>
      </c>
      <c r="H5459" t="str">
        <f>IF(VLOOKUP(A5459,$J$4:$K$19,2)="Y",IF(G5459&lt;='State Zip Codes'!$P$4,'State Zip Codes'!$P$3,IF(G5459&lt;='State Zip Codes'!$Q$4,'State Zip Codes'!$Q$3,IF(G5459&lt;='State Zip Codes'!$R$4,'State Zip Codes'!$R$3,IF(G5459&lt;='State Zip Codes'!$S$4,'State Zip Codes'!$S$3,IF(G5459&lt;='State Zip Codes'!$T$4,'State Zip Codes'!$T$3,"OUT OF TERRITORY"))))),$U$3)</f>
        <v>Zone 1</v>
      </c>
    </row>
    <row r="5460" spans="1:8" x14ac:dyDescent="0.25">
      <c r="A5460" t="s">
        <v>372</v>
      </c>
      <c r="B5460">
        <v>56252</v>
      </c>
      <c r="C5460" t="str">
        <f t="shared" si="85"/>
        <v>56252</v>
      </c>
      <c r="D5460" t="s">
        <v>358</v>
      </c>
      <c r="E5460" t="s">
        <v>3761</v>
      </c>
      <c r="F5460" t="s">
        <v>3762</v>
      </c>
      <c r="G5460" s="144">
        <v>100.66213277999999</v>
      </c>
      <c r="H5460" t="str">
        <f>IF(VLOOKUP(A5460,$J$4:$K$19,2)="Y",IF(G5460&lt;='State Zip Codes'!$P$4,'State Zip Codes'!$P$3,IF(G5460&lt;='State Zip Codes'!$Q$4,'State Zip Codes'!$Q$3,IF(G5460&lt;='State Zip Codes'!$R$4,'State Zip Codes'!$R$3,IF(G5460&lt;='State Zip Codes'!$S$4,'State Zip Codes'!$S$3,IF(G5460&lt;='State Zip Codes'!$T$4,'State Zip Codes'!$T$3,"OUT OF TERRITORY"))))),$U$3)</f>
        <v>Zone 1</v>
      </c>
    </row>
    <row r="5461" spans="1:8" x14ac:dyDescent="0.25">
      <c r="A5461" t="s">
        <v>372</v>
      </c>
      <c r="B5461">
        <v>56029</v>
      </c>
      <c r="C5461" t="str">
        <f t="shared" si="85"/>
        <v>56029</v>
      </c>
      <c r="D5461" t="s">
        <v>358</v>
      </c>
      <c r="E5461" t="s">
        <v>3699</v>
      </c>
      <c r="F5461" t="s">
        <v>3763</v>
      </c>
      <c r="G5461" s="144">
        <v>100.66213277999999</v>
      </c>
      <c r="H5461" t="str">
        <f>IF(VLOOKUP(A5461,$J$4:$K$19,2)="Y",IF(G5461&lt;='State Zip Codes'!$P$4,'State Zip Codes'!$P$3,IF(G5461&lt;='State Zip Codes'!$Q$4,'State Zip Codes'!$Q$3,IF(G5461&lt;='State Zip Codes'!$R$4,'State Zip Codes'!$R$3,IF(G5461&lt;='State Zip Codes'!$S$4,'State Zip Codes'!$S$3,IF(G5461&lt;='State Zip Codes'!$T$4,'State Zip Codes'!$T$3,"OUT OF TERRITORY"))))),$U$3)</f>
        <v>Zone 1</v>
      </c>
    </row>
    <row r="5462" spans="1:8" x14ac:dyDescent="0.25">
      <c r="A5462" t="s">
        <v>372</v>
      </c>
      <c r="B5462">
        <v>55909</v>
      </c>
      <c r="C5462" t="str">
        <f t="shared" si="85"/>
        <v>55909</v>
      </c>
      <c r="D5462" t="s">
        <v>358</v>
      </c>
      <c r="E5462" t="s">
        <v>3704</v>
      </c>
      <c r="F5462" t="s">
        <v>390</v>
      </c>
      <c r="G5462" s="144">
        <v>101.28350397</v>
      </c>
      <c r="H5462" t="str">
        <f>IF(VLOOKUP(A5462,$J$4:$K$19,2)="Y",IF(G5462&lt;='State Zip Codes'!$P$4,'State Zip Codes'!$P$3,IF(G5462&lt;='State Zip Codes'!$Q$4,'State Zip Codes'!$Q$3,IF(G5462&lt;='State Zip Codes'!$R$4,'State Zip Codes'!$R$3,IF(G5462&lt;='State Zip Codes'!$S$4,'State Zip Codes'!$S$3,IF(G5462&lt;='State Zip Codes'!$T$4,'State Zip Codes'!$T$3,"OUT OF TERRITORY"))))),$U$3)</f>
        <v>Zone 1</v>
      </c>
    </row>
    <row r="5463" spans="1:8" x14ac:dyDescent="0.25">
      <c r="A5463" t="s">
        <v>372</v>
      </c>
      <c r="B5463">
        <v>55783</v>
      </c>
      <c r="C5463" t="str">
        <f t="shared" si="85"/>
        <v>55783</v>
      </c>
      <c r="D5463" t="s">
        <v>358</v>
      </c>
      <c r="E5463" t="s">
        <v>420</v>
      </c>
      <c r="F5463" t="s">
        <v>3764</v>
      </c>
      <c r="G5463" s="144">
        <v>101.28350397</v>
      </c>
      <c r="H5463" t="str">
        <f>IF(VLOOKUP(A5463,$J$4:$K$19,2)="Y",IF(G5463&lt;='State Zip Codes'!$P$4,'State Zip Codes'!$P$3,IF(G5463&lt;='State Zip Codes'!$Q$4,'State Zip Codes'!$Q$3,IF(G5463&lt;='State Zip Codes'!$R$4,'State Zip Codes'!$R$3,IF(G5463&lt;='State Zip Codes'!$S$4,'State Zip Codes'!$S$3,IF(G5463&lt;='State Zip Codes'!$T$4,'State Zip Codes'!$T$3,"OUT OF TERRITORY"))))),$U$3)</f>
        <v>Zone 1</v>
      </c>
    </row>
    <row r="5464" spans="1:8" x14ac:dyDescent="0.25">
      <c r="A5464" t="s">
        <v>372</v>
      </c>
      <c r="B5464">
        <v>56051</v>
      </c>
      <c r="C5464" t="str">
        <f t="shared" si="85"/>
        <v>56051</v>
      </c>
      <c r="D5464" t="s">
        <v>358</v>
      </c>
      <c r="E5464" t="s">
        <v>3605</v>
      </c>
      <c r="F5464" t="s">
        <v>3765</v>
      </c>
      <c r="G5464" s="144">
        <v>101.28350397</v>
      </c>
      <c r="H5464" t="str">
        <f>IF(VLOOKUP(A5464,$J$4:$K$19,2)="Y",IF(G5464&lt;='State Zip Codes'!$P$4,'State Zip Codes'!$P$3,IF(G5464&lt;='State Zip Codes'!$Q$4,'State Zip Codes'!$Q$3,IF(G5464&lt;='State Zip Codes'!$R$4,'State Zip Codes'!$R$3,IF(G5464&lt;='State Zip Codes'!$S$4,'State Zip Codes'!$S$3,IF(G5464&lt;='State Zip Codes'!$T$4,'State Zip Codes'!$T$3,"OUT OF TERRITORY"))))),$U$3)</f>
        <v>Zone 1</v>
      </c>
    </row>
    <row r="5465" spans="1:8" x14ac:dyDescent="0.25">
      <c r="A5465" t="s">
        <v>372</v>
      </c>
      <c r="B5465">
        <v>56401</v>
      </c>
      <c r="C5465" t="str">
        <f t="shared" si="85"/>
        <v>56401</v>
      </c>
      <c r="D5465" t="s">
        <v>358</v>
      </c>
      <c r="E5465" t="s">
        <v>3734</v>
      </c>
      <c r="F5465" t="s">
        <v>3766</v>
      </c>
      <c r="G5465" s="144">
        <v>101.28350397</v>
      </c>
      <c r="H5465" t="str">
        <f>IF(VLOOKUP(A5465,$J$4:$K$19,2)="Y",IF(G5465&lt;='State Zip Codes'!$P$4,'State Zip Codes'!$P$3,IF(G5465&lt;='State Zip Codes'!$Q$4,'State Zip Codes'!$Q$3,IF(G5465&lt;='State Zip Codes'!$R$4,'State Zip Codes'!$R$3,IF(G5465&lt;='State Zip Codes'!$S$4,'State Zip Codes'!$S$3,IF(G5465&lt;='State Zip Codes'!$T$4,'State Zip Codes'!$T$3,"OUT OF TERRITORY"))))),$U$3)</f>
        <v>Zone 1</v>
      </c>
    </row>
    <row r="5466" spans="1:8" x14ac:dyDescent="0.25">
      <c r="A5466" t="s">
        <v>372</v>
      </c>
      <c r="B5466">
        <v>55975</v>
      </c>
      <c r="C5466" t="str">
        <f t="shared" si="85"/>
        <v>55975</v>
      </c>
      <c r="D5466" t="s">
        <v>358</v>
      </c>
      <c r="E5466" t="s">
        <v>2196</v>
      </c>
      <c r="F5466" t="s">
        <v>1730</v>
      </c>
      <c r="G5466" s="144">
        <v>101.90487515999999</v>
      </c>
      <c r="H5466" t="str">
        <f>IF(VLOOKUP(A5466,$J$4:$K$19,2)="Y",IF(G5466&lt;='State Zip Codes'!$P$4,'State Zip Codes'!$P$3,IF(G5466&lt;='State Zip Codes'!$Q$4,'State Zip Codes'!$Q$3,IF(G5466&lt;='State Zip Codes'!$R$4,'State Zip Codes'!$R$3,IF(G5466&lt;='State Zip Codes'!$S$4,'State Zip Codes'!$S$3,IF(G5466&lt;='State Zip Codes'!$T$4,'State Zip Codes'!$T$3,"OUT OF TERRITORY"))))),$U$3)</f>
        <v>Zone 1</v>
      </c>
    </row>
    <row r="5467" spans="1:8" x14ac:dyDescent="0.25">
      <c r="A5467" t="s">
        <v>372</v>
      </c>
      <c r="B5467">
        <v>56120</v>
      </c>
      <c r="C5467" t="str">
        <f t="shared" si="85"/>
        <v>56120</v>
      </c>
      <c r="D5467" t="s">
        <v>358</v>
      </c>
      <c r="E5467" t="s">
        <v>3711</v>
      </c>
      <c r="F5467" t="s">
        <v>3767</v>
      </c>
      <c r="G5467" s="144">
        <v>101.90487515999999</v>
      </c>
      <c r="H5467" t="str">
        <f>IF(VLOOKUP(A5467,$J$4:$K$19,2)="Y",IF(G5467&lt;='State Zip Codes'!$P$4,'State Zip Codes'!$P$3,IF(G5467&lt;='State Zip Codes'!$Q$4,'State Zip Codes'!$Q$3,IF(G5467&lt;='State Zip Codes'!$R$4,'State Zip Codes'!$R$3,IF(G5467&lt;='State Zip Codes'!$S$4,'State Zip Codes'!$S$3,IF(G5467&lt;='State Zip Codes'!$T$4,'State Zip Codes'!$T$3,"OUT OF TERRITORY"))))),$U$3)</f>
        <v>Zone 1</v>
      </c>
    </row>
    <row r="5468" spans="1:8" x14ac:dyDescent="0.25">
      <c r="A5468" t="s">
        <v>372</v>
      </c>
      <c r="B5468">
        <v>56222</v>
      </c>
      <c r="C5468" t="str">
        <f t="shared" si="85"/>
        <v>56222</v>
      </c>
      <c r="D5468" t="s">
        <v>358</v>
      </c>
      <c r="E5468" t="s">
        <v>3768</v>
      </c>
      <c r="F5468" t="s">
        <v>3769</v>
      </c>
      <c r="G5468" s="144">
        <v>101.90487515999999</v>
      </c>
      <c r="H5468" t="str">
        <f>IF(VLOOKUP(A5468,$J$4:$K$19,2)="Y",IF(G5468&lt;='State Zip Codes'!$P$4,'State Zip Codes'!$P$3,IF(G5468&lt;='State Zip Codes'!$Q$4,'State Zip Codes'!$Q$3,IF(G5468&lt;='State Zip Codes'!$R$4,'State Zip Codes'!$R$3,IF(G5468&lt;='State Zip Codes'!$S$4,'State Zip Codes'!$S$3,IF(G5468&lt;='State Zip Codes'!$T$4,'State Zip Codes'!$T$3,"OUT OF TERRITORY"))))),$U$3)</f>
        <v>Zone 1</v>
      </c>
    </row>
    <row r="5469" spans="1:8" x14ac:dyDescent="0.25">
      <c r="A5469" t="s">
        <v>372</v>
      </c>
      <c r="B5469">
        <v>56013</v>
      </c>
      <c r="C5469" t="str">
        <f t="shared" si="85"/>
        <v>56013</v>
      </c>
      <c r="D5469" t="s">
        <v>358</v>
      </c>
      <c r="E5469" t="s">
        <v>3605</v>
      </c>
      <c r="F5469" t="s">
        <v>3636</v>
      </c>
      <c r="G5469" s="144">
        <v>102.52624634999999</v>
      </c>
      <c r="H5469" t="str">
        <f>IF(VLOOKUP(A5469,$J$4:$K$19,2)="Y",IF(G5469&lt;='State Zip Codes'!$P$4,'State Zip Codes'!$P$3,IF(G5469&lt;='State Zip Codes'!$Q$4,'State Zip Codes'!$Q$3,IF(G5469&lt;='State Zip Codes'!$R$4,'State Zip Codes'!$R$3,IF(G5469&lt;='State Zip Codes'!$S$4,'State Zip Codes'!$S$3,IF(G5469&lt;='State Zip Codes'!$T$4,'State Zip Codes'!$T$3,"OUT OF TERRITORY"))))),$U$3)</f>
        <v>Zone 1</v>
      </c>
    </row>
    <row r="5470" spans="1:8" x14ac:dyDescent="0.25">
      <c r="A5470" t="s">
        <v>372</v>
      </c>
      <c r="B5470">
        <v>56019</v>
      </c>
      <c r="C5470" t="str">
        <f t="shared" si="85"/>
        <v>56019</v>
      </c>
      <c r="D5470" t="s">
        <v>358</v>
      </c>
      <c r="E5470" t="s">
        <v>2178</v>
      </c>
      <c r="F5470" t="s">
        <v>3770</v>
      </c>
      <c r="G5470" s="144">
        <v>103.14761754</v>
      </c>
      <c r="H5470" t="str">
        <f>IF(VLOOKUP(A5470,$J$4:$K$19,2)="Y",IF(G5470&lt;='State Zip Codes'!$P$4,'State Zip Codes'!$P$3,IF(G5470&lt;='State Zip Codes'!$Q$4,'State Zip Codes'!$Q$3,IF(G5470&lt;='State Zip Codes'!$R$4,'State Zip Codes'!$R$3,IF(G5470&lt;='State Zip Codes'!$S$4,'State Zip Codes'!$S$3,IF(G5470&lt;='State Zip Codes'!$T$4,'State Zip Codes'!$T$3,"OUT OF TERRITORY"))))),$U$3)</f>
        <v>Zone 1</v>
      </c>
    </row>
    <row r="5471" spans="1:8" x14ac:dyDescent="0.25">
      <c r="A5471" t="s">
        <v>372</v>
      </c>
      <c r="B5471">
        <v>55977</v>
      </c>
      <c r="C5471" t="str">
        <f t="shared" si="85"/>
        <v>55977</v>
      </c>
      <c r="D5471" t="s">
        <v>358</v>
      </c>
      <c r="E5471" t="s">
        <v>3704</v>
      </c>
      <c r="F5471" t="s">
        <v>3771</v>
      </c>
      <c r="G5471" s="144">
        <v>103.14761754</v>
      </c>
      <c r="H5471" t="str">
        <f>IF(VLOOKUP(A5471,$J$4:$K$19,2)="Y",IF(G5471&lt;='State Zip Codes'!$P$4,'State Zip Codes'!$P$3,IF(G5471&lt;='State Zip Codes'!$Q$4,'State Zip Codes'!$Q$3,IF(G5471&lt;='State Zip Codes'!$R$4,'State Zip Codes'!$R$3,IF(G5471&lt;='State Zip Codes'!$S$4,'State Zip Codes'!$S$3,IF(G5471&lt;='State Zip Codes'!$T$4,'State Zip Codes'!$T$3,"OUT OF TERRITORY"))))),$U$3)</f>
        <v>Zone 1</v>
      </c>
    </row>
    <row r="5472" spans="1:8" x14ac:dyDescent="0.25">
      <c r="A5472" t="s">
        <v>372</v>
      </c>
      <c r="B5472">
        <v>55935</v>
      </c>
      <c r="C5472" t="str">
        <f t="shared" si="85"/>
        <v>55935</v>
      </c>
      <c r="D5472" t="s">
        <v>358</v>
      </c>
      <c r="E5472" t="s">
        <v>2196</v>
      </c>
      <c r="F5472" t="s">
        <v>509</v>
      </c>
      <c r="G5472" s="144">
        <v>103.14761754</v>
      </c>
      <c r="H5472" t="str">
        <f>IF(VLOOKUP(A5472,$J$4:$K$19,2)="Y",IF(G5472&lt;='State Zip Codes'!$P$4,'State Zip Codes'!$P$3,IF(G5472&lt;='State Zip Codes'!$Q$4,'State Zip Codes'!$Q$3,IF(G5472&lt;='State Zip Codes'!$R$4,'State Zip Codes'!$R$3,IF(G5472&lt;='State Zip Codes'!$S$4,'State Zip Codes'!$S$3,IF(G5472&lt;='State Zip Codes'!$T$4,'State Zip Codes'!$T$3,"OUT OF TERRITORY"))))),$U$3)</f>
        <v>Zone 1</v>
      </c>
    </row>
    <row r="5473" spans="1:8" x14ac:dyDescent="0.25">
      <c r="A5473" t="s">
        <v>372</v>
      </c>
      <c r="B5473">
        <v>55951</v>
      </c>
      <c r="C5473" t="str">
        <f t="shared" si="85"/>
        <v>55951</v>
      </c>
      <c r="D5473" t="s">
        <v>358</v>
      </c>
      <c r="E5473" t="s">
        <v>3704</v>
      </c>
      <c r="F5473" t="s">
        <v>1844</v>
      </c>
      <c r="G5473" s="144">
        <v>103.14761754</v>
      </c>
      <c r="H5473" t="str">
        <f>IF(VLOOKUP(A5473,$J$4:$K$19,2)="Y",IF(G5473&lt;='State Zip Codes'!$P$4,'State Zip Codes'!$P$3,IF(G5473&lt;='State Zip Codes'!$Q$4,'State Zip Codes'!$Q$3,IF(G5473&lt;='State Zip Codes'!$R$4,'State Zip Codes'!$R$3,IF(G5473&lt;='State Zip Codes'!$S$4,'State Zip Codes'!$S$3,IF(G5473&lt;='State Zip Codes'!$T$4,'State Zip Codes'!$T$3,"OUT OF TERRITORY"))))),$U$3)</f>
        <v>Zone 1</v>
      </c>
    </row>
    <row r="5474" spans="1:8" x14ac:dyDescent="0.25">
      <c r="A5474" t="s">
        <v>372</v>
      </c>
      <c r="B5474">
        <v>56033</v>
      </c>
      <c r="C5474" t="str">
        <f t="shared" si="85"/>
        <v>56033</v>
      </c>
      <c r="D5474" t="s">
        <v>358</v>
      </c>
      <c r="E5474" t="s">
        <v>3605</v>
      </c>
      <c r="F5474" t="s">
        <v>3772</v>
      </c>
      <c r="G5474" s="144">
        <v>103.14761754</v>
      </c>
      <c r="H5474" t="str">
        <f>IF(VLOOKUP(A5474,$J$4:$K$19,2)="Y",IF(G5474&lt;='State Zip Codes'!$P$4,'State Zip Codes'!$P$3,IF(G5474&lt;='State Zip Codes'!$Q$4,'State Zip Codes'!$Q$3,IF(G5474&lt;='State Zip Codes'!$R$4,'State Zip Codes'!$R$3,IF(G5474&lt;='State Zip Codes'!$S$4,'State Zip Codes'!$S$3,IF(G5474&lt;='State Zip Codes'!$T$4,'State Zip Codes'!$T$3,"OUT OF TERRITORY"))))),$U$3)</f>
        <v>Zone 1</v>
      </c>
    </row>
    <row r="5475" spans="1:8" x14ac:dyDescent="0.25">
      <c r="A5475" t="s">
        <v>372</v>
      </c>
      <c r="B5475">
        <v>56285</v>
      </c>
      <c r="C5475" t="str">
        <f t="shared" si="85"/>
        <v>56285</v>
      </c>
      <c r="D5475" t="s">
        <v>358</v>
      </c>
      <c r="E5475" t="s">
        <v>3658</v>
      </c>
      <c r="F5475" t="s">
        <v>3773</v>
      </c>
      <c r="G5475" s="144">
        <v>103.76898872999999</v>
      </c>
      <c r="H5475" t="str">
        <f>IF(VLOOKUP(A5475,$J$4:$K$19,2)="Y",IF(G5475&lt;='State Zip Codes'!$P$4,'State Zip Codes'!$P$3,IF(G5475&lt;='State Zip Codes'!$Q$4,'State Zip Codes'!$Q$3,IF(G5475&lt;='State Zip Codes'!$R$4,'State Zip Codes'!$R$3,IF(G5475&lt;='State Zip Codes'!$S$4,'State Zip Codes'!$S$3,IF(G5475&lt;='State Zip Codes'!$T$4,'State Zip Codes'!$T$3,"OUT OF TERRITORY"))))),$U$3)</f>
        <v>Zone 1</v>
      </c>
    </row>
    <row r="5476" spans="1:8" x14ac:dyDescent="0.25">
      <c r="A5476" t="s">
        <v>372</v>
      </c>
      <c r="B5476">
        <v>56431</v>
      </c>
      <c r="C5476" t="str">
        <f t="shared" si="85"/>
        <v>56431</v>
      </c>
      <c r="D5476" t="s">
        <v>358</v>
      </c>
      <c r="E5476" t="s">
        <v>3732</v>
      </c>
      <c r="F5476" t="s">
        <v>3732</v>
      </c>
      <c r="G5476" s="144">
        <v>103.76898872999999</v>
      </c>
      <c r="H5476" t="str">
        <f>IF(VLOOKUP(A5476,$J$4:$K$19,2)="Y",IF(G5476&lt;='State Zip Codes'!$P$4,'State Zip Codes'!$P$3,IF(G5476&lt;='State Zip Codes'!$Q$4,'State Zip Codes'!$Q$3,IF(G5476&lt;='State Zip Codes'!$R$4,'State Zip Codes'!$R$3,IF(G5476&lt;='State Zip Codes'!$S$4,'State Zip Codes'!$S$3,IF(G5476&lt;='State Zip Codes'!$T$4,'State Zip Codes'!$T$3,"OUT OF TERRITORY"))))),$U$3)</f>
        <v>Zone 1</v>
      </c>
    </row>
    <row r="5477" spans="1:8" x14ac:dyDescent="0.25">
      <c r="A5477" t="s">
        <v>372</v>
      </c>
      <c r="B5477">
        <v>56162</v>
      </c>
      <c r="C5477" t="str">
        <f t="shared" si="85"/>
        <v>56162</v>
      </c>
      <c r="D5477" t="s">
        <v>358</v>
      </c>
      <c r="E5477" t="s">
        <v>976</v>
      </c>
      <c r="F5477" t="s">
        <v>3774</v>
      </c>
      <c r="G5477" s="144">
        <v>103.76898872999999</v>
      </c>
      <c r="H5477" t="str">
        <f>IF(VLOOKUP(A5477,$J$4:$K$19,2)="Y",IF(G5477&lt;='State Zip Codes'!$P$4,'State Zip Codes'!$P$3,IF(G5477&lt;='State Zip Codes'!$Q$4,'State Zip Codes'!$Q$3,IF(G5477&lt;='State Zip Codes'!$R$4,'State Zip Codes'!$R$3,IF(G5477&lt;='State Zip Codes'!$S$4,'State Zip Codes'!$S$3,IF(G5477&lt;='State Zip Codes'!$T$4,'State Zip Codes'!$T$3,"OUT OF TERRITORY"))))),$U$3)</f>
        <v>Zone 1</v>
      </c>
    </row>
    <row r="5478" spans="1:8" x14ac:dyDescent="0.25">
      <c r="A5478" t="s">
        <v>372</v>
      </c>
      <c r="B5478">
        <v>56214</v>
      </c>
      <c r="C5478" t="str">
        <f t="shared" si="85"/>
        <v>56214</v>
      </c>
      <c r="D5478" t="s">
        <v>358</v>
      </c>
      <c r="E5478" t="s">
        <v>3729</v>
      </c>
      <c r="F5478" t="s">
        <v>3775</v>
      </c>
      <c r="G5478" s="144">
        <v>104.39035991999999</v>
      </c>
      <c r="H5478" t="str">
        <f>IF(VLOOKUP(A5478,$J$4:$K$19,2)="Y",IF(G5478&lt;='State Zip Codes'!$P$4,'State Zip Codes'!$P$3,IF(G5478&lt;='State Zip Codes'!$Q$4,'State Zip Codes'!$Q$3,IF(G5478&lt;='State Zip Codes'!$R$4,'State Zip Codes'!$R$3,IF(G5478&lt;='State Zip Codes'!$S$4,'State Zip Codes'!$S$3,IF(G5478&lt;='State Zip Codes'!$T$4,'State Zip Codes'!$T$3,"OUT OF TERRITORY"))))),$U$3)</f>
        <v>Zone 1</v>
      </c>
    </row>
    <row r="5479" spans="1:8" x14ac:dyDescent="0.25">
      <c r="A5479" t="s">
        <v>372</v>
      </c>
      <c r="B5479">
        <v>56347</v>
      </c>
      <c r="C5479" t="str">
        <f t="shared" si="85"/>
        <v>56347</v>
      </c>
      <c r="D5479" t="s">
        <v>358</v>
      </c>
      <c r="E5479" t="s">
        <v>3214</v>
      </c>
      <c r="F5479" t="s">
        <v>3776</v>
      </c>
      <c r="G5479" s="144">
        <v>104.39035991999999</v>
      </c>
      <c r="H5479" t="str">
        <f>IF(VLOOKUP(A5479,$J$4:$K$19,2)="Y",IF(G5479&lt;='State Zip Codes'!$P$4,'State Zip Codes'!$P$3,IF(G5479&lt;='State Zip Codes'!$Q$4,'State Zip Codes'!$Q$3,IF(G5479&lt;='State Zip Codes'!$R$4,'State Zip Codes'!$R$3,IF(G5479&lt;='State Zip Codes'!$S$4,'State Zip Codes'!$S$3,IF(G5479&lt;='State Zip Codes'!$T$4,'State Zip Codes'!$T$3,"OUT OF TERRITORY"))))),$U$3)</f>
        <v>Zone 1</v>
      </c>
    </row>
    <row r="5480" spans="1:8" x14ac:dyDescent="0.25">
      <c r="A5480" t="s">
        <v>372</v>
      </c>
      <c r="B5480">
        <v>56444</v>
      </c>
      <c r="C5480" t="str">
        <f t="shared" si="85"/>
        <v>56444</v>
      </c>
      <c r="D5480" t="s">
        <v>358</v>
      </c>
      <c r="E5480" t="s">
        <v>3734</v>
      </c>
      <c r="F5480" t="s">
        <v>3777</v>
      </c>
      <c r="G5480" s="144">
        <v>104.39035991999999</v>
      </c>
      <c r="H5480" t="str">
        <f>IF(VLOOKUP(A5480,$J$4:$K$19,2)="Y",IF(G5480&lt;='State Zip Codes'!$P$4,'State Zip Codes'!$P$3,IF(G5480&lt;='State Zip Codes'!$Q$4,'State Zip Codes'!$Q$3,IF(G5480&lt;='State Zip Codes'!$R$4,'State Zip Codes'!$R$3,IF(G5480&lt;='State Zip Codes'!$S$4,'State Zip Codes'!$S$3,IF(G5480&lt;='State Zip Codes'!$T$4,'State Zip Codes'!$T$3,"OUT OF TERRITORY"))))),$U$3)</f>
        <v>Zone 1</v>
      </c>
    </row>
    <row r="5481" spans="1:8" x14ac:dyDescent="0.25">
      <c r="A5481" t="s">
        <v>372</v>
      </c>
      <c r="B5481">
        <v>55756</v>
      </c>
      <c r="C5481" t="str">
        <f t="shared" si="85"/>
        <v>55756</v>
      </c>
      <c r="D5481" t="s">
        <v>358</v>
      </c>
      <c r="E5481" t="s">
        <v>420</v>
      </c>
      <c r="F5481" t="s">
        <v>3778</v>
      </c>
      <c r="G5481" s="144">
        <v>104.39035991999999</v>
      </c>
      <c r="H5481" t="str">
        <f>IF(VLOOKUP(A5481,$J$4:$K$19,2)="Y",IF(G5481&lt;='State Zip Codes'!$P$4,'State Zip Codes'!$P$3,IF(G5481&lt;='State Zip Codes'!$Q$4,'State Zip Codes'!$Q$3,IF(G5481&lt;='State Zip Codes'!$R$4,'State Zip Codes'!$R$3,IF(G5481&lt;='State Zip Codes'!$S$4,'State Zip Codes'!$S$3,IF(G5481&lt;='State Zip Codes'!$T$4,'State Zip Codes'!$T$3,"OUT OF TERRITORY"))))),$U$3)</f>
        <v>Zone 1</v>
      </c>
    </row>
    <row r="5482" spans="1:8" x14ac:dyDescent="0.25">
      <c r="A5482" t="s">
        <v>372</v>
      </c>
      <c r="B5482">
        <v>56293</v>
      </c>
      <c r="C5482" t="str">
        <f t="shared" si="85"/>
        <v>56293</v>
      </c>
      <c r="D5482" t="s">
        <v>358</v>
      </c>
      <c r="E5482" t="s">
        <v>3729</v>
      </c>
      <c r="F5482" t="s">
        <v>3779</v>
      </c>
      <c r="G5482" s="144">
        <v>104.39035991999999</v>
      </c>
      <c r="H5482" t="str">
        <f>IF(VLOOKUP(A5482,$J$4:$K$19,2)="Y",IF(G5482&lt;='State Zip Codes'!$P$4,'State Zip Codes'!$P$3,IF(G5482&lt;='State Zip Codes'!$Q$4,'State Zip Codes'!$Q$3,IF(G5482&lt;='State Zip Codes'!$R$4,'State Zip Codes'!$R$3,IF(G5482&lt;='State Zip Codes'!$S$4,'State Zip Codes'!$S$3,IF(G5482&lt;='State Zip Codes'!$T$4,'State Zip Codes'!$T$3,"OUT OF TERRITORY"))))),$U$3)</f>
        <v>Zone 1</v>
      </c>
    </row>
    <row r="5483" spans="1:8" x14ac:dyDescent="0.25">
      <c r="A5483" t="s">
        <v>372</v>
      </c>
      <c r="B5483">
        <v>56443</v>
      </c>
      <c r="C5483" t="str">
        <f t="shared" si="85"/>
        <v>56443</v>
      </c>
      <c r="D5483" t="s">
        <v>358</v>
      </c>
      <c r="E5483" t="s">
        <v>402</v>
      </c>
      <c r="F5483" t="s">
        <v>3780</v>
      </c>
      <c r="G5483" s="144">
        <v>105.01173111</v>
      </c>
      <c r="H5483" t="str">
        <f>IF(VLOOKUP(A5483,$J$4:$K$19,2)="Y",IF(G5483&lt;='State Zip Codes'!$P$4,'State Zip Codes'!$P$3,IF(G5483&lt;='State Zip Codes'!$Q$4,'State Zip Codes'!$Q$3,IF(G5483&lt;='State Zip Codes'!$R$4,'State Zip Codes'!$R$3,IF(G5483&lt;='State Zip Codes'!$S$4,'State Zip Codes'!$S$3,IF(G5483&lt;='State Zip Codes'!$T$4,'State Zip Codes'!$T$3,"OUT OF TERRITORY"))))),$U$3)</f>
        <v>Zone 1</v>
      </c>
    </row>
    <row r="5484" spans="1:8" x14ac:dyDescent="0.25">
      <c r="A5484" t="s">
        <v>372</v>
      </c>
      <c r="B5484">
        <v>56287</v>
      </c>
      <c r="C5484" t="str">
        <f t="shared" si="85"/>
        <v>56287</v>
      </c>
      <c r="D5484" t="s">
        <v>358</v>
      </c>
      <c r="E5484" t="s">
        <v>3729</v>
      </c>
      <c r="F5484" t="s">
        <v>3781</v>
      </c>
      <c r="G5484" s="144">
        <v>105.01173111</v>
      </c>
      <c r="H5484" t="str">
        <f>IF(VLOOKUP(A5484,$J$4:$K$19,2)="Y",IF(G5484&lt;='State Zip Codes'!$P$4,'State Zip Codes'!$P$3,IF(G5484&lt;='State Zip Codes'!$Q$4,'State Zip Codes'!$Q$3,IF(G5484&lt;='State Zip Codes'!$R$4,'State Zip Codes'!$R$3,IF(G5484&lt;='State Zip Codes'!$S$4,'State Zip Codes'!$S$3,IF(G5484&lt;='State Zip Codes'!$T$4,'State Zip Codes'!$T$3,"OUT OF TERRITORY"))))),$U$3)</f>
        <v>Zone 1</v>
      </c>
    </row>
    <row r="5485" spans="1:8" x14ac:dyDescent="0.25">
      <c r="A5485" t="s">
        <v>372</v>
      </c>
      <c r="B5485">
        <v>56039</v>
      </c>
      <c r="C5485" t="str">
        <f t="shared" si="85"/>
        <v>56039</v>
      </c>
      <c r="D5485" t="s">
        <v>358</v>
      </c>
      <c r="E5485" t="s">
        <v>976</v>
      </c>
      <c r="F5485" t="s">
        <v>702</v>
      </c>
      <c r="G5485" s="144">
        <v>105.01173111</v>
      </c>
      <c r="H5485" t="str">
        <f>IF(VLOOKUP(A5485,$J$4:$K$19,2)="Y",IF(G5485&lt;='State Zip Codes'!$P$4,'State Zip Codes'!$P$3,IF(G5485&lt;='State Zip Codes'!$Q$4,'State Zip Codes'!$Q$3,IF(G5485&lt;='State Zip Codes'!$R$4,'State Zip Codes'!$R$3,IF(G5485&lt;='State Zip Codes'!$S$4,'State Zip Codes'!$S$3,IF(G5485&lt;='State Zip Codes'!$T$4,'State Zip Codes'!$T$3,"OUT OF TERRITORY"))))),$U$3)</f>
        <v>Zone 1</v>
      </c>
    </row>
    <row r="5486" spans="1:8" x14ac:dyDescent="0.25">
      <c r="A5486" t="s">
        <v>372</v>
      </c>
      <c r="B5486">
        <v>55767</v>
      </c>
      <c r="C5486" t="str">
        <f t="shared" si="85"/>
        <v>55767</v>
      </c>
      <c r="D5486" t="s">
        <v>358</v>
      </c>
      <c r="E5486" t="s">
        <v>3782</v>
      </c>
      <c r="F5486" t="s">
        <v>3783</v>
      </c>
      <c r="G5486" s="144">
        <v>105.63310229999999</v>
      </c>
      <c r="H5486" t="str">
        <f>IF(VLOOKUP(A5486,$J$4:$K$19,2)="Y",IF(G5486&lt;='State Zip Codes'!$P$4,'State Zip Codes'!$P$3,IF(G5486&lt;='State Zip Codes'!$Q$4,'State Zip Codes'!$Q$3,IF(G5486&lt;='State Zip Codes'!$R$4,'State Zip Codes'!$R$3,IF(G5486&lt;='State Zip Codes'!$S$4,'State Zip Codes'!$S$3,IF(G5486&lt;='State Zip Codes'!$T$4,'State Zip Codes'!$T$3,"OUT OF TERRITORY"))))),$U$3)</f>
        <v>Zone 1</v>
      </c>
    </row>
    <row r="5487" spans="1:8" x14ac:dyDescent="0.25">
      <c r="A5487" t="s">
        <v>372</v>
      </c>
      <c r="B5487">
        <v>56271</v>
      </c>
      <c r="C5487" t="str">
        <f t="shared" si="85"/>
        <v>56271</v>
      </c>
      <c r="D5487" t="s">
        <v>358</v>
      </c>
      <c r="E5487" t="s">
        <v>3761</v>
      </c>
      <c r="F5487" t="s">
        <v>3784</v>
      </c>
      <c r="G5487" s="144">
        <v>105.63310229999999</v>
      </c>
      <c r="H5487" t="str">
        <f>IF(VLOOKUP(A5487,$J$4:$K$19,2)="Y",IF(G5487&lt;='State Zip Codes'!$P$4,'State Zip Codes'!$P$3,IF(G5487&lt;='State Zip Codes'!$Q$4,'State Zip Codes'!$Q$3,IF(G5487&lt;='State Zip Codes'!$R$4,'State Zip Codes'!$R$3,IF(G5487&lt;='State Zip Codes'!$S$4,'State Zip Codes'!$S$3,IF(G5487&lt;='State Zip Codes'!$T$4,'State Zip Codes'!$T$3,"OUT OF TERRITORY"))))),$U$3)</f>
        <v>Zone 1</v>
      </c>
    </row>
    <row r="5488" spans="1:8" x14ac:dyDescent="0.25">
      <c r="A5488" t="s">
        <v>372</v>
      </c>
      <c r="B5488">
        <v>56425</v>
      </c>
      <c r="C5488" t="str">
        <f t="shared" si="85"/>
        <v>56425</v>
      </c>
      <c r="D5488" t="s">
        <v>358</v>
      </c>
      <c r="E5488" t="s">
        <v>3734</v>
      </c>
      <c r="F5488" t="s">
        <v>3365</v>
      </c>
      <c r="G5488" s="144">
        <v>105.63310229999999</v>
      </c>
      <c r="H5488" t="str">
        <f>IF(VLOOKUP(A5488,$J$4:$K$19,2)="Y",IF(G5488&lt;='State Zip Codes'!$P$4,'State Zip Codes'!$P$3,IF(G5488&lt;='State Zip Codes'!$Q$4,'State Zip Codes'!$Q$3,IF(G5488&lt;='State Zip Codes'!$R$4,'State Zip Codes'!$R$3,IF(G5488&lt;='State Zip Codes'!$S$4,'State Zip Codes'!$S$3,IF(G5488&lt;='State Zip Codes'!$T$4,'State Zip Codes'!$T$3,"OUT OF TERRITORY"))))),$U$3)</f>
        <v>Zone 1</v>
      </c>
    </row>
    <row r="5489" spans="1:8" x14ac:dyDescent="0.25">
      <c r="A5489" t="s">
        <v>372</v>
      </c>
      <c r="B5489">
        <v>55961</v>
      </c>
      <c r="C5489" t="str">
        <f t="shared" si="85"/>
        <v>55961</v>
      </c>
      <c r="D5489" t="s">
        <v>358</v>
      </c>
      <c r="E5489" t="s">
        <v>2196</v>
      </c>
      <c r="F5489" t="s">
        <v>3785</v>
      </c>
      <c r="G5489" s="144">
        <v>106.25447349</v>
      </c>
      <c r="H5489" t="str">
        <f>IF(VLOOKUP(A5489,$J$4:$K$19,2)="Y",IF(G5489&lt;='State Zip Codes'!$P$4,'State Zip Codes'!$P$3,IF(G5489&lt;='State Zip Codes'!$Q$4,'State Zip Codes'!$Q$3,IF(G5489&lt;='State Zip Codes'!$R$4,'State Zip Codes'!$R$3,IF(G5489&lt;='State Zip Codes'!$S$4,'State Zip Codes'!$S$3,IF(G5489&lt;='State Zip Codes'!$T$4,'State Zip Codes'!$T$3,"OUT OF TERRITORY"))))),$U$3)</f>
        <v>Zone 1</v>
      </c>
    </row>
    <row r="5490" spans="1:8" x14ac:dyDescent="0.25">
      <c r="A5490" t="s">
        <v>372</v>
      </c>
      <c r="B5490">
        <v>56083</v>
      </c>
      <c r="C5490" t="str">
        <f t="shared" si="85"/>
        <v>56083</v>
      </c>
      <c r="D5490" t="s">
        <v>358</v>
      </c>
      <c r="E5490" t="s">
        <v>3729</v>
      </c>
      <c r="F5490" t="s">
        <v>3786</v>
      </c>
      <c r="G5490" s="144">
        <v>106.25447349</v>
      </c>
      <c r="H5490" t="str">
        <f>IF(VLOOKUP(A5490,$J$4:$K$19,2)="Y",IF(G5490&lt;='State Zip Codes'!$P$4,'State Zip Codes'!$P$3,IF(G5490&lt;='State Zip Codes'!$Q$4,'State Zip Codes'!$Q$3,IF(G5490&lt;='State Zip Codes'!$R$4,'State Zip Codes'!$R$3,IF(G5490&lt;='State Zip Codes'!$S$4,'State Zip Codes'!$S$3,IF(G5490&lt;='State Zip Codes'!$T$4,'State Zip Codes'!$T$3,"OUT OF TERRITORY"))))),$U$3)</f>
        <v>Zone 1</v>
      </c>
    </row>
    <row r="5491" spans="1:8" x14ac:dyDescent="0.25">
      <c r="A5491" t="s">
        <v>372</v>
      </c>
      <c r="B5491">
        <v>55987</v>
      </c>
      <c r="C5491" t="str">
        <f t="shared" si="85"/>
        <v>55987</v>
      </c>
      <c r="D5491" t="s">
        <v>358</v>
      </c>
      <c r="E5491" t="s">
        <v>3706</v>
      </c>
      <c r="F5491" t="s">
        <v>3706</v>
      </c>
      <c r="G5491" s="144">
        <v>106.87584468</v>
      </c>
      <c r="H5491" t="str">
        <f>IF(VLOOKUP(A5491,$J$4:$K$19,2)="Y",IF(G5491&lt;='State Zip Codes'!$P$4,'State Zip Codes'!$P$3,IF(G5491&lt;='State Zip Codes'!$Q$4,'State Zip Codes'!$Q$3,IF(G5491&lt;='State Zip Codes'!$R$4,'State Zip Codes'!$R$3,IF(G5491&lt;='State Zip Codes'!$S$4,'State Zip Codes'!$S$3,IF(G5491&lt;='State Zip Codes'!$T$4,'State Zip Codes'!$T$3,"OUT OF TERRITORY"))))),$U$3)</f>
        <v>Zone 1</v>
      </c>
    </row>
    <row r="5492" spans="1:8" x14ac:dyDescent="0.25">
      <c r="A5492" t="s">
        <v>372</v>
      </c>
      <c r="B5492">
        <v>56160</v>
      </c>
      <c r="C5492" t="str">
        <f t="shared" si="85"/>
        <v>56160</v>
      </c>
      <c r="D5492" t="s">
        <v>358</v>
      </c>
      <c r="E5492" t="s">
        <v>3711</v>
      </c>
      <c r="F5492" t="s">
        <v>2294</v>
      </c>
      <c r="G5492" s="144">
        <v>106.87584468</v>
      </c>
      <c r="H5492" t="str">
        <f>IF(VLOOKUP(A5492,$J$4:$K$19,2)="Y",IF(G5492&lt;='State Zip Codes'!$P$4,'State Zip Codes'!$P$3,IF(G5492&lt;='State Zip Codes'!$Q$4,'State Zip Codes'!$Q$3,IF(G5492&lt;='State Zip Codes'!$R$4,'State Zip Codes'!$R$3,IF(G5492&lt;='State Zip Codes'!$S$4,'State Zip Codes'!$S$3,IF(G5492&lt;='State Zip Codes'!$T$4,'State Zip Codes'!$T$3,"OUT OF TERRITORY"))))),$U$3)</f>
        <v>Zone 1</v>
      </c>
    </row>
    <row r="5493" spans="1:8" x14ac:dyDescent="0.25">
      <c r="A5493" t="s">
        <v>372</v>
      </c>
      <c r="B5493">
        <v>56438</v>
      </c>
      <c r="C5493" t="str">
        <f t="shared" si="85"/>
        <v>56438</v>
      </c>
      <c r="D5493" t="s">
        <v>358</v>
      </c>
      <c r="E5493" t="s">
        <v>3214</v>
      </c>
      <c r="F5493" t="s">
        <v>3787</v>
      </c>
      <c r="G5493" s="144">
        <v>106.87584468</v>
      </c>
      <c r="H5493" t="str">
        <f>IF(VLOOKUP(A5493,$J$4:$K$19,2)="Y",IF(G5493&lt;='State Zip Codes'!$P$4,'State Zip Codes'!$P$3,IF(G5493&lt;='State Zip Codes'!$Q$4,'State Zip Codes'!$Q$3,IF(G5493&lt;='State Zip Codes'!$R$4,'State Zip Codes'!$R$3,IF(G5493&lt;='State Zip Codes'!$S$4,'State Zip Codes'!$S$3,IF(G5493&lt;='State Zip Codes'!$T$4,'State Zip Codes'!$T$3,"OUT OF TERRITORY"))))),$U$3)</f>
        <v>Zone 1</v>
      </c>
    </row>
    <row r="5494" spans="1:8" x14ac:dyDescent="0.25">
      <c r="A5494" t="s">
        <v>372</v>
      </c>
      <c r="B5494">
        <v>56385</v>
      </c>
      <c r="C5494" t="str">
        <f t="shared" si="85"/>
        <v>56385</v>
      </c>
      <c r="D5494" t="s">
        <v>358</v>
      </c>
      <c r="E5494" t="s">
        <v>2468</v>
      </c>
      <c r="F5494" t="s">
        <v>3788</v>
      </c>
      <c r="G5494" s="144">
        <v>107.49721586999999</v>
      </c>
      <c r="H5494" t="str">
        <f>IF(VLOOKUP(A5494,$J$4:$K$19,2)="Y",IF(G5494&lt;='State Zip Codes'!$P$4,'State Zip Codes'!$P$3,IF(G5494&lt;='State Zip Codes'!$Q$4,'State Zip Codes'!$Q$3,IF(G5494&lt;='State Zip Codes'!$R$4,'State Zip Codes'!$R$3,IF(G5494&lt;='State Zip Codes'!$S$4,'State Zip Codes'!$S$3,IF(G5494&lt;='State Zip Codes'!$T$4,'State Zip Codes'!$T$3,"OUT OF TERRITORY"))))),$U$3)</f>
        <v>Zone 1</v>
      </c>
    </row>
    <row r="5495" spans="1:8" x14ac:dyDescent="0.25">
      <c r="A5495" t="s">
        <v>372</v>
      </c>
      <c r="B5495">
        <v>56455</v>
      </c>
      <c r="C5495" t="str">
        <f t="shared" si="85"/>
        <v>56455</v>
      </c>
      <c r="D5495" t="s">
        <v>358</v>
      </c>
      <c r="E5495" t="s">
        <v>3734</v>
      </c>
      <c r="F5495" t="s">
        <v>3789</v>
      </c>
      <c r="G5495" s="144">
        <v>108.11858706</v>
      </c>
      <c r="H5495" t="str">
        <f>IF(VLOOKUP(A5495,$J$4:$K$19,2)="Y",IF(G5495&lt;='State Zip Codes'!$P$4,'State Zip Codes'!$P$3,IF(G5495&lt;='State Zip Codes'!$Q$4,'State Zip Codes'!$Q$3,IF(G5495&lt;='State Zip Codes'!$R$4,'State Zip Codes'!$R$3,IF(G5495&lt;='State Zip Codes'!$S$4,'State Zip Codes'!$S$3,IF(G5495&lt;='State Zip Codes'!$T$4,'State Zip Codes'!$T$3,"OUT OF TERRITORY"))))),$U$3)</f>
        <v>Zone 1</v>
      </c>
    </row>
    <row r="5496" spans="1:8" x14ac:dyDescent="0.25">
      <c r="A5496" t="s">
        <v>372</v>
      </c>
      <c r="B5496">
        <v>55949</v>
      </c>
      <c r="C5496" t="str">
        <f t="shared" si="85"/>
        <v>55949</v>
      </c>
      <c r="D5496" t="s">
        <v>358</v>
      </c>
      <c r="E5496" t="s">
        <v>2196</v>
      </c>
      <c r="F5496" t="s">
        <v>3790</v>
      </c>
      <c r="G5496" s="144">
        <v>108.11858706</v>
      </c>
      <c r="H5496" t="str">
        <f>IF(VLOOKUP(A5496,$J$4:$K$19,2)="Y",IF(G5496&lt;='State Zip Codes'!$P$4,'State Zip Codes'!$P$3,IF(G5496&lt;='State Zip Codes'!$Q$4,'State Zip Codes'!$Q$3,IF(G5496&lt;='State Zip Codes'!$R$4,'State Zip Codes'!$R$3,IF(G5496&lt;='State Zip Codes'!$S$4,'State Zip Codes'!$S$3,IF(G5496&lt;='State Zip Codes'!$T$4,'State Zip Codes'!$T$3,"OUT OF TERRITORY"))))),$U$3)</f>
        <v>Zone 1</v>
      </c>
    </row>
    <row r="5497" spans="1:8" x14ac:dyDescent="0.25">
      <c r="A5497" t="s">
        <v>372</v>
      </c>
      <c r="B5497">
        <v>56027</v>
      </c>
      <c r="C5497" t="str">
        <f t="shared" si="85"/>
        <v>56027</v>
      </c>
      <c r="D5497" t="s">
        <v>358</v>
      </c>
      <c r="E5497" t="s">
        <v>3605</v>
      </c>
      <c r="F5497" t="s">
        <v>1293</v>
      </c>
      <c r="G5497" s="144">
        <v>108.11858706</v>
      </c>
      <c r="H5497" t="str">
        <f>IF(VLOOKUP(A5497,$J$4:$K$19,2)="Y",IF(G5497&lt;='State Zip Codes'!$P$4,'State Zip Codes'!$P$3,IF(G5497&lt;='State Zip Codes'!$Q$4,'State Zip Codes'!$Q$3,IF(G5497&lt;='State Zip Codes'!$R$4,'State Zip Codes'!$R$3,IF(G5497&lt;='State Zip Codes'!$S$4,'State Zip Codes'!$S$3,IF(G5497&lt;='State Zip Codes'!$T$4,'State Zip Codes'!$T$3,"OUT OF TERRITORY"))))),$U$3)</f>
        <v>Zone 1</v>
      </c>
    </row>
    <row r="5498" spans="1:8" x14ac:dyDescent="0.25">
      <c r="A5498" t="s">
        <v>372</v>
      </c>
      <c r="B5498">
        <v>55965</v>
      </c>
      <c r="C5498" t="str">
        <f t="shared" si="85"/>
        <v>55965</v>
      </c>
      <c r="D5498" t="s">
        <v>358</v>
      </c>
      <c r="E5498" t="s">
        <v>2196</v>
      </c>
      <c r="F5498" t="s">
        <v>1240</v>
      </c>
      <c r="G5498" s="144">
        <v>108.11858706</v>
      </c>
      <c r="H5498" t="str">
        <f>IF(VLOOKUP(A5498,$J$4:$K$19,2)="Y",IF(G5498&lt;='State Zip Codes'!$P$4,'State Zip Codes'!$P$3,IF(G5498&lt;='State Zip Codes'!$Q$4,'State Zip Codes'!$Q$3,IF(G5498&lt;='State Zip Codes'!$R$4,'State Zip Codes'!$R$3,IF(G5498&lt;='State Zip Codes'!$S$4,'State Zip Codes'!$S$3,IF(G5498&lt;='State Zip Codes'!$T$4,'State Zip Codes'!$T$3,"OUT OF TERRITORY"))))),$U$3)</f>
        <v>Zone 1</v>
      </c>
    </row>
    <row r="5499" spans="1:8" x14ac:dyDescent="0.25">
      <c r="A5499" t="s">
        <v>372</v>
      </c>
      <c r="B5499">
        <v>56237</v>
      </c>
      <c r="C5499" t="str">
        <f t="shared" si="85"/>
        <v>56237</v>
      </c>
      <c r="D5499" t="s">
        <v>358</v>
      </c>
      <c r="E5499" t="s">
        <v>3791</v>
      </c>
      <c r="F5499" t="s">
        <v>3792</v>
      </c>
      <c r="G5499" s="144">
        <v>108.11858706</v>
      </c>
      <c r="H5499" t="str">
        <f>IF(VLOOKUP(A5499,$J$4:$K$19,2)="Y",IF(G5499&lt;='State Zip Codes'!$P$4,'State Zip Codes'!$P$3,IF(G5499&lt;='State Zip Codes'!$Q$4,'State Zip Codes'!$Q$3,IF(G5499&lt;='State Zip Codes'!$R$4,'State Zip Codes'!$R$3,IF(G5499&lt;='State Zip Codes'!$S$4,'State Zip Codes'!$S$3,IF(G5499&lt;='State Zip Codes'!$T$4,'State Zip Codes'!$T$3,"OUT OF TERRITORY"))))),$U$3)</f>
        <v>Zone 1</v>
      </c>
    </row>
    <row r="5500" spans="1:8" x14ac:dyDescent="0.25">
      <c r="A5500" t="s">
        <v>372</v>
      </c>
      <c r="B5500">
        <v>55962</v>
      </c>
      <c r="C5500" t="str">
        <f t="shared" si="85"/>
        <v>55962</v>
      </c>
      <c r="D5500" t="s">
        <v>358</v>
      </c>
      <c r="E5500" t="s">
        <v>2196</v>
      </c>
      <c r="F5500" t="s">
        <v>3793</v>
      </c>
      <c r="G5500" s="144">
        <v>108.11858706</v>
      </c>
      <c r="H5500" t="str">
        <f>IF(VLOOKUP(A5500,$J$4:$K$19,2)="Y",IF(G5500&lt;='State Zip Codes'!$P$4,'State Zip Codes'!$P$3,IF(G5500&lt;='State Zip Codes'!$Q$4,'State Zip Codes'!$Q$3,IF(G5500&lt;='State Zip Codes'!$R$4,'State Zip Codes'!$R$3,IF(G5500&lt;='State Zip Codes'!$S$4,'State Zip Codes'!$S$3,IF(G5500&lt;='State Zip Codes'!$T$4,'State Zip Codes'!$T$3,"OUT OF TERRITORY"))))),$U$3)</f>
        <v>Zone 1</v>
      </c>
    </row>
    <row r="5501" spans="1:8" x14ac:dyDescent="0.25">
      <c r="A5501" t="s">
        <v>372</v>
      </c>
      <c r="B5501">
        <v>55757</v>
      </c>
      <c r="C5501" t="str">
        <f t="shared" si="85"/>
        <v>55757</v>
      </c>
      <c r="D5501" t="s">
        <v>358</v>
      </c>
      <c r="E5501" t="s">
        <v>3782</v>
      </c>
      <c r="F5501" t="s">
        <v>3794</v>
      </c>
      <c r="G5501" s="144">
        <v>108.11858706</v>
      </c>
      <c r="H5501" t="str">
        <f>IF(VLOOKUP(A5501,$J$4:$K$19,2)="Y",IF(G5501&lt;='State Zip Codes'!$P$4,'State Zip Codes'!$P$3,IF(G5501&lt;='State Zip Codes'!$Q$4,'State Zip Codes'!$Q$3,IF(G5501&lt;='State Zip Codes'!$R$4,'State Zip Codes'!$R$3,IF(G5501&lt;='State Zip Codes'!$S$4,'State Zip Codes'!$S$3,IF(G5501&lt;='State Zip Codes'!$T$4,'State Zip Codes'!$T$3,"OUT OF TERRITORY"))))),$U$3)</f>
        <v>Zone 1</v>
      </c>
    </row>
    <row r="5502" spans="1:8" x14ac:dyDescent="0.25">
      <c r="A5502" t="s">
        <v>372</v>
      </c>
      <c r="B5502">
        <v>56260</v>
      </c>
      <c r="C5502" t="str">
        <f t="shared" si="85"/>
        <v>56260</v>
      </c>
      <c r="D5502" t="s">
        <v>358</v>
      </c>
      <c r="E5502" t="s">
        <v>3768</v>
      </c>
      <c r="F5502" t="s">
        <v>3795</v>
      </c>
      <c r="G5502" s="144">
        <v>108.11858706</v>
      </c>
      <c r="H5502" t="str">
        <f>IF(VLOOKUP(A5502,$J$4:$K$19,2)="Y",IF(G5502&lt;='State Zip Codes'!$P$4,'State Zip Codes'!$P$3,IF(G5502&lt;='State Zip Codes'!$Q$4,'State Zip Codes'!$Q$3,IF(G5502&lt;='State Zip Codes'!$R$4,'State Zip Codes'!$R$3,IF(G5502&lt;='State Zip Codes'!$S$4,'State Zip Codes'!$S$3,IF(G5502&lt;='State Zip Codes'!$T$4,'State Zip Codes'!$T$3,"OUT OF TERRITORY"))))),$U$3)</f>
        <v>Zone 1</v>
      </c>
    </row>
    <row r="5503" spans="1:8" x14ac:dyDescent="0.25">
      <c r="A5503" t="s">
        <v>372</v>
      </c>
      <c r="B5503">
        <v>56334</v>
      </c>
      <c r="C5503" t="str">
        <f t="shared" si="85"/>
        <v>56334</v>
      </c>
      <c r="D5503" t="s">
        <v>358</v>
      </c>
      <c r="E5503" t="s">
        <v>2468</v>
      </c>
      <c r="F5503" t="s">
        <v>1511</v>
      </c>
      <c r="G5503" s="144">
        <v>108.73995824999999</v>
      </c>
      <c r="H5503" t="str">
        <f>IF(VLOOKUP(A5503,$J$4:$K$19,2)="Y",IF(G5503&lt;='State Zip Codes'!$P$4,'State Zip Codes'!$P$3,IF(G5503&lt;='State Zip Codes'!$Q$4,'State Zip Codes'!$Q$3,IF(G5503&lt;='State Zip Codes'!$R$4,'State Zip Codes'!$R$3,IF(G5503&lt;='State Zip Codes'!$S$4,'State Zip Codes'!$S$3,IF(G5503&lt;='State Zip Codes'!$T$4,'State Zip Codes'!$T$3,"OUT OF TERRITORY"))))),$U$3)</f>
        <v>Zone 1</v>
      </c>
    </row>
    <row r="5504" spans="1:8" x14ac:dyDescent="0.25">
      <c r="A5504" t="s">
        <v>372</v>
      </c>
      <c r="B5504">
        <v>55971</v>
      </c>
      <c r="C5504" t="str">
        <f t="shared" si="85"/>
        <v>55971</v>
      </c>
      <c r="D5504" t="s">
        <v>358</v>
      </c>
      <c r="E5504" t="s">
        <v>2196</v>
      </c>
      <c r="F5504" t="s">
        <v>3796</v>
      </c>
      <c r="G5504" s="144">
        <v>108.73995824999999</v>
      </c>
      <c r="H5504" t="str">
        <f>IF(VLOOKUP(A5504,$J$4:$K$19,2)="Y",IF(G5504&lt;='State Zip Codes'!$P$4,'State Zip Codes'!$P$3,IF(G5504&lt;='State Zip Codes'!$Q$4,'State Zip Codes'!$Q$3,IF(G5504&lt;='State Zip Codes'!$R$4,'State Zip Codes'!$R$3,IF(G5504&lt;='State Zip Codes'!$S$4,'State Zip Codes'!$S$3,IF(G5504&lt;='State Zip Codes'!$T$4,'State Zip Codes'!$T$3,"OUT OF TERRITORY"))))),$U$3)</f>
        <v>Zone 1</v>
      </c>
    </row>
    <row r="5505" spans="1:8" x14ac:dyDescent="0.25">
      <c r="A5505" t="s">
        <v>372</v>
      </c>
      <c r="B5505">
        <v>56176</v>
      </c>
      <c r="C5505" t="str">
        <f t="shared" si="85"/>
        <v>56176</v>
      </c>
      <c r="D5505" t="s">
        <v>358</v>
      </c>
      <c r="E5505" t="s">
        <v>976</v>
      </c>
      <c r="F5505" t="s">
        <v>3797</v>
      </c>
      <c r="G5505" s="144">
        <v>109.36132943999999</v>
      </c>
      <c r="H5505" t="str">
        <f>IF(VLOOKUP(A5505,$J$4:$K$19,2)="Y",IF(G5505&lt;='State Zip Codes'!$P$4,'State Zip Codes'!$P$3,IF(G5505&lt;='State Zip Codes'!$Q$4,'State Zip Codes'!$Q$3,IF(G5505&lt;='State Zip Codes'!$R$4,'State Zip Codes'!$R$3,IF(G5505&lt;='State Zip Codes'!$S$4,'State Zip Codes'!$S$3,IF(G5505&lt;='State Zip Codes'!$T$4,'State Zip Codes'!$T$3,"OUT OF TERRITORY"))))),$U$3)</f>
        <v>Zone 1</v>
      </c>
    </row>
    <row r="5506" spans="1:8" x14ac:dyDescent="0.25">
      <c r="A5506" t="s">
        <v>372</v>
      </c>
      <c r="B5506">
        <v>56159</v>
      </c>
      <c r="C5506" t="str">
        <f t="shared" si="85"/>
        <v>56159</v>
      </c>
      <c r="D5506" t="s">
        <v>358</v>
      </c>
      <c r="E5506" t="s">
        <v>1355</v>
      </c>
      <c r="F5506" t="s">
        <v>3798</v>
      </c>
      <c r="G5506" s="144">
        <v>109.36132943999999</v>
      </c>
      <c r="H5506" t="str">
        <f>IF(VLOOKUP(A5506,$J$4:$K$19,2)="Y",IF(G5506&lt;='State Zip Codes'!$P$4,'State Zip Codes'!$P$3,IF(G5506&lt;='State Zip Codes'!$Q$4,'State Zip Codes'!$Q$3,IF(G5506&lt;='State Zip Codes'!$R$4,'State Zip Codes'!$R$3,IF(G5506&lt;='State Zip Codes'!$S$4,'State Zip Codes'!$S$3,IF(G5506&lt;='State Zip Codes'!$T$4,'State Zip Codes'!$T$3,"OUT OF TERRITORY"))))),$U$3)</f>
        <v>Zone 1</v>
      </c>
    </row>
    <row r="5507" spans="1:8" x14ac:dyDescent="0.25">
      <c r="A5507" t="s">
        <v>372</v>
      </c>
      <c r="B5507">
        <v>56145</v>
      </c>
      <c r="C5507" t="str">
        <f t="shared" si="85"/>
        <v>56145</v>
      </c>
      <c r="D5507" t="s">
        <v>358</v>
      </c>
      <c r="E5507" t="s">
        <v>1355</v>
      </c>
      <c r="F5507" t="s">
        <v>3799</v>
      </c>
      <c r="G5507" s="144">
        <v>109.98270063</v>
      </c>
      <c r="H5507" t="str">
        <f>IF(VLOOKUP(A5507,$J$4:$K$19,2)="Y",IF(G5507&lt;='State Zip Codes'!$P$4,'State Zip Codes'!$P$3,IF(G5507&lt;='State Zip Codes'!$Q$4,'State Zip Codes'!$Q$3,IF(G5507&lt;='State Zip Codes'!$R$4,'State Zip Codes'!$R$3,IF(G5507&lt;='State Zip Codes'!$S$4,'State Zip Codes'!$S$3,IF(G5507&lt;='State Zip Codes'!$T$4,'State Zip Codes'!$T$3,"OUT OF TERRITORY"))))),$U$3)</f>
        <v>Zone 1</v>
      </c>
    </row>
    <row r="5508" spans="1:8" x14ac:dyDescent="0.25">
      <c r="A5508" t="s">
        <v>372</v>
      </c>
      <c r="B5508">
        <v>56360</v>
      </c>
      <c r="C5508" t="str">
        <f t="shared" si="85"/>
        <v>56360</v>
      </c>
      <c r="D5508" t="s">
        <v>358</v>
      </c>
      <c r="E5508" t="s">
        <v>400</v>
      </c>
      <c r="F5508" t="s">
        <v>3800</v>
      </c>
      <c r="G5508" s="144">
        <v>109.98270063</v>
      </c>
      <c r="H5508" t="str">
        <f>IF(VLOOKUP(A5508,$J$4:$K$19,2)="Y",IF(G5508&lt;='State Zip Codes'!$P$4,'State Zip Codes'!$P$3,IF(G5508&lt;='State Zip Codes'!$Q$4,'State Zip Codes'!$Q$3,IF(G5508&lt;='State Zip Codes'!$R$4,'State Zip Codes'!$R$3,IF(G5508&lt;='State Zip Codes'!$S$4,'State Zip Codes'!$S$3,IF(G5508&lt;='State Zip Codes'!$T$4,'State Zip Codes'!$T$3,"OUT OF TERRITORY"))))),$U$3)</f>
        <v>Zone 1</v>
      </c>
    </row>
    <row r="5509" spans="1:8" x14ac:dyDescent="0.25">
      <c r="A5509" t="s">
        <v>372</v>
      </c>
      <c r="B5509">
        <v>56031</v>
      </c>
      <c r="C5509" t="str">
        <f t="shared" ref="C5509:C5572" si="86">TRIM(CLEAN(B5509))</f>
        <v>56031</v>
      </c>
      <c r="D5509" t="s">
        <v>358</v>
      </c>
      <c r="E5509" t="s">
        <v>976</v>
      </c>
      <c r="F5509" t="s">
        <v>3801</v>
      </c>
      <c r="G5509" s="144">
        <v>109.98270063</v>
      </c>
      <c r="H5509" t="str">
        <f>IF(VLOOKUP(A5509,$J$4:$K$19,2)="Y",IF(G5509&lt;='State Zip Codes'!$P$4,'State Zip Codes'!$P$3,IF(G5509&lt;='State Zip Codes'!$Q$4,'State Zip Codes'!$Q$3,IF(G5509&lt;='State Zip Codes'!$R$4,'State Zip Codes'!$R$3,IF(G5509&lt;='State Zip Codes'!$S$4,'State Zip Codes'!$S$3,IF(G5509&lt;='State Zip Codes'!$T$4,'State Zip Codes'!$T$3,"OUT OF TERRITORY"))))),$U$3)</f>
        <v>Zone 1</v>
      </c>
    </row>
    <row r="5510" spans="1:8" x14ac:dyDescent="0.25">
      <c r="A5510" t="s">
        <v>372</v>
      </c>
      <c r="B5510">
        <v>55749</v>
      </c>
      <c r="C5510" t="str">
        <f t="shared" si="86"/>
        <v>55749</v>
      </c>
      <c r="D5510" t="s">
        <v>358</v>
      </c>
      <c r="E5510" t="s">
        <v>3782</v>
      </c>
      <c r="F5510" t="s">
        <v>648</v>
      </c>
      <c r="G5510" s="144">
        <v>110.60407181999999</v>
      </c>
      <c r="H5510" t="str">
        <f>IF(VLOOKUP(A5510,$J$4:$K$19,2)="Y",IF(G5510&lt;='State Zip Codes'!$P$4,'State Zip Codes'!$P$3,IF(G5510&lt;='State Zip Codes'!$Q$4,'State Zip Codes'!$Q$3,IF(G5510&lt;='State Zip Codes'!$R$4,'State Zip Codes'!$R$3,IF(G5510&lt;='State Zip Codes'!$S$4,'State Zip Codes'!$S$3,IF(G5510&lt;='State Zip Codes'!$T$4,'State Zip Codes'!$T$3,"OUT OF TERRITORY"))))),$U$3)</f>
        <v>Zone 1</v>
      </c>
    </row>
    <row r="5511" spans="1:8" x14ac:dyDescent="0.25">
      <c r="A5511" t="s">
        <v>372</v>
      </c>
      <c r="B5511">
        <v>56152</v>
      </c>
      <c r="C5511" t="str">
        <f t="shared" si="86"/>
        <v>56152</v>
      </c>
      <c r="D5511" t="s">
        <v>358</v>
      </c>
      <c r="E5511" t="s">
        <v>3729</v>
      </c>
      <c r="F5511" t="s">
        <v>3802</v>
      </c>
      <c r="G5511" s="144">
        <v>111.22544300999999</v>
      </c>
      <c r="H5511" t="str">
        <f>IF(VLOOKUP(A5511,$J$4:$K$19,2)="Y",IF(G5511&lt;='State Zip Codes'!$P$4,'State Zip Codes'!$P$3,IF(G5511&lt;='State Zip Codes'!$Q$4,'State Zip Codes'!$Q$3,IF(G5511&lt;='State Zip Codes'!$R$4,'State Zip Codes'!$R$3,IF(G5511&lt;='State Zip Codes'!$S$4,'State Zip Codes'!$S$3,IF(G5511&lt;='State Zip Codes'!$T$4,'State Zip Codes'!$T$3,"OUT OF TERRITORY"))))),$U$3)</f>
        <v>Zone 1</v>
      </c>
    </row>
    <row r="5512" spans="1:8" x14ac:dyDescent="0.25">
      <c r="A5512" t="s">
        <v>372</v>
      </c>
      <c r="B5512">
        <v>56181</v>
      </c>
      <c r="C5512" t="str">
        <f t="shared" si="86"/>
        <v>56181</v>
      </c>
      <c r="D5512" t="s">
        <v>358</v>
      </c>
      <c r="E5512" t="s">
        <v>976</v>
      </c>
      <c r="F5512" t="s">
        <v>3803</v>
      </c>
      <c r="G5512" s="144">
        <v>111.8468142</v>
      </c>
      <c r="H5512" t="str">
        <f>IF(VLOOKUP(A5512,$J$4:$K$19,2)="Y",IF(G5512&lt;='State Zip Codes'!$P$4,'State Zip Codes'!$P$3,IF(G5512&lt;='State Zip Codes'!$Q$4,'State Zip Codes'!$Q$3,IF(G5512&lt;='State Zip Codes'!$R$4,'State Zip Codes'!$R$3,IF(G5512&lt;='State Zip Codes'!$S$4,'State Zip Codes'!$S$3,IF(G5512&lt;='State Zip Codes'!$T$4,'State Zip Codes'!$T$3,"OUT OF TERRITORY"))))),$U$3)</f>
        <v>Zone 1</v>
      </c>
    </row>
    <row r="5513" spans="1:8" x14ac:dyDescent="0.25">
      <c r="A5513" t="s">
        <v>372</v>
      </c>
      <c r="B5513">
        <v>55939</v>
      </c>
      <c r="C5513" t="str">
        <f t="shared" si="86"/>
        <v>55939</v>
      </c>
      <c r="D5513" t="s">
        <v>358</v>
      </c>
      <c r="E5513" t="s">
        <v>2196</v>
      </c>
      <c r="F5513" t="s">
        <v>3804</v>
      </c>
      <c r="G5513" s="144">
        <v>112.46818538999999</v>
      </c>
      <c r="H5513" t="str">
        <f>IF(VLOOKUP(A5513,$J$4:$K$19,2)="Y",IF(G5513&lt;='State Zip Codes'!$P$4,'State Zip Codes'!$P$3,IF(G5513&lt;='State Zip Codes'!$Q$4,'State Zip Codes'!$Q$3,IF(G5513&lt;='State Zip Codes'!$R$4,'State Zip Codes'!$R$3,IF(G5513&lt;='State Zip Codes'!$S$4,'State Zip Codes'!$S$3,IF(G5513&lt;='State Zip Codes'!$T$4,'State Zip Codes'!$T$3,"OUT OF TERRITORY"))))),$U$3)</f>
        <v>Zone 1</v>
      </c>
    </row>
    <row r="5514" spans="1:8" x14ac:dyDescent="0.25">
      <c r="A5514" t="s">
        <v>372</v>
      </c>
      <c r="B5514">
        <v>56292</v>
      </c>
      <c r="C5514" t="str">
        <f t="shared" si="86"/>
        <v>56292</v>
      </c>
      <c r="D5514" t="s">
        <v>358</v>
      </c>
      <c r="E5514" t="s">
        <v>3729</v>
      </c>
      <c r="F5514" t="s">
        <v>3805</v>
      </c>
      <c r="G5514" s="144">
        <v>112.46818538999999</v>
      </c>
      <c r="H5514" t="str">
        <f>IF(VLOOKUP(A5514,$J$4:$K$19,2)="Y",IF(G5514&lt;='State Zip Codes'!$P$4,'State Zip Codes'!$P$3,IF(G5514&lt;='State Zip Codes'!$Q$4,'State Zip Codes'!$Q$3,IF(G5514&lt;='State Zip Codes'!$R$4,'State Zip Codes'!$R$3,IF(G5514&lt;='State Zip Codes'!$S$4,'State Zip Codes'!$S$3,IF(G5514&lt;='State Zip Codes'!$T$4,'State Zip Codes'!$T$3,"OUT OF TERRITORY"))))),$U$3)</f>
        <v>Zone 1</v>
      </c>
    </row>
    <row r="5515" spans="1:8" x14ac:dyDescent="0.25">
      <c r="A5515" t="s">
        <v>372</v>
      </c>
      <c r="B5515">
        <v>56255</v>
      </c>
      <c r="C5515" t="str">
        <f t="shared" si="86"/>
        <v>56255</v>
      </c>
      <c r="D5515" t="s">
        <v>358</v>
      </c>
      <c r="E5515" t="s">
        <v>3729</v>
      </c>
      <c r="F5515" t="s">
        <v>3806</v>
      </c>
      <c r="G5515" s="144">
        <v>112.46818538999999</v>
      </c>
      <c r="H5515" t="str">
        <f>IF(VLOOKUP(A5515,$J$4:$K$19,2)="Y",IF(G5515&lt;='State Zip Codes'!$P$4,'State Zip Codes'!$P$3,IF(G5515&lt;='State Zip Codes'!$Q$4,'State Zip Codes'!$Q$3,IF(G5515&lt;='State Zip Codes'!$R$4,'State Zip Codes'!$R$3,IF(G5515&lt;='State Zip Codes'!$S$4,'State Zip Codes'!$S$3,IF(G5515&lt;='State Zip Codes'!$T$4,'State Zip Codes'!$T$3,"OUT OF TERRITORY"))))),$U$3)</f>
        <v>Zone 1</v>
      </c>
    </row>
    <row r="5516" spans="1:8" x14ac:dyDescent="0.25">
      <c r="A5516" t="s">
        <v>372</v>
      </c>
      <c r="B5516">
        <v>56118</v>
      </c>
      <c r="C5516" t="str">
        <f t="shared" si="86"/>
        <v>56118</v>
      </c>
      <c r="D5516" t="s">
        <v>358</v>
      </c>
      <c r="E5516" t="s">
        <v>1355</v>
      </c>
      <c r="F5516" t="s">
        <v>3807</v>
      </c>
      <c r="G5516" s="144">
        <v>113.08955657999999</v>
      </c>
      <c r="H5516" t="str">
        <f>IF(VLOOKUP(A5516,$J$4:$K$19,2)="Y",IF(G5516&lt;='State Zip Codes'!$P$4,'State Zip Codes'!$P$3,IF(G5516&lt;='State Zip Codes'!$Q$4,'State Zip Codes'!$Q$3,IF(G5516&lt;='State Zip Codes'!$R$4,'State Zip Codes'!$R$3,IF(G5516&lt;='State Zip Codes'!$S$4,'State Zip Codes'!$S$3,IF(G5516&lt;='State Zip Codes'!$T$4,'State Zip Codes'!$T$3,"OUT OF TERRITORY"))))),$U$3)</f>
        <v>Zone 1</v>
      </c>
    </row>
    <row r="5517" spans="1:8" x14ac:dyDescent="0.25">
      <c r="A5517" t="s">
        <v>372</v>
      </c>
      <c r="B5517">
        <v>56215</v>
      </c>
      <c r="C5517" t="str">
        <f t="shared" si="86"/>
        <v>56215</v>
      </c>
      <c r="D5517" t="s">
        <v>358</v>
      </c>
      <c r="E5517" t="s">
        <v>3761</v>
      </c>
      <c r="F5517" t="s">
        <v>1781</v>
      </c>
      <c r="G5517" s="144">
        <v>113.71092777</v>
      </c>
      <c r="H5517" t="str">
        <f>IF(VLOOKUP(A5517,$J$4:$K$19,2)="Y",IF(G5517&lt;='State Zip Codes'!$P$4,'State Zip Codes'!$P$3,IF(G5517&lt;='State Zip Codes'!$Q$4,'State Zip Codes'!$Q$3,IF(G5517&lt;='State Zip Codes'!$R$4,'State Zip Codes'!$R$3,IF(G5517&lt;='State Zip Codes'!$S$4,'State Zip Codes'!$S$3,IF(G5517&lt;='State Zip Codes'!$T$4,'State Zip Codes'!$T$3,"OUT OF TERRITORY"))))),$U$3)</f>
        <v>Zone 1</v>
      </c>
    </row>
    <row r="5518" spans="1:8" x14ac:dyDescent="0.25">
      <c r="A5518" t="s">
        <v>372</v>
      </c>
      <c r="B5518">
        <v>55707</v>
      </c>
      <c r="C5518" t="str">
        <f t="shared" si="86"/>
        <v>55707</v>
      </c>
      <c r="D5518" t="s">
        <v>358</v>
      </c>
      <c r="E5518" t="s">
        <v>3782</v>
      </c>
      <c r="F5518" t="s">
        <v>3808</v>
      </c>
      <c r="G5518" s="144">
        <v>113.71092777</v>
      </c>
      <c r="H5518" t="str">
        <f>IF(VLOOKUP(A5518,$J$4:$K$19,2)="Y",IF(G5518&lt;='State Zip Codes'!$P$4,'State Zip Codes'!$P$3,IF(G5518&lt;='State Zip Codes'!$Q$4,'State Zip Codes'!$Q$3,IF(G5518&lt;='State Zip Codes'!$R$4,'State Zip Codes'!$R$3,IF(G5518&lt;='State Zip Codes'!$S$4,'State Zip Codes'!$S$3,IF(G5518&lt;='State Zip Codes'!$T$4,'State Zip Codes'!$T$3,"OUT OF TERRITORY"))))),$U$3)</f>
        <v>Zone 1</v>
      </c>
    </row>
    <row r="5519" spans="1:8" x14ac:dyDescent="0.25">
      <c r="A5519" t="s">
        <v>372</v>
      </c>
      <c r="B5519">
        <v>56465</v>
      </c>
      <c r="C5519" t="str">
        <f t="shared" si="86"/>
        <v>56465</v>
      </c>
      <c r="D5519" t="s">
        <v>358</v>
      </c>
      <c r="E5519" t="s">
        <v>3734</v>
      </c>
      <c r="F5519" t="s">
        <v>3809</v>
      </c>
      <c r="G5519" s="144">
        <v>114.33229895999999</v>
      </c>
      <c r="H5519" t="str">
        <f>IF(VLOOKUP(A5519,$J$4:$K$19,2)="Y",IF(G5519&lt;='State Zip Codes'!$P$4,'State Zip Codes'!$P$3,IF(G5519&lt;='State Zip Codes'!$Q$4,'State Zip Codes'!$Q$3,IF(G5519&lt;='State Zip Codes'!$R$4,'State Zip Codes'!$R$3,IF(G5519&lt;='State Zip Codes'!$S$4,'State Zip Codes'!$S$3,IF(G5519&lt;='State Zip Codes'!$T$4,'State Zip Codes'!$T$3,"OUT OF TERRITORY"))))),$U$3)</f>
        <v>Zone 1</v>
      </c>
    </row>
    <row r="5520" spans="1:8" x14ac:dyDescent="0.25">
      <c r="A5520" t="s">
        <v>372</v>
      </c>
      <c r="B5520">
        <v>56473</v>
      </c>
      <c r="C5520" t="str">
        <f t="shared" si="86"/>
        <v>56473</v>
      </c>
      <c r="D5520" t="s">
        <v>358</v>
      </c>
      <c r="E5520" t="s">
        <v>2101</v>
      </c>
      <c r="F5520" t="s">
        <v>3810</v>
      </c>
      <c r="G5520" s="144">
        <v>114.33229895999999</v>
      </c>
      <c r="H5520" t="str">
        <f>IF(VLOOKUP(A5520,$J$4:$K$19,2)="Y",IF(G5520&lt;='State Zip Codes'!$P$4,'State Zip Codes'!$P$3,IF(G5520&lt;='State Zip Codes'!$Q$4,'State Zip Codes'!$Q$3,IF(G5520&lt;='State Zip Codes'!$R$4,'State Zip Codes'!$R$3,IF(G5520&lt;='State Zip Codes'!$S$4,'State Zip Codes'!$S$3,IF(G5520&lt;='State Zip Codes'!$T$4,'State Zip Codes'!$T$3,"OUT OF TERRITORY"))))),$U$3)</f>
        <v>Zone 1</v>
      </c>
    </row>
    <row r="5521" spans="1:8" x14ac:dyDescent="0.25">
      <c r="A5521" t="s">
        <v>372</v>
      </c>
      <c r="B5521">
        <v>56297</v>
      </c>
      <c r="C5521" t="str">
        <f t="shared" si="86"/>
        <v>56297</v>
      </c>
      <c r="D5521" t="s">
        <v>358</v>
      </c>
      <c r="E5521" t="s">
        <v>3791</v>
      </c>
      <c r="F5521" t="s">
        <v>3811</v>
      </c>
      <c r="G5521" s="144">
        <v>114.33229895999999</v>
      </c>
      <c r="H5521" t="str">
        <f>IF(VLOOKUP(A5521,$J$4:$K$19,2)="Y",IF(G5521&lt;='State Zip Codes'!$P$4,'State Zip Codes'!$P$3,IF(G5521&lt;='State Zip Codes'!$Q$4,'State Zip Codes'!$Q$3,IF(G5521&lt;='State Zip Codes'!$R$4,'State Zip Codes'!$R$3,IF(G5521&lt;='State Zip Codes'!$S$4,'State Zip Codes'!$S$3,IF(G5521&lt;='State Zip Codes'!$T$4,'State Zip Codes'!$T$3,"OUT OF TERRITORY"))))),$U$3)</f>
        <v>Zone 1</v>
      </c>
    </row>
    <row r="5522" spans="1:8" x14ac:dyDescent="0.25">
      <c r="A5522" t="s">
        <v>372</v>
      </c>
      <c r="B5522">
        <v>55760</v>
      </c>
      <c r="C5522" t="str">
        <f t="shared" si="86"/>
        <v>55760</v>
      </c>
      <c r="D5522" t="s">
        <v>358</v>
      </c>
      <c r="E5522" t="s">
        <v>3732</v>
      </c>
      <c r="F5522" t="s">
        <v>3812</v>
      </c>
      <c r="G5522" s="144">
        <v>114.33229895999999</v>
      </c>
      <c r="H5522" t="str">
        <f>IF(VLOOKUP(A5522,$J$4:$K$19,2)="Y",IF(G5522&lt;='State Zip Codes'!$P$4,'State Zip Codes'!$P$3,IF(G5522&lt;='State Zip Codes'!$Q$4,'State Zip Codes'!$Q$3,IF(G5522&lt;='State Zip Codes'!$R$4,'State Zip Codes'!$R$3,IF(G5522&lt;='State Zip Codes'!$S$4,'State Zip Codes'!$S$3,IF(G5522&lt;='State Zip Codes'!$T$4,'State Zip Codes'!$T$3,"OUT OF TERRITORY"))))),$U$3)</f>
        <v>Zone 1</v>
      </c>
    </row>
    <row r="5523" spans="1:8" x14ac:dyDescent="0.25">
      <c r="A5523" t="s">
        <v>372</v>
      </c>
      <c r="B5523">
        <v>56468</v>
      </c>
      <c r="C5523" t="str">
        <f t="shared" si="86"/>
        <v>56468</v>
      </c>
      <c r="D5523" t="s">
        <v>358</v>
      </c>
      <c r="E5523" t="s">
        <v>3734</v>
      </c>
      <c r="F5523" t="s">
        <v>3813</v>
      </c>
      <c r="G5523" s="144">
        <v>114.95367014999999</v>
      </c>
      <c r="H5523" t="str">
        <f>IF(VLOOKUP(A5523,$J$4:$K$19,2)="Y",IF(G5523&lt;='State Zip Codes'!$P$4,'State Zip Codes'!$P$3,IF(G5523&lt;='State Zip Codes'!$Q$4,'State Zip Codes'!$Q$3,IF(G5523&lt;='State Zip Codes'!$R$4,'State Zip Codes'!$R$3,IF(G5523&lt;='State Zip Codes'!$S$4,'State Zip Codes'!$S$3,IF(G5523&lt;='State Zip Codes'!$T$4,'State Zip Codes'!$T$3,"OUT OF TERRITORY"))))),$U$3)</f>
        <v>Zone 1</v>
      </c>
    </row>
    <row r="5524" spans="1:8" x14ac:dyDescent="0.25">
      <c r="A5524" t="s">
        <v>372</v>
      </c>
      <c r="B5524">
        <v>56241</v>
      </c>
      <c r="C5524" t="str">
        <f t="shared" si="86"/>
        <v>56241</v>
      </c>
      <c r="D5524" t="s">
        <v>358</v>
      </c>
      <c r="E5524" t="s">
        <v>3791</v>
      </c>
      <c r="F5524" t="s">
        <v>3814</v>
      </c>
      <c r="G5524" s="144">
        <v>114.95367014999999</v>
      </c>
      <c r="H5524" t="str">
        <f>IF(VLOOKUP(A5524,$J$4:$K$19,2)="Y",IF(G5524&lt;='State Zip Codes'!$P$4,'State Zip Codes'!$P$3,IF(G5524&lt;='State Zip Codes'!$Q$4,'State Zip Codes'!$Q$3,IF(G5524&lt;='State Zip Codes'!$R$4,'State Zip Codes'!$R$3,IF(G5524&lt;='State Zip Codes'!$S$4,'State Zip Codes'!$S$3,IF(G5524&lt;='State Zip Codes'!$T$4,'State Zip Codes'!$T$3,"OUT OF TERRITORY"))))),$U$3)</f>
        <v>Zone 1</v>
      </c>
    </row>
    <row r="5525" spans="1:8" x14ac:dyDescent="0.25">
      <c r="A5525" t="s">
        <v>372</v>
      </c>
      <c r="B5525">
        <v>56440</v>
      </c>
      <c r="C5525" t="str">
        <f t="shared" si="86"/>
        <v>56440</v>
      </c>
      <c r="D5525" t="s">
        <v>358</v>
      </c>
      <c r="E5525" t="s">
        <v>3214</v>
      </c>
      <c r="F5525" t="s">
        <v>3815</v>
      </c>
      <c r="G5525" s="144">
        <v>114.95367014999999</v>
      </c>
      <c r="H5525" t="str">
        <f>IF(VLOOKUP(A5525,$J$4:$K$19,2)="Y",IF(G5525&lt;='State Zip Codes'!$P$4,'State Zip Codes'!$P$3,IF(G5525&lt;='State Zip Codes'!$Q$4,'State Zip Codes'!$Q$3,IF(G5525&lt;='State Zip Codes'!$R$4,'State Zip Codes'!$R$3,IF(G5525&lt;='State Zip Codes'!$S$4,'State Zip Codes'!$S$3,IF(G5525&lt;='State Zip Codes'!$T$4,'State Zip Codes'!$T$3,"OUT OF TERRITORY"))))),$U$3)</f>
        <v>Zone 1</v>
      </c>
    </row>
    <row r="5526" spans="1:8" x14ac:dyDescent="0.25">
      <c r="A5526" t="s">
        <v>372</v>
      </c>
      <c r="B5526">
        <v>56355</v>
      </c>
      <c r="C5526" t="str">
        <f t="shared" si="86"/>
        <v>56355</v>
      </c>
      <c r="D5526" t="s">
        <v>358</v>
      </c>
      <c r="E5526" t="s">
        <v>400</v>
      </c>
      <c r="F5526" t="s">
        <v>2977</v>
      </c>
      <c r="G5526" s="144">
        <v>115.57504134</v>
      </c>
      <c r="H5526" t="str">
        <f>IF(VLOOKUP(A5526,$J$4:$K$19,2)="Y",IF(G5526&lt;='State Zip Codes'!$P$4,'State Zip Codes'!$P$3,IF(G5526&lt;='State Zip Codes'!$Q$4,'State Zip Codes'!$Q$3,IF(G5526&lt;='State Zip Codes'!$R$4,'State Zip Codes'!$R$3,IF(G5526&lt;='State Zip Codes'!$S$4,'State Zip Codes'!$S$3,IF(G5526&lt;='State Zip Codes'!$T$4,'State Zip Codes'!$T$3,"OUT OF TERRITORY"))))),$U$3)</f>
        <v>Zone 1</v>
      </c>
    </row>
    <row r="5527" spans="1:8" x14ac:dyDescent="0.25">
      <c r="A5527" t="s">
        <v>372</v>
      </c>
      <c r="B5527">
        <v>56441</v>
      </c>
      <c r="C5527" t="str">
        <f t="shared" si="86"/>
        <v>56441</v>
      </c>
      <c r="D5527" t="s">
        <v>358</v>
      </c>
      <c r="E5527" t="s">
        <v>3734</v>
      </c>
      <c r="F5527" t="s">
        <v>3816</v>
      </c>
      <c r="G5527" s="144">
        <v>115.57504134</v>
      </c>
      <c r="H5527" t="str">
        <f>IF(VLOOKUP(A5527,$J$4:$K$19,2)="Y",IF(G5527&lt;='State Zip Codes'!$P$4,'State Zip Codes'!$P$3,IF(G5527&lt;='State Zip Codes'!$Q$4,'State Zip Codes'!$Q$3,IF(G5527&lt;='State Zip Codes'!$R$4,'State Zip Codes'!$R$3,IF(G5527&lt;='State Zip Codes'!$S$4,'State Zip Codes'!$S$3,IF(G5527&lt;='State Zip Codes'!$T$4,'State Zip Codes'!$T$3,"OUT OF TERRITORY"))))),$U$3)</f>
        <v>Zone 1</v>
      </c>
    </row>
    <row r="5528" spans="1:8" x14ac:dyDescent="0.25">
      <c r="A5528" t="s">
        <v>372</v>
      </c>
      <c r="B5528">
        <v>56171</v>
      </c>
      <c r="C5528" t="str">
        <f t="shared" si="86"/>
        <v>56171</v>
      </c>
      <c r="D5528" t="s">
        <v>358</v>
      </c>
      <c r="E5528" t="s">
        <v>976</v>
      </c>
      <c r="F5528" t="s">
        <v>3817</v>
      </c>
      <c r="G5528" s="144">
        <v>116.81778371999999</v>
      </c>
      <c r="H5528" t="str">
        <f>IF(VLOOKUP(A5528,$J$4:$K$19,2)="Y",IF(G5528&lt;='State Zip Codes'!$P$4,'State Zip Codes'!$P$3,IF(G5528&lt;='State Zip Codes'!$Q$4,'State Zip Codes'!$Q$3,IF(G5528&lt;='State Zip Codes'!$R$4,'State Zip Codes'!$R$3,IF(G5528&lt;='State Zip Codes'!$S$4,'State Zip Codes'!$S$3,IF(G5528&lt;='State Zip Codes'!$T$4,'State Zip Codes'!$T$3,"OUT OF TERRITORY"))))),$U$3)</f>
        <v>Zone 1</v>
      </c>
    </row>
    <row r="5529" spans="1:8" x14ac:dyDescent="0.25">
      <c r="A5529" t="s">
        <v>372</v>
      </c>
      <c r="B5529">
        <v>55943</v>
      </c>
      <c r="C5529" t="str">
        <f t="shared" si="86"/>
        <v>55943</v>
      </c>
      <c r="D5529" t="s">
        <v>358</v>
      </c>
      <c r="E5529" t="s">
        <v>3818</v>
      </c>
      <c r="F5529" t="s">
        <v>3818</v>
      </c>
      <c r="G5529" s="144">
        <v>116.81778371999999</v>
      </c>
      <c r="H5529" t="str">
        <f>IF(VLOOKUP(A5529,$J$4:$K$19,2)="Y",IF(G5529&lt;='State Zip Codes'!$P$4,'State Zip Codes'!$P$3,IF(G5529&lt;='State Zip Codes'!$Q$4,'State Zip Codes'!$Q$3,IF(G5529&lt;='State Zip Codes'!$R$4,'State Zip Codes'!$R$3,IF(G5529&lt;='State Zip Codes'!$S$4,'State Zip Codes'!$S$3,IF(G5529&lt;='State Zip Codes'!$T$4,'State Zip Codes'!$T$3,"OUT OF TERRITORY"))))),$U$3)</f>
        <v>Zone 1</v>
      </c>
    </row>
    <row r="5530" spans="1:8" x14ac:dyDescent="0.25">
      <c r="A5530" t="s">
        <v>372</v>
      </c>
      <c r="B5530">
        <v>55922</v>
      </c>
      <c r="C5530" t="str">
        <f t="shared" si="86"/>
        <v>55922</v>
      </c>
      <c r="D5530" t="s">
        <v>358</v>
      </c>
      <c r="E5530" t="s">
        <v>2196</v>
      </c>
      <c r="F5530" t="s">
        <v>2002</v>
      </c>
      <c r="G5530" s="144">
        <v>116.81778371999999</v>
      </c>
      <c r="H5530" t="str">
        <f>IF(VLOOKUP(A5530,$J$4:$K$19,2)="Y",IF(G5530&lt;='State Zip Codes'!$P$4,'State Zip Codes'!$P$3,IF(G5530&lt;='State Zip Codes'!$Q$4,'State Zip Codes'!$Q$3,IF(G5530&lt;='State Zip Codes'!$R$4,'State Zip Codes'!$R$3,IF(G5530&lt;='State Zip Codes'!$S$4,'State Zip Codes'!$S$3,IF(G5530&lt;='State Zip Codes'!$T$4,'State Zip Codes'!$T$3,"OUT OF TERRITORY"))))),$U$3)</f>
        <v>Zone 1</v>
      </c>
    </row>
    <row r="5531" spans="1:8" x14ac:dyDescent="0.25">
      <c r="A5531" t="s">
        <v>372</v>
      </c>
      <c r="B5531">
        <v>56166</v>
      </c>
      <c r="C5531" t="str">
        <f t="shared" si="86"/>
        <v>56166</v>
      </c>
      <c r="D5531" t="s">
        <v>358</v>
      </c>
      <c r="E5531" t="s">
        <v>3729</v>
      </c>
      <c r="F5531" t="s">
        <v>3819</v>
      </c>
      <c r="G5531" s="144">
        <v>117.43915491</v>
      </c>
      <c r="H5531" t="str">
        <f>IF(VLOOKUP(A5531,$J$4:$K$19,2)="Y",IF(G5531&lt;='State Zip Codes'!$P$4,'State Zip Codes'!$P$3,IF(G5531&lt;='State Zip Codes'!$Q$4,'State Zip Codes'!$Q$3,IF(G5531&lt;='State Zip Codes'!$R$4,'State Zip Codes'!$R$3,IF(G5531&lt;='State Zip Codes'!$S$4,'State Zip Codes'!$S$3,IF(G5531&lt;='State Zip Codes'!$T$4,'State Zip Codes'!$T$3,"OUT OF TERRITORY"))))),$U$3)</f>
        <v>Zone 1</v>
      </c>
    </row>
    <row r="5532" spans="1:8" x14ac:dyDescent="0.25">
      <c r="A5532" t="s">
        <v>372</v>
      </c>
      <c r="B5532">
        <v>55925</v>
      </c>
      <c r="C5532" t="str">
        <f t="shared" si="86"/>
        <v>55925</v>
      </c>
      <c r="D5532" t="s">
        <v>358</v>
      </c>
      <c r="E5532" t="s">
        <v>3706</v>
      </c>
      <c r="F5532" t="s">
        <v>1784</v>
      </c>
      <c r="G5532" s="144">
        <v>117.43915491</v>
      </c>
      <c r="H5532" t="str">
        <f>IF(VLOOKUP(A5532,$J$4:$K$19,2)="Y",IF(G5532&lt;='State Zip Codes'!$P$4,'State Zip Codes'!$P$3,IF(G5532&lt;='State Zip Codes'!$Q$4,'State Zip Codes'!$Q$3,IF(G5532&lt;='State Zip Codes'!$R$4,'State Zip Codes'!$R$3,IF(G5532&lt;='State Zip Codes'!$S$4,'State Zip Codes'!$S$3,IF(G5532&lt;='State Zip Codes'!$T$4,'State Zip Codes'!$T$3,"OUT OF TERRITORY"))))),$U$3)</f>
        <v>Zone 1</v>
      </c>
    </row>
    <row r="5533" spans="1:8" x14ac:dyDescent="0.25">
      <c r="A5533" t="s">
        <v>372</v>
      </c>
      <c r="B5533">
        <v>56466</v>
      </c>
      <c r="C5533" t="str">
        <f t="shared" si="86"/>
        <v>56466</v>
      </c>
      <c r="D5533" t="s">
        <v>358</v>
      </c>
      <c r="E5533" t="s">
        <v>402</v>
      </c>
      <c r="F5533" t="s">
        <v>3820</v>
      </c>
      <c r="G5533" s="144">
        <v>118.06052609999999</v>
      </c>
      <c r="H5533" t="str">
        <f>IF(VLOOKUP(A5533,$J$4:$K$19,2)="Y",IF(G5533&lt;='State Zip Codes'!$P$4,'State Zip Codes'!$P$3,IF(G5533&lt;='State Zip Codes'!$Q$4,'State Zip Codes'!$Q$3,IF(G5533&lt;='State Zip Codes'!$R$4,'State Zip Codes'!$R$3,IF(G5533&lt;='State Zip Codes'!$S$4,'State Zip Codes'!$S$3,IF(G5533&lt;='State Zip Codes'!$T$4,'State Zip Codes'!$T$3,"OUT OF TERRITORY"))))),$U$3)</f>
        <v>Zone 1</v>
      </c>
    </row>
    <row r="5534" spans="1:8" x14ac:dyDescent="0.25">
      <c r="A5534" t="s">
        <v>372</v>
      </c>
      <c r="B5534">
        <v>56174</v>
      </c>
      <c r="C5534" t="str">
        <f t="shared" si="86"/>
        <v>56174</v>
      </c>
      <c r="D5534" t="s">
        <v>358</v>
      </c>
      <c r="E5534" t="s">
        <v>1355</v>
      </c>
      <c r="F5534" t="s">
        <v>3821</v>
      </c>
      <c r="G5534" s="144">
        <v>118.06052609999999</v>
      </c>
      <c r="H5534" t="str">
        <f>IF(VLOOKUP(A5534,$J$4:$K$19,2)="Y",IF(G5534&lt;='State Zip Codes'!$P$4,'State Zip Codes'!$P$3,IF(G5534&lt;='State Zip Codes'!$Q$4,'State Zip Codes'!$Q$3,IF(G5534&lt;='State Zip Codes'!$R$4,'State Zip Codes'!$R$3,IF(G5534&lt;='State Zip Codes'!$S$4,'State Zip Codes'!$S$3,IF(G5534&lt;='State Zip Codes'!$T$4,'State Zip Codes'!$T$3,"OUT OF TERRITORY"))))),$U$3)</f>
        <v>Zone 1</v>
      </c>
    </row>
    <row r="5535" spans="1:8" x14ac:dyDescent="0.25">
      <c r="A5535" t="s">
        <v>372</v>
      </c>
      <c r="B5535">
        <v>55797</v>
      </c>
      <c r="C5535" t="str">
        <f t="shared" si="86"/>
        <v>55797</v>
      </c>
      <c r="D5535" t="s">
        <v>358</v>
      </c>
      <c r="E5535" t="s">
        <v>3782</v>
      </c>
      <c r="F5535" t="s">
        <v>3822</v>
      </c>
      <c r="G5535" s="144">
        <v>118.68189728999999</v>
      </c>
      <c r="H5535" t="str">
        <f>IF(VLOOKUP(A5535,$J$4:$K$19,2)="Y",IF(G5535&lt;='State Zip Codes'!$P$4,'State Zip Codes'!$P$3,IF(G5535&lt;='State Zip Codes'!$Q$4,'State Zip Codes'!$Q$3,IF(G5535&lt;='State Zip Codes'!$R$4,'State Zip Codes'!$R$3,IF(G5535&lt;='State Zip Codes'!$S$4,'State Zip Codes'!$S$3,IF(G5535&lt;='State Zip Codes'!$T$4,'State Zip Codes'!$T$3,"OUT OF TERRITORY"))))),$U$3)</f>
        <v>Zone 1</v>
      </c>
    </row>
    <row r="5536" spans="1:8" x14ac:dyDescent="0.25">
      <c r="A5536" t="s">
        <v>372</v>
      </c>
      <c r="B5536">
        <v>56381</v>
      </c>
      <c r="C5536" t="str">
        <f t="shared" si="86"/>
        <v>56381</v>
      </c>
      <c r="D5536" t="s">
        <v>358</v>
      </c>
      <c r="E5536" t="s">
        <v>2468</v>
      </c>
      <c r="F5536" t="s">
        <v>3823</v>
      </c>
      <c r="G5536" s="144">
        <v>118.68189728999999</v>
      </c>
      <c r="H5536" t="str">
        <f>IF(VLOOKUP(A5536,$J$4:$K$19,2)="Y",IF(G5536&lt;='State Zip Codes'!$P$4,'State Zip Codes'!$P$3,IF(G5536&lt;='State Zip Codes'!$Q$4,'State Zip Codes'!$Q$3,IF(G5536&lt;='State Zip Codes'!$R$4,'State Zip Codes'!$R$3,IF(G5536&lt;='State Zip Codes'!$S$4,'State Zip Codes'!$S$3,IF(G5536&lt;='State Zip Codes'!$T$4,'State Zip Codes'!$T$3,"OUT OF TERRITORY"))))),$U$3)</f>
        <v>Zone 1</v>
      </c>
    </row>
    <row r="5537" spans="1:8" x14ac:dyDescent="0.25">
      <c r="A5537" t="s">
        <v>372</v>
      </c>
      <c r="B5537">
        <v>56446</v>
      </c>
      <c r="C5537" t="str">
        <f t="shared" si="86"/>
        <v>56446</v>
      </c>
      <c r="D5537" t="s">
        <v>358</v>
      </c>
      <c r="E5537" t="s">
        <v>3214</v>
      </c>
      <c r="F5537" t="s">
        <v>3824</v>
      </c>
      <c r="G5537" s="144">
        <v>118.68189728999999</v>
      </c>
      <c r="H5537" t="str">
        <f>IF(VLOOKUP(A5537,$J$4:$K$19,2)="Y",IF(G5537&lt;='State Zip Codes'!$P$4,'State Zip Codes'!$P$3,IF(G5537&lt;='State Zip Codes'!$Q$4,'State Zip Codes'!$Q$3,IF(G5537&lt;='State Zip Codes'!$R$4,'State Zip Codes'!$R$3,IF(G5537&lt;='State Zip Codes'!$S$4,'State Zip Codes'!$S$3,IF(G5537&lt;='State Zip Codes'!$T$4,'State Zip Codes'!$T$3,"OUT OF TERRITORY"))))),$U$3)</f>
        <v>Zone 1</v>
      </c>
    </row>
    <row r="5538" spans="1:8" x14ac:dyDescent="0.25">
      <c r="A5538" t="s">
        <v>372</v>
      </c>
      <c r="B5538">
        <v>56265</v>
      </c>
      <c r="C5538" t="str">
        <f t="shared" si="86"/>
        <v>56265</v>
      </c>
      <c r="D5538" t="s">
        <v>358</v>
      </c>
      <c r="E5538" t="s">
        <v>3768</v>
      </c>
      <c r="F5538" t="s">
        <v>3825</v>
      </c>
      <c r="G5538" s="144">
        <v>118.68189728999999</v>
      </c>
      <c r="H5538" t="str">
        <f>IF(VLOOKUP(A5538,$J$4:$K$19,2)="Y",IF(G5538&lt;='State Zip Codes'!$P$4,'State Zip Codes'!$P$3,IF(G5538&lt;='State Zip Codes'!$Q$4,'State Zip Codes'!$Q$3,IF(G5538&lt;='State Zip Codes'!$R$4,'State Zip Codes'!$R$3,IF(G5538&lt;='State Zip Codes'!$S$4,'State Zip Codes'!$S$3,IF(G5538&lt;='State Zip Codes'!$T$4,'State Zip Codes'!$T$3,"OUT OF TERRITORY"))))),$U$3)</f>
        <v>Zone 1</v>
      </c>
    </row>
    <row r="5539" spans="1:8" x14ac:dyDescent="0.25">
      <c r="A5539" t="s">
        <v>372</v>
      </c>
      <c r="B5539">
        <v>55726</v>
      </c>
      <c r="C5539" t="str">
        <f t="shared" si="86"/>
        <v>55726</v>
      </c>
      <c r="D5539" t="s">
        <v>358</v>
      </c>
      <c r="E5539" t="s">
        <v>3782</v>
      </c>
      <c r="F5539" t="s">
        <v>2861</v>
      </c>
      <c r="G5539" s="144">
        <v>118.68189728999999</v>
      </c>
      <c r="H5539" t="str">
        <f>IF(VLOOKUP(A5539,$J$4:$K$19,2)="Y",IF(G5539&lt;='State Zip Codes'!$P$4,'State Zip Codes'!$P$3,IF(G5539&lt;='State Zip Codes'!$Q$4,'State Zip Codes'!$Q$3,IF(G5539&lt;='State Zip Codes'!$R$4,'State Zip Codes'!$R$3,IF(G5539&lt;='State Zip Codes'!$S$4,'State Zip Codes'!$S$3,IF(G5539&lt;='State Zip Codes'!$T$4,'State Zip Codes'!$T$3,"OUT OF TERRITORY"))))),$U$3)</f>
        <v>Zone 1</v>
      </c>
    </row>
    <row r="5540" spans="1:8" x14ac:dyDescent="0.25">
      <c r="A5540" t="s">
        <v>372</v>
      </c>
      <c r="B5540">
        <v>55787</v>
      </c>
      <c r="C5540" t="str">
        <f t="shared" si="86"/>
        <v>55787</v>
      </c>
      <c r="D5540" t="s">
        <v>358</v>
      </c>
      <c r="E5540" t="s">
        <v>3732</v>
      </c>
      <c r="F5540" t="s">
        <v>3826</v>
      </c>
      <c r="G5540" s="144">
        <v>119.30326847999999</v>
      </c>
      <c r="H5540" t="str">
        <f>IF(VLOOKUP(A5540,$J$4:$K$19,2)="Y",IF(G5540&lt;='State Zip Codes'!$P$4,'State Zip Codes'!$P$3,IF(G5540&lt;='State Zip Codes'!$Q$4,'State Zip Codes'!$Q$3,IF(G5540&lt;='State Zip Codes'!$R$4,'State Zip Codes'!$R$3,IF(G5540&lt;='State Zip Codes'!$S$4,'State Zip Codes'!$S$3,IF(G5540&lt;='State Zip Codes'!$T$4,'State Zip Codes'!$T$3,"OUT OF TERRITORY"))))),$U$3)</f>
        <v>Zone 1</v>
      </c>
    </row>
    <row r="5541" spans="1:8" x14ac:dyDescent="0.25">
      <c r="A5541" t="s">
        <v>372</v>
      </c>
      <c r="B5541">
        <v>56121</v>
      </c>
      <c r="C5541" t="str">
        <f t="shared" si="86"/>
        <v>56121</v>
      </c>
      <c r="D5541" t="s">
        <v>358</v>
      </c>
      <c r="E5541" t="s">
        <v>976</v>
      </c>
      <c r="F5541" t="s">
        <v>3827</v>
      </c>
      <c r="G5541" s="144">
        <v>119.30326847999999</v>
      </c>
      <c r="H5541" t="str">
        <f>IF(VLOOKUP(A5541,$J$4:$K$19,2)="Y",IF(G5541&lt;='State Zip Codes'!$P$4,'State Zip Codes'!$P$3,IF(G5541&lt;='State Zip Codes'!$Q$4,'State Zip Codes'!$Q$3,IF(G5541&lt;='State Zip Codes'!$R$4,'State Zip Codes'!$R$3,IF(G5541&lt;='State Zip Codes'!$S$4,'State Zip Codes'!$S$3,IF(G5541&lt;='State Zip Codes'!$T$4,'State Zip Codes'!$T$3,"OUT OF TERRITORY"))))),$U$3)</f>
        <v>Zone 1</v>
      </c>
    </row>
    <row r="5542" spans="1:8" x14ac:dyDescent="0.25">
      <c r="A5542" t="s">
        <v>372</v>
      </c>
      <c r="B5542">
        <v>56263</v>
      </c>
      <c r="C5542" t="str">
        <f t="shared" si="86"/>
        <v>56263</v>
      </c>
      <c r="D5542" t="s">
        <v>358</v>
      </c>
      <c r="E5542" t="s">
        <v>3729</v>
      </c>
      <c r="F5542" t="s">
        <v>2566</v>
      </c>
      <c r="G5542" s="144">
        <v>119.30326847999999</v>
      </c>
      <c r="H5542" t="str">
        <f>IF(VLOOKUP(A5542,$J$4:$K$19,2)="Y",IF(G5542&lt;='State Zip Codes'!$P$4,'State Zip Codes'!$P$3,IF(G5542&lt;='State Zip Codes'!$Q$4,'State Zip Codes'!$Q$3,IF(G5542&lt;='State Zip Codes'!$R$4,'State Zip Codes'!$R$3,IF(G5542&lt;='State Zip Codes'!$S$4,'State Zip Codes'!$S$3,IF(G5542&lt;='State Zip Codes'!$T$4,'State Zip Codes'!$T$3,"OUT OF TERRITORY"))))),$U$3)</f>
        <v>Zone 1</v>
      </c>
    </row>
    <row r="5543" spans="1:8" x14ac:dyDescent="0.25">
      <c r="A5543" t="s">
        <v>372</v>
      </c>
      <c r="B5543">
        <v>56319</v>
      </c>
      <c r="C5543" t="str">
        <f t="shared" si="86"/>
        <v>56319</v>
      </c>
      <c r="D5543" t="s">
        <v>358</v>
      </c>
      <c r="E5543" t="s">
        <v>400</v>
      </c>
      <c r="F5543" t="s">
        <v>3828</v>
      </c>
      <c r="G5543" s="144">
        <v>119.30326847999999</v>
      </c>
      <c r="H5543" t="str">
        <f>IF(VLOOKUP(A5543,$J$4:$K$19,2)="Y",IF(G5543&lt;='State Zip Codes'!$P$4,'State Zip Codes'!$P$3,IF(G5543&lt;='State Zip Codes'!$Q$4,'State Zip Codes'!$Q$3,IF(G5543&lt;='State Zip Codes'!$R$4,'State Zip Codes'!$R$3,IF(G5543&lt;='State Zip Codes'!$S$4,'State Zip Codes'!$S$3,IF(G5543&lt;='State Zip Codes'!$T$4,'State Zip Codes'!$T$3,"OUT OF TERRITORY"))))),$U$3)</f>
        <v>Zone 1</v>
      </c>
    </row>
    <row r="5544" spans="1:8" x14ac:dyDescent="0.25">
      <c r="A5544" t="s">
        <v>372</v>
      </c>
      <c r="B5544">
        <v>56180</v>
      </c>
      <c r="C5544" t="str">
        <f t="shared" si="86"/>
        <v>56180</v>
      </c>
      <c r="D5544" t="s">
        <v>358</v>
      </c>
      <c r="E5544" t="s">
        <v>3729</v>
      </c>
      <c r="F5544" t="s">
        <v>3829</v>
      </c>
      <c r="G5544" s="144">
        <v>119.92463966999999</v>
      </c>
      <c r="H5544" t="str">
        <f>IF(VLOOKUP(A5544,$J$4:$K$19,2)="Y",IF(G5544&lt;='State Zip Codes'!$P$4,'State Zip Codes'!$P$3,IF(G5544&lt;='State Zip Codes'!$Q$4,'State Zip Codes'!$Q$3,IF(G5544&lt;='State Zip Codes'!$R$4,'State Zip Codes'!$R$3,IF(G5544&lt;='State Zip Codes'!$S$4,'State Zip Codes'!$S$3,IF(G5544&lt;='State Zip Codes'!$T$4,'State Zip Codes'!$T$3,"OUT OF TERRITORY"))))),$U$3)</f>
        <v>Zone 1</v>
      </c>
    </row>
    <row r="5545" spans="1:8" x14ac:dyDescent="0.25">
      <c r="A5545" t="s">
        <v>372</v>
      </c>
      <c r="B5545">
        <v>55954</v>
      </c>
      <c r="C5545" t="str">
        <f t="shared" si="86"/>
        <v>55954</v>
      </c>
      <c r="D5545" t="s">
        <v>358</v>
      </c>
      <c r="E5545" t="s">
        <v>2196</v>
      </c>
      <c r="F5545" t="s">
        <v>3830</v>
      </c>
      <c r="G5545" s="144">
        <v>120.54601086</v>
      </c>
      <c r="H5545" t="str">
        <f>IF(VLOOKUP(A5545,$J$4:$K$19,2)="Y",IF(G5545&lt;='State Zip Codes'!$P$4,'State Zip Codes'!$P$3,IF(G5545&lt;='State Zip Codes'!$Q$4,'State Zip Codes'!$Q$3,IF(G5545&lt;='State Zip Codes'!$R$4,'State Zip Codes'!$R$3,IF(G5545&lt;='State Zip Codes'!$S$4,'State Zip Codes'!$S$3,IF(G5545&lt;='State Zip Codes'!$T$4,'State Zip Codes'!$T$3,"OUT OF TERRITORY"))))),$U$3)</f>
        <v>Zone 2</v>
      </c>
    </row>
    <row r="5546" spans="1:8" x14ac:dyDescent="0.25">
      <c r="A5546" t="s">
        <v>372</v>
      </c>
      <c r="B5546">
        <v>55718</v>
      </c>
      <c r="C5546" t="str">
        <f t="shared" si="86"/>
        <v>55718</v>
      </c>
      <c r="D5546" t="s">
        <v>358</v>
      </c>
      <c r="E5546" t="s">
        <v>3782</v>
      </c>
      <c r="F5546" t="s">
        <v>3782</v>
      </c>
      <c r="G5546" s="144">
        <v>121.16738204999999</v>
      </c>
      <c r="H5546" t="str">
        <f>IF(VLOOKUP(A5546,$J$4:$K$19,2)="Y",IF(G5546&lt;='State Zip Codes'!$P$4,'State Zip Codes'!$P$3,IF(G5546&lt;='State Zip Codes'!$Q$4,'State Zip Codes'!$Q$3,IF(G5546&lt;='State Zip Codes'!$R$4,'State Zip Codes'!$R$3,IF(G5546&lt;='State Zip Codes'!$S$4,'State Zip Codes'!$S$3,IF(G5546&lt;='State Zip Codes'!$T$4,'State Zip Codes'!$T$3,"OUT OF TERRITORY"))))),$U$3)</f>
        <v>Zone 2</v>
      </c>
    </row>
    <row r="5547" spans="1:8" x14ac:dyDescent="0.25">
      <c r="A5547" t="s">
        <v>372</v>
      </c>
      <c r="B5547">
        <v>56308</v>
      </c>
      <c r="C5547" t="str">
        <f t="shared" si="86"/>
        <v>56308</v>
      </c>
      <c r="D5547" t="s">
        <v>358</v>
      </c>
      <c r="E5547" t="s">
        <v>400</v>
      </c>
      <c r="F5547" t="s">
        <v>2571</v>
      </c>
      <c r="G5547" s="144">
        <v>121.16738204999999</v>
      </c>
      <c r="H5547" t="str">
        <f>IF(VLOOKUP(A5547,$J$4:$K$19,2)="Y",IF(G5547&lt;='State Zip Codes'!$P$4,'State Zip Codes'!$P$3,IF(G5547&lt;='State Zip Codes'!$Q$4,'State Zip Codes'!$Q$3,IF(G5547&lt;='State Zip Codes'!$R$4,'State Zip Codes'!$R$3,IF(G5547&lt;='State Zip Codes'!$S$4,'State Zip Codes'!$S$3,IF(G5547&lt;='State Zip Codes'!$T$4,'State Zip Codes'!$T$3,"OUT OF TERRITORY"))))),$U$3)</f>
        <v>Zone 2</v>
      </c>
    </row>
    <row r="5548" spans="1:8" x14ac:dyDescent="0.25">
      <c r="A5548" t="s">
        <v>372</v>
      </c>
      <c r="B5548">
        <v>56226</v>
      </c>
      <c r="C5548" t="str">
        <f t="shared" si="86"/>
        <v>56226</v>
      </c>
      <c r="D5548" t="s">
        <v>358</v>
      </c>
      <c r="E5548" t="s">
        <v>3761</v>
      </c>
      <c r="F5548" t="s">
        <v>3831</v>
      </c>
      <c r="G5548" s="144">
        <v>121.16738204999999</v>
      </c>
      <c r="H5548" t="str">
        <f>IF(VLOOKUP(A5548,$J$4:$K$19,2)="Y",IF(G5548&lt;='State Zip Codes'!$P$4,'State Zip Codes'!$P$3,IF(G5548&lt;='State Zip Codes'!$Q$4,'State Zip Codes'!$Q$3,IF(G5548&lt;='State Zip Codes'!$R$4,'State Zip Codes'!$R$3,IF(G5548&lt;='State Zip Codes'!$S$4,'State Zip Codes'!$S$3,IF(G5548&lt;='State Zip Codes'!$T$4,'State Zip Codes'!$T$3,"OUT OF TERRITORY"))))),$U$3)</f>
        <v>Zone 2</v>
      </c>
    </row>
    <row r="5549" spans="1:8" x14ac:dyDescent="0.25">
      <c r="A5549" t="s">
        <v>372</v>
      </c>
      <c r="B5549">
        <v>55780</v>
      </c>
      <c r="C5549" t="str">
        <f t="shared" si="86"/>
        <v>55780</v>
      </c>
      <c r="D5549" t="s">
        <v>358</v>
      </c>
      <c r="E5549" t="s">
        <v>3782</v>
      </c>
      <c r="F5549" t="s">
        <v>3832</v>
      </c>
      <c r="G5549" s="144">
        <v>121.16738204999999</v>
      </c>
      <c r="H5549" t="str">
        <f>IF(VLOOKUP(A5549,$J$4:$K$19,2)="Y",IF(G5549&lt;='State Zip Codes'!$P$4,'State Zip Codes'!$P$3,IF(G5549&lt;='State Zip Codes'!$Q$4,'State Zip Codes'!$Q$3,IF(G5549&lt;='State Zip Codes'!$R$4,'State Zip Codes'!$R$3,IF(G5549&lt;='State Zip Codes'!$S$4,'State Zip Codes'!$S$3,IF(G5549&lt;='State Zip Codes'!$T$4,'State Zip Codes'!$T$3,"OUT OF TERRITORY"))))),$U$3)</f>
        <v>Zone 2</v>
      </c>
    </row>
    <row r="5550" spans="1:8" x14ac:dyDescent="0.25">
      <c r="A5550" t="s">
        <v>372</v>
      </c>
      <c r="B5550">
        <v>56349</v>
      </c>
      <c r="C5550" t="str">
        <f t="shared" si="86"/>
        <v>56349</v>
      </c>
      <c r="D5550" t="s">
        <v>358</v>
      </c>
      <c r="E5550" t="s">
        <v>2468</v>
      </c>
      <c r="F5550" t="s">
        <v>3833</v>
      </c>
      <c r="G5550" s="144">
        <v>121.78875323999999</v>
      </c>
      <c r="H5550" t="str">
        <f>IF(VLOOKUP(A5550,$J$4:$K$19,2)="Y",IF(G5550&lt;='State Zip Codes'!$P$4,'State Zip Codes'!$P$3,IF(G5550&lt;='State Zip Codes'!$Q$4,'State Zip Codes'!$Q$3,IF(G5550&lt;='State Zip Codes'!$R$4,'State Zip Codes'!$R$3,IF(G5550&lt;='State Zip Codes'!$S$4,'State Zip Codes'!$S$3,IF(G5550&lt;='State Zip Codes'!$T$4,'State Zip Codes'!$T$3,"OUT OF TERRITORY"))))),$U$3)</f>
        <v>Zone 2</v>
      </c>
    </row>
    <row r="5551" spans="1:8" x14ac:dyDescent="0.25">
      <c r="A5551" t="s">
        <v>372</v>
      </c>
      <c r="B5551">
        <v>55798</v>
      </c>
      <c r="C5551" t="str">
        <f t="shared" si="86"/>
        <v>55798</v>
      </c>
      <c r="D5551" t="s">
        <v>358</v>
      </c>
      <c r="E5551" t="s">
        <v>3782</v>
      </c>
      <c r="F5551" t="s">
        <v>3553</v>
      </c>
      <c r="G5551" s="144">
        <v>121.78875323999999</v>
      </c>
      <c r="H5551" t="str">
        <f>IF(VLOOKUP(A5551,$J$4:$K$19,2)="Y",IF(G5551&lt;='State Zip Codes'!$P$4,'State Zip Codes'!$P$3,IF(G5551&lt;='State Zip Codes'!$Q$4,'State Zip Codes'!$Q$3,IF(G5551&lt;='State Zip Codes'!$R$4,'State Zip Codes'!$R$3,IF(G5551&lt;='State Zip Codes'!$S$4,'State Zip Codes'!$S$3,IF(G5551&lt;='State Zip Codes'!$T$4,'State Zip Codes'!$T$3,"OUT OF TERRITORY"))))),$U$3)</f>
        <v>Zone 2</v>
      </c>
    </row>
    <row r="5552" spans="1:8" x14ac:dyDescent="0.25">
      <c r="A5552" t="s">
        <v>372</v>
      </c>
      <c r="B5552">
        <v>56469</v>
      </c>
      <c r="C5552" t="str">
        <f t="shared" si="86"/>
        <v>56469</v>
      </c>
      <c r="D5552" t="s">
        <v>358</v>
      </c>
      <c r="E5552" t="s">
        <v>3732</v>
      </c>
      <c r="F5552" t="s">
        <v>688</v>
      </c>
      <c r="G5552" s="144">
        <v>121.78875323999999</v>
      </c>
      <c r="H5552" t="str">
        <f>IF(VLOOKUP(A5552,$J$4:$K$19,2)="Y",IF(G5552&lt;='State Zip Codes'!$P$4,'State Zip Codes'!$P$3,IF(G5552&lt;='State Zip Codes'!$Q$4,'State Zip Codes'!$Q$3,IF(G5552&lt;='State Zip Codes'!$R$4,'State Zip Codes'!$R$3,IF(G5552&lt;='State Zip Codes'!$S$4,'State Zip Codes'!$S$3,IF(G5552&lt;='State Zip Codes'!$T$4,'State Zip Codes'!$T$3,"OUT OF TERRITORY"))))),$U$3)</f>
        <v>Zone 2</v>
      </c>
    </row>
    <row r="5553" spans="1:8" x14ac:dyDescent="0.25">
      <c r="A5553" t="s">
        <v>372</v>
      </c>
      <c r="B5553">
        <v>56437</v>
      </c>
      <c r="C5553" t="str">
        <f t="shared" si="86"/>
        <v>56437</v>
      </c>
      <c r="D5553" t="s">
        <v>358</v>
      </c>
      <c r="E5553" t="s">
        <v>3214</v>
      </c>
      <c r="F5553" t="s">
        <v>3834</v>
      </c>
      <c r="G5553" s="144">
        <v>121.78875323999999</v>
      </c>
      <c r="H5553" t="str">
        <f>IF(VLOOKUP(A5553,$J$4:$K$19,2)="Y",IF(G5553&lt;='State Zip Codes'!$P$4,'State Zip Codes'!$P$3,IF(G5553&lt;='State Zip Codes'!$Q$4,'State Zip Codes'!$Q$3,IF(G5553&lt;='State Zip Codes'!$R$4,'State Zip Codes'!$R$3,IF(G5553&lt;='State Zip Codes'!$S$4,'State Zip Codes'!$S$3,IF(G5553&lt;='State Zip Codes'!$T$4,'State Zip Codes'!$T$3,"OUT OF TERRITORY"))))),$U$3)</f>
        <v>Zone 2</v>
      </c>
    </row>
    <row r="5554" spans="1:8" x14ac:dyDescent="0.25">
      <c r="A5554" t="s">
        <v>372</v>
      </c>
      <c r="B5554">
        <v>56245</v>
      </c>
      <c r="C5554" t="str">
        <f t="shared" si="86"/>
        <v>56245</v>
      </c>
      <c r="D5554" t="s">
        <v>358</v>
      </c>
      <c r="E5554" t="s">
        <v>3791</v>
      </c>
      <c r="F5554" t="s">
        <v>3835</v>
      </c>
      <c r="G5554" s="144">
        <v>122.41012443</v>
      </c>
      <c r="H5554" t="str">
        <f>IF(VLOOKUP(A5554,$J$4:$K$19,2)="Y",IF(G5554&lt;='State Zip Codes'!$P$4,'State Zip Codes'!$P$3,IF(G5554&lt;='State Zip Codes'!$Q$4,'State Zip Codes'!$Q$3,IF(G5554&lt;='State Zip Codes'!$R$4,'State Zip Codes'!$R$3,IF(G5554&lt;='State Zip Codes'!$S$4,'State Zip Codes'!$S$3,IF(G5554&lt;='State Zip Codes'!$T$4,'State Zip Codes'!$T$3,"OUT OF TERRITORY"))))),$U$3)</f>
        <v>Zone 2</v>
      </c>
    </row>
    <row r="5555" spans="1:8" x14ac:dyDescent="0.25">
      <c r="A5555" t="s">
        <v>372</v>
      </c>
      <c r="B5555">
        <v>56101</v>
      </c>
      <c r="C5555" t="str">
        <f t="shared" si="86"/>
        <v>56101</v>
      </c>
      <c r="D5555" t="s">
        <v>358</v>
      </c>
      <c r="E5555" t="s">
        <v>1355</v>
      </c>
      <c r="F5555" t="s">
        <v>3836</v>
      </c>
      <c r="G5555" s="144">
        <v>122.41012443</v>
      </c>
      <c r="H5555" t="str">
        <f>IF(VLOOKUP(A5555,$J$4:$K$19,2)="Y",IF(G5555&lt;='State Zip Codes'!$P$4,'State Zip Codes'!$P$3,IF(G5555&lt;='State Zip Codes'!$Q$4,'State Zip Codes'!$Q$3,IF(G5555&lt;='State Zip Codes'!$R$4,'State Zip Codes'!$R$3,IF(G5555&lt;='State Zip Codes'!$S$4,'State Zip Codes'!$S$3,IF(G5555&lt;='State Zip Codes'!$T$4,'State Zip Codes'!$T$3,"OUT OF TERRITORY"))))),$U$3)</f>
        <v>Zone 2</v>
      </c>
    </row>
    <row r="5556" spans="1:8" x14ac:dyDescent="0.25">
      <c r="A5556" t="s">
        <v>372</v>
      </c>
      <c r="B5556">
        <v>56479</v>
      </c>
      <c r="C5556" t="str">
        <f t="shared" si="86"/>
        <v>56479</v>
      </c>
      <c r="D5556" t="s">
        <v>358</v>
      </c>
      <c r="E5556" t="s">
        <v>3837</v>
      </c>
      <c r="F5556" t="s">
        <v>3838</v>
      </c>
      <c r="G5556" s="144">
        <v>122.41012443</v>
      </c>
      <c r="H5556" t="str">
        <f>IF(VLOOKUP(A5556,$J$4:$K$19,2)="Y",IF(G5556&lt;='State Zip Codes'!$P$4,'State Zip Codes'!$P$3,IF(G5556&lt;='State Zip Codes'!$Q$4,'State Zip Codes'!$Q$3,IF(G5556&lt;='State Zip Codes'!$R$4,'State Zip Codes'!$R$3,IF(G5556&lt;='State Zip Codes'!$S$4,'State Zip Codes'!$S$3,IF(G5556&lt;='State Zip Codes'!$T$4,'State Zip Codes'!$T$3,"OUT OF TERRITORY"))))),$U$3)</f>
        <v>Zone 2</v>
      </c>
    </row>
    <row r="5557" spans="1:8" x14ac:dyDescent="0.25">
      <c r="A5557" t="s">
        <v>372</v>
      </c>
      <c r="B5557">
        <v>56111</v>
      </c>
      <c r="C5557" t="str">
        <f t="shared" si="86"/>
        <v>56111</v>
      </c>
      <c r="D5557" t="s">
        <v>358</v>
      </c>
      <c r="E5557" t="s">
        <v>542</v>
      </c>
      <c r="F5557" t="s">
        <v>1973</v>
      </c>
      <c r="G5557" s="144">
        <v>123.03149561999999</v>
      </c>
      <c r="H5557" t="str">
        <f>IF(VLOOKUP(A5557,$J$4:$K$19,2)="Y",IF(G5557&lt;='State Zip Codes'!$P$4,'State Zip Codes'!$P$3,IF(G5557&lt;='State Zip Codes'!$Q$4,'State Zip Codes'!$Q$3,IF(G5557&lt;='State Zip Codes'!$R$4,'State Zip Codes'!$R$3,IF(G5557&lt;='State Zip Codes'!$S$4,'State Zip Codes'!$S$3,IF(G5557&lt;='State Zip Codes'!$T$4,'State Zip Codes'!$T$3,"OUT OF TERRITORY"))))),$U$3)</f>
        <v>Zone 2</v>
      </c>
    </row>
    <row r="5558" spans="1:8" x14ac:dyDescent="0.25">
      <c r="A5558" t="s">
        <v>372</v>
      </c>
      <c r="B5558">
        <v>56127</v>
      </c>
      <c r="C5558" t="str">
        <f t="shared" si="86"/>
        <v>56127</v>
      </c>
      <c r="D5558" t="s">
        <v>358</v>
      </c>
      <c r="E5558" t="s">
        <v>976</v>
      </c>
      <c r="F5558" t="s">
        <v>3839</v>
      </c>
      <c r="G5558" s="144">
        <v>123.03149561999999</v>
      </c>
      <c r="H5558" t="str">
        <f>IF(VLOOKUP(A5558,$J$4:$K$19,2)="Y",IF(G5558&lt;='State Zip Codes'!$P$4,'State Zip Codes'!$P$3,IF(G5558&lt;='State Zip Codes'!$Q$4,'State Zip Codes'!$Q$3,IF(G5558&lt;='State Zip Codes'!$R$4,'State Zip Codes'!$R$3,IF(G5558&lt;='State Zip Codes'!$S$4,'State Zip Codes'!$S$3,IF(G5558&lt;='State Zip Codes'!$T$4,'State Zip Codes'!$T$3,"OUT OF TERRITORY"))))),$U$3)</f>
        <v>Zone 2</v>
      </c>
    </row>
    <row r="5559" spans="1:8" x14ac:dyDescent="0.25">
      <c r="A5559" t="s">
        <v>372</v>
      </c>
      <c r="B5559">
        <v>56231</v>
      </c>
      <c r="C5559" t="str">
        <f t="shared" si="86"/>
        <v>56231</v>
      </c>
      <c r="D5559" t="s">
        <v>358</v>
      </c>
      <c r="E5559" t="s">
        <v>3761</v>
      </c>
      <c r="F5559" t="s">
        <v>1859</v>
      </c>
      <c r="G5559" s="144">
        <v>123.03149561999999</v>
      </c>
      <c r="H5559" t="str">
        <f>IF(VLOOKUP(A5559,$J$4:$K$19,2)="Y",IF(G5559&lt;='State Zip Codes'!$P$4,'State Zip Codes'!$P$3,IF(G5559&lt;='State Zip Codes'!$Q$4,'State Zip Codes'!$Q$3,IF(G5559&lt;='State Zip Codes'!$R$4,'State Zip Codes'!$R$3,IF(G5559&lt;='State Zip Codes'!$S$4,'State Zip Codes'!$S$3,IF(G5559&lt;='State Zip Codes'!$T$4,'State Zip Codes'!$T$3,"OUT OF TERRITORY"))))),$U$3)</f>
        <v>Zone 2</v>
      </c>
    </row>
    <row r="5560" spans="1:8" x14ac:dyDescent="0.25">
      <c r="A5560" t="s">
        <v>372</v>
      </c>
      <c r="B5560">
        <v>56354</v>
      </c>
      <c r="C5560" t="str">
        <f t="shared" si="86"/>
        <v>56354</v>
      </c>
      <c r="D5560" t="s">
        <v>358</v>
      </c>
      <c r="E5560" t="s">
        <v>400</v>
      </c>
      <c r="F5560" t="s">
        <v>3840</v>
      </c>
      <c r="G5560" s="144">
        <v>123.65286680999999</v>
      </c>
      <c r="H5560" t="str">
        <f>IF(VLOOKUP(A5560,$J$4:$K$19,2)="Y",IF(G5560&lt;='State Zip Codes'!$P$4,'State Zip Codes'!$P$3,IF(G5560&lt;='State Zip Codes'!$Q$4,'State Zip Codes'!$Q$3,IF(G5560&lt;='State Zip Codes'!$R$4,'State Zip Codes'!$R$3,IF(G5560&lt;='State Zip Codes'!$S$4,'State Zip Codes'!$S$3,IF(G5560&lt;='State Zip Codes'!$T$4,'State Zip Codes'!$T$3,"OUT OF TERRITORY"))))),$U$3)</f>
        <v>Zone 2</v>
      </c>
    </row>
    <row r="5561" spans="1:8" x14ac:dyDescent="0.25">
      <c r="A5561" t="s">
        <v>372</v>
      </c>
      <c r="B5561">
        <v>55947</v>
      </c>
      <c r="C5561" t="str">
        <f t="shared" si="86"/>
        <v>55947</v>
      </c>
      <c r="D5561" t="s">
        <v>358</v>
      </c>
      <c r="E5561" t="s">
        <v>3818</v>
      </c>
      <c r="F5561" t="s">
        <v>3841</v>
      </c>
      <c r="G5561" s="144">
        <v>123.65286680999999</v>
      </c>
      <c r="H5561" t="str">
        <f>IF(VLOOKUP(A5561,$J$4:$K$19,2)="Y",IF(G5561&lt;='State Zip Codes'!$P$4,'State Zip Codes'!$P$3,IF(G5561&lt;='State Zip Codes'!$Q$4,'State Zip Codes'!$Q$3,IF(G5561&lt;='State Zip Codes'!$R$4,'State Zip Codes'!$R$3,IF(G5561&lt;='State Zip Codes'!$S$4,'State Zip Codes'!$S$3,IF(G5561&lt;='State Zip Codes'!$T$4,'State Zip Codes'!$T$3,"OUT OF TERRITORY"))))),$U$3)</f>
        <v>Zone 2</v>
      </c>
    </row>
    <row r="5562" spans="1:8" x14ac:dyDescent="0.25">
      <c r="A5562" t="s">
        <v>372</v>
      </c>
      <c r="B5562">
        <v>56143</v>
      </c>
      <c r="C5562" t="str">
        <f t="shared" si="86"/>
        <v>56143</v>
      </c>
      <c r="D5562" t="s">
        <v>358</v>
      </c>
      <c r="E5562" t="s">
        <v>542</v>
      </c>
      <c r="F5562" t="s">
        <v>542</v>
      </c>
      <c r="G5562" s="144">
        <v>123.65286680999999</v>
      </c>
      <c r="H5562" t="str">
        <f>IF(VLOOKUP(A5562,$J$4:$K$19,2)="Y",IF(G5562&lt;='State Zip Codes'!$P$4,'State Zip Codes'!$P$3,IF(G5562&lt;='State Zip Codes'!$Q$4,'State Zip Codes'!$Q$3,IF(G5562&lt;='State Zip Codes'!$R$4,'State Zip Codes'!$R$3,IF(G5562&lt;='State Zip Codes'!$S$4,'State Zip Codes'!$S$3,IF(G5562&lt;='State Zip Codes'!$T$4,'State Zip Codes'!$T$3,"OUT OF TERRITORY"))))),$U$3)</f>
        <v>Zone 2</v>
      </c>
    </row>
    <row r="5563" spans="1:8" x14ac:dyDescent="0.25">
      <c r="A5563" t="s">
        <v>372</v>
      </c>
      <c r="B5563">
        <v>56229</v>
      </c>
      <c r="C5563" t="str">
        <f t="shared" si="86"/>
        <v>56229</v>
      </c>
      <c r="D5563" t="s">
        <v>358</v>
      </c>
      <c r="E5563" t="s">
        <v>3357</v>
      </c>
      <c r="F5563" t="s">
        <v>1355</v>
      </c>
      <c r="G5563" s="144">
        <v>123.65286680999999</v>
      </c>
      <c r="H5563" t="str">
        <f>IF(VLOOKUP(A5563,$J$4:$K$19,2)="Y",IF(G5563&lt;='State Zip Codes'!$P$4,'State Zip Codes'!$P$3,IF(G5563&lt;='State Zip Codes'!$Q$4,'State Zip Codes'!$Q$3,IF(G5563&lt;='State Zip Codes'!$R$4,'State Zip Codes'!$R$3,IF(G5563&lt;='State Zip Codes'!$S$4,'State Zip Codes'!$S$3,IF(G5563&lt;='State Zip Codes'!$T$4,'State Zip Codes'!$T$3,"OUT OF TERRITORY"))))),$U$3)</f>
        <v>Zone 2</v>
      </c>
    </row>
    <row r="5564" spans="1:8" x14ac:dyDescent="0.25">
      <c r="A5564" t="s">
        <v>372</v>
      </c>
      <c r="B5564">
        <v>56323</v>
      </c>
      <c r="C5564" t="str">
        <f t="shared" si="86"/>
        <v>56323</v>
      </c>
      <c r="D5564" t="s">
        <v>358</v>
      </c>
      <c r="E5564" t="s">
        <v>2468</v>
      </c>
      <c r="F5564" t="s">
        <v>3842</v>
      </c>
      <c r="G5564" s="144">
        <v>124.274238</v>
      </c>
      <c r="H5564" t="str">
        <f>IF(VLOOKUP(A5564,$J$4:$K$19,2)="Y",IF(G5564&lt;='State Zip Codes'!$P$4,'State Zip Codes'!$P$3,IF(G5564&lt;='State Zip Codes'!$Q$4,'State Zip Codes'!$Q$3,IF(G5564&lt;='State Zip Codes'!$R$4,'State Zip Codes'!$R$3,IF(G5564&lt;='State Zip Codes'!$S$4,'State Zip Codes'!$S$3,IF(G5564&lt;='State Zip Codes'!$T$4,'State Zip Codes'!$T$3,"OUT OF TERRITORY"))))),$U$3)</f>
        <v>Zone 2</v>
      </c>
    </row>
    <row r="5565" spans="1:8" x14ac:dyDescent="0.25">
      <c r="A5565" t="s">
        <v>372</v>
      </c>
      <c r="B5565">
        <v>56183</v>
      </c>
      <c r="C5565" t="str">
        <f t="shared" si="86"/>
        <v>56183</v>
      </c>
      <c r="D5565" t="s">
        <v>358</v>
      </c>
      <c r="E5565" t="s">
        <v>1355</v>
      </c>
      <c r="F5565" t="s">
        <v>3843</v>
      </c>
      <c r="G5565" s="144">
        <v>124.89560918999999</v>
      </c>
      <c r="H5565" t="str">
        <f>IF(VLOOKUP(A5565,$J$4:$K$19,2)="Y",IF(G5565&lt;='State Zip Codes'!$P$4,'State Zip Codes'!$P$3,IF(G5565&lt;='State Zip Codes'!$Q$4,'State Zip Codes'!$Q$3,IF(G5565&lt;='State Zip Codes'!$R$4,'State Zip Codes'!$R$3,IF(G5565&lt;='State Zip Codes'!$S$4,'State Zip Codes'!$S$3,IF(G5565&lt;='State Zip Codes'!$T$4,'State Zip Codes'!$T$3,"OUT OF TERRITORY"))))),$U$3)</f>
        <v>Zone 2</v>
      </c>
    </row>
    <row r="5566" spans="1:8" x14ac:dyDescent="0.25">
      <c r="A5566" t="s">
        <v>372</v>
      </c>
      <c r="B5566">
        <v>56442</v>
      </c>
      <c r="C5566" t="str">
        <f t="shared" si="86"/>
        <v>56442</v>
      </c>
      <c r="D5566" t="s">
        <v>358</v>
      </c>
      <c r="E5566" t="s">
        <v>3734</v>
      </c>
      <c r="F5566" t="s">
        <v>3844</v>
      </c>
      <c r="G5566" s="144">
        <v>124.89560918999999</v>
      </c>
      <c r="H5566" t="str">
        <f>IF(VLOOKUP(A5566,$J$4:$K$19,2)="Y",IF(G5566&lt;='State Zip Codes'!$P$4,'State Zip Codes'!$P$3,IF(G5566&lt;='State Zip Codes'!$Q$4,'State Zip Codes'!$Q$3,IF(G5566&lt;='State Zip Codes'!$R$4,'State Zip Codes'!$R$3,IF(G5566&lt;='State Zip Codes'!$S$4,'State Zip Codes'!$S$3,IF(G5566&lt;='State Zip Codes'!$T$4,'State Zip Codes'!$T$3,"OUT OF TERRITORY"))))),$U$3)</f>
        <v>Zone 2</v>
      </c>
    </row>
    <row r="5567" spans="1:8" x14ac:dyDescent="0.25">
      <c r="A5567" t="s">
        <v>372</v>
      </c>
      <c r="B5567">
        <v>56295</v>
      </c>
      <c r="C5567" t="str">
        <f t="shared" si="86"/>
        <v>56295</v>
      </c>
      <c r="D5567" t="s">
        <v>358</v>
      </c>
      <c r="E5567" t="s">
        <v>3768</v>
      </c>
      <c r="F5567" t="s">
        <v>2175</v>
      </c>
      <c r="G5567" s="144">
        <v>124.89560918999999</v>
      </c>
      <c r="H5567" t="str">
        <f>IF(VLOOKUP(A5567,$J$4:$K$19,2)="Y",IF(G5567&lt;='State Zip Codes'!$P$4,'State Zip Codes'!$P$3,IF(G5567&lt;='State Zip Codes'!$Q$4,'State Zip Codes'!$Q$3,IF(G5567&lt;='State Zip Codes'!$R$4,'State Zip Codes'!$R$3,IF(G5567&lt;='State Zip Codes'!$S$4,'State Zip Codes'!$S$3,IF(G5567&lt;='State Zip Codes'!$T$4,'State Zip Codes'!$T$3,"OUT OF TERRITORY"))))),$U$3)</f>
        <v>Zone 2</v>
      </c>
    </row>
    <row r="5568" spans="1:8" x14ac:dyDescent="0.25">
      <c r="A5568" t="s">
        <v>372</v>
      </c>
      <c r="B5568">
        <v>55974</v>
      </c>
      <c r="C5568" t="str">
        <f t="shared" si="86"/>
        <v>55974</v>
      </c>
      <c r="D5568" t="s">
        <v>358</v>
      </c>
      <c r="E5568" t="s">
        <v>3818</v>
      </c>
      <c r="F5568" t="s">
        <v>1619</v>
      </c>
      <c r="G5568" s="144">
        <v>125.51698037999999</v>
      </c>
      <c r="H5568" t="str">
        <f>IF(VLOOKUP(A5568,$J$4:$K$19,2)="Y",IF(G5568&lt;='State Zip Codes'!$P$4,'State Zip Codes'!$P$3,IF(G5568&lt;='State Zip Codes'!$Q$4,'State Zip Codes'!$Q$3,IF(G5568&lt;='State Zip Codes'!$R$4,'State Zip Codes'!$R$3,IF(G5568&lt;='State Zip Codes'!$S$4,'State Zip Codes'!$S$3,IF(G5568&lt;='State Zip Codes'!$T$4,'State Zip Codes'!$T$3,"OUT OF TERRITORY"))))),$U$3)</f>
        <v>Zone 2</v>
      </c>
    </row>
    <row r="5569" spans="1:8" x14ac:dyDescent="0.25">
      <c r="A5569" t="s">
        <v>372</v>
      </c>
      <c r="B5569">
        <v>56447</v>
      </c>
      <c r="C5569" t="str">
        <f t="shared" si="86"/>
        <v>56447</v>
      </c>
      <c r="D5569" t="s">
        <v>358</v>
      </c>
      <c r="E5569" t="s">
        <v>3734</v>
      </c>
      <c r="F5569" t="s">
        <v>3845</v>
      </c>
      <c r="G5569" s="144">
        <v>125.51698037999999</v>
      </c>
      <c r="H5569" t="str">
        <f>IF(VLOOKUP(A5569,$J$4:$K$19,2)="Y",IF(G5569&lt;='State Zip Codes'!$P$4,'State Zip Codes'!$P$3,IF(G5569&lt;='State Zip Codes'!$Q$4,'State Zip Codes'!$Q$3,IF(G5569&lt;='State Zip Codes'!$R$4,'State Zip Codes'!$R$3,IF(G5569&lt;='State Zip Codes'!$S$4,'State Zip Codes'!$S$3,IF(G5569&lt;='State Zip Codes'!$T$4,'State Zip Codes'!$T$3,"OUT OF TERRITORY"))))),$U$3)</f>
        <v>Zone 2</v>
      </c>
    </row>
    <row r="5570" spans="1:8" x14ac:dyDescent="0.25">
      <c r="A5570" t="s">
        <v>372</v>
      </c>
      <c r="B5570">
        <v>56434</v>
      </c>
      <c r="C5570" t="str">
        <f t="shared" si="86"/>
        <v>56434</v>
      </c>
      <c r="D5570" t="s">
        <v>358</v>
      </c>
      <c r="E5570" t="s">
        <v>3837</v>
      </c>
      <c r="F5570" t="s">
        <v>3846</v>
      </c>
      <c r="G5570" s="144">
        <v>126.13835157</v>
      </c>
      <c r="H5570" t="str">
        <f>IF(VLOOKUP(A5570,$J$4:$K$19,2)="Y",IF(G5570&lt;='State Zip Codes'!$P$4,'State Zip Codes'!$P$3,IF(G5570&lt;='State Zip Codes'!$Q$4,'State Zip Codes'!$Q$3,IF(G5570&lt;='State Zip Codes'!$R$4,'State Zip Codes'!$R$3,IF(G5570&lt;='State Zip Codes'!$S$4,'State Zip Codes'!$S$3,IF(G5570&lt;='State Zip Codes'!$T$4,'State Zip Codes'!$T$3,"OUT OF TERRITORY"))))),$U$3)</f>
        <v>Zone 2</v>
      </c>
    </row>
    <row r="5571" spans="1:8" x14ac:dyDescent="0.25">
      <c r="A5571" t="s">
        <v>372</v>
      </c>
      <c r="B5571">
        <v>56472</v>
      </c>
      <c r="C5571" t="str">
        <f t="shared" si="86"/>
        <v>56472</v>
      </c>
      <c r="D5571" t="s">
        <v>358</v>
      </c>
      <c r="E5571" t="s">
        <v>3734</v>
      </c>
      <c r="F5571" t="s">
        <v>3847</v>
      </c>
      <c r="G5571" s="144">
        <v>126.13835157</v>
      </c>
      <c r="H5571" t="str">
        <f>IF(VLOOKUP(A5571,$J$4:$K$19,2)="Y",IF(G5571&lt;='State Zip Codes'!$P$4,'State Zip Codes'!$P$3,IF(G5571&lt;='State Zip Codes'!$Q$4,'State Zip Codes'!$Q$3,IF(G5571&lt;='State Zip Codes'!$R$4,'State Zip Codes'!$R$3,IF(G5571&lt;='State Zip Codes'!$S$4,'State Zip Codes'!$S$3,IF(G5571&lt;='State Zip Codes'!$T$4,'State Zip Codes'!$T$3,"OUT OF TERRITORY"))))),$U$3)</f>
        <v>Zone 2</v>
      </c>
    </row>
    <row r="5572" spans="1:8" x14ac:dyDescent="0.25">
      <c r="A5572" t="s">
        <v>372</v>
      </c>
      <c r="B5572">
        <v>56258</v>
      </c>
      <c r="C5572" t="str">
        <f t="shared" si="86"/>
        <v>56258</v>
      </c>
      <c r="D5572" t="s">
        <v>358</v>
      </c>
      <c r="E5572" t="s">
        <v>3357</v>
      </c>
      <c r="F5572" t="s">
        <v>1733</v>
      </c>
      <c r="G5572" s="144">
        <v>126.75972275999999</v>
      </c>
      <c r="H5572" t="str">
        <f>IF(VLOOKUP(A5572,$J$4:$K$19,2)="Y",IF(G5572&lt;='State Zip Codes'!$P$4,'State Zip Codes'!$P$3,IF(G5572&lt;='State Zip Codes'!$Q$4,'State Zip Codes'!$Q$3,IF(G5572&lt;='State Zip Codes'!$R$4,'State Zip Codes'!$R$3,IF(G5572&lt;='State Zip Codes'!$S$4,'State Zip Codes'!$S$3,IF(G5572&lt;='State Zip Codes'!$T$4,'State Zip Codes'!$T$3,"OUT OF TERRITORY"))))),$U$3)</f>
        <v>Zone 2</v>
      </c>
    </row>
    <row r="5573" spans="1:8" x14ac:dyDescent="0.25">
      <c r="A5573" t="s">
        <v>372</v>
      </c>
      <c r="B5573">
        <v>56125</v>
      </c>
      <c r="C5573" t="str">
        <f t="shared" ref="C5573:C5636" si="87">TRIM(CLEAN(B5573))</f>
        <v>56125</v>
      </c>
      <c r="D5573" t="s">
        <v>358</v>
      </c>
      <c r="E5573" t="s">
        <v>1388</v>
      </c>
      <c r="F5573" t="s">
        <v>3848</v>
      </c>
      <c r="G5573" s="144">
        <v>126.75972275999999</v>
      </c>
      <c r="H5573" t="str">
        <f>IF(VLOOKUP(A5573,$J$4:$K$19,2)="Y",IF(G5573&lt;='State Zip Codes'!$P$4,'State Zip Codes'!$P$3,IF(G5573&lt;='State Zip Codes'!$Q$4,'State Zip Codes'!$Q$3,IF(G5573&lt;='State Zip Codes'!$R$4,'State Zip Codes'!$R$3,IF(G5573&lt;='State Zip Codes'!$S$4,'State Zip Codes'!$S$3,IF(G5573&lt;='State Zip Codes'!$T$4,'State Zip Codes'!$T$3,"OUT OF TERRITORY"))))),$U$3)</f>
        <v>Zone 2</v>
      </c>
    </row>
    <row r="5574" spans="1:8" x14ac:dyDescent="0.25">
      <c r="A5574" t="s">
        <v>372</v>
      </c>
      <c r="B5574">
        <v>55720</v>
      </c>
      <c r="C5574" t="str">
        <f t="shared" si="87"/>
        <v>55720</v>
      </c>
      <c r="D5574" t="s">
        <v>358</v>
      </c>
      <c r="E5574" t="s">
        <v>3782</v>
      </c>
      <c r="F5574" t="s">
        <v>3849</v>
      </c>
      <c r="G5574" s="144">
        <v>127.38109394999999</v>
      </c>
      <c r="H5574" t="str">
        <f>IF(VLOOKUP(A5574,$J$4:$K$19,2)="Y",IF(G5574&lt;='State Zip Codes'!$P$4,'State Zip Codes'!$P$3,IF(G5574&lt;='State Zip Codes'!$Q$4,'State Zip Codes'!$Q$3,IF(G5574&lt;='State Zip Codes'!$R$4,'State Zip Codes'!$R$3,IF(G5574&lt;='State Zip Codes'!$S$4,'State Zip Codes'!$S$3,IF(G5574&lt;='State Zip Codes'!$T$4,'State Zip Codes'!$T$3,"OUT OF TERRITORY"))))),$U$3)</f>
        <v>Zone 2</v>
      </c>
    </row>
    <row r="5575" spans="1:8" x14ac:dyDescent="0.25">
      <c r="A5575" t="s">
        <v>372</v>
      </c>
      <c r="B5575">
        <v>56223</v>
      </c>
      <c r="C5575" t="str">
        <f t="shared" si="87"/>
        <v>56223</v>
      </c>
      <c r="D5575" t="s">
        <v>358</v>
      </c>
      <c r="E5575" t="s">
        <v>3791</v>
      </c>
      <c r="F5575" t="s">
        <v>3850</v>
      </c>
      <c r="G5575" s="144">
        <v>127.38109394999999</v>
      </c>
      <c r="H5575" t="str">
        <f>IF(VLOOKUP(A5575,$J$4:$K$19,2)="Y",IF(G5575&lt;='State Zip Codes'!$P$4,'State Zip Codes'!$P$3,IF(G5575&lt;='State Zip Codes'!$Q$4,'State Zip Codes'!$Q$3,IF(G5575&lt;='State Zip Codes'!$R$4,'State Zip Codes'!$R$3,IF(G5575&lt;='State Zip Codes'!$S$4,'State Zip Codes'!$S$3,IF(G5575&lt;='State Zip Codes'!$T$4,'State Zip Codes'!$T$3,"OUT OF TERRITORY"))))),$U$3)</f>
        <v>Zone 2</v>
      </c>
    </row>
    <row r="5576" spans="1:8" x14ac:dyDescent="0.25">
      <c r="A5576" t="s">
        <v>372</v>
      </c>
      <c r="B5576">
        <v>56453</v>
      </c>
      <c r="C5576" t="str">
        <f t="shared" si="87"/>
        <v>56453</v>
      </c>
      <c r="D5576" t="s">
        <v>358</v>
      </c>
      <c r="E5576" t="s">
        <v>3214</v>
      </c>
      <c r="F5576" t="s">
        <v>3851</v>
      </c>
      <c r="G5576" s="144">
        <v>127.38109394999999</v>
      </c>
      <c r="H5576" t="str">
        <f>IF(VLOOKUP(A5576,$J$4:$K$19,2)="Y",IF(G5576&lt;='State Zip Codes'!$P$4,'State Zip Codes'!$P$3,IF(G5576&lt;='State Zip Codes'!$Q$4,'State Zip Codes'!$Q$3,IF(G5576&lt;='State Zip Codes'!$R$4,'State Zip Codes'!$R$3,IF(G5576&lt;='State Zip Codes'!$S$4,'State Zip Codes'!$S$3,IF(G5576&lt;='State Zip Codes'!$T$4,'State Zip Codes'!$T$3,"OUT OF TERRITORY"))))),$U$3)</f>
        <v>Zone 2</v>
      </c>
    </row>
    <row r="5577" spans="1:8" x14ac:dyDescent="0.25">
      <c r="A5577" t="s">
        <v>372</v>
      </c>
      <c r="B5577">
        <v>55733</v>
      </c>
      <c r="C5577" t="str">
        <f t="shared" si="87"/>
        <v>55733</v>
      </c>
      <c r="D5577" t="s">
        <v>358</v>
      </c>
      <c r="E5577" t="s">
        <v>3782</v>
      </c>
      <c r="F5577" t="s">
        <v>3852</v>
      </c>
      <c r="G5577" s="144">
        <v>127.38109394999999</v>
      </c>
      <c r="H5577" t="str">
        <f>IF(VLOOKUP(A5577,$J$4:$K$19,2)="Y",IF(G5577&lt;='State Zip Codes'!$P$4,'State Zip Codes'!$P$3,IF(G5577&lt;='State Zip Codes'!$Q$4,'State Zip Codes'!$Q$3,IF(G5577&lt;='State Zip Codes'!$R$4,'State Zip Codes'!$R$3,IF(G5577&lt;='State Zip Codes'!$S$4,'State Zip Codes'!$S$3,IF(G5577&lt;='State Zip Codes'!$T$4,'State Zip Codes'!$T$3,"OUT OF TERRITORY"))))),$U$3)</f>
        <v>Zone 2</v>
      </c>
    </row>
    <row r="5578" spans="1:8" x14ac:dyDescent="0.25">
      <c r="A5578" t="s">
        <v>372</v>
      </c>
      <c r="B5578">
        <v>56327</v>
      </c>
      <c r="C5578" t="str">
        <f t="shared" si="87"/>
        <v>56327</v>
      </c>
      <c r="D5578" t="s">
        <v>358</v>
      </c>
      <c r="E5578" t="s">
        <v>400</v>
      </c>
      <c r="F5578" t="s">
        <v>3853</v>
      </c>
      <c r="G5578" s="144">
        <v>128.00246514</v>
      </c>
      <c r="H5578" t="str">
        <f>IF(VLOOKUP(A5578,$J$4:$K$19,2)="Y",IF(G5578&lt;='State Zip Codes'!$P$4,'State Zip Codes'!$P$3,IF(G5578&lt;='State Zip Codes'!$Q$4,'State Zip Codes'!$Q$3,IF(G5578&lt;='State Zip Codes'!$R$4,'State Zip Codes'!$R$3,IF(G5578&lt;='State Zip Codes'!$S$4,'State Zip Codes'!$S$3,IF(G5578&lt;='State Zip Codes'!$T$4,'State Zip Codes'!$T$3,"OUT OF TERRITORY"))))),$U$3)</f>
        <v>Zone 2</v>
      </c>
    </row>
    <row r="5579" spans="1:8" x14ac:dyDescent="0.25">
      <c r="A5579" t="s">
        <v>372</v>
      </c>
      <c r="B5579">
        <v>55808</v>
      </c>
      <c r="C5579" t="str">
        <f t="shared" si="87"/>
        <v>55808</v>
      </c>
      <c r="D5579" t="s">
        <v>358</v>
      </c>
      <c r="E5579" t="s">
        <v>3854</v>
      </c>
      <c r="F5579" t="s">
        <v>3855</v>
      </c>
      <c r="G5579" s="144">
        <v>128.00246514</v>
      </c>
      <c r="H5579" t="str">
        <f>IF(VLOOKUP(A5579,$J$4:$K$19,2)="Y",IF(G5579&lt;='State Zip Codes'!$P$4,'State Zip Codes'!$P$3,IF(G5579&lt;='State Zip Codes'!$Q$4,'State Zip Codes'!$Q$3,IF(G5579&lt;='State Zip Codes'!$R$4,'State Zip Codes'!$R$3,IF(G5579&lt;='State Zip Codes'!$S$4,'State Zip Codes'!$S$3,IF(G5579&lt;='State Zip Codes'!$T$4,'State Zip Codes'!$T$3,"OUT OF TERRITORY"))))),$U$3)</f>
        <v>Zone 2</v>
      </c>
    </row>
    <row r="5580" spans="1:8" x14ac:dyDescent="0.25">
      <c r="A5580" t="s">
        <v>372</v>
      </c>
      <c r="B5580">
        <v>56262</v>
      </c>
      <c r="C5580" t="str">
        <f t="shared" si="87"/>
        <v>56262</v>
      </c>
      <c r="D5580" t="s">
        <v>358</v>
      </c>
      <c r="E5580" t="s">
        <v>3768</v>
      </c>
      <c r="F5580" t="s">
        <v>2007</v>
      </c>
      <c r="G5580" s="144">
        <v>128.00246514</v>
      </c>
      <c r="H5580" t="str">
        <f>IF(VLOOKUP(A5580,$J$4:$K$19,2)="Y",IF(G5580&lt;='State Zip Codes'!$P$4,'State Zip Codes'!$P$3,IF(G5580&lt;='State Zip Codes'!$Q$4,'State Zip Codes'!$Q$3,IF(G5580&lt;='State Zip Codes'!$R$4,'State Zip Codes'!$R$3,IF(G5580&lt;='State Zip Codes'!$S$4,'State Zip Codes'!$S$3,IF(G5580&lt;='State Zip Codes'!$T$4,'State Zip Codes'!$T$3,"OUT OF TERRITORY"))))),$U$3)</f>
        <v>Zone 2</v>
      </c>
    </row>
    <row r="5581" spans="1:8" x14ac:dyDescent="0.25">
      <c r="A5581" t="s">
        <v>372</v>
      </c>
      <c r="B5581">
        <v>56137</v>
      </c>
      <c r="C5581" t="str">
        <f t="shared" si="87"/>
        <v>56137</v>
      </c>
      <c r="D5581" t="s">
        <v>358</v>
      </c>
      <c r="E5581" t="s">
        <v>542</v>
      </c>
      <c r="F5581" t="s">
        <v>3856</v>
      </c>
      <c r="G5581" s="144">
        <v>128.62383632999999</v>
      </c>
      <c r="H5581" t="str">
        <f>IF(VLOOKUP(A5581,$J$4:$K$19,2)="Y",IF(G5581&lt;='State Zip Codes'!$P$4,'State Zip Codes'!$P$3,IF(G5581&lt;='State Zip Codes'!$Q$4,'State Zip Codes'!$Q$3,IF(G5581&lt;='State Zip Codes'!$R$4,'State Zip Codes'!$R$3,IF(G5581&lt;='State Zip Codes'!$S$4,'State Zip Codes'!$S$3,IF(G5581&lt;='State Zip Codes'!$T$4,'State Zip Codes'!$T$3,"OUT OF TERRITORY"))))),$U$3)</f>
        <v>Zone 2</v>
      </c>
    </row>
    <row r="5582" spans="1:8" x14ac:dyDescent="0.25">
      <c r="A5582" t="s">
        <v>372</v>
      </c>
      <c r="B5582">
        <v>56244</v>
      </c>
      <c r="C5582" t="str">
        <f t="shared" si="87"/>
        <v>56244</v>
      </c>
      <c r="D5582" t="s">
        <v>358</v>
      </c>
      <c r="E5582" t="s">
        <v>3857</v>
      </c>
      <c r="F5582" t="s">
        <v>2158</v>
      </c>
      <c r="G5582" s="144">
        <v>128.62383632999999</v>
      </c>
      <c r="H5582" t="str">
        <f>IF(VLOOKUP(A5582,$J$4:$K$19,2)="Y",IF(G5582&lt;='State Zip Codes'!$P$4,'State Zip Codes'!$P$3,IF(G5582&lt;='State Zip Codes'!$Q$4,'State Zip Codes'!$Q$3,IF(G5582&lt;='State Zip Codes'!$R$4,'State Zip Codes'!$R$3,IF(G5582&lt;='State Zip Codes'!$S$4,'State Zip Codes'!$S$3,IF(G5582&lt;='State Zip Codes'!$T$4,'State Zip Codes'!$T$3,"OUT OF TERRITORY"))))),$U$3)</f>
        <v>Zone 2</v>
      </c>
    </row>
    <row r="5583" spans="1:8" x14ac:dyDescent="0.25">
      <c r="A5583" t="s">
        <v>372</v>
      </c>
      <c r="B5583">
        <v>56332</v>
      </c>
      <c r="C5583" t="str">
        <f t="shared" si="87"/>
        <v>56332</v>
      </c>
      <c r="D5583" t="s">
        <v>358</v>
      </c>
      <c r="E5583" t="s">
        <v>400</v>
      </c>
      <c r="F5583" t="s">
        <v>591</v>
      </c>
      <c r="G5583" s="144">
        <v>129.24520751999998</v>
      </c>
      <c r="H5583" t="str">
        <f>IF(VLOOKUP(A5583,$J$4:$K$19,2)="Y",IF(G5583&lt;='State Zip Codes'!$P$4,'State Zip Codes'!$P$3,IF(G5583&lt;='State Zip Codes'!$Q$4,'State Zip Codes'!$Q$3,IF(G5583&lt;='State Zip Codes'!$R$4,'State Zip Codes'!$R$3,IF(G5583&lt;='State Zip Codes'!$S$4,'State Zip Codes'!$S$3,IF(G5583&lt;='State Zip Codes'!$T$4,'State Zip Codes'!$T$3,"OUT OF TERRITORY"))))),$U$3)</f>
        <v>Zone 2</v>
      </c>
    </row>
    <row r="5584" spans="1:8" x14ac:dyDescent="0.25">
      <c r="A5584" t="s">
        <v>372</v>
      </c>
      <c r="B5584">
        <v>55941</v>
      </c>
      <c r="C5584" t="str">
        <f t="shared" si="87"/>
        <v>55941</v>
      </c>
      <c r="D5584" t="s">
        <v>358</v>
      </c>
      <c r="E5584" t="s">
        <v>3818</v>
      </c>
      <c r="F5584" t="s">
        <v>3858</v>
      </c>
      <c r="G5584" s="144">
        <v>129.24520751999998</v>
      </c>
      <c r="H5584" t="str">
        <f>IF(VLOOKUP(A5584,$J$4:$K$19,2)="Y",IF(G5584&lt;='State Zip Codes'!$P$4,'State Zip Codes'!$P$3,IF(G5584&lt;='State Zip Codes'!$Q$4,'State Zip Codes'!$Q$3,IF(G5584&lt;='State Zip Codes'!$R$4,'State Zip Codes'!$R$3,IF(G5584&lt;='State Zip Codes'!$S$4,'State Zip Codes'!$S$3,IF(G5584&lt;='State Zip Codes'!$T$4,'State Zip Codes'!$T$3,"OUT OF TERRITORY"))))),$U$3)</f>
        <v>Zone 2</v>
      </c>
    </row>
    <row r="5585" spans="1:8" x14ac:dyDescent="0.25">
      <c r="A5585" t="s">
        <v>372</v>
      </c>
      <c r="B5585">
        <v>56175</v>
      </c>
      <c r="C5585" t="str">
        <f t="shared" si="87"/>
        <v>56175</v>
      </c>
      <c r="D5585" t="s">
        <v>358</v>
      </c>
      <c r="E5585" t="s">
        <v>3357</v>
      </c>
      <c r="F5585" t="s">
        <v>3859</v>
      </c>
      <c r="G5585" s="144">
        <v>129.24520751999998</v>
      </c>
      <c r="H5585" t="str">
        <f>IF(VLOOKUP(A5585,$J$4:$K$19,2)="Y",IF(G5585&lt;='State Zip Codes'!$P$4,'State Zip Codes'!$P$3,IF(G5585&lt;='State Zip Codes'!$Q$4,'State Zip Codes'!$Q$3,IF(G5585&lt;='State Zip Codes'!$R$4,'State Zip Codes'!$R$3,IF(G5585&lt;='State Zip Codes'!$S$4,'State Zip Codes'!$S$3,IF(G5585&lt;='State Zip Codes'!$T$4,'State Zip Codes'!$T$3,"OUT OF TERRITORY"))))),$U$3)</f>
        <v>Zone 2</v>
      </c>
    </row>
    <row r="5586" spans="1:8" x14ac:dyDescent="0.25">
      <c r="A5586" t="s">
        <v>372</v>
      </c>
      <c r="B5586">
        <v>56232</v>
      </c>
      <c r="C5586" t="str">
        <f t="shared" si="87"/>
        <v>56232</v>
      </c>
      <c r="D5586" t="s">
        <v>358</v>
      </c>
      <c r="E5586" t="s">
        <v>3860</v>
      </c>
      <c r="F5586" t="s">
        <v>2058</v>
      </c>
      <c r="G5586" s="144">
        <v>129.86657871</v>
      </c>
      <c r="H5586" t="str">
        <f>IF(VLOOKUP(A5586,$J$4:$K$19,2)="Y",IF(G5586&lt;='State Zip Codes'!$P$4,'State Zip Codes'!$P$3,IF(G5586&lt;='State Zip Codes'!$Q$4,'State Zip Codes'!$Q$3,IF(G5586&lt;='State Zip Codes'!$R$4,'State Zip Codes'!$R$3,IF(G5586&lt;='State Zip Codes'!$S$4,'State Zip Codes'!$S$3,IF(G5586&lt;='State Zip Codes'!$T$4,'State Zip Codes'!$T$3,"OUT OF TERRITORY"))))),$U$3)</f>
        <v>Zone 2</v>
      </c>
    </row>
    <row r="5587" spans="1:8" x14ac:dyDescent="0.25">
      <c r="A5587" t="s">
        <v>372</v>
      </c>
      <c r="B5587">
        <v>56343</v>
      </c>
      <c r="C5587" t="str">
        <f t="shared" si="87"/>
        <v>56343</v>
      </c>
      <c r="D5587" t="s">
        <v>358</v>
      </c>
      <c r="E5587" t="s">
        <v>400</v>
      </c>
      <c r="F5587" t="s">
        <v>3861</v>
      </c>
      <c r="G5587" s="144">
        <v>129.86657871</v>
      </c>
      <c r="H5587" t="str">
        <f>IF(VLOOKUP(A5587,$J$4:$K$19,2)="Y",IF(G5587&lt;='State Zip Codes'!$P$4,'State Zip Codes'!$P$3,IF(G5587&lt;='State Zip Codes'!$Q$4,'State Zip Codes'!$Q$3,IF(G5587&lt;='State Zip Codes'!$R$4,'State Zip Codes'!$R$3,IF(G5587&lt;='State Zip Codes'!$S$4,'State Zip Codes'!$S$3,IF(G5587&lt;='State Zip Codes'!$T$4,'State Zip Codes'!$T$3,"OUT OF TERRITORY"))))),$U$3)</f>
        <v>Zone 2</v>
      </c>
    </row>
    <row r="5588" spans="1:8" x14ac:dyDescent="0.25">
      <c r="A5588" t="s">
        <v>372</v>
      </c>
      <c r="B5588">
        <v>56361</v>
      </c>
      <c r="C5588" t="str">
        <f t="shared" si="87"/>
        <v>56361</v>
      </c>
      <c r="D5588" t="s">
        <v>358</v>
      </c>
      <c r="E5588" t="s">
        <v>3862</v>
      </c>
      <c r="F5588" t="s">
        <v>3863</v>
      </c>
      <c r="G5588" s="144">
        <v>130.48794989999999</v>
      </c>
      <c r="H5588" t="str">
        <f>IF(VLOOKUP(A5588,$J$4:$K$19,2)="Y",IF(G5588&lt;='State Zip Codes'!$P$4,'State Zip Codes'!$P$3,IF(G5588&lt;='State Zip Codes'!$Q$4,'State Zip Codes'!$Q$3,IF(G5588&lt;='State Zip Codes'!$R$4,'State Zip Codes'!$R$3,IF(G5588&lt;='State Zip Codes'!$S$4,'State Zip Codes'!$S$3,IF(G5588&lt;='State Zip Codes'!$T$4,'State Zip Codes'!$T$3,"OUT OF TERRITORY"))))),$U$3)</f>
        <v>Zone 2</v>
      </c>
    </row>
    <row r="5589" spans="1:8" x14ac:dyDescent="0.25">
      <c r="A5589" t="s">
        <v>372</v>
      </c>
      <c r="B5589">
        <v>55921</v>
      </c>
      <c r="C5589" t="str">
        <f t="shared" si="87"/>
        <v>55921</v>
      </c>
      <c r="D5589" t="s">
        <v>358</v>
      </c>
      <c r="E5589" t="s">
        <v>3818</v>
      </c>
      <c r="F5589" t="s">
        <v>1688</v>
      </c>
      <c r="G5589" s="144">
        <v>130.48794989999999</v>
      </c>
      <c r="H5589" t="str">
        <f>IF(VLOOKUP(A5589,$J$4:$K$19,2)="Y",IF(G5589&lt;='State Zip Codes'!$P$4,'State Zip Codes'!$P$3,IF(G5589&lt;='State Zip Codes'!$Q$4,'State Zip Codes'!$Q$3,IF(G5589&lt;='State Zip Codes'!$R$4,'State Zip Codes'!$R$3,IF(G5589&lt;='State Zip Codes'!$S$4,'State Zip Codes'!$S$3,IF(G5589&lt;='State Zip Codes'!$T$4,'State Zip Codes'!$T$3,"OUT OF TERRITORY"))))),$U$3)</f>
        <v>Zone 2</v>
      </c>
    </row>
    <row r="5590" spans="1:8" x14ac:dyDescent="0.25">
      <c r="A5590" t="s">
        <v>372</v>
      </c>
      <c r="B5590">
        <v>56249</v>
      </c>
      <c r="C5590" t="str">
        <f t="shared" si="87"/>
        <v>56249</v>
      </c>
      <c r="D5590" t="s">
        <v>358</v>
      </c>
      <c r="E5590" t="s">
        <v>3761</v>
      </c>
      <c r="F5590" t="s">
        <v>3864</v>
      </c>
      <c r="G5590" s="144">
        <v>130.48794989999999</v>
      </c>
      <c r="H5590" t="str">
        <f>IF(VLOOKUP(A5590,$J$4:$K$19,2)="Y",IF(G5590&lt;='State Zip Codes'!$P$4,'State Zip Codes'!$P$3,IF(G5590&lt;='State Zip Codes'!$Q$4,'State Zip Codes'!$Q$3,IF(G5590&lt;='State Zip Codes'!$R$4,'State Zip Codes'!$R$3,IF(G5590&lt;='State Zip Codes'!$S$4,'State Zip Codes'!$S$3,IF(G5590&lt;='State Zip Codes'!$T$4,'State Zip Codes'!$T$3,"OUT OF TERRITORY"))))),$U$3)</f>
        <v>Zone 2</v>
      </c>
    </row>
    <row r="5591" spans="1:8" x14ac:dyDescent="0.25">
      <c r="A5591" t="s">
        <v>372</v>
      </c>
      <c r="B5591">
        <v>56481</v>
      </c>
      <c r="C5591" t="str">
        <f t="shared" si="87"/>
        <v>56481</v>
      </c>
      <c r="D5591" t="s">
        <v>358</v>
      </c>
      <c r="E5591" t="s">
        <v>3837</v>
      </c>
      <c r="F5591" t="s">
        <v>3865</v>
      </c>
      <c r="G5591" s="144">
        <v>131.10932108999998</v>
      </c>
      <c r="H5591" t="str">
        <f>IF(VLOOKUP(A5591,$J$4:$K$19,2)="Y",IF(G5591&lt;='State Zip Codes'!$P$4,'State Zip Codes'!$P$3,IF(G5591&lt;='State Zip Codes'!$Q$4,'State Zip Codes'!$Q$3,IF(G5591&lt;='State Zip Codes'!$R$4,'State Zip Codes'!$R$3,IF(G5591&lt;='State Zip Codes'!$S$4,'State Zip Codes'!$S$3,IF(G5591&lt;='State Zip Codes'!$T$4,'State Zip Codes'!$T$3,"OUT OF TERRITORY"))))),$U$3)</f>
        <v>Zone 2</v>
      </c>
    </row>
    <row r="5592" spans="1:8" x14ac:dyDescent="0.25">
      <c r="A5592" t="s">
        <v>372</v>
      </c>
      <c r="B5592">
        <v>56448</v>
      </c>
      <c r="C5592" t="str">
        <f t="shared" si="87"/>
        <v>56448</v>
      </c>
      <c r="D5592" t="s">
        <v>358</v>
      </c>
      <c r="E5592" t="s">
        <v>3734</v>
      </c>
      <c r="F5592" t="s">
        <v>3866</v>
      </c>
      <c r="G5592" s="144">
        <v>131.10932108999998</v>
      </c>
      <c r="H5592" t="str">
        <f>IF(VLOOKUP(A5592,$J$4:$K$19,2)="Y",IF(G5592&lt;='State Zip Codes'!$P$4,'State Zip Codes'!$P$3,IF(G5592&lt;='State Zip Codes'!$Q$4,'State Zip Codes'!$Q$3,IF(G5592&lt;='State Zip Codes'!$R$4,'State Zip Codes'!$R$3,IF(G5592&lt;='State Zip Codes'!$S$4,'State Zip Codes'!$S$3,IF(G5592&lt;='State Zip Codes'!$T$4,'State Zip Codes'!$T$3,"OUT OF TERRITORY"))))),$U$3)</f>
        <v>Zone 2</v>
      </c>
    </row>
    <row r="5593" spans="1:8" x14ac:dyDescent="0.25">
      <c r="A5593" t="s">
        <v>372</v>
      </c>
      <c r="B5593">
        <v>56123</v>
      </c>
      <c r="C5593" t="str">
        <f t="shared" si="87"/>
        <v>56123</v>
      </c>
      <c r="D5593" t="s">
        <v>358</v>
      </c>
      <c r="E5593" t="s">
        <v>1388</v>
      </c>
      <c r="F5593" t="s">
        <v>3867</v>
      </c>
      <c r="G5593" s="144">
        <v>131.73069228</v>
      </c>
      <c r="H5593" t="str">
        <f>IF(VLOOKUP(A5593,$J$4:$K$19,2)="Y",IF(G5593&lt;='State Zip Codes'!$P$4,'State Zip Codes'!$P$3,IF(G5593&lt;='State Zip Codes'!$Q$4,'State Zip Codes'!$Q$3,IF(G5593&lt;='State Zip Codes'!$R$4,'State Zip Codes'!$R$3,IF(G5593&lt;='State Zip Codes'!$S$4,'State Zip Codes'!$S$3,IF(G5593&lt;='State Zip Codes'!$T$4,'State Zip Codes'!$T$3,"OUT OF TERRITORY"))))),$U$3)</f>
        <v>Zone 2</v>
      </c>
    </row>
    <row r="5594" spans="1:8" x14ac:dyDescent="0.25">
      <c r="A5594" t="s">
        <v>372</v>
      </c>
      <c r="B5594">
        <v>55711</v>
      </c>
      <c r="C5594" t="str">
        <f t="shared" si="87"/>
        <v>55711</v>
      </c>
      <c r="D5594" t="s">
        <v>358</v>
      </c>
      <c r="E5594" t="s">
        <v>3854</v>
      </c>
      <c r="F5594" t="s">
        <v>2689</v>
      </c>
      <c r="G5594" s="144">
        <v>131.73069228</v>
      </c>
      <c r="H5594" t="str">
        <f>IF(VLOOKUP(A5594,$J$4:$K$19,2)="Y",IF(G5594&lt;='State Zip Codes'!$P$4,'State Zip Codes'!$P$3,IF(G5594&lt;='State Zip Codes'!$Q$4,'State Zip Codes'!$Q$3,IF(G5594&lt;='State Zip Codes'!$R$4,'State Zip Codes'!$R$3,IF(G5594&lt;='State Zip Codes'!$S$4,'State Zip Codes'!$S$3,IF(G5594&lt;='State Zip Codes'!$T$4,'State Zip Codes'!$T$3,"OUT OF TERRITORY"))))),$U$3)</f>
        <v>Zone 2</v>
      </c>
    </row>
    <row r="5595" spans="1:8" x14ac:dyDescent="0.25">
      <c r="A5595" t="s">
        <v>372</v>
      </c>
      <c r="B5595">
        <v>55810</v>
      </c>
      <c r="C5595" t="str">
        <f t="shared" si="87"/>
        <v>55810</v>
      </c>
      <c r="D5595" t="s">
        <v>358</v>
      </c>
      <c r="E5595" t="s">
        <v>3854</v>
      </c>
      <c r="F5595" t="s">
        <v>3855</v>
      </c>
      <c r="G5595" s="144">
        <v>132.35206346999999</v>
      </c>
      <c r="H5595" t="str">
        <f>IF(VLOOKUP(A5595,$J$4:$K$19,2)="Y",IF(G5595&lt;='State Zip Codes'!$P$4,'State Zip Codes'!$P$3,IF(G5595&lt;='State Zip Codes'!$Q$4,'State Zip Codes'!$Q$3,IF(G5595&lt;='State Zip Codes'!$R$4,'State Zip Codes'!$R$3,IF(G5595&lt;='State Zip Codes'!$S$4,'State Zip Codes'!$S$3,IF(G5595&lt;='State Zip Codes'!$T$4,'State Zip Codes'!$T$3,"OUT OF TERRITORY"))))),$U$3)</f>
        <v>Zone 2</v>
      </c>
    </row>
    <row r="5596" spans="1:8" x14ac:dyDescent="0.25">
      <c r="A5596" t="s">
        <v>372</v>
      </c>
      <c r="B5596">
        <v>55807</v>
      </c>
      <c r="C5596" t="str">
        <f t="shared" si="87"/>
        <v>55807</v>
      </c>
      <c r="D5596" t="s">
        <v>358</v>
      </c>
      <c r="E5596" t="s">
        <v>3854</v>
      </c>
      <c r="F5596" t="s">
        <v>3855</v>
      </c>
      <c r="G5596" s="144">
        <v>132.35206346999999</v>
      </c>
      <c r="H5596" t="str">
        <f>IF(VLOOKUP(A5596,$J$4:$K$19,2)="Y",IF(G5596&lt;='State Zip Codes'!$P$4,'State Zip Codes'!$P$3,IF(G5596&lt;='State Zip Codes'!$Q$4,'State Zip Codes'!$Q$3,IF(G5596&lt;='State Zip Codes'!$R$4,'State Zip Codes'!$R$3,IF(G5596&lt;='State Zip Codes'!$S$4,'State Zip Codes'!$S$3,IF(G5596&lt;='State Zip Codes'!$T$4,'State Zip Codes'!$T$3,"OUT OF TERRITORY"))))),$U$3)</f>
        <v>Zone 2</v>
      </c>
    </row>
    <row r="5597" spans="1:8" x14ac:dyDescent="0.25">
      <c r="A5597" t="s">
        <v>372</v>
      </c>
      <c r="B5597">
        <v>56315</v>
      </c>
      <c r="C5597" t="str">
        <f t="shared" si="87"/>
        <v>56315</v>
      </c>
      <c r="D5597" t="s">
        <v>358</v>
      </c>
      <c r="E5597" t="s">
        <v>400</v>
      </c>
      <c r="F5597" t="s">
        <v>879</v>
      </c>
      <c r="G5597" s="144">
        <v>132.35206346999999</v>
      </c>
      <c r="H5597" t="str">
        <f>IF(VLOOKUP(A5597,$J$4:$K$19,2)="Y",IF(G5597&lt;='State Zip Codes'!$P$4,'State Zip Codes'!$P$3,IF(G5597&lt;='State Zip Codes'!$Q$4,'State Zip Codes'!$Q$3,IF(G5597&lt;='State Zip Codes'!$R$4,'State Zip Codes'!$R$3,IF(G5597&lt;='State Zip Codes'!$S$4,'State Zip Codes'!$S$3,IF(G5597&lt;='State Zip Codes'!$T$4,'State Zip Codes'!$T$3,"OUT OF TERRITORY"))))),$U$3)</f>
        <v>Zone 2</v>
      </c>
    </row>
    <row r="5598" spans="1:8" x14ac:dyDescent="0.25">
      <c r="A5598" t="s">
        <v>372</v>
      </c>
      <c r="B5598">
        <v>56474</v>
      </c>
      <c r="C5598" t="str">
        <f t="shared" si="87"/>
        <v>56474</v>
      </c>
      <c r="D5598" t="s">
        <v>358</v>
      </c>
      <c r="E5598" t="s">
        <v>2101</v>
      </c>
      <c r="F5598" t="s">
        <v>3868</v>
      </c>
      <c r="G5598" s="144">
        <v>132.35206346999999</v>
      </c>
      <c r="H5598" t="str">
        <f>IF(VLOOKUP(A5598,$J$4:$K$19,2)="Y",IF(G5598&lt;='State Zip Codes'!$P$4,'State Zip Codes'!$P$3,IF(G5598&lt;='State Zip Codes'!$Q$4,'State Zip Codes'!$Q$3,IF(G5598&lt;='State Zip Codes'!$R$4,'State Zip Codes'!$R$3,IF(G5598&lt;='State Zip Codes'!$S$4,'State Zip Codes'!$S$3,IF(G5598&lt;='State Zip Codes'!$T$4,'State Zip Codes'!$T$3,"OUT OF TERRITORY"))))),$U$3)</f>
        <v>Zone 2</v>
      </c>
    </row>
    <row r="5599" spans="1:8" x14ac:dyDescent="0.25">
      <c r="A5599" t="s">
        <v>372</v>
      </c>
      <c r="B5599">
        <v>56208</v>
      </c>
      <c r="C5599" t="str">
        <f t="shared" si="87"/>
        <v>56208</v>
      </c>
      <c r="D5599" t="s">
        <v>358</v>
      </c>
      <c r="E5599" t="s">
        <v>3761</v>
      </c>
      <c r="F5599" t="s">
        <v>3869</v>
      </c>
      <c r="G5599" s="144">
        <v>132.35206346999999</v>
      </c>
      <c r="H5599" t="str">
        <f>IF(VLOOKUP(A5599,$J$4:$K$19,2)="Y",IF(G5599&lt;='State Zip Codes'!$P$4,'State Zip Codes'!$P$3,IF(G5599&lt;='State Zip Codes'!$Q$4,'State Zip Codes'!$Q$3,IF(G5599&lt;='State Zip Codes'!$R$4,'State Zip Codes'!$R$3,IF(G5599&lt;='State Zip Codes'!$S$4,'State Zip Codes'!$S$3,IF(G5599&lt;='State Zip Codes'!$T$4,'State Zip Codes'!$T$3,"OUT OF TERRITORY"))))),$U$3)</f>
        <v>Zone 2</v>
      </c>
    </row>
    <row r="5600" spans="1:8" x14ac:dyDescent="0.25">
      <c r="A5600" t="s">
        <v>372</v>
      </c>
      <c r="B5600">
        <v>56218</v>
      </c>
      <c r="C5600" t="str">
        <f t="shared" si="87"/>
        <v>56218</v>
      </c>
      <c r="D5600" t="s">
        <v>358</v>
      </c>
      <c r="E5600" t="s">
        <v>3860</v>
      </c>
      <c r="F5600" t="s">
        <v>3351</v>
      </c>
      <c r="G5600" s="144">
        <v>132.35206346999999</v>
      </c>
      <c r="H5600" t="str">
        <f>IF(VLOOKUP(A5600,$J$4:$K$19,2)="Y",IF(G5600&lt;='State Zip Codes'!$P$4,'State Zip Codes'!$P$3,IF(G5600&lt;='State Zip Codes'!$Q$4,'State Zip Codes'!$Q$3,IF(G5600&lt;='State Zip Codes'!$R$4,'State Zip Codes'!$R$3,IF(G5600&lt;='State Zip Codes'!$S$4,'State Zip Codes'!$S$3,IF(G5600&lt;='State Zip Codes'!$T$4,'State Zip Codes'!$T$3,"OUT OF TERRITORY"))))),$U$3)</f>
        <v>Zone 2</v>
      </c>
    </row>
    <row r="5601" spans="1:8" x14ac:dyDescent="0.25">
      <c r="A5601" t="s">
        <v>372</v>
      </c>
      <c r="B5601">
        <v>56662</v>
      </c>
      <c r="C5601" t="str">
        <f t="shared" si="87"/>
        <v>56662</v>
      </c>
      <c r="D5601" t="s">
        <v>358</v>
      </c>
      <c r="E5601" t="s">
        <v>2101</v>
      </c>
      <c r="F5601" t="s">
        <v>3870</v>
      </c>
      <c r="G5601" s="144">
        <v>132.97343465999998</v>
      </c>
      <c r="H5601" t="str">
        <f>IF(VLOOKUP(A5601,$J$4:$K$19,2)="Y",IF(G5601&lt;='State Zip Codes'!$P$4,'State Zip Codes'!$P$3,IF(G5601&lt;='State Zip Codes'!$Q$4,'State Zip Codes'!$Q$3,IF(G5601&lt;='State Zip Codes'!$R$4,'State Zip Codes'!$R$3,IF(G5601&lt;='State Zip Codes'!$S$4,'State Zip Codes'!$S$3,IF(G5601&lt;='State Zip Codes'!$T$4,'State Zip Codes'!$T$3,"OUT OF TERRITORY"))))),$U$3)</f>
        <v>Zone 2</v>
      </c>
    </row>
    <row r="5602" spans="1:8" x14ac:dyDescent="0.25">
      <c r="A5602" t="s">
        <v>372</v>
      </c>
      <c r="B5602">
        <v>56161</v>
      </c>
      <c r="C5602" t="str">
        <f t="shared" si="87"/>
        <v>56161</v>
      </c>
      <c r="D5602" t="s">
        <v>358</v>
      </c>
      <c r="E5602" t="s">
        <v>542</v>
      </c>
      <c r="F5602" t="s">
        <v>3871</v>
      </c>
      <c r="G5602" s="144">
        <v>132.97343465999998</v>
      </c>
      <c r="H5602" t="str">
        <f>IF(VLOOKUP(A5602,$J$4:$K$19,2)="Y",IF(G5602&lt;='State Zip Codes'!$P$4,'State Zip Codes'!$P$3,IF(G5602&lt;='State Zip Codes'!$Q$4,'State Zip Codes'!$Q$3,IF(G5602&lt;='State Zip Codes'!$R$4,'State Zip Codes'!$R$3,IF(G5602&lt;='State Zip Codes'!$S$4,'State Zip Codes'!$S$3,IF(G5602&lt;='State Zip Codes'!$T$4,'State Zip Codes'!$T$3,"OUT OF TERRITORY"))))),$U$3)</f>
        <v>Zone 2</v>
      </c>
    </row>
    <row r="5603" spans="1:8" x14ac:dyDescent="0.25">
      <c r="A5603" t="s">
        <v>372</v>
      </c>
      <c r="B5603">
        <v>55919</v>
      </c>
      <c r="C5603" t="str">
        <f t="shared" si="87"/>
        <v>55919</v>
      </c>
      <c r="D5603" t="s">
        <v>358</v>
      </c>
      <c r="E5603" t="s">
        <v>3818</v>
      </c>
      <c r="F5603" t="s">
        <v>2648</v>
      </c>
      <c r="G5603" s="144">
        <v>132.97343465999998</v>
      </c>
      <c r="H5603" t="str">
        <f>IF(VLOOKUP(A5603,$J$4:$K$19,2)="Y",IF(G5603&lt;='State Zip Codes'!$P$4,'State Zip Codes'!$P$3,IF(G5603&lt;='State Zip Codes'!$Q$4,'State Zip Codes'!$Q$3,IF(G5603&lt;='State Zip Codes'!$R$4,'State Zip Codes'!$R$3,IF(G5603&lt;='State Zip Codes'!$S$4,'State Zip Codes'!$S$3,IF(G5603&lt;='State Zip Codes'!$T$4,'State Zip Codes'!$T$3,"OUT OF TERRITORY"))))),$U$3)</f>
        <v>Zone 2</v>
      </c>
    </row>
    <row r="5604" spans="1:8" x14ac:dyDescent="0.25">
      <c r="A5604" t="s">
        <v>372</v>
      </c>
      <c r="B5604">
        <v>56114</v>
      </c>
      <c r="C5604" t="str">
        <f t="shared" si="87"/>
        <v>56114</v>
      </c>
      <c r="D5604" t="s">
        <v>358</v>
      </c>
      <c r="E5604" t="s">
        <v>1388</v>
      </c>
      <c r="F5604" t="s">
        <v>3872</v>
      </c>
      <c r="G5604" s="144">
        <v>132.97343465999998</v>
      </c>
      <c r="H5604" t="str">
        <f>IF(VLOOKUP(A5604,$J$4:$K$19,2)="Y",IF(G5604&lt;='State Zip Codes'!$P$4,'State Zip Codes'!$P$3,IF(G5604&lt;='State Zip Codes'!$Q$4,'State Zip Codes'!$Q$3,IF(G5604&lt;='State Zip Codes'!$R$4,'State Zip Codes'!$R$3,IF(G5604&lt;='State Zip Codes'!$S$4,'State Zip Codes'!$S$3,IF(G5604&lt;='State Zip Codes'!$T$4,'State Zip Codes'!$T$3,"OUT OF TERRITORY"))))),$U$3)</f>
        <v>Zone 2</v>
      </c>
    </row>
    <row r="5605" spans="1:8" x14ac:dyDescent="0.25">
      <c r="A5605" t="s">
        <v>372</v>
      </c>
      <c r="B5605">
        <v>56239</v>
      </c>
      <c r="C5605" t="str">
        <f t="shared" si="87"/>
        <v>56239</v>
      </c>
      <c r="D5605" t="s">
        <v>358</v>
      </c>
      <c r="E5605" t="s">
        <v>3357</v>
      </c>
      <c r="F5605" t="s">
        <v>3019</v>
      </c>
      <c r="G5605" s="144">
        <v>133.59480585</v>
      </c>
      <c r="H5605" t="str">
        <f>IF(VLOOKUP(A5605,$J$4:$K$19,2)="Y",IF(G5605&lt;='State Zip Codes'!$P$4,'State Zip Codes'!$P$3,IF(G5605&lt;='State Zip Codes'!$Q$4,'State Zip Codes'!$Q$3,IF(G5605&lt;='State Zip Codes'!$R$4,'State Zip Codes'!$R$3,IF(G5605&lt;='State Zip Codes'!$S$4,'State Zip Codes'!$S$3,IF(G5605&lt;='State Zip Codes'!$T$4,'State Zip Codes'!$T$3,"OUT OF TERRITORY"))))),$U$3)</f>
        <v>Zone 2</v>
      </c>
    </row>
    <row r="5606" spans="1:8" x14ac:dyDescent="0.25">
      <c r="A5606" t="s">
        <v>372</v>
      </c>
      <c r="B5606">
        <v>56150</v>
      </c>
      <c r="C5606" t="str">
        <f t="shared" si="87"/>
        <v>56150</v>
      </c>
      <c r="D5606" t="s">
        <v>358</v>
      </c>
      <c r="E5606" t="s">
        <v>542</v>
      </c>
      <c r="F5606" t="s">
        <v>3873</v>
      </c>
      <c r="G5606" s="144">
        <v>134.21617703999999</v>
      </c>
      <c r="H5606" t="str">
        <f>IF(VLOOKUP(A5606,$J$4:$K$19,2)="Y",IF(G5606&lt;='State Zip Codes'!$P$4,'State Zip Codes'!$P$3,IF(G5606&lt;='State Zip Codes'!$Q$4,'State Zip Codes'!$Q$3,IF(G5606&lt;='State Zip Codes'!$R$4,'State Zip Codes'!$R$3,IF(G5606&lt;='State Zip Codes'!$S$4,'State Zip Codes'!$S$3,IF(G5606&lt;='State Zip Codes'!$T$4,'State Zip Codes'!$T$3,"OUT OF TERRITORY"))))),$U$3)</f>
        <v>Zone 2</v>
      </c>
    </row>
    <row r="5607" spans="1:8" x14ac:dyDescent="0.25">
      <c r="A5607" t="s">
        <v>372</v>
      </c>
      <c r="B5607">
        <v>56132</v>
      </c>
      <c r="C5607" t="str">
        <f t="shared" si="87"/>
        <v>56132</v>
      </c>
      <c r="D5607" t="s">
        <v>358</v>
      </c>
      <c r="E5607" t="s">
        <v>3357</v>
      </c>
      <c r="F5607" t="s">
        <v>3874</v>
      </c>
      <c r="G5607" s="144">
        <v>134.21617703999999</v>
      </c>
      <c r="H5607" t="str">
        <f>IF(VLOOKUP(A5607,$J$4:$K$19,2)="Y",IF(G5607&lt;='State Zip Codes'!$P$4,'State Zip Codes'!$P$3,IF(G5607&lt;='State Zip Codes'!$Q$4,'State Zip Codes'!$Q$3,IF(G5607&lt;='State Zip Codes'!$R$4,'State Zip Codes'!$R$3,IF(G5607&lt;='State Zip Codes'!$S$4,'State Zip Codes'!$S$3,IF(G5607&lt;='State Zip Codes'!$T$4,'State Zip Codes'!$T$3,"OUT OF TERRITORY"))))),$U$3)</f>
        <v>Zone 2</v>
      </c>
    </row>
    <row r="5608" spans="1:8" x14ac:dyDescent="0.25">
      <c r="A5608" t="s">
        <v>372</v>
      </c>
      <c r="B5608">
        <v>56264</v>
      </c>
      <c r="C5608" t="str">
        <f t="shared" si="87"/>
        <v>56264</v>
      </c>
      <c r="D5608" t="s">
        <v>358</v>
      </c>
      <c r="E5608" t="s">
        <v>3357</v>
      </c>
      <c r="F5608" t="s">
        <v>3875</v>
      </c>
      <c r="G5608" s="144">
        <v>134.21617703999999</v>
      </c>
      <c r="H5608" t="str">
        <f>IF(VLOOKUP(A5608,$J$4:$K$19,2)="Y",IF(G5608&lt;='State Zip Codes'!$P$4,'State Zip Codes'!$P$3,IF(G5608&lt;='State Zip Codes'!$Q$4,'State Zip Codes'!$Q$3,IF(G5608&lt;='State Zip Codes'!$R$4,'State Zip Codes'!$R$3,IF(G5608&lt;='State Zip Codes'!$S$4,'State Zip Codes'!$S$3,IF(G5608&lt;='State Zip Codes'!$T$4,'State Zip Codes'!$T$3,"OUT OF TERRITORY"))))),$U$3)</f>
        <v>Zone 2</v>
      </c>
    </row>
    <row r="5609" spans="1:8" x14ac:dyDescent="0.25">
      <c r="A5609" t="s">
        <v>372</v>
      </c>
      <c r="B5609">
        <v>55931</v>
      </c>
      <c r="C5609" t="str">
        <f t="shared" si="87"/>
        <v>55931</v>
      </c>
      <c r="D5609" t="s">
        <v>358</v>
      </c>
      <c r="E5609" t="s">
        <v>3818</v>
      </c>
      <c r="F5609" t="s">
        <v>3876</v>
      </c>
      <c r="G5609" s="144">
        <v>134.83754822999998</v>
      </c>
      <c r="H5609" t="str">
        <f>IF(VLOOKUP(A5609,$J$4:$K$19,2)="Y",IF(G5609&lt;='State Zip Codes'!$P$4,'State Zip Codes'!$P$3,IF(G5609&lt;='State Zip Codes'!$Q$4,'State Zip Codes'!$Q$3,IF(G5609&lt;='State Zip Codes'!$R$4,'State Zip Codes'!$R$3,IF(G5609&lt;='State Zip Codes'!$S$4,'State Zip Codes'!$S$3,IF(G5609&lt;='State Zip Codes'!$T$4,'State Zip Codes'!$T$3,"OUT OF TERRITORY"))))),$U$3)</f>
        <v>Zone 2</v>
      </c>
    </row>
    <row r="5610" spans="1:8" x14ac:dyDescent="0.25">
      <c r="A5610" t="s">
        <v>372</v>
      </c>
      <c r="B5610">
        <v>55806</v>
      </c>
      <c r="C5610" t="str">
        <f t="shared" si="87"/>
        <v>55806</v>
      </c>
      <c r="D5610" t="s">
        <v>358</v>
      </c>
      <c r="E5610" t="s">
        <v>3854</v>
      </c>
      <c r="F5610" t="s">
        <v>3855</v>
      </c>
      <c r="G5610" s="144">
        <v>135.45891942</v>
      </c>
      <c r="H5610" t="str">
        <f>IF(VLOOKUP(A5610,$J$4:$K$19,2)="Y",IF(G5610&lt;='State Zip Codes'!$P$4,'State Zip Codes'!$P$3,IF(G5610&lt;='State Zip Codes'!$Q$4,'State Zip Codes'!$Q$3,IF(G5610&lt;='State Zip Codes'!$R$4,'State Zip Codes'!$R$3,IF(G5610&lt;='State Zip Codes'!$S$4,'State Zip Codes'!$S$3,IF(G5610&lt;='State Zip Codes'!$T$4,'State Zip Codes'!$T$3,"OUT OF TERRITORY"))))),$U$3)</f>
        <v>Zone 2</v>
      </c>
    </row>
    <row r="5611" spans="1:8" x14ac:dyDescent="0.25">
      <c r="A5611" t="s">
        <v>372</v>
      </c>
      <c r="B5611">
        <v>55802</v>
      </c>
      <c r="C5611" t="str">
        <f t="shared" si="87"/>
        <v>55802</v>
      </c>
      <c r="D5611" t="s">
        <v>358</v>
      </c>
      <c r="E5611" t="s">
        <v>3854</v>
      </c>
      <c r="F5611" t="s">
        <v>3855</v>
      </c>
      <c r="G5611" s="144">
        <v>135.45891942</v>
      </c>
      <c r="H5611" t="str">
        <f>IF(VLOOKUP(A5611,$J$4:$K$19,2)="Y",IF(G5611&lt;='State Zip Codes'!$P$4,'State Zip Codes'!$P$3,IF(G5611&lt;='State Zip Codes'!$Q$4,'State Zip Codes'!$Q$3,IF(G5611&lt;='State Zip Codes'!$R$4,'State Zip Codes'!$R$3,IF(G5611&lt;='State Zip Codes'!$S$4,'State Zip Codes'!$S$3,IF(G5611&lt;='State Zip Codes'!$T$4,'State Zip Codes'!$T$3,"OUT OF TERRITORY"))))),$U$3)</f>
        <v>Zone 2</v>
      </c>
    </row>
    <row r="5612" spans="1:8" x14ac:dyDescent="0.25">
      <c r="A5612" t="s">
        <v>372</v>
      </c>
      <c r="B5612">
        <v>55752</v>
      </c>
      <c r="C5612" t="str">
        <f t="shared" si="87"/>
        <v>55752</v>
      </c>
      <c r="D5612" t="s">
        <v>358</v>
      </c>
      <c r="E5612" t="s">
        <v>1499</v>
      </c>
      <c r="F5612" t="s">
        <v>3877</v>
      </c>
      <c r="G5612" s="144">
        <v>135.45891942</v>
      </c>
      <c r="H5612" t="str">
        <f>IF(VLOOKUP(A5612,$J$4:$K$19,2)="Y",IF(G5612&lt;='State Zip Codes'!$P$4,'State Zip Codes'!$P$3,IF(G5612&lt;='State Zip Codes'!$Q$4,'State Zip Codes'!$Q$3,IF(G5612&lt;='State Zip Codes'!$R$4,'State Zip Codes'!$R$3,IF(G5612&lt;='State Zip Codes'!$S$4,'State Zip Codes'!$S$3,IF(G5612&lt;='State Zip Codes'!$T$4,'State Zip Codes'!$T$3,"OUT OF TERRITORY"))))),$U$3)</f>
        <v>Zone 2</v>
      </c>
    </row>
    <row r="5613" spans="1:8" x14ac:dyDescent="0.25">
      <c r="A5613" t="s">
        <v>372</v>
      </c>
      <c r="B5613">
        <v>56339</v>
      </c>
      <c r="C5613" t="str">
        <f t="shared" si="87"/>
        <v>56339</v>
      </c>
      <c r="D5613" t="s">
        <v>358</v>
      </c>
      <c r="E5613" t="s">
        <v>871</v>
      </c>
      <c r="F5613" t="s">
        <v>2332</v>
      </c>
      <c r="G5613" s="144">
        <v>136.08029060999999</v>
      </c>
      <c r="H5613" t="str">
        <f>IF(VLOOKUP(A5613,$J$4:$K$19,2)="Y",IF(G5613&lt;='State Zip Codes'!$P$4,'State Zip Codes'!$P$3,IF(G5613&lt;='State Zip Codes'!$Q$4,'State Zip Codes'!$Q$3,IF(G5613&lt;='State Zip Codes'!$R$4,'State Zip Codes'!$R$3,IF(G5613&lt;='State Zip Codes'!$S$4,'State Zip Codes'!$S$3,IF(G5613&lt;='State Zip Codes'!$T$4,'State Zip Codes'!$T$3,"OUT OF TERRITORY"))))),$U$3)</f>
        <v>Zone 2</v>
      </c>
    </row>
    <row r="5614" spans="1:8" x14ac:dyDescent="0.25">
      <c r="A5614" t="s">
        <v>372</v>
      </c>
      <c r="B5614">
        <v>56326</v>
      </c>
      <c r="C5614" t="str">
        <f t="shared" si="87"/>
        <v>56326</v>
      </c>
      <c r="D5614" t="s">
        <v>358</v>
      </c>
      <c r="E5614" t="s">
        <v>400</v>
      </c>
      <c r="F5614" t="s">
        <v>2437</v>
      </c>
      <c r="G5614" s="144">
        <v>136.08029060999999</v>
      </c>
      <c r="H5614" t="str">
        <f>IF(VLOOKUP(A5614,$J$4:$K$19,2)="Y",IF(G5614&lt;='State Zip Codes'!$P$4,'State Zip Codes'!$P$3,IF(G5614&lt;='State Zip Codes'!$Q$4,'State Zip Codes'!$Q$3,IF(G5614&lt;='State Zip Codes'!$R$4,'State Zip Codes'!$R$3,IF(G5614&lt;='State Zip Codes'!$S$4,'State Zip Codes'!$S$3,IF(G5614&lt;='State Zip Codes'!$T$4,'State Zip Codes'!$T$3,"OUT OF TERRITORY"))))),$U$3)</f>
        <v>Zone 2</v>
      </c>
    </row>
    <row r="5615" spans="1:8" x14ac:dyDescent="0.25">
      <c r="A5615" t="s">
        <v>372</v>
      </c>
      <c r="B5615">
        <v>55785</v>
      </c>
      <c r="C5615" t="str">
        <f t="shared" si="87"/>
        <v>55785</v>
      </c>
      <c r="D5615" t="s">
        <v>358</v>
      </c>
      <c r="E5615" t="s">
        <v>2101</v>
      </c>
      <c r="F5615" t="s">
        <v>3878</v>
      </c>
      <c r="G5615" s="144">
        <v>136.08029060999999</v>
      </c>
      <c r="H5615" t="str">
        <f>IF(VLOOKUP(A5615,$J$4:$K$19,2)="Y",IF(G5615&lt;='State Zip Codes'!$P$4,'State Zip Codes'!$P$3,IF(G5615&lt;='State Zip Codes'!$Q$4,'State Zip Codes'!$Q$3,IF(G5615&lt;='State Zip Codes'!$R$4,'State Zip Codes'!$R$3,IF(G5615&lt;='State Zip Codes'!$S$4,'State Zip Codes'!$S$3,IF(G5615&lt;='State Zip Codes'!$T$4,'State Zip Codes'!$T$3,"OUT OF TERRITORY"))))),$U$3)</f>
        <v>Zone 2</v>
      </c>
    </row>
    <row r="5616" spans="1:8" x14ac:dyDescent="0.25">
      <c r="A5616" t="s">
        <v>372</v>
      </c>
      <c r="B5616">
        <v>55736</v>
      </c>
      <c r="C5616" t="str">
        <f t="shared" si="87"/>
        <v>55736</v>
      </c>
      <c r="D5616" t="s">
        <v>358</v>
      </c>
      <c r="E5616" t="s">
        <v>3854</v>
      </c>
      <c r="F5616" t="s">
        <v>3879</v>
      </c>
      <c r="G5616" s="144">
        <v>136.70166179999998</v>
      </c>
      <c r="H5616" t="str">
        <f>IF(VLOOKUP(A5616,$J$4:$K$19,2)="Y",IF(G5616&lt;='State Zip Codes'!$P$4,'State Zip Codes'!$P$3,IF(G5616&lt;='State Zip Codes'!$Q$4,'State Zip Codes'!$Q$3,IF(G5616&lt;='State Zip Codes'!$R$4,'State Zip Codes'!$R$3,IF(G5616&lt;='State Zip Codes'!$S$4,'State Zip Codes'!$S$3,IF(G5616&lt;='State Zip Codes'!$T$4,'State Zip Codes'!$T$3,"OUT OF TERRITORY"))))),$U$3)</f>
        <v>Zone 2</v>
      </c>
    </row>
    <row r="5617" spans="1:8" x14ac:dyDescent="0.25">
      <c r="A5617" t="s">
        <v>372</v>
      </c>
      <c r="B5617">
        <v>56131</v>
      </c>
      <c r="C5617" t="str">
        <f t="shared" si="87"/>
        <v>56131</v>
      </c>
      <c r="D5617" t="s">
        <v>358</v>
      </c>
      <c r="E5617" t="s">
        <v>1388</v>
      </c>
      <c r="F5617" t="s">
        <v>3880</v>
      </c>
      <c r="G5617" s="144">
        <v>137.32303299</v>
      </c>
      <c r="H5617" t="str">
        <f>IF(VLOOKUP(A5617,$J$4:$K$19,2)="Y",IF(G5617&lt;='State Zip Codes'!$P$4,'State Zip Codes'!$P$3,IF(G5617&lt;='State Zip Codes'!$Q$4,'State Zip Codes'!$Q$3,IF(G5617&lt;='State Zip Codes'!$R$4,'State Zip Codes'!$R$3,IF(G5617&lt;='State Zip Codes'!$S$4,'State Zip Codes'!$S$3,IF(G5617&lt;='State Zip Codes'!$T$4,'State Zip Codes'!$T$3,"OUT OF TERRITORY"))))),$U$3)</f>
        <v>Zone 2</v>
      </c>
    </row>
    <row r="5618" spans="1:8" x14ac:dyDescent="0.25">
      <c r="A5618" t="s">
        <v>372</v>
      </c>
      <c r="B5618">
        <v>56588</v>
      </c>
      <c r="C5618" t="str">
        <f t="shared" si="87"/>
        <v>56588</v>
      </c>
      <c r="D5618" t="s">
        <v>358</v>
      </c>
      <c r="E5618" t="s">
        <v>3862</v>
      </c>
      <c r="F5618" t="s">
        <v>3881</v>
      </c>
      <c r="G5618" s="144">
        <v>137.32303299</v>
      </c>
      <c r="H5618" t="str">
        <f>IF(VLOOKUP(A5618,$J$4:$K$19,2)="Y",IF(G5618&lt;='State Zip Codes'!$P$4,'State Zip Codes'!$P$3,IF(G5618&lt;='State Zip Codes'!$Q$4,'State Zip Codes'!$Q$3,IF(G5618&lt;='State Zip Codes'!$R$4,'State Zip Codes'!$R$3,IF(G5618&lt;='State Zip Codes'!$S$4,'State Zip Codes'!$S$3,IF(G5618&lt;='State Zip Codes'!$T$4,'State Zip Codes'!$T$3,"OUT OF TERRITORY"))))),$U$3)</f>
        <v>Zone 2</v>
      </c>
    </row>
    <row r="5619" spans="1:8" x14ac:dyDescent="0.25">
      <c r="A5619" t="s">
        <v>372</v>
      </c>
      <c r="B5619">
        <v>55748</v>
      </c>
      <c r="C5619" t="str">
        <f t="shared" si="87"/>
        <v>55748</v>
      </c>
      <c r="D5619" t="s">
        <v>358</v>
      </c>
      <c r="E5619" t="s">
        <v>3732</v>
      </c>
      <c r="F5619" t="s">
        <v>1285</v>
      </c>
      <c r="G5619" s="144">
        <v>137.32303299</v>
      </c>
      <c r="H5619" t="str">
        <f>IF(VLOOKUP(A5619,$J$4:$K$19,2)="Y",IF(G5619&lt;='State Zip Codes'!$P$4,'State Zip Codes'!$P$3,IF(G5619&lt;='State Zip Codes'!$Q$4,'State Zip Codes'!$Q$3,IF(G5619&lt;='State Zip Codes'!$R$4,'State Zip Codes'!$R$3,IF(G5619&lt;='State Zip Codes'!$S$4,'State Zip Codes'!$S$3,IF(G5619&lt;='State Zip Codes'!$T$4,'State Zip Codes'!$T$3,"OUT OF TERRITORY"))))),$U$3)</f>
        <v>Zone 2</v>
      </c>
    </row>
    <row r="5620" spans="1:8" x14ac:dyDescent="0.25">
      <c r="A5620" t="s">
        <v>372</v>
      </c>
      <c r="B5620">
        <v>56157</v>
      </c>
      <c r="C5620" t="str">
        <f t="shared" si="87"/>
        <v>56157</v>
      </c>
      <c r="D5620" t="s">
        <v>358</v>
      </c>
      <c r="E5620" t="s">
        <v>3357</v>
      </c>
      <c r="F5620" t="s">
        <v>3882</v>
      </c>
      <c r="G5620" s="144">
        <v>137.94440417999999</v>
      </c>
      <c r="H5620" t="str">
        <f>IF(VLOOKUP(A5620,$J$4:$K$19,2)="Y",IF(G5620&lt;='State Zip Codes'!$P$4,'State Zip Codes'!$P$3,IF(G5620&lt;='State Zip Codes'!$Q$4,'State Zip Codes'!$Q$3,IF(G5620&lt;='State Zip Codes'!$R$4,'State Zip Codes'!$R$3,IF(G5620&lt;='State Zip Codes'!$S$4,'State Zip Codes'!$S$3,IF(G5620&lt;='State Zip Codes'!$T$4,'State Zip Codes'!$T$3,"OUT OF TERRITORY"))))),$U$3)</f>
        <v>Zone 2</v>
      </c>
    </row>
    <row r="5621" spans="1:8" x14ac:dyDescent="0.25">
      <c r="A5621" t="s">
        <v>372</v>
      </c>
      <c r="B5621">
        <v>55805</v>
      </c>
      <c r="C5621" t="str">
        <f t="shared" si="87"/>
        <v>55805</v>
      </c>
      <c r="D5621" t="s">
        <v>358</v>
      </c>
      <c r="E5621" t="s">
        <v>3854</v>
      </c>
      <c r="F5621" t="s">
        <v>3855</v>
      </c>
      <c r="G5621" s="144">
        <v>137.94440417999999</v>
      </c>
      <c r="H5621" t="str">
        <f>IF(VLOOKUP(A5621,$J$4:$K$19,2)="Y",IF(G5621&lt;='State Zip Codes'!$P$4,'State Zip Codes'!$P$3,IF(G5621&lt;='State Zip Codes'!$Q$4,'State Zip Codes'!$Q$3,IF(G5621&lt;='State Zip Codes'!$R$4,'State Zip Codes'!$R$3,IF(G5621&lt;='State Zip Codes'!$S$4,'State Zip Codes'!$S$3,IF(G5621&lt;='State Zip Codes'!$T$4,'State Zip Codes'!$T$3,"OUT OF TERRITORY"))))),$U$3)</f>
        <v>Zone 2</v>
      </c>
    </row>
    <row r="5622" spans="1:8" x14ac:dyDescent="0.25">
      <c r="A5622" t="s">
        <v>372</v>
      </c>
      <c r="B5622">
        <v>56482</v>
      </c>
      <c r="C5622" t="str">
        <f t="shared" si="87"/>
        <v>56482</v>
      </c>
      <c r="D5622" t="s">
        <v>358</v>
      </c>
      <c r="E5622" t="s">
        <v>3837</v>
      </c>
      <c r="F5622" t="s">
        <v>3837</v>
      </c>
      <c r="G5622" s="144">
        <v>137.94440417999999</v>
      </c>
      <c r="H5622" t="str">
        <f>IF(VLOOKUP(A5622,$J$4:$K$19,2)="Y",IF(G5622&lt;='State Zip Codes'!$P$4,'State Zip Codes'!$P$3,IF(G5622&lt;='State Zip Codes'!$Q$4,'State Zip Codes'!$Q$3,IF(G5622&lt;='State Zip Codes'!$R$4,'State Zip Codes'!$R$3,IF(G5622&lt;='State Zip Codes'!$S$4,'State Zip Codes'!$S$3,IF(G5622&lt;='State Zip Codes'!$T$4,'State Zip Codes'!$T$3,"OUT OF TERRITORY"))))),$U$3)</f>
        <v>Zone 2</v>
      </c>
    </row>
    <row r="5623" spans="1:8" x14ac:dyDescent="0.25">
      <c r="A5623" t="s">
        <v>372</v>
      </c>
      <c r="B5623">
        <v>56527</v>
      </c>
      <c r="C5623" t="str">
        <f t="shared" si="87"/>
        <v>56527</v>
      </c>
      <c r="D5623" t="s">
        <v>358</v>
      </c>
      <c r="E5623" t="s">
        <v>3862</v>
      </c>
      <c r="F5623" t="s">
        <v>1858</v>
      </c>
      <c r="G5623" s="144">
        <v>138.56577536999998</v>
      </c>
      <c r="H5623" t="str">
        <f>IF(VLOOKUP(A5623,$J$4:$K$19,2)="Y",IF(G5623&lt;='State Zip Codes'!$P$4,'State Zip Codes'!$P$3,IF(G5623&lt;='State Zip Codes'!$Q$4,'State Zip Codes'!$Q$3,IF(G5623&lt;='State Zip Codes'!$R$4,'State Zip Codes'!$R$3,IF(G5623&lt;='State Zip Codes'!$S$4,'State Zip Codes'!$S$3,IF(G5623&lt;='State Zip Codes'!$T$4,'State Zip Codes'!$T$3,"OUT OF TERRITORY"))))),$U$3)</f>
        <v>Zone 2</v>
      </c>
    </row>
    <row r="5624" spans="1:8" x14ac:dyDescent="0.25">
      <c r="A5624" t="s">
        <v>372</v>
      </c>
      <c r="B5624">
        <v>56256</v>
      </c>
      <c r="C5624" t="str">
        <f t="shared" si="87"/>
        <v>56256</v>
      </c>
      <c r="D5624" t="s">
        <v>358</v>
      </c>
      <c r="E5624" t="s">
        <v>3860</v>
      </c>
      <c r="F5624" t="s">
        <v>1071</v>
      </c>
      <c r="G5624" s="144">
        <v>139.18714656</v>
      </c>
      <c r="H5624" t="str">
        <f>IF(VLOOKUP(A5624,$J$4:$K$19,2)="Y",IF(G5624&lt;='State Zip Codes'!$P$4,'State Zip Codes'!$P$3,IF(G5624&lt;='State Zip Codes'!$Q$4,'State Zip Codes'!$Q$3,IF(G5624&lt;='State Zip Codes'!$R$4,'State Zip Codes'!$R$3,IF(G5624&lt;='State Zip Codes'!$S$4,'State Zip Codes'!$S$3,IF(G5624&lt;='State Zip Codes'!$T$4,'State Zip Codes'!$T$3,"OUT OF TERRITORY"))))),$U$3)</f>
        <v>Zone 2</v>
      </c>
    </row>
    <row r="5625" spans="1:8" x14ac:dyDescent="0.25">
      <c r="A5625" t="s">
        <v>372</v>
      </c>
      <c r="B5625">
        <v>56551</v>
      </c>
      <c r="C5625" t="str">
        <f t="shared" si="87"/>
        <v>56551</v>
      </c>
      <c r="D5625" t="s">
        <v>358</v>
      </c>
      <c r="E5625" t="s">
        <v>3862</v>
      </c>
      <c r="F5625" t="s">
        <v>3883</v>
      </c>
      <c r="G5625" s="144">
        <v>139.18714656</v>
      </c>
      <c r="H5625" t="str">
        <f>IF(VLOOKUP(A5625,$J$4:$K$19,2)="Y",IF(G5625&lt;='State Zip Codes'!$P$4,'State Zip Codes'!$P$3,IF(G5625&lt;='State Zip Codes'!$Q$4,'State Zip Codes'!$Q$3,IF(G5625&lt;='State Zip Codes'!$R$4,'State Zip Codes'!$R$3,IF(G5625&lt;='State Zip Codes'!$S$4,'State Zip Codes'!$S$3,IF(G5625&lt;='State Zip Codes'!$T$4,'State Zip Codes'!$T$3,"OUT OF TERRITORY"))))),$U$3)</f>
        <v>Zone 2</v>
      </c>
    </row>
    <row r="5626" spans="1:8" x14ac:dyDescent="0.25">
      <c r="A5626" t="s">
        <v>372</v>
      </c>
      <c r="B5626">
        <v>55812</v>
      </c>
      <c r="C5626" t="str">
        <f t="shared" si="87"/>
        <v>55812</v>
      </c>
      <c r="D5626" t="s">
        <v>358</v>
      </c>
      <c r="E5626" t="s">
        <v>3854</v>
      </c>
      <c r="F5626" t="s">
        <v>3855</v>
      </c>
      <c r="G5626" s="144">
        <v>139.18714656</v>
      </c>
      <c r="H5626" t="str">
        <f>IF(VLOOKUP(A5626,$J$4:$K$19,2)="Y",IF(G5626&lt;='State Zip Codes'!$P$4,'State Zip Codes'!$P$3,IF(G5626&lt;='State Zip Codes'!$Q$4,'State Zip Codes'!$Q$3,IF(G5626&lt;='State Zip Codes'!$R$4,'State Zip Codes'!$R$3,IF(G5626&lt;='State Zip Codes'!$S$4,'State Zip Codes'!$S$3,IF(G5626&lt;='State Zip Codes'!$T$4,'State Zip Codes'!$T$3,"OUT OF TERRITORY"))))),$U$3)</f>
        <v>Zone 2</v>
      </c>
    </row>
    <row r="5627" spans="1:8" x14ac:dyDescent="0.25">
      <c r="A5627" t="s">
        <v>372</v>
      </c>
      <c r="B5627">
        <v>55811</v>
      </c>
      <c r="C5627" t="str">
        <f t="shared" si="87"/>
        <v>55811</v>
      </c>
      <c r="D5627" t="s">
        <v>358</v>
      </c>
      <c r="E5627" t="s">
        <v>3854</v>
      </c>
      <c r="F5627" t="s">
        <v>3855</v>
      </c>
      <c r="G5627" s="144">
        <v>139.18714656</v>
      </c>
      <c r="H5627" t="str">
        <f>IF(VLOOKUP(A5627,$J$4:$K$19,2)="Y",IF(G5627&lt;='State Zip Codes'!$P$4,'State Zip Codes'!$P$3,IF(G5627&lt;='State Zip Codes'!$Q$4,'State Zip Codes'!$Q$3,IF(G5627&lt;='State Zip Codes'!$R$4,'State Zip Codes'!$R$3,IF(G5627&lt;='State Zip Codes'!$S$4,'State Zip Codes'!$S$3,IF(G5627&lt;='State Zip Codes'!$T$4,'State Zip Codes'!$T$3,"OUT OF TERRITORY"))))),$U$3)</f>
        <v>Zone 2</v>
      </c>
    </row>
    <row r="5628" spans="1:8" x14ac:dyDescent="0.25">
      <c r="A5628" t="s">
        <v>372</v>
      </c>
      <c r="B5628">
        <v>55779</v>
      </c>
      <c r="C5628" t="str">
        <f t="shared" si="87"/>
        <v>55779</v>
      </c>
      <c r="D5628" t="s">
        <v>358</v>
      </c>
      <c r="E5628" t="s">
        <v>3854</v>
      </c>
      <c r="F5628" t="s">
        <v>3884</v>
      </c>
      <c r="G5628" s="144">
        <v>139.18714656</v>
      </c>
      <c r="H5628" t="str">
        <f>IF(VLOOKUP(A5628,$J$4:$K$19,2)="Y",IF(G5628&lt;='State Zip Codes'!$P$4,'State Zip Codes'!$P$3,IF(G5628&lt;='State Zip Codes'!$Q$4,'State Zip Codes'!$Q$3,IF(G5628&lt;='State Zip Codes'!$R$4,'State Zip Codes'!$R$3,IF(G5628&lt;='State Zip Codes'!$S$4,'State Zip Codes'!$S$3,IF(G5628&lt;='State Zip Codes'!$T$4,'State Zip Codes'!$T$3,"OUT OF TERRITORY"))))),$U$3)</f>
        <v>Zone 2</v>
      </c>
    </row>
    <row r="5629" spans="1:8" x14ac:dyDescent="0.25">
      <c r="A5629" t="s">
        <v>372</v>
      </c>
      <c r="B5629">
        <v>56291</v>
      </c>
      <c r="C5629" t="str">
        <f t="shared" si="87"/>
        <v>56291</v>
      </c>
      <c r="D5629" t="s">
        <v>358</v>
      </c>
      <c r="E5629" t="s">
        <v>3357</v>
      </c>
      <c r="F5629" t="s">
        <v>3885</v>
      </c>
      <c r="G5629" s="144">
        <v>139.18714656</v>
      </c>
      <c r="H5629" t="str">
        <f>IF(VLOOKUP(A5629,$J$4:$K$19,2)="Y",IF(G5629&lt;='State Zip Codes'!$P$4,'State Zip Codes'!$P$3,IF(G5629&lt;='State Zip Codes'!$Q$4,'State Zip Codes'!$Q$3,IF(G5629&lt;='State Zip Codes'!$R$4,'State Zip Codes'!$R$3,IF(G5629&lt;='State Zip Codes'!$S$4,'State Zip Codes'!$S$3,IF(G5629&lt;='State Zip Codes'!$T$4,'State Zip Codes'!$T$3,"OUT OF TERRITORY"))))),$U$3)</f>
        <v>Zone 2</v>
      </c>
    </row>
    <row r="5630" spans="1:8" x14ac:dyDescent="0.25">
      <c r="A5630" t="s">
        <v>372</v>
      </c>
      <c r="B5630">
        <v>56115</v>
      </c>
      <c r="C5630" t="str">
        <f t="shared" si="87"/>
        <v>56115</v>
      </c>
      <c r="D5630" t="s">
        <v>358</v>
      </c>
      <c r="E5630" t="s">
        <v>3357</v>
      </c>
      <c r="F5630" t="s">
        <v>3886</v>
      </c>
      <c r="G5630" s="144">
        <v>139.18714656</v>
      </c>
      <c r="H5630" t="str">
        <f>IF(VLOOKUP(A5630,$J$4:$K$19,2)="Y",IF(G5630&lt;='State Zip Codes'!$P$4,'State Zip Codes'!$P$3,IF(G5630&lt;='State Zip Codes'!$Q$4,'State Zip Codes'!$Q$3,IF(G5630&lt;='State Zip Codes'!$R$4,'State Zip Codes'!$R$3,IF(G5630&lt;='State Zip Codes'!$S$4,'State Zip Codes'!$S$3,IF(G5630&lt;='State Zip Codes'!$T$4,'State Zip Codes'!$T$3,"OUT OF TERRITORY"))))),$U$3)</f>
        <v>Zone 2</v>
      </c>
    </row>
    <row r="5631" spans="1:8" x14ac:dyDescent="0.25">
      <c r="A5631" t="s">
        <v>372</v>
      </c>
      <c r="B5631">
        <v>56172</v>
      </c>
      <c r="C5631" t="str">
        <f t="shared" si="87"/>
        <v>56172</v>
      </c>
      <c r="D5631" t="s">
        <v>358</v>
      </c>
      <c r="E5631" t="s">
        <v>1388</v>
      </c>
      <c r="F5631" t="s">
        <v>3887</v>
      </c>
      <c r="G5631" s="144">
        <v>139.18714656</v>
      </c>
      <c r="H5631" t="str">
        <f>IF(VLOOKUP(A5631,$J$4:$K$19,2)="Y",IF(G5631&lt;='State Zip Codes'!$P$4,'State Zip Codes'!$P$3,IF(G5631&lt;='State Zip Codes'!$Q$4,'State Zip Codes'!$Q$3,IF(G5631&lt;='State Zip Codes'!$R$4,'State Zip Codes'!$R$3,IF(G5631&lt;='State Zip Codes'!$S$4,'State Zip Codes'!$S$3,IF(G5631&lt;='State Zip Codes'!$T$4,'State Zip Codes'!$T$3,"OUT OF TERRITORY"))))),$U$3)</f>
        <v>Zone 2</v>
      </c>
    </row>
    <row r="5632" spans="1:8" x14ac:dyDescent="0.25">
      <c r="A5632" t="s">
        <v>372</v>
      </c>
      <c r="B5632">
        <v>56169</v>
      </c>
      <c r="C5632" t="str">
        <f t="shared" si="87"/>
        <v>56169</v>
      </c>
      <c r="D5632" t="s">
        <v>358</v>
      </c>
      <c r="E5632" t="s">
        <v>3357</v>
      </c>
      <c r="F5632" t="s">
        <v>3120</v>
      </c>
      <c r="G5632" s="144">
        <v>139.80851774999999</v>
      </c>
      <c r="H5632" t="str">
        <f>IF(VLOOKUP(A5632,$J$4:$K$19,2)="Y",IF(G5632&lt;='State Zip Codes'!$P$4,'State Zip Codes'!$P$3,IF(G5632&lt;='State Zip Codes'!$Q$4,'State Zip Codes'!$Q$3,IF(G5632&lt;='State Zip Codes'!$R$4,'State Zip Codes'!$R$3,IF(G5632&lt;='State Zip Codes'!$S$4,'State Zip Codes'!$S$3,IF(G5632&lt;='State Zip Codes'!$T$4,'State Zip Codes'!$T$3,"OUT OF TERRITORY"))))),$U$3)</f>
        <v>Zone 2</v>
      </c>
    </row>
    <row r="5633" spans="1:8" x14ac:dyDescent="0.25">
      <c r="A5633" t="s">
        <v>372</v>
      </c>
      <c r="B5633">
        <v>56267</v>
      </c>
      <c r="C5633" t="str">
        <f t="shared" si="87"/>
        <v>56267</v>
      </c>
      <c r="D5633" t="s">
        <v>358</v>
      </c>
      <c r="E5633" t="s">
        <v>3857</v>
      </c>
      <c r="F5633" t="s">
        <v>1631</v>
      </c>
      <c r="G5633" s="144">
        <v>139.80851774999999</v>
      </c>
      <c r="H5633" t="str">
        <f>IF(VLOOKUP(A5633,$J$4:$K$19,2)="Y",IF(G5633&lt;='State Zip Codes'!$P$4,'State Zip Codes'!$P$3,IF(G5633&lt;='State Zip Codes'!$Q$4,'State Zip Codes'!$Q$3,IF(G5633&lt;='State Zip Codes'!$R$4,'State Zip Codes'!$R$3,IF(G5633&lt;='State Zip Codes'!$S$4,'State Zip Codes'!$S$3,IF(G5633&lt;='State Zip Codes'!$T$4,'State Zip Codes'!$T$3,"OUT OF TERRITORY"))))),$U$3)</f>
        <v>Zone 2</v>
      </c>
    </row>
    <row r="5634" spans="1:8" x14ac:dyDescent="0.25">
      <c r="A5634" t="s">
        <v>372</v>
      </c>
      <c r="B5634">
        <v>56518</v>
      </c>
      <c r="C5634" t="str">
        <f t="shared" si="87"/>
        <v>56518</v>
      </c>
      <c r="D5634" t="s">
        <v>358</v>
      </c>
      <c r="E5634" t="s">
        <v>3862</v>
      </c>
      <c r="F5634" t="s">
        <v>2747</v>
      </c>
      <c r="G5634" s="144">
        <v>140.42988893999998</v>
      </c>
      <c r="H5634" t="str">
        <f>IF(VLOOKUP(A5634,$J$4:$K$19,2)="Y",IF(G5634&lt;='State Zip Codes'!$P$4,'State Zip Codes'!$P$3,IF(G5634&lt;='State Zip Codes'!$Q$4,'State Zip Codes'!$Q$3,IF(G5634&lt;='State Zip Codes'!$R$4,'State Zip Codes'!$R$3,IF(G5634&lt;='State Zip Codes'!$S$4,'State Zip Codes'!$S$3,IF(G5634&lt;='State Zip Codes'!$T$4,'State Zip Codes'!$T$3,"OUT OF TERRITORY"))))),$U$3)</f>
        <v>Zone 2</v>
      </c>
    </row>
    <row r="5635" spans="1:8" x14ac:dyDescent="0.25">
      <c r="A5635" t="s">
        <v>372</v>
      </c>
      <c r="B5635">
        <v>56167</v>
      </c>
      <c r="C5635" t="str">
        <f t="shared" si="87"/>
        <v>56167</v>
      </c>
      <c r="D5635" t="s">
        <v>358</v>
      </c>
      <c r="E5635" t="s">
        <v>3888</v>
      </c>
      <c r="F5635" t="s">
        <v>1592</v>
      </c>
      <c r="G5635" s="144">
        <v>140.42988893999998</v>
      </c>
      <c r="H5635" t="str">
        <f>IF(VLOOKUP(A5635,$J$4:$K$19,2)="Y",IF(G5635&lt;='State Zip Codes'!$P$4,'State Zip Codes'!$P$3,IF(G5635&lt;='State Zip Codes'!$Q$4,'State Zip Codes'!$Q$3,IF(G5635&lt;='State Zip Codes'!$R$4,'State Zip Codes'!$R$3,IF(G5635&lt;='State Zip Codes'!$S$4,'State Zip Codes'!$S$3,IF(G5635&lt;='State Zip Codes'!$T$4,'State Zip Codes'!$T$3,"OUT OF TERRITORY"))))),$U$3)</f>
        <v>Zone 2</v>
      </c>
    </row>
    <row r="5636" spans="1:8" x14ac:dyDescent="0.25">
      <c r="A5636" t="s">
        <v>372</v>
      </c>
      <c r="B5636">
        <v>56435</v>
      </c>
      <c r="C5636" t="str">
        <f t="shared" si="87"/>
        <v>56435</v>
      </c>
      <c r="D5636" t="s">
        <v>358</v>
      </c>
      <c r="E5636" t="s">
        <v>2101</v>
      </c>
      <c r="F5636" t="s">
        <v>3889</v>
      </c>
      <c r="G5636" s="144">
        <v>141.05126013</v>
      </c>
      <c r="H5636" t="str">
        <f>IF(VLOOKUP(A5636,$J$4:$K$19,2)="Y",IF(G5636&lt;='State Zip Codes'!$P$4,'State Zip Codes'!$P$3,IF(G5636&lt;='State Zip Codes'!$Q$4,'State Zip Codes'!$Q$3,IF(G5636&lt;='State Zip Codes'!$R$4,'State Zip Codes'!$R$3,IF(G5636&lt;='State Zip Codes'!$S$4,'State Zip Codes'!$S$3,IF(G5636&lt;='State Zip Codes'!$T$4,'State Zip Codes'!$T$3,"OUT OF TERRITORY"))))),$U$3)</f>
        <v>Zone 2</v>
      </c>
    </row>
    <row r="5637" spans="1:8" x14ac:dyDescent="0.25">
      <c r="A5637" t="s">
        <v>372</v>
      </c>
      <c r="B5637">
        <v>56119</v>
      </c>
      <c r="C5637" t="str">
        <f t="shared" ref="C5637:C5700" si="88">TRIM(CLEAN(B5637))</f>
        <v>56119</v>
      </c>
      <c r="D5637" t="s">
        <v>358</v>
      </c>
      <c r="E5637" t="s">
        <v>3888</v>
      </c>
      <c r="F5637" t="s">
        <v>3890</v>
      </c>
      <c r="G5637" s="144">
        <v>141.05126013</v>
      </c>
      <c r="H5637" t="str">
        <f>IF(VLOOKUP(A5637,$J$4:$K$19,2)="Y",IF(G5637&lt;='State Zip Codes'!$P$4,'State Zip Codes'!$P$3,IF(G5637&lt;='State Zip Codes'!$Q$4,'State Zip Codes'!$Q$3,IF(G5637&lt;='State Zip Codes'!$R$4,'State Zip Codes'!$R$3,IF(G5637&lt;='State Zip Codes'!$S$4,'State Zip Codes'!$S$3,IF(G5637&lt;='State Zip Codes'!$T$4,'State Zip Codes'!$T$3,"OUT OF TERRITORY"))))),$U$3)</f>
        <v>Zone 2</v>
      </c>
    </row>
    <row r="5638" spans="1:8" x14ac:dyDescent="0.25">
      <c r="A5638" t="s">
        <v>372</v>
      </c>
      <c r="B5638">
        <v>55702</v>
      </c>
      <c r="C5638" t="str">
        <f t="shared" si="88"/>
        <v>55702</v>
      </c>
      <c r="D5638" t="s">
        <v>358</v>
      </c>
      <c r="E5638" t="s">
        <v>3854</v>
      </c>
      <c r="F5638" t="s">
        <v>3891</v>
      </c>
      <c r="G5638" s="144">
        <v>141.05126013</v>
      </c>
      <c r="H5638" t="str">
        <f>IF(VLOOKUP(A5638,$J$4:$K$19,2)="Y",IF(G5638&lt;='State Zip Codes'!$P$4,'State Zip Codes'!$P$3,IF(G5638&lt;='State Zip Codes'!$Q$4,'State Zip Codes'!$Q$3,IF(G5638&lt;='State Zip Codes'!$R$4,'State Zip Codes'!$R$3,IF(G5638&lt;='State Zip Codes'!$S$4,'State Zip Codes'!$S$3,IF(G5638&lt;='State Zip Codes'!$T$4,'State Zip Codes'!$T$3,"OUT OF TERRITORY"))))),$U$3)</f>
        <v>Zone 2</v>
      </c>
    </row>
    <row r="5639" spans="1:8" x14ac:dyDescent="0.25">
      <c r="A5639" t="s">
        <v>372</v>
      </c>
      <c r="B5639">
        <v>56207</v>
      </c>
      <c r="C5639" t="str">
        <f t="shared" si="88"/>
        <v>56207</v>
      </c>
      <c r="D5639" t="s">
        <v>358</v>
      </c>
      <c r="E5639" t="s">
        <v>3857</v>
      </c>
      <c r="F5639" t="s">
        <v>3892</v>
      </c>
      <c r="G5639" s="144">
        <v>141.05126013</v>
      </c>
      <c r="H5639" t="str">
        <f>IF(VLOOKUP(A5639,$J$4:$K$19,2)="Y",IF(G5639&lt;='State Zip Codes'!$P$4,'State Zip Codes'!$P$3,IF(G5639&lt;='State Zip Codes'!$Q$4,'State Zip Codes'!$Q$3,IF(G5639&lt;='State Zip Codes'!$R$4,'State Zip Codes'!$R$3,IF(G5639&lt;='State Zip Codes'!$S$4,'State Zip Codes'!$S$3,IF(G5639&lt;='State Zip Codes'!$T$4,'State Zip Codes'!$T$3,"OUT OF TERRITORY"))))),$U$3)</f>
        <v>Zone 2</v>
      </c>
    </row>
    <row r="5640" spans="1:8" x14ac:dyDescent="0.25">
      <c r="A5640" t="s">
        <v>372</v>
      </c>
      <c r="B5640">
        <v>56311</v>
      </c>
      <c r="C5640" t="str">
        <f t="shared" si="88"/>
        <v>56311</v>
      </c>
      <c r="D5640" t="s">
        <v>358</v>
      </c>
      <c r="E5640" t="s">
        <v>871</v>
      </c>
      <c r="F5640" t="s">
        <v>3893</v>
      </c>
      <c r="G5640" s="144">
        <v>141.67263131999999</v>
      </c>
      <c r="H5640" t="str">
        <f>IF(VLOOKUP(A5640,$J$4:$K$19,2)="Y",IF(G5640&lt;='State Zip Codes'!$P$4,'State Zip Codes'!$P$3,IF(G5640&lt;='State Zip Codes'!$Q$4,'State Zip Codes'!$Q$3,IF(G5640&lt;='State Zip Codes'!$R$4,'State Zip Codes'!$R$3,IF(G5640&lt;='State Zip Codes'!$S$4,'State Zip Codes'!$S$3,IF(G5640&lt;='State Zip Codes'!$T$4,'State Zip Codes'!$T$3,"OUT OF TERRITORY"))))),$U$3)</f>
        <v>Zone 2</v>
      </c>
    </row>
    <row r="5641" spans="1:8" x14ac:dyDescent="0.25">
      <c r="A5641" t="s">
        <v>372</v>
      </c>
      <c r="B5641">
        <v>56524</v>
      </c>
      <c r="C5641" t="str">
        <f t="shared" si="88"/>
        <v>56524</v>
      </c>
      <c r="D5641" t="s">
        <v>358</v>
      </c>
      <c r="E5641" t="s">
        <v>3862</v>
      </c>
      <c r="F5641" t="s">
        <v>3894</v>
      </c>
      <c r="G5641" s="144">
        <v>142.29400250999998</v>
      </c>
      <c r="H5641" t="str">
        <f>IF(VLOOKUP(A5641,$J$4:$K$19,2)="Y",IF(G5641&lt;='State Zip Codes'!$P$4,'State Zip Codes'!$P$3,IF(G5641&lt;='State Zip Codes'!$Q$4,'State Zip Codes'!$Q$3,IF(G5641&lt;='State Zip Codes'!$R$4,'State Zip Codes'!$R$3,IF(G5641&lt;='State Zip Codes'!$S$4,'State Zip Codes'!$S$3,IF(G5641&lt;='State Zip Codes'!$T$4,'State Zip Codes'!$T$3,"OUT OF TERRITORY"))))),$U$3)</f>
        <v>Zone 2</v>
      </c>
    </row>
    <row r="5642" spans="1:8" x14ac:dyDescent="0.25">
      <c r="A5642" t="s">
        <v>372</v>
      </c>
      <c r="B5642">
        <v>56477</v>
      </c>
      <c r="C5642" t="str">
        <f t="shared" si="88"/>
        <v>56477</v>
      </c>
      <c r="D5642" t="s">
        <v>358</v>
      </c>
      <c r="E5642" t="s">
        <v>3837</v>
      </c>
      <c r="F5642" t="s">
        <v>3895</v>
      </c>
      <c r="G5642" s="144">
        <v>142.9153737</v>
      </c>
      <c r="H5642" t="str">
        <f>IF(VLOOKUP(A5642,$J$4:$K$19,2)="Y",IF(G5642&lt;='State Zip Codes'!$P$4,'State Zip Codes'!$P$3,IF(G5642&lt;='State Zip Codes'!$Q$4,'State Zip Codes'!$Q$3,IF(G5642&lt;='State Zip Codes'!$R$4,'State Zip Codes'!$R$3,IF(G5642&lt;='State Zip Codes'!$S$4,'State Zip Codes'!$S$3,IF(G5642&lt;='State Zip Codes'!$T$4,'State Zip Codes'!$T$3,"OUT OF TERRITORY"))))),$U$3)</f>
        <v>Zone 2</v>
      </c>
    </row>
    <row r="5643" spans="1:8" x14ac:dyDescent="0.25">
      <c r="A5643" t="s">
        <v>372</v>
      </c>
      <c r="B5643">
        <v>56280</v>
      </c>
      <c r="C5643" t="str">
        <f t="shared" si="88"/>
        <v>56280</v>
      </c>
      <c r="D5643" t="s">
        <v>358</v>
      </c>
      <c r="E5643" t="s">
        <v>3791</v>
      </c>
      <c r="F5643" t="s">
        <v>2869</v>
      </c>
      <c r="G5643" s="144">
        <v>142.9153737</v>
      </c>
      <c r="H5643" t="str">
        <f>IF(VLOOKUP(A5643,$J$4:$K$19,2)="Y",IF(G5643&lt;='State Zip Codes'!$P$4,'State Zip Codes'!$P$3,IF(G5643&lt;='State Zip Codes'!$Q$4,'State Zip Codes'!$Q$3,IF(G5643&lt;='State Zip Codes'!$R$4,'State Zip Codes'!$R$3,IF(G5643&lt;='State Zip Codes'!$S$4,'State Zip Codes'!$S$3,IF(G5643&lt;='State Zip Codes'!$T$4,'State Zip Codes'!$T$3,"OUT OF TERRITORY"))))),$U$3)</f>
        <v>Zone 2</v>
      </c>
    </row>
    <row r="5644" spans="1:8" x14ac:dyDescent="0.25">
      <c r="A5644" t="s">
        <v>372</v>
      </c>
      <c r="B5644">
        <v>56227</v>
      </c>
      <c r="C5644" t="str">
        <f t="shared" si="88"/>
        <v>56227</v>
      </c>
      <c r="D5644" t="s">
        <v>358</v>
      </c>
      <c r="E5644" t="s">
        <v>3896</v>
      </c>
      <c r="F5644" t="s">
        <v>3897</v>
      </c>
      <c r="G5644" s="144">
        <v>143.53674488999999</v>
      </c>
      <c r="H5644" t="str">
        <f>IF(VLOOKUP(A5644,$J$4:$K$19,2)="Y",IF(G5644&lt;='State Zip Codes'!$P$4,'State Zip Codes'!$P$3,IF(G5644&lt;='State Zip Codes'!$Q$4,'State Zip Codes'!$Q$3,IF(G5644&lt;='State Zip Codes'!$R$4,'State Zip Codes'!$R$3,IF(G5644&lt;='State Zip Codes'!$S$4,'State Zip Codes'!$S$3,IF(G5644&lt;='State Zip Codes'!$T$4,'State Zip Codes'!$T$3,"OUT OF TERRITORY"))))),$U$3)</f>
        <v>Zone 2</v>
      </c>
    </row>
    <row r="5645" spans="1:8" x14ac:dyDescent="0.25">
      <c r="A5645" t="s">
        <v>372</v>
      </c>
      <c r="B5645">
        <v>56309</v>
      </c>
      <c r="C5645" t="str">
        <f t="shared" si="88"/>
        <v>56309</v>
      </c>
      <c r="D5645" t="s">
        <v>358</v>
      </c>
      <c r="E5645" t="s">
        <v>871</v>
      </c>
      <c r="F5645" t="s">
        <v>3898</v>
      </c>
      <c r="G5645" s="144">
        <v>143.53674488999999</v>
      </c>
      <c r="H5645" t="str">
        <f>IF(VLOOKUP(A5645,$J$4:$K$19,2)="Y",IF(G5645&lt;='State Zip Codes'!$P$4,'State Zip Codes'!$P$3,IF(G5645&lt;='State Zip Codes'!$Q$4,'State Zip Codes'!$Q$3,IF(G5645&lt;='State Zip Codes'!$R$4,'State Zip Codes'!$R$3,IF(G5645&lt;='State Zip Codes'!$S$4,'State Zip Codes'!$S$3,IF(G5645&lt;='State Zip Codes'!$T$4,'State Zip Codes'!$T$3,"OUT OF TERRITORY"))))),$U$3)</f>
        <v>Zone 2</v>
      </c>
    </row>
    <row r="5646" spans="1:8" x14ac:dyDescent="0.25">
      <c r="A5646" t="s">
        <v>372</v>
      </c>
      <c r="B5646">
        <v>55784</v>
      </c>
      <c r="C5646" t="str">
        <f t="shared" si="88"/>
        <v>55784</v>
      </c>
      <c r="D5646" t="s">
        <v>358</v>
      </c>
      <c r="E5646" t="s">
        <v>1499</v>
      </c>
      <c r="F5646" t="s">
        <v>3899</v>
      </c>
      <c r="G5646" s="144">
        <v>144.77948727</v>
      </c>
      <c r="H5646" t="str">
        <f>IF(VLOOKUP(A5646,$J$4:$K$19,2)="Y",IF(G5646&lt;='State Zip Codes'!$P$4,'State Zip Codes'!$P$3,IF(G5646&lt;='State Zip Codes'!$Q$4,'State Zip Codes'!$Q$3,IF(G5646&lt;='State Zip Codes'!$R$4,'State Zip Codes'!$R$3,IF(G5646&lt;='State Zip Codes'!$S$4,'State Zip Codes'!$S$3,IF(G5646&lt;='State Zip Codes'!$T$4,'State Zip Codes'!$T$3,"OUT OF TERRITORY"))))),$U$3)</f>
        <v>Zone 2</v>
      </c>
    </row>
    <row r="5647" spans="1:8" x14ac:dyDescent="0.25">
      <c r="A5647" t="s">
        <v>372</v>
      </c>
      <c r="B5647">
        <v>56141</v>
      </c>
      <c r="C5647" t="str">
        <f t="shared" si="88"/>
        <v>56141</v>
      </c>
      <c r="D5647" t="s">
        <v>358</v>
      </c>
      <c r="E5647" t="s">
        <v>1388</v>
      </c>
      <c r="F5647" t="s">
        <v>1182</v>
      </c>
      <c r="G5647" s="144">
        <v>145.40085845999999</v>
      </c>
      <c r="H5647" t="str">
        <f>IF(VLOOKUP(A5647,$J$4:$K$19,2)="Y",IF(G5647&lt;='State Zip Codes'!$P$4,'State Zip Codes'!$P$3,IF(G5647&lt;='State Zip Codes'!$Q$4,'State Zip Codes'!$Q$3,IF(G5647&lt;='State Zip Codes'!$R$4,'State Zip Codes'!$R$3,IF(G5647&lt;='State Zip Codes'!$S$4,'State Zip Codes'!$S$3,IF(G5647&lt;='State Zip Codes'!$T$4,'State Zip Codes'!$T$3,"OUT OF TERRITORY"))))),$U$3)</f>
        <v>Zone 2</v>
      </c>
    </row>
    <row r="5648" spans="1:8" x14ac:dyDescent="0.25">
      <c r="A5648" t="s">
        <v>372</v>
      </c>
      <c r="B5648">
        <v>56221</v>
      </c>
      <c r="C5648" t="str">
        <f t="shared" si="88"/>
        <v>56221</v>
      </c>
      <c r="D5648" t="s">
        <v>358</v>
      </c>
      <c r="E5648" t="s">
        <v>3857</v>
      </c>
      <c r="F5648" t="s">
        <v>3900</v>
      </c>
      <c r="G5648" s="144">
        <v>146.02222964999999</v>
      </c>
      <c r="H5648" t="str">
        <f>IF(VLOOKUP(A5648,$J$4:$K$19,2)="Y",IF(G5648&lt;='State Zip Codes'!$P$4,'State Zip Codes'!$P$3,IF(G5648&lt;='State Zip Codes'!$Q$4,'State Zip Codes'!$Q$3,IF(G5648&lt;='State Zip Codes'!$R$4,'State Zip Codes'!$R$3,IF(G5648&lt;='State Zip Codes'!$S$4,'State Zip Codes'!$S$3,IF(G5648&lt;='State Zip Codes'!$T$4,'State Zip Codes'!$T$3,"OUT OF TERRITORY"))))),$U$3)</f>
        <v>Zone 2</v>
      </c>
    </row>
    <row r="5649" spans="1:8" x14ac:dyDescent="0.25">
      <c r="A5649" t="s">
        <v>372</v>
      </c>
      <c r="B5649">
        <v>56672</v>
      </c>
      <c r="C5649" t="str">
        <f t="shared" si="88"/>
        <v>56672</v>
      </c>
      <c r="D5649" t="s">
        <v>358</v>
      </c>
      <c r="E5649" t="s">
        <v>2101</v>
      </c>
      <c r="F5649" t="s">
        <v>3901</v>
      </c>
      <c r="G5649" s="144">
        <v>146.64360084</v>
      </c>
      <c r="H5649" t="str">
        <f>IF(VLOOKUP(A5649,$J$4:$K$19,2)="Y",IF(G5649&lt;='State Zip Codes'!$P$4,'State Zip Codes'!$P$3,IF(G5649&lt;='State Zip Codes'!$Q$4,'State Zip Codes'!$Q$3,IF(G5649&lt;='State Zip Codes'!$R$4,'State Zip Codes'!$R$3,IF(G5649&lt;='State Zip Codes'!$S$4,'State Zip Codes'!$S$3,IF(G5649&lt;='State Zip Codes'!$T$4,'State Zip Codes'!$T$3,"OUT OF TERRITORY"))))),$U$3)</f>
        <v>Zone 2</v>
      </c>
    </row>
    <row r="5650" spans="1:8" x14ac:dyDescent="0.25">
      <c r="A5650" t="s">
        <v>372</v>
      </c>
      <c r="B5650">
        <v>56151</v>
      </c>
      <c r="C5650" t="str">
        <f t="shared" si="88"/>
        <v>56151</v>
      </c>
      <c r="D5650" t="s">
        <v>358</v>
      </c>
      <c r="E5650" t="s">
        <v>1388</v>
      </c>
      <c r="F5650" t="s">
        <v>3902</v>
      </c>
      <c r="G5650" s="144">
        <v>146.64360084</v>
      </c>
      <c r="H5650" t="str">
        <f>IF(VLOOKUP(A5650,$J$4:$K$19,2)="Y",IF(G5650&lt;='State Zip Codes'!$P$4,'State Zip Codes'!$P$3,IF(G5650&lt;='State Zip Codes'!$Q$4,'State Zip Codes'!$Q$3,IF(G5650&lt;='State Zip Codes'!$R$4,'State Zip Codes'!$R$3,IF(G5650&lt;='State Zip Codes'!$S$4,'State Zip Codes'!$S$3,IF(G5650&lt;='State Zip Codes'!$T$4,'State Zip Codes'!$T$3,"OUT OF TERRITORY"))))),$U$3)</f>
        <v>Zone 2</v>
      </c>
    </row>
    <row r="5651" spans="1:8" x14ac:dyDescent="0.25">
      <c r="A5651" t="s">
        <v>372</v>
      </c>
      <c r="B5651">
        <v>56187</v>
      </c>
      <c r="C5651" t="str">
        <f t="shared" si="88"/>
        <v>56187</v>
      </c>
      <c r="D5651" t="s">
        <v>358</v>
      </c>
      <c r="E5651" t="s">
        <v>3888</v>
      </c>
      <c r="F5651" t="s">
        <v>2656</v>
      </c>
      <c r="G5651" s="144">
        <v>147.26497203</v>
      </c>
      <c r="H5651" t="str">
        <f>IF(VLOOKUP(A5651,$J$4:$K$19,2)="Y",IF(G5651&lt;='State Zip Codes'!$P$4,'State Zip Codes'!$P$3,IF(G5651&lt;='State Zip Codes'!$Q$4,'State Zip Codes'!$Q$3,IF(G5651&lt;='State Zip Codes'!$R$4,'State Zip Codes'!$R$3,IF(G5651&lt;='State Zip Codes'!$S$4,'State Zip Codes'!$S$3,IF(G5651&lt;='State Zip Codes'!$T$4,'State Zip Codes'!$T$3,"OUT OF TERRITORY"))))),$U$3)</f>
        <v>Zone 2</v>
      </c>
    </row>
    <row r="5652" spans="1:8" x14ac:dyDescent="0.25">
      <c r="A5652" t="s">
        <v>372</v>
      </c>
      <c r="B5652">
        <v>55793</v>
      </c>
      <c r="C5652" t="str">
        <f t="shared" si="88"/>
        <v>55793</v>
      </c>
      <c r="D5652" t="s">
        <v>358</v>
      </c>
      <c r="E5652" t="s">
        <v>1499</v>
      </c>
      <c r="F5652" t="s">
        <v>3903</v>
      </c>
      <c r="G5652" s="144">
        <v>147.26497203</v>
      </c>
      <c r="H5652" t="str">
        <f>IF(VLOOKUP(A5652,$J$4:$K$19,2)="Y",IF(G5652&lt;='State Zip Codes'!$P$4,'State Zip Codes'!$P$3,IF(G5652&lt;='State Zip Codes'!$Q$4,'State Zip Codes'!$Q$3,IF(G5652&lt;='State Zip Codes'!$R$4,'State Zip Codes'!$R$3,IF(G5652&lt;='State Zip Codes'!$S$4,'State Zip Codes'!$S$3,IF(G5652&lt;='State Zip Codes'!$T$4,'State Zip Codes'!$T$3,"OUT OF TERRITORY"))))),$U$3)</f>
        <v>Zone 2</v>
      </c>
    </row>
    <row r="5653" spans="1:8" x14ac:dyDescent="0.25">
      <c r="A5653" t="s">
        <v>372</v>
      </c>
      <c r="B5653">
        <v>56248</v>
      </c>
      <c r="C5653" t="str">
        <f t="shared" si="88"/>
        <v>56248</v>
      </c>
      <c r="D5653" t="s">
        <v>358</v>
      </c>
      <c r="E5653" t="s">
        <v>871</v>
      </c>
      <c r="F5653" t="s">
        <v>3904</v>
      </c>
      <c r="G5653" s="144">
        <v>147.26497203</v>
      </c>
      <c r="H5653" t="str">
        <f>IF(VLOOKUP(A5653,$J$4:$K$19,2)="Y",IF(G5653&lt;='State Zip Codes'!$P$4,'State Zip Codes'!$P$3,IF(G5653&lt;='State Zip Codes'!$Q$4,'State Zip Codes'!$Q$3,IF(G5653&lt;='State Zip Codes'!$R$4,'State Zip Codes'!$R$3,IF(G5653&lt;='State Zip Codes'!$S$4,'State Zip Codes'!$S$3,IF(G5653&lt;='State Zip Codes'!$T$4,'State Zip Codes'!$T$3,"OUT OF TERRITORY"))))),$U$3)</f>
        <v>Zone 2</v>
      </c>
    </row>
    <row r="5654" spans="1:8" x14ac:dyDescent="0.25">
      <c r="A5654" t="s">
        <v>372</v>
      </c>
      <c r="B5654">
        <v>56235</v>
      </c>
      <c r="C5654" t="str">
        <f t="shared" si="88"/>
        <v>56235</v>
      </c>
      <c r="D5654" t="s">
        <v>358</v>
      </c>
      <c r="E5654" t="s">
        <v>3857</v>
      </c>
      <c r="F5654" t="s">
        <v>1320</v>
      </c>
      <c r="G5654" s="144">
        <v>147.88634321999999</v>
      </c>
      <c r="H5654" t="str">
        <f>IF(VLOOKUP(A5654,$J$4:$K$19,2)="Y",IF(G5654&lt;='State Zip Codes'!$P$4,'State Zip Codes'!$P$3,IF(G5654&lt;='State Zip Codes'!$Q$4,'State Zip Codes'!$Q$3,IF(G5654&lt;='State Zip Codes'!$R$4,'State Zip Codes'!$R$3,IF(G5654&lt;='State Zip Codes'!$S$4,'State Zip Codes'!$S$3,IF(G5654&lt;='State Zip Codes'!$T$4,'State Zip Codes'!$T$3,"OUT OF TERRITORY"))))),$U$3)</f>
        <v>Zone 2</v>
      </c>
    </row>
    <row r="5655" spans="1:8" x14ac:dyDescent="0.25">
      <c r="A5655" t="s">
        <v>372</v>
      </c>
      <c r="B5655">
        <v>56142</v>
      </c>
      <c r="C5655" t="str">
        <f t="shared" si="88"/>
        <v>56142</v>
      </c>
      <c r="D5655" t="s">
        <v>358</v>
      </c>
      <c r="E5655" t="s">
        <v>514</v>
      </c>
      <c r="F5655" t="s">
        <v>3905</v>
      </c>
      <c r="G5655" s="144">
        <v>147.88634321999999</v>
      </c>
      <c r="H5655" t="str">
        <f>IF(VLOOKUP(A5655,$J$4:$K$19,2)="Y",IF(G5655&lt;='State Zip Codes'!$P$4,'State Zip Codes'!$P$3,IF(G5655&lt;='State Zip Codes'!$Q$4,'State Zip Codes'!$Q$3,IF(G5655&lt;='State Zip Codes'!$R$4,'State Zip Codes'!$R$3,IF(G5655&lt;='State Zip Codes'!$S$4,'State Zip Codes'!$S$3,IF(G5655&lt;='State Zip Codes'!$T$4,'State Zip Codes'!$T$3,"OUT OF TERRITORY"))))),$U$3)</f>
        <v>Zone 2</v>
      </c>
    </row>
    <row r="5656" spans="1:8" x14ac:dyDescent="0.25">
      <c r="A5656" t="s">
        <v>372</v>
      </c>
      <c r="B5656">
        <v>55717</v>
      </c>
      <c r="C5656" t="str">
        <f t="shared" si="88"/>
        <v>55717</v>
      </c>
      <c r="D5656" t="s">
        <v>358</v>
      </c>
      <c r="E5656" t="s">
        <v>3854</v>
      </c>
      <c r="F5656" t="s">
        <v>1323</v>
      </c>
      <c r="G5656" s="144">
        <v>147.88634321999999</v>
      </c>
      <c r="H5656" t="str">
        <f>IF(VLOOKUP(A5656,$J$4:$K$19,2)="Y",IF(G5656&lt;='State Zip Codes'!$P$4,'State Zip Codes'!$P$3,IF(G5656&lt;='State Zip Codes'!$Q$4,'State Zip Codes'!$Q$3,IF(G5656&lt;='State Zip Codes'!$R$4,'State Zip Codes'!$R$3,IF(G5656&lt;='State Zip Codes'!$S$4,'State Zip Codes'!$S$3,IF(G5656&lt;='State Zip Codes'!$T$4,'State Zip Codes'!$T$3,"OUT OF TERRITORY"))))),$U$3)</f>
        <v>Zone 2</v>
      </c>
    </row>
    <row r="5657" spans="1:8" x14ac:dyDescent="0.25">
      <c r="A5657" t="s">
        <v>372</v>
      </c>
      <c r="B5657">
        <v>56178</v>
      </c>
      <c r="C5657" t="str">
        <f t="shared" si="88"/>
        <v>56178</v>
      </c>
      <c r="D5657" t="s">
        <v>358</v>
      </c>
      <c r="E5657" t="s">
        <v>514</v>
      </c>
      <c r="F5657" t="s">
        <v>3906</v>
      </c>
      <c r="G5657" s="144">
        <v>147.88634321999999</v>
      </c>
      <c r="H5657" t="str">
        <f>IF(VLOOKUP(A5657,$J$4:$K$19,2)="Y",IF(G5657&lt;='State Zip Codes'!$P$4,'State Zip Codes'!$P$3,IF(G5657&lt;='State Zip Codes'!$Q$4,'State Zip Codes'!$Q$3,IF(G5657&lt;='State Zip Codes'!$R$4,'State Zip Codes'!$R$3,IF(G5657&lt;='State Zip Codes'!$S$4,'State Zip Codes'!$S$3,IF(G5657&lt;='State Zip Codes'!$T$4,'State Zip Codes'!$T$3,"OUT OF TERRITORY"))))),$U$3)</f>
        <v>Zone 2</v>
      </c>
    </row>
    <row r="5658" spans="1:8" x14ac:dyDescent="0.25">
      <c r="A5658" t="s">
        <v>372</v>
      </c>
      <c r="B5658">
        <v>56452</v>
      </c>
      <c r="C5658" t="str">
        <f t="shared" si="88"/>
        <v>56452</v>
      </c>
      <c r="D5658" t="s">
        <v>358</v>
      </c>
      <c r="E5658" t="s">
        <v>2101</v>
      </c>
      <c r="F5658" t="s">
        <v>3907</v>
      </c>
      <c r="G5658" s="144">
        <v>147.88634321999999</v>
      </c>
      <c r="H5658" t="str">
        <f>IF(VLOOKUP(A5658,$J$4:$K$19,2)="Y",IF(G5658&lt;='State Zip Codes'!$P$4,'State Zip Codes'!$P$3,IF(G5658&lt;='State Zip Codes'!$Q$4,'State Zip Codes'!$Q$3,IF(G5658&lt;='State Zip Codes'!$R$4,'State Zip Codes'!$R$3,IF(G5658&lt;='State Zip Codes'!$S$4,'State Zip Codes'!$S$3,IF(G5658&lt;='State Zip Codes'!$T$4,'State Zip Codes'!$T$3,"OUT OF TERRITORY"))))),$U$3)</f>
        <v>Zone 2</v>
      </c>
    </row>
    <row r="5659" spans="1:8" x14ac:dyDescent="0.25">
      <c r="A5659" t="s">
        <v>372</v>
      </c>
      <c r="B5659">
        <v>56113</v>
      </c>
      <c r="C5659" t="str">
        <f t="shared" si="88"/>
        <v>56113</v>
      </c>
      <c r="D5659" t="s">
        <v>358</v>
      </c>
      <c r="E5659" t="s">
        <v>514</v>
      </c>
      <c r="F5659" t="s">
        <v>1223</v>
      </c>
      <c r="G5659" s="144">
        <v>148.50771440999998</v>
      </c>
      <c r="H5659" t="str">
        <f>IF(VLOOKUP(A5659,$J$4:$K$19,2)="Y",IF(G5659&lt;='State Zip Codes'!$P$4,'State Zip Codes'!$P$3,IF(G5659&lt;='State Zip Codes'!$Q$4,'State Zip Codes'!$Q$3,IF(G5659&lt;='State Zip Codes'!$R$4,'State Zip Codes'!$R$3,IF(G5659&lt;='State Zip Codes'!$S$4,'State Zip Codes'!$S$3,IF(G5659&lt;='State Zip Codes'!$T$4,'State Zip Codes'!$T$3,"OUT OF TERRITORY"))))),$U$3)</f>
        <v>Zone 2</v>
      </c>
    </row>
    <row r="5660" spans="1:8" x14ac:dyDescent="0.25">
      <c r="A5660" t="s">
        <v>372</v>
      </c>
      <c r="B5660">
        <v>56655</v>
      </c>
      <c r="C5660" t="str">
        <f t="shared" si="88"/>
        <v>56655</v>
      </c>
      <c r="D5660" t="s">
        <v>358</v>
      </c>
      <c r="E5660" t="s">
        <v>2101</v>
      </c>
      <c r="F5660" t="s">
        <v>3908</v>
      </c>
      <c r="G5660" s="144">
        <v>148.50771440999998</v>
      </c>
      <c r="H5660" t="str">
        <f>IF(VLOOKUP(A5660,$J$4:$K$19,2)="Y",IF(G5660&lt;='State Zip Codes'!$P$4,'State Zip Codes'!$P$3,IF(G5660&lt;='State Zip Codes'!$Q$4,'State Zip Codes'!$Q$3,IF(G5660&lt;='State Zip Codes'!$R$4,'State Zip Codes'!$R$3,IF(G5660&lt;='State Zip Codes'!$S$4,'State Zip Codes'!$S$3,IF(G5660&lt;='State Zip Codes'!$T$4,'State Zip Codes'!$T$3,"OUT OF TERRITORY"))))),$U$3)</f>
        <v>Zone 2</v>
      </c>
    </row>
    <row r="5661" spans="1:8" x14ac:dyDescent="0.25">
      <c r="A5661" t="s">
        <v>372</v>
      </c>
      <c r="B5661">
        <v>56515</v>
      </c>
      <c r="C5661" t="str">
        <f t="shared" si="88"/>
        <v>56515</v>
      </c>
      <c r="D5661" t="s">
        <v>358</v>
      </c>
      <c r="E5661" t="s">
        <v>3862</v>
      </c>
      <c r="F5661" t="s">
        <v>3909</v>
      </c>
      <c r="G5661" s="144">
        <v>148.50771440999998</v>
      </c>
      <c r="H5661" t="str">
        <f>IF(VLOOKUP(A5661,$J$4:$K$19,2)="Y",IF(G5661&lt;='State Zip Codes'!$P$4,'State Zip Codes'!$P$3,IF(G5661&lt;='State Zip Codes'!$Q$4,'State Zip Codes'!$Q$3,IF(G5661&lt;='State Zip Codes'!$R$4,'State Zip Codes'!$R$3,IF(G5661&lt;='State Zip Codes'!$S$4,'State Zip Codes'!$S$3,IF(G5661&lt;='State Zip Codes'!$T$4,'State Zip Codes'!$T$3,"OUT OF TERRITORY"))))),$U$3)</f>
        <v>Zone 2</v>
      </c>
    </row>
    <row r="5662" spans="1:8" x14ac:dyDescent="0.25">
      <c r="A5662" t="s">
        <v>372</v>
      </c>
      <c r="B5662">
        <v>56220</v>
      </c>
      <c r="C5662" t="str">
        <f t="shared" si="88"/>
        <v>56220</v>
      </c>
      <c r="D5662" t="s">
        <v>358</v>
      </c>
      <c r="E5662" t="s">
        <v>3791</v>
      </c>
      <c r="F5662" t="s">
        <v>3910</v>
      </c>
      <c r="G5662" s="144">
        <v>148.50771440999998</v>
      </c>
      <c r="H5662" t="str">
        <f>IF(VLOOKUP(A5662,$J$4:$K$19,2)="Y",IF(G5662&lt;='State Zip Codes'!$P$4,'State Zip Codes'!$P$3,IF(G5662&lt;='State Zip Codes'!$Q$4,'State Zip Codes'!$Q$3,IF(G5662&lt;='State Zip Codes'!$R$4,'State Zip Codes'!$R$3,IF(G5662&lt;='State Zip Codes'!$S$4,'State Zip Codes'!$S$3,IF(G5662&lt;='State Zip Codes'!$T$4,'State Zip Codes'!$T$3,"OUT OF TERRITORY"))))),$U$3)</f>
        <v>Zone 2</v>
      </c>
    </row>
    <row r="5663" spans="1:8" x14ac:dyDescent="0.25">
      <c r="A5663" t="s">
        <v>372</v>
      </c>
      <c r="B5663">
        <v>56571</v>
      </c>
      <c r="C5663" t="str">
        <f t="shared" si="88"/>
        <v>56571</v>
      </c>
      <c r="D5663" t="s">
        <v>358</v>
      </c>
      <c r="E5663" t="s">
        <v>3862</v>
      </c>
      <c r="F5663" t="s">
        <v>3911</v>
      </c>
      <c r="G5663" s="144">
        <v>148.50771440999998</v>
      </c>
      <c r="H5663" t="str">
        <f>IF(VLOOKUP(A5663,$J$4:$K$19,2)="Y",IF(G5663&lt;='State Zip Codes'!$P$4,'State Zip Codes'!$P$3,IF(G5663&lt;='State Zip Codes'!$Q$4,'State Zip Codes'!$Q$3,IF(G5663&lt;='State Zip Codes'!$R$4,'State Zip Codes'!$R$3,IF(G5663&lt;='State Zip Codes'!$S$4,'State Zip Codes'!$S$3,IF(G5663&lt;='State Zip Codes'!$T$4,'State Zip Codes'!$T$3,"OUT OF TERRITORY"))))),$U$3)</f>
        <v>Zone 2</v>
      </c>
    </row>
    <row r="5664" spans="1:8" x14ac:dyDescent="0.25">
      <c r="A5664" t="s">
        <v>372</v>
      </c>
      <c r="B5664">
        <v>55804</v>
      </c>
      <c r="C5664" t="str">
        <f t="shared" si="88"/>
        <v>55804</v>
      </c>
      <c r="D5664" t="s">
        <v>358</v>
      </c>
      <c r="E5664" t="s">
        <v>3854</v>
      </c>
      <c r="F5664" t="s">
        <v>3855</v>
      </c>
      <c r="G5664" s="144">
        <v>148.50771440999998</v>
      </c>
      <c r="H5664" t="str">
        <f>IF(VLOOKUP(A5664,$J$4:$K$19,2)="Y",IF(G5664&lt;='State Zip Codes'!$P$4,'State Zip Codes'!$P$3,IF(G5664&lt;='State Zip Codes'!$Q$4,'State Zip Codes'!$Q$3,IF(G5664&lt;='State Zip Codes'!$R$4,'State Zip Codes'!$R$3,IF(G5664&lt;='State Zip Codes'!$S$4,'State Zip Codes'!$S$3,IF(G5664&lt;='State Zip Codes'!$T$4,'State Zip Codes'!$T$3,"OUT OF TERRITORY"))))),$U$3)</f>
        <v>Zone 2</v>
      </c>
    </row>
    <row r="5665" spans="1:8" x14ac:dyDescent="0.25">
      <c r="A5665" t="s">
        <v>372</v>
      </c>
      <c r="B5665">
        <v>56165</v>
      </c>
      <c r="C5665" t="str">
        <f t="shared" si="88"/>
        <v>56165</v>
      </c>
      <c r="D5665" t="s">
        <v>358</v>
      </c>
      <c r="E5665" t="s">
        <v>3888</v>
      </c>
      <c r="F5665" t="s">
        <v>3912</v>
      </c>
      <c r="G5665" s="144">
        <v>149.1290856</v>
      </c>
      <c r="H5665" t="str">
        <f>IF(VLOOKUP(A5665,$J$4:$K$19,2)="Y",IF(G5665&lt;='State Zip Codes'!$P$4,'State Zip Codes'!$P$3,IF(G5665&lt;='State Zip Codes'!$Q$4,'State Zip Codes'!$Q$3,IF(G5665&lt;='State Zip Codes'!$R$4,'State Zip Codes'!$R$3,IF(G5665&lt;='State Zip Codes'!$S$4,'State Zip Codes'!$S$3,IF(G5665&lt;='State Zip Codes'!$T$4,'State Zip Codes'!$T$3,"OUT OF TERRITORY"))))),$U$3)</f>
        <v>Zone 2</v>
      </c>
    </row>
    <row r="5666" spans="1:8" x14ac:dyDescent="0.25">
      <c r="A5666" t="s">
        <v>372</v>
      </c>
      <c r="B5666">
        <v>55765</v>
      </c>
      <c r="C5666" t="str">
        <f t="shared" si="88"/>
        <v>55765</v>
      </c>
      <c r="D5666" t="s">
        <v>358</v>
      </c>
      <c r="E5666" t="s">
        <v>3854</v>
      </c>
      <c r="F5666" t="s">
        <v>3913</v>
      </c>
      <c r="G5666" s="144">
        <v>149.75045678999999</v>
      </c>
      <c r="H5666" t="str">
        <f>IF(VLOOKUP(A5666,$J$4:$K$19,2)="Y",IF(G5666&lt;='State Zip Codes'!$P$4,'State Zip Codes'!$P$3,IF(G5666&lt;='State Zip Codes'!$Q$4,'State Zip Codes'!$Q$3,IF(G5666&lt;='State Zip Codes'!$R$4,'State Zip Codes'!$R$3,IF(G5666&lt;='State Zip Codes'!$S$4,'State Zip Codes'!$S$3,IF(G5666&lt;='State Zip Codes'!$T$4,'State Zip Codes'!$T$3,"OUT OF TERRITORY"))))),$U$3)</f>
        <v>Zone 2</v>
      </c>
    </row>
    <row r="5667" spans="1:8" x14ac:dyDescent="0.25">
      <c r="A5667" t="s">
        <v>372</v>
      </c>
      <c r="B5667">
        <v>56276</v>
      </c>
      <c r="C5667" t="str">
        <f t="shared" si="88"/>
        <v>56276</v>
      </c>
      <c r="D5667" t="s">
        <v>358</v>
      </c>
      <c r="E5667" t="s">
        <v>3896</v>
      </c>
      <c r="F5667" t="s">
        <v>901</v>
      </c>
      <c r="G5667" s="144">
        <v>149.75045678999999</v>
      </c>
      <c r="H5667" t="str">
        <f>IF(VLOOKUP(A5667,$J$4:$K$19,2)="Y",IF(G5667&lt;='State Zip Codes'!$P$4,'State Zip Codes'!$P$3,IF(G5667&lt;='State Zip Codes'!$Q$4,'State Zip Codes'!$Q$3,IF(G5667&lt;='State Zip Codes'!$R$4,'State Zip Codes'!$R$3,IF(G5667&lt;='State Zip Codes'!$S$4,'State Zip Codes'!$S$3,IF(G5667&lt;='State Zip Codes'!$T$4,'State Zip Codes'!$T$3,"OUT OF TERRITORY"))))),$U$3)</f>
        <v>Zone 2</v>
      </c>
    </row>
    <row r="5668" spans="1:8" x14ac:dyDescent="0.25">
      <c r="A5668" t="s">
        <v>372</v>
      </c>
      <c r="B5668">
        <v>56567</v>
      </c>
      <c r="C5668" t="str">
        <f t="shared" si="88"/>
        <v>56567</v>
      </c>
      <c r="D5668" t="s">
        <v>358</v>
      </c>
      <c r="E5668" t="s">
        <v>3862</v>
      </c>
      <c r="F5668" t="s">
        <v>3914</v>
      </c>
      <c r="G5668" s="144">
        <v>149.75045678999999</v>
      </c>
      <c r="H5668" t="str">
        <f>IF(VLOOKUP(A5668,$J$4:$K$19,2)="Y",IF(G5668&lt;='State Zip Codes'!$P$4,'State Zip Codes'!$P$3,IF(G5668&lt;='State Zip Codes'!$Q$4,'State Zip Codes'!$Q$3,IF(G5668&lt;='State Zip Codes'!$R$4,'State Zip Codes'!$R$3,IF(G5668&lt;='State Zip Codes'!$S$4,'State Zip Codes'!$S$3,IF(G5668&lt;='State Zip Codes'!$T$4,'State Zip Codes'!$T$3,"OUT OF TERRITORY"))))),$U$3)</f>
        <v>Zone 2</v>
      </c>
    </row>
    <row r="5669" spans="1:8" x14ac:dyDescent="0.25">
      <c r="A5669" t="s">
        <v>372</v>
      </c>
      <c r="B5669">
        <v>56212</v>
      </c>
      <c r="C5669" t="str">
        <f t="shared" si="88"/>
        <v>56212</v>
      </c>
      <c r="D5669" t="s">
        <v>358</v>
      </c>
      <c r="E5669" t="s">
        <v>3860</v>
      </c>
      <c r="F5669" t="s">
        <v>3915</v>
      </c>
      <c r="G5669" s="144">
        <v>150.37182797999998</v>
      </c>
      <c r="H5669" t="str">
        <f>IF(VLOOKUP(A5669,$J$4:$K$19,2)="Y",IF(G5669&lt;='State Zip Codes'!$P$4,'State Zip Codes'!$P$3,IF(G5669&lt;='State Zip Codes'!$Q$4,'State Zip Codes'!$Q$3,IF(G5669&lt;='State Zip Codes'!$R$4,'State Zip Codes'!$R$3,IF(G5669&lt;='State Zip Codes'!$S$4,'State Zip Codes'!$S$3,IF(G5669&lt;='State Zip Codes'!$T$4,'State Zip Codes'!$T$3,"OUT OF TERRITORY"))))),$U$3)</f>
        <v>Zone 3</v>
      </c>
    </row>
    <row r="5670" spans="1:8" x14ac:dyDescent="0.25">
      <c r="A5670" t="s">
        <v>372</v>
      </c>
      <c r="B5670">
        <v>56185</v>
      </c>
      <c r="C5670" t="str">
        <f t="shared" si="88"/>
        <v>56185</v>
      </c>
      <c r="D5670" t="s">
        <v>358</v>
      </c>
      <c r="E5670" t="s">
        <v>3888</v>
      </c>
      <c r="F5670" t="s">
        <v>3916</v>
      </c>
      <c r="G5670" s="144">
        <v>150.99319917</v>
      </c>
      <c r="H5670" t="str">
        <f>IF(VLOOKUP(A5670,$J$4:$K$19,2)="Y",IF(G5670&lt;='State Zip Codes'!$P$4,'State Zip Codes'!$P$3,IF(G5670&lt;='State Zip Codes'!$Q$4,'State Zip Codes'!$Q$3,IF(G5670&lt;='State Zip Codes'!$R$4,'State Zip Codes'!$R$3,IF(G5670&lt;='State Zip Codes'!$S$4,'State Zip Codes'!$S$3,IF(G5670&lt;='State Zip Codes'!$T$4,'State Zip Codes'!$T$3,"OUT OF TERRITORY"))))),$U$3)</f>
        <v>Zone 3</v>
      </c>
    </row>
    <row r="5671" spans="1:8" x14ac:dyDescent="0.25">
      <c r="A5671" t="s">
        <v>372</v>
      </c>
      <c r="B5671">
        <v>56122</v>
      </c>
      <c r="C5671" t="str">
        <f t="shared" si="88"/>
        <v>56122</v>
      </c>
      <c r="D5671" t="s">
        <v>358</v>
      </c>
      <c r="E5671" t="s">
        <v>1388</v>
      </c>
      <c r="F5671" t="s">
        <v>2937</v>
      </c>
      <c r="G5671" s="144">
        <v>150.99319917</v>
      </c>
      <c r="H5671" t="str">
        <f>IF(VLOOKUP(A5671,$J$4:$K$19,2)="Y",IF(G5671&lt;='State Zip Codes'!$P$4,'State Zip Codes'!$P$3,IF(G5671&lt;='State Zip Codes'!$Q$4,'State Zip Codes'!$Q$3,IF(G5671&lt;='State Zip Codes'!$R$4,'State Zip Codes'!$R$3,IF(G5671&lt;='State Zip Codes'!$S$4,'State Zip Codes'!$S$3,IF(G5671&lt;='State Zip Codes'!$T$4,'State Zip Codes'!$T$3,"OUT OF TERRITORY"))))),$U$3)</f>
        <v>Zone 3</v>
      </c>
    </row>
    <row r="5672" spans="1:8" x14ac:dyDescent="0.25">
      <c r="A5672" t="s">
        <v>372</v>
      </c>
      <c r="B5672">
        <v>56531</v>
      </c>
      <c r="C5672" t="str">
        <f t="shared" si="88"/>
        <v>56531</v>
      </c>
      <c r="D5672" t="s">
        <v>358</v>
      </c>
      <c r="E5672" t="s">
        <v>871</v>
      </c>
      <c r="F5672" t="s">
        <v>3917</v>
      </c>
      <c r="G5672" s="144">
        <v>151.61457035999999</v>
      </c>
      <c r="H5672" t="str">
        <f>IF(VLOOKUP(A5672,$J$4:$K$19,2)="Y",IF(G5672&lt;='State Zip Codes'!$P$4,'State Zip Codes'!$P$3,IF(G5672&lt;='State Zip Codes'!$Q$4,'State Zip Codes'!$Q$3,IF(G5672&lt;='State Zip Codes'!$R$4,'State Zip Codes'!$R$3,IF(G5672&lt;='State Zip Codes'!$S$4,'State Zip Codes'!$S$3,IF(G5672&lt;='State Zip Codes'!$T$4,'State Zip Codes'!$T$3,"OUT OF TERRITORY"))))),$U$3)</f>
        <v>Zone 3</v>
      </c>
    </row>
    <row r="5673" spans="1:8" x14ac:dyDescent="0.25">
      <c r="A5673" t="s">
        <v>372</v>
      </c>
      <c r="B5673">
        <v>56324</v>
      </c>
      <c r="C5673" t="str">
        <f t="shared" si="88"/>
        <v>56324</v>
      </c>
      <c r="D5673" t="s">
        <v>358</v>
      </c>
      <c r="E5673" t="s">
        <v>3862</v>
      </c>
      <c r="F5673" t="s">
        <v>3918</v>
      </c>
      <c r="G5673" s="144">
        <v>151.61457035999999</v>
      </c>
      <c r="H5673" t="str">
        <f>IF(VLOOKUP(A5673,$J$4:$K$19,2)="Y",IF(G5673&lt;='State Zip Codes'!$P$4,'State Zip Codes'!$P$3,IF(G5673&lt;='State Zip Codes'!$Q$4,'State Zip Codes'!$Q$3,IF(G5673&lt;='State Zip Codes'!$R$4,'State Zip Codes'!$R$3,IF(G5673&lt;='State Zip Codes'!$S$4,'State Zip Codes'!$S$3,IF(G5673&lt;='State Zip Codes'!$T$4,'State Zip Codes'!$T$3,"OUT OF TERRITORY"))))),$U$3)</f>
        <v>Zone 3</v>
      </c>
    </row>
    <row r="5674" spans="1:8" x14ac:dyDescent="0.25">
      <c r="A5674" t="s">
        <v>372</v>
      </c>
      <c r="B5674">
        <v>55803</v>
      </c>
      <c r="C5674" t="str">
        <f t="shared" si="88"/>
        <v>55803</v>
      </c>
      <c r="D5674" t="s">
        <v>358</v>
      </c>
      <c r="E5674" t="s">
        <v>3854</v>
      </c>
      <c r="F5674" t="s">
        <v>3855</v>
      </c>
      <c r="G5674" s="144">
        <v>151.61457035999999</v>
      </c>
      <c r="H5674" t="str">
        <f>IF(VLOOKUP(A5674,$J$4:$K$19,2)="Y",IF(G5674&lt;='State Zip Codes'!$P$4,'State Zip Codes'!$P$3,IF(G5674&lt;='State Zip Codes'!$Q$4,'State Zip Codes'!$Q$3,IF(G5674&lt;='State Zip Codes'!$R$4,'State Zip Codes'!$R$3,IF(G5674&lt;='State Zip Codes'!$S$4,'State Zip Codes'!$S$3,IF(G5674&lt;='State Zip Codes'!$T$4,'State Zip Codes'!$T$3,"OUT OF TERRITORY"))))),$U$3)</f>
        <v>Zone 3</v>
      </c>
    </row>
    <row r="5675" spans="1:8" x14ac:dyDescent="0.25">
      <c r="A5675" t="s">
        <v>372</v>
      </c>
      <c r="B5675">
        <v>56464</v>
      </c>
      <c r="C5675" t="str">
        <f t="shared" si="88"/>
        <v>56464</v>
      </c>
      <c r="D5675" t="s">
        <v>358</v>
      </c>
      <c r="E5675" t="s">
        <v>3837</v>
      </c>
      <c r="F5675" t="s">
        <v>3919</v>
      </c>
      <c r="G5675" s="144">
        <v>151.61457035999999</v>
      </c>
      <c r="H5675" t="str">
        <f>IF(VLOOKUP(A5675,$J$4:$K$19,2)="Y",IF(G5675&lt;='State Zip Codes'!$P$4,'State Zip Codes'!$P$3,IF(G5675&lt;='State Zip Codes'!$Q$4,'State Zip Codes'!$Q$3,IF(G5675&lt;='State Zip Codes'!$R$4,'State Zip Codes'!$R$3,IF(G5675&lt;='State Zip Codes'!$S$4,'State Zip Codes'!$S$3,IF(G5675&lt;='State Zip Codes'!$T$4,'State Zip Codes'!$T$3,"OUT OF TERRITORY"))))),$U$3)</f>
        <v>Zone 3</v>
      </c>
    </row>
    <row r="5676" spans="1:8" x14ac:dyDescent="0.25">
      <c r="A5676" t="s">
        <v>372</v>
      </c>
      <c r="B5676">
        <v>56274</v>
      </c>
      <c r="C5676" t="str">
        <f t="shared" si="88"/>
        <v>56274</v>
      </c>
      <c r="D5676" t="s">
        <v>358</v>
      </c>
      <c r="E5676" t="s">
        <v>871</v>
      </c>
      <c r="F5676" t="s">
        <v>3920</v>
      </c>
      <c r="G5676" s="144">
        <v>152.85731274</v>
      </c>
      <c r="H5676" t="str">
        <f>IF(VLOOKUP(A5676,$J$4:$K$19,2)="Y",IF(G5676&lt;='State Zip Codes'!$P$4,'State Zip Codes'!$P$3,IF(G5676&lt;='State Zip Codes'!$Q$4,'State Zip Codes'!$Q$3,IF(G5676&lt;='State Zip Codes'!$R$4,'State Zip Codes'!$R$3,IF(G5676&lt;='State Zip Codes'!$S$4,'State Zip Codes'!$S$3,IF(G5676&lt;='State Zip Codes'!$T$4,'State Zip Codes'!$T$3,"OUT OF TERRITORY"))))),$U$3)</f>
        <v>Zone 3</v>
      </c>
    </row>
    <row r="5677" spans="1:8" x14ac:dyDescent="0.25">
      <c r="A5677" t="s">
        <v>372</v>
      </c>
      <c r="B5677">
        <v>56257</v>
      </c>
      <c r="C5677" t="str">
        <f t="shared" si="88"/>
        <v>56257</v>
      </c>
      <c r="D5677" t="s">
        <v>358</v>
      </c>
      <c r="E5677" t="s">
        <v>3860</v>
      </c>
      <c r="F5677" t="s">
        <v>2064</v>
      </c>
      <c r="G5677" s="144">
        <v>152.85731274</v>
      </c>
      <c r="H5677" t="str">
        <f>IF(VLOOKUP(A5677,$J$4:$K$19,2)="Y",IF(G5677&lt;='State Zip Codes'!$P$4,'State Zip Codes'!$P$3,IF(G5677&lt;='State Zip Codes'!$Q$4,'State Zip Codes'!$Q$3,IF(G5677&lt;='State Zip Codes'!$R$4,'State Zip Codes'!$R$3,IF(G5677&lt;='State Zip Codes'!$S$4,'State Zip Codes'!$S$3,IF(G5677&lt;='State Zip Codes'!$T$4,'State Zip Codes'!$T$3,"OUT OF TERRITORY"))))),$U$3)</f>
        <v>Zone 3</v>
      </c>
    </row>
    <row r="5678" spans="1:8" x14ac:dyDescent="0.25">
      <c r="A5678" t="s">
        <v>372</v>
      </c>
      <c r="B5678">
        <v>55742</v>
      </c>
      <c r="C5678" t="str">
        <f t="shared" si="88"/>
        <v>55742</v>
      </c>
      <c r="D5678" t="s">
        <v>358</v>
      </c>
      <c r="E5678" t="s">
        <v>1499</v>
      </c>
      <c r="F5678" t="s">
        <v>2778</v>
      </c>
      <c r="G5678" s="144">
        <v>153.47868392999999</v>
      </c>
      <c r="H5678" t="str">
        <f>IF(VLOOKUP(A5678,$J$4:$K$19,2)="Y",IF(G5678&lt;='State Zip Codes'!$P$4,'State Zip Codes'!$P$3,IF(G5678&lt;='State Zip Codes'!$Q$4,'State Zip Codes'!$Q$3,IF(G5678&lt;='State Zip Codes'!$R$4,'State Zip Codes'!$R$3,IF(G5678&lt;='State Zip Codes'!$S$4,'State Zip Codes'!$S$3,IF(G5678&lt;='State Zip Codes'!$T$4,'State Zip Codes'!$T$3,"OUT OF TERRITORY"))))),$U$3)</f>
        <v>Zone 3</v>
      </c>
    </row>
    <row r="5679" spans="1:8" x14ac:dyDescent="0.25">
      <c r="A5679" t="s">
        <v>372</v>
      </c>
      <c r="B5679">
        <v>56186</v>
      </c>
      <c r="C5679" t="str">
        <f t="shared" si="88"/>
        <v>56186</v>
      </c>
      <c r="D5679" t="s">
        <v>358</v>
      </c>
      <c r="E5679" t="s">
        <v>3921</v>
      </c>
      <c r="F5679" t="s">
        <v>1626</v>
      </c>
      <c r="G5679" s="144">
        <v>153.47868392999999</v>
      </c>
      <c r="H5679" t="str">
        <f>IF(VLOOKUP(A5679,$J$4:$K$19,2)="Y",IF(G5679&lt;='State Zip Codes'!$P$4,'State Zip Codes'!$P$3,IF(G5679&lt;='State Zip Codes'!$Q$4,'State Zip Codes'!$Q$3,IF(G5679&lt;='State Zip Codes'!$R$4,'State Zip Codes'!$R$3,IF(G5679&lt;='State Zip Codes'!$S$4,'State Zip Codes'!$S$3,IF(G5679&lt;='State Zip Codes'!$T$4,'State Zip Codes'!$T$3,"OUT OF TERRITORY"))))),$U$3)</f>
        <v>Zone 3</v>
      </c>
    </row>
    <row r="5680" spans="1:8" x14ac:dyDescent="0.25">
      <c r="A5680" t="s">
        <v>372</v>
      </c>
      <c r="B5680">
        <v>56170</v>
      </c>
      <c r="C5680" t="str">
        <f t="shared" si="88"/>
        <v>56170</v>
      </c>
      <c r="D5680" t="s">
        <v>358</v>
      </c>
      <c r="E5680" t="s">
        <v>3921</v>
      </c>
      <c r="F5680" t="s">
        <v>3922</v>
      </c>
      <c r="G5680" s="144">
        <v>154.10005511999998</v>
      </c>
      <c r="H5680" t="str">
        <f>IF(VLOOKUP(A5680,$J$4:$K$19,2)="Y",IF(G5680&lt;='State Zip Codes'!$P$4,'State Zip Codes'!$P$3,IF(G5680&lt;='State Zip Codes'!$Q$4,'State Zip Codes'!$Q$3,IF(G5680&lt;='State Zip Codes'!$R$4,'State Zip Codes'!$R$3,IF(G5680&lt;='State Zip Codes'!$S$4,'State Zip Codes'!$S$3,IF(G5680&lt;='State Zip Codes'!$T$4,'State Zip Codes'!$T$3,"OUT OF TERRITORY"))))),$U$3)</f>
        <v>Zone 3</v>
      </c>
    </row>
    <row r="5681" spans="1:8" x14ac:dyDescent="0.25">
      <c r="A5681" t="s">
        <v>372</v>
      </c>
      <c r="B5681">
        <v>56225</v>
      </c>
      <c r="C5681" t="str">
        <f t="shared" si="88"/>
        <v>56225</v>
      </c>
      <c r="D5681" t="s">
        <v>358</v>
      </c>
      <c r="E5681" t="s">
        <v>3896</v>
      </c>
      <c r="F5681" t="s">
        <v>1925</v>
      </c>
      <c r="G5681" s="144">
        <v>154.72142631</v>
      </c>
      <c r="H5681" t="str">
        <f>IF(VLOOKUP(A5681,$J$4:$K$19,2)="Y",IF(G5681&lt;='State Zip Codes'!$P$4,'State Zip Codes'!$P$3,IF(G5681&lt;='State Zip Codes'!$Q$4,'State Zip Codes'!$Q$3,IF(G5681&lt;='State Zip Codes'!$R$4,'State Zip Codes'!$R$3,IF(G5681&lt;='State Zip Codes'!$S$4,'State Zip Codes'!$S$3,IF(G5681&lt;='State Zip Codes'!$T$4,'State Zip Codes'!$T$3,"OUT OF TERRITORY"))))),$U$3)</f>
        <v>Zone 3</v>
      </c>
    </row>
    <row r="5682" spans="1:8" x14ac:dyDescent="0.25">
      <c r="A5682" t="s">
        <v>372</v>
      </c>
      <c r="B5682">
        <v>56586</v>
      </c>
      <c r="C5682" t="str">
        <f t="shared" si="88"/>
        <v>56586</v>
      </c>
      <c r="D5682" t="s">
        <v>358</v>
      </c>
      <c r="E5682" t="s">
        <v>3862</v>
      </c>
      <c r="F5682" t="s">
        <v>2745</v>
      </c>
      <c r="G5682" s="144">
        <v>154.72142631</v>
      </c>
      <c r="H5682" t="str">
        <f>IF(VLOOKUP(A5682,$J$4:$K$19,2)="Y",IF(G5682&lt;='State Zip Codes'!$P$4,'State Zip Codes'!$P$3,IF(G5682&lt;='State Zip Codes'!$Q$4,'State Zip Codes'!$Q$3,IF(G5682&lt;='State Zip Codes'!$R$4,'State Zip Codes'!$R$3,IF(G5682&lt;='State Zip Codes'!$S$4,'State Zip Codes'!$S$3,IF(G5682&lt;='State Zip Codes'!$T$4,'State Zip Codes'!$T$3,"OUT OF TERRITORY"))))),$U$3)</f>
        <v>Zone 3</v>
      </c>
    </row>
    <row r="5683" spans="1:8" x14ac:dyDescent="0.25">
      <c r="A5683" t="s">
        <v>372</v>
      </c>
      <c r="B5683">
        <v>56117</v>
      </c>
      <c r="C5683" t="str">
        <f t="shared" si="88"/>
        <v>56117</v>
      </c>
      <c r="D5683" t="s">
        <v>358</v>
      </c>
      <c r="E5683" t="s">
        <v>3888</v>
      </c>
      <c r="F5683" t="s">
        <v>3923</v>
      </c>
      <c r="G5683" s="144">
        <v>154.72142631</v>
      </c>
      <c r="H5683" t="str">
        <f>IF(VLOOKUP(A5683,$J$4:$K$19,2)="Y",IF(G5683&lt;='State Zip Codes'!$P$4,'State Zip Codes'!$P$3,IF(G5683&lt;='State Zip Codes'!$Q$4,'State Zip Codes'!$Q$3,IF(G5683&lt;='State Zip Codes'!$R$4,'State Zip Codes'!$R$3,IF(G5683&lt;='State Zip Codes'!$S$4,'State Zip Codes'!$S$3,IF(G5683&lt;='State Zip Codes'!$T$4,'State Zip Codes'!$T$3,"OUT OF TERRITORY"))))),$U$3)</f>
        <v>Zone 3</v>
      </c>
    </row>
    <row r="5684" spans="1:8" x14ac:dyDescent="0.25">
      <c r="A5684" t="s">
        <v>372</v>
      </c>
      <c r="B5684">
        <v>56433</v>
      </c>
      <c r="C5684" t="str">
        <f t="shared" si="88"/>
        <v>56433</v>
      </c>
      <c r="D5684" t="s">
        <v>358</v>
      </c>
      <c r="E5684" t="s">
        <v>3924</v>
      </c>
      <c r="F5684" t="s">
        <v>3925</v>
      </c>
      <c r="G5684" s="144">
        <v>155.96416868999998</v>
      </c>
      <c r="H5684" t="str">
        <f>IF(VLOOKUP(A5684,$J$4:$K$19,2)="Y",IF(G5684&lt;='State Zip Codes'!$P$4,'State Zip Codes'!$P$3,IF(G5684&lt;='State Zip Codes'!$Q$4,'State Zip Codes'!$Q$3,IF(G5684&lt;='State Zip Codes'!$R$4,'State Zip Codes'!$R$3,IF(G5684&lt;='State Zip Codes'!$S$4,'State Zip Codes'!$S$3,IF(G5684&lt;='State Zip Codes'!$T$4,'State Zip Codes'!$T$3,"OUT OF TERRITORY"))))),$U$3)</f>
        <v>Zone 3</v>
      </c>
    </row>
    <row r="5685" spans="1:8" x14ac:dyDescent="0.25">
      <c r="A5685" t="s">
        <v>372</v>
      </c>
      <c r="B5685">
        <v>56240</v>
      </c>
      <c r="C5685" t="str">
        <f t="shared" si="88"/>
        <v>56240</v>
      </c>
      <c r="D5685" t="s">
        <v>358</v>
      </c>
      <c r="E5685" t="s">
        <v>3896</v>
      </c>
      <c r="F5685" t="s">
        <v>1146</v>
      </c>
      <c r="G5685" s="144">
        <v>155.96416868999998</v>
      </c>
      <c r="H5685" t="str">
        <f>IF(VLOOKUP(A5685,$J$4:$K$19,2)="Y",IF(G5685&lt;='State Zip Codes'!$P$4,'State Zip Codes'!$P$3,IF(G5685&lt;='State Zip Codes'!$Q$4,'State Zip Codes'!$Q$3,IF(G5685&lt;='State Zip Codes'!$R$4,'State Zip Codes'!$R$3,IF(G5685&lt;='State Zip Codes'!$S$4,'State Zip Codes'!$S$3,IF(G5685&lt;='State Zip Codes'!$T$4,'State Zip Codes'!$T$3,"OUT OF TERRITORY"))))),$U$3)</f>
        <v>Zone 3</v>
      </c>
    </row>
    <row r="5686" spans="1:8" x14ac:dyDescent="0.25">
      <c r="A5686" t="s">
        <v>372</v>
      </c>
      <c r="B5686">
        <v>56155</v>
      </c>
      <c r="C5686" t="str">
        <f t="shared" si="88"/>
        <v>56155</v>
      </c>
      <c r="D5686" t="s">
        <v>358</v>
      </c>
      <c r="E5686" t="s">
        <v>3888</v>
      </c>
      <c r="F5686" t="s">
        <v>3926</v>
      </c>
      <c r="G5686" s="144">
        <v>155.96416868999998</v>
      </c>
      <c r="H5686" t="str">
        <f>IF(VLOOKUP(A5686,$J$4:$K$19,2)="Y",IF(G5686&lt;='State Zip Codes'!$P$4,'State Zip Codes'!$P$3,IF(G5686&lt;='State Zip Codes'!$Q$4,'State Zip Codes'!$Q$3,IF(G5686&lt;='State Zip Codes'!$R$4,'State Zip Codes'!$R$3,IF(G5686&lt;='State Zip Codes'!$S$4,'State Zip Codes'!$S$3,IF(G5686&lt;='State Zip Codes'!$T$4,'State Zip Codes'!$T$3,"OUT OF TERRITORY"))))),$U$3)</f>
        <v>Zone 3</v>
      </c>
    </row>
    <row r="5687" spans="1:8" x14ac:dyDescent="0.25">
      <c r="A5687" t="s">
        <v>372</v>
      </c>
      <c r="B5687">
        <v>56576</v>
      </c>
      <c r="C5687" t="str">
        <f t="shared" si="88"/>
        <v>56576</v>
      </c>
      <c r="D5687" t="s">
        <v>358</v>
      </c>
      <c r="E5687" t="s">
        <v>3862</v>
      </c>
      <c r="F5687" t="s">
        <v>3927</v>
      </c>
      <c r="G5687" s="144">
        <v>156.58553988</v>
      </c>
      <c r="H5687" t="str">
        <f>IF(VLOOKUP(A5687,$J$4:$K$19,2)="Y",IF(G5687&lt;='State Zip Codes'!$P$4,'State Zip Codes'!$P$3,IF(G5687&lt;='State Zip Codes'!$Q$4,'State Zip Codes'!$Q$3,IF(G5687&lt;='State Zip Codes'!$R$4,'State Zip Codes'!$R$3,IF(G5687&lt;='State Zip Codes'!$S$4,'State Zip Codes'!$S$3,IF(G5687&lt;='State Zip Codes'!$T$4,'State Zip Codes'!$T$3,"OUT OF TERRITORY"))))),$U$3)</f>
        <v>Zone 3</v>
      </c>
    </row>
    <row r="5688" spans="1:8" x14ac:dyDescent="0.25">
      <c r="A5688" t="s">
        <v>372</v>
      </c>
      <c r="B5688">
        <v>56467</v>
      </c>
      <c r="C5688" t="str">
        <f t="shared" si="88"/>
        <v>56467</v>
      </c>
      <c r="D5688" t="s">
        <v>358</v>
      </c>
      <c r="E5688" t="s">
        <v>3924</v>
      </c>
      <c r="F5688" t="s">
        <v>3928</v>
      </c>
      <c r="G5688" s="144">
        <v>156.58553988</v>
      </c>
      <c r="H5688" t="str">
        <f>IF(VLOOKUP(A5688,$J$4:$K$19,2)="Y",IF(G5688&lt;='State Zip Codes'!$P$4,'State Zip Codes'!$P$3,IF(G5688&lt;='State Zip Codes'!$Q$4,'State Zip Codes'!$Q$3,IF(G5688&lt;='State Zip Codes'!$R$4,'State Zip Codes'!$R$3,IF(G5688&lt;='State Zip Codes'!$S$4,'State Zip Codes'!$S$3,IF(G5688&lt;='State Zip Codes'!$T$4,'State Zip Codes'!$T$3,"OUT OF TERRITORY"))))),$U$3)</f>
        <v>Zone 3</v>
      </c>
    </row>
    <row r="5689" spans="1:8" x14ac:dyDescent="0.25">
      <c r="A5689" t="s">
        <v>372</v>
      </c>
      <c r="B5689">
        <v>55745</v>
      </c>
      <c r="C5689" t="str">
        <f t="shared" si="88"/>
        <v>55745</v>
      </c>
      <c r="D5689" t="s">
        <v>358</v>
      </c>
      <c r="E5689" t="s">
        <v>1499</v>
      </c>
      <c r="F5689" t="s">
        <v>3929</v>
      </c>
      <c r="G5689" s="144">
        <v>156.58553988</v>
      </c>
      <c r="H5689" t="str">
        <f>IF(VLOOKUP(A5689,$J$4:$K$19,2)="Y",IF(G5689&lt;='State Zip Codes'!$P$4,'State Zip Codes'!$P$3,IF(G5689&lt;='State Zip Codes'!$Q$4,'State Zip Codes'!$Q$3,IF(G5689&lt;='State Zip Codes'!$R$4,'State Zip Codes'!$R$3,IF(G5689&lt;='State Zip Codes'!$S$4,'State Zip Codes'!$S$3,IF(G5689&lt;='State Zip Codes'!$T$4,'State Zip Codes'!$T$3,"OUT OF TERRITORY"))))),$U$3)</f>
        <v>Zone 3</v>
      </c>
    </row>
    <row r="5690" spans="1:8" x14ac:dyDescent="0.25">
      <c r="A5690" t="s">
        <v>372</v>
      </c>
      <c r="B5690">
        <v>56136</v>
      </c>
      <c r="C5690" t="str">
        <f t="shared" si="88"/>
        <v>56136</v>
      </c>
      <c r="D5690" t="s">
        <v>358</v>
      </c>
      <c r="E5690" t="s">
        <v>514</v>
      </c>
      <c r="F5690" t="s">
        <v>2511</v>
      </c>
      <c r="G5690" s="144">
        <v>156.58553988</v>
      </c>
      <c r="H5690" t="str">
        <f>IF(VLOOKUP(A5690,$J$4:$K$19,2)="Y",IF(G5690&lt;='State Zip Codes'!$P$4,'State Zip Codes'!$P$3,IF(G5690&lt;='State Zip Codes'!$Q$4,'State Zip Codes'!$Q$3,IF(G5690&lt;='State Zip Codes'!$R$4,'State Zip Codes'!$R$3,IF(G5690&lt;='State Zip Codes'!$S$4,'State Zip Codes'!$S$3,IF(G5690&lt;='State Zip Codes'!$T$4,'State Zip Codes'!$T$3,"OUT OF TERRITORY"))))),$U$3)</f>
        <v>Zone 3</v>
      </c>
    </row>
    <row r="5691" spans="1:8" x14ac:dyDescent="0.25">
      <c r="A5691" t="s">
        <v>372</v>
      </c>
      <c r="B5691">
        <v>56168</v>
      </c>
      <c r="C5691" t="str">
        <f t="shared" si="88"/>
        <v>56168</v>
      </c>
      <c r="D5691" t="s">
        <v>358</v>
      </c>
      <c r="E5691" t="s">
        <v>3888</v>
      </c>
      <c r="F5691" t="s">
        <v>3930</v>
      </c>
      <c r="G5691" s="144">
        <v>156.58553988</v>
      </c>
      <c r="H5691" t="str">
        <f>IF(VLOOKUP(A5691,$J$4:$K$19,2)="Y",IF(G5691&lt;='State Zip Codes'!$P$4,'State Zip Codes'!$P$3,IF(G5691&lt;='State Zip Codes'!$Q$4,'State Zip Codes'!$Q$3,IF(G5691&lt;='State Zip Codes'!$R$4,'State Zip Codes'!$R$3,IF(G5691&lt;='State Zip Codes'!$S$4,'State Zip Codes'!$S$3,IF(G5691&lt;='State Zip Codes'!$T$4,'State Zip Codes'!$T$3,"OUT OF TERRITORY"))))),$U$3)</f>
        <v>Zone 3</v>
      </c>
    </row>
    <row r="5692" spans="1:8" x14ac:dyDescent="0.25">
      <c r="A5692" t="s">
        <v>372</v>
      </c>
      <c r="B5692">
        <v>56139</v>
      </c>
      <c r="C5692" t="str">
        <f t="shared" si="88"/>
        <v>56139</v>
      </c>
      <c r="D5692" t="s">
        <v>358</v>
      </c>
      <c r="E5692" t="s">
        <v>3921</v>
      </c>
      <c r="F5692" t="s">
        <v>2872</v>
      </c>
      <c r="G5692" s="144">
        <v>157.20691106999999</v>
      </c>
      <c r="H5692" t="str">
        <f>IF(VLOOKUP(A5692,$J$4:$K$19,2)="Y",IF(G5692&lt;='State Zip Codes'!$P$4,'State Zip Codes'!$P$3,IF(G5692&lt;='State Zip Codes'!$Q$4,'State Zip Codes'!$Q$3,IF(G5692&lt;='State Zip Codes'!$R$4,'State Zip Codes'!$R$3,IF(G5692&lt;='State Zip Codes'!$S$4,'State Zip Codes'!$S$3,IF(G5692&lt;='State Zip Codes'!$T$4,'State Zip Codes'!$T$3,"OUT OF TERRITORY"))))),$U$3)</f>
        <v>Zone 3</v>
      </c>
    </row>
    <row r="5693" spans="1:8" x14ac:dyDescent="0.25">
      <c r="A5693" t="s">
        <v>372</v>
      </c>
      <c r="B5693">
        <v>56484</v>
      </c>
      <c r="C5693" t="str">
        <f t="shared" si="88"/>
        <v>56484</v>
      </c>
      <c r="D5693" t="s">
        <v>358</v>
      </c>
      <c r="E5693" t="s">
        <v>2101</v>
      </c>
      <c r="F5693" t="s">
        <v>3283</v>
      </c>
      <c r="G5693" s="144">
        <v>157.20691106999999</v>
      </c>
      <c r="H5693" t="str">
        <f>IF(VLOOKUP(A5693,$J$4:$K$19,2)="Y",IF(G5693&lt;='State Zip Codes'!$P$4,'State Zip Codes'!$P$3,IF(G5693&lt;='State Zip Codes'!$Q$4,'State Zip Codes'!$Q$3,IF(G5693&lt;='State Zip Codes'!$R$4,'State Zip Codes'!$R$3,IF(G5693&lt;='State Zip Codes'!$S$4,'State Zip Codes'!$S$3,IF(G5693&lt;='State Zip Codes'!$T$4,'State Zip Codes'!$T$3,"OUT OF TERRITORY"))))),$U$3)</f>
        <v>Zone 3</v>
      </c>
    </row>
    <row r="5694" spans="1:8" x14ac:dyDescent="0.25">
      <c r="A5694" t="s">
        <v>372</v>
      </c>
      <c r="B5694">
        <v>56573</v>
      </c>
      <c r="C5694" t="str">
        <f t="shared" si="88"/>
        <v>56573</v>
      </c>
      <c r="D5694" t="s">
        <v>358</v>
      </c>
      <c r="E5694" t="s">
        <v>3862</v>
      </c>
      <c r="F5694" t="s">
        <v>3931</v>
      </c>
      <c r="G5694" s="144">
        <v>157.20691106999999</v>
      </c>
      <c r="H5694" t="str">
        <f>IF(VLOOKUP(A5694,$J$4:$K$19,2)="Y",IF(G5694&lt;='State Zip Codes'!$P$4,'State Zip Codes'!$P$3,IF(G5694&lt;='State Zip Codes'!$Q$4,'State Zip Codes'!$Q$3,IF(G5694&lt;='State Zip Codes'!$R$4,'State Zip Codes'!$R$3,IF(G5694&lt;='State Zip Codes'!$S$4,'State Zip Codes'!$S$3,IF(G5694&lt;='State Zip Codes'!$T$4,'State Zip Codes'!$T$3,"OUT OF TERRITORY"))))),$U$3)</f>
        <v>Zone 3</v>
      </c>
    </row>
    <row r="5695" spans="1:8" x14ac:dyDescent="0.25">
      <c r="A5695" t="s">
        <v>372</v>
      </c>
      <c r="B5695">
        <v>56149</v>
      </c>
      <c r="C5695" t="str">
        <f t="shared" si="88"/>
        <v>56149</v>
      </c>
      <c r="D5695" t="s">
        <v>358</v>
      </c>
      <c r="E5695" t="s">
        <v>514</v>
      </c>
      <c r="F5695" t="s">
        <v>3932</v>
      </c>
      <c r="G5695" s="144">
        <v>157.82828225999998</v>
      </c>
      <c r="H5695" t="str">
        <f>IF(VLOOKUP(A5695,$J$4:$K$19,2)="Y",IF(G5695&lt;='State Zip Codes'!$P$4,'State Zip Codes'!$P$3,IF(G5695&lt;='State Zip Codes'!$Q$4,'State Zip Codes'!$Q$3,IF(G5695&lt;='State Zip Codes'!$R$4,'State Zip Codes'!$R$3,IF(G5695&lt;='State Zip Codes'!$S$4,'State Zip Codes'!$S$3,IF(G5695&lt;='State Zip Codes'!$T$4,'State Zip Codes'!$T$3,"OUT OF TERRITORY"))))),$U$3)</f>
        <v>Zone 3</v>
      </c>
    </row>
    <row r="5696" spans="1:8" x14ac:dyDescent="0.25">
      <c r="A5696" t="s">
        <v>372</v>
      </c>
      <c r="B5696">
        <v>55724</v>
      </c>
      <c r="C5696" t="str">
        <f t="shared" si="88"/>
        <v>55724</v>
      </c>
      <c r="D5696" t="s">
        <v>358</v>
      </c>
      <c r="E5696" t="s">
        <v>3854</v>
      </c>
      <c r="F5696" t="s">
        <v>3933</v>
      </c>
      <c r="G5696" s="144">
        <v>158.44965345</v>
      </c>
      <c r="H5696" t="str">
        <f>IF(VLOOKUP(A5696,$J$4:$K$19,2)="Y",IF(G5696&lt;='State Zip Codes'!$P$4,'State Zip Codes'!$P$3,IF(G5696&lt;='State Zip Codes'!$Q$4,'State Zip Codes'!$Q$3,IF(G5696&lt;='State Zip Codes'!$R$4,'State Zip Codes'!$R$3,IF(G5696&lt;='State Zip Codes'!$S$4,'State Zip Codes'!$S$3,IF(G5696&lt;='State Zip Codes'!$T$4,'State Zip Codes'!$T$3,"OUT OF TERRITORY"))))),$U$3)</f>
        <v>Zone 3</v>
      </c>
    </row>
    <row r="5697" spans="1:8" x14ac:dyDescent="0.25">
      <c r="A5697" t="s">
        <v>372</v>
      </c>
      <c r="B5697">
        <v>56590</v>
      </c>
      <c r="C5697" t="str">
        <f t="shared" si="88"/>
        <v>56590</v>
      </c>
      <c r="D5697" t="s">
        <v>358</v>
      </c>
      <c r="E5697" t="s">
        <v>871</v>
      </c>
      <c r="F5697" t="s">
        <v>1282</v>
      </c>
      <c r="G5697" s="144">
        <v>158.44965345</v>
      </c>
      <c r="H5697" t="str">
        <f>IF(VLOOKUP(A5697,$J$4:$K$19,2)="Y",IF(G5697&lt;='State Zip Codes'!$P$4,'State Zip Codes'!$P$3,IF(G5697&lt;='State Zip Codes'!$Q$4,'State Zip Codes'!$Q$3,IF(G5697&lt;='State Zip Codes'!$R$4,'State Zip Codes'!$R$3,IF(G5697&lt;='State Zip Codes'!$S$4,'State Zip Codes'!$S$3,IF(G5697&lt;='State Zip Codes'!$T$4,'State Zip Codes'!$T$3,"OUT OF TERRITORY"))))),$U$3)</f>
        <v>Zone 3</v>
      </c>
    </row>
    <row r="5698" spans="1:8" x14ac:dyDescent="0.25">
      <c r="A5698" t="s">
        <v>372</v>
      </c>
      <c r="B5698">
        <v>55721</v>
      </c>
      <c r="C5698" t="str">
        <f t="shared" si="88"/>
        <v>55721</v>
      </c>
      <c r="D5698" t="s">
        <v>358</v>
      </c>
      <c r="E5698" t="s">
        <v>1499</v>
      </c>
      <c r="F5698" t="s">
        <v>3934</v>
      </c>
      <c r="G5698" s="144">
        <v>158.44965345</v>
      </c>
      <c r="H5698" t="str">
        <f>IF(VLOOKUP(A5698,$J$4:$K$19,2)="Y",IF(G5698&lt;='State Zip Codes'!$P$4,'State Zip Codes'!$P$3,IF(G5698&lt;='State Zip Codes'!$Q$4,'State Zip Codes'!$Q$3,IF(G5698&lt;='State Zip Codes'!$R$4,'State Zip Codes'!$R$3,IF(G5698&lt;='State Zip Codes'!$S$4,'State Zip Codes'!$S$3,IF(G5698&lt;='State Zip Codes'!$T$4,'State Zip Codes'!$T$3,"OUT OF TERRITORY"))))),$U$3)</f>
        <v>Zone 3</v>
      </c>
    </row>
    <row r="5699" spans="1:8" x14ac:dyDescent="0.25">
      <c r="A5699" t="s">
        <v>372</v>
      </c>
      <c r="B5699">
        <v>55744</v>
      </c>
      <c r="C5699" t="str">
        <f t="shared" si="88"/>
        <v>55744</v>
      </c>
      <c r="D5699" t="s">
        <v>358</v>
      </c>
      <c r="E5699" t="s">
        <v>1499</v>
      </c>
      <c r="F5699" t="s">
        <v>3929</v>
      </c>
      <c r="G5699" s="144">
        <v>160.31376702</v>
      </c>
      <c r="H5699" t="str">
        <f>IF(VLOOKUP(A5699,$J$4:$K$19,2)="Y",IF(G5699&lt;='State Zip Codes'!$P$4,'State Zip Codes'!$P$3,IF(G5699&lt;='State Zip Codes'!$Q$4,'State Zip Codes'!$Q$3,IF(G5699&lt;='State Zip Codes'!$R$4,'State Zip Codes'!$R$3,IF(G5699&lt;='State Zip Codes'!$S$4,'State Zip Codes'!$S$3,IF(G5699&lt;='State Zip Codes'!$T$4,'State Zip Codes'!$T$3,"OUT OF TERRITORY"))))),$U$3)</f>
        <v>Zone 3</v>
      </c>
    </row>
    <row r="5700" spans="1:8" x14ac:dyDescent="0.25">
      <c r="A5700" t="s">
        <v>372</v>
      </c>
      <c r="B5700">
        <v>56236</v>
      </c>
      <c r="C5700" t="str">
        <f t="shared" si="88"/>
        <v>56236</v>
      </c>
      <c r="D5700" t="s">
        <v>358</v>
      </c>
      <c r="E5700" t="s">
        <v>3935</v>
      </c>
      <c r="F5700" t="s">
        <v>3936</v>
      </c>
      <c r="G5700" s="144">
        <v>160.93513820999999</v>
      </c>
      <c r="H5700" t="str">
        <f>IF(VLOOKUP(A5700,$J$4:$K$19,2)="Y",IF(G5700&lt;='State Zip Codes'!$P$4,'State Zip Codes'!$P$3,IF(G5700&lt;='State Zip Codes'!$Q$4,'State Zip Codes'!$Q$3,IF(G5700&lt;='State Zip Codes'!$R$4,'State Zip Codes'!$R$3,IF(G5700&lt;='State Zip Codes'!$S$4,'State Zip Codes'!$S$3,IF(G5700&lt;='State Zip Codes'!$T$4,'State Zip Codes'!$T$3,"OUT OF TERRITORY"))))),$U$3)</f>
        <v>Zone 3</v>
      </c>
    </row>
    <row r="5701" spans="1:8" x14ac:dyDescent="0.25">
      <c r="A5701" t="s">
        <v>372</v>
      </c>
      <c r="B5701">
        <v>56641</v>
      </c>
      <c r="C5701" t="str">
        <f t="shared" ref="C5701:C5764" si="89">TRIM(CLEAN(B5701))</f>
        <v>56641</v>
      </c>
      <c r="D5701" t="s">
        <v>358</v>
      </c>
      <c r="E5701" t="s">
        <v>2101</v>
      </c>
      <c r="F5701" t="s">
        <v>3937</v>
      </c>
      <c r="G5701" s="144">
        <v>160.93513820999999</v>
      </c>
      <c r="H5701" t="str">
        <f>IF(VLOOKUP(A5701,$J$4:$K$19,2)="Y",IF(G5701&lt;='State Zip Codes'!$P$4,'State Zip Codes'!$P$3,IF(G5701&lt;='State Zip Codes'!$Q$4,'State Zip Codes'!$Q$3,IF(G5701&lt;='State Zip Codes'!$R$4,'State Zip Codes'!$R$3,IF(G5701&lt;='State Zip Codes'!$S$4,'State Zip Codes'!$S$3,IF(G5701&lt;='State Zip Codes'!$T$4,'State Zip Codes'!$T$3,"OUT OF TERRITORY"))))),$U$3)</f>
        <v>Zone 3</v>
      </c>
    </row>
    <row r="5702" spans="1:8" x14ac:dyDescent="0.25">
      <c r="A5702" t="s">
        <v>372</v>
      </c>
      <c r="B5702">
        <v>56128</v>
      </c>
      <c r="C5702" t="str">
        <f t="shared" si="89"/>
        <v>56128</v>
      </c>
      <c r="D5702" t="s">
        <v>358</v>
      </c>
      <c r="E5702" t="s">
        <v>3921</v>
      </c>
      <c r="F5702" t="s">
        <v>3938</v>
      </c>
      <c r="G5702" s="144">
        <v>161.55650939999998</v>
      </c>
      <c r="H5702" t="str">
        <f>IF(VLOOKUP(A5702,$J$4:$K$19,2)="Y",IF(G5702&lt;='State Zip Codes'!$P$4,'State Zip Codes'!$P$3,IF(G5702&lt;='State Zip Codes'!$Q$4,'State Zip Codes'!$Q$3,IF(G5702&lt;='State Zip Codes'!$R$4,'State Zip Codes'!$R$3,IF(G5702&lt;='State Zip Codes'!$S$4,'State Zip Codes'!$S$3,IF(G5702&lt;='State Zip Codes'!$T$4,'State Zip Codes'!$T$3,"OUT OF TERRITORY"))))),$U$3)</f>
        <v>Zone 3</v>
      </c>
    </row>
    <row r="5703" spans="1:8" x14ac:dyDescent="0.25">
      <c r="A5703" t="s">
        <v>372</v>
      </c>
      <c r="B5703">
        <v>55775</v>
      </c>
      <c r="C5703" t="str">
        <f t="shared" si="89"/>
        <v>55775</v>
      </c>
      <c r="D5703" t="s">
        <v>358</v>
      </c>
      <c r="E5703" t="s">
        <v>1499</v>
      </c>
      <c r="F5703" t="s">
        <v>3939</v>
      </c>
      <c r="G5703" s="144">
        <v>161.55650939999998</v>
      </c>
      <c r="H5703" t="str">
        <f>IF(VLOOKUP(A5703,$J$4:$K$19,2)="Y",IF(G5703&lt;='State Zip Codes'!$P$4,'State Zip Codes'!$P$3,IF(G5703&lt;='State Zip Codes'!$Q$4,'State Zip Codes'!$Q$3,IF(G5703&lt;='State Zip Codes'!$R$4,'State Zip Codes'!$R$3,IF(G5703&lt;='State Zip Codes'!$S$4,'State Zip Codes'!$S$3,IF(G5703&lt;='State Zip Codes'!$T$4,'State Zip Codes'!$T$3,"OUT OF TERRITORY"))))),$U$3)</f>
        <v>Zone 3</v>
      </c>
    </row>
    <row r="5704" spans="1:8" x14ac:dyDescent="0.25">
      <c r="A5704" t="s">
        <v>372</v>
      </c>
      <c r="B5704">
        <v>56164</v>
      </c>
      <c r="C5704" t="str">
        <f t="shared" si="89"/>
        <v>56164</v>
      </c>
      <c r="D5704" t="s">
        <v>358</v>
      </c>
      <c r="E5704" t="s">
        <v>3921</v>
      </c>
      <c r="F5704" t="s">
        <v>3921</v>
      </c>
      <c r="G5704" s="144">
        <v>161.55650939999998</v>
      </c>
      <c r="H5704" t="str">
        <f>IF(VLOOKUP(A5704,$J$4:$K$19,2)="Y",IF(G5704&lt;='State Zip Codes'!$P$4,'State Zip Codes'!$P$3,IF(G5704&lt;='State Zip Codes'!$Q$4,'State Zip Codes'!$Q$3,IF(G5704&lt;='State Zip Codes'!$R$4,'State Zip Codes'!$R$3,IF(G5704&lt;='State Zip Codes'!$S$4,'State Zip Codes'!$S$3,IF(G5704&lt;='State Zip Codes'!$T$4,'State Zip Codes'!$T$3,"OUT OF TERRITORY"))))),$U$3)</f>
        <v>Zone 3</v>
      </c>
    </row>
    <row r="5705" spans="1:8" x14ac:dyDescent="0.25">
      <c r="A5705" t="s">
        <v>372</v>
      </c>
      <c r="B5705">
        <v>56528</v>
      </c>
      <c r="C5705" t="str">
        <f t="shared" si="89"/>
        <v>56528</v>
      </c>
      <c r="D5705" t="s">
        <v>358</v>
      </c>
      <c r="E5705" t="s">
        <v>3862</v>
      </c>
      <c r="F5705" t="s">
        <v>3940</v>
      </c>
      <c r="G5705" s="144">
        <v>161.55650939999998</v>
      </c>
      <c r="H5705" t="str">
        <f>IF(VLOOKUP(A5705,$J$4:$K$19,2)="Y",IF(G5705&lt;='State Zip Codes'!$P$4,'State Zip Codes'!$P$3,IF(G5705&lt;='State Zip Codes'!$Q$4,'State Zip Codes'!$Q$3,IF(G5705&lt;='State Zip Codes'!$R$4,'State Zip Codes'!$R$3,IF(G5705&lt;='State Zip Codes'!$S$4,'State Zip Codes'!$S$3,IF(G5705&lt;='State Zip Codes'!$T$4,'State Zip Codes'!$T$3,"OUT OF TERRITORY"))))),$U$3)</f>
        <v>Zone 3</v>
      </c>
    </row>
    <row r="5706" spans="1:8" x14ac:dyDescent="0.25">
      <c r="A5706" t="s">
        <v>372</v>
      </c>
      <c r="B5706">
        <v>55738</v>
      </c>
      <c r="C5706" t="str">
        <f t="shared" si="89"/>
        <v>55738</v>
      </c>
      <c r="D5706" t="s">
        <v>358</v>
      </c>
      <c r="E5706" t="s">
        <v>3854</v>
      </c>
      <c r="F5706" t="s">
        <v>3941</v>
      </c>
      <c r="G5706" s="144">
        <v>162.17788059</v>
      </c>
      <c r="H5706" t="str">
        <f>IF(VLOOKUP(A5706,$J$4:$K$19,2)="Y",IF(G5706&lt;='State Zip Codes'!$P$4,'State Zip Codes'!$P$3,IF(G5706&lt;='State Zip Codes'!$Q$4,'State Zip Codes'!$Q$3,IF(G5706&lt;='State Zip Codes'!$R$4,'State Zip Codes'!$R$3,IF(G5706&lt;='State Zip Codes'!$S$4,'State Zip Codes'!$S$3,IF(G5706&lt;='State Zip Codes'!$T$4,'State Zip Codes'!$T$3,"OUT OF TERRITORY"))))),$U$3)</f>
        <v>Zone 3</v>
      </c>
    </row>
    <row r="5707" spans="1:8" x14ac:dyDescent="0.25">
      <c r="A5707" t="s">
        <v>372</v>
      </c>
      <c r="B5707">
        <v>56110</v>
      </c>
      <c r="C5707" t="str">
        <f t="shared" si="89"/>
        <v>56110</v>
      </c>
      <c r="D5707" t="s">
        <v>358</v>
      </c>
      <c r="E5707" t="s">
        <v>3888</v>
      </c>
      <c r="F5707" t="s">
        <v>3942</v>
      </c>
      <c r="G5707" s="144">
        <v>162.17788059</v>
      </c>
      <c r="H5707" t="str">
        <f>IF(VLOOKUP(A5707,$J$4:$K$19,2)="Y",IF(G5707&lt;='State Zip Codes'!$P$4,'State Zip Codes'!$P$3,IF(G5707&lt;='State Zip Codes'!$Q$4,'State Zip Codes'!$Q$3,IF(G5707&lt;='State Zip Codes'!$R$4,'State Zip Codes'!$R$3,IF(G5707&lt;='State Zip Codes'!$S$4,'State Zip Codes'!$S$3,IF(G5707&lt;='State Zip Codes'!$T$4,'State Zip Codes'!$T$3,"OUT OF TERRITORY"))))),$U$3)</f>
        <v>Zone 3</v>
      </c>
    </row>
    <row r="5708" spans="1:8" x14ac:dyDescent="0.25">
      <c r="A5708" t="s">
        <v>372</v>
      </c>
      <c r="B5708">
        <v>56147</v>
      </c>
      <c r="C5708" t="str">
        <f t="shared" si="89"/>
        <v>56147</v>
      </c>
      <c r="D5708" t="s">
        <v>358</v>
      </c>
      <c r="E5708" t="s">
        <v>3943</v>
      </c>
      <c r="F5708" t="s">
        <v>3944</v>
      </c>
      <c r="G5708" s="144">
        <v>162.79925177999999</v>
      </c>
      <c r="H5708" t="str">
        <f>IF(VLOOKUP(A5708,$J$4:$K$19,2)="Y",IF(G5708&lt;='State Zip Codes'!$P$4,'State Zip Codes'!$P$3,IF(G5708&lt;='State Zip Codes'!$Q$4,'State Zip Codes'!$Q$3,IF(G5708&lt;='State Zip Codes'!$R$4,'State Zip Codes'!$R$3,IF(G5708&lt;='State Zip Codes'!$S$4,'State Zip Codes'!$S$3,IF(G5708&lt;='State Zip Codes'!$T$4,'State Zip Codes'!$T$3,"OUT OF TERRITORY"))))),$U$3)</f>
        <v>Zone 3</v>
      </c>
    </row>
    <row r="5709" spans="1:8" x14ac:dyDescent="0.25">
      <c r="A5709" t="s">
        <v>372</v>
      </c>
      <c r="B5709">
        <v>56278</v>
      </c>
      <c r="C5709" t="str">
        <f t="shared" si="89"/>
        <v>56278</v>
      </c>
      <c r="D5709" t="s">
        <v>358</v>
      </c>
      <c r="E5709" t="s">
        <v>3896</v>
      </c>
      <c r="F5709" t="s">
        <v>3945</v>
      </c>
      <c r="G5709" s="144">
        <v>162.79925177999999</v>
      </c>
      <c r="H5709" t="str">
        <f>IF(VLOOKUP(A5709,$J$4:$K$19,2)="Y",IF(G5709&lt;='State Zip Codes'!$P$4,'State Zip Codes'!$P$3,IF(G5709&lt;='State Zip Codes'!$Q$4,'State Zip Codes'!$Q$3,IF(G5709&lt;='State Zip Codes'!$R$4,'State Zip Codes'!$R$3,IF(G5709&lt;='State Zip Codes'!$S$4,'State Zip Codes'!$S$3,IF(G5709&lt;='State Zip Codes'!$T$4,'State Zip Codes'!$T$3,"OUT OF TERRITORY"))))),$U$3)</f>
        <v>Zone 3</v>
      </c>
    </row>
    <row r="5710" spans="1:8" x14ac:dyDescent="0.25">
      <c r="A5710" t="s">
        <v>372</v>
      </c>
      <c r="B5710">
        <v>56537</v>
      </c>
      <c r="C5710" t="str">
        <f t="shared" si="89"/>
        <v>56537</v>
      </c>
      <c r="D5710" t="s">
        <v>358</v>
      </c>
      <c r="E5710" t="s">
        <v>3862</v>
      </c>
      <c r="F5710" t="s">
        <v>3946</v>
      </c>
      <c r="G5710" s="144">
        <v>162.79925177999999</v>
      </c>
      <c r="H5710" t="str">
        <f>IF(VLOOKUP(A5710,$J$4:$K$19,2)="Y",IF(G5710&lt;='State Zip Codes'!$P$4,'State Zip Codes'!$P$3,IF(G5710&lt;='State Zip Codes'!$Q$4,'State Zip Codes'!$Q$3,IF(G5710&lt;='State Zip Codes'!$R$4,'State Zip Codes'!$R$3,IF(G5710&lt;='State Zip Codes'!$S$4,'State Zip Codes'!$S$3,IF(G5710&lt;='State Zip Codes'!$T$4,'State Zip Codes'!$T$3,"OUT OF TERRITORY"))))),$U$3)</f>
        <v>Zone 3</v>
      </c>
    </row>
    <row r="5711" spans="1:8" x14ac:dyDescent="0.25">
      <c r="A5711" t="s">
        <v>372</v>
      </c>
      <c r="B5711">
        <v>56544</v>
      </c>
      <c r="C5711" t="str">
        <f t="shared" si="89"/>
        <v>56544</v>
      </c>
      <c r="D5711" t="s">
        <v>358</v>
      </c>
      <c r="E5711" t="s">
        <v>3598</v>
      </c>
      <c r="F5711" t="s">
        <v>3947</v>
      </c>
      <c r="G5711" s="144">
        <v>164.04199416</v>
      </c>
      <c r="H5711" t="str">
        <f>IF(VLOOKUP(A5711,$J$4:$K$19,2)="Y",IF(G5711&lt;='State Zip Codes'!$P$4,'State Zip Codes'!$P$3,IF(G5711&lt;='State Zip Codes'!$Q$4,'State Zip Codes'!$Q$3,IF(G5711&lt;='State Zip Codes'!$R$4,'State Zip Codes'!$R$3,IF(G5711&lt;='State Zip Codes'!$S$4,'State Zip Codes'!$S$3,IF(G5711&lt;='State Zip Codes'!$T$4,'State Zip Codes'!$T$3,"OUT OF TERRITORY"))))),$U$3)</f>
        <v>Zone 3</v>
      </c>
    </row>
    <row r="5712" spans="1:8" x14ac:dyDescent="0.25">
      <c r="A5712" t="s">
        <v>372</v>
      </c>
      <c r="B5712">
        <v>56296</v>
      </c>
      <c r="C5712" t="str">
        <f t="shared" si="89"/>
        <v>56296</v>
      </c>
      <c r="D5712" t="s">
        <v>358</v>
      </c>
      <c r="E5712" t="s">
        <v>3935</v>
      </c>
      <c r="F5712" t="s">
        <v>1522</v>
      </c>
      <c r="G5712" s="144">
        <v>164.66336534999999</v>
      </c>
      <c r="H5712" t="str">
        <f>IF(VLOOKUP(A5712,$J$4:$K$19,2)="Y",IF(G5712&lt;='State Zip Codes'!$P$4,'State Zip Codes'!$P$3,IF(G5712&lt;='State Zip Codes'!$Q$4,'State Zip Codes'!$Q$3,IF(G5712&lt;='State Zip Codes'!$R$4,'State Zip Codes'!$R$3,IF(G5712&lt;='State Zip Codes'!$S$4,'State Zip Codes'!$S$3,IF(G5712&lt;='State Zip Codes'!$T$4,'State Zip Codes'!$T$3,"OUT OF TERRITORY"))))),$U$3)</f>
        <v>Zone 3</v>
      </c>
    </row>
    <row r="5713" spans="1:8" x14ac:dyDescent="0.25">
      <c r="A5713" t="s">
        <v>372</v>
      </c>
      <c r="B5713">
        <v>56565</v>
      </c>
      <c r="C5713" t="str">
        <f t="shared" si="89"/>
        <v>56565</v>
      </c>
      <c r="D5713" t="s">
        <v>358</v>
      </c>
      <c r="E5713" t="s">
        <v>3948</v>
      </c>
      <c r="F5713" t="s">
        <v>3949</v>
      </c>
      <c r="G5713" s="144">
        <v>165.90610773</v>
      </c>
      <c r="H5713" t="str">
        <f>IF(VLOOKUP(A5713,$J$4:$K$19,2)="Y",IF(G5713&lt;='State Zip Codes'!$P$4,'State Zip Codes'!$P$3,IF(G5713&lt;='State Zip Codes'!$Q$4,'State Zip Codes'!$Q$3,IF(G5713&lt;='State Zip Codes'!$R$4,'State Zip Codes'!$R$3,IF(G5713&lt;='State Zip Codes'!$S$4,'State Zip Codes'!$S$3,IF(G5713&lt;='State Zip Codes'!$T$4,'State Zip Codes'!$T$3,"OUT OF TERRITORY"))))),$U$3)</f>
        <v>Zone 3</v>
      </c>
    </row>
    <row r="5714" spans="1:8" x14ac:dyDescent="0.25">
      <c r="A5714" t="s">
        <v>372</v>
      </c>
      <c r="B5714">
        <v>56570</v>
      </c>
      <c r="C5714" t="str">
        <f t="shared" si="89"/>
        <v>56570</v>
      </c>
      <c r="D5714" t="s">
        <v>358</v>
      </c>
      <c r="E5714" t="s">
        <v>3598</v>
      </c>
      <c r="F5714" t="s">
        <v>3950</v>
      </c>
      <c r="G5714" s="144">
        <v>166.52747891999999</v>
      </c>
      <c r="H5714" t="str">
        <f>IF(VLOOKUP(A5714,$J$4:$K$19,2)="Y",IF(G5714&lt;='State Zip Codes'!$P$4,'State Zip Codes'!$P$3,IF(G5714&lt;='State Zip Codes'!$Q$4,'State Zip Codes'!$Q$3,IF(G5714&lt;='State Zip Codes'!$R$4,'State Zip Codes'!$R$3,IF(G5714&lt;='State Zip Codes'!$S$4,'State Zip Codes'!$S$3,IF(G5714&lt;='State Zip Codes'!$T$4,'State Zip Codes'!$T$3,"OUT OF TERRITORY"))))),$U$3)</f>
        <v>Zone 3</v>
      </c>
    </row>
    <row r="5715" spans="1:8" x14ac:dyDescent="0.25">
      <c r="A5715" t="s">
        <v>372</v>
      </c>
      <c r="B5715">
        <v>55746</v>
      </c>
      <c r="C5715" t="str">
        <f t="shared" si="89"/>
        <v>55746</v>
      </c>
      <c r="D5715" t="s">
        <v>358</v>
      </c>
      <c r="E5715" t="s">
        <v>3854</v>
      </c>
      <c r="F5715" t="s">
        <v>3951</v>
      </c>
      <c r="G5715" s="144">
        <v>166.52747891999999</v>
      </c>
      <c r="H5715" t="str">
        <f>IF(VLOOKUP(A5715,$J$4:$K$19,2)="Y",IF(G5715&lt;='State Zip Codes'!$P$4,'State Zip Codes'!$P$3,IF(G5715&lt;='State Zip Codes'!$Q$4,'State Zip Codes'!$Q$3,IF(G5715&lt;='State Zip Codes'!$R$4,'State Zip Codes'!$R$3,IF(G5715&lt;='State Zip Codes'!$S$4,'State Zip Codes'!$S$3,IF(G5715&lt;='State Zip Codes'!$T$4,'State Zip Codes'!$T$3,"OUT OF TERRITORY"))))),$U$3)</f>
        <v>Zone 3</v>
      </c>
    </row>
    <row r="5716" spans="1:8" x14ac:dyDescent="0.25">
      <c r="A5716" t="s">
        <v>372</v>
      </c>
      <c r="B5716">
        <v>56158</v>
      </c>
      <c r="C5716" t="str">
        <f t="shared" si="89"/>
        <v>56158</v>
      </c>
      <c r="D5716" t="s">
        <v>358</v>
      </c>
      <c r="E5716" t="s">
        <v>3943</v>
      </c>
      <c r="F5716" t="s">
        <v>1761</v>
      </c>
      <c r="G5716" s="144">
        <v>167.14885010999998</v>
      </c>
      <c r="H5716" t="str">
        <f>IF(VLOOKUP(A5716,$J$4:$K$19,2)="Y",IF(G5716&lt;='State Zip Codes'!$P$4,'State Zip Codes'!$P$3,IF(G5716&lt;='State Zip Codes'!$Q$4,'State Zip Codes'!$Q$3,IF(G5716&lt;='State Zip Codes'!$R$4,'State Zip Codes'!$R$3,IF(G5716&lt;='State Zip Codes'!$S$4,'State Zip Codes'!$S$3,IF(G5716&lt;='State Zip Codes'!$T$4,'State Zip Codes'!$T$3,"OUT OF TERRITORY"))))),$U$3)</f>
        <v>Zone 3</v>
      </c>
    </row>
    <row r="5717" spans="1:8" x14ac:dyDescent="0.25">
      <c r="A5717" t="s">
        <v>372</v>
      </c>
      <c r="B5717">
        <v>56129</v>
      </c>
      <c r="C5717" t="str">
        <f t="shared" si="89"/>
        <v>56129</v>
      </c>
      <c r="D5717" t="s">
        <v>358</v>
      </c>
      <c r="E5717" t="s">
        <v>3888</v>
      </c>
      <c r="F5717" t="s">
        <v>1822</v>
      </c>
      <c r="G5717" s="144">
        <v>167.14885010999998</v>
      </c>
      <c r="H5717" t="str">
        <f>IF(VLOOKUP(A5717,$J$4:$K$19,2)="Y",IF(G5717&lt;='State Zip Codes'!$P$4,'State Zip Codes'!$P$3,IF(G5717&lt;='State Zip Codes'!$Q$4,'State Zip Codes'!$Q$3,IF(G5717&lt;='State Zip Codes'!$R$4,'State Zip Codes'!$R$3,IF(G5717&lt;='State Zip Codes'!$S$4,'State Zip Codes'!$S$3,IF(G5717&lt;='State Zip Codes'!$T$4,'State Zip Codes'!$T$3,"OUT OF TERRITORY"))))),$U$3)</f>
        <v>Zone 3</v>
      </c>
    </row>
    <row r="5718" spans="1:8" x14ac:dyDescent="0.25">
      <c r="A5718" t="s">
        <v>372</v>
      </c>
      <c r="B5718">
        <v>55763</v>
      </c>
      <c r="C5718" t="str">
        <f t="shared" si="89"/>
        <v>55763</v>
      </c>
      <c r="D5718" t="s">
        <v>358</v>
      </c>
      <c r="E5718" t="s">
        <v>3854</v>
      </c>
      <c r="F5718" t="s">
        <v>3952</v>
      </c>
      <c r="G5718" s="144">
        <v>167.7702213</v>
      </c>
      <c r="H5718" t="str">
        <f>IF(VLOOKUP(A5718,$J$4:$K$19,2)="Y",IF(G5718&lt;='State Zip Codes'!$P$4,'State Zip Codes'!$P$3,IF(G5718&lt;='State Zip Codes'!$Q$4,'State Zip Codes'!$Q$3,IF(G5718&lt;='State Zip Codes'!$R$4,'State Zip Codes'!$R$3,IF(G5718&lt;='State Zip Codes'!$S$4,'State Zip Codes'!$S$3,IF(G5718&lt;='State Zip Codes'!$T$4,'State Zip Codes'!$T$3,"OUT OF TERRITORY"))))),$U$3)</f>
        <v>Zone 3</v>
      </c>
    </row>
    <row r="5719" spans="1:8" x14ac:dyDescent="0.25">
      <c r="A5719" t="s">
        <v>372</v>
      </c>
      <c r="B5719">
        <v>56534</v>
      </c>
      <c r="C5719" t="str">
        <f t="shared" si="89"/>
        <v>56534</v>
      </c>
      <c r="D5719" t="s">
        <v>358</v>
      </c>
      <c r="E5719" t="s">
        <v>3862</v>
      </c>
      <c r="F5719" t="s">
        <v>3953</v>
      </c>
      <c r="G5719" s="144">
        <v>167.7702213</v>
      </c>
      <c r="H5719" t="str">
        <f>IF(VLOOKUP(A5719,$J$4:$K$19,2)="Y",IF(G5719&lt;='State Zip Codes'!$P$4,'State Zip Codes'!$P$3,IF(G5719&lt;='State Zip Codes'!$Q$4,'State Zip Codes'!$Q$3,IF(G5719&lt;='State Zip Codes'!$R$4,'State Zip Codes'!$R$3,IF(G5719&lt;='State Zip Codes'!$S$4,'State Zip Codes'!$S$3,IF(G5719&lt;='State Zip Codes'!$T$4,'State Zip Codes'!$T$3,"OUT OF TERRITORY"))))),$U$3)</f>
        <v>Zone 3</v>
      </c>
    </row>
    <row r="5720" spans="1:8" x14ac:dyDescent="0.25">
      <c r="A5720" t="s">
        <v>372</v>
      </c>
      <c r="B5720">
        <v>56583</v>
      </c>
      <c r="C5720" t="str">
        <f t="shared" si="89"/>
        <v>56583</v>
      </c>
      <c r="D5720" t="s">
        <v>358</v>
      </c>
      <c r="E5720" t="s">
        <v>3935</v>
      </c>
      <c r="F5720" t="s">
        <v>3954</v>
      </c>
      <c r="G5720" s="144">
        <v>167.7702213</v>
      </c>
      <c r="H5720" t="str">
        <f>IF(VLOOKUP(A5720,$J$4:$K$19,2)="Y",IF(G5720&lt;='State Zip Codes'!$P$4,'State Zip Codes'!$P$3,IF(G5720&lt;='State Zip Codes'!$Q$4,'State Zip Codes'!$Q$3,IF(G5720&lt;='State Zip Codes'!$R$4,'State Zip Codes'!$R$3,IF(G5720&lt;='State Zip Codes'!$S$4,'State Zip Codes'!$S$3,IF(G5720&lt;='State Zip Codes'!$T$4,'State Zip Codes'!$T$3,"OUT OF TERRITORY"))))),$U$3)</f>
        <v>Zone 3</v>
      </c>
    </row>
    <row r="5721" spans="1:8" x14ac:dyDescent="0.25">
      <c r="A5721" t="s">
        <v>372</v>
      </c>
      <c r="B5721">
        <v>56134</v>
      </c>
      <c r="C5721" t="str">
        <f t="shared" si="89"/>
        <v>56134</v>
      </c>
      <c r="D5721" t="s">
        <v>358</v>
      </c>
      <c r="E5721" t="s">
        <v>3943</v>
      </c>
      <c r="F5721" t="s">
        <v>3955</v>
      </c>
      <c r="G5721" s="144">
        <v>168.39159248999999</v>
      </c>
      <c r="H5721" t="str">
        <f>IF(VLOOKUP(A5721,$J$4:$K$19,2)="Y",IF(G5721&lt;='State Zip Codes'!$P$4,'State Zip Codes'!$P$3,IF(G5721&lt;='State Zip Codes'!$Q$4,'State Zip Codes'!$Q$3,IF(G5721&lt;='State Zip Codes'!$R$4,'State Zip Codes'!$R$3,IF(G5721&lt;='State Zip Codes'!$S$4,'State Zip Codes'!$S$3,IF(G5721&lt;='State Zip Codes'!$T$4,'State Zip Codes'!$T$3,"OUT OF TERRITORY"))))),$U$3)</f>
        <v>Zone 3</v>
      </c>
    </row>
    <row r="5722" spans="1:8" x14ac:dyDescent="0.25">
      <c r="A5722" t="s">
        <v>372</v>
      </c>
      <c r="B5722">
        <v>56626</v>
      </c>
      <c r="C5722" t="str">
        <f t="shared" si="89"/>
        <v>56626</v>
      </c>
      <c r="D5722" t="s">
        <v>358</v>
      </c>
      <c r="E5722" t="s">
        <v>2101</v>
      </c>
      <c r="F5722" t="s">
        <v>3956</v>
      </c>
      <c r="G5722" s="144">
        <v>168.39159248999999</v>
      </c>
      <c r="H5722" t="str">
        <f>IF(VLOOKUP(A5722,$J$4:$K$19,2)="Y",IF(G5722&lt;='State Zip Codes'!$P$4,'State Zip Codes'!$P$3,IF(G5722&lt;='State Zip Codes'!$Q$4,'State Zip Codes'!$Q$3,IF(G5722&lt;='State Zip Codes'!$R$4,'State Zip Codes'!$R$3,IF(G5722&lt;='State Zip Codes'!$S$4,'State Zip Codes'!$S$3,IF(G5722&lt;='State Zip Codes'!$T$4,'State Zip Codes'!$T$3,"OUT OF TERRITORY"))))),$U$3)</f>
        <v>Zone 3</v>
      </c>
    </row>
    <row r="5723" spans="1:8" x14ac:dyDescent="0.25">
      <c r="A5723" t="s">
        <v>372</v>
      </c>
      <c r="B5723">
        <v>56587</v>
      </c>
      <c r="C5723" t="str">
        <f t="shared" si="89"/>
        <v>56587</v>
      </c>
      <c r="D5723" t="s">
        <v>358</v>
      </c>
      <c r="E5723" t="s">
        <v>3862</v>
      </c>
      <c r="F5723" t="s">
        <v>3957</v>
      </c>
      <c r="G5723" s="144">
        <v>169.01296367999998</v>
      </c>
      <c r="H5723" t="str">
        <f>IF(VLOOKUP(A5723,$J$4:$K$19,2)="Y",IF(G5723&lt;='State Zip Codes'!$P$4,'State Zip Codes'!$P$3,IF(G5723&lt;='State Zip Codes'!$Q$4,'State Zip Codes'!$Q$3,IF(G5723&lt;='State Zip Codes'!$R$4,'State Zip Codes'!$R$3,IF(G5723&lt;='State Zip Codes'!$S$4,'State Zip Codes'!$S$3,IF(G5723&lt;='State Zip Codes'!$T$4,'State Zip Codes'!$T$3,"OUT OF TERRITORY"))))),$U$3)</f>
        <v>Zone 3</v>
      </c>
    </row>
    <row r="5724" spans="1:8" x14ac:dyDescent="0.25">
      <c r="A5724" t="s">
        <v>372</v>
      </c>
      <c r="B5724">
        <v>55709</v>
      </c>
      <c r="C5724" t="str">
        <f t="shared" si="89"/>
        <v>55709</v>
      </c>
      <c r="D5724" t="s">
        <v>358</v>
      </c>
      <c r="E5724" t="s">
        <v>1499</v>
      </c>
      <c r="F5724" t="s">
        <v>3958</v>
      </c>
      <c r="G5724" s="144">
        <v>169.63433487</v>
      </c>
      <c r="H5724" t="str">
        <f>IF(VLOOKUP(A5724,$J$4:$K$19,2)="Y",IF(G5724&lt;='State Zip Codes'!$P$4,'State Zip Codes'!$P$3,IF(G5724&lt;='State Zip Codes'!$Q$4,'State Zip Codes'!$Q$3,IF(G5724&lt;='State Zip Codes'!$R$4,'State Zip Codes'!$R$3,IF(G5724&lt;='State Zip Codes'!$S$4,'State Zip Codes'!$S$3,IF(G5724&lt;='State Zip Codes'!$T$4,'State Zip Codes'!$T$3,"OUT OF TERRITORY"))))),$U$3)</f>
        <v>Zone 3</v>
      </c>
    </row>
    <row r="5725" spans="1:8" x14ac:dyDescent="0.25">
      <c r="A5725" t="s">
        <v>372</v>
      </c>
      <c r="B5725">
        <v>56522</v>
      </c>
      <c r="C5725" t="str">
        <f t="shared" si="89"/>
        <v>56522</v>
      </c>
      <c r="D5725" t="s">
        <v>358</v>
      </c>
      <c r="E5725" t="s">
        <v>3948</v>
      </c>
      <c r="F5725" t="s">
        <v>3105</v>
      </c>
      <c r="G5725" s="144">
        <v>169.63433487</v>
      </c>
      <c r="H5725" t="str">
        <f>IF(VLOOKUP(A5725,$J$4:$K$19,2)="Y",IF(G5725&lt;='State Zip Codes'!$P$4,'State Zip Codes'!$P$3,IF(G5725&lt;='State Zip Codes'!$Q$4,'State Zip Codes'!$Q$3,IF(G5725&lt;='State Zip Codes'!$R$4,'State Zip Codes'!$R$3,IF(G5725&lt;='State Zip Codes'!$S$4,'State Zip Codes'!$S$3,IF(G5725&lt;='State Zip Codes'!$T$4,'State Zip Codes'!$T$3,"OUT OF TERRITORY"))))),$U$3)</f>
        <v>Zone 3</v>
      </c>
    </row>
    <row r="5726" spans="1:8" x14ac:dyDescent="0.25">
      <c r="A5726" t="s">
        <v>372</v>
      </c>
      <c r="B5726">
        <v>56470</v>
      </c>
      <c r="C5726" t="str">
        <f t="shared" si="89"/>
        <v>56470</v>
      </c>
      <c r="D5726" t="s">
        <v>358</v>
      </c>
      <c r="E5726" t="s">
        <v>3924</v>
      </c>
      <c r="F5726" t="s">
        <v>3959</v>
      </c>
      <c r="G5726" s="144">
        <v>170.25570605999999</v>
      </c>
      <c r="H5726" t="str">
        <f>IF(VLOOKUP(A5726,$J$4:$K$19,2)="Y",IF(G5726&lt;='State Zip Codes'!$P$4,'State Zip Codes'!$P$3,IF(G5726&lt;='State Zip Codes'!$Q$4,'State Zip Codes'!$Q$3,IF(G5726&lt;='State Zip Codes'!$R$4,'State Zip Codes'!$R$3,IF(G5726&lt;='State Zip Codes'!$S$4,'State Zip Codes'!$S$3,IF(G5726&lt;='State Zip Codes'!$T$4,'State Zip Codes'!$T$3,"OUT OF TERRITORY"))))),$U$3)</f>
        <v>Zone 3</v>
      </c>
    </row>
    <row r="5727" spans="1:8" x14ac:dyDescent="0.25">
      <c r="A5727" t="s">
        <v>372</v>
      </c>
      <c r="B5727">
        <v>55751</v>
      </c>
      <c r="C5727" t="str">
        <f t="shared" si="89"/>
        <v>55751</v>
      </c>
      <c r="D5727" t="s">
        <v>358</v>
      </c>
      <c r="E5727" t="s">
        <v>3854</v>
      </c>
      <c r="F5727" t="s">
        <v>3960</v>
      </c>
      <c r="G5727" s="144">
        <v>170.25570605999999</v>
      </c>
      <c r="H5727" t="str">
        <f>IF(VLOOKUP(A5727,$J$4:$K$19,2)="Y",IF(G5727&lt;='State Zip Codes'!$P$4,'State Zip Codes'!$P$3,IF(G5727&lt;='State Zip Codes'!$Q$4,'State Zip Codes'!$Q$3,IF(G5727&lt;='State Zip Codes'!$R$4,'State Zip Codes'!$R$3,IF(G5727&lt;='State Zip Codes'!$S$4,'State Zip Codes'!$S$3,IF(G5727&lt;='State Zip Codes'!$T$4,'State Zip Codes'!$T$3,"OUT OF TERRITORY"))))),$U$3)</f>
        <v>Zone 3</v>
      </c>
    </row>
    <row r="5728" spans="1:8" x14ac:dyDescent="0.25">
      <c r="A5728" t="s">
        <v>372</v>
      </c>
      <c r="B5728">
        <v>56636</v>
      </c>
      <c r="C5728" t="str">
        <f t="shared" si="89"/>
        <v>56636</v>
      </c>
      <c r="D5728" t="s">
        <v>358</v>
      </c>
      <c r="E5728" t="s">
        <v>1499</v>
      </c>
      <c r="F5728" t="s">
        <v>3961</v>
      </c>
      <c r="G5728" s="144">
        <v>170.25570605999999</v>
      </c>
      <c r="H5728" t="str">
        <f>IF(VLOOKUP(A5728,$J$4:$K$19,2)="Y",IF(G5728&lt;='State Zip Codes'!$P$4,'State Zip Codes'!$P$3,IF(G5728&lt;='State Zip Codes'!$Q$4,'State Zip Codes'!$Q$3,IF(G5728&lt;='State Zip Codes'!$R$4,'State Zip Codes'!$R$3,IF(G5728&lt;='State Zip Codes'!$S$4,'State Zip Codes'!$S$3,IF(G5728&lt;='State Zip Codes'!$T$4,'State Zip Codes'!$T$3,"OUT OF TERRITORY"))))),$U$3)</f>
        <v>Zone 3</v>
      </c>
    </row>
    <row r="5729" spans="1:8" x14ac:dyDescent="0.25">
      <c r="A5729" t="s">
        <v>372</v>
      </c>
      <c r="B5729">
        <v>55616</v>
      </c>
      <c r="C5729" t="str">
        <f t="shared" si="89"/>
        <v>55616</v>
      </c>
      <c r="D5729" t="s">
        <v>358</v>
      </c>
      <c r="E5729" t="s">
        <v>512</v>
      </c>
      <c r="F5729" t="s">
        <v>3962</v>
      </c>
      <c r="G5729" s="144">
        <v>170.25570605999999</v>
      </c>
      <c r="H5729" t="str">
        <f>IF(VLOOKUP(A5729,$J$4:$K$19,2)="Y",IF(G5729&lt;='State Zip Codes'!$P$4,'State Zip Codes'!$P$3,IF(G5729&lt;='State Zip Codes'!$Q$4,'State Zip Codes'!$Q$3,IF(G5729&lt;='State Zip Codes'!$R$4,'State Zip Codes'!$R$3,IF(G5729&lt;='State Zip Codes'!$S$4,'State Zip Codes'!$S$3,IF(G5729&lt;='State Zip Codes'!$T$4,'State Zip Codes'!$T$3,"OUT OF TERRITORY"))))),$U$3)</f>
        <v>Zone 3</v>
      </c>
    </row>
    <row r="5730" spans="1:8" x14ac:dyDescent="0.25">
      <c r="A5730" t="s">
        <v>372</v>
      </c>
      <c r="B5730">
        <v>56533</v>
      </c>
      <c r="C5730" t="str">
        <f t="shared" si="89"/>
        <v>56533</v>
      </c>
      <c r="D5730" t="s">
        <v>358</v>
      </c>
      <c r="E5730" t="s">
        <v>3862</v>
      </c>
      <c r="F5730" t="s">
        <v>430</v>
      </c>
      <c r="G5730" s="144">
        <v>170.25570605999999</v>
      </c>
      <c r="H5730" t="str">
        <f>IF(VLOOKUP(A5730,$J$4:$K$19,2)="Y",IF(G5730&lt;='State Zip Codes'!$P$4,'State Zip Codes'!$P$3,IF(G5730&lt;='State Zip Codes'!$Q$4,'State Zip Codes'!$Q$3,IF(G5730&lt;='State Zip Codes'!$R$4,'State Zip Codes'!$R$3,IF(G5730&lt;='State Zip Codes'!$S$4,'State Zip Codes'!$S$3,IF(G5730&lt;='State Zip Codes'!$T$4,'State Zip Codes'!$T$3,"OUT OF TERRITORY"))))),$U$3)</f>
        <v>Zone 3</v>
      </c>
    </row>
    <row r="5731" spans="1:8" x14ac:dyDescent="0.25">
      <c r="A5731" t="s">
        <v>372</v>
      </c>
      <c r="B5731">
        <v>55734</v>
      </c>
      <c r="C5731" t="str">
        <f t="shared" si="89"/>
        <v>55734</v>
      </c>
      <c r="D5731" t="s">
        <v>358</v>
      </c>
      <c r="E5731" t="s">
        <v>3854</v>
      </c>
      <c r="F5731" t="s">
        <v>3963</v>
      </c>
      <c r="G5731" s="144">
        <v>170.87707724999999</v>
      </c>
      <c r="H5731" t="str">
        <f>IF(VLOOKUP(A5731,$J$4:$K$19,2)="Y",IF(G5731&lt;='State Zip Codes'!$P$4,'State Zip Codes'!$P$3,IF(G5731&lt;='State Zip Codes'!$Q$4,'State Zip Codes'!$Q$3,IF(G5731&lt;='State Zip Codes'!$R$4,'State Zip Codes'!$R$3,IF(G5731&lt;='State Zip Codes'!$S$4,'State Zip Codes'!$S$3,IF(G5731&lt;='State Zip Codes'!$T$4,'State Zip Codes'!$T$3,"OUT OF TERRITORY"))))),$U$3)</f>
        <v>Zone 3</v>
      </c>
    </row>
    <row r="5732" spans="1:8" x14ac:dyDescent="0.25">
      <c r="A5732" t="s">
        <v>372</v>
      </c>
      <c r="B5732">
        <v>56633</v>
      </c>
      <c r="C5732" t="str">
        <f t="shared" si="89"/>
        <v>56633</v>
      </c>
      <c r="D5732" t="s">
        <v>358</v>
      </c>
      <c r="E5732" t="s">
        <v>2101</v>
      </c>
      <c r="F5732" t="s">
        <v>3964</v>
      </c>
      <c r="G5732" s="144">
        <v>171.49844843999998</v>
      </c>
      <c r="H5732" t="str">
        <f>IF(VLOOKUP(A5732,$J$4:$K$19,2)="Y",IF(G5732&lt;='State Zip Codes'!$P$4,'State Zip Codes'!$P$3,IF(G5732&lt;='State Zip Codes'!$Q$4,'State Zip Codes'!$Q$3,IF(G5732&lt;='State Zip Codes'!$R$4,'State Zip Codes'!$R$3,IF(G5732&lt;='State Zip Codes'!$S$4,'State Zip Codes'!$S$3,IF(G5732&lt;='State Zip Codes'!$T$4,'State Zip Codes'!$T$3,"OUT OF TERRITORY"))))),$U$3)</f>
        <v>Zone 3</v>
      </c>
    </row>
    <row r="5733" spans="1:8" x14ac:dyDescent="0.25">
      <c r="A5733" t="s">
        <v>372</v>
      </c>
      <c r="B5733">
        <v>56543</v>
      </c>
      <c r="C5733" t="str">
        <f t="shared" si="89"/>
        <v>56543</v>
      </c>
      <c r="D5733" t="s">
        <v>358</v>
      </c>
      <c r="E5733" t="s">
        <v>3948</v>
      </c>
      <c r="F5733" t="s">
        <v>3965</v>
      </c>
      <c r="G5733" s="144">
        <v>171.49844843999998</v>
      </c>
      <c r="H5733" t="str">
        <f>IF(VLOOKUP(A5733,$J$4:$K$19,2)="Y",IF(G5733&lt;='State Zip Codes'!$P$4,'State Zip Codes'!$P$3,IF(G5733&lt;='State Zip Codes'!$Q$4,'State Zip Codes'!$Q$3,IF(G5733&lt;='State Zip Codes'!$R$4,'State Zip Codes'!$R$3,IF(G5733&lt;='State Zip Codes'!$S$4,'State Zip Codes'!$S$3,IF(G5733&lt;='State Zip Codes'!$T$4,'State Zip Codes'!$T$3,"OUT OF TERRITORY"))))),$U$3)</f>
        <v>Zone 3</v>
      </c>
    </row>
    <row r="5734" spans="1:8" x14ac:dyDescent="0.25">
      <c r="A5734" t="s">
        <v>372</v>
      </c>
      <c r="B5734">
        <v>56144</v>
      </c>
      <c r="C5734" t="str">
        <f t="shared" si="89"/>
        <v>56144</v>
      </c>
      <c r="D5734" t="s">
        <v>358</v>
      </c>
      <c r="E5734" t="s">
        <v>3943</v>
      </c>
      <c r="F5734" t="s">
        <v>1068</v>
      </c>
      <c r="G5734" s="144">
        <v>172.11981962999999</v>
      </c>
      <c r="H5734" t="str">
        <f>IF(VLOOKUP(A5734,$J$4:$K$19,2)="Y",IF(G5734&lt;='State Zip Codes'!$P$4,'State Zip Codes'!$P$3,IF(G5734&lt;='State Zip Codes'!$Q$4,'State Zip Codes'!$Q$3,IF(G5734&lt;='State Zip Codes'!$R$4,'State Zip Codes'!$R$3,IF(G5734&lt;='State Zip Codes'!$S$4,'State Zip Codes'!$S$3,IF(G5734&lt;='State Zip Codes'!$T$4,'State Zip Codes'!$T$3,"OUT OF TERRITORY"))))),$U$3)</f>
        <v>Zone 3</v>
      </c>
    </row>
    <row r="5735" spans="1:8" x14ac:dyDescent="0.25">
      <c r="A5735" t="s">
        <v>372</v>
      </c>
      <c r="B5735">
        <v>56146</v>
      </c>
      <c r="C5735" t="str">
        <f t="shared" si="89"/>
        <v>56146</v>
      </c>
      <c r="D5735" t="s">
        <v>358</v>
      </c>
      <c r="E5735" t="s">
        <v>3888</v>
      </c>
      <c r="F5735" t="s">
        <v>3966</v>
      </c>
      <c r="G5735" s="144">
        <v>172.11981962999999</v>
      </c>
      <c r="H5735" t="str">
        <f>IF(VLOOKUP(A5735,$J$4:$K$19,2)="Y",IF(G5735&lt;='State Zip Codes'!$P$4,'State Zip Codes'!$P$3,IF(G5735&lt;='State Zip Codes'!$Q$4,'State Zip Codes'!$Q$3,IF(G5735&lt;='State Zip Codes'!$R$4,'State Zip Codes'!$R$3,IF(G5735&lt;='State Zip Codes'!$S$4,'State Zip Codes'!$S$3,IF(G5735&lt;='State Zip Codes'!$T$4,'State Zip Codes'!$T$3,"OUT OF TERRITORY"))))),$U$3)</f>
        <v>Zone 3</v>
      </c>
    </row>
    <row r="5736" spans="1:8" x14ac:dyDescent="0.25">
      <c r="A5736" t="s">
        <v>372</v>
      </c>
      <c r="B5736">
        <v>56458</v>
      </c>
      <c r="C5736" t="str">
        <f t="shared" si="89"/>
        <v>56458</v>
      </c>
      <c r="D5736" t="s">
        <v>358</v>
      </c>
      <c r="E5736" t="s">
        <v>3924</v>
      </c>
      <c r="F5736" t="s">
        <v>462</v>
      </c>
      <c r="G5736" s="144">
        <v>172.11981962999999</v>
      </c>
      <c r="H5736" t="str">
        <f>IF(VLOOKUP(A5736,$J$4:$K$19,2)="Y",IF(G5736&lt;='State Zip Codes'!$P$4,'State Zip Codes'!$P$3,IF(G5736&lt;='State Zip Codes'!$Q$4,'State Zip Codes'!$Q$3,IF(G5736&lt;='State Zip Codes'!$R$4,'State Zip Codes'!$R$3,IF(G5736&lt;='State Zip Codes'!$S$4,'State Zip Codes'!$S$3,IF(G5736&lt;='State Zip Codes'!$T$4,'State Zip Codes'!$T$3,"OUT OF TERRITORY"))))),$U$3)</f>
        <v>Zone 3</v>
      </c>
    </row>
    <row r="5737" spans="1:8" x14ac:dyDescent="0.25">
      <c r="A5737" t="s">
        <v>372</v>
      </c>
      <c r="B5737">
        <v>56211</v>
      </c>
      <c r="C5737" t="str">
        <f t="shared" si="89"/>
        <v>56211</v>
      </c>
      <c r="D5737" t="s">
        <v>358</v>
      </c>
      <c r="E5737" t="s">
        <v>3896</v>
      </c>
      <c r="F5737" t="s">
        <v>3967</v>
      </c>
      <c r="G5737" s="144">
        <v>173.9839332</v>
      </c>
      <c r="H5737" t="str">
        <f>IF(VLOOKUP(A5737,$J$4:$K$19,2)="Y",IF(G5737&lt;='State Zip Codes'!$P$4,'State Zip Codes'!$P$3,IF(G5737&lt;='State Zip Codes'!$Q$4,'State Zip Codes'!$Q$3,IF(G5737&lt;='State Zip Codes'!$R$4,'State Zip Codes'!$R$3,IF(G5737&lt;='State Zip Codes'!$S$4,'State Zip Codes'!$S$3,IF(G5737&lt;='State Zip Codes'!$T$4,'State Zip Codes'!$T$3,"OUT OF TERRITORY"))))),$U$3)</f>
        <v>Zone 3</v>
      </c>
    </row>
    <row r="5738" spans="1:8" x14ac:dyDescent="0.25">
      <c r="A5738" t="s">
        <v>372</v>
      </c>
      <c r="B5738">
        <v>55769</v>
      </c>
      <c r="C5738" t="str">
        <f t="shared" si="89"/>
        <v>55769</v>
      </c>
      <c r="D5738" t="s">
        <v>358</v>
      </c>
      <c r="E5738" t="s">
        <v>1499</v>
      </c>
      <c r="F5738" t="s">
        <v>3968</v>
      </c>
      <c r="G5738" s="144">
        <v>174.60530438999999</v>
      </c>
      <c r="H5738" t="str">
        <f>IF(VLOOKUP(A5738,$J$4:$K$19,2)="Y",IF(G5738&lt;='State Zip Codes'!$P$4,'State Zip Codes'!$P$3,IF(G5738&lt;='State Zip Codes'!$Q$4,'State Zip Codes'!$Q$3,IF(G5738&lt;='State Zip Codes'!$R$4,'State Zip Codes'!$R$3,IF(G5738&lt;='State Zip Codes'!$S$4,'State Zip Codes'!$S$3,IF(G5738&lt;='State Zip Codes'!$T$4,'State Zip Codes'!$T$3,"OUT OF TERRITORY"))))),$U$3)</f>
        <v>Zone 3</v>
      </c>
    </row>
    <row r="5739" spans="1:8" x14ac:dyDescent="0.25">
      <c r="A5739" t="s">
        <v>372</v>
      </c>
      <c r="B5739">
        <v>56575</v>
      </c>
      <c r="C5739" t="str">
        <f t="shared" si="89"/>
        <v>56575</v>
      </c>
      <c r="D5739" t="s">
        <v>358</v>
      </c>
      <c r="E5739" t="s">
        <v>3598</v>
      </c>
      <c r="F5739" t="s">
        <v>3969</v>
      </c>
      <c r="G5739" s="144">
        <v>174.60530438999999</v>
      </c>
      <c r="H5739" t="str">
        <f>IF(VLOOKUP(A5739,$J$4:$K$19,2)="Y",IF(G5739&lt;='State Zip Codes'!$P$4,'State Zip Codes'!$P$3,IF(G5739&lt;='State Zip Codes'!$Q$4,'State Zip Codes'!$Q$3,IF(G5739&lt;='State Zip Codes'!$R$4,'State Zip Codes'!$R$3,IF(G5739&lt;='State Zip Codes'!$S$4,'State Zip Codes'!$S$3,IF(G5739&lt;='State Zip Codes'!$T$4,'State Zip Codes'!$T$3,"OUT OF TERRITORY"))))),$U$3)</f>
        <v>Zone 3</v>
      </c>
    </row>
    <row r="5740" spans="1:8" x14ac:dyDescent="0.25">
      <c r="A5740" t="s">
        <v>372</v>
      </c>
      <c r="B5740">
        <v>56156</v>
      </c>
      <c r="C5740" t="str">
        <f t="shared" si="89"/>
        <v>56156</v>
      </c>
      <c r="D5740" t="s">
        <v>358</v>
      </c>
      <c r="E5740" t="s">
        <v>3943</v>
      </c>
      <c r="F5740" t="s">
        <v>3970</v>
      </c>
      <c r="G5740" s="144">
        <v>175.22667557999998</v>
      </c>
      <c r="H5740" t="str">
        <f>IF(VLOOKUP(A5740,$J$4:$K$19,2)="Y",IF(G5740&lt;='State Zip Codes'!$P$4,'State Zip Codes'!$P$3,IF(G5740&lt;='State Zip Codes'!$Q$4,'State Zip Codes'!$Q$3,IF(G5740&lt;='State Zip Codes'!$R$4,'State Zip Codes'!$R$3,IF(G5740&lt;='State Zip Codes'!$S$4,'State Zip Codes'!$S$3,IF(G5740&lt;='State Zip Codes'!$T$4,'State Zip Codes'!$T$3,"OUT OF TERRITORY"))))),$U$3)</f>
        <v>Zone 3</v>
      </c>
    </row>
    <row r="5741" spans="1:8" x14ac:dyDescent="0.25">
      <c r="A5741" t="s">
        <v>372</v>
      </c>
      <c r="B5741">
        <v>56219</v>
      </c>
      <c r="C5741" t="str">
        <f t="shared" si="89"/>
        <v>56219</v>
      </c>
      <c r="D5741" t="s">
        <v>358</v>
      </c>
      <c r="E5741" t="s">
        <v>3935</v>
      </c>
      <c r="F5741" t="s">
        <v>3971</v>
      </c>
      <c r="G5741" s="144">
        <v>175.84804677</v>
      </c>
      <c r="H5741" t="str">
        <f>IF(VLOOKUP(A5741,$J$4:$K$19,2)="Y",IF(G5741&lt;='State Zip Codes'!$P$4,'State Zip Codes'!$P$3,IF(G5741&lt;='State Zip Codes'!$Q$4,'State Zip Codes'!$Q$3,IF(G5741&lt;='State Zip Codes'!$R$4,'State Zip Codes'!$R$3,IF(G5741&lt;='State Zip Codes'!$S$4,'State Zip Codes'!$S$3,IF(G5741&lt;='State Zip Codes'!$T$4,'State Zip Codes'!$T$3,"OUT OF TERRITORY"))))),$U$3)</f>
        <v>Zone 3</v>
      </c>
    </row>
    <row r="5742" spans="1:8" x14ac:dyDescent="0.25">
      <c r="A5742" t="s">
        <v>372</v>
      </c>
      <c r="B5742">
        <v>56461</v>
      </c>
      <c r="C5742" t="str">
        <f t="shared" si="89"/>
        <v>56461</v>
      </c>
      <c r="D5742" t="s">
        <v>358</v>
      </c>
      <c r="E5742" t="s">
        <v>3924</v>
      </c>
      <c r="F5742" t="s">
        <v>495</v>
      </c>
      <c r="G5742" s="144">
        <v>175.84804677</v>
      </c>
      <c r="H5742" t="str">
        <f>IF(VLOOKUP(A5742,$J$4:$K$19,2)="Y",IF(G5742&lt;='State Zip Codes'!$P$4,'State Zip Codes'!$P$3,IF(G5742&lt;='State Zip Codes'!$Q$4,'State Zip Codes'!$Q$3,IF(G5742&lt;='State Zip Codes'!$R$4,'State Zip Codes'!$R$3,IF(G5742&lt;='State Zip Codes'!$S$4,'State Zip Codes'!$S$3,IF(G5742&lt;='State Zip Codes'!$T$4,'State Zip Codes'!$T$3,"OUT OF TERRITORY"))))),$U$3)</f>
        <v>Zone 3</v>
      </c>
    </row>
    <row r="5743" spans="1:8" x14ac:dyDescent="0.25">
      <c r="A5743" t="s">
        <v>372</v>
      </c>
      <c r="B5743">
        <v>55768</v>
      </c>
      <c r="C5743" t="str">
        <f t="shared" si="89"/>
        <v>55768</v>
      </c>
      <c r="D5743" t="s">
        <v>358</v>
      </c>
      <c r="E5743" t="s">
        <v>3854</v>
      </c>
      <c r="F5743" t="s">
        <v>3972</v>
      </c>
      <c r="G5743" s="144">
        <v>175.84804677</v>
      </c>
      <c r="H5743" t="str">
        <f>IF(VLOOKUP(A5743,$J$4:$K$19,2)="Y",IF(G5743&lt;='State Zip Codes'!$P$4,'State Zip Codes'!$P$3,IF(G5743&lt;='State Zip Codes'!$Q$4,'State Zip Codes'!$Q$3,IF(G5743&lt;='State Zip Codes'!$R$4,'State Zip Codes'!$R$3,IF(G5743&lt;='State Zip Codes'!$S$4,'State Zip Codes'!$S$3,IF(G5743&lt;='State Zip Codes'!$T$4,'State Zip Codes'!$T$3,"OUT OF TERRITORY"))))),$U$3)</f>
        <v>Zone 3</v>
      </c>
    </row>
    <row r="5744" spans="1:8" x14ac:dyDescent="0.25">
      <c r="A5744" t="s">
        <v>372</v>
      </c>
      <c r="B5744">
        <v>55741</v>
      </c>
      <c r="C5744" t="str">
        <f t="shared" si="89"/>
        <v>55741</v>
      </c>
      <c r="D5744" t="s">
        <v>358</v>
      </c>
      <c r="E5744" t="s">
        <v>3854</v>
      </c>
      <c r="F5744" t="s">
        <v>3973</v>
      </c>
      <c r="G5744" s="144">
        <v>176.46941795999999</v>
      </c>
      <c r="H5744" t="str">
        <f>IF(VLOOKUP(A5744,$J$4:$K$19,2)="Y",IF(G5744&lt;='State Zip Codes'!$P$4,'State Zip Codes'!$P$3,IF(G5744&lt;='State Zip Codes'!$Q$4,'State Zip Codes'!$Q$3,IF(G5744&lt;='State Zip Codes'!$R$4,'State Zip Codes'!$R$3,IF(G5744&lt;='State Zip Codes'!$S$4,'State Zip Codes'!$S$3,IF(G5744&lt;='State Zip Codes'!$T$4,'State Zip Codes'!$T$3,"OUT OF TERRITORY"))))),$U$3)</f>
        <v>Zone 3</v>
      </c>
    </row>
    <row r="5745" spans="1:8" x14ac:dyDescent="0.25">
      <c r="A5745" t="s">
        <v>372</v>
      </c>
      <c r="B5745">
        <v>56572</v>
      </c>
      <c r="C5745" t="str">
        <f t="shared" si="89"/>
        <v>56572</v>
      </c>
      <c r="D5745" t="s">
        <v>358</v>
      </c>
      <c r="E5745" t="s">
        <v>3862</v>
      </c>
      <c r="F5745" t="s">
        <v>3974</v>
      </c>
      <c r="G5745" s="144">
        <v>176.46941795999999</v>
      </c>
      <c r="H5745" t="str">
        <f>IF(VLOOKUP(A5745,$J$4:$K$19,2)="Y",IF(G5745&lt;='State Zip Codes'!$P$4,'State Zip Codes'!$P$3,IF(G5745&lt;='State Zip Codes'!$Q$4,'State Zip Codes'!$Q$3,IF(G5745&lt;='State Zip Codes'!$R$4,'State Zip Codes'!$R$3,IF(G5745&lt;='State Zip Codes'!$S$4,'State Zip Codes'!$S$3,IF(G5745&lt;='State Zip Codes'!$T$4,'State Zip Codes'!$T$3,"OUT OF TERRITORY"))))),$U$3)</f>
        <v>Zone 3</v>
      </c>
    </row>
    <row r="5746" spans="1:8" x14ac:dyDescent="0.25">
      <c r="A5746" t="s">
        <v>372</v>
      </c>
      <c r="B5746">
        <v>56501</v>
      </c>
      <c r="C5746" t="str">
        <f t="shared" si="89"/>
        <v>56501</v>
      </c>
      <c r="D5746" t="s">
        <v>358</v>
      </c>
      <c r="E5746" t="s">
        <v>3598</v>
      </c>
      <c r="F5746" t="s">
        <v>3975</v>
      </c>
      <c r="G5746" s="144">
        <v>176.46941795999999</v>
      </c>
      <c r="H5746" t="str">
        <f>IF(VLOOKUP(A5746,$J$4:$K$19,2)="Y",IF(G5746&lt;='State Zip Codes'!$P$4,'State Zip Codes'!$P$3,IF(G5746&lt;='State Zip Codes'!$Q$4,'State Zip Codes'!$Q$3,IF(G5746&lt;='State Zip Codes'!$R$4,'State Zip Codes'!$R$3,IF(G5746&lt;='State Zip Codes'!$S$4,'State Zip Codes'!$S$3,IF(G5746&lt;='State Zip Codes'!$T$4,'State Zip Codes'!$T$3,"OUT OF TERRITORY"))))),$U$3)</f>
        <v>Zone 3</v>
      </c>
    </row>
    <row r="5747" spans="1:8" x14ac:dyDescent="0.25">
      <c r="A5747" t="s">
        <v>372</v>
      </c>
      <c r="B5747">
        <v>55758</v>
      </c>
      <c r="C5747" t="str">
        <f t="shared" si="89"/>
        <v>55758</v>
      </c>
      <c r="D5747" t="s">
        <v>358</v>
      </c>
      <c r="E5747" t="s">
        <v>3854</v>
      </c>
      <c r="F5747" t="s">
        <v>3976</v>
      </c>
      <c r="G5747" s="144">
        <v>177.09078914999998</v>
      </c>
      <c r="H5747" t="str">
        <f>IF(VLOOKUP(A5747,$J$4:$K$19,2)="Y",IF(G5747&lt;='State Zip Codes'!$P$4,'State Zip Codes'!$P$3,IF(G5747&lt;='State Zip Codes'!$Q$4,'State Zip Codes'!$Q$3,IF(G5747&lt;='State Zip Codes'!$R$4,'State Zip Codes'!$R$3,IF(G5747&lt;='State Zip Codes'!$S$4,'State Zip Codes'!$S$3,IF(G5747&lt;='State Zip Codes'!$T$4,'State Zip Codes'!$T$3,"OUT OF TERRITORY"))))),$U$3)</f>
        <v>Zone 3</v>
      </c>
    </row>
    <row r="5748" spans="1:8" x14ac:dyDescent="0.25">
      <c r="A5748" t="s">
        <v>372</v>
      </c>
      <c r="B5748">
        <v>56173</v>
      </c>
      <c r="C5748" t="str">
        <f t="shared" si="89"/>
        <v>56173</v>
      </c>
      <c r="D5748" t="s">
        <v>358</v>
      </c>
      <c r="E5748" t="s">
        <v>3943</v>
      </c>
      <c r="F5748" t="s">
        <v>3977</v>
      </c>
      <c r="G5748" s="144">
        <v>177.09078914999998</v>
      </c>
      <c r="H5748" t="str">
        <f>IF(VLOOKUP(A5748,$J$4:$K$19,2)="Y",IF(G5748&lt;='State Zip Codes'!$P$4,'State Zip Codes'!$P$3,IF(G5748&lt;='State Zip Codes'!$Q$4,'State Zip Codes'!$Q$3,IF(G5748&lt;='State Zip Codes'!$R$4,'State Zip Codes'!$R$3,IF(G5748&lt;='State Zip Codes'!$S$4,'State Zip Codes'!$S$3,IF(G5748&lt;='State Zip Codes'!$T$4,'State Zip Codes'!$T$3,"OUT OF TERRITORY"))))),$U$3)</f>
        <v>Zone 3</v>
      </c>
    </row>
    <row r="5749" spans="1:8" x14ac:dyDescent="0.25">
      <c r="A5749" t="s">
        <v>372</v>
      </c>
      <c r="B5749">
        <v>56578</v>
      </c>
      <c r="C5749" t="str">
        <f t="shared" si="89"/>
        <v>56578</v>
      </c>
      <c r="D5749" t="s">
        <v>358</v>
      </c>
      <c r="E5749" t="s">
        <v>3598</v>
      </c>
      <c r="F5749" t="s">
        <v>3978</v>
      </c>
      <c r="G5749" s="144">
        <v>177.71216034</v>
      </c>
      <c r="H5749" t="str">
        <f>IF(VLOOKUP(A5749,$J$4:$K$19,2)="Y",IF(G5749&lt;='State Zip Codes'!$P$4,'State Zip Codes'!$P$3,IF(G5749&lt;='State Zip Codes'!$Q$4,'State Zip Codes'!$Q$3,IF(G5749&lt;='State Zip Codes'!$R$4,'State Zip Codes'!$R$3,IF(G5749&lt;='State Zip Codes'!$S$4,'State Zip Codes'!$S$3,IF(G5749&lt;='State Zip Codes'!$T$4,'State Zip Codes'!$T$3,"OUT OF TERRITORY"))))),$U$3)</f>
        <v>Zone 3</v>
      </c>
    </row>
    <row r="5750" spans="1:8" x14ac:dyDescent="0.25">
      <c r="A5750" t="s">
        <v>372</v>
      </c>
      <c r="B5750">
        <v>56657</v>
      </c>
      <c r="C5750" t="str">
        <f t="shared" si="89"/>
        <v>56657</v>
      </c>
      <c r="D5750" t="s">
        <v>358</v>
      </c>
      <c r="E5750" t="s">
        <v>1499</v>
      </c>
      <c r="F5750" t="s">
        <v>3979</v>
      </c>
      <c r="G5750" s="144">
        <v>179.57627391</v>
      </c>
      <c r="H5750" t="str">
        <f>IF(VLOOKUP(A5750,$J$4:$K$19,2)="Y",IF(G5750&lt;='State Zip Codes'!$P$4,'State Zip Codes'!$P$3,IF(G5750&lt;='State Zip Codes'!$Q$4,'State Zip Codes'!$Q$3,IF(G5750&lt;='State Zip Codes'!$R$4,'State Zip Codes'!$R$3,IF(G5750&lt;='State Zip Codes'!$S$4,'State Zip Codes'!$S$3,IF(G5750&lt;='State Zip Codes'!$T$4,'State Zip Codes'!$T$3,"OUT OF TERRITORY"))))),$U$3)</f>
        <v>Zone 3</v>
      </c>
    </row>
    <row r="5751" spans="1:8" x14ac:dyDescent="0.25">
      <c r="A5751" t="s">
        <v>372</v>
      </c>
      <c r="B5751">
        <v>56116</v>
      </c>
      <c r="C5751" t="str">
        <f t="shared" si="89"/>
        <v>56116</v>
      </c>
      <c r="D5751" t="s">
        <v>358</v>
      </c>
      <c r="E5751" t="s">
        <v>3943</v>
      </c>
      <c r="F5751" t="s">
        <v>3980</v>
      </c>
      <c r="G5751" s="144">
        <v>179.57627391</v>
      </c>
      <c r="H5751" t="str">
        <f>IF(VLOOKUP(A5751,$J$4:$K$19,2)="Y",IF(G5751&lt;='State Zip Codes'!$P$4,'State Zip Codes'!$P$3,IF(G5751&lt;='State Zip Codes'!$Q$4,'State Zip Codes'!$Q$3,IF(G5751&lt;='State Zip Codes'!$R$4,'State Zip Codes'!$R$3,IF(G5751&lt;='State Zip Codes'!$S$4,'State Zip Codes'!$S$3,IF(G5751&lt;='State Zip Codes'!$T$4,'State Zip Codes'!$T$3,"OUT OF TERRITORY"))))),$U$3)</f>
        <v>Zone 3</v>
      </c>
    </row>
    <row r="5752" spans="1:8" x14ac:dyDescent="0.25">
      <c r="A5752" t="s">
        <v>372</v>
      </c>
      <c r="B5752">
        <v>56579</v>
      </c>
      <c r="C5752" t="str">
        <f t="shared" si="89"/>
        <v>56579</v>
      </c>
      <c r="D5752" t="s">
        <v>358</v>
      </c>
      <c r="E5752" t="s">
        <v>3948</v>
      </c>
      <c r="F5752" t="s">
        <v>3981</v>
      </c>
      <c r="G5752" s="144">
        <v>180.19764509999999</v>
      </c>
      <c r="H5752" t="str">
        <f>IF(VLOOKUP(A5752,$J$4:$K$19,2)="Y",IF(G5752&lt;='State Zip Codes'!$P$4,'State Zip Codes'!$P$3,IF(G5752&lt;='State Zip Codes'!$Q$4,'State Zip Codes'!$Q$3,IF(G5752&lt;='State Zip Codes'!$R$4,'State Zip Codes'!$R$3,IF(G5752&lt;='State Zip Codes'!$S$4,'State Zip Codes'!$S$3,IF(G5752&lt;='State Zip Codes'!$T$4,'State Zip Codes'!$T$3,"OUT OF TERRITORY"))))),$U$3)</f>
        <v>Zone 3</v>
      </c>
    </row>
    <row r="5753" spans="1:8" x14ac:dyDescent="0.25">
      <c r="A5753" t="s">
        <v>372</v>
      </c>
      <c r="B5753">
        <v>55602</v>
      </c>
      <c r="C5753" t="str">
        <f t="shared" si="89"/>
        <v>55602</v>
      </c>
      <c r="D5753" t="s">
        <v>358</v>
      </c>
      <c r="E5753" t="s">
        <v>3854</v>
      </c>
      <c r="F5753" t="s">
        <v>3982</v>
      </c>
      <c r="G5753" s="144">
        <v>180.19764509999999</v>
      </c>
      <c r="H5753" t="str">
        <f>IF(VLOOKUP(A5753,$J$4:$K$19,2)="Y",IF(G5753&lt;='State Zip Codes'!$P$4,'State Zip Codes'!$P$3,IF(G5753&lt;='State Zip Codes'!$Q$4,'State Zip Codes'!$Q$3,IF(G5753&lt;='State Zip Codes'!$R$4,'State Zip Codes'!$R$3,IF(G5753&lt;='State Zip Codes'!$S$4,'State Zip Codes'!$S$3,IF(G5753&lt;='State Zip Codes'!$T$4,'State Zip Codes'!$T$3,"OUT OF TERRITORY"))))),$U$3)</f>
        <v>Zone 3</v>
      </c>
    </row>
    <row r="5754" spans="1:8" x14ac:dyDescent="0.25">
      <c r="A5754" t="s">
        <v>372</v>
      </c>
      <c r="B5754">
        <v>56520</v>
      </c>
      <c r="C5754" t="str">
        <f t="shared" si="89"/>
        <v>56520</v>
      </c>
      <c r="D5754" t="s">
        <v>358</v>
      </c>
      <c r="E5754" t="s">
        <v>3948</v>
      </c>
      <c r="F5754" t="s">
        <v>472</v>
      </c>
      <c r="G5754" s="144">
        <v>180.81901628999998</v>
      </c>
      <c r="H5754" t="str">
        <f>IF(VLOOKUP(A5754,$J$4:$K$19,2)="Y",IF(G5754&lt;='State Zip Codes'!$P$4,'State Zip Codes'!$P$3,IF(G5754&lt;='State Zip Codes'!$Q$4,'State Zip Codes'!$Q$3,IF(G5754&lt;='State Zip Codes'!$R$4,'State Zip Codes'!$R$3,IF(G5754&lt;='State Zip Codes'!$S$4,'State Zip Codes'!$S$3,IF(G5754&lt;='State Zip Codes'!$T$4,'State Zip Codes'!$T$3,"OUT OF TERRITORY"))))),$U$3)</f>
        <v>Zone 3</v>
      </c>
    </row>
    <row r="5755" spans="1:8" x14ac:dyDescent="0.25">
      <c r="A5755" t="s">
        <v>372</v>
      </c>
      <c r="B5755">
        <v>55705</v>
      </c>
      <c r="C5755" t="str">
        <f t="shared" si="89"/>
        <v>55705</v>
      </c>
      <c r="D5755" t="s">
        <v>358</v>
      </c>
      <c r="E5755" t="s">
        <v>3854</v>
      </c>
      <c r="F5755" t="s">
        <v>396</v>
      </c>
      <c r="G5755" s="144">
        <v>180.81901628999998</v>
      </c>
      <c r="H5755" t="str">
        <f>IF(VLOOKUP(A5755,$J$4:$K$19,2)="Y",IF(G5755&lt;='State Zip Codes'!$P$4,'State Zip Codes'!$P$3,IF(G5755&lt;='State Zip Codes'!$Q$4,'State Zip Codes'!$Q$3,IF(G5755&lt;='State Zip Codes'!$R$4,'State Zip Codes'!$R$3,IF(G5755&lt;='State Zip Codes'!$S$4,'State Zip Codes'!$S$3,IF(G5755&lt;='State Zip Codes'!$T$4,'State Zip Codes'!$T$3,"OUT OF TERRITORY"))))),$U$3)</f>
        <v>Zone 3</v>
      </c>
    </row>
    <row r="5756" spans="1:8" x14ac:dyDescent="0.25">
      <c r="A5756" t="s">
        <v>372</v>
      </c>
      <c r="B5756">
        <v>55719</v>
      </c>
      <c r="C5756" t="str">
        <f t="shared" si="89"/>
        <v>55719</v>
      </c>
      <c r="D5756" t="s">
        <v>358</v>
      </c>
      <c r="E5756" t="s">
        <v>3854</v>
      </c>
      <c r="F5756" t="s">
        <v>3983</v>
      </c>
      <c r="G5756" s="144">
        <v>181.44038748</v>
      </c>
      <c r="H5756" t="str">
        <f>IF(VLOOKUP(A5756,$J$4:$K$19,2)="Y",IF(G5756&lt;='State Zip Codes'!$P$4,'State Zip Codes'!$P$3,IF(G5756&lt;='State Zip Codes'!$Q$4,'State Zip Codes'!$Q$3,IF(G5756&lt;='State Zip Codes'!$R$4,'State Zip Codes'!$R$3,IF(G5756&lt;='State Zip Codes'!$S$4,'State Zip Codes'!$S$3,IF(G5756&lt;='State Zip Codes'!$T$4,'State Zip Codes'!$T$3,"OUT OF TERRITORY"))))),$U$3)</f>
        <v>Zone 3</v>
      </c>
    </row>
    <row r="5757" spans="1:8" x14ac:dyDescent="0.25">
      <c r="A5757" t="s">
        <v>372</v>
      </c>
      <c r="B5757">
        <v>56637</v>
      </c>
      <c r="C5757" t="str">
        <f t="shared" si="89"/>
        <v>56637</v>
      </c>
      <c r="D5757" t="s">
        <v>358</v>
      </c>
      <c r="E5757" t="s">
        <v>1499</v>
      </c>
      <c r="F5757" t="s">
        <v>3984</v>
      </c>
      <c r="G5757" s="144">
        <v>181.44038748</v>
      </c>
      <c r="H5757" t="str">
        <f>IF(VLOOKUP(A5757,$J$4:$K$19,2)="Y",IF(G5757&lt;='State Zip Codes'!$P$4,'State Zip Codes'!$P$3,IF(G5757&lt;='State Zip Codes'!$Q$4,'State Zip Codes'!$Q$3,IF(G5757&lt;='State Zip Codes'!$R$4,'State Zip Codes'!$R$3,IF(G5757&lt;='State Zip Codes'!$S$4,'State Zip Codes'!$S$3,IF(G5757&lt;='State Zip Codes'!$T$4,'State Zip Codes'!$T$3,"OUT OF TERRITORY"))))),$U$3)</f>
        <v>Zone 3</v>
      </c>
    </row>
    <row r="5758" spans="1:8" x14ac:dyDescent="0.25">
      <c r="A5758" t="s">
        <v>372</v>
      </c>
      <c r="B5758">
        <v>56663</v>
      </c>
      <c r="C5758" t="str">
        <f t="shared" si="89"/>
        <v>56663</v>
      </c>
      <c r="D5758" t="s">
        <v>358</v>
      </c>
      <c r="E5758" t="s">
        <v>3985</v>
      </c>
      <c r="F5758" t="s">
        <v>3986</v>
      </c>
      <c r="G5758" s="144">
        <v>182.68312985999998</v>
      </c>
      <c r="H5758" t="str">
        <f>IF(VLOOKUP(A5758,$J$4:$K$19,2)="Y",IF(G5758&lt;='State Zip Codes'!$P$4,'State Zip Codes'!$P$3,IF(G5758&lt;='State Zip Codes'!$Q$4,'State Zip Codes'!$Q$3,IF(G5758&lt;='State Zip Codes'!$R$4,'State Zip Codes'!$R$3,IF(G5758&lt;='State Zip Codes'!$S$4,'State Zip Codes'!$S$3,IF(G5758&lt;='State Zip Codes'!$T$4,'State Zip Codes'!$T$3,"OUT OF TERRITORY"))))),$U$3)</f>
        <v>Zone 3</v>
      </c>
    </row>
    <row r="5759" spans="1:8" x14ac:dyDescent="0.25">
      <c r="A5759" t="s">
        <v>372</v>
      </c>
      <c r="B5759">
        <v>56138</v>
      </c>
      <c r="C5759" t="str">
        <f t="shared" si="89"/>
        <v>56138</v>
      </c>
      <c r="D5759" t="s">
        <v>358</v>
      </c>
      <c r="E5759" t="s">
        <v>3943</v>
      </c>
      <c r="F5759" t="s">
        <v>3987</v>
      </c>
      <c r="G5759" s="144">
        <v>182.68312985999998</v>
      </c>
      <c r="H5759" t="str">
        <f>IF(VLOOKUP(A5759,$J$4:$K$19,2)="Y",IF(G5759&lt;='State Zip Codes'!$P$4,'State Zip Codes'!$P$3,IF(G5759&lt;='State Zip Codes'!$Q$4,'State Zip Codes'!$Q$3,IF(G5759&lt;='State Zip Codes'!$R$4,'State Zip Codes'!$R$3,IF(G5759&lt;='State Zip Codes'!$S$4,'State Zip Codes'!$S$3,IF(G5759&lt;='State Zip Codes'!$T$4,'State Zip Codes'!$T$3,"OUT OF TERRITORY"))))),$U$3)</f>
        <v>Zone 3</v>
      </c>
    </row>
    <row r="5760" spans="1:8" x14ac:dyDescent="0.25">
      <c r="A5760" t="s">
        <v>372</v>
      </c>
      <c r="B5760">
        <v>56511</v>
      </c>
      <c r="C5760" t="str">
        <f t="shared" si="89"/>
        <v>56511</v>
      </c>
      <c r="D5760" t="s">
        <v>358</v>
      </c>
      <c r="E5760" t="s">
        <v>3598</v>
      </c>
      <c r="F5760" t="s">
        <v>3988</v>
      </c>
      <c r="G5760" s="144">
        <v>184.54724342999998</v>
      </c>
      <c r="H5760" t="str">
        <f>IF(VLOOKUP(A5760,$J$4:$K$19,2)="Y",IF(G5760&lt;='State Zip Codes'!$P$4,'State Zip Codes'!$P$3,IF(G5760&lt;='State Zip Codes'!$Q$4,'State Zip Codes'!$Q$3,IF(G5760&lt;='State Zip Codes'!$R$4,'State Zip Codes'!$R$3,IF(G5760&lt;='State Zip Codes'!$S$4,'State Zip Codes'!$S$3,IF(G5760&lt;='State Zip Codes'!$T$4,'State Zip Codes'!$T$3,"OUT OF TERRITORY"))))),$U$3)</f>
        <v>Zone 3</v>
      </c>
    </row>
    <row r="5761" spans="1:8" x14ac:dyDescent="0.25">
      <c r="A5761" t="s">
        <v>372</v>
      </c>
      <c r="B5761">
        <v>55792</v>
      </c>
      <c r="C5761" t="str">
        <f t="shared" si="89"/>
        <v>55792</v>
      </c>
      <c r="D5761" t="s">
        <v>358</v>
      </c>
      <c r="E5761" t="s">
        <v>3854</v>
      </c>
      <c r="F5761" t="s">
        <v>2125</v>
      </c>
      <c r="G5761" s="144">
        <v>185.16861462</v>
      </c>
      <c r="H5761" t="str">
        <f>IF(VLOOKUP(A5761,$J$4:$K$19,2)="Y",IF(G5761&lt;='State Zip Codes'!$P$4,'State Zip Codes'!$P$3,IF(G5761&lt;='State Zip Codes'!$Q$4,'State Zip Codes'!$Q$3,IF(G5761&lt;='State Zip Codes'!$R$4,'State Zip Codes'!$R$3,IF(G5761&lt;='State Zip Codes'!$S$4,'State Zip Codes'!$S$3,IF(G5761&lt;='State Zip Codes'!$T$4,'State Zip Codes'!$T$3,"OUT OF TERRITORY"))))),$U$3)</f>
        <v>Zone 3</v>
      </c>
    </row>
    <row r="5762" spans="1:8" x14ac:dyDescent="0.25">
      <c r="A5762" t="s">
        <v>372</v>
      </c>
      <c r="B5762">
        <v>55710</v>
      </c>
      <c r="C5762" t="str">
        <f t="shared" si="89"/>
        <v>55710</v>
      </c>
      <c r="D5762" t="s">
        <v>358</v>
      </c>
      <c r="E5762" t="s">
        <v>3854</v>
      </c>
      <c r="F5762" t="s">
        <v>3989</v>
      </c>
      <c r="G5762" s="144">
        <v>185.16861462</v>
      </c>
      <c r="H5762" t="str">
        <f>IF(VLOOKUP(A5762,$J$4:$K$19,2)="Y",IF(G5762&lt;='State Zip Codes'!$P$4,'State Zip Codes'!$P$3,IF(G5762&lt;='State Zip Codes'!$Q$4,'State Zip Codes'!$Q$3,IF(G5762&lt;='State Zip Codes'!$R$4,'State Zip Codes'!$R$3,IF(G5762&lt;='State Zip Codes'!$S$4,'State Zip Codes'!$S$3,IF(G5762&lt;='State Zip Codes'!$T$4,'State Zip Codes'!$T$3,"OUT OF TERRITORY"))))),$U$3)</f>
        <v>Zone 3</v>
      </c>
    </row>
    <row r="5763" spans="1:8" x14ac:dyDescent="0.25">
      <c r="A5763" t="s">
        <v>372</v>
      </c>
      <c r="B5763">
        <v>55781</v>
      </c>
      <c r="C5763" t="str">
        <f t="shared" si="89"/>
        <v>55781</v>
      </c>
      <c r="D5763" t="s">
        <v>358</v>
      </c>
      <c r="E5763" t="s">
        <v>3854</v>
      </c>
      <c r="F5763" t="s">
        <v>3990</v>
      </c>
      <c r="G5763" s="144">
        <v>185.16861462</v>
      </c>
      <c r="H5763" t="str">
        <f>IF(VLOOKUP(A5763,$J$4:$K$19,2)="Y",IF(G5763&lt;='State Zip Codes'!$P$4,'State Zip Codes'!$P$3,IF(G5763&lt;='State Zip Codes'!$Q$4,'State Zip Codes'!$Q$3,IF(G5763&lt;='State Zip Codes'!$R$4,'State Zip Codes'!$R$3,IF(G5763&lt;='State Zip Codes'!$S$4,'State Zip Codes'!$S$3,IF(G5763&lt;='State Zip Codes'!$T$4,'State Zip Codes'!$T$3,"OUT OF TERRITORY"))))),$U$3)</f>
        <v>Zone 3</v>
      </c>
    </row>
    <row r="5764" spans="1:8" x14ac:dyDescent="0.25">
      <c r="A5764" t="s">
        <v>372</v>
      </c>
      <c r="B5764">
        <v>56680</v>
      </c>
      <c r="C5764" t="str">
        <f t="shared" si="89"/>
        <v>56680</v>
      </c>
      <c r="D5764" t="s">
        <v>358</v>
      </c>
      <c r="E5764" t="s">
        <v>1499</v>
      </c>
      <c r="F5764" t="s">
        <v>3991</v>
      </c>
      <c r="G5764" s="144">
        <v>185.78998580999999</v>
      </c>
      <c r="H5764" t="str">
        <f>IF(VLOOKUP(A5764,$J$4:$K$19,2)="Y",IF(G5764&lt;='State Zip Codes'!$P$4,'State Zip Codes'!$P$3,IF(G5764&lt;='State Zip Codes'!$Q$4,'State Zip Codes'!$Q$3,IF(G5764&lt;='State Zip Codes'!$R$4,'State Zip Codes'!$R$3,IF(G5764&lt;='State Zip Codes'!$S$4,'State Zip Codes'!$S$3,IF(G5764&lt;='State Zip Codes'!$T$4,'State Zip Codes'!$T$3,"OUT OF TERRITORY"))))),$U$3)</f>
        <v>Zone 3</v>
      </c>
    </row>
    <row r="5765" spans="1:8" x14ac:dyDescent="0.25">
      <c r="A5765" t="s">
        <v>372</v>
      </c>
      <c r="B5765">
        <v>55750</v>
      </c>
      <c r="C5765" t="str">
        <f t="shared" ref="C5765:C5828" si="90">TRIM(CLEAN(B5765))</f>
        <v>55750</v>
      </c>
      <c r="D5765" t="s">
        <v>358</v>
      </c>
      <c r="E5765" t="s">
        <v>3854</v>
      </c>
      <c r="F5765" t="s">
        <v>3992</v>
      </c>
      <c r="G5765" s="144">
        <v>186.41135699999998</v>
      </c>
      <c r="H5765" t="str">
        <f>IF(VLOOKUP(A5765,$J$4:$K$19,2)="Y",IF(G5765&lt;='State Zip Codes'!$P$4,'State Zip Codes'!$P$3,IF(G5765&lt;='State Zip Codes'!$Q$4,'State Zip Codes'!$Q$3,IF(G5765&lt;='State Zip Codes'!$R$4,'State Zip Codes'!$R$3,IF(G5765&lt;='State Zip Codes'!$S$4,'State Zip Codes'!$S$3,IF(G5765&lt;='State Zip Codes'!$T$4,'State Zip Codes'!$T$3,"OUT OF TERRITORY"))))),$U$3)</f>
        <v>Zone 3</v>
      </c>
    </row>
    <row r="5766" spans="1:8" x14ac:dyDescent="0.25">
      <c r="A5766" t="s">
        <v>372</v>
      </c>
      <c r="B5766">
        <v>56659</v>
      </c>
      <c r="C5766" t="str">
        <f t="shared" si="90"/>
        <v>56659</v>
      </c>
      <c r="D5766" t="s">
        <v>358</v>
      </c>
      <c r="E5766" t="s">
        <v>1499</v>
      </c>
      <c r="F5766" t="s">
        <v>3993</v>
      </c>
      <c r="G5766" s="144">
        <v>187.65409937999999</v>
      </c>
      <c r="H5766" t="str">
        <f>IF(VLOOKUP(A5766,$J$4:$K$19,2)="Y",IF(G5766&lt;='State Zip Codes'!$P$4,'State Zip Codes'!$P$3,IF(G5766&lt;='State Zip Codes'!$Q$4,'State Zip Codes'!$Q$3,IF(G5766&lt;='State Zip Codes'!$R$4,'State Zip Codes'!$R$3,IF(G5766&lt;='State Zip Codes'!$S$4,'State Zip Codes'!$S$3,IF(G5766&lt;='State Zip Codes'!$T$4,'State Zip Codes'!$T$3,"OUT OF TERRITORY"))))),$U$3)</f>
        <v>Zone 3</v>
      </c>
    </row>
    <row r="5767" spans="1:8" x14ac:dyDescent="0.25">
      <c r="A5767" t="s">
        <v>372</v>
      </c>
      <c r="B5767">
        <v>56628</v>
      </c>
      <c r="C5767" t="str">
        <f t="shared" si="90"/>
        <v>56628</v>
      </c>
      <c r="D5767" t="s">
        <v>358</v>
      </c>
      <c r="E5767" t="s">
        <v>1499</v>
      </c>
      <c r="F5767" t="s">
        <v>3994</v>
      </c>
      <c r="G5767" s="144">
        <v>188.27547056999998</v>
      </c>
      <c r="H5767" t="str">
        <f>IF(VLOOKUP(A5767,$J$4:$K$19,2)="Y",IF(G5767&lt;='State Zip Codes'!$P$4,'State Zip Codes'!$P$3,IF(G5767&lt;='State Zip Codes'!$Q$4,'State Zip Codes'!$Q$3,IF(G5767&lt;='State Zip Codes'!$R$4,'State Zip Codes'!$R$3,IF(G5767&lt;='State Zip Codes'!$S$4,'State Zip Codes'!$S$3,IF(G5767&lt;='State Zip Codes'!$T$4,'State Zip Codes'!$T$3,"OUT OF TERRITORY"))))),$U$3)</f>
        <v>Zone 3</v>
      </c>
    </row>
    <row r="5768" spans="1:8" x14ac:dyDescent="0.25">
      <c r="A5768" t="s">
        <v>372</v>
      </c>
      <c r="B5768">
        <v>56681</v>
      </c>
      <c r="C5768" t="str">
        <f t="shared" si="90"/>
        <v>56681</v>
      </c>
      <c r="D5768" t="s">
        <v>358</v>
      </c>
      <c r="E5768" t="s">
        <v>1499</v>
      </c>
      <c r="F5768" t="s">
        <v>3995</v>
      </c>
      <c r="G5768" s="144">
        <v>188.27547056999998</v>
      </c>
      <c r="H5768" t="str">
        <f>IF(VLOOKUP(A5768,$J$4:$K$19,2)="Y",IF(G5768&lt;='State Zip Codes'!$P$4,'State Zip Codes'!$P$3,IF(G5768&lt;='State Zip Codes'!$Q$4,'State Zip Codes'!$Q$3,IF(G5768&lt;='State Zip Codes'!$R$4,'State Zip Codes'!$R$3,IF(G5768&lt;='State Zip Codes'!$S$4,'State Zip Codes'!$S$3,IF(G5768&lt;='State Zip Codes'!$T$4,'State Zip Codes'!$T$3,"OUT OF TERRITORY"))))),$U$3)</f>
        <v>Zone 3</v>
      </c>
    </row>
    <row r="5769" spans="1:8" x14ac:dyDescent="0.25">
      <c r="A5769" t="s">
        <v>372</v>
      </c>
      <c r="B5769">
        <v>56521</v>
      </c>
      <c r="C5769" t="str">
        <f t="shared" si="90"/>
        <v>56521</v>
      </c>
      <c r="D5769" t="s">
        <v>358</v>
      </c>
      <c r="E5769" t="s">
        <v>3598</v>
      </c>
      <c r="F5769" t="s">
        <v>3996</v>
      </c>
      <c r="G5769" s="144">
        <v>188.89684176</v>
      </c>
      <c r="H5769" t="str">
        <f>IF(VLOOKUP(A5769,$J$4:$K$19,2)="Y",IF(G5769&lt;='State Zip Codes'!$P$4,'State Zip Codes'!$P$3,IF(G5769&lt;='State Zip Codes'!$Q$4,'State Zip Codes'!$Q$3,IF(G5769&lt;='State Zip Codes'!$R$4,'State Zip Codes'!$R$3,IF(G5769&lt;='State Zip Codes'!$S$4,'State Zip Codes'!$S$3,IF(G5769&lt;='State Zip Codes'!$T$4,'State Zip Codes'!$T$3,"OUT OF TERRITORY"))))),$U$3)</f>
        <v>Zone 3</v>
      </c>
    </row>
    <row r="5770" spans="1:8" x14ac:dyDescent="0.25">
      <c r="A5770" t="s">
        <v>372</v>
      </c>
      <c r="B5770">
        <v>55614</v>
      </c>
      <c r="C5770" t="str">
        <f t="shared" si="90"/>
        <v>55614</v>
      </c>
      <c r="D5770" t="s">
        <v>358</v>
      </c>
      <c r="E5770" t="s">
        <v>512</v>
      </c>
      <c r="F5770" t="s">
        <v>3997</v>
      </c>
      <c r="G5770" s="144">
        <v>188.89684176</v>
      </c>
      <c r="H5770" t="str">
        <f>IF(VLOOKUP(A5770,$J$4:$K$19,2)="Y",IF(G5770&lt;='State Zip Codes'!$P$4,'State Zip Codes'!$P$3,IF(G5770&lt;='State Zip Codes'!$Q$4,'State Zip Codes'!$Q$3,IF(G5770&lt;='State Zip Codes'!$R$4,'State Zip Codes'!$R$3,IF(G5770&lt;='State Zip Codes'!$S$4,'State Zip Codes'!$S$3,IF(G5770&lt;='State Zip Codes'!$T$4,'State Zip Codes'!$T$3,"OUT OF TERRITORY"))))),$U$3)</f>
        <v>Zone 3</v>
      </c>
    </row>
    <row r="5771" spans="1:8" x14ac:dyDescent="0.25">
      <c r="A5771" t="s">
        <v>372</v>
      </c>
      <c r="B5771">
        <v>56601</v>
      </c>
      <c r="C5771" t="str">
        <f t="shared" si="90"/>
        <v>56601</v>
      </c>
      <c r="D5771" t="s">
        <v>358</v>
      </c>
      <c r="E5771" t="s">
        <v>3985</v>
      </c>
      <c r="F5771" t="s">
        <v>3998</v>
      </c>
      <c r="G5771" s="144">
        <v>188.89684176</v>
      </c>
      <c r="H5771" t="str">
        <f>IF(VLOOKUP(A5771,$J$4:$K$19,2)="Y",IF(G5771&lt;='State Zip Codes'!$P$4,'State Zip Codes'!$P$3,IF(G5771&lt;='State Zip Codes'!$Q$4,'State Zip Codes'!$Q$3,IF(G5771&lt;='State Zip Codes'!$R$4,'State Zip Codes'!$R$3,IF(G5771&lt;='State Zip Codes'!$S$4,'State Zip Codes'!$S$3,IF(G5771&lt;='State Zip Codes'!$T$4,'State Zip Codes'!$T$3,"OUT OF TERRITORY"))))),$U$3)</f>
        <v>Zone 3</v>
      </c>
    </row>
    <row r="5772" spans="1:8" x14ac:dyDescent="0.25">
      <c r="A5772" t="s">
        <v>372</v>
      </c>
      <c r="B5772">
        <v>56554</v>
      </c>
      <c r="C5772" t="str">
        <f t="shared" si="90"/>
        <v>56554</v>
      </c>
      <c r="D5772" t="s">
        <v>358</v>
      </c>
      <c r="E5772" t="s">
        <v>3598</v>
      </c>
      <c r="F5772" t="s">
        <v>3999</v>
      </c>
      <c r="G5772" s="144">
        <v>190.13958413999998</v>
      </c>
      <c r="H5772" t="str">
        <f>IF(VLOOKUP(A5772,$J$4:$K$19,2)="Y",IF(G5772&lt;='State Zip Codes'!$P$4,'State Zip Codes'!$P$3,IF(G5772&lt;='State Zip Codes'!$Q$4,'State Zip Codes'!$Q$3,IF(G5772&lt;='State Zip Codes'!$R$4,'State Zip Codes'!$R$3,IF(G5772&lt;='State Zip Codes'!$S$4,'State Zip Codes'!$S$3,IF(G5772&lt;='State Zip Codes'!$T$4,'State Zip Codes'!$T$3,"OUT OF TERRITORY"))))),$U$3)</f>
        <v>Zone 3</v>
      </c>
    </row>
    <row r="5773" spans="1:8" x14ac:dyDescent="0.25">
      <c r="A5773" t="s">
        <v>372</v>
      </c>
      <c r="B5773">
        <v>55732</v>
      </c>
      <c r="C5773" t="str">
        <f t="shared" si="90"/>
        <v>55732</v>
      </c>
      <c r="D5773" t="s">
        <v>358</v>
      </c>
      <c r="E5773" t="s">
        <v>3854</v>
      </c>
      <c r="F5773" t="s">
        <v>4000</v>
      </c>
      <c r="G5773" s="144">
        <v>190.13958413999998</v>
      </c>
      <c r="H5773" t="str">
        <f>IF(VLOOKUP(A5773,$J$4:$K$19,2)="Y",IF(G5773&lt;='State Zip Codes'!$P$4,'State Zip Codes'!$P$3,IF(G5773&lt;='State Zip Codes'!$Q$4,'State Zip Codes'!$Q$3,IF(G5773&lt;='State Zip Codes'!$R$4,'State Zip Codes'!$R$3,IF(G5773&lt;='State Zip Codes'!$S$4,'State Zip Codes'!$S$3,IF(G5773&lt;='State Zip Codes'!$T$4,'State Zip Codes'!$T$3,"OUT OF TERRITORY"))))),$U$3)</f>
        <v>Zone 3</v>
      </c>
    </row>
    <row r="5774" spans="1:8" x14ac:dyDescent="0.25">
      <c r="A5774" t="s">
        <v>372</v>
      </c>
      <c r="B5774">
        <v>56688</v>
      </c>
      <c r="C5774" t="str">
        <f t="shared" si="90"/>
        <v>56688</v>
      </c>
      <c r="D5774" t="s">
        <v>358</v>
      </c>
      <c r="E5774" t="s">
        <v>1499</v>
      </c>
      <c r="F5774" t="s">
        <v>4001</v>
      </c>
      <c r="G5774" s="144">
        <v>192.00369770999998</v>
      </c>
      <c r="H5774" t="str">
        <f>IF(VLOOKUP(A5774,$J$4:$K$19,2)="Y",IF(G5774&lt;='State Zip Codes'!$P$4,'State Zip Codes'!$P$3,IF(G5774&lt;='State Zip Codes'!$Q$4,'State Zip Codes'!$Q$3,IF(G5774&lt;='State Zip Codes'!$R$4,'State Zip Codes'!$R$3,IF(G5774&lt;='State Zip Codes'!$S$4,'State Zip Codes'!$S$3,IF(G5774&lt;='State Zip Codes'!$T$4,'State Zip Codes'!$T$3,"OUT OF TERRITORY"))))),$U$3)</f>
        <v>Zone 3</v>
      </c>
    </row>
    <row r="5775" spans="1:8" x14ac:dyDescent="0.25">
      <c r="A5775" t="s">
        <v>372</v>
      </c>
      <c r="B5775">
        <v>56514</v>
      </c>
      <c r="C5775" t="str">
        <f t="shared" si="90"/>
        <v>56514</v>
      </c>
      <c r="D5775" t="s">
        <v>358</v>
      </c>
      <c r="E5775" t="s">
        <v>946</v>
      </c>
      <c r="F5775" t="s">
        <v>4002</v>
      </c>
      <c r="G5775" s="144">
        <v>192.6250689</v>
      </c>
      <c r="H5775" t="str">
        <f>IF(VLOOKUP(A5775,$J$4:$K$19,2)="Y",IF(G5775&lt;='State Zip Codes'!$P$4,'State Zip Codes'!$P$3,IF(G5775&lt;='State Zip Codes'!$Q$4,'State Zip Codes'!$Q$3,IF(G5775&lt;='State Zip Codes'!$R$4,'State Zip Codes'!$R$3,IF(G5775&lt;='State Zip Codes'!$S$4,'State Zip Codes'!$S$3,IF(G5775&lt;='State Zip Codes'!$T$4,'State Zip Codes'!$T$3,"OUT OF TERRITORY"))))),$U$3)</f>
        <v>Zone 3</v>
      </c>
    </row>
    <row r="5776" spans="1:8" x14ac:dyDescent="0.25">
      <c r="A5776" t="s">
        <v>372</v>
      </c>
      <c r="B5776">
        <v>56566</v>
      </c>
      <c r="C5776" t="str">
        <f t="shared" si="90"/>
        <v>56566</v>
      </c>
      <c r="D5776" t="s">
        <v>358</v>
      </c>
      <c r="E5776" t="s">
        <v>4003</v>
      </c>
      <c r="F5776" t="s">
        <v>4004</v>
      </c>
      <c r="G5776" s="144">
        <v>192.6250689</v>
      </c>
      <c r="H5776" t="str">
        <f>IF(VLOOKUP(A5776,$J$4:$K$19,2)="Y",IF(G5776&lt;='State Zip Codes'!$P$4,'State Zip Codes'!$P$3,IF(G5776&lt;='State Zip Codes'!$Q$4,'State Zip Codes'!$Q$3,IF(G5776&lt;='State Zip Codes'!$R$4,'State Zip Codes'!$R$3,IF(G5776&lt;='State Zip Codes'!$S$4,'State Zip Codes'!$S$3,IF(G5776&lt;='State Zip Codes'!$T$4,'State Zip Codes'!$T$3,"OUT OF TERRITORY"))))),$U$3)</f>
        <v>Zone 3</v>
      </c>
    </row>
    <row r="5777" spans="1:8" x14ac:dyDescent="0.25">
      <c r="A5777" t="s">
        <v>372</v>
      </c>
      <c r="B5777">
        <v>56553</v>
      </c>
      <c r="C5777" t="str">
        <f t="shared" si="90"/>
        <v>56553</v>
      </c>
      <c r="D5777" t="s">
        <v>358</v>
      </c>
      <c r="E5777" t="s">
        <v>3948</v>
      </c>
      <c r="F5777" t="s">
        <v>1847</v>
      </c>
      <c r="G5777" s="144">
        <v>192.6250689</v>
      </c>
      <c r="H5777" t="str">
        <f>IF(VLOOKUP(A5777,$J$4:$K$19,2)="Y",IF(G5777&lt;='State Zip Codes'!$P$4,'State Zip Codes'!$P$3,IF(G5777&lt;='State Zip Codes'!$Q$4,'State Zip Codes'!$Q$3,IF(G5777&lt;='State Zip Codes'!$R$4,'State Zip Codes'!$R$3,IF(G5777&lt;='State Zip Codes'!$S$4,'State Zip Codes'!$S$3,IF(G5777&lt;='State Zip Codes'!$T$4,'State Zip Codes'!$T$3,"OUT OF TERRITORY"))))),$U$3)</f>
        <v>Zone 3</v>
      </c>
    </row>
    <row r="5778" spans="1:8" x14ac:dyDescent="0.25">
      <c r="A5778" t="s">
        <v>372</v>
      </c>
      <c r="B5778">
        <v>55703</v>
      </c>
      <c r="C5778" t="str">
        <f t="shared" si="90"/>
        <v>55703</v>
      </c>
      <c r="D5778" t="s">
        <v>358</v>
      </c>
      <c r="E5778" t="s">
        <v>3854</v>
      </c>
      <c r="F5778" t="s">
        <v>4005</v>
      </c>
      <c r="G5778" s="144">
        <v>193.24644008999999</v>
      </c>
      <c r="H5778" t="str">
        <f>IF(VLOOKUP(A5778,$J$4:$K$19,2)="Y",IF(G5778&lt;='State Zip Codes'!$P$4,'State Zip Codes'!$P$3,IF(G5778&lt;='State Zip Codes'!$Q$4,'State Zip Codes'!$Q$3,IF(G5778&lt;='State Zip Codes'!$R$4,'State Zip Codes'!$R$3,IF(G5778&lt;='State Zip Codes'!$S$4,'State Zip Codes'!$S$3,IF(G5778&lt;='State Zip Codes'!$T$4,'State Zip Codes'!$T$3,"OUT OF TERRITORY"))))),$U$3)</f>
        <v>Zone 3</v>
      </c>
    </row>
    <row r="5779" spans="1:8" x14ac:dyDescent="0.25">
      <c r="A5779" t="s">
        <v>372</v>
      </c>
      <c r="B5779">
        <v>56589</v>
      </c>
      <c r="C5779" t="str">
        <f t="shared" si="90"/>
        <v>56589</v>
      </c>
      <c r="D5779" t="s">
        <v>358</v>
      </c>
      <c r="E5779" t="s">
        <v>3598</v>
      </c>
      <c r="F5779" t="s">
        <v>4006</v>
      </c>
      <c r="G5779" s="144">
        <v>193.24644008999999</v>
      </c>
      <c r="H5779" t="str">
        <f>IF(VLOOKUP(A5779,$J$4:$K$19,2)="Y",IF(G5779&lt;='State Zip Codes'!$P$4,'State Zip Codes'!$P$3,IF(G5779&lt;='State Zip Codes'!$Q$4,'State Zip Codes'!$Q$3,IF(G5779&lt;='State Zip Codes'!$R$4,'State Zip Codes'!$R$3,IF(G5779&lt;='State Zip Codes'!$S$4,'State Zip Codes'!$S$3,IF(G5779&lt;='State Zip Codes'!$T$4,'State Zip Codes'!$T$3,"OUT OF TERRITORY"))))),$U$3)</f>
        <v>Zone 3</v>
      </c>
    </row>
    <row r="5780" spans="1:8" x14ac:dyDescent="0.25">
      <c r="A5780" t="s">
        <v>372</v>
      </c>
      <c r="B5780">
        <v>56678</v>
      </c>
      <c r="C5780" t="str">
        <f t="shared" si="90"/>
        <v>56678</v>
      </c>
      <c r="D5780" t="s">
        <v>358</v>
      </c>
      <c r="E5780" t="s">
        <v>3985</v>
      </c>
      <c r="F5780" t="s">
        <v>4007</v>
      </c>
      <c r="G5780" s="144">
        <v>193.24644008999999</v>
      </c>
      <c r="H5780" t="str">
        <f>IF(VLOOKUP(A5780,$J$4:$K$19,2)="Y",IF(G5780&lt;='State Zip Codes'!$P$4,'State Zip Codes'!$P$3,IF(G5780&lt;='State Zip Codes'!$Q$4,'State Zip Codes'!$Q$3,IF(G5780&lt;='State Zip Codes'!$R$4,'State Zip Codes'!$R$3,IF(G5780&lt;='State Zip Codes'!$S$4,'State Zip Codes'!$S$3,IF(G5780&lt;='State Zip Codes'!$T$4,'State Zip Codes'!$T$3,"OUT OF TERRITORY"))))),$U$3)</f>
        <v>Zone 3</v>
      </c>
    </row>
    <row r="5781" spans="1:8" x14ac:dyDescent="0.25">
      <c r="A5781" t="s">
        <v>372</v>
      </c>
      <c r="B5781">
        <v>56594</v>
      </c>
      <c r="C5781" t="str">
        <f t="shared" si="90"/>
        <v>56594</v>
      </c>
      <c r="D5781" t="s">
        <v>358</v>
      </c>
      <c r="E5781" t="s">
        <v>3948</v>
      </c>
      <c r="F5781" t="s">
        <v>4008</v>
      </c>
      <c r="G5781" s="144">
        <v>193.86781127999998</v>
      </c>
      <c r="H5781" t="str">
        <f>IF(VLOOKUP(A5781,$J$4:$K$19,2)="Y",IF(G5781&lt;='State Zip Codes'!$P$4,'State Zip Codes'!$P$3,IF(G5781&lt;='State Zip Codes'!$Q$4,'State Zip Codes'!$Q$3,IF(G5781&lt;='State Zip Codes'!$R$4,'State Zip Codes'!$R$3,IF(G5781&lt;='State Zip Codes'!$S$4,'State Zip Codes'!$S$3,IF(G5781&lt;='State Zip Codes'!$T$4,'State Zip Codes'!$T$3,"OUT OF TERRITORY"))))),$U$3)</f>
        <v>Zone 3</v>
      </c>
    </row>
    <row r="5782" spans="1:8" x14ac:dyDescent="0.25">
      <c r="A5782" t="s">
        <v>372</v>
      </c>
      <c r="B5782">
        <v>56621</v>
      </c>
      <c r="C5782" t="str">
        <f t="shared" si="90"/>
        <v>56621</v>
      </c>
      <c r="D5782" t="s">
        <v>358</v>
      </c>
      <c r="E5782" t="s">
        <v>930</v>
      </c>
      <c r="F5782" t="s">
        <v>4009</v>
      </c>
      <c r="G5782" s="144">
        <v>195.11055365999999</v>
      </c>
      <c r="H5782" t="str">
        <f>IF(VLOOKUP(A5782,$J$4:$K$19,2)="Y",IF(G5782&lt;='State Zip Codes'!$P$4,'State Zip Codes'!$P$3,IF(G5782&lt;='State Zip Codes'!$Q$4,'State Zip Codes'!$Q$3,IF(G5782&lt;='State Zip Codes'!$R$4,'State Zip Codes'!$R$3,IF(G5782&lt;='State Zip Codes'!$S$4,'State Zip Codes'!$S$3,IF(G5782&lt;='State Zip Codes'!$T$4,'State Zip Codes'!$T$3,"OUT OF TERRITORY"))))),$U$3)</f>
        <v>Zone 3</v>
      </c>
    </row>
    <row r="5783" spans="1:8" x14ac:dyDescent="0.25">
      <c r="A5783" t="s">
        <v>372</v>
      </c>
      <c r="B5783">
        <v>56630</v>
      </c>
      <c r="C5783" t="str">
        <f t="shared" si="90"/>
        <v>56630</v>
      </c>
      <c r="D5783" t="s">
        <v>358</v>
      </c>
      <c r="E5783" t="s">
        <v>3985</v>
      </c>
      <c r="F5783" t="s">
        <v>4010</v>
      </c>
      <c r="G5783" s="144">
        <v>195.11055365999999</v>
      </c>
      <c r="H5783" t="str">
        <f>IF(VLOOKUP(A5783,$J$4:$K$19,2)="Y",IF(G5783&lt;='State Zip Codes'!$P$4,'State Zip Codes'!$P$3,IF(G5783&lt;='State Zip Codes'!$Q$4,'State Zip Codes'!$Q$3,IF(G5783&lt;='State Zip Codes'!$R$4,'State Zip Codes'!$R$3,IF(G5783&lt;='State Zip Codes'!$S$4,'State Zip Codes'!$S$3,IF(G5783&lt;='State Zip Codes'!$T$4,'State Zip Codes'!$T$3,"OUT OF TERRITORY"))))),$U$3)</f>
        <v>Zone 3</v>
      </c>
    </row>
    <row r="5784" spans="1:8" x14ac:dyDescent="0.25">
      <c r="A5784" t="s">
        <v>372</v>
      </c>
      <c r="B5784">
        <v>55706</v>
      </c>
      <c r="C5784" t="str">
        <f t="shared" si="90"/>
        <v>55706</v>
      </c>
      <c r="D5784" t="s">
        <v>358</v>
      </c>
      <c r="E5784" t="s">
        <v>3854</v>
      </c>
      <c r="F5784" t="s">
        <v>4011</v>
      </c>
      <c r="G5784" s="144">
        <v>195.73192484999998</v>
      </c>
      <c r="H5784" t="str">
        <f>IF(VLOOKUP(A5784,$J$4:$K$19,2)="Y",IF(G5784&lt;='State Zip Codes'!$P$4,'State Zip Codes'!$P$3,IF(G5784&lt;='State Zip Codes'!$Q$4,'State Zip Codes'!$Q$3,IF(G5784&lt;='State Zip Codes'!$R$4,'State Zip Codes'!$R$3,IF(G5784&lt;='State Zip Codes'!$S$4,'State Zip Codes'!$S$3,IF(G5784&lt;='State Zip Codes'!$T$4,'State Zip Codes'!$T$3,"OUT OF TERRITORY"))))),$U$3)</f>
        <v>Zone 3</v>
      </c>
    </row>
    <row r="5785" spans="1:8" x14ac:dyDescent="0.25">
      <c r="A5785" t="s">
        <v>372</v>
      </c>
      <c r="B5785">
        <v>55607</v>
      </c>
      <c r="C5785" t="str">
        <f t="shared" si="90"/>
        <v>55607</v>
      </c>
      <c r="D5785" t="s">
        <v>358</v>
      </c>
      <c r="E5785" t="s">
        <v>512</v>
      </c>
      <c r="F5785" t="s">
        <v>4012</v>
      </c>
      <c r="G5785" s="144">
        <v>196.97466722999999</v>
      </c>
      <c r="H5785" t="str">
        <f>IF(VLOOKUP(A5785,$J$4:$K$19,2)="Y",IF(G5785&lt;='State Zip Codes'!$P$4,'State Zip Codes'!$P$3,IF(G5785&lt;='State Zip Codes'!$Q$4,'State Zip Codes'!$Q$3,IF(G5785&lt;='State Zip Codes'!$R$4,'State Zip Codes'!$R$3,IF(G5785&lt;='State Zip Codes'!$S$4,'State Zip Codes'!$S$3,IF(G5785&lt;='State Zip Codes'!$T$4,'State Zip Codes'!$T$3,"OUT OF TERRITORY"))))),$U$3)</f>
        <v>Zone 3</v>
      </c>
    </row>
    <row r="5786" spans="1:8" x14ac:dyDescent="0.25">
      <c r="A5786" t="s">
        <v>372</v>
      </c>
      <c r="B5786">
        <v>56569</v>
      </c>
      <c r="C5786" t="str">
        <f t="shared" si="90"/>
        <v>56569</v>
      </c>
      <c r="D5786" t="s">
        <v>358</v>
      </c>
      <c r="E5786" t="s">
        <v>3598</v>
      </c>
      <c r="F5786" t="s">
        <v>4013</v>
      </c>
      <c r="G5786" s="144">
        <v>196.97466722999999</v>
      </c>
      <c r="H5786" t="str">
        <f>IF(VLOOKUP(A5786,$J$4:$K$19,2)="Y",IF(G5786&lt;='State Zip Codes'!$P$4,'State Zip Codes'!$P$3,IF(G5786&lt;='State Zip Codes'!$Q$4,'State Zip Codes'!$Q$3,IF(G5786&lt;='State Zip Codes'!$R$4,'State Zip Codes'!$R$3,IF(G5786&lt;='State Zip Codes'!$S$4,'State Zip Codes'!$S$3,IF(G5786&lt;='State Zip Codes'!$T$4,'State Zip Codes'!$T$3,"OUT OF TERRITORY"))))),$U$3)</f>
        <v>Zone 3</v>
      </c>
    </row>
    <row r="5787" spans="1:8" x14ac:dyDescent="0.25">
      <c r="A5787" t="s">
        <v>372</v>
      </c>
      <c r="B5787">
        <v>56676</v>
      </c>
      <c r="C5787" t="str">
        <f t="shared" si="90"/>
        <v>56676</v>
      </c>
      <c r="D5787" t="s">
        <v>358</v>
      </c>
      <c r="E5787" t="s">
        <v>930</v>
      </c>
      <c r="F5787" t="s">
        <v>4014</v>
      </c>
      <c r="G5787" s="144">
        <v>196.97466722999999</v>
      </c>
      <c r="H5787" t="str">
        <f>IF(VLOOKUP(A5787,$J$4:$K$19,2)="Y",IF(G5787&lt;='State Zip Codes'!$P$4,'State Zip Codes'!$P$3,IF(G5787&lt;='State Zip Codes'!$Q$4,'State Zip Codes'!$Q$3,IF(G5787&lt;='State Zip Codes'!$R$4,'State Zip Codes'!$R$3,IF(G5787&lt;='State Zip Codes'!$S$4,'State Zip Codes'!$S$3,IF(G5787&lt;='State Zip Codes'!$T$4,'State Zip Codes'!$T$3,"OUT OF TERRITORY"))))),$U$3)</f>
        <v>Zone 3</v>
      </c>
    </row>
    <row r="5788" spans="1:8" x14ac:dyDescent="0.25">
      <c r="A5788" t="s">
        <v>372</v>
      </c>
      <c r="B5788">
        <v>56549</v>
      </c>
      <c r="C5788" t="str">
        <f t="shared" si="90"/>
        <v>56549</v>
      </c>
      <c r="D5788" t="s">
        <v>358</v>
      </c>
      <c r="E5788" t="s">
        <v>946</v>
      </c>
      <c r="F5788" t="s">
        <v>4015</v>
      </c>
      <c r="G5788" s="144">
        <v>198.21740960999998</v>
      </c>
      <c r="H5788" t="str">
        <f>IF(VLOOKUP(A5788,$J$4:$K$19,2)="Y",IF(G5788&lt;='State Zip Codes'!$P$4,'State Zip Codes'!$P$3,IF(G5788&lt;='State Zip Codes'!$Q$4,'State Zip Codes'!$Q$3,IF(G5788&lt;='State Zip Codes'!$R$4,'State Zip Codes'!$R$3,IF(G5788&lt;='State Zip Codes'!$S$4,'State Zip Codes'!$S$3,IF(G5788&lt;='State Zip Codes'!$T$4,'State Zip Codes'!$T$3,"OUT OF TERRITORY"))))),$U$3)</f>
        <v>Zone 3</v>
      </c>
    </row>
    <row r="5789" spans="1:8" x14ac:dyDescent="0.25">
      <c r="A5789" t="s">
        <v>372</v>
      </c>
      <c r="B5789">
        <v>56580</v>
      </c>
      <c r="C5789" t="str">
        <f t="shared" si="90"/>
        <v>56580</v>
      </c>
      <c r="D5789" t="s">
        <v>358</v>
      </c>
      <c r="E5789" t="s">
        <v>946</v>
      </c>
      <c r="F5789" t="s">
        <v>4016</v>
      </c>
      <c r="G5789" s="144">
        <v>198.21740960999998</v>
      </c>
      <c r="H5789" t="str">
        <f>IF(VLOOKUP(A5789,$J$4:$K$19,2)="Y",IF(G5789&lt;='State Zip Codes'!$P$4,'State Zip Codes'!$P$3,IF(G5789&lt;='State Zip Codes'!$Q$4,'State Zip Codes'!$Q$3,IF(G5789&lt;='State Zip Codes'!$R$4,'State Zip Codes'!$R$3,IF(G5789&lt;='State Zip Codes'!$S$4,'State Zip Codes'!$S$3,IF(G5789&lt;='State Zip Codes'!$T$4,'State Zip Codes'!$T$3,"OUT OF TERRITORY"))))),$U$3)</f>
        <v>Zone 3</v>
      </c>
    </row>
    <row r="5790" spans="1:8" x14ac:dyDescent="0.25">
      <c r="A5790" t="s">
        <v>372</v>
      </c>
      <c r="B5790">
        <v>55723</v>
      </c>
      <c r="C5790" t="str">
        <f t="shared" si="90"/>
        <v>55723</v>
      </c>
      <c r="D5790" t="s">
        <v>358</v>
      </c>
      <c r="E5790" t="s">
        <v>3854</v>
      </c>
      <c r="F5790" t="s">
        <v>1418</v>
      </c>
      <c r="G5790" s="144">
        <v>198.83878079999999</v>
      </c>
      <c r="H5790" t="str">
        <f>IF(VLOOKUP(A5790,$J$4:$K$19,2)="Y",IF(G5790&lt;='State Zip Codes'!$P$4,'State Zip Codes'!$P$3,IF(G5790&lt;='State Zip Codes'!$Q$4,'State Zip Codes'!$Q$3,IF(G5790&lt;='State Zip Codes'!$R$4,'State Zip Codes'!$R$3,IF(G5790&lt;='State Zip Codes'!$S$4,'State Zip Codes'!$S$3,IF(G5790&lt;='State Zip Codes'!$T$4,'State Zip Codes'!$T$3,"OUT OF TERRITORY"))))),$U$3)</f>
        <v>Zone 3</v>
      </c>
    </row>
    <row r="5791" spans="1:8" x14ac:dyDescent="0.25">
      <c r="A5791" t="s">
        <v>372</v>
      </c>
      <c r="B5791">
        <v>56552</v>
      </c>
      <c r="C5791" t="str">
        <f t="shared" si="90"/>
        <v>56552</v>
      </c>
      <c r="D5791" t="s">
        <v>358</v>
      </c>
      <c r="E5791" t="s">
        <v>946</v>
      </c>
      <c r="F5791" t="s">
        <v>4017</v>
      </c>
      <c r="G5791" s="144">
        <v>198.83878079999999</v>
      </c>
      <c r="H5791" t="str">
        <f>IF(VLOOKUP(A5791,$J$4:$K$19,2)="Y",IF(G5791&lt;='State Zip Codes'!$P$4,'State Zip Codes'!$P$3,IF(G5791&lt;='State Zip Codes'!$Q$4,'State Zip Codes'!$Q$3,IF(G5791&lt;='State Zip Codes'!$R$4,'State Zip Codes'!$R$3,IF(G5791&lt;='State Zip Codes'!$S$4,'State Zip Codes'!$S$3,IF(G5791&lt;='State Zip Codes'!$T$4,'State Zip Codes'!$T$3,"OUT OF TERRITORY"))))),$U$3)</f>
        <v>Zone 3</v>
      </c>
    </row>
    <row r="5792" spans="1:8" x14ac:dyDescent="0.25">
      <c r="A5792" t="s">
        <v>372</v>
      </c>
      <c r="B5792">
        <v>56639</v>
      </c>
      <c r="C5792" t="str">
        <f t="shared" si="90"/>
        <v>56639</v>
      </c>
      <c r="D5792" t="s">
        <v>358</v>
      </c>
      <c r="E5792" t="s">
        <v>1499</v>
      </c>
      <c r="F5792" t="s">
        <v>4018</v>
      </c>
      <c r="G5792" s="144">
        <v>200.70289437</v>
      </c>
      <c r="H5792" t="str">
        <f>IF(VLOOKUP(A5792,$J$4:$K$19,2)="Y",IF(G5792&lt;='State Zip Codes'!$P$4,'State Zip Codes'!$P$3,IF(G5792&lt;='State Zip Codes'!$Q$4,'State Zip Codes'!$Q$3,IF(G5792&lt;='State Zip Codes'!$R$4,'State Zip Codes'!$R$3,IF(G5792&lt;='State Zip Codes'!$S$4,'State Zip Codes'!$S$3,IF(G5792&lt;='State Zip Codes'!$T$4,'State Zip Codes'!$T$3,"OUT OF TERRITORY"))))),$U$3)</f>
        <v>Zone 3</v>
      </c>
    </row>
    <row r="5793" spans="1:8" x14ac:dyDescent="0.25">
      <c r="A5793" t="s">
        <v>372</v>
      </c>
      <c r="B5793">
        <v>56661</v>
      </c>
      <c r="C5793" t="str">
        <f t="shared" si="90"/>
        <v>56661</v>
      </c>
      <c r="D5793" t="s">
        <v>358</v>
      </c>
      <c r="E5793" t="s">
        <v>4019</v>
      </c>
      <c r="F5793" t="s">
        <v>4020</v>
      </c>
      <c r="G5793" s="144">
        <v>201.32426555999999</v>
      </c>
      <c r="H5793" t="str">
        <f>IF(VLOOKUP(A5793,$J$4:$K$19,2)="Y",IF(G5793&lt;='State Zip Codes'!$P$4,'State Zip Codes'!$P$3,IF(G5793&lt;='State Zip Codes'!$Q$4,'State Zip Codes'!$Q$3,IF(G5793&lt;='State Zip Codes'!$R$4,'State Zip Codes'!$R$3,IF(G5793&lt;='State Zip Codes'!$S$4,'State Zip Codes'!$S$3,IF(G5793&lt;='State Zip Codes'!$T$4,'State Zip Codes'!$T$3,"OUT OF TERRITORY"))))),$U$3)</f>
        <v>Zone 3</v>
      </c>
    </row>
    <row r="5794" spans="1:8" x14ac:dyDescent="0.25">
      <c r="A5794" t="s">
        <v>372</v>
      </c>
      <c r="B5794">
        <v>56585</v>
      </c>
      <c r="C5794" t="str">
        <f t="shared" si="90"/>
        <v>56585</v>
      </c>
      <c r="D5794" t="s">
        <v>358</v>
      </c>
      <c r="E5794" t="s">
        <v>946</v>
      </c>
      <c r="F5794" t="s">
        <v>4021</v>
      </c>
      <c r="G5794" s="144">
        <v>201.94563674999998</v>
      </c>
      <c r="H5794" t="str">
        <f>IF(VLOOKUP(A5794,$J$4:$K$19,2)="Y",IF(G5794&lt;='State Zip Codes'!$P$4,'State Zip Codes'!$P$3,IF(G5794&lt;='State Zip Codes'!$Q$4,'State Zip Codes'!$Q$3,IF(G5794&lt;='State Zip Codes'!$R$4,'State Zip Codes'!$R$3,IF(G5794&lt;='State Zip Codes'!$S$4,'State Zip Codes'!$S$3,IF(G5794&lt;='State Zip Codes'!$T$4,'State Zip Codes'!$T$3,"OUT OF TERRITORY"))))),$U$3)</f>
        <v>Zone 3</v>
      </c>
    </row>
    <row r="5795" spans="1:8" x14ac:dyDescent="0.25">
      <c r="A5795" t="s">
        <v>372</v>
      </c>
      <c r="B5795">
        <v>55790</v>
      </c>
      <c r="C5795" t="str">
        <f t="shared" si="90"/>
        <v>55790</v>
      </c>
      <c r="D5795" t="s">
        <v>358</v>
      </c>
      <c r="E5795" t="s">
        <v>3854</v>
      </c>
      <c r="F5795" t="s">
        <v>4022</v>
      </c>
      <c r="G5795" s="144">
        <v>201.94563674999998</v>
      </c>
      <c r="H5795" t="str">
        <f>IF(VLOOKUP(A5795,$J$4:$K$19,2)="Y",IF(G5795&lt;='State Zip Codes'!$P$4,'State Zip Codes'!$P$3,IF(G5795&lt;='State Zip Codes'!$Q$4,'State Zip Codes'!$Q$3,IF(G5795&lt;='State Zip Codes'!$R$4,'State Zip Codes'!$R$3,IF(G5795&lt;='State Zip Codes'!$S$4,'State Zip Codes'!$S$3,IF(G5795&lt;='State Zip Codes'!$T$4,'State Zip Codes'!$T$3,"OUT OF TERRITORY"))))),$U$3)</f>
        <v>Zone 3</v>
      </c>
    </row>
    <row r="5796" spans="1:8" x14ac:dyDescent="0.25">
      <c r="A5796" t="s">
        <v>372</v>
      </c>
      <c r="B5796">
        <v>56683</v>
      </c>
      <c r="C5796" t="str">
        <f t="shared" si="90"/>
        <v>56683</v>
      </c>
      <c r="D5796" t="s">
        <v>358</v>
      </c>
      <c r="E5796" t="s">
        <v>3985</v>
      </c>
      <c r="F5796" t="s">
        <v>4023</v>
      </c>
      <c r="G5796" s="144">
        <v>202.56700794</v>
      </c>
      <c r="H5796" t="str">
        <f>IF(VLOOKUP(A5796,$J$4:$K$19,2)="Y",IF(G5796&lt;='State Zip Codes'!$P$4,'State Zip Codes'!$P$3,IF(G5796&lt;='State Zip Codes'!$Q$4,'State Zip Codes'!$Q$3,IF(G5796&lt;='State Zip Codes'!$R$4,'State Zip Codes'!$R$3,IF(G5796&lt;='State Zip Codes'!$S$4,'State Zip Codes'!$S$3,IF(G5796&lt;='State Zip Codes'!$T$4,'State Zip Codes'!$T$3,"OUT OF TERRITORY"))))),$U$3)</f>
        <v>Zone 3</v>
      </c>
    </row>
    <row r="5797" spans="1:8" x14ac:dyDescent="0.25">
      <c r="A5797" t="s">
        <v>372</v>
      </c>
      <c r="B5797">
        <v>56647</v>
      </c>
      <c r="C5797" t="str">
        <f t="shared" si="90"/>
        <v>56647</v>
      </c>
      <c r="D5797" t="s">
        <v>358</v>
      </c>
      <c r="E5797" t="s">
        <v>3985</v>
      </c>
      <c r="F5797" t="s">
        <v>4024</v>
      </c>
      <c r="G5797" s="144">
        <v>203.80975031999998</v>
      </c>
      <c r="H5797" t="str">
        <f>IF(VLOOKUP(A5797,$J$4:$K$19,2)="Y",IF(G5797&lt;='State Zip Codes'!$P$4,'State Zip Codes'!$P$3,IF(G5797&lt;='State Zip Codes'!$Q$4,'State Zip Codes'!$Q$3,IF(G5797&lt;='State Zip Codes'!$R$4,'State Zip Codes'!$R$3,IF(G5797&lt;='State Zip Codes'!$S$4,'State Zip Codes'!$S$3,IF(G5797&lt;='State Zip Codes'!$T$4,'State Zip Codes'!$T$3,"OUT OF TERRITORY"))))),$U$3)</f>
        <v>Zone 3</v>
      </c>
    </row>
    <row r="5798" spans="1:8" x14ac:dyDescent="0.25">
      <c r="A5798" t="s">
        <v>372</v>
      </c>
      <c r="B5798">
        <v>56557</v>
      </c>
      <c r="C5798" t="str">
        <f t="shared" si="90"/>
        <v>56557</v>
      </c>
      <c r="D5798" t="s">
        <v>358</v>
      </c>
      <c r="E5798" t="s">
        <v>4003</v>
      </c>
      <c r="F5798" t="s">
        <v>4003</v>
      </c>
      <c r="G5798" s="144">
        <v>205.67386388999998</v>
      </c>
      <c r="H5798" t="str">
        <f>IF(VLOOKUP(A5798,$J$4:$K$19,2)="Y",IF(G5798&lt;='State Zip Codes'!$P$4,'State Zip Codes'!$P$3,IF(G5798&lt;='State Zip Codes'!$Q$4,'State Zip Codes'!$Q$3,IF(G5798&lt;='State Zip Codes'!$R$4,'State Zip Codes'!$R$3,IF(G5798&lt;='State Zip Codes'!$S$4,'State Zip Codes'!$S$3,IF(G5798&lt;='State Zip Codes'!$T$4,'State Zip Codes'!$T$3,"OUT OF TERRITORY"))))),$U$3)</f>
        <v>Zone 3</v>
      </c>
    </row>
    <row r="5799" spans="1:8" x14ac:dyDescent="0.25">
      <c r="A5799" t="s">
        <v>372</v>
      </c>
      <c r="B5799">
        <v>56547</v>
      </c>
      <c r="C5799" t="str">
        <f t="shared" si="90"/>
        <v>56547</v>
      </c>
      <c r="D5799" t="s">
        <v>358</v>
      </c>
      <c r="E5799" t="s">
        <v>946</v>
      </c>
      <c r="F5799" t="s">
        <v>4025</v>
      </c>
      <c r="G5799" s="144">
        <v>205.67386388999998</v>
      </c>
      <c r="H5799" t="str">
        <f>IF(VLOOKUP(A5799,$J$4:$K$19,2)="Y",IF(G5799&lt;='State Zip Codes'!$P$4,'State Zip Codes'!$P$3,IF(G5799&lt;='State Zip Codes'!$Q$4,'State Zip Codes'!$Q$3,IF(G5799&lt;='State Zip Codes'!$R$4,'State Zip Codes'!$R$3,IF(G5799&lt;='State Zip Codes'!$S$4,'State Zip Codes'!$S$3,IF(G5799&lt;='State Zip Codes'!$T$4,'State Zip Codes'!$T$3,"OUT OF TERRITORY"))))),$U$3)</f>
        <v>Zone 3</v>
      </c>
    </row>
    <row r="5800" spans="1:8" x14ac:dyDescent="0.25">
      <c r="A5800" t="s">
        <v>372</v>
      </c>
      <c r="B5800">
        <v>56667</v>
      </c>
      <c r="C5800" t="str">
        <f t="shared" si="90"/>
        <v>56667</v>
      </c>
      <c r="D5800" t="s">
        <v>358</v>
      </c>
      <c r="E5800" t="s">
        <v>3985</v>
      </c>
      <c r="F5800" t="s">
        <v>4026</v>
      </c>
      <c r="G5800" s="144">
        <v>208.15934865</v>
      </c>
      <c r="H5800" t="str">
        <f>IF(VLOOKUP(A5800,$J$4:$K$19,2)="Y",IF(G5800&lt;='State Zip Codes'!$P$4,'State Zip Codes'!$P$3,IF(G5800&lt;='State Zip Codes'!$Q$4,'State Zip Codes'!$Q$3,IF(G5800&lt;='State Zip Codes'!$R$4,'State Zip Codes'!$R$3,IF(G5800&lt;='State Zip Codes'!$S$4,'State Zip Codes'!$S$3,IF(G5800&lt;='State Zip Codes'!$T$4,'State Zip Codes'!$T$3,"OUT OF TERRITORY"))))),$U$3)</f>
        <v>Zone 3</v>
      </c>
    </row>
    <row r="5801" spans="1:8" x14ac:dyDescent="0.25">
      <c r="A5801" t="s">
        <v>372</v>
      </c>
      <c r="B5801">
        <v>55603</v>
      </c>
      <c r="C5801" t="str">
        <f t="shared" si="90"/>
        <v>55603</v>
      </c>
      <c r="D5801" t="s">
        <v>358</v>
      </c>
      <c r="E5801" t="s">
        <v>512</v>
      </c>
      <c r="F5801" t="s">
        <v>4027</v>
      </c>
      <c r="G5801" s="144">
        <v>208.15934865</v>
      </c>
      <c r="H5801" t="str">
        <f>IF(VLOOKUP(A5801,$J$4:$K$19,2)="Y",IF(G5801&lt;='State Zip Codes'!$P$4,'State Zip Codes'!$P$3,IF(G5801&lt;='State Zip Codes'!$Q$4,'State Zip Codes'!$Q$3,IF(G5801&lt;='State Zip Codes'!$R$4,'State Zip Codes'!$R$3,IF(G5801&lt;='State Zip Codes'!$S$4,'State Zip Codes'!$S$3,IF(G5801&lt;='State Zip Codes'!$T$4,'State Zip Codes'!$T$3,"OUT OF TERRITORY"))))),$U$3)</f>
        <v>Zone 3</v>
      </c>
    </row>
    <row r="5802" spans="1:8" x14ac:dyDescent="0.25">
      <c r="A5802" t="s">
        <v>372</v>
      </c>
      <c r="B5802">
        <v>56652</v>
      </c>
      <c r="C5802" t="str">
        <f t="shared" si="90"/>
        <v>56652</v>
      </c>
      <c r="D5802" t="s">
        <v>358</v>
      </c>
      <c r="E5802" t="s">
        <v>930</v>
      </c>
      <c r="F5802" t="s">
        <v>4028</v>
      </c>
      <c r="G5802" s="144">
        <v>208.78071983999999</v>
      </c>
      <c r="H5802" t="str">
        <f>IF(VLOOKUP(A5802,$J$4:$K$19,2)="Y",IF(G5802&lt;='State Zip Codes'!$P$4,'State Zip Codes'!$P$3,IF(G5802&lt;='State Zip Codes'!$Q$4,'State Zip Codes'!$Q$3,IF(G5802&lt;='State Zip Codes'!$R$4,'State Zip Codes'!$R$3,IF(G5802&lt;='State Zip Codes'!$S$4,'State Zip Codes'!$S$3,IF(G5802&lt;='State Zip Codes'!$T$4,'State Zip Codes'!$T$3,"OUT OF TERRITORY"))))),$U$3)</f>
        <v>Zone 3</v>
      </c>
    </row>
    <row r="5803" spans="1:8" x14ac:dyDescent="0.25">
      <c r="A5803" t="s">
        <v>372</v>
      </c>
      <c r="B5803">
        <v>56560</v>
      </c>
      <c r="C5803" t="str">
        <f t="shared" si="90"/>
        <v>56560</v>
      </c>
      <c r="D5803" t="s">
        <v>358</v>
      </c>
      <c r="E5803" t="s">
        <v>946</v>
      </c>
      <c r="F5803" t="s">
        <v>4029</v>
      </c>
      <c r="G5803" s="144">
        <v>209.40209102999998</v>
      </c>
      <c r="H5803" t="str">
        <f>IF(VLOOKUP(A5803,$J$4:$K$19,2)="Y",IF(G5803&lt;='State Zip Codes'!$P$4,'State Zip Codes'!$P$3,IF(G5803&lt;='State Zip Codes'!$Q$4,'State Zip Codes'!$Q$3,IF(G5803&lt;='State Zip Codes'!$R$4,'State Zip Codes'!$R$3,IF(G5803&lt;='State Zip Codes'!$S$4,'State Zip Codes'!$S$3,IF(G5803&lt;='State Zip Codes'!$T$4,'State Zip Codes'!$T$3,"OUT OF TERRITORY"))))),$U$3)</f>
        <v>Zone 3</v>
      </c>
    </row>
    <row r="5804" spans="1:8" x14ac:dyDescent="0.25">
      <c r="A5804" t="s">
        <v>372</v>
      </c>
      <c r="B5804">
        <v>56651</v>
      </c>
      <c r="C5804" t="str">
        <f t="shared" si="90"/>
        <v>56651</v>
      </c>
      <c r="D5804" t="s">
        <v>358</v>
      </c>
      <c r="E5804" t="s">
        <v>4003</v>
      </c>
      <c r="F5804" t="s">
        <v>4030</v>
      </c>
      <c r="G5804" s="144">
        <v>210.02346222</v>
      </c>
      <c r="H5804" t="str">
        <f>IF(VLOOKUP(A5804,$J$4:$K$19,2)="Y",IF(G5804&lt;='State Zip Codes'!$P$4,'State Zip Codes'!$P$3,IF(G5804&lt;='State Zip Codes'!$Q$4,'State Zip Codes'!$Q$3,IF(G5804&lt;='State Zip Codes'!$R$4,'State Zip Codes'!$R$3,IF(G5804&lt;='State Zip Codes'!$S$4,'State Zip Codes'!$S$3,IF(G5804&lt;='State Zip Codes'!$T$4,'State Zip Codes'!$T$3,"OUT OF TERRITORY"))))),$U$3)</f>
        <v>Zone 3</v>
      </c>
    </row>
    <row r="5805" spans="1:8" x14ac:dyDescent="0.25">
      <c r="A5805" t="s">
        <v>372</v>
      </c>
      <c r="B5805">
        <v>56529</v>
      </c>
      <c r="C5805" t="str">
        <f t="shared" si="90"/>
        <v>56529</v>
      </c>
      <c r="D5805" t="s">
        <v>358</v>
      </c>
      <c r="E5805" t="s">
        <v>946</v>
      </c>
      <c r="F5805" t="s">
        <v>4031</v>
      </c>
      <c r="G5805" s="144">
        <v>211.26620459999998</v>
      </c>
      <c r="H5805" t="str">
        <f>IF(VLOOKUP(A5805,$J$4:$K$19,2)="Y",IF(G5805&lt;='State Zip Codes'!$P$4,'State Zip Codes'!$P$3,IF(G5805&lt;='State Zip Codes'!$Q$4,'State Zip Codes'!$Q$3,IF(G5805&lt;='State Zip Codes'!$R$4,'State Zip Codes'!$R$3,IF(G5805&lt;='State Zip Codes'!$S$4,'State Zip Codes'!$S$3,IF(G5805&lt;='State Zip Codes'!$T$4,'State Zip Codes'!$T$3,"OUT OF TERRITORY"))))),$U$3)</f>
        <v>Zone 3</v>
      </c>
    </row>
    <row r="5806" spans="1:8" x14ac:dyDescent="0.25">
      <c r="A5806" t="s">
        <v>372</v>
      </c>
      <c r="B5806">
        <v>56536</v>
      </c>
      <c r="C5806" t="str">
        <f t="shared" si="90"/>
        <v>56536</v>
      </c>
      <c r="D5806" t="s">
        <v>358</v>
      </c>
      <c r="E5806" t="s">
        <v>946</v>
      </c>
      <c r="F5806" t="s">
        <v>4032</v>
      </c>
      <c r="G5806" s="144">
        <v>211.88757579</v>
      </c>
      <c r="H5806" t="str">
        <f>IF(VLOOKUP(A5806,$J$4:$K$19,2)="Y",IF(G5806&lt;='State Zip Codes'!$P$4,'State Zip Codes'!$P$3,IF(G5806&lt;='State Zip Codes'!$Q$4,'State Zip Codes'!$Q$3,IF(G5806&lt;='State Zip Codes'!$R$4,'State Zip Codes'!$R$3,IF(G5806&lt;='State Zip Codes'!$S$4,'State Zip Codes'!$S$3,IF(G5806&lt;='State Zip Codes'!$T$4,'State Zip Codes'!$T$3,"OUT OF TERRITORY"))))),$U$3)</f>
        <v>Zone 3</v>
      </c>
    </row>
    <row r="5807" spans="1:8" x14ac:dyDescent="0.25">
      <c r="A5807" t="s">
        <v>372</v>
      </c>
      <c r="B5807">
        <v>56584</v>
      </c>
      <c r="C5807" t="str">
        <f t="shared" si="90"/>
        <v>56584</v>
      </c>
      <c r="D5807" t="s">
        <v>358</v>
      </c>
      <c r="E5807" t="s">
        <v>2624</v>
      </c>
      <c r="F5807" t="s">
        <v>4033</v>
      </c>
      <c r="G5807" s="144">
        <v>211.88757579</v>
      </c>
      <c r="H5807" t="str">
        <f>IF(VLOOKUP(A5807,$J$4:$K$19,2)="Y",IF(G5807&lt;='State Zip Codes'!$P$4,'State Zip Codes'!$P$3,IF(G5807&lt;='State Zip Codes'!$Q$4,'State Zip Codes'!$Q$3,IF(G5807&lt;='State Zip Codes'!$R$4,'State Zip Codes'!$R$3,IF(G5807&lt;='State Zip Codes'!$S$4,'State Zip Codes'!$S$3,IF(G5807&lt;='State Zip Codes'!$T$4,'State Zip Codes'!$T$3,"OUT OF TERRITORY"))))),$U$3)</f>
        <v>Zone 3</v>
      </c>
    </row>
    <row r="5808" spans="1:8" x14ac:dyDescent="0.25">
      <c r="A5808" t="s">
        <v>372</v>
      </c>
      <c r="B5808">
        <v>56563</v>
      </c>
      <c r="C5808" t="str">
        <f t="shared" si="90"/>
        <v>56563</v>
      </c>
      <c r="D5808" t="s">
        <v>358</v>
      </c>
      <c r="E5808" t="s">
        <v>946</v>
      </c>
      <c r="F5808" t="s">
        <v>4029</v>
      </c>
      <c r="G5808" s="144">
        <v>212.50894697999999</v>
      </c>
      <c r="H5808" t="str">
        <f>IF(VLOOKUP(A5808,$J$4:$K$19,2)="Y",IF(G5808&lt;='State Zip Codes'!$P$4,'State Zip Codes'!$P$3,IF(G5808&lt;='State Zip Codes'!$Q$4,'State Zip Codes'!$Q$3,IF(G5808&lt;='State Zip Codes'!$R$4,'State Zip Codes'!$R$3,IF(G5808&lt;='State Zip Codes'!$S$4,'State Zip Codes'!$S$3,IF(G5808&lt;='State Zip Codes'!$T$4,'State Zip Codes'!$T$3,"OUT OF TERRITORY"))))),$U$3)</f>
        <v>Zone 3</v>
      </c>
    </row>
    <row r="5809" spans="1:8" x14ac:dyDescent="0.25">
      <c r="A5809" t="s">
        <v>372</v>
      </c>
      <c r="B5809">
        <v>56660</v>
      </c>
      <c r="C5809" t="str">
        <f t="shared" si="90"/>
        <v>56660</v>
      </c>
      <c r="D5809" t="s">
        <v>358</v>
      </c>
      <c r="E5809" t="s">
        <v>4019</v>
      </c>
      <c r="F5809" t="s">
        <v>4034</v>
      </c>
      <c r="G5809" s="144">
        <v>212.50894697999999</v>
      </c>
      <c r="H5809" t="str">
        <f>IF(VLOOKUP(A5809,$J$4:$K$19,2)="Y",IF(G5809&lt;='State Zip Codes'!$P$4,'State Zip Codes'!$P$3,IF(G5809&lt;='State Zip Codes'!$Q$4,'State Zip Codes'!$Q$3,IF(G5809&lt;='State Zip Codes'!$R$4,'State Zip Codes'!$R$3,IF(G5809&lt;='State Zip Codes'!$S$4,'State Zip Codes'!$S$3,IF(G5809&lt;='State Zip Codes'!$T$4,'State Zip Codes'!$T$3,"OUT OF TERRITORY"))))),$U$3)</f>
        <v>Zone 3</v>
      </c>
    </row>
    <row r="5810" spans="1:8" x14ac:dyDescent="0.25">
      <c r="A5810" t="s">
        <v>372</v>
      </c>
      <c r="B5810">
        <v>56562</v>
      </c>
      <c r="C5810" t="str">
        <f t="shared" si="90"/>
        <v>56562</v>
      </c>
      <c r="D5810" t="s">
        <v>358</v>
      </c>
      <c r="E5810" t="s">
        <v>946</v>
      </c>
      <c r="F5810" t="s">
        <v>4029</v>
      </c>
      <c r="G5810" s="144">
        <v>213.13031816999998</v>
      </c>
      <c r="H5810" t="str">
        <f>IF(VLOOKUP(A5810,$J$4:$K$19,2)="Y",IF(G5810&lt;='State Zip Codes'!$P$4,'State Zip Codes'!$P$3,IF(G5810&lt;='State Zip Codes'!$Q$4,'State Zip Codes'!$Q$3,IF(G5810&lt;='State Zip Codes'!$R$4,'State Zip Codes'!$R$3,IF(G5810&lt;='State Zip Codes'!$S$4,'State Zip Codes'!$S$3,IF(G5810&lt;='State Zip Codes'!$T$4,'State Zip Codes'!$T$3,"OUT OF TERRITORY"))))),$U$3)</f>
        <v>Zone 3</v>
      </c>
    </row>
    <row r="5811" spans="1:8" x14ac:dyDescent="0.25">
      <c r="A5811" t="s">
        <v>372</v>
      </c>
      <c r="B5811">
        <v>56516</v>
      </c>
      <c r="C5811" t="str">
        <f t="shared" si="90"/>
        <v>56516</v>
      </c>
      <c r="D5811" t="s">
        <v>358</v>
      </c>
      <c r="E5811" t="s">
        <v>4003</v>
      </c>
      <c r="F5811" t="s">
        <v>4035</v>
      </c>
      <c r="G5811" s="144">
        <v>213.75168936</v>
      </c>
      <c r="H5811" t="str">
        <f>IF(VLOOKUP(A5811,$J$4:$K$19,2)="Y",IF(G5811&lt;='State Zip Codes'!$P$4,'State Zip Codes'!$P$3,IF(G5811&lt;='State Zip Codes'!$Q$4,'State Zip Codes'!$Q$3,IF(G5811&lt;='State Zip Codes'!$R$4,'State Zip Codes'!$R$3,IF(G5811&lt;='State Zip Codes'!$S$4,'State Zip Codes'!$S$3,IF(G5811&lt;='State Zip Codes'!$T$4,'State Zip Codes'!$T$3,"OUT OF TERRITORY"))))),$U$3)</f>
        <v>Zone 3</v>
      </c>
    </row>
    <row r="5812" spans="1:8" x14ac:dyDescent="0.25">
      <c r="A5812" t="s">
        <v>372</v>
      </c>
      <c r="B5812">
        <v>56542</v>
      </c>
      <c r="C5812" t="str">
        <f t="shared" si="90"/>
        <v>56542</v>
      </c>
      <c r="D5812" t="s">
        <v>358</v>
      </c>
      <c r="E5812" t="s">
        <v>763</v>
      </c>
      <c r="F5812" t="s">
        <v>4036</v>
      </c>
      <c r="G5812" s="144">
        <v>215.61580293</v>
      </c>
      <c r="H5812" t="str">
        <f>IF(VLOOKUP(A5812,$J$4:$K$19,2)="Y",IF(G5812&lt;='State Zip Codes'!$P$4,'State Zip Codes'!$P$3,IF(G5812&lt;='State Zip Codes'!$Q$4,'State Zip Codes'!$Q$3,IF(G5812&lt;='State Zip Codes'!$R$4,'State Zip Codes'!$R$3,IF(G5812&lt;='State Zip Codes'!$S$4,'State Zip Codes'!$S$3,IF(G5812&lt;='State Zip Codes'!$T$4,'State Zip Codes'!$T$3,"OUT OF TERRITORY"))))),$U$3)</f>
        <v>Zone 3</v>
      </c>
    </row>
    <row r="5813" spans="1:8" x14ac:dyDescent="0.25">
      <c r="A5813" t="s">
        <v>372</v>
      </c>
      <c r="B5813">
        <v>55796</v>
      </c>
      <c r="C5813" t="str">
        <f t="shared" si="90"/>
        <v>55796</v>
      </c>
      <c r="D5813" t="s">
        <v>358</v>
      </c>
      <c r="E5813" t="s">
        <v>3854</v>
      </c>
      <c r="F5813" t="s">
        <v>4037</v>
      </c>
      <c r="G5813" s="144">
        <v>216.23717411999999</v>
      </c>
      <c r="H5813" t="str">
        <f>IF(VLOOKUP(A5813,$J$4:$K$19,2)="Y",IF(G5813&lt;='State Zip Codes'!$P$4,'State Zip Codes'!$P$3,IF(G5813&lt;='State Zip Codes'!$Q$4,'State Zip Codes'!$Q$3,IF(G5813&lt;='State Zip Codes'!$R$4,'State Zip Codes'!$R$3,IF(G5813&lt;='State Zip Codes'!$S$4,'State Zip Codes'!$S$3,IF(G5813&lt;='State Zip Codes'!$T$4,'State Zip Codes'!$T$3,"OUT OF TERRITORY"))))),$U$3)</f>
        <v>Zone 3</v>
      </c>
    </row>
    <row r="5814" spans="1:8" x14ac:dyDescent="0.25">
      <c r="A5814" t="s">
        <v>372</v>
      </c>
      <c r="B5814">
        <v>56545</v>
      </c>
      <c r="C5814" t="str">
        <f t="shared" si="90"/>
        <v>56545</v>
      </c>
      <c r="D5814" t="s">
        <v>358</v>
      </c>
      <c r="E5814" t="s">
        <v>2624</v>
      </c>
      <c r="F5814" t="s">
        <v>2946</v>
      </c>
      <c r="G5814" s="144">
        <v>216.85854530999998</v>
      </c>
      <c r="H5814" t="str">
        <f>IF(VLOOKUP(A5814,$J$4:$K$19,2)="Y",IF(G5814&lt;='State Zip Codes'!$P$4,'State Zip Codes'!$P$3,IF(G5814&lt;='State Zip Codes'!$Q$4,'State Zip Codes'!$Q$3,IF(G5814&lt;='State Zip Codes'!$R$4,'State Zip Codes'!$R$3,IF(G5814&lt;='State Zip Codes'!$S$4,'State Zip Codes'!$S$3,IF(G5814&lt;='State Zip Codes'!$T$4,'State Zip Codes'!$T$3,"OUT OF TERRITORY"))))),$U$3)</f>
        <v>Zone 3</v>
      </c>
    </row>
    <row r="5815" spans="1:8" x14ac:dyDescent="0.25">
      <c r="A5815" t="s">
        <v>372</v>
      </c>
      <c r="B5815">
        <v>55613</v>
      </c>
      <c r="C5815" t="str">
        <f t="shared" si="90"/>
        <v>55613</v>
      </c>
      <c r="D5815" t="s">
        <v>358</v>
      </c>
      <c r="E5815" t="s">
        <v>1418</v>
      </c>
      <c r="F5815" t="s">
        <v>4038</v>
      </c>
      <c r="G5815" s="144">
        <v>216.85854530999998</v>
      </c>
      <c r="H5815" t="str">
        <f>IF(VLOOKUP(A5815,$J$4:$K$19,2)="Y",IF(G5815&lt;='State Zip Codes'!$P$4,'State Zip Codes'!$P$3,IF(G5815&lt;='State Zip Codes'!$Q$4,'State Zip Codes'!$Q$3,IF(G5815&lt;='State Zip Codes'!$R$4,'State Zip Codes'!$R$3,IF(G5815&lt;='State Zip Codes'!$S$4,'State Zip Codes'!$S$3,IF(G5815&lt;='State Zip Codes'!$T$4,'State Zip Codes'!$T$3,"OUT OF TERRITORY"))))),$U$3)</f>
        <v>Zone 3</v>
      </c>
    </row>
    <row r="5816" spans="1:8" x14ac:dyDescent="0.25">
      <c r="A5816" t="s">
        <v>372</v>
      </c>
      <c r="B5816">
        <v>56650</v>
      </c>
      <c r="C5816" t="str">
        <f t="shared" si="90"/>
        <v>56650</v>
      </c>
      <c r="D5816" t="s">
        <v>358</v>
      </c>
      <c r="E5816" t="s">
        <v>3985</v>
      </c>
      <c r="F5816" t="s">
        <v>4039</v>
      </c>
      <c r="G5816" s="144">
        <v>216.85854530999998</v>
      </c>
      <c r="H5816" t="str">
        <f>IF(VLOOKUP(A5816,$J$4:$K$19,2)="Y",IF(G5816&lt;='State Zip Codes'!$P$4,'State Zip Codes'!$P$3,IF(G5816&lt;='State Zip Codes'!$Q$4,'State Zip Codes'!$Q$3,IF(G5816&lt;='State Zip Codes'!$R$4,'State Zip Codes'!$R$3,IF(G5816&lt;='State Zip Codes'!$S$4,'State Zip Codes'!$S$3,IF(G5816&lt;='State Zip Codes'!$T$4,'State Zip Codes'!$T$3,"OUT OF TERRITORY"))))),$U$3)</f>
        <v>Zone 3</v>
      </c>
    </row>
    <row r="5817" spans="1:8" x14ac:dyDescent="0.25">
      <c r="A5817" t="s">
        <v>372</v>
      </c>
      <c r="B5817">
        <v>56658</v>
      </c>
      <c r="C5817" t="str">
        <f t="shared" si="90"/>
        <v>56658</v>
      </c>
      <c r="D5817" t="s">
        <v>358</v>
      </c>
      <c r="E5817" t="s">
        <v>4019</v>
      </c>
      <c r="F5817" t="s">
        <v>4040</v>
      </c>
      <c r="G5817" s="144">
        <v>218.10128768999999</v>
      </c>
      <c r="H5817" t="str">
        <f>IF(VLOOKUP(A5817,$J$4:$K$19,2)="Y",IF(G5817&lt;='State Zip Codes'!$P$4,'State Zip Codes'!$P$3,IF(G5817&lt;='State Zip Codes'!$Q$4,'State Zip Codes'!$Q$3,IF(G5817&lt;='State Zip Codes'!$R$4,'State Zip Codes'!$R$3,IF(G5817&lt;='State Zip Codes'!$S$4,'State Zip Codes'!$S$3,IF(G5817&lt;='State Zip Codes'!$T$4,'State Zip Codes'!$T$3,"OUT OF TERRITORY"))))),$U$3)</f>
        <v>Zone 3</v>
      </c>
    </row>
    <row r="5818" spans="1:8" x14ac:dyDescent="0.25">
      <c r="A5818" t="s">
        <v>372</v>
      </c>
      <c r="B5818">
        <v>56519</v>
      </c>
      <c r="C5818" t="str">
        <f t="shared" si="90"/>
        <v>56519</v>
      </c>
      <c r="D5818" t="s">
        <v>358</v>
      </c>
      <c r="E5818" t="s">
        <v>2624</v>
      </c>
      <c r="F5818" t="s">
        <v>4041</v>
      </c>
      <c r="G5818" s="144">
        <v>219.96540125999999</v>
      </c>
      <c r="H5818" t="str">
        <f>IF(VLOOKUP(A5818,$J$4:$K$19,2)="Y",IF(G5818&lt;='State Zip Codes'!$P$4,'State Zip Codes'!$P$3,IF(G5818&lt;='State Zip Codes'!$Q$4,'State Zip Codes'!$Q$3,IF(G5818&lt;='State Zip Codes'!$R$4,'State Zip Codes'!$R$3,IF(G5818&lt;='State Zip Codes'!$S$4,'State Zip Codes'!$S$3,IF(G5818&lt;='State Zip Codes'!$T$4,'State Zip Codes'!$T$3,"OUT OF TERRITORY"))))),$U$3)</f>
        <v>Zone 3</v>
      </c>
    </row>
    <row r="5819" spans="1:8" x14ac:dyDescent="0.25">
      <c r="A5819" t="s">
        <v>372</v>
      </c>
      <c r="B5819">
        <v>56546</v>
      </c>
      <c r="C5819" t="str">
        <f t="shared" si="90"/>
        <v>56546</v>
      </c>
      <c r="D5819" t="s">
        <v>358</v>
      </c>
      <c r="E5819" t="s">
        <v>946</v>
      </c>
      <c r="F5819" t="s">
        <v>854</v>
      </c>
      <c r="G5819" s="144">
        <v>219.96540125999999</v>
      </c>
      <c r="H5819" t="str">
        <f>IF(VLOOKUP(A5819,$J$4:$K$19,2)="Y",IF(G5819&lt;='State Zip Codes'!$P$4,'State Zip Codes'!$P$3,IF(G5819&lt;='State Zip Codes'!$Q$4,'State Zip Codes'!$Q$3,IF(G5819&lt;='State Zip Codes'!$R$4,'State Zip Codes'!$R$3,IF(G5819&lt;='State Zip Codes'!$S$4,'State Zip Codes'!$S$3,IF(G5819&lt;='State Zip Codes'!$T$4,'State Zip Codes'!$T$3,"OUT OF TERRITORY"))))),$U$3)</f>
        <v>Zone 3</v>
      </c>
    </row>
    <row r="5820" spans="1:8" x14ac:dyDescent="0.25">
      <c r="A5820" t="s">
        <v>372</v>
      </c>
      <c r="B5820">
        <v>56592</v>
      </c>
      <c r="C5820" t="str">
        <f t="shared" si="90"/>
        <v>56592</v>
      </c>
      <c r="D5820" t="s">
        <v>358</v>
      </c>
      <c r="E5820" t="s">
        <v>763</v>
      </c>
      <c r="F5820" t="s">
        <v>4042</v>
      </c>
      <c r="G5820" s="144">
        <v>220.58677244999998</v>
      </c>
      <c r="H5820" t="str">
        <f>IF(VLOOKUP(A5820,$J$4:$K$19,2)="Y",IF(G5820&lt;='State Zip Codes'!$P$4,'State Zip Codes'!$P$3,IF(G5820&lt;='State Zip Codes'!$Q$4,'State Zip Codes'!$Q$3,IF(G5820&lt;='State Zip Codes'!$R$4,'State Zip Codes'!$R$3,IF(G5820&lt;='State Zip Codes'!$S$4,'State Zip Codes'!$S$3,IF(G5820&lt;='State Zip Codes'!$T$4,'State Zip Codes'!$T$3,"OUT OF TERRITORY"))))),$U$3)</f>
        <v>Zone 3</v>
      </c>
    </row>
    <row r="5821" spans="1:8" x14ac:dyDescent="0.25">
      <c r="A5821" t="s">
        <v>372</v>
      </c>
      <c r="B5821">
        <v>55771</v>
      </c>
      <c r="C5821" t="str">
        <f t="shared" si="90"/>
        <v>55771</v>
      </c>
      <c r="D5821" t="s">
        <v>358</v>
      </c>
      <c r="E5821" t="s">
        <v>3854</v>
      </c>
      <c r="F5821" t="s">
        <v>4043</v>
      </c>
      <c r="G5821" s="144">
        <v>220.58677244999998</v>
      </c>
      <c r="H5821" t="str">
        <f>IF(VLOOKUP(A5821,$J$4:$K$19,2)="Y",IF(G5821&lt;='State Zip Codes'!$P$4,'State Zip Codes'!$P$3,IF(G5821&lt;='State Zip Codes'!$Q$4,'State Zip Codes'!$Q$3,IF(G5821&lt;='State Zip Codes'!$R$4,'State Zip Codes'!$R$3,IF(G5821&lt;='State Zip Codes'!$S$4,'State Zip Codes'!$S$3,IF(G5821&lt;='State Zip Codes'!$T$4,'State Zip Codes'!$T$3,"OUT OF TERRITORY"))))),$U$3)</f>
        <v>Zone 3</v>
      </c>
    </row>
    <row r="5822" spans="1:8" x14ac:dyDescent="0.25">
      <c r="A5822" t="s">
        <v>372</v>
      </c>
      <c r="B5822">
        <v>56634</v>
      </c>
      <c r="C5822" t="str">
        <f t="shared" si="90"/>
        <v>56634</v>
      </c>
      <c r="D5822" t="s">
        <v>358</v>
      </c>
      <c r="E5822" t="s">
        <v>930</v>
      </c>
      <c r="F5822" t="s">
        <v>4044</v>
      </c>
      <c r="G5822" s="144">
        <v>221.20814363999997</v>
      </c>
      <c r="H5822" t="str">
        <f>IF(VLOOKUP(A5822,$J$4:$K$19,2)="Y",IF(G5822&lt;='State Zip Codes'!$P$4,'State Zip Codes'!$P$3,IF(G5822&lt;='State Zip Codes'!$Q$4,'State Zip Codes'!$Q$3,IF(G5822&lt;='State Zip Codes'!$R$4,'State Zip Codes'!$R$3,IF(G5822&lt;='State Zip Codes'!$S$4,'State Zip Codes'!$S$3,IF(G5822&lt;='State Zip Codes'!$T$4,'State Zip Codes'!$T$3,"OUT OF TERRITORY"))))),$U$3)</f>
        <v>Zone 3</v>
      </c>
    </row>
    <row r="5823" spans="1:8" x14ac:dyDescent="0.25">
      <c r="A5823" t="s">
        <v>372</v>
      </c>
      <c r="B5823">
        <v>55731</v>
      </c>
      <c r="C5823" t="str">
        <f t="shared" si="90"/>
        <v>55731</v>
      </c>
      <c r="D5823" t="s">
        <v>358</v>
      </c>
      <c r="E5823" t="s">
        <v>3854</v>
      </c>
      <c r="F5823" t="s">
        <v>4045</v>
      </c>
      <c r="G5823" s="144">
        <v>221.82951482999999</v>
      </c>
      <c r="H5823" t="str">
        <f>IF(VLOOKUP(A5823,$J$4:$K$19,2)="Y",IF(G5823&lt;='State Zip Codes'!$P$4,'State Zip Codes'!$P$3,IF(G5823&lt;='State Zip Codes'!$Q$4,'State Zip Codes'!$Q$3,IF(G5823&lt;='State Zip Codes'!$R$4,'State Zip Codes'!$R$3,IF(G5823&lt;='State Zip Codes'!$S$4,'State Zip Codes'!$S$3,IF(G5823&lt;='State Zip Codes'!$T$4,'State Zip Codes'!$T$3,"OUT OF TERRITORY"))))),$U$3)</f>
        <v>Zone 3</v>
      </c>
    </row>
    <row r="5824" spans="1:8" x14ac:dyDescent="0.25">
      <c r="A5824" t="s">
        <v>372</v>
      </c>
      <c r="B5824">
        <v>56627</v>
      </c>
      <c r="C5824" t="str">
        <f t="shared" si="90"/>
        <v>56627</v>
      </c>
      <c r="D5824" t="s">
        <v>358</v>
      </c>
      <c r="E5824" t="s">
        <v>4019</v>
      </c>
      <c r="F5824" t="s">
        <v>4046</v>
      </c>
      <c r="G5824" s="144">
        <v>223.07225720999998</v>
      </c>
      <c r="H5824" t="str">
        <f>IF(VLOOKUP(A5824,$J$4:$K$19,2)="Y",IF(G5824&lt;='State Zip Codes'!$P$4,'State Zip Codes'!$P$3,IF(G5824&lt;='State Zip Codes'!$Q$4,'State Zip Codes'!$Q$3,IF(G5824&lt;='State Zip Codes'!$R$4,'State Zip Codes'!$R$3,IF(G5824&lt;='State Zip Codes'!$S$4,'State Zip Codes'!$S$3,IF(G5824&lt;='State Zip Codes'!$T$4,'State Zip Codes'!$T$3,"OUT OF TERRITORY"))))),$U$3)</f>
        <v>Zone 3</v>
      </c>
    </row>
    <row r="5825" spans="1:8" x14ac:dyDescent="0.25">
      <c r="A5825" t="s">
        <v>372</v>
      </c>
      <c r="B5825">
        <v>56644</v>
      </c>
      <c r="C5825" t="str">
        <f t="shared" si="90"/>
        <v>56644</v>
      </c>
      <c r="D5825" t="s">
        <v>358</v>
      </c>
      <c r="E5825" t="s">
        <v>930</v>
      </c>
      <c r="F5825" t="s">
        <v>4047</v>
      </c>
      <c r="G5825" s="144">
        <v>223.69362839999999</v>
      </c>
      <c r="H5825" t="str">
        <f>IF(VLOOKUP(A5825,$J$4:$K$19,2)="Y",IF(G5825&lt;='State Zip Codes'!$P$4,'State Zip Codes'!$P$3,IF(G5825&lt;='State Zip Codes'!$Q$4,'State Zip Codes'!$Q$3,IF(G5825&lt;='State Zip Codes'!$R$4,'State Zip Codes'!$R$3,IF(G5825&lt;='State Zip Codes'!$S$4,'State Zip Codes'!$S$3,IF(G5825&lt;='State Zip Codes'!$T$4,'State Zip Codes'!$T$3,"OUT OF TERRITORY"))))),$U$3)</f>
        <v>Zone 3</v>
      </c>
    </row>
    <row r="5826" spans="1:8" x14ac:dyDescent="0.25">
      <c r="A5826" t="s">
        <v>372</v>
      </c>
      <c r="B5826">
        <v>56556</v>
      </c>
      <c r="C5826" t="str">
        <f t="shared" si="90"/>
        <v>56556</v>
      </c>
      <c r="D5826" t="s">
        <v>358</v>
      </c>
      <c r="E5826" t="s">
        <v>763</v>
      </c>
      <c r="F5826" t="s">
        <v>4048</v>
      </c>
      <c r="G5826" s="144">
        <v>224.31499958999999</v>
      </c>
      <c r="H5826" t="str">
        <f>IF(VLOOKUP(A5826,$J$4:$K$19,2)="Y",IF(G5826&lt;='State Zip Codes'!$P$4,'State Zip Codes'!$P$3,IF(G5826&lt;='State Zip Codes'!$Q$4,'State Zip Codes'!$Q$3,IF(G5826&lt;='State Zip Codes'!$R$4,'State Zip Codes'!$R$3,IF(G5826&lt;='State Zip Codes'!$S$4,'State Zip Codes'!$S$3,IF(G5826&lt;='State Zip Codes'!$T$4,'State Zip Codes'!$T$3,"OUT OF TERRITORY"))))),$U$3)</f>
        <v>Zone 3</v>
      </c>
    </row>
    <row r="5827" spans="1:8" x14ac:dyDescent="0.25">
      <c r="A5827" t="s">
        <v>372</v>
      </c>
      <c r="B5827">
        <v>55615</v>
      </c>
      <c r="C5827" t="str">
        <f t="shared" si="90"/>
        <v>55615</v>
      </c>
      <c r="D5827" t="s">
        <v>358</v>
      </c>
      <c r="E5827" t="s">
        <v>1418</v>
      </c>
      <c r="F5827" t="s">
        <v>4049</v>
      </c>
      <c r="G5827" s="144">
        <v>224.93637077999998</v>
      </c>
      <c r="H5827" t="str">
        <f>IF(VLOOKUP(A5827,$J$4:$K$19,2)="Y",IF(G5827&lt;='State Zip Codes'!$P$4,'State Zip Codes'!$P$3,IF(G5827&lt;='State Zip Codes'!$Q$4,'State Zip Codes'!$Q$3,IF(G5827&lt;='State Zip Codes'!$R$4,'State Zip Codes'!$R$3,IF(G5827&lt;='State Zip Codes'!$S$4,'State Zip Codes'!$S$3,IF(G5827&lt;='State Zip Codes'!$T$4,'State Zip Codes'!$T$3,"OUT OF TERRITORY"))))),$U$3)</f>
        <v>Zone 3</v>
      </c>
    </row>
    <row r="5828" spans="1:8" x14ac:dyDescent="0.25">
      <c r="A5828" t="s">
        <v>372</v>
      </c>
      <c r="B5828">
        <v>56540</v>
      </c>
      <c r="C5828" t="str">
        <f t="shared" si="90"/>
        <v>56540</v>
      </c>
      <c r="D5828" t="s">
        <v>358</v>
      </c>
      <c r="E5828" t="s">
        <v>763</v>
      </c>
      <c r="F5828" t="s">
        <v>4050</v>
      </c>
      <c r="G5828" s="144">
        <v>225.55774197</v>
      </c>
      <c r="H5828" t="str">
        <f>IF(VLOOKUP(A5828,$J$4:$K$19,2)="Y",IF(G5828&lt;='State Zip Codes'!$P$4,'State Zip Codes'!$P$3,IF(G5828&lt;='State Zip Codes'!$Q$4,'State Zip Codes'!$Q$3,IF(G5828&lt;='State Zip Codes'!$R$4,'State Zip Codes'!$R$3,IF(G5828&lt;='State Zip Codes'!$S$4,'State Zip Codes'!$S$3,IF(G5828&lt;='State Zip Codes'!$T$4,'State Zip Codes'!$T$3,"OUT OF TERRITORY"))))),$U$3)</f>
        <v>Zone 3</v>
      </c>
    </row>
    <row r="5829" spans="1:8" x14ac:dyDescent="0.25">
      <c r="A5829" t="s">
        <v>372</v>
      </c>
      <c r="B5829">
        <v>56646</v>
      </c>
      <c r="C5829" t="str">
        <f t="shared" ref="C5829:C5892" si="91">TRIM(CLEAN(B5829))</f>
        <v>56646</v>
      </c>
      <c r="D5829" t="s">
        <v>358</v>
      </c>
      <c r="E5829" t="s">
        <v>763</v>
      </c>
      <c r="F5829" t="s">
        <v>4051</v>
      </c>
      <c r="G5829" s="144">
        <v>225.55774197</v>
      </c>
      <c r="H5829" t="str">
        <f>IF(VLOOKUP(A5829,$J$4:$K$19,2)="Y",IF(G5829&lt;='State Zip Codes'!$P$4,'State Zip Codes'!$P$3,IF(G5829&lt;='State Zip Codes'!$Q$4,'State Zip Codes'!$Q$3,IF(G5829&lt;='State Zip Codes'!$R$4,'State Zip Codes'!$R$3,IF(G5829&lt;='State Zip Codes'!$S$4,'State Zip Codes'!$S$3,IF(G5829&lt;='State Zip Codes'!$T$4,'State Zip Codes'!$T$3,"OUT OF TERRITORY"))))),$U$3)</f>
        <v>Zone 3</v>
      </c>
    </row>
    <row r="5830" spans="1:8" x14ac:dyDescent="0.25">
      <c r="A5830" t="s">
        <v>372</v>
      </c>
      <c r="B5830">
        <v>56510</v>
      </c>
      <c r="C5830" t="str">
        <f t="shared" si="91"/>
        <v>56510</v>
      </c>
      <c r="D5830" t="s">
        <v>358</v>
      </c>
      <c r="E5830" t="s">
        <v>2624</v>
      </c>
      <c r="F5830" t="s">
        <v>1309</v>
      </c>
      <c r="G5830" s="144">
        <v>226.17911315999999</v>
      </c>
      <c r="H5830" t="str">
        <f>IF(VLOOKUP(A5830,$J$4:$K$19,2)="Y",IF(G5830&lt;='State Zip Codes'!$P$4,'State Zip Codes'!$P$3,IF(G5830&lt;='State Zip Codes'!$Q$4,'State Zip Codes'!$Q$3,IF(G5830&lt;='State Zip Codes'!$R$4,'State Zip Codes'!$R$3,IF(G5830&lt;='State Zip Codes'!$S$4,'State Zip Codes'!$S$3,IF(G5830&lt;='State Zip Codes'!$T$4,'State Zip Codes'!$T$3,"OUT OF TERRITORY"))))),$U$3)</f>
        <v>Zone 3</v>
      </c>
    </row>
    <row r="5831" spans="1:8" x14ac:dyDescent="0.25">
      <c r="A5831" t="s">
        <v>372</v>
      </c>
      <c r="B5831">
        <v>56653</v>
      </c>
      <c r="C5831" t="str">
        <f t="shared" si="91"/>
        <v>56653</v>
      </c>
      <c r="D5831" t="s">
        <v>358</v>
      </c>
      <c r="E5831" t="s">
        <v>4019</v>
      </c>
      <c r="F5831" t="s">
        <v>4052</v>
      </c>
      <c r="G5831" s="144">
        <v>226.80048434999998</v>
      </c>
      <c r="H5831" t="str">
        <f>IF(VLOOKUP(A5831,$J$4:$K$19,2)="Y",IF(G5831&lt;='State Zip Codes'!$P$4,'State Zip Codes'!$P$3,IF(G5831&lt;='State Zip Codes'!$Q$4,'State Zip Codes'!$Q$3,IF(G5831&lt;='State Zip Codes'!$R$4,'State Zip Codes'!$R$3,IF(G5831&lt;='State Zip Codes'!$S$4,'State Zip Codes'!$S$3,IF(G5831&lt;='State Zip Codes'!$T$4,'State Zip Codes'!$T$3,"OUT OF TERRITORY"))))),$U$3)</f>
        <v>Zone 3</v>
      </c>
    </row>
    <row r="5832" spans="1:8" x14ac:dyDescent="0.25">
      <c r="A5832" t="s">
        <v>372</v>
      </c>
      <c r="B5832">
        <v>56574</v>
      </c>
      <c r="C5832" t="str">
        <f t="shared" si="91"/>
        <v>56574</v>
      </c>
      <c r="D5832" t="s">
        <v>358</v>
      </c>
      <c r="E5832" t="s">
        <v>2624</v>
      </c>
      <c r="F5832" t="s">
        <v>4053</v>
      </c>
      <c r="G5832" s="144">
        <v>226.80048434999998</v>
      </c>
      <c r="H5832" t="str">
        <f>IF(VLOOKUP(A5832,$J$4:$K$19,2)="Y",IF(G5832&lt;='State Zip Codes'!$P$4,'State Zip Codes'!$P$3,IF(G5832&lt;='State Zip Codes'!$Q$4,'State Zip Codes'!$Q$3,IF(G5832&lt;='State Zip Codes'!$R$4,'State Zip Codes'!$R$3,IF(G5832&lt;='State Zip Codes'!$S$4,'State Zip Codes'!$S$3,IF(G5832&lt;='State Zip Codes'!$T$4,'State Zip Codes'!$T$3,"OUT OF TERRITORY"))))),$U$3)</f>
        <v>Zone 3</v>
      </c>
    </row>
    <row r="5833" spans="1:8" x14ac:dyDescent="0.25">
      <c r="A5833" t="s">
        <v>372</v>
      </c>
      <c r="B5833">
        <v>56535</v>
      </c>
      <c r="C5833" t="str">
        <f t="shared" si="91"/>
        <v>56535</v>
      </c>
      <c r="D5833" t="s">
        <v>358</v>
      </c>
      <c r="E5833" t="s">
        <v>763</v>
      </c>
      <c r="F5833" t="s">
        <v>4054</v>
      </c>
      <c r="G5833" s="144">
        <v>228.04322672999999</v>
      </c>
      <c r="H5833" t="str">
        <f>IF(VLOOKUP(A5833,$J$4:$K$19,2)="Y",IF(G5833&lt;='State Zip Codes'!$P$4,'State Zip Codes'!$P$3,IF(G5833&lt;='State Zip Codes'!$Q$4,'State Zip Codes'!$Q$3,IF(G5833&lt;='State Zip Codes'!$R$4,'State Zip Codes'!$R$3,IF(G5833&lt;='State Zip Codes'!$S$4,'State Zip Codes'!$S$3,IF(G5833&lt;='State Zip Codes'!$T$4,'State Zip Codes'!$T$3,"OUT OF TERRITORY"))))),$U$3)</f>
        <v>Zone 3</v>
      </c>
    </row>
    <row r="5834" spans="1:8" x14ac:dyDescent="0.25">
      <c r="A5834" t="s">
        <v>372</v>
      </c>
      <c r="B5834">
        <v>55612</v>
      </c>
      <c r="C5834" t="str">
        <f t="shared" si="91"/>
        <v>55612</v>
      </c>
      <c r="D5834" t="s">
        <v>358</v>
      </c>
      <c r="E5834" t="s">
        <v>1418</v>
      </c>
      <c r="F5834" t="s">
        <v>4055</v>
      </c>
      <c r="G5834" s="144">
        <v>228.66459791999998</v>
      </c>
      <c r="H5834" t="str">
        <f>IF(VLOOKUP(A5834,$J$4:$K$19,2)="Y",IF(G5834&lt;='State Zip Codes'!$P$4,'State Zip Codes'!$P$3,IF(G5834&lt;='State Zip Codes'!$Q$4,'State Zip Codes'!$Q$3,IF(G5834&lt;='State Zip Codes'!$R$4,'State Zip Codes'!$R$3,IF(G5834&lt;='State Zip Codes'!$S$4,'State Zip Codes'!$S$3,IF(G5834&lt;='State Zip Codes'!$T$4,'State Zip Codes'!$T$3,"OUT OF TERRITORY"))))),$U$3)</f>
        <v>Zone 3</v>
      </c>
    </row>
    <row r="5835" spans="1:8" x14ac:dyDescent="0.25">
      <c r="A5835" t="s">
        <v>372</v>
      </c>
      <c r="B5835">
        <v>56684</v>
      </c>
      <c r="C5835" t="str">
        <f t="shared" si="91"/>
        <v>56684</v>
      </c>
      <c r="D5835" t="s">
        <v>358</v>
      </c>
      <c r="E5835" t="s">
        <v>763</v>
      </c>
      <c r="F5835" t="s">
        <v>4056</v>
      </c>
      <c r="G5835" s="144">
        <v>229.28596911</v>
      </c>
      <c r="H5835" t="str">
        <f>IF(VLOOKUP(A5835,$J$4:$K$19,2)="Y",IF(G5835&lt;='State Zip Codes'!$P$4,'State Zip Codes'!$P$3,IF(G5835&lt;='State Zip Codes'!$Q$4,'State Zip Codes'!$Q$3,IF(G5835&lt;='State Zip Codes'!$R$4,'State Zip Codes'!$R$3,IF(G5835&lt;='State Zip Codes'!$S$4,'State Zip Codes'!$S$3,IF(G5835&lt;='State Zip Codes'!$T$4,'State Zip Codes'!$T$3,"OUT OF TERRITORY"))))),$U$3)</f>
        <v>Zone 3</v>
      </c>
    </row>
    <row r="5836" spans="1:8" x14ac:dyDescent="0.25">
      <c r="A5836" t="s">
        <v>372</v>
      </c>
      <c r="B5836">
        <v>56685</v>
      </c>
      <c r="C5836" t="str">
        <f t="shared" si="91"/>
        <v>56685</v>
      </c>
      <c r="D5836" t="s">
        <v>358</v>
      </c>
      <c r="E5836" t="s">
        <v>3985</v>
      </c>
      <c r="F5836" t="s">
        <v>4057</v>
      </c>
      <c r="G5836" s="144">
        <v>229.90734029999999</v>
      </c>
      <c r="H5836" t="str">
        <f>IF(VLOOKUP(A5836,$J$4:$K$19,2)="Y",IF(G5836&lt;='State Zip Codes'!$P$4,'State Zip Codes'!$P$3,IF(G5836&lt;='State Zip Codes'!$Q$4,'State Zip Codes'!$Q$3,IF(G5836&lt;='State Zip Codes'!$R$4,'State Zip Codes'!$R$3,IF(G5836&lt;='State Zip Codes'!$S$4,'State Zip Codes'!$S$3,IF(G5836&lt;='State Zip Codes'!$T$4,'State Zip Codes'!$T$3,"OUT OF TERRITORY"))))),$U$3)</f>
        <v>Zone 3</v>
      </c>
    </row>
    <row r="5837" spans="1:8" x14ac:dyDescent="0.25">
      <c r="A5837" t="s">
        <v>372</v>
      </c>
      <c r="B5837">
        <v>56550</v>
      </c>
      <c r="C5837" t="str">
        <f t="shared" si="91"/>
        <v>56550</v>
      </c>
      <c r="D5837" t="s">
        <v>358</v>
      </c>
      <c r="E5837" t="s">
        <v>2624</v>
      </c>
      <c r="F5837" t="s">
        <v>4058</v>
      </c>
      <c r="G5837" s="144">
        <v>229.90734029999999</v>
      </c>
      <c r="H5837" t="str">
        <f>IF(VLOOKUP(A5837,$J$4:$K$19,2)="Y",IF(G5837&lt;='State Zip Codes'!$P$4,'State Zip Codes'!$P$3,IF(G5837&lt;='State Zip Codes'!$Q$4,'State Zip Codes'!$Q$3,IF(G5837&lt;='State Zip Codes'!$R$4,'State Zip Codes'!$R$3,IF(G5837&lt;='State Zip Codes'!$S$4,'State Zip Codes'!$S$3,IF(G5837&lt;='State Zip Codes'!$T$4,'State Zip Codes'!$T$3,"OUT OF TERRITORY"))))),$U$3)</f>
        <v>Zone 3</v>
      </c>
    </row>
    <row r="5838" spans="1:8" x14ac:dyDescent="0.25">
      <c r="A5838" t="s">
        <v>372</v>
      </c>
      <c r="B5838">
        <v>55725</v>
      </c>
      <c r="C5838" t="str">
        <f t="shared" si="91"/>
        <v>55725</v>
      </c>
      <c r="D5838" t="s">
        <v>358</v>
      </c>
      <c r="E5838" t="s">
        <v>3854</v>
      </c>
      <c r="F5838" t="s">
        <v>4059</v>
      </c>
      <c r="G5838" s="144">
        <v>230.52871148999998</v>
      </c>
      <c r="H5838" t="str">
        <f>IF(VLOOKUP(A5838,$J$4:$K$19,2)="Y",IF(G5838&lt;='State Zip Codes'!$P$4,'State Zip Codes'!$P$3,IF(G5838&lt;='State Zip Codes'!$Q$4,'State Zip Codes'!$Q$3,IF(G5838&lt;='State Zip Codes'!$R$4,'State Zip Codes'!$R$3,IF(G5838&lt;='State Zip Codes'!$S$4,'State Zip Codes'!$S$3,IF(G5838&lt;='State Zip Codes'!$T$4,'State Zip Codes'!$T$3,"OUT OF TERRITORY"))))),$U$3)</f>
        <v>Zone 3</v>
      </c>
    </row>
    <row r="5839" spans="1:8" x14ac:dyDescent="0.25">
      <c r="A5839" t="s">
        <v>372</v>
      </c>
      <c r="B5839">
        <v>56742</v>
      </c>
      <c r="C5839" t="str">
        <f t="shared" si="91"/>
        <v>56742</v>
      </c>
      <c r="D5839" t="s">
        <v>358</v>
      </c>
      <c r="E5839" t="s">
        <v>4060</v>
      </c>
      <c r="F5839" t="s">
        <v>4061</v>
      </c>
      <c r="G5839" s="144">
        <v>231.15008268</v>
      </c>
      <c r="H5839" t="str">
        <f>IF(VLOOKUP(A5839,$J$4:$K$19,2)="Y",IF(G5839&lt;='State Zip Codes'!$P$4,'State Zip Codes'!$P$3,IF(G5839&lt;='State Zip Codes'!$Q$4,'State Zip Codes'!$Q$3,IF(G5839&lt;='State Zip Codes'!$R$4,'State Zip Codes'!$R$3,IF(G5839&lt;='State Zip Codes'!$S$4,'State Zip Codes'!$S$3,IF(G5839&lt;='State Zip Codes'!$T$4,'State Zip Codes'!$T$3,"OUT OF TERRITORY"))))),$U$3)</f>
        <v>Zone 3</v>
      </c>
    </row>
    <row r="5840" spans="1:8" x14ac:dyDescent="0.25">
      <c r="A5840" t="s">
        <v>372</v>
      </c>
      <c r="B5840">
        <v>56736</v>
      </c>
      <c r="C5840" t="str">
        <f t="shared" si="91"/>
        <v>56736</v>
      </c>
      <c r="D5840" t="s">
        <v>358</v>
      </c>
      <c r="E5840" t="s">
        <v>763</v>
      </c>
      <c r="F5840" t="s">
        <v>4062</v>
      </c>
      <c r="G5840" s="144">
        <v>233.01419625</v>
      </c>
      <c r="H5840" t="str">
        <f>IF(VLOOKUP(A5840,$J$4:$K$19,2)="Y",IF(G5840&lt;='State Zip Codes'!$P$4,'State Zip Codes'!$P$3,IF(G5840&lt;='State Zip Codes'!$Q$4,'State Zip Codes'!$Q$3,IF(G5840&lt;='State Zip Codes'!$R$4,'State Zip Codes'!$R$3,IF(G5840&lt;='State Zip Codes'!$S$4,'State Zip Codes'!$S$3,IF(G5840&lt;='State Zip Codes'!$T$4,'State Zip Codes'!$T$3,"OUT OF TERRITORY"))))),$U$3)</f>
        <v>Zone 3</v>
      </c>
    </row>
    <row r="5841" spans="1:8" x14ac:dyDescent="0.25">
      <c r="A5841" t="s">
        <v>372</v>
      </c>
      <c r="B5841">
        <v>56548</v>
      </c>
      <c r="C5841" t="str">
        <f t="shared" si="91"/>
        <v>56548</v>
      </c>
      <c r="D5841" t="s">
        <v>358</v>
      </c>
      <c r="E5841" t="s">
        <v>2624</v>
      </c>
      <c r="F5841" t="s">
        <v>4063</v>
      </c>
      <c r="G5841" s="144">
        <v>233.63556743999999</v>
      </c>
      <c r="H5841" t="str">
        <f>IF(VLOOKUP(A5841,$J$4:$K$19,2)="Y",IF(G5841&lt;='State Zip Codes'!$P$4,'State Zip Codes'!$P$3,IF(G5841&lt;='State Zip Codes'!$Q$4,'State Zip Codes'!$Q$3,IF(G5841&lt;='State Zip Codes'!$R$4,'State Zip Codes'!$R$3,IF(G5841&lt;='State Zip Codes'!$S$4,'State Zip Codes'!$S$3,IF(G5841&lt;='State Zip Codes'!$T$4,'State Zip Codes'!$T$3,"OUT OF TERRITORY"))))),$U$3)</f>
        <v>Zone 3</v>
      </c>
    </row>
    <row r="5842" spans="1:8" x14ac:dyDescent="0.25">
      <c r="A5842" t="s">
        <v>372</v>
      </c>
      <c r="B5842">
        <v>56715</v>
      </c>
      <c r="C5842" t="str">
        <f t="shared" si="91"/>
        <v>56715</v>
      </c>
      <c r="D5842" t="s">
        <v>358</v>
      </c>
      <c r="E5842" t="s">
        <v>4060</v>
      </c>
      <c r="F5842" t="s">
        <v>2971</v>
      </c>
      <c r="G5842" s="144">
        <v>235.49968100999999</v>
      </c>
      <c r="H5842" t="str">
        <f>IF(VLOOKUP(A5842,$J$4:$K$19,2)="Y",IF(G5842&lt;='State Zip Codes'!$P$4,'State Zip Codes'!$P$3,IF(G5842&lt;='State Zip Codes'!$Q$4,'State Zip Codes'!$Q$3,IF(G5842&lt;='State Zip Codes'!$R$4,'State Zip Codes'!$R$3,IF(G5842&lt;='State Zip Codes'!$S$4,'State Zip Codes'!$S$3,IF(G5842&lt;='State Zip Codes'!$T$4,'State Zip Codes'!$T$3,"OUT OF TERRITORY"))))),$U$3)</f>
        <v>Zone 3</v>
      </c>
    </row>
    <row r="5843" spans="1:8" x14ac:dyDescent="0.25">
      <c r="A5843" t="s">
        <v>372</v>
      </c>
      <c r="B5843">
        <v>56669</v>
      </c>
      <c r="C5843" t="str">
        <f t="shared" si="91"/>
        <v>56669</v>
      </c>
      <c r="D5843" t="s">
        <v>358</v>
      </c>
      <c r="E5843" t="s">
        <v>4019</v>
      </c>
      <c r="F5843" t="s">
        <v>4064</v>
      </c>
      <c r="G5843" s="144">
        <v>236.74242339</v>
      </c>
      <c r="H5843" t="str">
        <f>IF(VLOOKUP(A5843,$J$4:$K$19,2)="Y",IF(G5843&lt;='State Zip Codes'!$P$4,'State Zip Codes'!$P$3,IF(G5843&lt;='State Zip Codes'!$Q$4,'State Zip Codes'!$Q$3,IF(G5843&lt;='State Zip Codes'!$R$4,'State Zip Codes'!$R$3,IF(G5843&lt;='State Zip Codes'!$S$4,'State Zip Codes'!$S$3,IF(G5843&lt;='State Zip Codes'!$T$4,'State Zip Codes'!$T$3,"OUT OF TERRITORY"))))),$U$3)</f>
        <v>Zone 3</v>
      </c>
    </row>
    <row r="5844" spans="1:8" x14ac:dyDescent="0.25">
      <c r="A5844" t="s">
        <v>372</v>
      </c>
      <c r="B5844">
        <v>56517</v>
      </c>
      <c r="C5844" t="str">
        <f t="shared" si="91"/>
        <v>56517</v>
      </c>
      <c r="D5844" t="s">
        <v>358</v>
      </c>
      <c r="E5844" t="s">
        <v>763</v>
      </c>
      <c r="F5844" t="s">
        <v>3985</v>
      </c>
      <c r="G5844" s="144">
        <v>237.36379457999999</v>
      </c>
      <c r="H5844" t="str">
        <f>IF(VLOOKUP(A5844,$J$4:$K$19,2)="Y",IF(G5844&lt;='State Zip Codes'!$P$4,'State Zip Codes'!$P$3,IF(G5844&lt;='State Zip Codes'!$Q$4,'State Zip Codes'!$Q$3,IF(G5844&lt;='State Zip Codes'!$R$4,'State Zip Codes'!$R$3,IF(G5844&lt;='State Zip Codes'!$S$4,'State Zip Codes'!$S$3,IF(G5844&lt;='State Zip Codes'!$T$4,'State Zip Codes'!$T$3,"OUT OF TERRITORY"))))),$U$3)</f>
        <v>Zone 3</v>
      </c>
    </row>
    <row r="5845" spans="1:8" x14ac:dyDescent="0.25">
      <c r="A5845" t="s">
        <v>372</v>
      </c>
      <c r="B5845">
        <v>56581</v>
      </c>
      <c r="C5845" t="str">
        <f t="shared" si="91"/>
        <v>56581</v>
      </c>
      <c r="D5845" t="s">
        <v>358</v>
      </c>
      <c r="E5845" t="s">
        <v>2624</v>
      </c>
      <c r="F5845" t="s">
        <v>4065</v>
      </c>
      <c r="G5845" s="144">
        <v>237.98516576999998</v>
      </c>
      <c r="H5845" t="str">
        <f>IF(VLOOKUP(A5845,$J$4:$K$19,2)="Y",IF(G5845&lt;='State Zip Codes'!$P$4,'State Zip Codes'!$P$3,IF(G5845&lt;='State Zip Codes'!$Q$4,'State Zip Codes'!$Q$3,IF(G5845&lt;='State Zip Codes'!$R$4,'State Zip Codes'!$R$3,IF(G5845&lt;='State Zip Codes'!$S$4,'State Zip Codes'!$S$3,IF(G5845&lt;='State Zip Codes'!$T$4,'State Zip Codes'!$T$3,"OUT OF TERRITORY"))))),$U$3)</f>
        <v>Zone 3</v>
      </c>
    </row>
    <row r="5846" spans="1:8" x14ac:dyDescent="0.25">
      <c r="A5846" t="s">
        <v>372</v>
      </c>
      <c r="B5846">
        <v>56748</v>
      </c>
      <c r="C5846" t="str">
        <f t="shared" si="91"/>
        <v>56748</v>
      </c>
      <c r="D5846" t="s">
        <v>358</v>
      </c>
      <c r="E5846" t="s">
        <v>4060</v>
      </c>
      <c r="F5846" t="s">
        <v>1400</v>
      </c>
      <c r="G5846" s="144">
        <v>237.98516576999998</v>
      </c>
      <c r="H5846" t="str">
        <f>IF(VLOOKUP(A5846,$J$4:$K$19,2)="Y",IF(G5846&lt;='State Zip Codes'!$P$4,'State Zip Codes'!$P$3,IF(G5846&lt;='State Zip Codes'!$Q$4,'State Zip Codes'!$Q$3,IF(G5846&lt;='State Zip Codes'!$R$4,'State Zip Codes'!$R$3,IF(G5846&lt;='State Zip Codes'!$S$4,'State Zip Codes'!$S$3,IF(G5846&lt;='State Zip Codes'!$T$4,'State Zip Codes'!$T$3,"OUT OF TERRITORY"))))),$U$3)</f>
        <v>Zone 3</v>
      </c>
    </row>
    <row r="5847" spans="1:8" x14ac:dyDescent="0.25">
      <c r="A5847" t="s">
        <v>372</v>
      </c>
      <c r="B5847">
        <v>56725</v>
      </c>
      <c r="C5847" t="str">
        <f t="shared" si="91"/>
        <v>56725</v>
      </c>
      <c r="D5847" t="s">
        <v>358</v>
      </c>
      <c r="E5847" t="s">
        <v>3986</v>
      </c>
      <c r="F5847" t="s">
        <v>4066</v>
      </c>
      <c r="G5847" s="144">
        <v>242.33476409999997</v>
      </c>
      <c r="H5847" t="str">
        <f>IF(VLOOKUP(A5847,$J$4:$K$19,2)="Y",IF(G5847&lt;='State Zip Codes'!$P$4,'State Zip Codes'!$P$3,IF(G5847&lt;='State Zip Codes'!$Q$4,'State Zip Codes'!$Q$3,IF(G5847&lt;='State Zip Codes'!$R$4,'State Zip Codes'!$R$3,IF(G5847&lt;='State Zip Codes'!$S$4,'State Zip Codes'!$S$3,IF(G5847&lt;='State Zip Codes'!$T$4,'State Zip Codes'!$T$3,"OUT OF TERRITORY"))))),$U$3)</f>
        <v>Zone 4</v>
      </c>
    </row>
    <row r="5848" spans="1:8" x14ac:dyDescent="0.25">
      <c r="A5848" t="s">
        <v>372</v>
      </c>
      <c r="B5848">
        <v>56568</v>
      </c>
      <c r="C5848" t="str">
        <f t="shared" si="91"/>
        <v>56568</v>
      </c>
      <c r="D5848" t="s">
        <v>358</v>
      </c>
      <c r="E5848" t="s">
        <v>763</v>
      </c>
      <c r="F5848" t="s">
        <v>4067</v>
      </c>
      <c r="G5848" s="144">
        <v>243.57750647999998</v>
      </c>
      <c r="H5848" t="str">
        <f>IF(VLOOKUP(A5848,$J$4:$K$19,2)="Y",IF(G5848&lt;='State Zip Codes'!$P$4,'State Zip Codes'!$P$3,IF(G5848&lt;='State Zip Codes'!$Q$4,'State Zip Codes'!$Q$3,IF(G5848&lt;='State Zip Codes'!$R$4,'State Zip Codes'!$R$3,IF(G5848&lt;='State Zip Codes'!$S$4,'State Zip Codes'!$S$3,IF(G5848&lt;='State Zip Codes'!$T$4,'State Zip Codes'!$T$3,"OUT OF TERRITORY"))))),$U$3)</f>
        <v>Zone 4</v>
      </c>
    </row>
    <row r="5849" spans="1:8" x14ac:dyDescent="0.25">
      <c r="A5849" t="s">
        <v>372</v>
      </c>
      <c r="B5849">
        <v>56649</v>
      </c>
      <c r="C5849" t="str">
        <f t="shared" si="91"/>
        <v>56649</v>
      </c>
      <c r="D5849" t="s">
        <v>358</v>
      </c>
      <c r="E5849" t="s">
        <v>4019</v>
      </c>
      <c r="F5849" t="s">
        <v>4068</v>
      </c>
      <c r="G5849" s="144">
        <v>244.19887766999997</v>
      </c>
      <c r="H5849" t="str">
        <f>IF(VLOOKUP(A5849,$J$4:$K$19,2)="Y",IF(G5849&lt;='State Zip Codes'!$P$4,'State Zip Codes'!$P$3,IF(G5849&lt;='State Zip Codes'!$Q$4,'State Zip Codes'!$Q$3,IF(G5849&lt;='State Zip Codes'!$R$4,'State Zip Codes'!$R$3,IF(G5849&lt;='State Zip Codes'!$S$4,'State Zip Codes'!$S$3,IF(G5849&lt;='State Zip Codes'!$T$4,'State Zip Codes'!$T$3,"OUT OF TERRITORY"))))),$U$3)</f>
        <v>Zone 4</v>
      </c>
    </row>
    <row r="5850" spans="1:8" x14ac:dyDescent="0.25">
      <c r="A5850" t="s">
        <v>372</v>
      </c>
      <c r="B5850">
        <v>56750</v>
      </c>
      <c r="C5850" t="str">
        <f t="shared" si="91"/>
        <v>56750</v>
      </c>
      <c r="D5850" t="s">
        <v>358</v>
      </c>
      <c r="E5850" t="s">
        <v>4060</v>
      </c>
      <c r="F5850" t="s">
        <v>4069</v>
      </c>
      <c r="G5850" s="144">
        <v>246.06299123999997</v>
      </c>
      <c r="H5850" t="str">
        <f>IF(VLOOKUP(A5850,$J$4:$K$19,2)="Y",IF(G5850&lt;='State Zip Codes'!$P$4,'State Zip Codes'!$P$3,IF(G5850&lt;='State Zip Codes'!$Q$4,'State Zip Codes'!$Q$3,IF(G5850&lt;='State Zip Codes'!$R$4,'State Zip Codes'!$R$3,IF(G5850&lt;='State Zip Codes'!$S$4,'State Zip Codes'!$S$3,IF(G5850&lt;='State Zip Codes'!$T$4,'State Zip Codes'!$T$3,"OUT OF TERRITORY"))))),$U$3)</f>
        <v>Zone 4</v>
      </c>
    </row>
    <row r="5851" spans="1:8" x14ac:dyDescent="0.25">
      <c r="A5851" t="s">
        <v>372</v>
      </c>
      <c r="B5851">
        <v>55604</v>
      </c>
      <c r="C5851" t="str">
        <f t="shared" si="91"/>
        <v>55604</v>
      </c>
      <c r="D5851" t="s">
        <v>358</v>
      </c>
      <c r="E5851" t="s">
        <v>1418</v>
      </c>
      <c r="F5851" t="s">
        <v>4070</v>
      </c>
      <c r="G5851" s="144">
        <v>247.92710480999997</v>
      </c>
      <c r="H5851" t="str">
        <f>IF(VLOOKUP(A5851,$J$4:$K$19,2)="Y",IF(G5851&lt;='State Zip Codes'!$P$4,'State Zip Codes'!$P$3,IF(G5851&lt;='State Zip Codes'!$Q$4,'State Zip Codes'!$Q$3,IF(G5851&lt;='State Zip Codes'!$R$4,'State Zip Codes'!$R$3,IF(G5851&lt;='State Zip Codes'!$S$4,'State Zip Codes'!$S$3,IF(G5851&lt;='State Zip Codes'!$T$4,'State Zip Codes'!$T$3,"OUT OF TERRITORY"))))),$U$3)</f>
        <v>Zone 4</v>
      </c>
    </row>
    <row r="5852" spans="1:8" x14ac:dyDescent="0.25">
      <c r="A5852" t="s">
        <v>372</v>
      </c>
      <c r="B5852">
        <v>56654</v>
      </c>
      <c r="C5852" t="str">
        <f t="shared" si="91"/>
        <v>56654</v>
      </c>
      <c r="D5852" t="s">
        <v>358</v>
      </c>
      <c r="E5852" t="s">
        <v>4019</v>
      </c>
      <c r="F5852" t="s">
        <v>4071</v>
      </c>
      <c r="G5852" s="144">
        <v>247.92710480999997</v>
      </c>
      <c r="H5852" t="str">
        <f>IF(VLOOKUP(A5852,$J$4:$K$19,2)="Y",IF(G5852&lt;='State Zip Codes'!$P$4,'State Zip Codes'!$P$3,IF(G5852&lt;='State Zip Codes'!$Q$4,'State Zip Codes'!$Q$3,IF(G5852&lt;='State Zip Codes'!$R$4,'State Zip Codes'!$R$3,IF(G5852&lt;='State Zip Codes'!$S$4,'State Zip Codes'!$S$3,IF(G5852&lt;='State Zip Codes'!$T$4,'State Zip Codes'!$T$3,"OUT OF TERRITORY"))))),$U$3)</f>
        <v>Zone 4</v>
      </c>
    </row>
    <row r="5853" spans="1:8" x14ac:dyDescent="0.25">
      <c r="A5853" t="s">
        <v>372</v>
      </c>
      <c r="B5853">
        <v>56523</v>
      </c>
      <c r="C5853" t="str">
        <f t="shared" si="91"/>
        <v>56523</v>
      </c>
      <c r="D5853" t="s">
        <v>358</v>
      </c>
      <c r="E5853" t="s">
        <v>763</v>
      </c>
      <c r="F5853" t="s">
        <v>4072</v>
      </c>
      <c r="G5853" s="144">
        <v>249.79121837999998</v>
      </c>
      <c r="H5853" t="str">
        <f>IF(VLOOKUP(A5853,$J$4:$K$19,2)="Y",IF(G5853&lt;='State Zip Codes'!$P$4,'State Zip Codes'!$P$3,IF(G5853&lt;='State Zip Codes'!$Q$4,'State Zip Codes'!$Q$3,IF(G5853&lt;='State Zip Codes'!$R$4,'State Zip Codes'!$R$3,IF(G5853&lt;='State Zip Codes'!$S$4,'State Zip Codes'!$S$3,IF(G5853&lt;='State Zip Codes'!$T$4,'State Zip Codes'!$T$3,"OUT OF TERRITORY"))))),$U$3)</f>
        <v>Zone 4</v>
      </c>
    </row>
    <row r="5854" spans="1:8" x14ac:dyDescent="0.25">
      <c r="A5854" t="s">
        <v>372</v>
      </c>
      <c r="B5854">
        <v>56716</v>
      </c>
      <c r="C5854" t="str">
        <f t="shared" si="91"/>
        <v>56716</v>
      </c>
      <c r="D5854" t="s">
        <v>358</v>
      </c>
      <c r="E5854" t="s">
        <v>763</v>
      </c>
      <c r="F5854" t="s">
        <v>4073</v>
      </c>
      <c r="G5854" s="144">
        <v>249.79121837999998</v>
      </c>
      <c r="H5854" t="str">
        <f>IF(VLOOKUP(A5854,$J$4:$K$19,2)="Y",IF(G5854&lt;='State Zip Codes'!$P$4,'State Zip Codes'!$P$3,IF(G5854&lt;='State Zip Codes'!$Q$4,'State Zip Codes'!$Q$3,IF(G5854&lt;='State Zip Codes'!$R$4,'State Zip Codes'!$R$3,IF(G5854&lt;='State Zip Codes'!$S$4,'State Zip Codes'!$S$3,IF(G5854&lt;='State Zip Codes'!$T$4,'State Zip Codes'!$T$3,"OUT OF TERRITORY"))))),$U$3)</f>
        <v>Zone 4</v>
      </c>
    </row>
    <row r="5855" spans="1:8" x14ac:dyDescent="0.25">
      <c r="A5855" t="s">
        <v>372</v>
      </c>
      <c r="B5855">
        <v>56754</v>
      </c>
      <c r="C5855" t="str">
        <f t="shared" si="91"/>
        <v>56754</v>
      </c>
      <c r="D5855" t="s">
        <v>358</v>
      </c>
      <c r="E5855" t="s">
        <v>3986</v>
      </c>
      <c r="F5855" t="s">
        <v>4074</v>
      </c>
      <c r="G5855" s="144">
        <v>254.14081671</v>
      </c>
      <c r="H5855" t="str">
        <f>IF(VLOOKUP(A5855,$J$4:$K$19,2)="Y",IF(G5855&lt;='State Zip Codes'!$P$4,'State Zip Codes'!$P$3,IF(G5855&lt;='State Zip Codes'!$Q$4,'State Zip Codes'!$Q$3,IF(G5855&lt;='State Zip Codes'!$R$4,'State Zip Codes'!$R$3,IF(G5855&lt;='State Zip Codes'!$S$4,'State Zip Codes'!$S$3,IF(G5855&lt;='State Zip Codes'!$T$4,'State Zip Codes'!$T$3,"OUT OF TERRITORY"))))),$U$3)</f>
        <v>Zone 4</v>
      </c>
    </row>
    <row r="5856" spans="1:8" x14ac:dyDescent="0.25">
      <c r="A5856" t="s">
        <v>372</v>
      </c>
      <c r="B5856">
        <v>56701</v>
      </c>
      <c r="C5856" t="str">
        <f t="shared" si="91"/>
        <v>56701</v>
      </c>
      <c r="D5856" t="s">
        <v>358</v>
      </c>
      <c r="E5856" t="s">
        <v>3986</v>
      </c>
      <c r="F5856" t="s">
        <v>4075</v>
      </c>
      <c r="G5856" s="144">
        <v>255.38355908999998</v>
      </c>
      <c r="H5856" t="str">
        <f>IF(VLOOKUP(A5856,$J$4:$K$19,2)="Y",IF(G5856&lt;='State Zip Codes'!$P$4,'State Zip Codes'!$P$3,IF(G5856&lt;='State Zip Codes'!$Q$4,'State Zip Codes'!$Q$3,IF(G5856&lt;='State Zip Codes'!$R$4,'State Zip Codes'!$R$3,IF(G5856&lt;='State Zip Codes'!$S$4,'State Zip Codes'!$S$3,IF(G5856&lt;='State Zip Codes'!$T$4,'State Zip Codes'!$T$3,"OUT OF TERRITORY"))))),$U$3)</f>
        <v>Zone 4</v>
      </c>
    </row>
    <row r="5857" spans="1:8" x14ac:dyDescent="0.25">
      <c r="A5857" t="s">
        <v>372</v>
      </c>
      <c r="B5857">
        <v>55606</v>
      </c>
      <c r="C5857" t="str">
        <f t="shared" si="91"/>
        <v>55606</v>
      </c>
      <c r="D5857" t="s">
        <v>358</v>
      </c>
      <c r="E5857" t="s">
        <v>1418</v>
      </c>
      <c r="F5857" t="s">
        <v>4076</v>
      </c>
      <c r="G5857" s="144">
        <v>256.62630146999999</v>
      </c>
      <c r="H5857" t="str">
        <f>IF(VLOOKUP(A5857,$J$4:$K$19,2)="Y",IF(G5857&lt;='State Zip Codes'!$P$4,'State Zip Codes'!$P$3,IF(G5857&lt;='State Zip Codes'!$Q$4,'State Zip Codes'!$Q$3,IF(G5857&lt;='State Zip Codes'!$R$4,'State Zip Codes'!$R$3,IF(G5857&lt;='State Zip Codes'!$S$4,'State Zip Codes'!$S$3,IF(G5857&lt;='State Zip Codes'!$T$4,'State Zip Codes'!$T$3,"OUT OF TERRITORY"))))),$U$3)</f>
        <v>Zone 4</v>
      </c>
    </row>
    <row r="5858" spans="1:8" x14ac:dyDescent="0.25">
      <c r="A5858" t="s">
        <v>372</v>
      </c>
      <c r="B5858">
        <v>56727</v>
      </c>
      <c r="C5858" t="str">
        <f t="shared" si="91"/>
        <v>56727</v>
      </c>
      <c r="D5858" t="s">
        <v>358</v>
      </c>
      <c r="E5858" t="s">
        <v>1733</v>
      </c>
      <c r="F5858" t="s">
        <v>4077</v>
      </c>
      <c r="G5858" s="144">
        <v>258.49041503999996</v>
      </c>
      <c r="H5858" t="str">
        <f>IF(VLOOKUP(A5858,$J$4:$K$19,2)="Y",IF(G5858&lt;='State Zip Codes'!$P$4,'State Zip Codes'!$P$3,IF(G5858&lt;='State Zip Codes'!$Q$4,'State Zip Codes'!$Q$3,IF(G5858&lt;='State Zip Codes'!$R$4,'State Zip Codes'!$R$3,IF(G5858&lt;='State Zip Codes'!$S$4,'State Zip Codes'!$S$3,IF(G5858&lt;='State Zip Codes'!$T$4,'State Zip Codes'!$T$3,"OUT OF TERRITORY"))))),$U$3)</f>
        <v>Zone 4</v>
      </c>
    </row>
    <row r="5859" spans="1:8" x14ac:dyDescent="0.25">
      <c r="A5859" t="s">
        <v>372</v>
      </c>
      <c r="B5859">
        <v>56623</v>
      </c>
      <c r="C5859" t="str">
        <f t="shared" si="91"/>
        <v>56623</v>
      </c>
      <c r="D5859" t="s">
        <v>358</v>
      </c>
      <c r="E5859" t="s">
        <v>4078</v>
      </c>
      <c r="F5859" t="s">
        <v>4079</v>
      </c>
      <c r="G5859" s="144">
        <v>260.97589979999998</v>
      </c>
      <c r="H5859" t="str">
        <f>IF(VLOOKUP(A5859,$J$4:$K$19,2)="Y",IF(G5859&lt;='State Zip Codes'!$P$4,'State Zip Codes'!$P$3,IF(G5859&lt;='State Zip Codes'!$Q$4,'State Zip Codes'!$Q$3,IF(G5859&lt;='State Zip Codes'!$R$4,'State Zip Codes'!$R$3,IF(G5859&lt;='State Zip Codes'!$S$4,'State Zip Codes'!$S$3,IF(G5859&lt;='State Zip Codes'!$T$4,'State Zip Codes'!$T$3,"OUT OF TERRITORY"))))),$U$3)</f>
        <v>Zone 4</v>
      </c>
    </row>
    <row r="5860" spans="1:8" x14ac:dyDescent="0.25">
      <c r="A5860" t="s">
        <v>372</v>
      </c>
      <c r="B5860">
        <v>56723</v>
      </c>
      <c r="C5860" t="str">
        <f t="shared" si="91"/>
        <v>56723</v>
      </c>
      <c r="D5860" t="s">
        <v>358</v>
      </c>
      <c r="E5860" t="s">
        <v>763</v>
      </c>
      <c r="F5860" t="s">
        <v>1819</v>
      </c>
      <c r="G5860" s="144">
        <v>262.84001337000001</v>
      </c>
      <c r="H5860" t="str">
        <f>IF(VLOOKUP(A5860,$J$4:$K$19,2)="Y",IF(G5860&lt;='State Zip Codes'!$P$4,'State Zip Codes'!$P$3,IF(G5860&lt;='State Zip Codes'!$Q$4,'State Zip Codes'!$Q$3,IF(G5860&lt;='State Zip Codes'!$R$4,'State Zip Codes'!$R$3,IF(G5860&lt;='State Zip Codes'!$S$4,'State Zip Codes'!$S$3,IF(G5860&lt;='State Zip Codes'!$T$4,'State Zip Codes'!$T$3,"OUT OF TERRITORY"))))),$U$3)</f>
        <v>Zone 4</v>
      </c>
    </row>
    <row r="5861" spans="1:8" x14ac:dyDescent="0.25">
      <c r="A5861" t="s">
        <v>372</v>
      </c>
      <c r="B5861">
        <v>56722</v>
      </c>
      <c r="C5861" t="str">
        <f t="shared" si="91"/>
        <v>56722</v>
      </c>
      <c r="D5861" t="s">
        <v>358</v>
      </c>
      <c r="E5861" t="s">
        <v>763</v>
      </c>
      <c r="F5861" t="s">
        <v>4080</v>
      </c>
      <c r="G5861" s="144">
        <v>263.46138456</v>
      </c>
      <c r="H5861" t="str">
        <f>IF(VLOOKUP(A5861,$J$4:$K$19,2)="Y",IF(G5861&lt;='State Zip Codes'!$P$4,'State Zip Codes'!$P$3,IF(G5861&lt;='State Zip Codes'!$Q$4,'State Zip Codes'!$Q$3,IF(G5861&lt;='State Zip Codes'!$R$4,'State Zip Codes'!$R$3,IF(G5861&lt;='State Zip Codes'!$S$4,'State Zip Codes'!$S$3,IF(G5861&lt;='State Zip Codes'!$T$4,'State Zip Codes'!$T$3,"OUT OF TERRITORY"))))),$U$3)</f>
        <v>Zone 4</v>
      </c>
    </row>
    <row r="5862" spans="1:8" x14ac:dyDescent="0.25">
      <c r="A5862" t="s">
        <v>372</v>
      </c>
      <c r="B5862">
        <v>55605</v>
      </c>
      <c r="C5862" t="str">
        <f t="shared" si="91"/>
        <v>55605</v>
      </c>
      <c r="D5862" t="s">
        <v>358</v>
      </c>
      <c r="E5862" t="s">
        <v>1418</v>
      </c>
      <c r="F5862" t="s">
        <v>4081</v>
      </c>
      <c r="G5862" s="144">
        <v>266.56824051000001</v>
      </c>
      <c r="H5862" t="str">
        <f>IF(VLOOKUP(A5862,$J$4:$K$19,2)="Y",IF(G5862&lt;='State Zip Codes'!$P$4,'State Zip Codes'!$P$3,IF(G5862&lt;='State Zip Codes'!$Q$4,'State Zip Codes'!$Q$3,IF(G5862&lt;='State Zip Codes'!$R$4,'State Zip Codes'!$R$3,IF(G5862&lt;='State Zip Codes'!$S$4,'State Zip Codes'!$S$3,IF(G5862&lt;='State Zip Codes'!$T$4,'State Zip Codes'!$T$3,"OUT OF TERRITORY"))))),$U$3)</f>
        <v>Zone 4</v>
      </c>
    </row>
    <row r="5863" spans="1:8" x14ac:dyDescent="0.25">
      <c r="A5863" t="s">
        <v>372</v>
      </c>
      <c r="B5863">
        <v>56724</v>
      </c>
      <c r="C5863" t="str">
        <f t="shared" si="91"/>
        <v>56724</v>
      </c>
      <c r="D5863" t="s">
        <v>358</v>
      </c>
      <c r="E5863" t="s">
        <v>1733</v>
      </c>
      <c r="F5863" t="s">
        <v>4082</v>
      </c>
      <c r="G5863" s="144">
        <v>267.1896117</v>
      </c>
      <c r="H5863" t="str">
        <f>IF(VLOOKUP(A5863,$J$4:$K$19,2)="Y",IF(G5863&lt;='State Zip Codes'!$P$4,'State Zip Codes'!$P$3,IF(G5863&lt;='State Zip Codes'!$Q$4,'State Zip Codes'!$Q$3,IF(G5863&lt;='State Zip Codes'!$R$4,'State Zip Codes'!$R$3,IF(G5863&lt;='State Zip Codes'!$S$4,'State Zip Codes'!$S$3,IF(G5863&lt;='State Zip Codes'!$T$4,'State Zip Codes'!$T$3,"OUT OF TERRITORY"))))),$U$3)</f>
        <v>Zone 4</v>
      </c>
    </row>
    <row r="5864" spans="1:8" x14ac:dyDescent="0.25">
      <c r="A5864" t="s">
        <v>372</v>
      </c>
      <c r="B5864">
        <v>56738</v>
      </c>
      <c r="C5864" t="str">
        <f t="shared" si="91"/>
        <v>56738</v>
      </c>
      <c r="D5864" t="s">
        <v>358</v>
      </c>
      <c r="E5864" t="s">
        <v>1733</v>
      </c>
      <c r="F5864" t="s">
        <v>4083</v>
      </c>
      <c r="G5864" s="144">
        <v>268.43235407999998</v>
      </c>
      <c r="H5864" t="str">
        <f>IF(VLOOKUP(A5864,$J$4:$K$19,2)="Y",IF(G5864&lt;='State Zip Codes'!$P$4,'State Zip Codes'!$P$3,IF(G5864&lt;='State Zip Codes'!$Q$4,'State Zip Codes'!$Q$3,IF(G5864&lt;='State Zip Codes'!$R$4,'State Zip Codes'!$R$3,IF(G5864&lt;='State Zip Codes'!$S$4,'State Zip Codes'!$S$3,IF(G5864&lt;='State Zip Codes'!$T$4,'State Zip Codes'!$T$3,"OUT OF TERRITORY"))))),$U$3)</f>
        <v>Zone 4</v>
      </c>
    </row>
    <row r="5865" spans="1:8" x14ac:dyDescent="0.25">
      <c r="A5865" t="s">
        <v>372</v>
      </c>
      <c r="B5865">
        <v>56737</v>
      </c>
      <c r="C5865" t="str">
        <f t="shared" si="91"/>
        <v>56737</v>
      </c>
      <c r="D5865" t="s">
        <v>358</v>
      </c>
      <c r="E5865" t="s">
        <v>1733</v>
      </c>
      <c r="F5865" t="s">
        <v>4084</v>
      </c>
      <c r="G5865" s="144">
        <v>274.02469478999996</v>
      </c>
      <c r="H5865" t="str">
        <f>IF(VLOOKUP(A5865,$J$4:$K$19,2)="Y",IF(G5865&lt;='State Zip Codes'!$P$4,'State Zip Codes'!$P$3,IF(G5865&lt;='State Zip Codes'!$Q$4,'State Zip Codes'!$Q$3,IF(G5865&lt;='State Zip Codes'!$R$4,'State Zip Codes'!$R$3,IF(G5865&lt;='State Zip Codes'!$S$4,'State Zip Codes'!$S$3,IF(G5865&lt;='State Zip Codes'!$T$4,'State Zip Codes'!$T$3,"OUT OF TERRITORY"))))),$U$3)</f>
        <v>Zone 4</v>
      </c>
    </row>
    <row r="5866" spans="1:8" x14ac:dyDescent="0.25">
      <c r="A5866" t="s">
        <v>372</v>
      </c>
      <c r="B5866">
        <v>56760</v>
      </c>
      <c r="C5866" t="str">
        <f t="shared" si="91"/>
        <v>56760</v>
      </c>
      <c r="D5866" t="s">
        <v>358</v>
      </c>
      <c r="E5866" t="s">
        <v>1733</v>
      </c>
      <c r="F5866" t="s">
        <v>4085</v>
      </c>
      <c r="G5866" s="144">
        <v>274.02469478999996</v>
      </c>
      <c r="H5866" t="str">
        <f>IF(VLOOKUP(A5866,$J$4:$K$19,2)="Y",IF(G5866&lt;='State Zip Codes'!$P$4,'State Zip Codes'!$P$3,IF(G5866&lt;='State Zip Codes'!$Q$4,'State Zip Codes'!$Q$3,IF(G5866&lt;='State Zip Codes'!$R$4,'State Zip Codes'!$R$3,IF(G5866&lt;='State Zip Codes'!$S$4,'State Zip Codes'!$S$3,IF(G5866&lt;='State Zip Codes'!$T$4,'State Zip Codes'!$T$3,"OUT OF TERRITORY"))))),$U$3)</f>
        <v>Zone 4</v>
      </c>
    </row>
    <row r="5867" spans="1:8" x14ac:dyDescent="0.25">
      <c r="A5867" t="s">
        <v>372</v>
      </c>
      <c r="B5867">
        <v>56721</v>
      </c>
      <c r="C5867" t="str">
        <f t="shared" si="91"/>
        <v>56721</v>
      </c>
      <c r="D5867" t="s">
        <v>358</v>
      </c>
      <c r="E5867" t="s">
        <v>763</v>
      </c>
      <c r="F5867" t="s">
        <v>4086</v>
      </c>
      <c r="G5867" s="144">
        <v>274.02469478999996</v>
      </c>
      <c r="H5867" t="str">
        <f>IF(VLOOKUP(A5867,$J$4:$K$19,2)="Y",IF(G5867&lt;='State Zip Codes'!$P$4,'State Zip Codes'!$P$3,IF(G5867&lt;='State Zip Codes'!$Q$4,'State Zip Codes'!$Q$3,IF(G5867&lt;='State Zip Codes'!$R$4,'State Zip Codes'!$R$3,IF(G5867&lt;='State Zip Codes'!$S$4,'State Zip Codes'!$S$3,IF(G5867&lt;='State Zip Codes'!$T$4,'State Zip Codes'!$T$3,"OUT OF TERRITORY"))))),$U$3)</f>
        <v>Zone 4</v>
      </c>
    </row>
    <row r="5868" spans="1:8" x14ac:dyDescent="0.25">
      <c r="A5868" t="s">
        <v>372</v>
      </c>
      <c r="B5868">
        <v>56762</v>
      </c>
      <c r="C5868" t="str">
        <f t="shared" si="91"/>
        <v>56762</v>
      </c>
      <c r="D5868" t="s">
        <v>358</v>
      </c>
      <c r="E5868" t="s">
        <v>1733</v>
      </c>
      <c r="F5868" t="s">
        <v>1877</v>
      </c>
      <c r="G5868" s="144">
        <v>275.88880835999998</v>
      </c>
      <c r="H5868" t="str">
        <f>IF(VLOOKUP(A5868,$J$4:$K$19,2)="Y",IF(G5868&lt;='State Zip Codes'!$P$4,'State Zip Codes'!$P$3,IF(G5868&lt;='State Zip Codes'!$Q$4,'State Zip Codes'!$Q$3,IF(G5868&lt;='State Zip Codes'!$R$4,'State Zip Codes'!$R$3,IF(G5868&lt;='State Zip Codes'!$S$4,'State Zip Codes'!$S$3,IF(G5868&lt;='State Zip Codes'!$T$4,'State Zip Codes'!$T$3,"OUT OF TERRITORY"))))),$U$3)</f>
        <v>Zone 4</v>
      </c>
    </row>
    <row r="5869" spans="1:8" x14ac:dyDescent="0.25">
      <c r="A5869" t="s">
        <v>372</v>
      </c>
      <c r="B5869">
        <v>56761</v>
      </c>
      <c r="C5869" t="str">
        <f t="shared" si="91"/>
        <v>56761</v>
      </c>
      <c r="D5869" t="s">
        <v>358</v>
      </c>
      <c r="E5869" t="s">
        <v>4087</v>
      </c>
      <c r="F5869" t="s">
        <v>4088</v>
      </c>
      <c r="G5869" s="144">
        <v>277.75292192999996</v>
      </c>
      <c r="H5869" t="str">
        <f>IF(VLOOKUP(A5869,$J$4:$K$19,2)="Y",IF(G5869&lt;='State Zip Codes'!$P$4,'State Zip Codes'!$P$3,IF(G5869&lt;='State Zip Codes'!$Q$4,'State Zip Codes'!$Q$3,IF(G5869&lt;='State Zip Codes'!$R$4,'State Zip Codes'!$R$3,IF(G5869&lt;='State Zip Codes'!$S$4,'State Zip Codes'!$S$3,IF(G5869&lt;='State Zip Codes'!$T$4,'State Zip Codes'!$T$3,"OUT OF TERRITORY"))))),$U$3)</f>
        <v>Zone 4</v>
      </c>
    </row>
    <row r="5870" spans="1:8" x14ac:dyDescent="0.25">
      <c r="A5870" t="s">
        <v>372</v>
      </c>
      <c r="B5870">
        <v>56673</v>
      </c>
      <c r="C5870" t="str">
        <f t="shared" si="91"/>
        <v>56673</v>
      </c>
      <c r="D5870" t="s">
        <v>358</v>
      </c>
      <c r="E5870" t="s">
        <v>4087</v>
      </c>
      <c r="F5870" t="s">
        <v>4089</v>
      </c>
      <c r="G5870" s="144">
        <v>279.61703549999999</v>
      </c>
      <c r="H5870" t="str">
        <f>IF(VLOOKUP(A5870,$J$4:$K$19,2)="Y",IF(G5870&lt;='State Zip Codes'!$P$4,'State Zip Codes'!$P$3,IF(G5870&lt;='State Zip Codes'!$Q$4,'State Zip Codes'!$Q$3,IF(G5870&lt;='State Zip Codes'!$R$4,'State Zip Codes'!$R$3,IF(G5870&lt;='State Zip Codes'!$S$4,'State Zip Codes'!$S$3,IF(G5870&lt;='State Zip Codes'!$T$4,'State Zip Codes'!$T$3,"OUT OF TERRITORY"))))),$U$3)</f>
        <v>Zone 4</v>
      </c>
    </row>
    <row r="5871" spans="1:8" x14ac:dyDescent="0.25">
      <c r="A5871" t="s">
        <v>372</v>
      </c>
      <c r="B5871">
        <v>56686</v>
      </c>
      <c r="C5871" t="str">
        <f t="shared" si="91"/>
        <v>56686</v>
      </c>
      <c r="D5871" t="s">
        <v>358</v>
      </c>
      <c r="E5871" t="s">
        <v>4078</v>
      </c>
      <c r="F5871" t="s">
        <v>2699</v>
      </c>
      <c r="G5871" s="144">
        <v>282.72389145</v>
      </c>
      <c r="H5871" t="str">
        <f>IF(VLOOKUP(A5871,$J$4:$K$19,2)="Y",IF(G5871&lt;='State Zip Codes'!$P$4,'State Zip Codes'!$P$3,IF(G5871&lt;='State Zip Codes'!$Q$4,'State Zip Codes'!$Q$3,IF(G5871&lt;='State Zip Codes'!$R$4,'State Zip Codes'!$R$3,IF(G5871&lt;='State Zip Codes'!$S$4,'State Zip Codes'!$S$3,IF(G5871&lt;='State Zip Codes'!$T$4,'State Zip Codes'!$T$3,"OUT OF TERRITORY"))))),$U$3)</f>
        <v>Zone 4</v>
      </c>
    </row>
    <row r="5872" spans="1:8" x14ac:dyDescent="0.25">
      <c r="A5872" t="s">
        <v>372</v>
      </c>
      <c r="B5872">
        <v>56759</v>
      </c>
      <c r="C5872" t="str">
        <f t="shared" si="91"/>
        <v>56759</v>
      </c>
      <c r="D5872" t="s">
        <v>358</v>
      </c>
      <c r="E5872" t="s">
        <v>4087</v>
      </c>
      <c r="F5872" t="s">
        <v>4090</v>
      </c>
      <c r="G5872" s="144">
        <v>283.96663382999998</v>
      </c>
      <c r="H5872" t="str">
        <f>IF(VLOOKUP(A5872,$J$4:$K$19,2)="Y",IF(G5872&lt;='State Zip Codes'!$P$4,'State Zip Codes'!$P$3,IF(G5872&lt;='State Zip Codes'!$Q$4,'State Zip Codes'!$Q$3,IF(G5872&lt;='State Zip Codes'!$R$4,'State Zip Codes'!$R$3,IF(G5872&lt;='State Zip Codes'!$S$4,'State Zip Codes'!$S$3,IF(G5872&lt;='State Zip Codes'!$T$4,'State Zip Codes'!$T$3,"OUT OF TERRITORY"))))),$U$3)</f>
        <v>Zone 4</v>
      </c>
    </row>
    <row r="5873" spans="1:8" x14ac:dyDescent="0.25">
      <c r="A5873" t="s">
        <v>372</v>
      </c>
      <c r="B5873">
        <v>56758</v>
      </c>
      <c r="C5873" t="str">
        <f t="shared" si="91"/>
        <v>56758</v>
      </c>
      <c r="D5873" t="s">
        <v>358</v>
      </c>
      <c r="E5873" t="s">
        <v>1733</v>
      </c>
      <c r="F5873" t="s">
        <v>4091</v>
      </c>
      <c r="G5873" s="144">
        <v>283.96663382999998</v>
      </c>
      <c r="H5873" t="str">
        <f>IF(VLOOKUP(A5873,$J$4:$K$19,2)="Y",IF(G5873&lt;='State Zip Codes'!$P$4,'State Zip Codes'!$P$3,IF(G5873&lt;='State Zip Codes'!$Q$4,'State Zip Codes'!$Q$3,IF(G5873&lt;='State Zip Codes'!$R$4,'State Zip Codes'!$R$3,IF(G5873&lt;='State Zip Codes'!$S$4,'State Zip Codes'!$S$3,IF(G5873&lt;='State Zip Codes'!$T$4,'State Zip Codes'!$T$3,"OUT OF TERRITORY"))))),$U$3)</f>
        <v>Zone 4</v>
      </c>
    </row>
    <row r="5874" spans="1:8" x14ac:dyDescent="0.25">
      <c r="A5874" t="s">
        <v>372</v>
      </c>
      <c r="B5874">
        <v>56710</v>
      </c>
      <c r="C5874" t="str">
        <f t="shared" si="91"/>
        <v>56710</v>
      </c>
      <c r="D5874" t="s">
        <v>358</v>
      </c>
      <c r="E5874" t="s">
        <v>1733</v>
      </c>
      <c r="F5874" t="s">
        <v>4092</v>
      </c>
      <c r="G5874" s="144">
        <v>284.58800501999997</v>
      </c>
      <c r="H5874" t="str">
        <f>IF(VLOOKUP(A5874,$J$4:$K$19,2)="Y",IF(G5874&lt;='State Zip Codes'!$P$4,'State Zip Codes'!$P$3,IF(G5874&lt;='State Zip Codes'!$Q$4,'State Zip Codes'!$Q$3,IF(G5874&lt;='State Zip Codes'!$R$4,'State Zip Codes'!$R$3,IF(G5874&lt;='State Zip Codes'!$S$4,'State Zip Codes'!$S$3,IF(G5874&lt;='State Zip Codes'!$T$4,'State Zip Codes'!$T$3,"OUT OF TERRITORY"))))),$U$3)</f>
        <v>Zone 4</v>
      </c>
    </row>
    <row r="5875" spans="1:8" x14ac:dyDescent="0.25">
      <c r="A5875" t="s">
        <v>372</v>
      </c>
      <c r="B5875">
        <v>56751</v>
      </c>
      <c r="C5875" t="str">
        <f t="shared" si="91"/>
        <v>56751</v>
      </c>
      <c r="D5875" t="s">
        <v>358</v>
      </c>
      <c r="E5875" t="s">
        <v>4087</v>
      </c>
      <c r="F5875" t="s">
        <v>4087</v>
      </c>
      <c r="G5875" s="144">
        <v>285.20937620999996</v>
      </c>
      <c r="H5875" t="str">
        <f>IF(VLOOKUP(A5875,$J$4:$K$19,2)="Y",IF(G5875&lt;='State Zip Codes'!$P$4,'State Zip Codes'!$P$3,IF(G5875&lt;='State Zip Codes'!$Q$4,'State Zip Codes'!$Q$3,IF(G5875&lt;='State Zip Codes'!$R$4,'State Zip Codes'!$R$3,IF(G5875&lt;='State Zip Codes'!$S$4,'State Zip Codes'!$S$3,IF(G5875&lt;='State Zip Codes'!$T$4,'State Zip Codes'!$T$3,"OUT OF TERRITORY"))))),$U$3)</f>
        <v>Zone 4</v>
      </c>
    </row>
    <row r="5876" spans="1:8" x14ac:dyDescent="0.25">
      <c r="A5876" t="s">
        <v>372</v>
      </c>
      <c r="B5876">
        <v>56763</v>
      </c>
      <c r="C5876" t="str">
        <f t="shared" si="91"/>
        <v>56763</v>
      </c>
      <c r="D5876" t="s">
        <v>358</v>
      </c>
      <c r="E5876" t="s">
        <v>4087</v>
      </c>
      <c r="F5876" t="s">
        <v>4093</v>
      </c>
      <c r="G5876" s="144">
        <v>286.45211859</v>
      </c>
      <c r="H5876" t="str">
        <f>IF(VLOOKUP(A5876,$J$4:$K$19,2)="Y",IF(G5876&lt;='State Zip Codes'!$P$4,'State Zip Codes'!$P$3,IF(G5876&lt;='State Zip Codes'!$Q$4,'State Zip Codes'!$Q$3,IF(G5876&lt;='State Zip Codes'!$R$4,'State Zip Codes'!$R$3,IF(G5876&lt;='State Zip Codes'!$S$4,'State Zip Codes'!$S$3,IF(G5876&lt;='State Zip Codes'!$T$4,'State Zip Codes'!$T$3,"OUT OF TERRITORY"))))),$U$3)</f>
        <v>Zone 4</v>
      </c>
    </row>
    <row r="5877" spans="1:8" x14ac:dyDescent="0.25">
      <c r="A5877" t="s">
        <v>372</v>
      </c>
      <c r="B5877">
        <v>56744</v>
      </c>
      <c r="C5877" t="str">
        <f t="shared" si="91"/>
        <v>56744</v>
      </c>
      <c r="D5877" t="s">
        <v>358</v>
      </c>
      <c r="E5877" t="s">
        <v>1733</v>
      </c>
      <c r="F5877" t="s">
        <v>4094</v>
      </c>
      <c r="G5877" s="144">
        <v>287.07348977999999</v>
      </c>
      <c r="H5877" t="str">
        <f>IF(VLOOKUP(A5877,$J$4:$K$19,2)="Y",IF(G5877&lt;='State Zip Codes'!$P$4,'State Zip Codes'!$P$3,IF(G5877&lt;='State Zip Codes'!$Q$4,'State Zip Codes'!$Q$3,IF(G5877&lt;='State Zip Codes'!$R$4,'State Zip Codes'!$R$3,IF(G5877&lt;='State Zip Codes'!$S$4,'State Zip Codes'!$S$3,IF(G5877&lt;='State Zip Codes'!$T$4,'State Zip Codes'!$T$3,"OUT OF TERRITORY"))))),$U$3)</f>
        <v>Zone 4</v>
      </c>
    </row>
    <row r="5878" spans="1:8" x14ac:dyDescent="0.25">
      <c r="A5878" t="s">
        <v>372</v>
      </c>
      <c r="B5878">
        <v>56756</v>
      </c>
      <c r="C5878" t="str">
        <f t="shared" si="91"/>
        <v>56756</v>
      </c>
      <c r="D5878" t="s">
        <v>358</v>
      </c>
      <c r="E5878" t="s">
        <v>4087</v>
      </c>
      <c r="F5878" t="s">
        <v>4095</v>
      </c>
      <c r="G5878" s="144">
        <v>288.31623215999997</v>
      </c>
      <c r="H5878" t="str">
        <f>IF(VLOOKUP(A5878,$J$4:$K$19,2)="Y",IF(G5878&lt;='State Zip Codes'!$P$4,'State Zip Codes'!$P$3,IF(G5878&lt;='State Zip Codes'!$Q$4,'State Zip Codes'!$Q$3,IF(G5878&lt;='State Zip Codes'!$R$4,'State Zip Codes'!$R$3,IF(G5878&lt;='State Zip Codes'!$S$4,'State Zip Codes'!$S$3,IF(G5878&lt;='State Zip Codes'!$T$4,'State Zip Codes'!$T$3,"OUT OF TERRITORY"))))),$U$3)</f>
        <v>Zone 4</v>
      </c>
    </row>
    <row r="5879" spans="1:8" x14ac:dyDescent="0.25">
      <c r="A5879" t="s">
        <v>372</v>
      </c>
      <c r="B5879">
        <v>56713</v>
      </c>
      <c r="C5879" t="str">
        <f t="shared" si="91"/>
        <v>56713</v>
      </c>
      <c r="D5879" t="s">
        <v>358</v>
      </c>
      <c r="E5879" t="s">
        <v>1733</v>
      </c>
      <c r="F5879" t="s">
        <v>4096</v>
      </c>
      <c r="G5879" s="144">
        <v>288.31623215999997</v>
      </c>
      <c r="H5879" t="str">
        <f>IF(VLOOKUP(A5879,$J$4:$K$19,2)="Y",IF(G5879&lt;='State Zip Codes'!$P$4,'State Zip Codes'!$P$3,IF(G5879&lt;='State Zip Codes'!$Q$4,'State Zip Codes'!$Q$3,IF(G5879&lt;='State Zip Codes'!$R$4,'State Zip Codes'!$R$3,IF(G5879&lt;='State Zip Codes'!$S$4,'State Zip Codes'!$S$3,IF(G5879&lt;='State Zip Codes'!$T$4,'State Zip Codes'!$T$3,"OUT OF TERRITORY"))))),$U$3)</f>
        <v>Zone 4</v>
      </c>
    </row>
    <row r="5880" spans="1:8" x14ac:dyDescent="0.25">
      <c r="A5880" t="s">
        <v>372</v>
      </c>
      <c r="B5880">
        <v>56726</v>
      </c>
      <c r="C5880" t="str">
        <f t="shared" si="91"/>
        <v>56726</v>
      </c>
      <c r="D5880" t="s">
        <v>358</v>
      </c>
      <c r="E5880" t="s">
        <v>4087</v>
      </c>
      <c r="F5880" t="s">
        <v>4097</v>
      </c>
      <c r="G5880" s="144">
        <v>290.80171691999999</v>
      </c>
      <c r="H5880" t="str">
        <f>IF(VLOOKUP(A5880,$J$4:$K$19,2)="Y",IF(G5880&lt;='State Zip Codes'!$P$4,'State Zip Codes'!$P$3,IF(G5880&lt;='State Zip Codes'!$Q$4,'State Zip Codes'!$Q$3,IF(G5880&lt;='State Zip Codes'!$R$4,'State Zip Codes'!$R$3,IF(G5880&lt;='State Zip Codes'!$S$4,'State Zip Codes'!$S$3,IF(G5880&lt;='State Zip Codes'!$T$4,'State Zip Codes'!$T$3,"OUT OF TERRITORY"))))),$U$3)</f>
        <v>Zone 4</v>
      </c>
    </row>
    <row r="5881" spans="1:8" x14ac:dyDescent="0.25">
      <c r="A5881" t="s">
        <v>372</v>
      </c>
      <c r="B5881">
        <v>56757</v>
      </c>
      <c r="C5881" t="str">
        <f t="shared" si="91"/>
        <v>56757</v>
      </c>
      <c r="D5881" t="s">
        <v>358</v>
      </c>
      <c r="E5881" t="s">
        <v>1733</v>
      </c>
      <c r="F5881" t="s">
        <v>4098</v>
      </c>
      <c r="G5881" s="144">
        <v>295.77268643999997</v>
      </c>
      <c r="H5881" t="str">
        <f>IF(VLOOKUP(A5881,$J$4:$K$19,2)="Y",IF(G5881&lt;='State Zip Codes'!$P$4,'State Zip Codes'!$P$3,IF(G5881&lt;='State Zip Codes'!$Q$4,'State Zip Codes'!$Q$3,IF(G5881&lt;='State Zip Codes'!$R$4,'State Zip Codes'!$R$3,IF(G5881&lt;='State Zip Codes'!$S$4,'State Zip Codes'!$S$3,IF(G5881&lt;='State Zip Codes'!$T$4,'State Zip Codes'!$T$3,"OUT OF TERRITORY"))))),$U$3)</f>
        <v>Zone 4</v>
      </c>
    </row>
    <row r="5882" spans="1:8" x14ac:dyDescent="0.25">
      <c r="A5882" t="s">
        <v>372</v>
      </c>
      <c r="B5882">
        <v>56732</v>
      </c>
      <c r="C5882" t="str">
        <f t="shared" si="91"/>
        <v>56732</v>
      </c>
      <c r="D5882" t="s">
        <v>358</v>
      </c>
      <c r="E5882" t="s">
        <v>4099</v>
      </c>
      <c r="F5882" t="s">
        <v>4100</v>
      </c>
      <c r="G5882" s="144">
        <v>296.39405762999996</v>
      </c>
      <c r="H5882" t="str">
        <f>IF(VLOOKUP(A5882,$J$4:$K$19,2)="Y",IF(G5882&lt;='State Zip Codes'!$P$4,'State Zip Codes'!$P$3,IF(G5882&lt;='State Zip Codes'!$Q$4,'State Zip Codes'!$Q$3,IF(G5882&lt;='State Zip Codes'!$R$4,'State Zip Codes'!$R$3,IF(G5882&lt;='State Zip Codes'!$S$4,'State Zip Codes'!$S$3,IF(G5882&lt;='State Zip Codes'!$T$4,'State Zip Codes'!$T$3,"OUT OF TERRITORY"))))),$U$3)</f>
        <v>Zone 4</v>
      </c>
    </row>
    <row r="5883" spans="1:8" x14ac:dyDescent="0.25">
      <c r="A5883" t="s">
        <v>372</v>
      </c>
      <c r="B5883">
        <v>56714</v>
      </c>
      <c r="C5883" t="str">
        <f t="shared" si="91"/>
        <v>56714</v>
      </c>
      <c r="D5883" t="s">
        <v>358</v>
      </c>
      <c r="E5883" t="s">
        <v>4087</v>
      </c>
      <c r="F5883" t="s">
        <v>4101</v>
      </c>
      <c r="G5883" s="144">
        <v>299.50091357999997</v>
      </c>
      <c r="H5883" t="str">
        <f>IF(VLOOKUP(A5883,$J$4:$K$19,2)="Y",IF(G5883&lt;='State Zip Codes'!$P$4,'State Zip Codes'!$P$3,IF(G5883&lt;='State Zip Codes'!$Q$4,'State Zip Codes'!$Q$3,IF(G5883&lt;='State Zip Codes'!$R$4,'State Zip Codes'!$R$3,IF(G5883&lt;='State Zip Codes'!$S$4,'State Zip Codes'!$S$3,IF(G5883&lt;='State Zip Codes'!$T$4,'State Zip Codes'!$T$3,"OUT OF TERRITORY"))))),$U$3)</f>
        <v>Zone 4</v>
      </c>
    </row>
    <row r="5884" spans="1:8" x14ac:dyDescent="0.25">
      <c r="A5884" t="s">
        <v>372</v>
      </c>
      <c r="B5884">
        <v>56729</v>
      </c>
      <c r="C5884" t="str">
        <f t="shared" si="91"/>
        <v>56729</v>
      </c>
      <c r="D5884" t="s">
        <v>358</v>
      </c>
      <c r="E5884" t="s">
        <v>4099</v>
      </c>
      <c r="F5884" t="s">
        <v>4102</v>
      </c>
      <c r="G5884" s="144">
        <v>299.50091357999997</v>
      </c>
      <c r="H5884" t="str">
        <f>IF(VLOOKUP(A5884,$J$4:$K$19,2)="Y",IF(G5884&lt;='State Zip Codes'!$P$4,'State Zip Codes'!$P$3,IF(G5884&lt;='State Zip Codes'!$Q$4,'State Zip Codes'!$Q$3,IF(G5884&lt;='State Zip Codes'!$R$4,'State Zip Codes'!$R$3,IF(G5884&lt;='State Zip Codes'!$S$4,'State Zip Codes'!$S$3,IF(G5884&lt;='State Zip Codes'!$T$4,'State Zip Codes'!$T$3,"OUT OF TERRITORY"))))),$U$3)</f>
        <v>Zone 4</v>
      </c>
    </row>
    <row r="5885" spans="1:8" x14ac:dyDescent="0.25">
      <c r="A5885" t="s">
        <v>372</v>
      </c>
      <c r="B5885">
        <v>56733</v>
      </c>
      <c r="C5885" t="str">
        <f t="shared" si="91"/>
        <v>56733</v>
      </c>
      <c r="D5885" t="s">
        <v>358</v>
      </c>
      <c r="E5885" t="s">
        <v>4099</v>
      </c>
      <c r="F5885" t="s">
        <v>4103</v>
      </c>
      <c r="G5885" s="144">
        <v>307.57873904999997</v>
      </c>
      <c r="H5885" t="str">
        <f>IF(VLOOKUP(A5885,$J$4:$K$19,2)="Y",IF(G5885&lt;='State Zip Codes'!$P$4,'State Zip Codes'!$P$3,IF(G5885&lt;='State Zip Codes'!$Q$4,'State Zip Codes'!$Q$3,IF(G5885&lt;='State Zip Codes'!$R$4,'State Zip Codes'!$R$3,IF(G5885&lt;='State Zip Codes'!$S$4,'State Zip Codes'!$S$3,IF(G5885&lt;='State Zip Codes'!$T$4,'State Zip Codes'!$T$3,"OUT OF TERRITORY"))))),$U$3)</f>
        <v>Zone 4</v>
      </c>
    </row>
    <row r="5886" spans="1:8" x14ac:dyDescent="0.25">
      <c r="A5886" t="s">
        <v>372</v>
      </c>
      <c r="B5886">
        <v>56734</v>
      </c>
      <c r="C5886" t="str">
        <f t="shared" si="91"/>
        <v>56734</v>
      </c>
      <c r="D5886" t="s">
        <v>358</v>
      </c>
      <c r="E5886" t="s">
        <v>4099</v>
      </c>
      <c r="F5886" t="s">
        <v>4104</v>
      </c>
      <c r="G5886" s="144">
        <v>310.68559499999998</v>
      </c>
      <c r="H5886" t="str">
        <f>IF(VLOOKUP(A5886,$J$4:$K$19,2)="Y",IF(G5886&lt;='State Zip Codes'!$P$4,'State Zip Codes'!$P$3,IF(G5886&lt;='State Zip Codes'!$Q$4,'State Zip Codes'!$Q$3,IF(G5886&lt;='State Zip Codes'!$R$4,'State Zip Codes'!$R$3,IF(G5886&lt;='State Zip Codes'!$S$4,'State Zip Codes'!$S$3,IF(G5886&lt;='State Zip Codes'!$T$4,'State Zip Codes'!$T$3,"OUT OF TERRITORY"))))),$U$3)</f>
        <v>Zone 4</v>
      </c>
    </row>
    <row r="5887" spans="1:8" x14ac:dyDescent="0.25">
      <c r="A5887" t="s">
        <v>372</v>
      </c>
      <c r="B5887">
        <v>56728</v>
      </c>
      <c r="C5887" t="str">
        <f t="shared" si="91"/>
        <v>56728</v>
      </c>
      <c r="D5887" t="s">
        <v>358</v>
      </c>
      <c r="E5887" t="s">
        <v>4099</v>
      </c>
      <c r="F5887" t="s">
        <v>4105</v>
      </c>
      <c r="G5887" s="144">
        <v>316.8993069</v>
      </c>
      <c r="H5887" t="str">
        <f>IF(VLOOKUP(A5887,$J$4:$K$19,2)="Y",IF(G5887&lt;='State Zip Codes'!$P$4,'State Zip Codes'!$P$3,IF(G5887&lt;='State Zip Codes'!$Q$4,'State Zip Codes'!$Q$3,IF(G5887&lt;='State Zip Codes'!$R$4,'State Zip Codes'!$R$3,IF(G5887&lt;='State Zip Codes'!$S$4,'State Zip Codes'!$S$3,IF(G5887&lt;='State Zip Codes'!$T$4,'State Zip Codes'!$T$3,"OUT OF TERRITORY"))))),$U$3)</f>
        <v>Zone 4</v>
      </c>
    </row>
    <row r="5888" spans="1:8" x14ac:dyDescent="0.25">
      <c r="A5888" t="s">
        <v>372</v>
      </c>
      <c r="B5888">
        <v>56735</v>
      </c>
      <c r="C5888" t="str">
        <f t="shared" si="91"/>
        <v>56735</v>
      </c>
      <c r="D5888" t="s">
        <v>358</v>
      </c>
      <c r="E5888" t="s">
        <v>4099</v>
      </c>
      <c r="F5888" t="s">
        <v>3060</v>
      </c>
      <c r="G5888" s="144">
        <v>320.00616284999995</v>
      </c>
      <c r="H5888" t="str">
        <f>IF(VLOOKUP(A5888,$J$4:$K$19,2)="Y",IF(G5888&lt;='State Zip Codes'!$P$4,'State Zip Codes'!$P$3,IF(G5888&lt;='State Zip Codes'!$Q$4,'State Zip Codes'!$Q$3,IF(G5888&lt;='State Zip Codes'!$R$4,'State Zip Codes'!$R$3,IF(G5888&lt;='State Zip Codes'!$S$4,'State Zip Codes'!$S$3,IF(G5888&lt;='State Zip Codes'!$T$4,'State Zip Codes'!$T$3,"OUT OF TERRITORY"))))),$U$3)</f>
        <v>Zone 4</v>
      </c>
    </row>
    <row r="5889" spans="1:8" x14ac:dyDescent="0.25">
      <c r="A5889" t="s">
        <v>372</v>
      </c>
      <c r="B5889">
        <v>56755</v>
      </c>
      <c r="C5889" t="str">
        <f t="shared" si="91"/>
        <v>56755</v>
      </c>
      <c r="D5889" t="s">
        <v>358</v>
      </c>
      <c r="E5889" t="s">
        <v>4099</v>
      </c>
      <c r="F5889" t="s">
        <v>4106</v>
      </c>
      <c r="G5889" s="144">
        <v>329.32673069999998</v>
      </c>
      <c r="H5889" t="str">
        <f>IF(VLOOKUP(A5889,$J$4:$K$19,2)="Y",IF(G5889&lt;='State Zip Codes'!$P$4,'State Zip Codes'!$P$3,IF(G5889&lt;='State Zip Codes'!$Q$4,'State Zip Codes'!$Q$3,IF(G5889&lt;='State Zip Codes'!$R$4,'State Zip Codes'!$R$3,IF(G5889&lt;='State Zip Codes'!$S$4,'State Zip Codes'!$S$3,IF(G5889&lt;='State Zip Codes'!$T$4,'State Zip Codes'!$T$3,"OUT OF TERRITORY"))))),$U$3)</f>
        <v>Zone 4</v>
      </c>
    </row>
    <row r="5890" spans="1:8" x14ac:dyDescent="0.25">
      <c r="A5890" t="s">
        <v>372</v>
      </c>
      <c r="B5890">
        <v>56740</v>
      </c>
      <c r="C5890" t="str">
        <f t="shared" si="91"/>
        <v>56740</v>
      </c>
      <c r="D5890" t="s">
        <v>358</v>
      </c>
      <c r="E5890" t="s">
        <v>4099</v>
      </c>
      <c r="F5890" t="s">
        <v>4107</v>
      </c>
      <c r="G5890" s="144">
        <v>329.94810188999998</v>
      </c>
      <c r="H5890" t="str">
        <f>IF(VLOOKUP(A5890,$J$4:$K$19,2)="Y",IF(G5890&lt;='State Zip Codes'!$P$4,'State Zip Codes'!$P$3,IF(G5890&lt;='State Zip Codes'!$Q$4,'State Zip Codes'!$Q$3,IF(G5890&lt;='State Zip Codes'!$R$4,'State Zip Codes'!$R$3,IF(G5890&lt;='State Zip Codes'!$S$4,'State Zip Codes'!$S$3,IF(G5890&lt;='State Zip Codes'!$T$4,'State Zip Codes'!$T$3,"OUT OF TERRITORY"))))),$U$3)</f>
        <v>Zone 4</v>
      </c>
    </row>
    <row r="5891" spans="1:8" x14ac:dyDescent="0.25">
      <c r="C5891" t="str">
        <f t="shared" si="91"/>
        <v/>
      </c>
    </row>
    <row r="5892" spans="1:8" x14ac:dyDescent="0.25">
      <c r="C5892" t="str">
        <f t="shared" si="91"/>
        <v/>
      </c>
    </row>
    <row r="5893" spans="1:8" x14ac:dyDescent="0.25">
      <c r="A5893" t="s">
        <v>373</v>
      </c>
      <c r="B5893">
        <v>27601</v>
      </c>
      <c r="C5893" t="str">
        <f t="shared" ref="C5893:C5956" si="92">TRIM(CLEAN(B5893))</f>
        <v>27601</v>
      </c>
      <c r="D5893" t="s">
        <v>359</v>
      </c>
      <c r="E5893" t="s">
        <v>4108</v>
      </c>
      <c r="F5893" t="s">
        <v>2423</v>
      </c>
      <c r="G5893" s="144">
        <v>0.62137118999999996</v>
      </c>
      <c r="H5893" t="str">
        <f>IF(VLOOKUP(A5893,$J$4:$K$19,2)="Y",IF(G5893&lt;='State Zip Codes'!$P$4,'State Zip Codes'!$P$3,IF(G5893&lt;='State Zip Codes'!$Q$4,'State Zip Codes'!$Q$3,IF(G5893&lt;='State Zip Codes'!$R$4,'State Zip Codes'!$R$3,IF(G5893&lt;='State Zip Codes'!$S$4,'State Zip Codes'!$S$3,IF(G5893&lt;='State Zip Codes'!$T$4,'State Zip Codes'!$T$3,"OUT OF TERRITORY"))))),$U$3)</f>
        <v>Zone 0</v>
      </c>
    </row>
    <row r="5894" spans="1:8" x14ac:dyDescent="0.25">
      <c r="A5894" t="s">
        <v>373</v>
      </c>
      <c r="B5894">
        <v>27634</v>
      </c>
      <c r="C5894" t="str">
        <f t="shared" si="92"/>
        <v>27634</v>
      </c>
      <c r="D5894" t="s">
        <v>359</v>
      </c>
      <c r="E5894" t="s">
        <v>4108</v>
      </c>
      <c r="F5894" t="s">
        <v>2423</v>
      </c>
      <c r="G5894" s="144">
        <v>0.62137118999999996</v>
      </c>
      <c r="H5894" t="str">
        <f>IF(VLOOKUP(A5894,$J$4:$K$19,2)="Y",IF(G5894&lt;='State Zip Codes'!$P$4,'State Zip Codes'!$P$3,IF(G5894&lt;='State Zip Codes'!$Q$4,'State Zip Codes'!$Q$3,IF(G5894&lt;='State Zip Codes'!$R$4,'State Zip Codes'!$R$3,IF(G5894&lt;='State Zip Codes'!$S$4,'State Zip Codes'!$S$3,IF(G5894&lt;='State Zip Codes'!$T$4,'State Zip Codes'!$T$3,"OUT OF TERRITORY"))))),$U$3)</f>
        <v>Zone 0</v>
      </c>
    </row>
    <row r="5895" spans="1:8" x14ac:dyDescent="0.25">
      <c r="A5895" t="s">
        <v>373</v>
      </c>
      <c r="B5895">
        <v>27635</v>
      </c>
      <c r="C5895" t="str">
        <f t="shared" si="92"/>
        <v>27635</v>
      </c>
      <c r="D5895" t="s">
        <v>359</v>
      </c>
      <c r="E5895" t="s">
        <v>4108</v>
      </c>
      <c r="F5895" t="s">
        <v>2423</v>
      </c>
      <c r="G5895" s="144">
        <v>0.62137118999999996</v>
      </c>
      <c r="H5895" t="str">
        <f>IF(VLOOKUP(A5895,$J$4:$K$19,2)="Y",IF(G5895&lt;='State Zip Codes'!$P$4,'State Zip Codes'!$P$3,IF(G5895&lt;='State Zip Codes'!$Q$4,'State Zip Codes'!$Q$3,IF(G5895&lt;='State Zip Codes'!$R$4,'State Zip Codes'!$R$3,IF(G5895&lt;='State Zip Codes'!$S$4,'State Zip Codes'!$S$3,IF(G5895&lt;='State Zip Codes'!$T$4,'State Zip Codes'!$T$3,"OUT OF TERRITORY"))))),$U$3)</f>
        <v>Zone 0</v>
      </c>
    </row>
    <row r="5896" spans="1:8" x14ac:dyDescent="0.25">
      <c r="A5896" t="s">
        <v>373</v>
      </c>
      <c r="B5896">
        <v>27640</v>
      </c>
      <c r="C5896" t="str">
        <f t="shared" si="92"/>
        <v>27640</v>
      </c>
      <c r="D5896" t="s">
        <v>359</v>
      </c>
      <c r="E5896" t="s">
        <v>4108</v>
      </c>
      <c r="F5896" t="s">
        <v>2423</v>
      </c>
      <c r="G5896" s="144">
        <v>0.62137118999999996</v>
      </c>
      <c r="H5896" t="str">
        <f>IF(VLOOKUP(A5896,$J$4:$K$19,2)="Y",IF(G5896&lt;='State Zip Codes'!$P$4,'State Zip Codes'!$P$3,IF(G5896&lt;='State Zip Codes'!$Q$4,'State Zip Codes'!$Q$3,IF(G5896&lt;='State Zip Codes'!$R$4,'State Zip Codes'!$R$3,IF(G5896&lt;='State Zip Codes'!$S$4,'State Zip Codes'!$S$3,IF(G5896&lt;='State Zip Codes'!$T$4,'State Zip Codes'!$T$3,"OUT OF TERRITORY"))))),$U$3)</f>
        <v>Zone 0</v>
      </c>
    </row>
    <row r="5897" spans="1:8" x14ac:dyDescent="0.25">
      <c r="A5897" t="s">
        <v>373</v>
      </c>
      <c r="B5897">
        <v>27656</v>
      </c>
      <c r="C5897" t="str">
        <f t="shared" si="92"/>
        <v>27656</v>
      </c>
      <c r="D5897" t="s">
        <v>359</v>
      </c>
      <c r="E5897" t="s">
        <v>4108</v>
      </c>
      <c r="F5897" t="s">
        <v>2423</v>
      </c>
      <c r="G5897" s="144">
        <v>0.62137118999999996</v>
      </c>
      <c r="H5897" t="str">
        <f>IF(VLOOKUP(A5897,$J$4:$K$19,2)="Y",IF(G5897&lt;='State Zip Codes'!$P$4,'State Zip Codes'!$P$3,IF(G5897&lt;='State Zip Codes'!$Q$4,'State Zip Codes'!$Q$3,IF(G5897&lt;='State Zip Codes'!$R$4,'State Zip Codes'!$R$3,IF(G5897&lt;='State Zip Codes'!$S$4,'State Zip Codes'!$S$3,IF(G5897&lt;='State Zip Codes'!$T$4,'State Zip Codes'!$T$3,"OUT OF TERRITORY"))))),$U$3)</f>
        <v>Zone 0</v>
      </c>
    </row>
    <row r="5898" spans="1:8" x14ac:dyDescent="0.25">
      <c r="A5898" t="s">
        <v>373</v>
      </c>
      <c r="B5898">
        <v>27668</v>
      </c>
      <c r="C5898" t="str">
        <f t="shared" si="92"/>
        <v>27668</v>
      </c>
      <c r="D5898" t="s">
        <v>359</v>
      </c>
      <c r="E5898" t="s">
        <v>4108</v>
      </c>
      <c r="F5898" t="s">
        <v>2423</v>
      </c>
      <c r="G5898" s="144">
        <v>0.62137118999999996</v>
      </c>
      <c r="H5898" t="str">
        <f>IF(VLOOKUP(A5898,$J$4:$K$19,2)="Y",IF(G5898&lt;='State Zip Codes'!$P$4,'State Zip Codes'!$P$3,IF(G5898&lt;='State Zip Codes'!$Q$4,'State Zip Codes'!$Q$3,IF(G5898&lt;='State Zip Codes'!$R$4,'State Zip Codes'!$R$3,IF(G5898&lt;='State Zip Codes'!$S$4,'State Zip Codes'!$S$3,IF(G5898&lt;='State Zip Codes'!$T$4,'State Zip Codes'!$T$3,"OUT OF TERRITORY"))))),$U$3)</f>
        <v>Zone 0</v>
      </c>
    </row>
    <row r="5899" spans="1:8" x14ac:dyDescent="0.25">
      <c r="A5899" t="s">
        <v>373</v>
      </c>
      <c r="B5899">
        <v>27690</v>
      </c>
      <c r="C5899" t="str">
        <f t="shared" si="92"/>
        <v>27690</v>
      </c>
      <c r="D5899" t="s">
        <v>359</v>
      </c>
      <c r="E5899" t="s">
        <v>4108</v>
      </c>
      <c r="F5899" t="s">
        <v>2423</v>
      </c>
      <c r="G5899" s="144">
        <v>0.62137118999999996</v>
      </c>
      <c r="H5899" t="str">
        <f>IF(VLOOKUP(A5899,$J$4:$K$19,2)="Y",IF(G5899&lt;='State Zip Codes'!$P$4,'State Zip Codes'!$P$3,IF(G5899&lt;='State Zip Codes'!$Q$4,'State Zip Codes'!$Q$3,IF(G5899&lt;='State Zip Codes'!$R$4,'State Zip Codes'!$R$3,IF(G5899&lt;='State Zip Codes'!$S$4,'State Zip Codes'!$S$3,IF(G5899&lt;='State Zip Codes'!$T$4,'State Zip Codes'!$T$3,"OUT OF TERRITORY"))))),$U$3)</f>
        <v>Zone 0</v>
      </c>
    </row>
    <row r="5900" spans="1:8" x14ac:dyDescent="0.25">
      <c r="A5900" t="s">
        <v>373</v>
      </c>
      <c r="B5900">
        <v>27697</v>
      </c>
      <c r="C5900" t="str">
        <f t="shared" si="92"/>
        <v>27697</v>
      </c>
      <c r="D5900" t="s">
        <v>359</v>
      </c>
      <c r="E5900" t="s">
        <v>4108</v>
      </c>
      <c r="F5900" t="s">
        <v>2423</v>
      </c>
      <c r="G5900" s="144">
        <v>0.62137118999999996</v>
      </c>
      <c r="H5900" t="str">
        <f>IF(VLOOKUP(A5900,$J$4:$K$19,2)="Y",IF(G5900&lt;='State Zip Codes'!$P$4,'State Zip Codes'!$P$3,IF(G5900&lt;='State Zip Codes'!$Q$4,'State Zip Codes'!$Q$3,IF(G5900&lt;='State Zip Codes'!$R$4,'State Zip Codes'!$R$3,IF(G5900&lt;='State Zip Codes'!$S$4,'State Zip Codes'!$S$3,IF(G5900&lt;='State Zip Codes'!$T$4,'State Zip Codes'!$T$3,"OUT OF TERRITORY"))))),$U$3)</f>
        <v>Zone 0</v>
      </c>
    </row>
    <row r="5901" spans="1:8" x14ac:dyDescent="0.25">
      <c r="A5901" t="s">
        <v>373</v>
      </c>
      <c r="B5901">
        <v>27698</v>
      </c>
      <c r="C5901" t="str">
        <f t="shared" si="92"/>
        <v>27698</v>
      </c>
      <c r="D5901" t="s">
        <v>359</v>
      </c>
      <c r="E5901" t="s">
        <v>4108</v>
      </c>
      <c r="F5901" t="s">
        <v>2423</v>
      </c>
      <c r="G5901" s="144">
        <v>0.62137118999999996</v>
      </c>
      <c r="H5901" t="str">
        <f>IF(VLOOKUP(A5901,$J$4:$K$19,2)="Y",IF(G5901&lt;='State Zip Codes'!$P$4,'State Zip Codes'!$P$3,IF(G5901&lt;='State Zip Codes'!$Q$4,'State Zip Codes'!$Q$3,IF(G5901&lt;='State Zip Codes'!$R$4,'State Zip Codes'!$R$3,IF(G5901&lt;='State Zip Codes'!$S$4,'State Zip Codes'!$S$3,IF(G5901&lt;='State Zip Codes'!$T$4,'State Zip Codes'!$T$3,"OUT OF TERRITORY"))))),$U$3)</f>
        <v>Zone 0</v>
      </c>
    </row>
    <row r="5902" spans="1:8" x14ac:dyDescent="0.25">
      <c r="A5902" t="s">
        <v>373</v>
      </c>
      <c r="B5902">
        <v>27699</v>
      </c>
      <c r="C5902" t="str">
        <f t="shared" si="92"/>
        <v>27699</v>
      </c>
      <c r="D5902" t="s">
        <v>359</v>
      </c>
      <c r="E5902" t="s">
        <v>4108</v>
      </c>
      <c r="F5902" t="s">
        <v>2423</v>
      </c>
      <c r="G5902" s="144">
        <v>0.62137118999999996</v>
      </c>
      <c r="H5902" t="str">
        <f>IF(VLOOKUP(A5902,$J$4:$K$19,2)="Y",IF(G5902&lt;='State Zip Codes'!$P$4,'State Zip Codes'!$P$3,IF(G5902&lt;='State Zip Codes'!$Q$4,'State Zip Codes'!$Q$3,IF(G5902&lt;='State Zip Codes'!$R$4,'State Zip Codes'!$R$3,IF(G5902&lt;='State Zip Codes'!$S$4,'State Zip Codes'!$S$3,IF(G5902&lt;='State Zip Codes'!$T$4,'State Zip Codes'!$T$3,"OUT OF TERRITORY"))))),$U$3)</f>
        <v>Zone 0</v>
      </c>
    </row>
    <row r="5903" spans="1:8" x14ac:dyDescent="0.25">
      <c r="A5903" t="s">
        <v>373</v>
      </c>
      <c r="B5903">
        <v>27605</v>
      </c>
      <c r="C5903" t="str">
        <f t="shared" si="92"/>
        <v>27605</v>
      </c>
      <c r="D5903" t="s">
        <v>359</v>
      </c>
      <c r="E5903" t="s">
        <v>4108</v>
      </c>
      <c r="F5903" t="s">
        <v>2423</v>
      </c>
      <c r="G5903" s="144">
        <v>1.2427423799999999</v>
      </c>
      <c r="H5903" t="str">
        <f>IF(VLOOKUP(A5903,$J$4:$K$19,2)="Y",IF(G5903&lt;='State Zip Codes'!$P$4,'State Zip Codes'!$P$3,IF(G5903&lt;='State Zip Codes'!$Q$4,'State Zip Codes'!$Q$3,IF(G5903&lt;='State Zip Codes'!$R$4,'State Zip Codes'!$R$3,IF(G5903&lt;='State Zip Codes'!$S$4,'State Zip Codes'!$S$3,IF(G5903&lt;='State Zip Codes'!$T$4,'State Zip Codes'!$T$3,"OUT OF TERRITORY"))))),$U$3)</f>
        <v>Zone 0</v>
      </c>
    </row>
    <row r="5904" spans="1:8" x14ac:dyDescent="0.25">
      <c r="A5904" t="s">
        <v>373</v>
      </c>
      <c r="B5904">
        <v>27608</v>
      </c>
      <c r="C5904" t="str">
        <f t="shared" si="92"/>
        <v>27608</v>
      </c>
      <c r="D5904" t="s">
        <v>359</v>
      </c>
      <c r="E5904" t="s">
        <v>4108</v>
      </c>
      <c r="F5904" t="s">
        <v>2423</v>
      </c>
      <c r="G5904" s="144">
        <v>1.8641135699999998</v>
      </c>
      <c r="H5904" t="str">
        <f>IF(VLOOKUP(A5904,$J$4:$K$19,2)="Y",IF(G5904&lt;='State Zip Codes'!$P$4,'State Zip Codes'!$P$3,IF(G5904&lt;='State Zip Codes'!$Q$4,'State Zip Codes'!$Q$3,IF(G5904&lt;='State Zip Codes'!$R$4,'State Zip Codes'!$R$3,IF(G5904&lt;='State Zip Codes'!$S$4,'State Zip Codes'!$S$3,IF(G5904&lt;='State Zip Codes'!$T$4,'State Zip Codes'!$T$3,"OUT OF TERRITORY"))))),$U$3)</f>
        <v>Zone 0</v>
      </c>
    </row>
    <row r="5905" spans="1:8" x14ac:dyDescent="0.25">
      <c r="A5905" t="s">
        <v>373</v>
      </c>
      <c r="B5905">
        <v>27609</v>
      </c>
      <c r="C5905" t="str">
        <f t="shared" si="92"/>
        <v>27609</v>
      </c>
      <c r="D5905" t="s">
        <v>359</v>
      </c>
      <c r="E5905" t="s">
        <v>4108</v>
      </c>
      <c r="F5905" t="s">
        <v>2423</v>
      </c>
      <c r="G5905" s="144">
        <v>4.3495983300000001</v>
      </c>
      <c r="H5905" t="str">
        <f>IF(VLOOKUP(A5905,$J$4:$K$19,2)="Y",IF(G5905&lt;='State Zip Codes'!$P$4,'State Zip Codes'!$P$3,IF(G5905&lt;='State Zip Codes'!$Q$4,'State Zip Codes'!$Q$3,IF(G5905&lt;='State Zip Codes'!$R$4,'State Zip Codes'!$R$3,IF(G5905&lt;='State Zip Codes'!$S$4,'State Zip Codes'!$S$3,IF(G5905&lt;='State Zip Codes'!$T$4,'State Zip Codes'!$T$3,"OUT OF TERRITORY"))))),$U$3)</f>
        <v>Zone 0</v>
      </c>
    </row>
    <row r="5906" spans="1:8" x14ac:dyDescent="0.25">
      <c r="A5906" t="s">
        <v>373</v>
      </c>
      <c r="B5906">
        <v>27604</v>
      </c>
      <c r="C5906" t="str">
        <f t="shared" si="92"/>
        <v>27604</v>
      </c>
      <c r="D5906" t="s">
        <v>359</v>
      </c>
      <c r="E5906" t="s">
        <v>4108</v>
      </c>
      <c r="F5906" t="s">
        <v>2423</v>
      </c>
      <c r="G5906" s="144">
        <v>4.9709695199999997</v>
      </c>
      <c r="H5906" t="str">
        <f>IF(VLOOKUP(A5906,$J$4:$K$19,2)="Y",IF(G5906&lt;='State Zip Codes'!$P$4,'State Zip Codes'!$P$3,IF(G5906&lt;='State Zip Codes'!$Q$4,'State Zip Codes'!$Q$3,IF(G5906&lt;='State Zip Codes'!$R$4,'State Zip Codes'!$R$3,IF(G5906&lt;='State Zip Codes'!$S$4,'State Zip Codes'!$S$3,IF(G5906&lt;='State Zip Codes'!$T$4,'State Zip Codes'!$T$3,"OUT OF TERRITORY"))))),$U$3)</f>
        <v>Zone 0</v>
      </c>
    </row>
    <row r="5907" spans="1:8" x14ac:dyDescent="0.25">
      <c r="A5907" t="s">
        <v>373</v>
      </c>
      <c r="B5907">
        <v>27607</v>
      </c>
      <c r="C5907" t="str">
        <f t="shared" si="92"/>
        <v>27607</v>
      </c>
      <c r="D5907" t="s">
        <v>359</v>
      </c>
      <c r="E5907" t="s">
        <v>4108</v>
      </c>
      <c r="F5907" t="s">
        <v>2423</v>
      </c>
      <c r="G5907" s="144">
        <v>4.9709695199999997</v>
      </c>
      <c r="H5907" t="str">
        <f>IF(VLOOKUP(A5907,$J$4:$K$19,2)="Y",IF(G5907&lt;='State Zip Codes'!$P$4,'State Zip Codes'!$P$3,IF(G5907&lt;='State Zip Codes'!$Q$4,'State Zip Codes'!$Q$3,IF(G5907&lt;='State Zip Codes'!$R$4,'State Zip Codes'!$R$3,IF(G5907&lt;='State Zip Codes'!$S$4,'State Zip Codes'!$S$3,IF(G5907&lt;='State Zip Codes'!$T$4,'State Zip Codes'!$T$3,"OUT OF TERRITORY"))))),$U$3)</f>
        <v>Zone 0</v>
      </c>
    </row>
    <row r="5908" spans="1:8" x14ac:dyDescent="0.25">
      <c r="A5908" t="s">
        <v>373</v>
      </c>
      <c r="B5908">
        <v>27695</v>
      </c>
      <c r="C5908" t="str">
        <f t="shared" si="92"/>
        <v>27695</v>
      </c>
      <c r="D5908" t="s">
        <v>359</v>
      </c>
      <c r="E5908" t="s">
        <v>4108</v>
      </c>
      <c r="F5908" t="s">
        <v>2423</v>
      </c>
      <c r="G5908" s="144">
        <v>4.9709695199999997</v>
      </c>
      <c r="H5908" t="str">
        <f>IF(VLOOKUP(A5908,$J$4:$K$19,2)="Y",IF(G5908&lt;='State Zip Codes'!$P$4,'State Zip Codes'!$P$3,IF(G5908&lt;='State Zip Codes'!$Q$4,'State Zip Codes'!$Q$3,IF(G5908&lt;='State Zip Codes'!$R$4,'State Zip Codes'!$R$3,IF(G5908&lt;='State Zip Codes'!$S$4,'State Zip Codes'!$S$3,IF(G5908&lt;='State Zip Codes'!$T$4,'State Zip Codes'!$T$3,"OUT OF TERRITORY"))))),$U$3)</f>
        <v>Zone 0</v>
      </c>
    </row>
    <row r="5909" spans="1:8" x14ac:dyDescent="0.25">
      <c r="A5909" t="s">
        <v>373</v>
      </c>
      <c r="B5909">
        <v>27606</v>
      </c>
      <c r="C5909" t="str">
        <f t="shared" si="92"/>
        <v>27606</v>
      </c>
      <c r="D5909" t="s">
        <v>359</v>
      </c>
      <c r="E5909" t="s">
        <v>4108</v>
      </c>
      <c r="F5909" t="s">
        <v>2423</v>
      </c>
      <c r="G5909" s="144">
        <v>5.5923407099999993</v>
      </c>
      <c r="H5909" t="str">
        <f>IF(VLOOKUP(A5909,$J$4:$K$19,2)="Y",IF(G5909&lt;='State Zip Codes'!$P$4,'State Zip Codes'!$P$3,IF(G5909&lt;='State Zip Codes'!$Q$4,'State Zip Codes'!$Q$3,IF(G5909&lt;='State Zip Codes'!$R$4,'State Zip Codes'!$R$3,IF(G5909&lt;='State Zip Codes'!$S$4,'State Zip Codes'!$S$3,IF(G5909&lt;='State Zip Codes'!$T$4,'State Zip Codes'!$T$3,"OUT OF TERRITORY"))))),$U$3)</f>
        <v>Zone 0</v>
      </c>
    </row>
    <row r="5910" spans="1:8" x14ac:dyDescent="0.25">
      <c r="A5910" t="s">
        <v>373</v>
      </c>
      <c r="B5910">
        <v>27612</v>
      </c>
      <c r="C5910" t="str">
        <f t="shared" si="92"/>
        <v>27612</v>
      </c>
      <c r="D5910" t="s">
        <v>359</v>
      </c>
      <c r="E5910" t="s">
        <v>4108</v>
      </c>
      <c r="F5910" t="s">
        <v>2423</v>
      </c>
      <c r="G5910" s="144">
        <v>6.2137118999999998</v>
      </c>
      <c r="H5910" t="str">
        <f>IF(VLOOKUP(A5910,$J$4:$K$19,2)="Y",IF(G5910&lt;='State Zip Codes'!$P$4,'State Zip Codes'!$P$3,IF(G5910&lt;='State Zip Codes'!$Q$4,'State Zip Codes'!$Q$3,IF(G5910&lt;='State Zip Codes'!$R$4,'State Zip Codes'!$R$3,IF(G5910&lt;='State Zip Codes'!$S$4,'State Zip Codes'!$S$3,IF(G5910&lt;='State Zip Codes'!$T$4,'State Zip Codes'!$T$3,"OUT OF TERRITORY"))))),$U$3)</f>
        <v>Zone 0</v>
      </c>
    </row>
    <row r="5911" spans="1:8" x14ac:dyDescent="0.25">
      <c r="A5911" t="s">
        <v>373</v>
      </c>
      <c r="B5911">
        <v>27610</v>
      </c>
      <c r="C5911" t="str">
        <f t="shared" si="92"/>
        <v>27610</v>
      </c>
      <c r="D5911" t="s">
        <v>359</v>
      </c>
      <c r="E5911" t="s">
        <v>4108</v>
      </c>
      <c r="F5911" t="s">
        <v>2423</v>
      </c>
      <c r="G5911" s="144">
        <v>6.2137118999999998</v>
      </c>
      <c r="H5911" t="str">
        <f>IF(VLOOKUP(A5911,$J$4:$K$19,2)="Y",IF(G5911&lt;='State Zip Codes'!$P$4,'State Zip Codes'!$P$3,IF(G5911&lt;='State Zip Codes'!$Q$4,'State Zip Codes'!$Q$3,IF(G5911&lt;='State Zip Codes'!$R$4,'State Zip Codes'!$R$3,IF(G5911&lt;='State Zip Codes'!$S$4,'State Zip Codes'!$S$3,IF(G5911&lt;='State Zip Codes'!$T$4,'State Zip Codes'!$T$3,"OUT OF TERRITORY"))))),$U$3)</f>
        <v>Zone 0</v>
      </c>
    </row>
    <row r="5912" spans="1:8" x14ac:dyDescent="0.25">
      <c r="A5912" t="s">
        <v>373</v>
      </c>
      <c r="B5912">
        <v>27603</v>
      </c>
      <c r="C5912" t="str">
        <f t="shared" si="92"/>
        <v>27603</v>
      </c>
      <c r="D5912" t="s">
        <v>359</v>
      </c>
      <c r="E5912" t="s">
        <v>4108</v>
      </c>
      <c r="F5912" t="s">
        <v>2423</v>
      </c>
      <c r="G5912" s="144">
        <v>6.8350830899999995</v>
      </c>
      <c r="H5912" t="str">
        <f>IF(VLOOKUP(A5912,$J$4:$K$19,2)="Y",IF(G5912&lt;='State Zip Codes'!$P$4,'State Zip Codes'!$P$3,IF(G5912&lt;='State Zip Codes'!$Q$4,'State Zip Codes'!$Q$3,IF(G5912&lt;='State Zip Codes'!$R$4,'State Zip Codes'!$R$3,IF(G5912&lt;='State Zip Codes'!$S$4,'State Zip Codes'!$S$3,IF(G5912&lt;='State Zip Codes'!$T$4,'State Zip Codes'!$T$3,"OUT OF TERRITORY"))))),$U$3)</f>
        <v>Zone 0</v>
      </c>
    </row>
    <row r="5913" spans="1:8" x14ac:dyDescent="0.25">
      <c r="A5913" t="s">
        <v>373</v>
      </c>
      <c r="B5913">
        <v>27511</v>
      </c>
      <c r="C5913" t="str">
        <f t="shared" si="92"/>
        <v>27511</v>
      </c>
      <c r="D5913" t="s">
        <v>359</v>
      </c>
      <c r="E5913" t="s">
        <v>4108</v>
      </c>
      <c r="F5913" t="s">
        <v>1588</v>
      </c>
      <c r="G5913" s="144">
        <v>8.0778254699999987</v>
      </c>
      <c r="H5913" t="str">
        <f>IF(VLOOKUP(A5913,$J$4:$K$19,2)="Y",IF(G5913&lt;='State Zip Codes'!$P$4,'State Zip Codes'!$P$3,IF(G5913&lt;='State Zip Codes'!$Q$4,'State Zip Codes'!$Q$3,IF(G5913&lt;='State Zip Codes'!$R$4,'State Zip Codes'!$R$3,IF(G5913&lt;='State Zip Codes'!$S$4,'State Zip Codes'!$S$3,IF(G5913&lt;='State Zip Codes'!$T$4,'State Zip Codes'!$T$3,"OUT OF TERRITORY"))))),$U$3)</f>
        <v>Zone 0</v>
      </c>
    </row>
    <row r="5914" spans="1:8" x14ac:dyDescent="0.25">
      <c r="A5914" t="s">
        <v>373</v>
      </c>
      <c r="B5914">
        <v>27518</v>
      </c>
      <c r="C5914" t="str">
        <f t="shared" si="92"/>
        <v>27518</v>
      </c>
      <c r="D5914" t="s">
        <v>359</v>
      </c>
      <c r="E5914" t="s">
        <v>4108</v>
      </c>
      <c r="F5914" t="s">
        <v>1588</v>
      </c>
      <c r="G5914" s="144">
        <v>8.0778254699999987</v>
      </c>
      <c r="H5914" t="str">
        <f>IF(VLOOKUP(A5914,$J$4:$K$19,2)="Y",IF(G5914&lt;='State Zip Codes'!$P$4,'State Zip Codes'!$P$3,IF(G5914&lt;='State Zip Codes'!$Q$4,'State Zip Codes'!$Q$3,IF(G5914&lt;='State Zip Codes'!$R$4,'State Zip Codes'!$R$3,IF(G5914&lt;='State Zip Codes'!$S$4,'State Zip Codes'!$S$3,IF(G5914&lt;='State Zip Codes'!$T$4,'State Zip Codes'!$T$3,"OUT OF TERRITORY"))))),$U$3)</f>
        <v>Zone 0</v>
      </c>
    </row>
    <row r="5915" spans="1:8" x14ac:dyDescent="0.25">
      <c r="A5915" t="s">
        <v>373</v>
      </c>
      <c r="B5915">
        <v>27615</v>
      </c>
      <c r="C5915" t="str">
        <f t="shared" si="92"/>
        <v>27615</v>
      </c>
      <c r="D5915" t="s">
        <v>359</v>
      </c>
      <c r="E5915" t="s">
        <v>4108</v>
      </c>
      <c r="F5915" t="s">
        <v>2423</v>
      </c>
      <c r="G5915" s="144">
        <v>8.6991966600000001</v>
      </c>
      <c r="H5915" t="str">
        <f>IF(VLOOKUP(A5915,$J$4:$K$19,2)="Y",IF(G5915&lt;='State Zip Codes'!$P$4,'State Zip Codes'!$P$3,IF(G5915&lt;='State Zip Codes'!$Q$4,'State Zip Codes'!$Q$3,IF(G5915&lt;='State Zip Codes'!$R$4,'State Zip Codes'!$R$3,IF(G5915&lt;='State Zip Codes'!$S$4,'State Zip Codes'!$S$3,IF(G5915&lt;='State Zip Codes'!$T$4,'State Zip Codes'!$T$3,"OUT OF TERRITORY"))))),$U$3)</f>
        <v>Zone 0</v>
      </c>
    </row>
    <row r="5916" spans="1:8" x14ac:dyDescent="0.25">
      <c r="A5916" t="s">
        <v>373</v>
      </c>
      <c r="B5916">
        <v>27616</v>
      </c>
      <c r="C5916" t="str">
        <f t="shared" si="92"/>
        <v>27616</v>
      </c>
      <c r="D5916" t="s">
        <v>359</v>
      </c>
      <c r="E5916" t="s">
        <v>4108</v>
      </c>
      <c r="F5916" t="s">
        <v>2423</v>
      </c>
      <c r="G5916" s="144">
        <v>8.6991966600000001</v>
      </c>
      <c r="H5916" t="str">
        <f>IF(VLOOKUP(A5916,$J$4:$K$19,2)="Y",IF(G5916&lt;='State Zip Codes'!$P$4,'State Zip Codes'!$P$3,IF(G5916&lt;='State Zip Codes'!$Q$4,'State Zip Codes'!$Q$3,IF(G5916&lt;='State Zip Codes'!$R$4,'State Zip Codes'!$R$3,IF(G5916&lt;='State Zip Codes'!$S$4,'State Zip Codes'!$S$3,IF(G5916&lt;='State Zip Codes'!$T$4,'State Zip Codes'!$T$3,"OUT OF TERRITORY"))))),$U$3)</f>
        <v>Zone 0</v>
      </c>
    </row>
    <row r="5917" spans="1:8" x14ac:dyDescent="0.25">
      <c r="A5917" t="s">
        <v>373</v>
      </c>
      <c r="B5917">
        <v>27513</v>
      </c>
      <c r="C5917" t="str">
        <f t="shared" si="92"/>
        <v>27513</v>
      </c>
      <c r="D5917" t="s">
        <v>359</v>
      </c>
      <c r="E5917" t="s">
        <v>4108</v>
      </c>
      <c r="F5917" t="s">
        <v>1588</v>
      </c>
      <c r="G5917" s="144">
        <v>8.6991966600000001</v>
      </c>
      <c r="H5917" t="str">
        <f>IF(VLOOKUP(A5917,$J$4:$K$19,2)="Y",IF(G5917&lt;='State Zip Codes'!$P$4,'State Zip Codes'!$P$3,IF(G5917&lt;='State Zip Codes'!$Q$4,'State Zip Codes'!$Q$3,IF(G5917&lt;='State Zip Codes'!$R$4,'State Zip Codes'!$R$3,IF(G5917&lt;='State Zip Codes'!$S$4,'State Zip Codes'!$S$3,IF(G5917&lt;='State Zip Codes'!$T$4,'State Zip Codes'!$T$3,"OUT OF TERRITORY"))))),$U$3)</f>
        <v>Zone 0</v>
      </c>
    </row>
    <row r="5918" spans="1:8" x14ac:dyDescent="0.25">
      <c r="A5918" t="s">
        <v>373</v>
      </c>
      <c r="B5918">
        <v>27545</v>
      </c>
      <c r="C5918" t="str">
        <f t="shared" si="92"/>
        <v>27545</v>
      </c>
      <c r="D5918" t="s">
        <v>359</v>
      </c>
      <c r="E5918" t="s">
        <v>4108</v>
      </c>
      <c r="F5918" t="s">
        <v>4109</v>
      </c>
      <c r="G5918" s="144">
        <v>9.3205678499999998</v>
      </c>
      <c r="H5918" t="str">
        <f>IF(VLOOKUP(A5918,$J$4:$K$19,2)="Y",IF(G5918&lt;='State Zip Codes'!$P$4,'State Zip Codes'!$P$3,IF(G5918&lt;='State Zip Codes'!$Q$4,'State Zip Codes'!$Q$3,IF(G5918&lt;='State Zip Codes'!$R$4,'State Zip Codes'!$R$3,IF(G5918&lt;='State Zip Codes'!$S$4,'State Zip Codes'!$S$3,IF(G5918&lt;='State Zip Codes'!$T$4,'State Zip Codes'!$T$3,"OUT OF TERRITORY"))))),$U$3)</f>
        <v>Zone 0</v>
      </c>
    </row>
    <row r="5919" spans="1:8" x14ac:dyDescent="0.25">
      <c r="A5919" t="s">
        <v>373</v>
      </c>
      <c r="B5919">
        <v>27529</v>
      </c>
      <c r="C5919" t="str">
        <f t="shared" si="92"/>
        <v>27529</v>
      </c>
      <c r="D5919" t="s">
        <v>359</v>
      </c>
      <c r="E5919" t="s">
        <v>4108</v>
      </c>
      <c r="F5919" t="s">
        <v>3376</v>
      </c>
      <c r="G5919" s="144">
        <v>9.9419390399999994</v>
      </c>
      <c r="H5919" t="str">
        <f>IF(VLOOKUP(A5919,$J$4:$K$19,2)="Y",IF(G5919&lt;='State Zip Codes'!$P$4,'State Zip Codes'!$P$3,IF(G5919&lt;='State Zip Codes'!$Q$4,'State Zip Codes'!$Q$3,IF(G5919&lt;='State Zip Codes'!$R$4,'State Zip Codes'!$R$3,IF(G5919&lt;='State Zip Codes'!$S$4,'State Zip Codes'!$S$3,IF(G5919&lt;='State Zip Codes'!$T$4,'State Zip Codes'!$T$3,"OUT OF TERRITORY"))))),$U$3)</f>
        <v>Zone 0</v>
      </c>
    </row>
    <row r="5920" spans="1:8" x14ac:dyDescent="0.25">
      <c r="A5920" t="s">
        <v>373</v>
      </c>
      <c r="B5920">
        <v>27613</v>
      </c>
      <c r="C5920" t="str">
        <f t="shared" si="92"/>
        <v>27613</v>
      </c>
      <c r="D5920" t="s">
        <v>359</v>
      </c>
      <c r="E5920" t="s">
        <v>4108</v>
      </c>
      <c r="F5920" t="s">
        <v>2423</v>
      </c>
      <c r="G5920" s="144">
        <v>10.563310229999999</v>
      </c>
      <c r="H5920" t="str">
        <f>IF(VLOOKUP(A5920,$J$4:$K$19,2)="Y",IF(G5920&lt;='State Zip Codes'!$P$4,'State Zip Codes'!$P$3,IF(G5920&lt;='State Zip Codes'!$Q$4,'State Zip Codes'!$Q$3,IF(G5920&lt;='State Zip Codes'!$R$4,'State Zip Codes'!$R$3,IF(G5920&lt;='State Zip Codes'!$S$4,'State Zip Codes'!$S$3,IF(G5920&lt;='State Zip Codes'!$T$4,'State Zip Codes'!$T$3,"OUT OF TERRITORY"))))),$U$3)</f>
        <v>Zone 0</v>
      </c>
    </row>
    <row r="5921" spans="1:8" x14ac:dyDescent="0.25">
      <c r="A5921" t="s">
        <v>373</v>
      </c>
      <c r="B5921">
        <v>27617</v>
      </c>
      <c r="C5921" t="str">
        <f t="shared" si="92"/>
        <v>27617</v>
      </c>
      <c r="D5921" t="s">
        <v>359</v>
      </c>
      <c r="E5921" t="s">
        <v>4108</v>
      </c>
      <c r="F5921" t="s">
        <v>2423</v>
      </c>
      <c r="G5921" s="144">
        <v>11.184681419999999</v>
      </c>
      <c r="H5921" t="str">
        <f>IF(VLOOKUP(A5921,$J$4:$K$19,2)="Y",IF(G5921&lt;='State Zip Codes'!$P$4,'State Zip Codes'!$P$3,IF(G5921&lt;='State Zip Codes'!$Q$4,'State Zip Codes'!$Q$3,IF(G5921&lt;='State Zip Codes'!$R$4,'State Zip Codes'!$R$3,IF(G5921&lt;='State Zip Codes'!$S$4,'State Zip Codes'!$S$3,IF(G5921&lt;='State Zip Codes'!$T$4,'State Zip Codes'!$T$3,"OUT OF TERRITORY"))))),$U$3)</f>
        <v>Zone 0</v>
      </c>
    </row>
    <row r="5922" spans="1:8" x14ac:dyDescent="0.25">
      <c r="A5922" t="s">
        <v>373</v>
      </c>
      <c r="B5922">
        <v>27560</v>
      </c>
      <c r="C5922" t="str">
        <f t="shared" si="92"/>
        <v>27560</v>
      </c>
      <c r="D5922" t="s">
        <v>359</v>
      </c>
      <c r="E5922" t="s">
        <v>4108</v>
      </c>
      <c r="F5922" t="s">
        <v>4110</v>
      </c>
      <c r="G5922" s="144">
        <v>11.80605261</v>
      </c>
      <c r="H5922" t="str">
        <f>IF(VLOOKUP(A5922,$J$4:$K$19,2)="Y",IF(G5922&lt;='State Zip Codes'!$P$4,'State Zip Codes'!$P$3,IF(G5922&lt;='State Zip Codes'!$Q$4,'State Zip Codes'!$Q$3,IF(G5922&lt;='State Zip Codes'!$R$4,'State Zip Codes'!$R$3,IF(G5922&lt;='State Zip Codes'!$S$4,'State Zip Codes'!$S$3,IF(G5922&lt;='State Zip Codes'!$T$4,'State Zip Codes'!$T$3,"OUT OF TERRITORY"))))),$U$3)</f>
        <v>Zone 0</v>
      </c>
    </row>
    <row r="5923" spans="1:8" x14ac:dyDescent="0.25">
      <c r="A5923" t="s">
        <v>373</v>
      </c>
      <c r="B5923">
        <v>27614</v>
      </c>
      <c r="C5923" t="str">
        <f t="shared" si="92"/>
        <v>27614</v>
      </c>
      <c r="D5923" t="s">
        <v>359</v>
      </c>
      <c r="E5923" t="s">
        <v>4108</v>
      </c>
      <c r="F5923" t="s">
        <v>2423</v>
      </c>
      <c r="G5923" s="144">
        <v>11.80605261</v>
      </c>
      <c r="H5923" t="str">
        <f>IF(VLOOKUP(A5923,$J$4:$K$19,2)="Y",IF(G5923&lt;='State Zip Codes'!$P$4,'State Zip Codes'!$P$3,IF(G5923&lt;='State Zip Codes'!$Q$4,'State Zip Codes'!$Q$3,IF(G5923&lt;='State Zip Codes'!$R$4,'State Zip Codes'!$R$3,IF(G5923&lt;='State Zip Codes'!$S$4,'State Zip Codes'!$S$3,IF(G5923&lt;='State Zip Codes'!$T$4,'State Zip Codes'!$T$3,"OUT OF TERRITORY"))))),$U$3)</f>
        <v>Zone 0</v>
      </c>
    </row>
    <row r="5924" spans="1:8" x14ac:dyDescent="0.25">
      <c r="A5924" t="s">
        <v>373</v>
      </c>
      <c r="B5924">
        <v>27539</v>
      </c>
      <c r="C5924" t="str">
        <f t="shared" si="92"/>
        <v>27539</v>
      </c>
      <c r="D5924" t="s">
        <v>359</v>
      </c>
      <c r="E5924" t="s">
        <v>4108</v>
      </c>
      <c r="F5924" t="s">
        <v>4111</v>
      </c>
      <c r="G5924" s="144">
        <v>11.80605261</v>
      </c>
      <c r="H5924" t="str">
        <f>IF(VLOOKUP(A5924,$J$4:$K$19,2)="Y",IF(G5924&lt;='State Zip Codes'!$P$4,'State Zip Codes'!$P$3,IF(G5924&lt;='State Zip Codes'!$Q$4,'State Zip Codes'!$Q$3,IF(G5924&lt;='State Zip Codes'!$R$4,'State Zip Codes'!$R$3,IF(G5924&lt;='State Zip Codes'!$S$4,'State Zip Codes'!$S$3,IF(G5924&lt;='State Zip Codes'!$T$4,'State Zip Codes'!$T$3,"OUT OF TERRITORY"))))),$U$3)</f>
        <v>Zone 0</v>
      </c>
    </row>
    <row r="5925" spans="1:8" x14ac:dyDescent="0.25">
      <c r="A5925" t="s">
        <v>373</v>
      </c>
      <c r="B5925">
        <v>27528</v>
      </c>
      <c r="C5925" t="str">
        <f t="shared" si="92"/>
        <v>27528</v>
      </c>
      <c r="D5925" t="s">
        <v>359</v>
      </c>
      <c r="E5925" t="s">
        <v>4112</v>
      </c>
      <c r="F5925" t="s">
        <v>1272</v>
      </c>
      <c r="G5925" s="144">
        <v>13.670166179999999</v>
      </c>
      <c r="H5925" t="str">
        <f>IF(VLOOKUP(A5925,$J$4:$K$19,2)="Y",IF(G5925&lt;='State Zip Codes'!$P$4,'State Zip Codes'!$P$3,IF(G5925&lt;='State Zip Codes'!$Q$4,'State Zip Codes'!$Q$3,IF(G5925&lt;='State Zip Codes'!$R$4,'State Zip Codes'!$R$3,IF(G5925&lt;='State Zip Codes'!$S$4,'State Zip Codes'!$S$3,IF(G5925&lt;='State Zip Codes'!$T$4,'State Zip Codes'!$T$3,"OUT OF TERRITORY"))))),$U$3)</f>
        <v>Zone 0</v>
      </c>
    </row>
    <row r="5926" spans="1:8" x14ac:dyDescent="0.25">
      <c r="A5926" t="s">
        <v>373</v>
      </c>
      <c r="B5926">
        <v>27519</v>
      </c>
      <c r="C5926" t="str">
        <f t="shared" si="92"/>
        <v>27519</v>
      </c>
      <c r="D5926" t="s">
        <v>359</v>
      </c>
      <c r="E5926" t="s">
        <v>4108</v>
      </c>
      <c r="F5926" t="s">
        <v>1588</v>
      </c>
      <c r="G5926" s="144">
        <v>13.670166179999999</v>
      </c>
      <c r="H5926" t="str">
        <f>IF(VLOOKUP(A5926,$J$4:$K$19,2)="Y",IF(G5926&lt;='State Zip Codes'!$P$4,'State Zip Codes'!$P$3,IF(G5926&lt;='State Zip Codes'!$Q$4,'State Zip Codes'!$Q$3,IF(G5926&lt;='State Zip Codes'!$R$4,'State Zip Codes'!$R$3,IF(G5926&lt;='State Zip Codes'!$S$4,'State Zip Codes'!$S$3,IF(G5926&lt;='State Zip Codes'!$T$4,'State Zip Codes'!$T$3,"OUT OF TERRITORY"))))),$U$3)</f>
        <v>Zone 0</v>
      </c>
    </row>
    <row r="5927" spans="1:8" x14ac:dyDescent="0.25">
      <c r="A5927" t="s">
        <v>373</v>
      </c>
      <c r="B5927">
        <v>27591</v>
      </c>
      <c r="C5927" t="str">
        <f t="shared" si="92"/>
        <v>27591</v>
      </c>
      <c r="D5927" t="s">
        <v>359</v>
      </c>
      <c r="E5927" t="s">
        <v>4108</v>
      </c>
      <c r="F5927" t="s">
        <v>1282</v>
      </c>
      <c r="G5927" s="144">
        <v>13.670166179999999</v>
      </c>
      <c r="H5927" t="str">
        <f>IF(VLOOKUP(A5927,$J$4:$K$19,2)="Y",IF(G5927&lt;='State Zip Codes'!$P$4,'State Zip Codes'!$P$3,IF(G5927&lt;='State Zip Codes'!$Q$4,'State Zip Codes'!$Q$3,IF(G5927&lt;='State Zip Codes'!$R$4,'State Zip Codes'!$R$3,IF(G5927&lt;='State Zip Codes'!$S$4,'State Zip Codes'!$S$3,IF(G5927&lt;='State Zip Codes'!$T$4,'State Zip Codes'!$T$3,"OUT OF TERRITORY"))))),$U$3)</f>
        <v>Zone 0</v>
      </c>
    </row>
    <row r="5928" spans="1:8" x14ac:dyDescent="0.25">
      <c r="A5928" t="s">
        <v>373</v>
      </c>
      <c r="B5928">
        <v>27571</v>
      </c>
      <c r="C5928" t="str">
        <f t="shared" si="92"/>
        <v>27571</v>
      </c>
      <c r="D5928" t="s">
        <v>359</v>
      </c>
      <c r="E5928" t="s">
        <v>4108</v>
      </c>
      <c r="F5928" t="s">
        <v>4113</v>
      </c>
      <c r="G5928" s="144">
        <v>14.291537369999999</v>
      </c>
      <c r="H5928" t="str">
        <f>IF(VLOOKUP(A5928,$J$4:$K$19,2)="Y",IF(G5928&lt;='State Zip Codes'!$P$4,'State Zip Codes'!$P$3,IF(G5928&lt;='State Zip Codes'!$Q$4,'State Zip Codes'!$Q$3,IF(G5928&lt;='State Zip Codes'!$R$4,'State Zip Codes'!$R$3,IF(G5928&lt;='State Zip Codes'!$S$4,'State Zip Codes'!$S$3,IF(G5928&lt;='State Zip Codes'!$T$4,'State Zip Codes'!$T$3,"OUT OF TERRITORY"))))),$U$3)</f>
        <v>Zone 0</v>
      </c>
    </row>
    <row r="5929" spans="1:8" x14ac:dyDescent="0.25">
      <c r="A5929" t="s">
        <v>373</v>
      </c>
      <c r="B5929">
        <v>27703</v>
      </c>
      <c r="C5929" t="str">
        <f t="shared" si="92"/>
        <v>27703</v>
      </c>
      <c r="D5929" t="s">
        <v>359</v>
      </c>
      <c r="E5929" t="s">
        <v>4114</v>
      </c>
      <c r="F5929" t="s">
        <v>4114</v>
      </c>
      <c r="G5929" s="144">
        <v>14.291537369999999</v>
      </c>
      <c r="H5929" t="str">
        <f>IF(VLOOKUP(A5929,$J$4:$K$19,2)="Y",IF(G5929&lt;='State Zip Codes'!$P$4,'State Zip Codes'!$P$3,IF(G5929&lt;='State Zip Codes'!$Q$4,'State Zip Codes'!$Q$3,IF(G5929&lt;='State Zip Codes'!$R$4,'State Zip Codes'!$R$3,IF(G5929&lt;='State Zip Codes'!$S$4,'State Zip Codes'!$S$3,IF(G5929&lt;='State Zip Codes'!$T$4,'State Zip Codes'!$T$3,"OUT OF TERRITORY"))))),$U$3)</f>
        <v>Zone 0</v>
      </c>
    </row>
    <row r="5930" spans="1:8" x14ac:dyDescent="0.25">
      <c r="A5930" t="s">
        <v>373</v>
      </c>
      <c r="B5930">
        <v>27587</v>
      </c>
      <c r="C5930" t="str">
        <f t="shared" si="92"/>
        <v>27587</v>
      </c>
      <c r="D5930" t="s">
        <v>359</v>
      </c>
      <c r="E5930" t="s">
        <v>4108</v>
      </c>
      <c r="F5930" t="s">
        <v>4115</v>
      </c>
      <c r="G5930" s="144">
        <v>14.912908559999998</v>
      </c>
      <c r="H5930" t="str">
        <f>IF(VLOOKUP(A5930,$J$4:$K$19,2)="Y",IF(G5930&lt;='State Zip Codes'!$P$4,'State Zip Codes'!$P$3,IF(G5930&lt;='State Zip Codes'!$Q$4,'State Zip Codes'!$Q$3,IF(G5930&lt;='State Zip Codes'!$R$4,'State Zip Codes'!$R$3,IF(G5930&lt;='State Zip Codes'!$S$4,'State Zip Codes'!$S$3,IF(G5930&lt;='State Zip Codes'!$T$4,'State Zip Codes'!$T$3,"OUT OF TERRITORY"))))),$U$3)</f>
        <v>Zone 0</v>
      </c>
    </row>
    <row r="5931" spans="1:8" x14ac:dyDescent="0.25">
      <c r="A5931" t="s">
        <v>373</v>
      </c>
      <c r="B5931">
        <v>27592</v>
      </c>
      <c r="C5931" t="str">
        <f t="shared" si="92"/>
        <v>27592</v>
      </c>
      <c r="D5931" t="s">
        <v>359</v>
      </c>
      <c r="E5931" t="s">
        <v>4108</v>
      </c>
      <c r="F5931" t="s">
        <v>4116</v>
      </c>
      <c r="G5931" s="144">
        <v>14.912908559999998</v>
      </c>
      <c r="H5931" t="str">
        <f>IF(VLOOKUP(A5931,$J$4:$K$19,2)="Y",IF(G5931&lt;='State Zip Codes'!$P$4,'State Zip Codes'!$P$3,IF(G5931&lt;='State Zip Codes'!$Q$4,'State Zip Codes'!$Q$3,IF(G5931&lt;='State Zip Codes'!$R$4,'State Zip Codes'!$R$3,IF(G5931&lt;='State Zip Codes'!$S$4,'State Zip Codes'!$S$3,IF(G5931&lt;='State Zip Codes'!$T$4,'State Zip Codes'!$T$3,"OUT OF TERRITORY"))))),$U$3)</f>
        <v>Zone 0</v>
      </c>
    </row>
    <row r="5932" spans="1:8" x14ac:dyDescent="0.25">
      <c r="A5932" t="s">
        <v>373</v>
      </c>
      <c r="B5932">
        <v>27520</v>
      </c>
      <c r="C5932" t="str">
        <f t="shared" si="92"/>
        <v>27520</v>
      </c>
      <c r="D5932" t="s">
        <v>359</v>
      </c>
      <c r="E5932" t="s">
        <v>4112</v>
      </c>
      <c r="F5932" t="s">
        <v>1272</v>
      </c>
      <c r="G5932" s="144">
        <v>15.53427975</v>
      </c>
      <c r="H5932" t="str">
        <f>IF(VLOOKUP(A5932,$J$4:$K$19,2)="Y",IF(G5932&lt;='State Zip Codes'!$P$4,'State Zip Codes'!$P$3,IF(G5932&lt;='State Zip Codes'!$Q$4,'State Zip Codes'!$Q$3,IF(G5932&lt;='State Zip Codes'!$R$4,'State Zip Codes'!$R$3,IF(G5932&lt;='State Zip Codes'!$S$4,'State Zip Codes'!$S$3,IF(G5932&lt;='State Zip Codes'!$T$4,'State Zip Codes'!$T$3,"OUT OF TERRITORY"))))),$U$3)</f>
        <v>Zone 0</v>
      </c>
    </row>
    <row r="5933" spans="1:8" x14ac:dyDescent="0.25">
      <c r="A5933" t="s">
        <v>373</v>
      </c>
      <c r="B5933">
        <v>27523</v>
      </c>
      <c r="C5933" t="str">
        <f t="shared" si="92"/>
        <v>27523</v>
      </c>
      <c r="D5933" t="s">
        <v>359</v>
      </c>
      <c r="E5933" t="s">
        <v>4108</v>
      </c>
      <c r="F5933" t="s">
        <v>4111</v>
      </c>
      <c r="G5933" s="144">
        <v>15.53427975</v>
      </c>
      <c r="H5933" t="str">
        <f>IF(VLOOKUP(A5933,$J$4:$K$19,2)="Y",IF(G5933&lt;='State Zip Codes'!$P$4,'State Zip Codes'!$P$3,IF(G5933&lt;='State Zip Codes'!$Q$4,'State Zip Codes'!$Q$3,IF(G5933&lt;='State Zip Codes'!$R$4,'State Zip Codes'!$R$3,IF(G5933&lt;='State Zip Codes'!$S$4,'State Zip Codes'!$S$3,IF(G5933&lt;='State Zip Codes'!$T$4,'State Zip Codes'!$T$3,"OUT OF TERRITORY"))))),$U$3)</f>
        <v>Zone 0</v>
      </c>
    </row>
    <row r="5934" spans="1:8" x14ac:dyDescent="0.25">
      <c r="A5934" t="s">
        <v>373</v>
      </c>
      <c r="B5934">
        <v>27502</v>
      </c>
      <c r="C5934" t="str">
        <f t="shared" si="92"/>
        <v>27502</v>
      </c>
      <c r="D5934" t="s">
        <v>359</v>
      </c>
      <c r="E5934" t="s">
        <v>4108</v>
      </c>
      <c r="F5934" t="s">
        <v>4111</v>
      </c>
      <c r="G5934" s="144">
        <v>16.155650939999997</v>
      </c>
      <c r="H5934" t="str">
        <f>IF(VLOOKUP(A5934,$J$4:$K$19,2)="Y",IF(G5934&lt;='State Zip Codes'!$P$4,'State Zip Codes'!$P$3,IF(G5934&lt;='State Zip Codes'!$Q$4,'State Zip Codes'!$Q$3,IF(G5934&lt;='State Zip Codes'!$R$4,'State Zip Codes'!$R$3,IF(G5934&lt;='State Zip Codes'!$S$4,'State Zip Codes'!$S$3,IF(G5934&lt;='State Zip Codes'!$T$4,'State Zip Codes'!$T$3,"OUT OF TERRITORY"))))),$U$3)</f>
        <v>Zone 0</v>
      </c>
    </row>
    <row r="5935" spans="1:8" x14ac:dyDescent="0.25">
      <c r="A5935" t="s">
        <v>373</v>
      </c>
      <c r="B5935">
        <v>27540</v>
      </c>
      <c r="C5935" t="str">
        <f t="shared" si="92"/>
        <v>27540</v>
      </c>
      <c r="D5935" t="s">
        <v>359</v>
      </c>
      <c r="E5935" t="s">
        <v>4108</v>
      </c>
      <c r="F5935" t="s">
        <v>4117</v>
      </c>
      <c r="G5935" s="144">
        <v>17.39839332</v>
      </c>
      <c r="H5935" t="str">
        <f>IF(VLOOKUP(A5935,$J$4:$K$19,2)="Y",IF(G5935&lt;='State Zip Codes'!$P$4,'State Zip Codes'!$P$3,IF(G5935&lt;='State Zip Codes'!$Q$4,'State Zip Codes'!$Q$3,IF(G5935&lt;='State Zip Codes'!$R$4,'State Zip Codes'!$R$3,IF(G5935&lt;='State Zip Codes'!$S$4,'State Zip Codes'!$S$3,IF(G5935&lt;='State Zip Codes'!$T$4,'State Zip Codes'!$T$3,"OUT OF TERRITORY"))))),$U$3)</f>
        <v>Zone 0</v>
      </c>
    </row>
    <row r="5936" spans="1:8" x14ac:dyDescent="0.25">
      <c r="A5936" t="s">
        <v>373</v>
      </c>
      <c r="B5936">
        <v>27527</v>
      </c>
      <c r="C5936" t="str">
        <f t="shared" si="92"/>
        <v>27527</v>
      </c>
      <c r="D5936" t="s">
        <v>359</v>
      </c>
      <c r="E5936" t="s">
        <v>4112</v>
      </c>
      <c r="F5936" t="s">
        <v>1272</v>
      </c>
      <c r="G5936" s="144">
        <v>17.39839332</v>
      </c>
      <c r="H5936" t="str">
        <f>IF(VLOOKUP(A5936,$J$4:$K$19,2)="Y",IF(G5936&lt;='State Zip Codes'!$P$4,'State Zip Codes'!$P$3,IF(G5936&lt;='State Zip Codes'!$Q$4,'State Zip Codes'!$Q$3,IF(G5936&lt;='State Zip Codes'!$R$4,'State Zip Codes'!$R$3,IF(G5936&lt;='State Zip Codes'!$S$4,'State Zip Codes'!$S$3,IF(G5936&lt;='State Zip Codes'!$T$4,'State Zip Codes'!$T$3,"OUT OF TERRITORY"))))),$U$3)</f>
        <v>Zone 0</v>
      </c>
    </row>
    <row r="5937" spans="1:8" x14ac:dyDescent="0.25">
      <c r="A5937" t="s">
        <v>373</v>
      </c>
      <c r="B5937">
        <v>27713</v>
      </c>
      <c r="C5937" t="str">
        <f t="shared" si="92"/>
        <v>27713</v>
      </c>
      <c r="D5937" t="s">
        <v>359</v>
      </c>
      <c r="E5937" t="s">
        <v>4114</v>
      </c>
      <c r="F5937" t="s">
        <v>4114</v>
      </c>
      <c r="G5937" s="144">
        <v>18.019764509999998</v>
      </c>
      <c r="H5937" t="str">
        <f>IF(VLOOKUP(A5937,$J$4:$K$19,2)="Y",IF(G5937&lt;='State Zip Codes'!$P$4,'State Zip Codes'!$P$3,IF(G5937&lt;='State Zip Codes'!$Q$4,'State Zip Codes'!$Q$3,IF(G5937&lt;='State Zip Codes'!$R$4,'State Zip Codes'!$R$3,IF(G5937&lt;='State Zip Codes'!$S$4,'State Zip Codes'!$S$3,IF(G5937&lt;='State Zip Codes'!$T$4,'State Zip Codes'!$T$3,"OUT OF TERRITORY"))))),$U$3)</f>
        <v>Zone 0</v>
      </c>
    </row>
    <row r="5938" spans="1:8" x14ac:dyDescent="0.25">
      <c r="A5938" t="s">
        <v>373</v>
      </c>
      <c r="B5938">
        <v>27597</v>
      </c>
      <c r="C5938" t="str">
        <f t="shared" si="92"/>
        <v>27597</v>
      </c>
      <c r="D5938" t="s">
        <v>359</v>
      </c>
      <c r="E5938" t="s">
        <v>4108</v>
      </c>
      <c r="F5938" t="s">
        <v>4118</v>
      </c>
      <c r="G5938" s="144">
        <v>18.019764509999998</v>
      </c>
      <c r="H5938" t="str">
        <f>IF(VLOOKUP(A5938,$J$4:$K$19,2)="Y",IF(G5938&lt;='State Zip Codes'!$P$4,'State Zip Codes'!$P$3,IF(G5938&lt;='State Zip Codes'!$Q$4,'State Zip Codes'!$Q$3,IF(G5938&lt;='State Zip Codes'!$R$4,'State Zip Codes'!$R$3,IF(G5938&lt;='State Zip Codes'!$S$4,'State Zip Codes'!$S$3,IF(G5938&lt;='State Zip Codes'!$T$4,'State Zip Codes'!$T$3,"OUT OF TERRITORY"))))),$U$3)</f>
        <v>Zone 0</v>
      </c>
    </row>
    <row r="5939" spans="1:8" x14ac:dyDescent="0.25">
      <c r="A5939" t="s">
        <v>373</v>
      </c>
      <c r="B5939">
        <v>27596</v>
      </c>
      <c r="C5939" t="str">
        <f t="shared" si="92"/>
        <v>27596</v>
      </c>
      <c r="D5939" t="s">
        <v>359</v>
      </c>
      <c r="E5939" t="s">
        <v>8</v>
      </c>
      <c r="F5939" t="s">
        <v>4119</v>
      </c>
      <c r="G5939" s="144">
        <v>18.6411357</v>
      </c>
      <c r="H5939" t="str">
        <f>IF(VLOOKUP(A5939,$J$4:$K$19,2)="Y",IF(G5939&lt;='State Zip Codes'!$P$4,'State Zip Codes'!$P$3,IF(G5939&lt;='State Zip Codes'!$Q$4,'State Zip Codes'!$Q$3,IF(G5939&lt;='State Zip Codes'!$R$4,'State Zip Codes'!$R$3,IF(G5939&lt;='State Zip Codes'!$S$4,'State Zip Codes'!$S$3,IF(G5939&lt;='State Zip Codes'!$T$4,'State Zip Codes'!$T$3,"OUT OF TERRITORY"))))),$U$3)</f>
        <v>Zone 0</v>
      </c>
    </row>
    <row r="5940" spans="1:8" x14ac:dyDescent="0.25">
      <c r="A5940" t="s">
        <v>373</v>
      </c>
      <c r="B5940">
        <v>27526</v>
      </c>
      <c r="C5940" t="str">
        <f t="shared" si="92"/>
        <v>27526</v>
      </c>
      <c r="D5940" t="s">
        <v>359</v>
      </c>
      <c r="E5940" t="s">
        <v>4108</v>
      </c>
      <c r="F5940" t="s">
        <v>4120</v>
      </c>
      <c r="G5940" s="144">
        <v>19.883878079999999</v>
      </c>
      <c r="H5940" t="str">
        <f>IF(VLOOKUP(A5940,$J$4:$K$19,2)="Y",IF(G5940&lt;='State Zip Codes'!$P$4,'State Zip Codes'!$P$3,IF(G5940&lt;='State Zip Codes'!$Q$4,'State Zip Codes'!$Q$3,IF(G5940&lt;='State Zip Codes'!$R$4,'State Zip Codes'!$R$3,IF(G5940&lt;='State Zip Codes'!$S$4,'State Zip Codes'!$S$3,IF(G5940&lt;='State Zip Codes'!$T$4,'State Zip Codes'!$T$3,"OUT OF TERRITORY"))))),$U$3)</f>
        <v>Zone 0</v>
      </c>
    </row>
    <row r="5941" spans="1:8" x14ac:dyDescent="0.25">
      <c r="A5941" t="s">
        <v>373</v>
      </c>
      <c r="B5941">
        <v>27710</v>
      </c>
      <c r="C5941" t="str">
        <f t="shared" si="92"/>
        <v>27710</v>
      </c>
      <c r="D5941" t="s">
        <v>359</v>
      </c>
      <c r="E5941" t="s">
        <v>4114</v>
      </c>
      <c r="F5941" t="s">
        <v>4114</v>
      </c>
      <c r="G5941" s="144">
        <v>20.50524927</v>
      </c>
      <c r="H5941" t="str">
        <f>IF(VLOOKUP(A5941,$J$4:$K$19,2)="Y",IF(G5941&lt;='State Zip Codes'!$P$4,'State Zip Codes'!$P$3,IF(G5941&lt;='State Zip Codes'!$Q$4,'State Zip Codes'!$Q$3,IF(G5941&lt;='State Zip Codes'!$R$4,'State Zip Codes'!$R$3,IF(G5941&lt;='State Zip Codes'!$S$4,'State Zip Codes'!$S$3,IF(G5941&lt;='State Zip Codes'!$T$4,'State Zip Codes'!$T$3,"OUT OF TERRITORY"))))),$U$3)</f>
        <v>Zone 0</v>
      </c>
    </row>
    <row r="5942" spans="1:8" x14ac:dyDescent="0.25">
      <c r="A5942" t="s">
        <v>373</v>
      </c>
      <c r="B5942">
        <v>27711</v>
      </c>
      <c r="C5942" t="str">
        <f t="shared" si="92"/>
        <v>27711</v>
      </c>
      <c r="D5942" t="s">
        <v>359</v>
      </c>
      <c r="E5942" t="s">
        <v>4114</v>
      </c>
      <c r="F5942" t="s">
        <v>4114</v>
      </c>
      <c r="G5942" s="144">
        <v>20.50524927</v>
      </c>
      <c r="H5942" t="str">
        <f>IF(VLOOKUP(A5942,$J$4:$K$19,2)="Y",IF(G5942&lt;='State Zip Codes'!$P$4,'State Zip Codes'!$P$3,IF(G5942&lt;='State Zip Codes'!$Q$4,'State Zip Codes'!$Q$3,IF(G5942&lt;='State Zip Codes'!$R$4,'State Zip Codes'!$R$3,IF(G5942&lt;='State Zip Codes'!$S$4,'State Zip Codes'!$S$3,IF(G5942&lt;='State Zip Codes'!$T$4,'State Zip Codes'!$T$3,"OUT OF TERRITORY"))))),$U$3)</f>
        <v>Zone 0</v>
      </c>
    </row>
    <row r="5943" spans="1:8" x14ac:dyDescent="0.25">
      <c r="A5943" t="s">
        <v>373</v>
      </c>
      <c r="B5943">
        <v>27562</v>
      </c>
      <c r="C5943" t="str">
        <f t="shared" si="92"/>
        <v>27562</v>
      </c>
      <c r="D5943" t="s">
        <v>359</v>
      </c>
      <c r="E5943" t="s">
        <v>4108</v>
      </c>
      <c r="F5943" t="s">
        <v>4121</v>
      </c>
      <c r="G5943" s="144">
        <v>20.50524927</v>
      </c>
      <c r="H5943" t="str">
        <f>IF(VLOOKUP(A5943,$J$4:$K$19,2)="Y",IF(G5943&lt;='State Zip Codes'!$P$4,'State Zip Codes'!$P$3,IF(G5943&lt;='State Zip Codes'!$Q$4,'State Zip Codes'!$Q$3,IF(G5943&lt;='State Zip Codes'!$R$4,'State Zip Codes'!$R$3,IF(G5943&lt;='State Zip Codes'!$S$4,'State Zip Codes'!$S$3,IF(G5943&lt;='State Zip Codes'!$T$4,'State Zip Codes'!$T$3,"OUT OF TERRITORY"))))),$U$3)</f>
        <v>Zone 0</v>
      </c>
    </row>
    <row r="5944" spans="1:8" x14ac:dyDescent="0.25">
      <c r="A5944" t="s">
        <v>373</v>
      </c>
      <c r="B5944">
        <v>27704</v>
      </c>
      <c r="C5944" t="str">
        <f t="shared" si="92"/>
        <v>27704</v>
      </c>
      <c r="D5944" t="s">
        <v>359</v>
      </c>
      <c r="E5944" t="s">
        <v>4114</v>
      </c>
      <c r="F5944" t="s">
        <v>4114</v>
      </c>
      <c r="G5944" s="144">
        <v>21.126620459999998</v>
      </c>
      <c r="H5944" t="str">
        <f>IF(VLOOKUP(A5944,$J$4:$K$19,2)="Y",IF(G5944&lt;='State Zip Codes'!$P$4,'State Zip Codes'!$P$3,IF(G5944&lt;='State Zip Codes'!$Q$4,'State Zip Codes'!$Q$3,IF(G5944&lt;='State Zip Codes'!$R$4,'State Zip Codes'!$R$3,IF(G5944&lt;='State Zip Codes'!$S$4,'State Zip Codes'!$S$3,IF(G5944&lt;='State Zip Codes'!$T$4,'State Zip Codes'!$T$3,"OUT OF TERRITORY"))))),$U$3)</f>
        <v>Zone 0</v>
      </c>
    </row>
    <row r="5945" spans="1:8" x14ac:dyDescent="0.25">
      <c r="A5945" t="s">
        <v>373</v>
      </c>
      <c r="B5945">
        <v>27501</v>
      </c>
      <c r="C5945" t="str">
        <f t="shared" si="92"/>
        <v>27501</v>
      </c>
      <c r="D5945" t="s">
        <v>359</v>
      </c>
      <c r="E5945" t="s">
        <v>4122</v>
      </c>
      <c r="F5945" t="s">
        <v>4123</v>
      </c>
      <c r="G5945" s="144">
        <v>21.126620459999998</v>
      </c>
      <c r="H5945" t="str">
        <f>IF(VLOOKUP(A5945,$J$4:$K$19,2)="Y",IF(G5945&lt;='State Zip Codes'!$P$4,'State Zip Codes'!$P$3,IF(G5945&lt;='State Zip Codes'!$Q$4,'State Zip Codes'!$Q$3,IF(G5945&lt;='State Zip Codes'!$R$4,'State Zip Codes'!$R$3,IF(G5945&lt;='State Zip Codes'!$S$4,'State Zip Codes'!$S$3,IF(G5945&lt;='State Zip Codes'!$T$4,'State Zip Codes'!$T$3,"OUT OF TERRITORY"))))),$U$3)</f>
        <v>Zone 0</v>
      </c>
    </row>
    <row r="5946" spans="1:8" x14ac:dyDescent="0.25">
      <c r="A5946" t="s">
        <v>373</v>
      </c>
      <c r="B5946">
        <v>27701</v>
      </c>
      <c r="C5946" t="str">
        <f t="shared" si="92"/>
        <v>27701</v>
      </c>
      <c r="D5946" t="s">
        <v>359</v>
      </c>
      <c r="E5946" t="s">
        <v>4114</v>
      </c>
      <c r="F5946" t="s">
        <v>4114</v>
      </c>
      <c r="G5946" s="144">
        <v>21.126620459999998</v>
      </c>
      <c r="H5946" t="str">
        <f>IF(VLOOKUP(A5946,$J$4:$K$19,2)="Y",IF(G5946&lt;='State Zip Codes'!$P$4,'State Zip Codes'!$P$3,IF(G5946&lt;='State Zip Codes'!$Q$4,'State Zip Codes'!$Q$3,IF(G5946&lt;='State Zip Codes'!$R$4,'State Zip Codes'!$R$3,IF(G5946&lt;='State Zip Codes'!$S$4,'State Zip Codes'!$S$3,IF(G5946&lt;='State Zip Codes'!$T$4,'State Zip Codes'!$T$3,"OUT OF TERRITORY"))))),$U$3)</f>
        <v>Zone 0</v>
      </c>
    </row>
    <row r="5947" spans="1:8" x14ac:dyDescent="0.25">
      <c r="A5947" t="s">
        <v>373</v>
      </c>
      <c r="B5947">
        <v>27707</v>
      </c>
      <c r="C5947" t="str">
        <f t="shared" si="92"/>
        <v>27707</v>
      </c>
      <c r="D5947" t="s">
        <v>359</v>
      </c>
      <c r="E5947" t="s">
        <v>4114</v>
      </c>
      <c r="F5947" t="s">
        <v>4114</v>
      </c>
      <c r="G5947" s="144">
        <v>21.126620459999998</v>
      </c>
      <c r="H5947" t="str">
        <f>IF(VLOOKUP(A5947,$J$4:$K$19,2)="Y",IF(G5947&lt;='State Zip Codes'!$P$4,'State Zip Codes'!$P$3,IF(G5947&lt;='State Zip Codes'!$Q$4,'State Zip Codes'!$Q$3,IF(G5947&lt;='State Zip Codes'!$R$4,'State Zip Codes'!$R$3,IF(G5947&lt;='State Zip Codes'!$S$4,'State Zip Codes'!$S$3,IF(G5947&lt;='State Zip Codes'!$T$4,'State Zip Codes'!$T$3,"OUT OF TERRITORY"))))),$U$3)</f>
        <v>Zone 0</v>
      </c>
    </row>
    <row r="5948" spans="1:8" x14ac:dyDescent="0.25">
      <c r="A5948" t="s">
        <v>373</v>
      </c>
      <c r="B5948">
        <v>27708</v>
      </c>
      <c r="C5948" t="str">
        <f t="shared" si="92"/>
        <v>27708</v>
      </c>
      <c r="D5948" t="s">
        <v>359</v>
      </c>
      <c r="E5948" t="s">
        <v>4114</v>
      </c>
      <c r="F5948" t="s">
        <v>4114</v>
      </c>
      <c r="G5948" s="144">
        <v>22.369362839999997</v>
      </c>
      <c r="H5948" t="str">
        <f>IF(VLOOKUP(A5948,$J$4:$K$19,2)="Y",IF(G5948&lt;='State Zip Codes'!$P$4,'State Zip Codes'!$P$3,IF(G5948&lt;='State Zip Codes'!$Q$4,'State Zip Codes'!$Q$3,IF(G5948&lt;='State Zip Codes'!$R$4,'State Zip Codes'!$R$3,IF(G5948&lt;='State Zip Codes'!$S$4,'State Zip Codes'!$S$3,IF(G5948&lt;='State Zip Codes'!$T$4,'State Zip Codes'!$T$3,"OUT OF TERRITORY"))))),$U$3)</f>
        <v>Zone 0</v>
      </c>
    </row>
    <row r="5949" spans="1:8" x14ac:dyDescent="0.25">
      <c r="A5949" t="s">
        <v>373</v>
      </c>
      <c r="B5949">
        <v>27517</v>
      </c>
      <c r="C5949" t="str">
        <f t="shared" si="92"/>
        <v>27517</v>
      </c>
      <c r="D5949" t="s">
        <v>359</v>
      </c>
      <c r="E5949" t="s">
        <v>738</v>
      </c>
      <c r="F5949" t="s">
        <v>4124</v>
      </c>
      <c r="G5949" s="144">
        <v>22.369362839999997</v>
      </c>
      <c r="H5949" t="str">
        <f>IF(VLOOKUP(A5949,$J$4:$K$19,2)="Y",IF(G5949&lt;='State Zip Codes'!$P$4,'State Zip Codes'!$P$3,IF(G5949&lt;='State Zip Codes'!$Q$4,'State Zip Codes'!$Q$3,IF(G5949&lt;='State Zip Codes'!$R$4,'State Zip Codes'!$R$3,IF(G5949&lt;='State Zip Codes'!$S$4,'State Zip Codes'!$S$3,IF(G5949&lt;='State Zip Codes'!$T$4,'State Zip Codes'!$T$3,"OUT OF TERRITORY"))))),$U$3)</f>
        <v>Zone 0</v>
      </c>
    </row>
    <row r="5950" spans="1:8" x14ac:dyDescent="0.25">
      <c r="A5950" t="s">
        <v>373</v>
      </c>
      <c r="B5950">
        <v>27706</v>
      </c>
      <c r="C5950" t="str">
        <f t="shared" si="92"/>
        <v>27706</v>
      </c>
      <c r="D5950" t="s">
        <v>359</v>
      </c>
      <c r="E5950" t="s">
        <v>4114</v>
      </c>
      <c r="F5950" t="s">
        <v>4114</v>
      </c>
      <c r="G5950" s="144">
        <v>22.369362839999997</v>
      </c>
      <c r="H5950" t="str">
        <f>IF(VLOOKUP(A5950,$J$4:$K$19,2)="Y",IF(G5950&lt;='State Zip Codes'!$P$4,'State Zip Codes'!$P$3,IF(G5950&lt;='State Zip Codes'!$Q$4,'State Zip Codes'!$Q$3,IF(G5950&lt;='State Zip Codes'!$R$4,'State Zip Codes'!$R$3,IF(G5950&lt;='State Zip Codes'!$S$4,'State Zip Codes'!$S$3,IF(G5950&lt;='State Zip Codes'!$T$4,'State Zip Codes'!$T$3,"OUT OF TERRITORY"))))),$U$3)</f>
        <v>Zone 0</v>
      </c>
    </row>
    <row r="5951" spans="1:8" x14ac:dyDescent="0.25">
      <c r="A5951" t="s">
        <v>373</v>
      </c>
      <c r="B5951">
        <v>27522</v>
      </c>
      <c r="C5951" t="str">
        <f t="shared" si="92"/>
        <v>27522</v>
      </c>
      <c r="D5951" t="s">
        <v>359</v>
      </c>
      <c r="E5951" t="s">
        <v>1738</v>
      </c>
      <c r="F5951" t="s">
        <v>4125</v>
      </c>
      <c r="G5951" s="144">
        <v>22.369362839999997</v>
      </c>
      <c r="H5951" t="str">
        <f>IF(VLOOKUP(A5951,$J$4:$K$19,2)="Y",IF(G5951&lt;='State Zip Codes'!$P$4,'State Zip Codes'!$P$3,IF(G5951&lt;='State Zip Codes'!$Q$4,'State Zip Codes'!$Q$3,IF(G5951&lt;='State Zip Codes'!$R$4,'State Zip Codes'!$R$3,IF(G5951&lt;='State Zip Codes'!$S$4,'State Zip Codes'!$S$3,IF(G5951&lt;='State Zip Codes'!$T$4,'State Zip Codes'!$T$3,"OUT OF TERRITORY"))))),$U$3)</f>
        <v>Zone 0</v>
      </c>
    </row>
    <row r="5952" spans="1:8" x14ac:dyDescent="0.25">
      <c r="A5952" t="s">
        <v>373</v>
      </c>
      <c r="B5952">
        <v>27557</v>
      </c>
      <c r="C5952" t="str">
        <f t="shared" si="92"/>
        <v>27557</v>
      </c>
      <c r="D5952" t="s">
        <v>359</v>
      </c>
      <c r="E5952" t="s">
        <v>4126</v>
      </c>
      <c r="F5952" t="s">
        <v>4127</v>
      </c>
      <c r="G5952" s="144">
        <v>24.233476409999998</v>
      </c>
      <c r="H5952" t="str">
        <f>IF(VLOOKUP(A5952,$J$4:$K$19,2)="Y",IF(G5952&lt;='State Zip Codes'!$P$4,'State Zip Codes'!$P$3,IF(G5952&lt;='State Zip Codes'!$Q$4,'State Zip Codes'!$Q$3,IF(G5952&lt;='State Zip Codes'!$R$4,'State Zip Codes'!$R$3,IF(G5952&lt;='State Zip Codes'!$S$4,'State Zip Codes'!$S$3,IF(G5952&lt;='State Zip Codes'!$T$4,'State Zip Codes'!$T$3,"OUT OF TERRITORY"))))),$U$3)</f>
        <v>Zone 0</v>
      </c>
    </row>
    <row r="5953" spans="1:8" x14ac:dyDescent="0.25">
      <c r="A5953" t="s">
        <v>373</v>
      </c>
      <c r="B5953">
        <v>27521</v>
      </c>
      <c r="C5953" t="str">
        <f t="shared" si="92"/>
        <v>27521</v>
      </c>
      <c r="D5953" t="s">
        <v>359</v>
      </c>
      <c r="E5953" t="s">
        <v>4122</v>
      </c>
      <c r="F5953" t="s">
        <v>4128</v>
      </c>
      <c r="G5953" s="144">
        <v>24.854847599999999</v>
      </c>
      <c r="H5953" t="str">
        <f>IF(VLOOKUP(A5953,$J$4:$K$19,2)="Y",IF(G5953&lt;='State Zip Codes'!$P$4,'State Zip Codes'!$P$3,IF(G5953&lt;='State Zip Codes'!$Q$4,'State Zip Codes'!$Q$3,IF(G5953&lt;='State Zip Codes'!$R$4,'State Zip Codes'!$R$3,IF(G5953&lt;='State Zip Codes'!$S$4,'State Zip Codes'!$S$3,IF(G5953&lt;='State Zip Codes'!$T$4,'State Zip Codes'!$T$3,"OUT OF TERRITORY"))))),$U$3)</f>
        <v>Zone 0</v>
      </c>
    </row>
    <row r="5954" spans="1:8" x14ac:dyDescent="0.25">
      <c r="A5954" t="s">
        <v>373</v>
      </c>
      <c r="B5954">
        <v>27525</v>
      </c>
      <c r="C5954" t="str">
        <f t="shared" si="92"/>
        <v>27525</v>
      </c>
      <c r="D5954" t="s">
        <v>359</v>
      </c>
      <c r="E5954" t="s">
        <v>8</v>
      </c>
      <c r="F5954" t="s">
        <v>4129</v>
      </c>
      <c r="G5954" s="144">
        <v>24.854847599999999</v>
      </c>
      <c r="H5954" t="str">
        <f>IF(VLOOKUP(A5954,$J$4:$K$19,2)="Y",IF(G5954&lt;='State Zip Codes'!$P$4,'State Zip Codes'!$P$3,IF(G5954&lt;='State Zip Codes'!$Q$4,'State Zip Codes'!$Q$3,IF(G5954&lt;='State Zip Codes'!$R$4,'State Zip Codes'!$R$3,IF(G5954&lt;='State Zip Codes'!$S$4,'State Zip Codes'!$S$3,IF(G5954&lt;='State Zip Codes'!$T$4,'State Zip Codes'!$T$3,"OUT OF TERRITORY"))))),$U$3)</f>
        <v>Zone 0</v>
      </c>
    </row>
    <row r="5955" spans="1:8" x14ac:dyDescent="0.25">
      <c r="A5955" t="s">
        <v>373</v>
      </c>
      <c r="B5955">
        <v>27599</v>
      </c>
      <c r="C5955" t="str">
        <f t="shared" si="92"/>
        <v>27599</v>
      </c>
      <c r="D5955" t="s">
        <v>359</v>
      </c>
      <c r="E5955" t="s">
        <v>738</v>
      </c>
      <c r="F5955" t="s">
        <v>4124</v>
      </c>
      <c r="G5955" s="144">
        <v>24.854847599999999</v>
      </c>
      <c r="H5955" t="str">
        <f>IF(VLOOKUP(A5955,$J$4:$K$19,2)="Y",IF(G5955&lt;='State Zip Codes'!$P$4,'State Zip Codes'!$P$3,IF(G5955&lt;='State Zip Codes'!$Q$4,'State Zip Codes'!$Q$3,IF(G5955&lt;='State Zip Codes'!$R$4,'State Zip Codes'!$R$3,IF(G5955&lt;='State Zip Codes'!$S$4,'State Zip Codes'!$S$3,IF(G5955&lt;='State Zip Codes'!$T$4,'State Zip Codes'!$T$3,"OUT OF TERRITORY"))))),$U$3)</f>
        <v>Zone 0</v>
      </c>
    </row>
    <row r="5956" spans="1:8" x14ac:dyDescent="0.25">
      <c r="A5956" t="s">
        <v>373</v>
      </c>
      <c r="B5956">
        <v>27509</v>
      </c>
      <c r="C5956" t="str">
        <f t="shared" si="92"/>
        <v>27509</v>
      </c>
      <c r="D5956" t="s">
        <v>359</v>
      </c>
      <c r="E5956" t="s">
        <v>1738</v>
      </c>
      <c r="F5956" t="s">
        <v>4130</v>
      </c>
      <c r="G5956" s="144">
        <v>24.854847599999999</v>
      </c>
      <c r="H5956" t="str">
        <f>IF(VLOOKUP(A5956,$J$4:$K$19,2)="Y",IF(G5956&lt;='State Zip Codes'!$P$4,'State Zip Codes'!$P$3,IF(G5956&lt;='State Zip Codes'!$Q$4,'State Zip Codes'!$Q$3,IF(G5956&lt;='State Zip Codes'!$R$4,'State Zip Codes'!$R$3,IF(G5956&lt;='State Zip Codes'!$S$4,'State Zip Codes'!$S$3,IF(G5956&lt;='State Zip Codes'!$T$4,'State Zip Codes'!$T$3,"OUT OF TERRITORY"))))),$U$3)</f>
        <v>Zone 0</v>
      </c>
    </row>
    <row r="5957" spans="1:8" x14ac:dyDescent="0.25">
      <c r="A5957" t="s">
        <v>373</v>
      </c>
      <c r="B5957">
        <v>27508</v>
      </c>
      <c r="C5957" t="str">
        <f t="shared" ref="C5957:C6020" si="93">TRIM(CLEAN(B5957))</f>
        <v>27508</v>
      </c>
      <c r="D5957" t="s">
        <v>359</v>
      </c>
      <c r="E5957" t="s">
        <v>8</v>
      </c>
      <c r="F5957" t="s">
        <v>4131</v>
      </c>
      <c r="G5957" s="144">
        <v>25.476218789999997</v>
      </c>
      <c r="H5957" t="str">
        <f>IF(VLOOKUP(A5957,$J$4:$K$19,2)="Y",IF(G5957&lt;='State Zip Codes'!$P$4,'State Zip Codes'!$P$3,IF(G5957&lt;='State Zip Codes'!$Q$4,'State Zip Codes'!$Q$3,IF(G5957&lt;='State Zip Codes'!$R$4,'State Zip Codes'!$R$3,IF(G5957&lt;='State Zip Codes'!$S$4,'State Zip Codes'!$S$3,IF(G5957&lt;='State Zip Codes'!$T$4,'State Zip Codes'!$T$3,"OUT OF TERRITORY"))))),$U$3)</f>
        <v>Zone 0</v>
      </c>
    </row>
    <row r="5958" spans="1:8" x14ac:dyDescent="0.25">
      <c r="A5958" t="s">
        <v>373</v>
      </c>
      <c r="B5958">
        <v>27576</v>
      </c>
      <c r="C5958" t="str">
        <f t="shared" si="93"/>
        <v>27576</v>
      </c>
      <c r="D5958" t="s">
        <v>359</v>
      </c>
      <c r="E5958" t="s">
        <v>4112</v>
      </c>
      <c r="F5958" t="s">
        <v>2617</v>
      </c>
      <c r="G5958" s="144">
        <v>25.476218789999997</v>
      </c>
      <c r="H5958" t="str">
        <f>IF(VLOOKUP(A5958,$J$4:$K$19,2)="Y",IF(G5958&lt;='State Zip Codes'!$P$4,'State Zip Codes'!$P$3,IF(G5958&lt;='State Zip Codes'!$Q$4,'State Zip Codes'!$Q$3,IF(G5958&lt;='State Zip Codes'!$R$4,'State Zip Codes'!$R$3,IF(G5958&lt;='State Zip Codes'!$S$4,'State Zip Codes'!$S$3,IF(G5958&lt;='State Zip Codes'!$T$4,'State Zip Codes'!$T$3,"OUT OF TERRITORY"))))),$U$3)</f>
        <v>Zone 0</v>
      </c>
    </row>
    <row r="5959" spans="1:8" x14ac:dyDescent="0.25">
      <c r="A5959" t="s">
        <v>373</v>
      </c>
      <c r="B5959">
        <v>27514</v>
      </c>
      <c r="C5959" t="str">
        <f t="shared" si="93"/>
        <v>27514</v>
      </c>
      <c r="D5959" t="s">
        <v>359</v>
      </c>
      <c r="E5959" t="s">
        <v>738</v>
      </c>
      <c r="F5959" t="s">
        <v>4124</v>
      </c>
      <c r="G5959" s="144">
        <v>26.097589979999999</v>
      </c>
      <c r="H5959" t="str">
        <f>IF(VLOOKUP(A5959,$J$4:$K$19,2)="Y",IF(G5959&lt;='State Zip Codes'!$P$4,'State Zip Codes'!$P$3,IF(G5959&lt;='State Zip Codes'!$Q$4,'State Zip Codes'!$Q$3,IF(G5959&lt;='State Zip Codes'!$R$4,'State Zip Codes'!$R$3,IF(G5959&lt;='State Zip Codes'!$S$4,'State Zip Codes'!$S$3,IF(G5959&lt;='State Zip Codes'!$T$4,'State Zip Codes'!$T$3,"OUT OF TERRITORY"))))),$U$3)</f>
        <v>Zone 0</v>
      </c>
    </row>
    <row r="5960" spans="1:8" x14ac:dyDescent="0.25">
      <c r="A5960" t="s">
        <v>373</v>
      </c>
      <c r="B5960">
        <v>27705</v>
      </c>
      <c r="C5960" t="str">
        <f t="shared" si="93"/>
        <v>27705</v>
      </c>
      <c r="D5960" t="s">
        <v>359</v>
      </c>
      <c r="E5960" t="s">
        <v>4114</v>
      </c>
      <c r="F5960" t="s">
        <v>4114</v>
      </c>
      <c r="G5960" s="144">
        <v>26.097589979999999</v>
      </c>
      <c r="H5960" t="str">
        <f>IF(VLOOKUP(A5960,$J$4:$K$19,2)="Y",IF(G5960&lt;='State Zip Codes'!$P$4,'State Zip Codes'!$P$3,IF(G5960&lt;='State Zip Codes'!$Q$4,'State Zip Codes'!$Q$3,IF(G5960&lt;='State Zip Codes'!$R$4,'State Zip Codes'!$R$3,IF(G5960&lt;='State Zip Codes'!$S$4,'State Zip Codes'!$S$3,IF(G5960&lt;='State Zip Codes'!$T$4,'State Zip Codes'!$T$3,"OUT OF TERRITORY"))))),$U$3)</f>
        <v>Zone 0</v>
      </c>
    </row>
    <row r="5961" spans="1:8" x14ac:dyDescent="0.25">
      <c r="A5961" t="s">
        <v>373</v>
      </c>
      <c r="B5961">
        <v>27712</v>
      </c>
      <c r="C5961" t="str">
        <f t="shared" si="93"/>
        <v>27712</v>
      </c>
      <c r="D5961" t="s">
        <v>359</v>
      </c>
      <c r="E5961" t="s">
        <v>4114</v>
      </c>
      <c r="F5961" t="s">
        <v>4114</v>
      </c>
      <c r="G5961" s="144">
        <v>26.097589979999999</v>
      </c>
      <c r="H5961" t="str">
        <f>IF(VLOOKUP(A5961,$J$4:$K$19,2)="Y",IF(G5961&lt;='State Zip Codes'!$P$4,'State Zip Codes'!$P$3,IF(G5961&lt;='State Zip Codes'!$Q$4,'State Zip Codes'!$Q$3,IF(G5961&lt;='State Zip Codes'!$R$4,'State Zip Codes'!$R$3,IF(G5961&lt;='State Zip Codes'!$S$4,'State Zip Codes'!$S$3,IF(G5961&lt;='State Zip Codes'!$T$4,'State Zip Codes'!$T$3,"OUT OF TERRITORY"))))),$U$3)</f>
        <v>Zone 0</v>
      </c>
    </row>
    <row r="5962" spans="1:8" x14ac:dyDescent="0.25">
      <c r="A5962" t="s">
        <v>373</v>
      </c>
      <c r="B5962">
        <v>27504</v>
      </c>
      <c r="C5962" t="str">
        <f t="shared" si="93"/>
        <v>27504</v>
      </c>
      <c r="D5962" t="s">
        <v>359</v>
      </c>
      <c r="E5962" t="s">
        <v>4112</v>
      </c>
      <c r="F5962" t="s">
        <v>1781</v>
      </c>
      <c r="G5962" s="144">
        <v>26.097589979999999</v>
      </c>
      <c r="H5962" t="str">
        <f>IF(VLOOKUP(A5962,$J$4:$K$19,2)="Y",IF(G5962&lt;='State Zip Codes'!$P$4,'State Zip Codes'!$P$3,IF(G5962&lt;='State Zip Codes'!$Q$4,'State Zip Codes'!$Q$3,IF(G5962&lt;='State Zip Codes'!$R$4,'State Zip Codes'!$R$3,IF(G5962&lt;='State Zip Codes'!$S$4,'State Zip Codes'!$S$3,IF(G5962&lt;='State Zip Codes'!$T$4,'State Zip Codes'!$T$3,"OUT OF TERRITORY"))))),$U$3)</f>
        <v>Zone 0</v>
      </c>
    </row>
    <row r="5963" spans="1:8" x14ac:dyDescent="0.25">
      <c r="A5963" t="s">
        <v>373</v>
      </c>
      <c r="B5963">
        <v>27577</v>
      </c>
      <c r="C5963" t="str">
        <f t="shared" si="93"/>
        <v>27577</v>
      </c>
      <c r="D5963" t="s">
        <v>359</v>
      </c>
      <c r="E5963" t="s">
        <v>4112</v>
      </c>
      <c r="F5963" t="s">
        <v>2051</v>
      </c>
      <c r="G5963" s="144">
        <v>26.097589979999999</v>
      </c>
      <c r="H5963" t="str">
        <f>IF(VLOOKUP(A5963,$J$4:$K$19,2)="Y",IF(G5963&lt;='State Zip Codes'!$P$4,'State Zip Codes'!$P$3,IF(G5963&lt;='State Zip Codes'!$Q$4,'State Zip Codes'!$Q$3,IF(G5963&lt;='State Zip Codes'!$R$4,'State Zip Codes'!$R$3,IF(G5963&lt;='State Zip Codes'!$S$4,'State Zip Codes'!$S$3,IF(G5963&lt;='State Zip Codes'!$T$4,'State Zip Codes'!$T$3,"OUT OF TERRITORY"))))),$U$3)</f>
        <v>Zone 0</v>
      </c>
    </row>
    <row r="5964" spans="1:8" x14ac:dyDescent="0.25">
      <c r="A5964" t="s">
        <v>373</v>
      </c>
      <c r="B5964">
        <v>27510</v>
      </c>
      <c r="C5964" t="str">
        <f t="shared" si="93"/>
        <v>27510</v>
      </c>
      <c r="D5964" t="s">
        <v>359</v>
      </c>
      <c r="E5964" t="s">
        <v>738</v>
      </c>
      <c r="F5964" t="s">
        <v>4132</v>
      </c>
      <c r="G5964" s="144">
        <v>26.097589979999999</v>
      </c>
      <c r="H5964" t="str">
        <f>IF(VLOOKUP(A5964,$J$4:$K$19,2)="Y",IF(G5964&lt;='State Zip Codes'!$P$4,'State Zip Codes'!$P$3,IF(G5964&lt;='State Zip Codes'!$Q$4,'State Zip Codes'!$Q$3,IF(G5964&lt;='State Zip Codes'!$R$4,'State Zip Codes'!$R$3,IF(G5964&lt;='State Zip Codes'!$S$4,'State Zip Codes'!$S$3,IF(G5964&lt;='State Zip Codes'!$T$4,'State Zip Codes'!$T$3,"OUT OF TERRITORY"))))),$U$3)</f>
        <v>Zone 0</v>
      </c>
    </row>
    <row r="5965" spans="1:8" x14ac:dyDescent="0.25">
      <c r="A5965" t="s">
        <v>373</v>
      </c>
      <c r="B5965">
        <v>27559</v>
      </c>
      <c r="C5965" t="str">
        <f t="shared" si="93"/>
        <v>27559</v>
      </c>
      <c r="D5965" t="s">
        <v>359</v>
      </c>
      <c r="E5965" t="s">
        <v>2121</v>
      </c>
      <c r="F5965" t="s">
        <v>4133</v>
      </c>
      <c r="G5965" s="144">
        <v>26.71896117</v>
      </c>
      <c r="H5965" t="str">
        <f>IF(VLOOKUP(A5965,$J$4:$K$19,2)="Y",IF(G5965&lt;='State Zip Codes'!$P$4,'State Zip Codes'!$P$3,IF(G5965&lt;='State Zip Codes'!$Q$4,'State Zip Codes'!$Q$3,IF(G5965&lt;='State Zip Codes'!$R$4,'State Zip Codes'!$R$3,IF(G5965&lt;='State Zip Codes'!$S$4,'State Zip Codes'!$S$3,IF(G5965&lt;='State Zip Codes'!$T$4,'State Zip Codes'!$T$3,"OUT OF TERRITORY"))))),$U$3)</f>
        <v>Zone 0</v>
      </c>
    </row>
    <row r="5966" spans="1:8" x14ac:dyDescent="0.25">
      <c r="A5966" t="s">
        <v>373</v>
      </c>
      <c r="B5966">
        <v>27503</v>
      </c>
      <c r="C5966" t="str">
        <f t="shared" si="93"/>
        <v>27503</v>
      </c>
      <c r="D5966" t="s">
        <v>359</v>
      </c>
      <c r="E5966" t="s">
        <v>4114</v>
      </c>
      <c r="F5966" t="s">
        <v>4134</v>
      </c>
      <c r="G5966" s="144">
        <v>29.204445929999999</v>
      </c>
      <c r="H5966" t="str">
        <f>IF(VLOOKUP(A5966,$J$4:$K$19,2)="Y",IF(G5966&lt;='State Zip Codes'!$P$4,'State Zip Codes'!$P$3,IF(G5966&lt;='State Zip Codes'!$Q$4,'State Zip Codes'!$Q$3,IF(G5966&lt;='State Zip Codes'!$R$4,'State Zip Codes'!$R$3,IF(G5966&lt;='State Zip Codes'!$S$4,'State Zip Codes'!$S$3,IF(G5966&lt;='State Zip Codes'!$T$4,'State Zip Codes'!$T$3,"OUT OF TERRITORY"))))),$U$3)</f>
        <v>Zone 0</v>
      </c>
    </row>
    <row r="5967" spans="1:8" x14ac:dyDescent="0.25">
      <c r="A5967" t="s">
        <v>373</v>
      </c>
      <c r="B5967">
        <v>27524</v>
      </c>
      <c r="C5967" t="str">
        <f t="shared" si="93"/>
        <v>27524</v>
      </c>
      <c r="D5967" t="s">
        <v>359</v>
      </c>
      <c r="E5967" t="s">
        <v>4112</v>
      </c>
      <c r="F5967" t="s">
        <v>4135</v>
      </c>
      <c r="G5967" s="144">
        <v>29.204445929999999</v>
      </c>
      <c r="H5967" t="str">
        <f>IF(VLOOKUP(A5967,$J$4:$K$19,2)="Y",IF(G5967&lt;='State Zip Codes'!$P$4,'State Zip Codes'!$P$3,IF(G5967&lt;='State Zip Codes'!$Q$4,'State Zip Codes'!$Q$3,IF(G5967&lt;='State Zip Codes'!$R$4,'State Zip Codes'!$R$3,IF(G5967&lt;='State Zip Codes'!$S$4,'State Zip Codes'!$S$3,IF(G5967&lt;='State Zip Codes'!$T$4,'State Zip Codes'!$T$3,"OUT OF TERRITORY"))))),$U$3)</f>
        <v>Zone 0</v>
      </c>
    </row>
    <row r="5968" spans="1:8" x14ac:dyDescent="0.25">
      <c r="A5968" t="s">
        <v>373</v>
      </c>
      <c r="B5968">
        <v>27542</v>
      </c>
      <c r="C5968" t="str">
        <f t="shared" si="93"/>
        <v>27542</v>
      </c>
      <c r="D5968" t="s">
        <v>359</v>
      </c>
      <c r="E5968" t="s">
        <v>4112</v>
      </c>
      <c r="F5968" t="s">
        <v>4136</v>
      </c>
      <c r="G5968" s="144">
        <v>29.825817119999996</v>
      </c>
      <c r="H5968" t="str">
        <f>IF(VLOOKUP(A5968,$J$4:$K$19,2)="Y",IF(G5968&lt;='State Zip Codes'!$P$4,'State Zip Codes'!$P$3,IF(G5968&lt;='State Zip Codes'!$Q$4,'State Zip Codes'!$Q$3,IF(G5968&lt;='State Zip Codes'!$R$4,'State Zip Codes'!$R$3,IF(G5968&lt;='State Zip Codes'!$S$4,'State Zip Codes'!$S$3,IF(G5968&lt;='State Zip Codes'!$T$4,'State Zip Codes'!$T$3,"OUT OF TERRITORY"))))),$U$3)</f>
        <v>Zone 0</v>
      </c>
    </row>
    <row r="5969" spans="1:8" x14ac:dyDescent="0.25">
      <c r="A5969" t="s">
        <v>373</v>
      </c>
      <c r="B5969">
        <v>27880</v>
      </c>
      <c r="C5969" t="str">
        <f t="shared" si="93"/>
        <v>27880</v>
      </c>
      <c r="D5969" t="s">
        <v>359</v>
      </c>
      <c r="E5969" t="s">
        <v>4137</v>
      </c>
      <c r="F5969" t="s">
        <v>2323</v>
      </c>
      <c r="G5969" s="144">
        <v>29.825817119999996</v>
      </c>
      <c r="H5969" t="str">
        <f>IF(VLOOKUP(A5969,$J$4:$K$19,2)="Y",IF(G5969&lt;='State Zip Codes'!$P$4,'State Zip Codes'!$P$3,IF(G5969&lt;='State Zip Codes'!$Q$4,'State Zip Codes'!$Q$3,IF(G5969&lt;='State Zip Codes'!$R$4,'State Zip Codes'!$R$3,IF(G5969&lt;='State Zip Codes'!$S$4,'State Zip Codes'!$S$3,IF(G5969&lt;='State Zip Codes'!$T$4,'State Zip Codes'!$T$3,"OUT OF TERRITORY"))))),$U$3)</f>
        <v>Zone 0</v>
      </c>
    </row>
    <row r="5970" spans="1:8" x14ac:dyDescent="0.25">
      <c r="A5970" t="s">
        <v>373</v>
      </c>
      <c r="B5970">
        <v>27581</v>
      </c>
      <c r="C5970" t="str">
        <f t="shared" si="93"/>
        <v>27581</v>
      </c>
      <c r="D5970" t="s">
        <v>359</v>
      </c>
      <c r="E5970" t="s">
        <v>1738</v>
      </c>
      <c r="F5970" t="s">
        <v>4138</v>
      </c>
      <c r="G5970" s="144">
        <v>29.825817119999996</v>
      </c>
      <c r="H5970" t="str">
        <f>IF(VLOOKUP(A5970,$J$4:$K$19,2)="Y",IF(G5970&lt;='State Zip Codes'!$P$4,'State Zip Codes'!$P$3,IF(G5970&lt;='State Zip Codes'!$Q$4,'State Zip Codes'!$Q$3,IF(G5970&lt;='State Zip Codes'!$R$4,'State Zip Codes'!$R$3,IF(G5970&lt;='State Zip Codes'!$S$4,'State Zip Codes'!$S$3,IF(G5970&lt;='State Zip Codes'!$T$4,'State Zip Codes'!$T$3,"OUT OF TERRITORY"))))),$U$3)</f>
        <v>Zone 0</v>
      </c>
    </row>
    <row r="5971" spans="1:8" x14ac:dyDescent="0.25">
      <c r="A5971" t="s">
        <v>373</v>
      </c>
      <c r="B5971">
        <v>27544</v>
      </c>
      <c r="C5971" t="str">
        <f t="shared" si="93"/>
        <v>27544</v>
      </c>
      <c r="D5971" t="s">
        <v>359</v>
      </c>
      <c r="E5971" t="s">
        <v>4139</v>
      </c>
      <c r="F5971" t="s">
        <v>4140</v>
      </c>
      <c r="G5971" s="144">
        <v>31.068559499999999</v>
      </c>
      <c r="H5971" t="str">
        <f>IF(VLOOKUP(A5971,$J$4:$K$19,2)="Y",IF(G5971&lt;='State Zip Codes'!$P$4,'State Zip Codes'!$P$3,IF(G5971&lt;='State Zip Codes'!$Q$4,'State Zip Codes'!$Q$3,IF(G5971&lt;='State Zip Codes'!$R$4,'State Zip Codes'!$R$3,IF(G5971&lt;='State Zip Codes'!$S$4,'State Zip Codes'!$S$3,IF(G5971&lt;='State Zip Codes'!$T$4,'State Zip Codes'!$T$3,"OUT OF TERRITORY"))))),$U$3)</f>
        <v>Zone 0</v>
      </c>
    </row>
    <row r="5972" spans="1:8" x14ac:dyDescent="0.25">
      <c r="A5972" t="s">
        <v>373</v>
      </c>
      <c r="B5972">
        <v>27516</v>
      </c>
      <c r="C5972" t="str">
        <f t="shared" si="93"/>
        <v>27516</v>
      </c>
      <c r="D5972" t="s">
        <v>359</v>
      </c>
      <c r="E5972" t="s">
        <v>738</v>
      </c>
      <c r="F5972" t="s">
        <v>4124</v>
      </c>
      <c r="G5972" s="144">
        <v>31.068559499999999</v>
      </c>
      <c r="H5972" t="str">
        <f>IF(VLOOKUP(A5972,$J$4:$K$19,2)="Y",IF(G5972&lt;='State Zip Codes'!$P$4,'State Zip Codes'!$P$3,IF(G5972&lt;='State Zip Codes'!$Q$4,'State Zip Codes'!$Q$3,IF(G5972&lt;='State Zip Codes'!$R$4,'State Zip Codes'!$R$3,IF(G5972&lt;='State Zip Codes'!$S$4,'State Zip Codes'!$S$3,IF(G5972&lt;='State Zip Codes'!$T$4,'State Zip Codes'!$T$3,"OUT OF TERRITORY"))))),$U$3)</f>
        <v>Zone 0</v>
      </c>
    </row>
    <row r="5973" spans="1:8" x14ac:dyDescent="0.25">
      <c r="A5973" t="s">
        <v>373</v>
      </c>
      <c r="B5973">
        <v>27278</v>
      </c>
      <c r="C5973" t="str">
        <f t="shared" si="93"/>
        <v>27278</v>
      </c>
      <c r="D5973" t="s">
        <v>359</v>
      </c>
      <c r="E5973" t="s">
        <v>738</v>
      </c>
      <c r="F5973" t="s">
        <v>843</v>
      </c>
      <c r="G5973" s="144">
        <v>31.068559499999999</v>
      </c>
      <c r="H5973" t="str">
        <f>IF(VLOOKUP(A5973,$J$4:$K$19,2)="Y",IF(G5973&lt;='State Zip Codes'!$P$4,'State Zip Codes'!$P$3,IF(G5973&lt;='State Zip Codes'!$Q$4,'State Zip Codes'!$Q$3,IF(G5973&lt;='State Zip Codes'!$R$4,'State Zip Codes'!$R$3,IF(G5973&lt;='State Zip Codes'!$S$4,'State Zip Codes'!$S$3,IF(G5973&lt;='State Zip Codes'!$T$4,'State Zip Codes'!$T$3,"OUT OF TERRITORY"))))),$U$3)</f>
        <v>Zone 0</v>
      </c>
    </row>
    <row r="5974" spans="1:8" x14ac:dyDescent="0.25">
      <c r="A5974" t="s">
        <v>373</v>
      </c>
      <c r="B5974">
        <v>27807</v>
      </c>
      <c r="C5974" t="str">
        <f t="shared" si="93"/>
        <v>27807</v>
      </c>
      <c r="D5974" t="s">
        <v>359</v>
      </c>
      <c r="E5974" t="s">
        <v>4126</v>
      </c>
      <c r="F5974" t="s">
        <v>441</v>
      </c>
      <c r="G5974" s="144">
        <v>31.068559499999999</v>
      </c>
      <c r="H5974" t="str">
        <f>IF(VLOOKUP(A5974,$J$4:$K$19,2)="Y",IF(G5974&lt;='State Zip Codes'!$P$4,'State Zip Codes'!$P$3,IF(G5974&lt;='State Zip Codes'!$Q$4,'State Zip Codes'!$Q$3,IF(G5974&lt;='State Zip Codes'!$R$4,'State Zip Codes'!$R$3,IF(G5974&lt;='State Zip Codes'!$S$4,'State Zip Codes'!$S$3,IF(G5974&lt;='State Zip Codes'!$T$4,'State Zip Codes'!$T$3,"OUT OF TERRITORY"))))),$U$3)</f>
        <v>Zone 0</v>
      </c>
    </row>
    <row r="5975" spans="1:8" x14ac:dyDescent="0.25">
      <c r="A5975" t="s">
        <v>373</v>
      </c>
      <c r="B5975">
        <v>27882</v>
      </c>
      <c r="C5975" t="str">
        <f t="shared" si="93"/>
        <v>27882</v>
      </c>
      <c r="D5975" t="s">
        <v>359</v>
      </c>
      <c r="E5975" t="s">
        <v>4126</v>
      </c>
      <c r="F5975" t="s">
        <v>4141</v>
      </c>
      <c r="G5975" s="144">
        <v>31.689930689999997</v>
      </c>
      <c r="H5975" t="str">
        <f>IF(VLOOKUP(A5975,$J$4:$K$19,2)="Y",IF(G5975&lt;='State Zip Codes'!$P$4,'State Zip Codes'!$P$3,IF(G5975&lt;='State Zip Codes'!$Q$4,'State Zip Codes'!$Q$3,IF(G5975&lt;='State Zip Codes'!$R$4,'State Zip Codes'!$R$3,IF(G5975&lt;='State Zip Codes'!$S$4,'State Zip Codes'!$S$3,IF(G5975&lt;='State Zip Codes'!$T$4,'State Zip Codes'!$T$3,"OUT OF TERRITORY"))))),$U$3)</f>
        <v>Zone 0</v>
      </c>
    </row>
    <row r="5976" spans="1:8" x14ac:dyDescent="0.25">
      <c r="A5976" t="s">
        <v>373</v>
      </c>
      <c r="B5976">
        <v>27549</v>
      </c>
      <c r="C5976" t="str">
        <f t="shared" si="93"/>
        <v>27549</v>
      </c>
      <c r="D5976" t="s">
        <v>359</v>
      </c>
      <c r="E5976" t="s">
        <v>8</v>
      </c>
      <c r="F5976" t="s">
        <v>4142</v>
      </c>
      <c r="G5976" s="144">
        <v>31.689930689999997</v>
      </c>
      <c r="H5976" t="str">
        <f>IF(VLOOKUP(A5976,$J$4:$K$19,2)="Y",IF(G5976&lt;='State Zip Codes'!$P$4,'State Zip Codes'!$P$3,IF(G5976&lt;='State Zip Codes'!$Q$4,'State Zip Codes'!$Q$3,IF(G5976&lt;='State Zip Codes'!$R$4,'State Zip Codes'!$R$3,IF(G5976&lt;='State Zip Codes'!$S$4,'State Zip Codes'!$S$3,IF(G5976&lt;='State Zip Codes'!$T$4,'State Zip Codes'!$T$3,"OUT OF TERRITORY"))))),$U$3)</f>
        <v>Zone 0</v>
      </c>
    </row>
    <row r="5977" spans="1:8" x14ac:dyDescent="0.25">
      <c r="A5977" t="s">
        <v>373</v>
      </c>
      <c r="B5977">
        <v>27312</v>
      </c>
      <c r="C5977" t="str">
        <f t="shared" si="93"/>
        <v>27312</v>
      </c>
      <c r="D5977" t="s">
        <v>359</v>
      </c>
      <c r="E5977" t="s">
        <v>2121</v>
      </c>
      <c r="F5977" t="s">
        <v>2522</v>
      </c>
      <c r="G5977" s="144">
        <v>31.689930689999997</v>
      </c>
      <c r="H5977" t="str">
        <f>IF(VLOOKUP(A5977,$J$4:$K$19,2)="Y",IF(G5977&lt;='State Zip Codes'!$P$4,'State Zip Codes'!$P$3,IF(G5977&lt;='State Zip Codes'!$Q$4,'State Zip Codes'!$Q$3,IF(G5977&lt;='State Zip Codes'!$R$4,'State Zip Codes'!$R$3,IF(G5977&lt;='State Zip Codes'!$S$4,'State Zip Codes'!$S$3,IF(G5977&lt;='State Zip Codes'!$T$4,'State Zip Codes'!$T$3,"OUT OF TERRITORY"))))),$U$3)</f>
        <v>Zone 0</v>
      </c>
    </row>
    <row r="5978" spans="1:8" x14ac:dyDescent="0.25">
      <c r="A5978" t="s">
        <v>373</v>
      </c>
      <c r="B5978">
        <v>28339</v>
      </c>
      <c r="C5978" t="str">
        <f t="shared" si="93"/>
        <v>28339</v>
      </c>
      <c r="D5978" t="s">
        <v>359</v>
      </c>
      <c r="E5978" t="s">
        <v>4122</v>
      </c>
      <c r="F5978" t="s">
        <v>4143</v>
      </c>
      <c r="G5978" s="144">
        <v>31.689930689999997</v>
      </c>
      <c r="H5978" t="str">
        <f>IF(VLOOKUP(A5978,$J$4:$K$19,2)="Y",IF(G5978&lt;='State Zip Codes'!$P$4,'State Zip Codes'!$P$3,IF(G5978&lt;='State Zip Codes'!$Q$4,'State Zip Codes'!$Q$3,IF(G5978&lt;='State Zip Codes'!$R$4,'State Zip Codes'!$R$3,IF(G5978&lt;='State Zip Codes'!$S$4,'State Zip Codes'!$S$3,IF(G5978&lt;='State Zip Codes'!$T$4,'State Zip Codes'!$T$3,"OUT OF TERRITORY"))))),$U$3)</f>
        <v>Zone 0</v>
      </c>
    </row>
    <row r="5979" spans="1:8" x14ac:dyDescent="0.25">
      <c r="A5979" t="s">
        <v>373</v>
      </c>
      <c r="B5979">
        <v>27505</v>
      </c>
      <c r="C5979" t="str">
        <f t="shared" si="93"/>
        <v>27505</v>
      </c>
      <c r="D5979" t="s">
        <v>359</v>
      </c>
      <c r="E5979" t="s">
        <v>1012</v>
      </c>
      <c r="F5979" t="s">
        <v>4144</v>
      </c>
      <c r="G5979" s="144">
        <v>32.311301879999995</v>
      </c>
      <c r="H5979" t="str">
        <f>IF(VLOOKUP(A5979,$J$4:$K$19,2)="Y",IF(G5979&lt;='State Zip Codes'!$P$4,'State Zip Codes'!$P$3,IF(G5979&lt;='State Zip Codes'!$Q$4,'State Zip Codes'!$Q$3,IF(G5979&lt;='State Zip Codes'!$R$4,'State Zip Codes'!$R$3,IF(G5979&lt;='State Zip Codes'!$S$4,'State Zip Codes'!$S$3,IF(G5979&lt;='State Zip Codes'!$T$4,'State Zip Codes'!$T$3,"OUT OF TERRITORY"))))),$U$3)</f>
        <v>Zone 0</v>
      </c>
    </row>
    <row r="5980" spans="1:8" x14ac:dyDescent="0.25">
      <c r="A5980" t="s">
        <v>373</v>
      </c>
      <c r="B5980">
        <v>27546</v>
      </c>
      <c r="C5980" t="str">
        <f t="shared" si="93"/>
        <v>27546</v>
      </c>
      <c r="D5980" t="s">
        <v>359</v>
      </c>
      <c r="E5980" t="s">
        <v>4122</v>
      </c>
      <c r="F5980" t="s">
        <v>4145</v>
      </c>
      <c r="G5980" s="144">
        <v>32.93267307</v>
      </c>
      <c r="H5980" t="str">
        <f>IF(VLOOKUP(A5980,$J$4:$K$19,2)="Y",IF(G5980&lt;='State Zip Codes'!$P$4,'State Zip Codes'!$P$3,IF(G5980&lt;='State Zip Codes'!$Q$4,'State Zip Codes'!$Q$3,IF(G5980&lt;='State Zip Codes'!$R$4,'State Zip Codes'!$R$3,IF(G5980&lt;='State Zip Codes'!$S$4,'State Zip Codes'!$S$3,IF(G5980&lt;='State Zip Codes'!$T$4,'State Zip Codes'!$T$3,"OUT OF TERRITORY"))))),$U$3)</f>
        <v>Zone 0</v>
      </c>
    </row>
    <row r="5981" spans="1:8" x14ac:dyDescent="0.25">
      <c r="A5981" t="s">
        <v>373</v>
      </c>
      <c r="B5981">
        <v>28323</v>
      </c>
      <c r="C5981" t="str">
        <f t="shared" si="93"/>
        <v>28323</v>
      </c>
      <c r="D5981" t="s">
        <v>359</v>
      </c>
      <c r="E5981" t="s">
        <v>4122</v>
      </c>
      <c r="F5981" t="s">
        <v>4146</v>
      </c>
      <c r="G5981" s="144">
        <v>34.175415449999996</v>
      </c>
      <c r="H5981" t="str">
        <f>IF(VLOOKUP(A5981,$J$4:$K$19,2)="Y",IF(G5981&lt;='State Zip Codes'!$P$4,'State Zip Codes'!$P$3,IF(G5981&lt;='State Zip Codes'!$Q$4,'State Zip Codes'!$Q$3,IF(G5981&lt;='State Zip Codes'!$R$4,'State Zip Codes'!$R$3,IF(G5981&lt;='State Zip Codes'!$S$4,'State Zip Codes'!$S$3,IF(G5981&lt;='State Zip Codes'!$T$4,'State Zip Codes'!$T$3,"OUT OF TERRITORY"))))),$U$3)</f>
        <v>Zone 0</v>
      </c>
    </row>
    <row r="5982" spans="1:8" x14ac:dyDescent="0.25">
      <c r="A5982" t="s">
        <v>373</v>
      </c>
      <c r="B5982">
        <v>28334</v>
      </c>
      <c r="C5982" t="str">
        <f t="shared" si="93"/>
        <v>28334</v>
      </c>
      <c r="D5982" t="s">
        <v>359</v>
      </c>
      <c r="E5982" t="s">
        <v>4122</v>
      </c>
      <c r="F5982" t="s">
        <v>4147</v>
      </c>
      <c r="G5982" s="144">
        <v>35.418157829999998</v>
      </c>
      <c r="H5982" t="str">
        <f>IF(VLOOKUP(A5982,$J$4:$K$19,2)="Y",IF(G5982&lt;='State Zip Codes'!$P$4,'State Zip Codes'!$P$3,IF(G5982&lt;='State Zip Codes'!$Q$4,'State Zip Codes'!$Q$3,IF(G5982&lt;='State Zip Codes'!$R$4,'State Zip Codes'!$R$3,IF(G5982&lt;='State Zip Codes'!$S$4,'State Zip Codes'!$S$3,IF(G5982&lt;='State Zip Codes'!$T$4,'State Zip Codes'!$T$3,"OUT OF TERRITORY"))))),$U$3)</f>
        <v>Zone 0</v>
      </c>
    </row>
    <row r="5983" spans="1:8" x14ac:dyDescent="0.25">
      <c r="A5983" t="s">
        <v>373</v>
      </c>
      <c r="B5983">
        <v>27851</v>
      </c>
      <c r="C5983" t="str">
        <f t="shared" si="93"/>
        <v>27851</v>
      </c>
      <c r="D5983" t="s">
        <v>359</v>
      </c>
      <c r="E5983" t="s">
        <v>4137</v>
      </c>
      <c r="F5983" t="s">
        <v>4148</v>
      </c>
      <c r="G5983" s="144">
        <v>35.418157829999998</v>
      </c>
      <c r="H5983" t="str">
        <f>IF(VLOOKUP(A5983,$J$4:$K$19,2)="Y",IF(G5983&lt;='State Zip Codes'!$P$4,'State Zip Codes'!$P$3,IF(G5983&lt;='State Zip Codes'!$Q$4,'State Zip Codes'!$Q$3,IF(G5983&lt;='State Zip Codes'!$R$4,'State Zip Codes'!$R$3,IF(G5983&lt;='State Zip Codes'!$S$4,'State Zip Codes'!$S$3,IF(G5983&lt;='State Zip Codes'!$T$4,'State Zip Codes'!$T$3,"OUT OF TERRITORY"))))),$U$3)</f>
        <v>Zone 0</v>
      </c>
    </row>
    <row r="5984" spans="1:8" x14ac:dyDescent="0.25">
      <c r="A5984" t="s">
        <v>373</v>
      </c>
      <c r="B5984">
        <v>27572</v>
      </c>
      <c r="C5984" t="str">
        <f t="shared" si="93"/>
        <v>27572</v>
      </c>
      <c r="D5984" t="s">
        <v>359</v>
      </c>
      <c r="E5984" t="s">
        <v>4114</v>
      </c>
      <c r="F5984" t="s">
        <v>4149</v>
      </c>
      <c r="G5984" s="144">
        <v>35.418157829999998</v>
      </c>
      <c r="H5984" t="str">
        <f>IF(VLOOKUP(A5984,$J$4:$K$19,2)="Y",IF(G5984&lt;='State Zip Codes'!$P$4,'State Zip Codes'!$P$3,IF(G5984&lt;='State Zip Codes'!$Q$4,'State Zip Codes'!$Q$3,IF(G5984&lt;='State Zip Codes'!$R$4,'State Zip Codes'!$R$3,IF(G5984&lt;='State Zip Codes'!$S$4,'State Zip Codes'!$S$3,IF(G5984&lt;='State Zip Codes'!$T$4,'State Zip Codes'!$T$3,"OUT OF TERRITORY"))))),$U$3)</f>
        <v>Zone 0</v>
      </c>
    </row>
    <row r="5985" spans="1:8" x14ac:dyDescent="0.25">
      <c r="A5985" t="s">
        <v>373</v>
      </c>
      <c r="B5985">
        <v>27569</v>
      </c>
      <c r="C5985" t="str">
        <f t="shared" si="93"/>
        <v>27569</v>
      </c>
      <c r="D5985" t="s">
        <v>359</v>
      </c>
      <c r="E5985" t="s">
        <v>4112</v>
      </c>
      <c r="F5985" t="s">
        <v>1386</v>
      </c>
      <c r="G5985" s="144">
        <v>36.039529019999996</v>
      </c>
      <c r="H5985" t="str">
        <f>IF(VLOOKUP(A5985,$J$4:$K$19,2)="Y",IF(G5985&lt;='State Zip Codes'!$P$4,'State Zip Codes'!$P$3,IF(G5985&lt;='State Zip Codes'!$Q$4,'State Zip Codes'!$Q$3,IF(G5985&lt;='State Zip Codes'!$R$4,'State Zip Codes'!$R$3,IF(G5985&lt;='State Zip Codes'!$S$4,'State Zip Codes'!$S$3,IF(G5985&lt;='State Zip Codes'!$T$4,'State Zip Codes'!$T$3,"OUT OF TERRITORY"))))),$U$3)</f>
        <v>Zone 0</v>
      </c>
    </row>
    <row r="5986" spans="1:8" x14ac:dyDescent="0.25">
      <c r="A5986" t="s">
        <v>373</v>
      </c>
      <c r="B5986">
        <v>27330</v>
      </c>
      <c r="C5986" t="str">
        <f t="shared" si="93"/>
        <v>27330</v>
      </c>
      <c r="D5986" t="s">
        <v>359</v>
      </c>
      <c r="E5986" t="s">
        <v>1012</v>
      </c>
      <c r="F5986" t="s">
        <v>682</v>
      </c>
      <c r="G5986" s="144">
        <v>36.660900210000001</v>
      </c>
      <c r="H5986" t="str">
        <f>IF(VLOOKUP(A5986,$J$4:$K$19,2)="Y",IF(G5986&lt;='State Zip Codes'!$P$4,'State Zip Codes'!$P$3,IF(G5986&lt;='State Zip Codes'!$Q$4,'State Zip Codes'!$Q$3,IF(G5986&lt;='State Zip Codes'!$R$4,'State Zip Codes'!$R$3,IF(G5986&lt;='State Zip Codes'!$S$4,'State Zip Codes'!$S$3,IF(G5986&lt;='State Zip Codes'!$T$4,'State Zip Codes'!$T$3,"OUT OF TERRITORY"))))),$U$3)</f>
        <v>Zone 0</v>
      </c>
    </row>
    <row r="5987" spans="1:8" x14ac:dyDescent="0.25">
      <c r="A5987" t="s">
        <v>373</v>
      </c>
      <c r="B5987">
        <v>27896</v>
      </c>
      <c r="C5987" t="str">
        <f t="shared" si="93"/>
        <v>27896</v>
      </c>
      <c r="D5987" t="s">
        <v>359</v>
      </c>
      <c r="E5987" t="s">
        <v>4137</v>
      </c>
      <c r="F5987" t="s">
        <v>4137</v>
      </c>
      <c r="G5987" s="144">
        <v>37.282271399999999</v>
      </c>
      <c r="H5987" t="str">
        <f>IF(VLOOKUP(A5987,$J$4:$K$19,2)="Y",IF(G5987&lt;='State Zip Codes'!$P$4,'State Zip Codes'!$P$3,IF(G5987&lt;='State Zip Codes'!$Q$4,'State Zip Codes'!$Q$3,IF(G5987&lt;='State Zip Codes'!$R$4,'State Zip Codes'!$R$3,IF(G5987&lt;='State Zip Codes'!$S$4,'State Zip Codes'!$S$3,IF(G5987&lt;='State Zip Codes'!$T$4,'State Zip Codes'!$T$3,"OUT OF TERRITORY"))))),$U$3)</f>
        <v>Zone 0</v>
      </c>
    </row>
    <row r="5988" spans="1:8" x14ac:dyDescent="0.25">
      <c r="A5988" t="s">
        <v>373</v>
      </c>
      <c r="B5988">
        <v>27243</v>
      </c>
      <c r="C5988" t="str">
        <f t="shared" si="93"/>
        <v>27243</v>
      </c>
      <c r="D5988" t="s">
        <v>359</v>
      </c>
      <c r="E5988" t="s">
        <v>738</v>
      </c>
      <c r="F5988" t="s">
        <v>4150</v>
      </c>
      <c r="G5988" s="144">
        <v>37.282271399999999</v>
      </c>
      <c r="H5988" t="str">
        <f>IF(VLOOKUP(A5988,$J$4:$K$19,2)="Y",IF(G5988&lt;='State Zip Codes'!$P$4,'State Zip Codes'!$P$3,IF(G5988&lt;='State Zip Codes'!$Q$4,'State Zip Codes'!$Q$3,IF(G5988&lt;='State Zip Codes'!$R$4,'State Zip Codes'!$R$3,IF(G5988&lt;='State Zip Codes'!$S$4,'State Zip Codes'!$S$3,IF(G5988&lt;='State Zip Codes'!$T$4,'State Zip Codes'!$T$3,"OUT OF TERRITORY"))))),$U$3)</f>
        <v>Zone 0</v>
      </c>
    </row>
    <row r="5989" spans="1:8" x14ac:dyDescent="0.25">
      <c r="A5989" t="s">
        <v>373</v>
      </c>
      <c r="B5989">
        <v>27816</v>
      </c>
      <c r="C5989" t="str">
        <f t="shared" si="93"/>
        <v>27816</v>
      </c>
      <c r="D5989" t="s">
        <v>359</v>
      </c>
      <c r="E5989" t="s">
        <v>4126</v>
      </c>
      <c r="F5989" t="s">
        <v>4151</v>
      </c>
      <c r="G5989" s="144">
        <v>38.525013779999995</v>
      </c>
      <c r="H5989" t="str">
        <f>IF(VLOOKUP(A5989,$J$4:$K$19,2)="Y",IF(G5989&lt;='State Zip Codes'!$P$4,'State Zip Codes'!$P$3,IF(G5989&lt;='State Zip Codes'!$Q$4,'State Zip Codes'!$Q$3,IF(G5989&lt;='State Zip Codes'!$R$4,'State Zip Codes'!$R$3,IF(G5989&lt;='State Zip Codes'!$S$4,'State Zip Codes'!$S$3,IF(G5989&lt;='State Zip Codes'!$T$4,'State Zip Codes'!$T$3,"OUT OF TERRITORY"))))),$U$3)</f>
        <v>Zone 0</v>
      </c>
    </row>
    <row r="5990" spans="1:8" x14ac:dyDescent="0.25">
      <c r="A5990" t="s">
        <v>373</v>
      </c>
      <c r="B5990">
        <v>28356</v>
      </c>
      <c r="C5990" t="str">
        <f t="shared" si="93"/>
        <v>28356</v>
      </c>
      <c r="D5990" t="s">
        <v>359</v>
      </c>
      <c r="E5990" t="s">
        <v>2096</v>
      </c>
      <c r="F5990" t="s">
        <v>2592</v>
      </c>
      <c r="G5990" s="144">
        <v>38.525013779999995</v>
      </c>
      <c r="H5990" t="str">
        <f>IF(VLOOKUP(A5990,$J$4:$K$19,2)="Y",IF(G5990&lt;='State Zip Codes'!$P$4,'State Zip Codes'!$P$3,IF(G5990&lt;='State Zip Codes'!$Q$4,'State Zip Codes'!$Q$3,IF(G5990&lt;='State Zip Codes'!$R$4,'State Zip Codes'!$R$3,IF(G5990&lt;='State Zip Codes'!$S$4,'State Zip Codes'!$S$3,IF(G5990&lt;='State Zip Codes'!$T$4,'State Zip Codes'!$T$3,"OUT OF TERRITORY"))))),$U$3)</f>
        <v>Zone 0</v>
      </c>
    </row>
    <row r="5991" spans="1:8" x14ac:dyDescent="0.25">
      <c r="A5991" t="s">
        <v>373</v>
      </c>
      <c r="B5991">
        <v>27583</v>
      </c>
      <c r="C5991" t="str">
        <f t="shared" si="93"/>
        <v>27583</v>
      </c>
      <c r="D5991" t="s">
        <v>359</v>
      </c>
      <c r="E5991" t="s">
        <v>4152</v>
      </c>
      <c r="F5991" t="s">
        <v>4153</v>
      </c>
      <c r="G5991" s="144">
        <v>39.14638497</v>
      </c>
      <c r="H5991" t="str">
        <f>IF(VLOOKUP(A5991,$J$4:$K$19,2)="Y",IF(G5991&lt;='State Zip Codes'!$P$4,'State Zip Codes'!$P$3,IF(G5991&lt;='State Zip Codes'!$Q$4,'State Zip Codes'!$Q$3,IF(G5991&lt;='State Zip Codes'!$R$4,'State Zip Codes'!$R$3,IF(G5991&lt;='State Zip Codes'!$S$4,'State Zip Codes'!$S$3,IF(G5991&lt;='State Zip Codes'!$T$4,'State Zip Codes'!$T$3,"OUT OF TERRITORY"))))),$U$3)</f>
        <v>Zone 0</v>
      </c>
    </row>
    <row r="5992" spans="1:8" x14ac:dyDescent="0.25">
      <c r="A5992" t="s">
        <v>373</v>
      </c>
      <c r="B5992">
        <v>27565</v>
      </c>
      <c r="C5992" t="str">
        <f t="shared" si="93"/>
        <v>27565</v>
      </c>
      <c r="D5992" t="s">
        <v>359</v>
      </c>
      <c r="E5992" t="s">
        <v>1738</v>
      </c>
      <c r="F5992" t="s">
        <v>826</v>
      </c>
      <c r="G5992" s="144">
        <v>39.14638497</v>
      </c>
      <c r="H5992" t="str">
        <f>IF(VLOOKUP(A5992,$J$4:$K$19,2)="Y",IF(G5992&lt;='State Zip Codes'!$P$4,'State Zip Codes'!$P$3,IF(G5992&lt;='State Zip Codes'!$Q$4,'State Zip Codes'!$Q$3,IF(G5992&lt;='State Zip Codes'!$R$4,'State Zip Codes'!$R$3,IF(G5992&lt;='State Zip Codes'!$S$4,'State Zip Codes'!$S$3,IF(G5992&lt;='State Zip Codes'!$T$4,'State Zip Codes'!$T$3,"OUT OF TERRITORY"))))),$U$3)</f>
        <v>Zone 0</v>
      </c>
    </row>
    <row r="5993" spans="1:8" x14ac:dyDescent="0.25">
      <c r="A5993" t="s">
        <v>373</v>
      </c>
      <c r="B5993">
        <v>27536</v>
      </c>
      <c r="C5993" t="str">
        <f t="shared" si="93"/>
        <v>27536</v>
      </c>
      <c r="D5993" t="s">
        <v>359</v>
      </c>
      <c r="E5993" t="s">
        <v>4139</v>
      </c>
      <c r="F5993" t="s">
        <v>398</v>
      </c>
      <c r="G5993" s="144">
        <v>39.767756159999998</v>
      </c>
      <c r="H5993" t="str">
        <f>IF(VLOOKUP(A5993,$J$4:$K$19,2)="Y",IF(G5993&lt;='State Zip Codes'!$P$4,'State Zip Codes'!$P$3,IF(G5993&lt;='State Zip Codes'!$Q$4,'State Zip Codes'!$Q$3,IF(G5993&lt;='State Zip Codes'!$R$4,'State Zip Codes'!$R$3,IF(G5993&lt;='State Zip Codes'!$S$4,'State Zip Codes'!$S$3,IF(G5993&lt;='State Zip Codes'!$T$4,'State Zip Codes'!$T$3,"OUT OF TERRITORY"))))),$U$3)</f>
        <v>Zone 0</v>
      </c>
    </row>
    <row r="5994" spans="1:8" x14ac:dyDescent="0.25">
      <c r="A5994" t="s">
        <v>373</v>
      </c>
      <c r="B5994">
        <v>27856</v>
      </c>
      <c r="C5994" t="str">
        <f t="shared" si="93"/>
        <v>27856</v>
      </c>
      <c r="D5994" t="s">
        <v>359</v>
      </c>
      <c r="E5994" t="s">
        <v>4126</v>
      </c>
      <c r="F5994" t="s">
        <v>2385</v>
      </c>
      <c r="G5994" s="144">
        <v>39.767756159999998</v>
      </c>
      <c r="H5994" t="str">
        <f>IF(VLOOKUP(A5994,$J$4:$K$19,2)="Y",IF(G5994&lt;='State Zip Codes'!$P$4,'State Zip Codes'!$P$3,IF(G5994&lt;='State Zip Codes'!$Q$4,'State Zip Codes'!$Q$3,IF(G5994&lt;='State Zip Codes'!$R$4,'State Zip Codes'!$R$3,IF(G5994&lt;='State Zip Codes'!$S$4,'State Zip Codes'!$S$3,IF(G5994&lt;='State Zip Codes'!$T$4,'State Zip Codes'!$T$3,"OUT OF TERRITORY"))))),$U$3)</f>
        <v>Zone 0</v>
      </c>
    </row>
    <row r="5995" spans="1:8" x14ac:dyDescent="0.25">
      <c r="A5995" t="s">
        <v>373</v>
      </c>
      <c r="B5995">
        <v>28366</v>
      </c>
      <c r="C5995" t="str">
        <f t="shared" si="93"/>
        <v>28366</v>
      </c>
      <c r="D5995" t="s">
        <v>359</v>
      </c>
      <c r="E5995" t="s">
        <v>4154</v>
      </c>
      <c r="F5995" t="s">
        <v>4155</v>
      </c>
      <c r="G5995" s="144">
        <v>40.389127349999995</v>
      </c>
      <c r="H5995" t="str">
        <f>IF(VLOOKUP(A5995,$J$4:$K$19,2)="Y",IF(G5995&lt;='State Zip Codes'!$P$4,'State Zip Codes'!$P$3,IF(G5995&lt;='State Zip Codes'!$Q$4,'State Zip Codes'!$Q$3,IF(G5995&lt;='State Zip Codes'!$R$4,'State Zip Codes'!$R$3,IF(G5995&lt;='State Zip Codes'!$S$4,'State Zip Codes'!$S$3,IF(G5995&lt;='State Zip Codes'!$T$4,'State Zip Codes'!$T$3,"OUT OF TERRITORY"))))),$U$3)</f>
        <v>Zone 0</v>
      </c>
    </row>
    <row r="5996" spans="1:8" x14ac:dyDescent="0.25">
      <c r="A5996" t="s">
        <v>373</v>
      </c>
      <c r="B5996">
        <v>27332</v>
      </c>
      <c r="C5996" t="str">
        <f t="shared" si="93"/>
        <v>27332</v>
      </c>
      <c r="D5996" t="s">
        <v>359</v>
      </c>
      <c r="E5996" t="s">
        <v>1012</v>
      </c>
      <c r="F5996" t="s">
        <v>682</v>
      </c>
      <c r="G5996" s="144">
        <v>40.389127349999995</v>
      </c>
      <c r="H5996" t="str">
        <f>IF(VLOOKUP(A5996,$J$4:$K$19,2)="Y",IF(G5996&lt;='State Zip Codes'!$P$4,'State Zip Codes'!$P$3,IF(G5996&lt;='State Zip Codes'!$Q$4,'State Zip Codes'!$Q$3,IF(G5996&lt;='State Zip Codes'!$R$4,'State Zip Codes'!$R$3,IF(G5996&lt;='State Zip Codes'!$S$4,'State Zip Codes'!$S$3,IF(G5996&lt;='State Zip Codes'!$T$4,'State Zip Codes'!$T$3,"OUT OF TERRITORY"))))),$U$3)</f>
        <v>Zone 0</v>
      </c>
    </row>
    <row r="5997" spans="1:8" x14ac:dyDescent="0.25">
      <c r="A5997" t="s">
        <v>373</v>
      </c>
      <c r="B5997">
        <v>27253</v>
      </c>
      <c r="C5997" t="str">
        <f t="shared" si="93"/>
        <v>27253</v>
      </c>
      <c r="D5997" t="s">
        <v>359</v>
      </c>
      <c r="E5997" t="s">
        <v>4156</v>
      </c>
      <c r="F5997" t="s">
        <v>3202</v>
      </c>
      <c r="G5997" s="144">
        <v>41.01049854</v>
      </c>
      <c r="H5997" t="str">
        <f>IF(VLOOKUP(A5997,$J$4:$K$19,2)="Y",IF(G5997&lt;='State Zip Codes'!$P$4,'State Zip Codes'!$P$3,IF(G5997&lt;='State Zip Codes'!$Q$4,'State Zip Codes'!$Q$3,IF(G5997&lt;='State Zip Codes'!$R$4,'State Zip Codes'!$R$3,IF(G5997&lt;='State Zip Codes'!$S$4,'State Zip Codes'!$S$3,IF(G5997&lt;='State Zip Codes'!$T$4,'State Zip Codes'!$T$3,"OUT OF TERRITORY"))))),$U$3)</f>
        <v>Zone 0</v>
      </c>
    </row>
    <row r="5998" spans="1:8" x14ac:dyDescent="0.25">
      <c r="A5998" t="s">
        <v>373</v>
      </c>
      <c r="B5998">
        <v>27530</v>
      </c>
      <c r="C5998" t="str">
        <f t="shared" si="93"/>
        <v>27530</v>
      </c>
      <c r="D5998" t="s">
        <v>359</v>
      </c>
      <c r="E5998" t="s">
        <v>1566</v>
      </c>
      <c r="F5998" t="s">
        <v>4157</v>
      </c>
      <c r="G5998" s="144">
        <v>41.01049854</v>
      </c>
      <c r="H5998" t="str">
        <f>IF(VLOOKUP(A5998,$J$4:$K$19,2)="Y",IF(G5998&lt;='State Zip Codes'!$P$4,'State Zip Codes'!$P$3,IF(G5998&lt;='State Zip Codes'!$Q$4,'State Zip Codes'!$Q$3,IF(G5998&lt;='State Zip Codes'!$R$4,'State Zip Codes'!$R$3,IF(G5998&lt;='State Zip Codes'!$S$4,'State Zip Codes'!$S$3,IF(G5998&lt;='State Zip Codes'!$T$4,'State Zip Codes'!$T$3,"OUT OF TERRITORY"))))),$U$3)</f>
        <v>Zone 0</v>
      </c>
    </row>
    <row r="5999" spans="1:8" x14ac:dyDescent="0.25">
      <c r="A5999" t="s">
        <v>373</v>
      </c>
      <c r="B5999">
        <v>27541</v>
      </c>
      <c r="C5999" t="str">
        <f t="shared" si="93"/>
        <v>27541</v>
      </c>
      <c r="D5999" t="s">
        <v>359</v>
      </c>
      <c r="E5999" t="s">
        <v>4152</v>
      </c>
      <c r="F5999" t="s">
        <v>4158</v>
      </c>
      <c r="G5999" s="144">
        <v>41.01049854</v>
      </c>
      <c r="H5999" t="str">
        <f>IF(VLOOKUP(A5999,$J$4:$K$19,2)="Y",IF(G5999&lt;='State Zip Codes'!$P$4,'State Zip Codes'!$P$3,IF(G5999&lt;='State Zip Codes'!$Q$4,'State Zip Codes'!$Q$3,IF(G5999&lt;='State Zip Codes'!$R$4,'State Zip Codes'!$R$3,IF(G5999&lt;='State Zip Codes'!$S$4,'State Zip Codes'!$S$3,IF(G5999&lt;='State Zip Codes'!$T$4,'State Zip Codes'!$T$3,"OUT OF TERRITORY"))))),$U$3)</f>
        <v>Zone 0</v>
      </c>
    </row>
    <row r="6000" spans="1:8" x14ac:dyDescent="0.25">
      <c r="A6000" t="s">
        <v>373</v>
      </c>
      <c r="B6000">
        <v>27231</v>
      </c>
      <c r="C6000" t="str">
        <f t="shared" si="93"/>
        <v>27231</v>
      </c>
      <c r="D6000" t="s">
        <v>359</v>
      </c>
      <c r="E6000" t="s">
        <v>738</v>
      </c>
      <c r="F6000" t="s">
        <v>2698</v>
      </c>
      <c r="G6000" s="144">
        <v>41.01049854</v>
      </c>
      <c r="H6000" t="str">
        <f>IF(VLOOKUP(A6000,$J$4:$K$19,2)="Y",IF(G6000&lt;='State Zip Codes'!$P$4,'State Zip Codes'!$P$3,IF(G6000&lt;='State Zip Codes'!$Q$4,'State Zip Codes'!$Q$3,IF(G6000&lt;='State Zip Codes'!$R$4,'State Zip Codes'!$R$3,IF(G6000&lt;='State Zip Codes'!$S$4,'State Zip Codes'!$S$3,IF(G6000&lt;='State Zip Codes'!$T$4,'State Zip Codes'!$T$3,"OUT OF TERRITORY"))))),$U$3)</f>
        <v>Zone 0</v>
      </c>
    </row>
    <row r="6001" spans="1:8" x14ac:dyDescent="0.25">
      <c r="A6001" t="s">
        <v>373</v>
      </c>
      <c r="B6001">
        <v>27893</v>
      </c>
      <c r="C6001" t="str">
        <f t="shared" si="93"/>
        <v>27893</v>
      </c>
      <c r="D6001" t="s">
        <v>359</v>
      </c>
      <c r="E6001" t="s">
        <v>4137</v>
      </c>
      <c r="F6001" t="s">
        <v>4137</v>
      </c>
      <c r="G6001" s="144">
        <v>41.631869729999998</v>
      </c>
      <c r="H6001" t="str">
        <f>IF(VLOOKUP(A6001,$J$4:$K$19,2)="Y",IF(G6001&lt;='State Zip Codes'!$P$4,'State Zip Codes'!$P$3,IF(G6001&lt;='State Zip Codes'!$Q$4,'State Zip Codes'!$Q$3,IF(G6001&lt;='State Zip Codes'!$R$4,'State Zip Codes'!$R$3,IF(G6001&lt;='State Zip Codes'!$S$4,'State Zip Codes'!$S$3,IF(G6001&lt;='State Zip Codes'!$T$4,'State Zip Codes'!$T$3,"OUT OF TERRITORY"))))),$U$3)</f>
        <v>Zone 0</v>
      </c>
    </row>
    <row r="6002" spans="1:8" x14ac:dyDescent="0.25">
      <c r="A6002" t="s">
        <v>373</v>
      </c>
      <c r="B6002">
        <v>27830</v>
      </c>
      <c r="C6002" t="str">
        <f t="shared" si="93"/>
        <v>27830</v>
      </c>
      <c r="D6002" t="s">
        <v>359</v>
      </c>
      <c r="E6002" t="s">
        <v>1566</v>
      </c>
      <c r="F6002" t="s">
        <v>532</v>
      </c>
      <c r="G6002" s="144">
        <v>41.631869729999998</v>
      </c>
      <c r="H6002" t="str">
        <f>IF(VLOOKUP(A6002,$J$4:$K$19,2)="Y",IF(G6002&lt;='State Zip Codes'!$P$4,'State Zip Codes'!$P$3,IF(G6002&lt;='State Zip Codes'!$Q$4,'State Zip Codes'!$Q$3,IF(G6002&lt;='State Zip Codes'!$R$4,'State Zip Codes'!$R$3,IF(G6002&lt;='State Zip Codes'!$S$4,'State Zip Codes'!$S$3,IF(G6002&lt;='State Zip Codes'!$T$4,'State Zip Codes'!$T$3,"OUT OF TERRITORY"))))),$U$3)</f>
        <v>Zone 0</v>
      </c>
    </row>
    <row r="6003" spans="1:8" x14ac:dyDescent="0.25">
      <c r="A6003" t="s">
        <v>373</v>
      </c>
      <c r="B6003">
        <v>27252</v>
      </c>
      <c r="C6003" t="str">
        <f t="shared" si="93"/>
        <v>27252</v>
      </c>
      <c r="D6003" t="s">
        <v>359</v>
      </c>
      <c r="E6003" t="s">
        <v>2121</v>
      </c>
      <c r="F6003" t="s">
        <v>4159</v>
      </c>
      <c r="G6003" s="144">
        <v>42.253240919999996</v>
      </c>
      <c r="H6003" t="str">
        <f>IF(VLOOKUP(A6003,$J$4:$K$19,2)="Y",IF(G6003&lt;='State Zip Codes'!$P$4,'State Zip Codes'!$P$3,IF(G6003&lt;='State Zip Codes'!$Q$4,'State Zip Codes'!$Q$3,IF(G6003&lt;='State Zip Codes'!$R$4,'State Zip Codes'!$R$3,IF(G6003&lt;='State Zip Codes'!$S$4,'State Zip Codes'!$S$3,IF(G6003&lt;='State Zip Codes'!$T$4,'State Zip Codes'!$T$3,"OUT OF TERRITORY"))))),$U$3)</f>
        <v>Zone 0</v>
      </c>
    </row>
    <row r="6004" spans="1:8" x14ac:dyDescent="0.25">
      <c r="A6004" t="s">
        <v>373</v>
      </c>
      <c r="B6004">
        <v>28344</v>
      </c>
      <c r="C6004" t="str">
        <f t="shared" si="93"/>
        <v>28344</v>
      </c>
      <c r="D6004" t="s">
        <v>359</v>
      </c>
      <c r="E6004" t="s">
        <v>4154</v>
      </c>
      <c r="F6004" t="s">
        <v>4160</v>
      </c>
      <c r="G6004" s="144">
        <v>42.253240919999996</v>
      </c>
      <c r="H6004" t="str">
        <f>IF(VLOOKUP(A6004,$J$4:$K$19,2)="Y",IF(G6004&lt;='State Zip Codes'!$P$4,'State Zip Codes'!$P$3,IF(G6004&lt;='State Zip Codes'!$Q$4,'State Zip Codes'!$Q$3,IF(G6004&lt;='State Zip Codes'!$R$4,'State Zip Codes'!$R$3,IF(G6004&lt;='State Zip Codes'!$S$4,'State Zip Codes'!$S$3,IF(G6004&lt;='State Zip Codes'!$T$4,'State Zip Codes'!$T$3,"OUT OF TERRITORY"))))),$U$3)</f>
        <v>Zone 0</v>
      </c>
    </row>
    <row r="6005" spans="1:8" x14ac:dyDescent="0.25">
      <c r="A6005" t="s">
        <v>373</v>
      </c>
      <c r="B6005">
        <v>27258</v>
      </c>
      <c r="C6005" t="str">
        <f t="shared" si="93"/>
        <v>27258</v>
      </c>
      <c r="D6005" t="s">
        <v>359</v>
      </c>
      <c r="E6005" t="s">
        <v>4156</v>
      </c>
      <c r="F6005" t="s">
        <v>4161</v>
      </c>
      <c r="G6005" s="144">
        <v>42.253240919999996</v>
      </c>
      <c r="H6005" t="str">
        <f>IF(VLOOKUP(A6005,$J$4:$K$19,2)="Y",IF(G6005&lt;='State Zip Codes'!$P$4,'State Zip Codes'!$P$3,IF(G6005&lt;='State Zip Codes'!$Q$4,'State Zip Codes'!$Q$3,IF(G6005&lt;='State Zip Codes'!$R$4,'State Zip Codes'!$R$3,IF(G6005&lt;='State Zip Codes'!$S$4,'State Zip Codes'!$S$3,IF(G6005&lt;='State Zip Codes'!$T$4,'State Zip Codes'!$T$3,"OUT OF TERRITORY"))))),$U$3)</f>
        <v>Zone 0</v>
      </c>
    </row>
    <row r="6006" spans="1:8" x14ac:dyDescent="0.25">
      <c r="A6006" t="s">
        <v>373</v>
      </c>
      <c r="B6006">
        <v>27863</v>
      </c>
      <c r="C6006" t="str">
        <f t="shared" si="93"/>
        <v>27863</v>
      </c>
      <c r="D6006" t="s">
        <v>359</v>
      </c>
      <c r="E6006" t="s">
        <v>1566</v>
      </c>
      <c r="F6006" t="s">
        <v>3462</v>
      </c>
      <c r="G6006" s="144">
        <v>42.253240919999996</v>
      </c>
      <c r="H6006" t="str">
        <f>IF(VLOOKUP(A6006,$J$4:$K$19,2)="Y",IF(G6006&lt;='State Zip Codes'!$P$4,'State Zip Codes'!$P$3,IF(G6006&lt;='State Zip Codes'!$Q$4,'State Zip Codes'!$Q$3,IF(G6006&lt;='State Zip Codes'!$R$4,'State Zip Codes'!$R$3,IF(G6006&lt;='State Zip Codes'!$S$4,'State Zip Codes'!$S$3,IF(G6006&lt;='State Zip Codes'!$T$4,'State Zip Codes'!$T$3,"OUT OF TERRITORY"))))),$U$3)</f>
        <v>Zone 0</v>
      </c>
    </row>
    <row r="6007" spans="1:8" x14ac:dyDescent="0.25">
      <c r="A6007" t="s">
        <v>373</v>
      </c>
      <c r="B6007">
        <v>28390</v>
      </c>
      <c r="C6007" t="str">
        <f t="shared" si="93"/>
        <v>28390</v>
      </c>
      <c r="D6007" t="s">
        <v>359</v>
      </c>
      <c r="E6007" t="s">
        <v>2096</v>
      </c>
      <c r="F6007" t="s">
        <v>3991</v>
      </c>
      <c r="G6007" s="144">
        <v>42.874612109999994</v>
      </c>
      <c r="H6007" t="str">
        <f>IF(VLOOKUP(A6007,$J$4:$K$19,2)="Y",IF(G6007&lt;='State Zip Codes'!$P$4,'State Zip Codes'!$P$3,IF(G6007&lt;='State Zip Codes'!$Q$4,'State Zip Codes'!$Q$3,IF(G6007&lt;='State Zip Codes'!$R$4,'State Zip Codes'!$R$3,IF(G6007&lt;='State Zip Codes'!$S$4,'State Zip Codes'!$S$3,IF(G6007&lt;='State Zip Codes'!$T$4,'State Zip Codes'!$T$3,"OUT OF TERRITORY"))))),$U$3)</f>
        <v>Zone 0</v>
      </c>
    </row>
    <row r="6008" spans="1:8" x14ac:dyDescent="0.25">
      <c r="A6008" t="s">
        <v>373</v>
      </c>
      <c r="B6008">
        <v>27302</v>
      </c>
      <c r="C6008" t="str">
        <f t="shared" si="93"/>
        <v>27302</v>
      </c>
      <c r="D6008" t="s">
        <v>359</v>
      </c>
      <c r="E6008" t="s">
        <v>4156</v>
      </c>
      <c r="F6008" t="s">
        <v>4162</v>
      </c>
      <c r="G6008" s="144">
        <v>42.874612109999994</v>
      </c>
      <c r="H6008" t="str">
        <f>IF(VLOOKUP(A6008,$J$4:$K$19,2)="Y",IF(G6008&lt;='State Zip Codes'!$P$4,'State Zip Codes'!$P$3,IF(G6008&lt;='State Zip Codes'!$Q$4,'State Zip Codes'!$Q$3,IF(G6008&lt;='State Zip Codes'!$R$4,'State Zip Codes'!$R$3,IF(G6008&lt;='State Zip Codes'!$S$4,'State Zip Codes'!$S$3,IF(G6008&lt;='State Zip Codes'!$T$4,'State Zip Codes'!$T$3,"OUT OF TERRITORY"))))),$U$3)</f>
        <v>Zone 0</v>
      </c>
    </row>
    <row r="6009" spans="1:8" x14ac:dyDescent="0.25">
      <c r="A6009" t="s">
        <v>373</v>
      </c>
      <c r="B6009">
        <v>27207</v>
      </c>
      <c r="C6009" t="str">
        <f t="shared" si="93"/>
        <v>27207</v>
      </c>
      <c r="D6009" t="s">
        <v>359</v>
      </c>
      <c r="E6009" t="s">
        <v>2121</v>
      </c>
      <c r="F6009" t="s">
        <v>4163</v>
      </c>
      <c r="G6009" s="144">
        <v>43.495983299999999</v>
      </c>
      <c r="H6009" t="str">
        <f>IF(VLOOKUP(A6009,$J$4:$K$19,2)="Y",IF(G6009&lt;='State Zip Codes'!$P$4,'State Zip Codes'!$P$3,IF(G6009&lt;='State Zip Codes'!$Q$4,'State Zip Codes'!$Q$3,IF(G6009&lt;='State Zip Codes'!$R$4,'State Zip Codes'!$R$3,IF(G6009&lt;='State Zip Codes'!$S$4,'State Zip Codes'!$S$3,IF(G6009&lt;='State Zip Codes'!$T$4,'State Zip Codes'!$T$3,"OUT OF TERRITORY"))))),$U$3)</f>
        <v>Zone 0</v>
      </c>
    </row>
    <row r="6010" spans="1:8" x14ac:dyDescent="0.25">
      <c r="A6010" t="s">
        <v>373</v>
      </c>
      <c r="B6010">
        <v>27537</v>
      </c>
      <c r="C6010" t="str">
        <f t="shared" si="93"/>
        <v>27537</v>
      </c>
      <c r="D6010" t="s">
        <v>359</v>
      </c>
      <c r="E6010" t="s">
        <v>4139</v>
      </c>
      <c r="F6010" t="s">
        <v>398</v>
      </c>
      <c r="G6010" s="144">
        <v>43.495983299999999</v>
      </c>
      <c r="H6010" t="str">
        <f>IF(VLOOKUP(A6010,$J$4:$K$19,2)="Y",IF(G6010&lt;='State Zip Codes'!$P$4,'State Zip Codes'!$P$3,IF(G6010&lt;='State Zip Codes'!$Q$4,'State Zip Codes'!$Q$3,IF(G6010&lt;='State Zip Codes'!$R$4,'State Zip Codes'!$R$3,IF(G6010&lt;='State Zip Codes'!$S$4,'State Zip Codes'!$S$3,IF(G6010&lt;='State Zip Codes'!$T$4,'State Zip Codes'!$T$3,"OUT OF TERRITORY"))))),$U$3)</f>
        <v>Zone 0</v>
      </c>
    </row>
    <row r="6011" spans="1:8" x14ac:dyDescent="0.25">
      <c r="A6011" t="s">
        <v>373</v>
      </c>
      <c r="B6011">
        <v>27349</v>
      </c>
      <c r="C6011" t="str">
        <f t="shared" si="93"/>
        <v>27349</v>
      </c>
      <c r="D6011" t="s">
        <v>359</v>
      </c>
      <c r="E6011" t="s">
        <v>4156</v>
      </c>
      <c r="F6011" t="s">
        <v>4164</v>
      </c>
      <c r="G6011" s="144">
        <v>43.495983299999999</v>
      </c>
      <c r="H6011" t="str">
        <f>IF(VLOOKUP(A6011,$J$4:$K$19,2)="Y",IF(G6011&lt;='State Zip Codes'!$P$4,'State Zip Codes'!$P$3,IF(G6011&lt;='State Zip Codes'!$Q$4,'State Zip Codes'!$Q$3,IF(G6011&lt;='State Zip Codes'!$R$4,'State Zip Codes'!$R$3,IF(G6011&lt;='State Zip Codes'!$S$4,'State Zip Codes'!$S$3,IF(G6011&lt;='State Zip Codes'!$T$4,'State Zip Codes'!$T$3,"OUT OF TERRITORY"))))),$U$3)</f>
        <v>Zone 0</v>
      </c>
    </row>
    <row r="6012" spans="1:8" x14ac:dyDescent="0.25">
      <c r="A6012" t="s">
        <v>373</v>
      </c>
      <c r="B6012">
        <v>27822</v>
      </c>
      <c r="C6012" t="str">
        <f t="shared" si="93"/>
        <v>27822</v>
      </c>
      <c r="D6012" t="s">
        <v>359</v>
      </c>
      <c r="E6012" t="s">
        <v>4137</v>
      </c>
      <c r="F6012" t="s">
        <v>4165</v>
      </c>
      <c r="G6012" s="144">
        <v>43.495983299999999</v>
      </c>
      <c r="H6012" t="str">
        <f>IF(VLOOKUP(A6012,$J$4:$K$19,2)="Y",IF(G6012&lt;='State Zip Codes'!$P$4,'State Zip Codes'!$P$3,IF(G6012&lt;='State Zip Codes'!$Q$4,'State Zip Codes'!$Q$3,IF(G6012&lt;='State Zip Codes'!$R$4,'State Zip Codes'!$R$3,IF(G6012&lt;='State Zip Codes'!$S$4,'State Zip Codes'!$S$3,IF(G6012&lt;='State Zip Codes'!$T$4,'State Zip Codes'!$T$3,"OUT OF TERRITORY"))))),$U$3)</f>
        <v>Zone 0</v>
      </c>
    </row>
    <row r="6013" spans="1:8" x14ac:dyDescent="0.25">
      <c r="A6013" t="s">
        <v>373</v>
      </c>
      <c r="B6013">
        <v>28311</v>
      </c>
      <c r="C6013" t="str">
        <f t="shared" si="93"/>
        <v>28311</v>
      </c>
      <c r="D6013" t="s">
        <v>359</v>
      </c>
      <c r="E6013" t="s">
        <v>2096</v>
      </c>
      <c r="F6013" t="s">
        <v>4166</v>
      </c>
      <c r="G6013" s="144">
        <v>44.738725679999995</v>
      </c>
      <c r="H6013" t="str">
        <f>IF(VLOOKUP(A6013,$J$4:$K$19,2)="Y",IF(G6013&lt;='State Zip Codes'!$P$4,'State Zip Codes'!$P$3,IF(G6013&lt;='State Zip Codes'!$Q$4,'State Zip Codes'!$Q$3,IF(G6013&lt;='State Zip Codes'!$R$4,'State Zip Codes'!$R$3,IF(G6013&lt;='State Zip Codes'!$S$4,'State Zip Codes'!$S$3,IF(G6013&lt;='State Zip Codes'!$T$4,'State Zip Codes'!$T$3,"OUT OF TERRITORY"))))),$U$3)</f>
        <v>Zone 0</v>
      </c>
    </row>
    <row r="6014" spans="1:8" x14ac:dyDescent="0.25">
      <c r="A6014" t="s">
        <v>373</v>
      </c>
      <c r="B6014">
        <v>27803</v>
      </c>
      <c r="C6014" t="str">
        <f t="shared" si="93"/>
        <v>27803</v>
      </c>
      <c r="D6014" t="s">
        <v>359</v>
      </c>
      <c r="E6014" t="s">
        <v>4126</v>
      </c>
      <c r="F6014" t="s">
        <v>4167</v>
      </c>
      <c r="G6014" s="144">
        <v>44.738725679999995</v>
      </c>
      <c r="H6014" t="str">
        <f>IF(VLOOKUP(A6014,$J$4:$K$19,2)="Y",IF(G6014&lt;='State Zip Codes'!$P$4,'State Zip Codes'!$P$3,IF(G6014&lt;='State Zip Codes'!$Q$4,'State Zip Codes'!$Q$3,IF(G6014&lt;='State Zip Codes'!$R$4,'State Zip Codes'!$R$3,IF(G6014&lt;='State Zip Codes'!$S$4,'State Zip Codes'!$S$3,IF(G6014&lt;='State Zip Codes'!$T$4,'State Zip Codes'!$T$3,"OUT OF TERRITORY"))))),$U$3)</f>
        <v>Zone 0</v>
      </c>
    </row>
    <row r="6015" spans="1:8" x14ac:dyDescent="0.25">
      <c r="A6015" t="s">
        <v>373</v>
      </c>
      <c r="B6015">
        <v>27344</v>
      </c>
      <c r="C6015" t="str">
        <f t="shared" si="93"/>
        <v>27344</v>
      </c>
      <c r="D6015" t="s">
        <v>359</v>
      </c>
      <c r="E6015" t="s">
        <v>2121</v>
      </c>
      <c r="F6015" t="s">
        <v>4168</v>
      </c>
      <c r="G6015" s="144">
        <v>45.36009687</v>
      </c>
      <c r="H6015" t="str">
        <f>IF(VLOOKUP(A6015,$J$4:$K$19,2)="Y",IF(G6015&lt;='State Zip Codes'!$P$4,'State Zip Codes'!$P$3,IF(G6015&lt;='State Zip Codes'!$Q$4,'State Zip Codes'!$Q$3,IF(G6015&lt;='State Zip Codes'!$R$4,'State Zip Codes'!$R$3,IF(G6015&lt;='State Zip Codes'!$S$4,'State Zip Codes'!$S$3,IF(G6015&lt;='State Zip Codes'!$T$4,'State Zip Codes'!$T$3,"OUT OF TERRITORY"))))),$U$3)</f>
        <v>Zone 0</v>
      </c>
    </row>
    <row r="6016" spans="1:8" x14ac:dyDescent="0.25">
      <c r="A6016" t="s">
        <v>373</v>
      </c>
      <c r="B6016">
        <v>28395</v>
      </c>
      <c r="C6016" t="str">
        <f t="shared" si="93"/>
        <v>28395</v>
      </c>
      <c r="D6016" t="s">
        <v>359</v>
      </c>
      <c r="E6016" t="s">
        <v>2096</v>
      </c>
      <c r="F6016" t="s">
        <v>4169</v>
      </c>
      <c r="G6016" s="144">
        <v>45.36009687</v>
      </c>
      <c r="H6016" t="str">
        <f>IF(VLOOKUP(A6016,$J$4:$K$19,2)="Y",IF(G6016&lt;='State Zip Codes'!$P$4,'State Zip Codes'!$P$3,IF(G6016&lt;='State Zip Codes'!$Q$4,'State Zip Codes'!$Q$3,IF(G6016&lt;='State Zip Codes'!$R$4,'State Zip Codes'!$R$3,IF(G6016&lt;='State Zip Codes'!$S$4,'State Zip Codes'!$S$3,IF(G6016&lt;='State Zip Codes'!$T$4,'State Zip Codes'!$T$3,"OUT OF TERRITORY"))))),$U$3)</f>
        <v>Zone 0</v>
      </c>
    </row>
    <row r="6017" spans="1:8" x14ac:dyDescent="0.25">
      <c r="A6017" t="s">
        <v>373</v>
      </c>
      <c r="B6017">
        <v>28326</v>
      </c>
      <c r="C6017" t="str">
        <f t="shared" si="93"/>
        <v>28326</v>
      </c>
      <c r="D6017" t="s">
        <v>359</v>
      </c>
      <c r="E6017" t="s">
        <v>4122</v>
      </c>
      <c r="F6017" t="s">
        <v>2035</v>
      </c>
      <c r="G6017" s="144">
        <v>45.981468059999997</v>
      </c>
      <c r="H6017" t="str">
        <f>IF(VLOOKUP(A6017,$J$4:$K$19,2)="Y",IF(G6017&lt;='State Zip Codes'!$P$4,'State Zip Codes'!$P$3,IF(G6017&lt;='State Zip Codes'!$Q$4,'State Zip Codes'!$Q$3,IF(G6017&lt;='State Zip Codes'!$R$4,'State Zip Codes'!$R$3,IF(G6017&lt;='State Zip Codes'!$S$4,'State Zip Codes'!$S$3,IF(G6017&lt;='State Zip Codes'!$T$4,'State Zip Codes'!$T$3,"OUT OF TERRITORY"))))),$U$3)</f>
        <v>Zone 0</v>
      </c>
    </row>
    <row r="6018" spans="1:8" x14ac:dyDescent="0.25">
      <c r="A6018" t="s">
        <v>373</v>
      </c>
      <c r="B6018">
        <v>27804</v>
      </c>
      <c r="C6018" t="str">
        <f t="shared" si="93"/>
        <v>27804</v>
      </c>
      <c r="D6018" t="s">
        <v>359</v>
      </c>
      <c r="E6018" t="s">
        <v>4126</v>
      </c>
      <c r="F6018" t="s">
        <v>4167</v>
      </c>
      <c r="G6018" s="144">
        <v>46.602839249999995</v>
      </c>
      <c r="H6018" t="str">
        <f>IF(VLOOKUP(A6018,$J$4:$K$19,2)="Y",IF(G6018&lt;='State Zip Codes'!$P$4,'State Zip Codes'!$P$3,IF(G6018&lt;='State Zip Codes'!$Q$4,'State Zip Codes'!$Q$3,IF(G6018&lt;='State Zip Codes'!$R$4,'State Zip Codes'!$R$3,IF(G6018&lt;='State Zip Codes'!$S$4,'State Zip Codes'!$S$3,IF(G6018&lt;='State Zip Codes'!$T$4,'State Zip Codes'!$T$3,"OUT OF TERRITORY"))))),$U$3)</f>
        <v>Zone 0</v>
      </c>
    </row>
    <row r="6019" spans="1:8" x14ac:dyDescent="0.25">
      <c r="A6019" t="s">
        <v>373</v>
      </c>
      <c r="B6019">
        <v>27589</v>
      </c>
      <c r="C6019" t="str">
        <f t="shared" si="93"/>
        <v>27589</v>
      </c>
      <c r="D6019" t="s">
        <v>359</v>
      </c>
      <c r="E6019" t="s">
        <v>1877</v>
      </c>
      <c r="F6019" t="s">
        <v>4170</v>
      </c>
      <c r="G6019" s="144">
        <v>47.22421044</v>
      </c>
      <c r="H6019" t="str">
        <f>IF(VLOOKUP(A6019,$J$4:$K$19,2)="Y",IF(G6019&lt;='State Zip Codes'!$P$4,'State Zip Codes'!$P$3,IF(G6019&lt;='State Zip Codes'!$Q$4,'State Zip Codes'!$Q$3,IF(G6019&lt;='State Zip Codes'!$R$4,'State Zip Codes'!$R$3,IF(G6019&lt;='State Zip Codes'!$S$4,'State Zip Codes'!$S$3,IF(G6019&lt;='State Zip Codes'!$T$4,'State Zip Codes'!$T$3,"OUT OF TERRITORY"))))),$U$3)</f>
        <v>Zone 0</v>
      </c>
    </row>
    <row r="6020" spans="1:8" x14ac:dyDescent="0.25">
      <c r="A6020" t="s">
        <v>373</v>
      </c>
      <c r="B6020">
        <v>27574</v>
      </c>
      <c r="C6020" t="str">
        <f t="shared" si="93"/>
        <v>27574</v>
      </c>
      <c r="D6020" t="s">
        <v>359</v>
      </c>
      <c r="E6020" t="s">
        <v>4152</v>
      </c>
      <c r="F6020" t="s">
        <v>4171</v>
      </c>
      <c r="G6020" s="144">
        <v>47.22421044</v>
      </c>
      <c r="H6020" t="str">
        <f>IF(VLOOKUP(A6020,$J$4:$K$19,2)="Y",IF(G6020&lt;='State Zip Codes'!$P$4,'State Zip Codes'!$P$3,IF(G6020&lt;='State Zip Codes'!$Q$4,'State Zip Codes'!$Q$3,IF(G6020&lt;='State Zip Codes'!$R$4,'State Zip Codes'!$R$3,IF(G6020&lt;='State Zip Codes'!$S$4,'State Zip Codes'!$S$3,IF(G6020&lt;='State Zip Codes'!$T$4,'State Zip Codes'!$T$3,"OUT OF TERRITORY"))))),$U$3)</f>
        <v>Zone 0</v>
      </c>
    </row>
    <row r="6021" spans="1:8" x14ac:dyDescent="0.25">
      <c r="A6021" t="s">
        <v>373</v>
      </c>
      <c r="B6021">
        <v>28308</v>
      </c>
      <c r="C6021" t="str">
        <f t="shared" ref="C6021:C6084" si="94">TRIM(CLEAN(B6021))</f>
        <v>28308</v>
      </c>
      <c r="D6021" t="s">
        <v>359</v>
      </c>
      <c r="E6021" t="s">
        <v>2096</v>
      </c>
      <c r="F6021" t="s">
        <v>4172</v>
      </c>
      <c r="G6021" s="144">
        <v>47.22421044</v>
      </c>
      <c r="H6021" t="str">
        <f>IF(VLOOKUP(A6021,$J$4:$K$19,2)="Y",IF(G6021&lt;='State Zip Codes'!$P$4,'State Zip Codes'!$P$3,IF(G6021&lt;='State Zip Codes'!$Q$4,'State Zip Codes'!$Q$3,IF(G6021&lt;='State Zip Codes'!$R$4,'State Zip Codes'!$R$3,IF(G6021&lt;='State Zip Codes'!$S$4,'State Zip Codes'!$S$3,IF(G6021&lt;='State Zip Codes'!$T$4,'State Zip Codes'!$T$3,"OUT OF TERRITORY"))))),$U$3)</f>
        <v>Zone 0</v>
      </c>
    </row>
    <row r="6022" spans="1:8" x14ac:dyDescent="0.25">
      <c r="A6022" t="s">
        <v>373</v>
      </c>
      <c r="B6022">
        <v>27314</v>
      </c>
      <c r="C6022" t="str">
        <f t="shared" si="94"/>
        <v>27314</v>
      </c>
      <c r="D6022" t="s">
        <v>359</v>
      </c>
      <c r="E6022" t="s">
        <v>4173</v>
      </c>
      <c r="F6022" t="s">
        <v>4174</v>
      </c>
      <c r="G6022" s="144">
        <v>47.22421044</v>
      </c>
      <c r="H6022" t="str">
        <f>IF(VLOOKUP(A6022,$J$4:$K$19,2)="Y",IF(G6022&lt;='State Zip Codes'!$P$4,'State Zip Codes'!$P$3,IF(G6022&lt;='State Zip Codes'!$Q$4,'State Zip Codes'!$Q$3,IF(G6022&lt;='State Zip Codes'!$R$4,'State Zip Codes'!$R$3,IF(G6022&lt;='State Zip Codes'!$S$4,'State Zip Codes'!$S$3,IF(G6022&lt;='State Zip Codes'!$T$4,'State Zip Codes'!$T$3,"OUT OF TERRITORY"))))),$U$3)</f>
        <v>Zone 0</v>
      </c>
    </row>
    <row r="6023" spans="1:8" x14ac:dyDescent="0.25">
      <c r="A6023" t="s">
        <v>373</v>
      </c>
      <c r="B6023">
        <v>27573</v>
      </c>
      <c r="C6023" t="str">
        <f t="shared" si="94"/>
        <v>27573</v>
      </c>
      <c r="D6023" t="s">
        <v>359</v>
      </c>
      <c r="E6023" t="s">
        <v>4152</v>
      </c>
      <c r="F6023" t="s">
        <v>4171</v>
      </c>
      <c r="G6023" s="144">
        <v>47.22421044</v>
      </c>
      <c r="H6023" t="str">
        <f>IF(VLOOKUP(A6023,$J$4:$K$19,2)="Y",IF(G6023&lt;='State Zip Codes'!$P$4,'State Zip Codes'!$P$3,IF(G6023&lt;='State Zip Codes'!$Q$4,'State Zip Codes'!$Q$3,IF(G6023&lt;='State Zip Codes'!$R$4,'State Zip Codes'!$R$3,IF(G6023&lt;='State Zip Codes'!$S$4,'State Zip Codes'!$S$3,IF(G6023&lt;='State Zip Codes'!$T$4,'State Zip Codes'!$T$3,"OUT OF TERRITORY"))))),$U$3)</f>
        <v>Zone 0</v>
      </c>
    </row>
    <row r="6024" spans="1:8" x14ac:dyDescent="0.25">
      <c r="A6024" t="s">
        <v>373</v>
      </c>
      <c r="B6024">
        <v>28307</v>
      </c>
      <c r="C6024" t="str">
        <f t="shared" si="94"/>
        <v>28307</v>
      </c>
      <c r="D6024" t="s">
        <v>359</v>
      </c>
      <c r="E6024" t="s">
        <v>2096</v>
      </c>
      <c r="F6024" t="s">
        <v>4175</v>
      </c>
      <c r="G6024" s="144">
        <v>47.845581629999998</v>
      </c>
      <c r="H6024" t="str">
        <f>IF(VLOOKUP(A6024,$J$4:$K$19,2)="Y",IF(G6024&lt;='State Zip Codes'!$P$4,'State Zip Codes'!$P$3,IF(G6024&lt;='State Zip Codes'!$Q$4,'State Zip Codes'!$Q$3,IF(G6024&lt;='State Zip Codes'!$R$4,'State Zip Codes'!$R$3,IF(G6024&lt;='State Zip Codes'!$S$4,'State Zip Codes'!$S$3,IF(G6024&lt;='State Zip Codes'!$T$4,'State Zip Codes'!$T$3,"OUT OF TERRITORY"))))),$U$3)</f>
        <v>Zone 0</v>
      </c>
    </row>
    <row r="6025" spans="1:8" x14ac:dyDescent="0.25">
      <c r="A6025" t="s">
        <v>373</v>
      </c>
      <c r="B6025">
        <v>27883</v>
      </c>
      <c r="C6025" t="str">
        <f t="shared" si="94"/>
        <v>27883</v>
      </c>
      <c r="D6025" t="s">
        <v>359</v>
      </c>
      <c r="E6025" t="s">
        <v>4137</v>
      </c>
      <c r="F6025" t="s">
        <v>4176</v>
      </c>
      <c r="G6025" s="144">
        <v>48.466952819999996</v>
      </c>
      <c r="H6025" t="str">
        <f>IF(VLOOKUP(A6025,$J$4:$K$19,2)="Y",IF(G6025&lt;='State Zip Codes'!$P$4,'State Zip Codes'!$P$3,IF(G6025&lt;='State Zip Codes'!$Q$4,'State Zip Codes'!$Q$3,IF(G6025&lt;='State Zip Codes'!$R$4,'State Zip Codes'!$R$3,IF(G6025&lt;='State Zip Codes'!$S$4,'State Zip Codes'!$S$3,IF(G6025&lt;='State Zip Codes'!$T$4,'State Zip Codes'!$T$3,"OUT OF TERRITORY"))))),$U$3)</f>
        <v>Zone 0</v>
      </c>
    </row>
    <row r="6026" spans="1:8" x14ac:dyDescent="0.25">
      <c r="A6026" t="s">
        <v>373</v>
      </c>
      <c r="B6026">
        <v>27531</v>
      </c>
      <c r="C6026" t="str">
        <f t="shared" si="94"/>
        <v>27531</v>
      </c>
      <c r="D6026" t="s">
        <v>359</v>
      </c>
      <c r="E6026" t="s">
        <v>1566</v>
      </c>
      <c r="F6026" t="s">
        <v>4157</v>
      </c>
      <c r="G6026" s="144">
        <v>48.466952819999996</v>
      </c>
      <c r="H6026" t="str">
        <f>IF(VLOOKUP(A6026,$J$4:$K$19,2)="Y",IF(G6026&lt;='State Zip Codes'!$P$4,'State Zip Codes'!$P$3,IF(G6026&lt;='State Zip Codes'!$Q$4,'State Zip Codes'!$Q$3,IF(G6026&lt;='State Zip Codes'!$R$4,'State Zip Codes'!$R$3,IF(G6026&lt;='State Zip Codes'!$S$4,'State Zip Codes'!$S$3,IF(G6026&lt;='State Zip Codes'!$T$4,'State Zip Codes'!$T$3,"OUT OF TERRITORY"))))),$U$3)</f>
        <v>Zone 0</v>
      </c>
    </row>
    <row r="6027" spans="1:8" x14ac:dyDescent="0.25">
      <c r="A6027" t="s">
        <v>373</v>
      </c>
      <c r="B6027">
        <v>28333</v>
      </c>
      <c r="C6027" t="str">
        <f t="shared" si="94"/>
        <v>28333</v>
      </c>
      <c r="D6027" t="s">
        <v>359</v>
      </c>
      <c r="E6027" t="s">
        <v>1566</v>
      </c>
      <c r="F6027" t="s">
        <v>4177</v>
      </c>
      <c r="G6027" s="144">
        <v>49.088324009999994</v>
      </c>
      <c r="H6027" t="str">
        <f>IF(VLOOKUP(A6027,$J$4:$K$19,2)="Y",IF(G6027&lt;='State Zip Codes'!$P$4,'State Zip Codes'!$P$3,IF(G6027&lt;='State Zip Codes'!$Q$4,'State Zip Codes'!$Q$3,IF(G6027&lt;='State Zip Codes'!$R$4,'State Zip Codes'!$R$3,IF(G6027&lt;='State Zip Codes'!$S$4,'State Zip Codes'!$S$3,IF(G6027&lt;='State Zip Codes'!$T$4,'State Zip Codes'!$T$3,"OUT OF TERRITORY"))))),$U$3)</f>
        <v>Zone 0</v>
      </c>
    </row>
    <row r="6028" spans="1:8" x14ac:dyDescent="0.25">
      <c r="A6028" t="s">
        <v>373</v>
      </c>
      <c r="B6028">
        <v>27507</v>
      </c>
      <c r="C6028" t="str">
        <f t="shared" si="94"/>
        <v>27507</v>
      </c>
      <c r="D6028" t="s">
        <v>359</v>
      </c>
      <c r="E6028" t="s">
        <v>1738</v>
      </c>
      <c r="F6028" t="s">
        <v>4178</v>
      </c>
      <c r="G6028" s="144">
        <v>49.709695199999999</v>
      </c>
      <c r="H6028" t="str">
        <f>IF(VLOOKUP(A6028,$J$4:$K$19,2)="Y",IF(G6028&lt;='State Zip Codes'!$P$4,'State Zip Codes'!$P$3,IF(G6028&lt;='State Zip Codes'!$Q$4,'State Zip Codes'!$Q$3,IF(G6028&lt;='State Zip Codes'!$R$4,'State Zip Codes'!$R$3,IF(G6028&lt;='State Zip Codes'!$S$4,'State Zip Codes'!$S$3,IF(G6028&lt;='State Zip Codes'!$T$4,'State Zip Codes'!$T$3,"OUT OF TERRITORY"))))),$U$3)</f>
        <v>Zone 0</v>
      </c>
    </row>
    <row r="6029" spans="1:8" x14ac:dyDescent="0.25">
      <c r="A6029" t="s">
        <v>373</v>
      </c>
      <c r="B6029">
        <v>27534</v>
      </c>
      <c r="C6029" t="str">
        <f t="shared" si="94"/>
        <v>27534</v>
      </c>
      <c r="D6029" t="s">
        <v>359</v>
      </c>
      <c r="E6029" t="s">
        <v>1566</v>
      </c>
      <c r="F6029" t="s">
        <v>4157</v>
      </c>
      <c r="G6029" s="144">
        <v>50.331066389999997</v>
      </c>
      <c r="H6029" t="str">
        <f>IF(VLOOKUP(A6029,$J$4:$K$19,2)="Y",IF(G6029&lt;='State Zip Codes'!$P$4,'State Zip Codes'!$P$3,IF(G6029&lt;='State Zip Codes'!$Q$4,'State Zip Codes'!$Q$3,IF(G6029&lt;='State Zip Codes'!$R$4,'State Zip Codes'!$R$3,IF(G6029&lt;='State Zip Codes'!$S$4,'State Zip Codes'!$S$3,IF(G6029&lt;='State Zip Codes'!$T$4,'State Zip Codes'!$T$3,"OUT OF TERRITORY"))))),$U$3)</f>
        <v>Zone 0</v>
      </c>
    </row>
    <row r="6030" spans="1:8" x14ac:dyDescent="0.25">
      <c r="A6030" t="s">
        <v>373</v>
      </c>
      <c r="B6030">
        <v>28394</v>
      </c>
      <c r="C6030" t="str">
        <f t="shared" si="94"/>
        <v>28394</v>
      </c>
      <c r="D6030" t="s">
        <v>359</v>
      </c>
      <c r="E6030" t="s">
        <v>1219</v>
      </c>
      <c r="F6030" t="s">
        <v>4179</v>
      </c>
      <c r="G6030" s="144">
        <v>50.952437579999994</v>
      </c>
      <c r="H6030" t="str">
        <f>IF(VLOOKUP(A6030,$J$4:$K$19,2)="Y",IF(G6030&lt;='State Zip Codes'!$P$4,'State Zip Codes'!$P$3,IF(G6030&lt;='State Zip Codes'!$Q$4,'State Zip Codes'!$Q$3,IF(G6030&lt;='State Zip Codes'!$R$4,'State Zip Codes'!$R$3,IF(G6030&lt;='State Zip Codes'!$S$4,'State Zip Codes'!$S$3,IF(G6030&lt;='State Zip Codes'!$T$4,'State Zip Codes'!$T$3,"OUT OF TERRITORY"))))),$U$3)</f>
        <v>Zone 0</v>
      </c>
    </row>
    <row r="6031" spans="1:8" x14ac:dyDescent="0.25">
      <c r="A6031" t="s">
        <v>373</v>
      </c>
      <c r="B6031">
        <v>27217</v>
      </c>
      <c r="C6031" t="str">
        <f t="shared" si="94"/>
        <v>27217</v>
      </c>
      <c r="D6031" t="s">
        <v>359</v>
      </c>
      <c r="E6031" t="s">
        <v>4156</v>
      </c>
      <c r="F6031" t="s">
        <v>642</v>
      </c>
      <c r="G6031" s="144">
        <v>50.952437579999994</v>
      </c>
      <c r="H6031" t="str">
        <f>IF(VLOOKUP(A6031,$J$4:$K$19,2)="Y",IF(G6031&lt;='State Zip Codes'!$P$4,'State Zip Codes'!$P$3,IF(G6031&lt;='State Zip Codes'!$Q$4,'State Zip Codes'!$Q$3,IF(G6031&lt;='State Zip Codes'!$R$4,'State Zip Codes'!$R$3,IF(G6031&lt;='State Zip Codes'!$S$4,'State Zip Codes'!$S$3,IF(G6031&lt;='State Zip Codes'!$T$4,'State Zip Codes'!$T$3,"OUT OF TERRITORY"))))),$U$3)</f>
        <v>Zone 0</v>
      </c>
    </row>
    <row r="6032" spans="1:8" x14ac:dyDescent="0.25">
      <c r="A6032" t="s">
        <v>373</v>
      </c>
      <c r="B6032">
        <v>27215</v>
      </c>
      <c r="C6032" t="str">
        <f t="shared" si="94"/>
        <v>27215</v>
      </c>
      <c r="D6032" t="s">
        <v>359</v>
      </c>
      <c r="E6032" t="s">
        <v>4156</v>
      </c>
      <c r="F6032" t="s">
        <v>642</v>
      </c>
      <c r="G6032" s="144">
        <v>50.952437579999994</v>
      </c>
      <c r="H6032" t="str">
        <f>IF(VLOOKUP(A6032,$J$4:$K$19,2)="Y",IF(G6032&lt;='State Zip Codes'!$P$4,'State Zip Codes'!$P$3,IF(G6032&lt;='State Zip Codes'!$Q$4,'State Zip Codes'!$Q$3,IF(G6032&lt;='State Zip Codes'!$R$4,'State Zip Codes'!$R$3,IF(G6032&lt;='State Zip Codes'!$S$4,'State Zip Codes'!$S$3,IF(G6032&lt;='State Zip Codes'!$T$4,'State Zip Codes'!$T$3,"OUT OF TERRITORY"))))),$U$3)</f>
        <v>Zone 0</v>
      </c>
    </row>
    <row r="6033" spans="1:8" x14ac:dyDescent="0.25">
      <c r="A6033" t="s">
        <v>373</v>
      </c>
      <c r="B6033">
        <v>27809</v>
      </c>
      <c r="C6033" t="str">
        <f t="shared" si="94"/>
        <v>27809</v>
      </c>
      <c r="D6033" t="s">
        <v>359</v>
      </c>
      <c r="E6033" t="s">
        <v>4180</v>
      </c>
      <c r="F6033" t="s">
        <v>4181</v>
      </c>
      <c r="G6033" s="144">
        <v>50.952437579999994</v>
      </c>
      <c r="H6033" t="str">
        <f>IF(VLOOKUP(A6033,$J$4:$K$19,2)="Y",IF(G6033&lt;='State Zip Codes'!$P$4,'State Zip Codes'!$P$3,IF(G6033&lt;='State Zip Codes'!$Q$4,'State Zip Codes'!$Q$3,IF(G6033&lt;='State Zip Codes'!$R$4,'State Zip Codes'!$R$3,IF(G6033&lt;='State Zip Codes'!$S$4,'State Zip Codes'!$S$3,IF(G6033&lt;='State Zip Codes'!$T$4,'State Zip Codes'!$T$3,"OUT OF TERRITORY"))))),$U$3)</f>
        <v>Zone 0</v>
      </c>
    </row>
    <row r="6034" spans="1:8" x14ac:dyDescent="0.25">
      <c r="A6034" t="s">
        <v>373</v>
      </c>
      <c r="B6034">
        <v>27844</v>
      </c>
      <c r="C6034" t="str">
        <f t="shared" si="94"/>
        <v>27844</v>
      </c>
      <c r="D6034" t="s">
        <v>359</v>
      </c>
      <c r="E6034" t="s">
        <v>4182</v>
      </c>
      <c r="F6034" t="s">
        <v>4183</v>
      </c>
      <c r="G6034" s="144">
        <v>50.952437579999994</v>
      </c>
      <c r="H6034" t="str">
        <f>IF(VLOOKUP(A6034,$J$4:$K$19,2)="Y",IF(G6034&lt;='State Zip Codes'!$P$4,'State Zip Codes'!$P$3,IF(G6034&lt;='State Zip Codes'!$Q$4,'State Zip Codes'!$Q$3,IF(G6034&lt;='State Zip Codes'!$R$4,'State Zip Codes'!$R$3,IF(G6034&lt;='State Zip Codes'!$S$4,'State Zip Codes'!$S$3,IF(G6034&lt;='State Zip Codes'!$T$4,'State Zip Codes'!$T$3,"OUT OF TERRITORY"))))),$U$3)</f>
        <v>Zone 0</v>
      </c>
    </row>
    <row r="6035" spans="1:8" x14ac:dyDescent="0.25">
      <c r="A6035" t="s">
        <v>373</v>
      </c>
      <c r="B6035">
        <v>27553</v>
      </c>
      <c r="C6035" t="str">
        <f t="shared" si="94"/>
        <v>27553</v>
      </c>
      <c r="D6035" t="s">
        <v>359</v>
      </c>
      <c r="E6035" t="s">
        <v>4139</v>
      </c>
      <c r="F6035" t="s">
        <v>4184</v>
      </c>
      <c r="G6035" s="144">
        <v>50.952437579999994</v>
      </c>
      <c r="H6035" t="str">
        <f>IF(VLOOKUP(A6035,$J$4:$K$19,2)="Y",IF(G6035&lt;='State Zip Codes'!$P$4,'State Zip Codes'!$P$3,IF(G6035&lt;='State Zip Codes'!$Q$4,'State Zip Codes'!$Q$3,IF(G6035&lt;='State Zip Codes'!$R$4,'State Zip Codes'!$R$3,IF(G6035&lt;='State Zip Codes'!$S$4,'State Zip Codes'!$S$3,IF(G6035&lt;='State Zip Codes'!$T$4,'State Zip Codes'!$T$3,"OUT OF TERRITORY"))))),$U$3)</f>
        <v>Zone 0</v>
      </c>
    </row>
    <row r="6036" spans="1:8" x14ac:dyDescent="0.25">
      <c r="A6036" t="s">
        <v>373</v>
      </c>
      <c r="B6036">
        <v>28385</v>
      </c>
      <c r="C6036" t="str">
        <f t="shared" si="94"/>
        <v>28385</v>
      </c>
      <c r="D6036" t="s">
        <v>359</v>
      </c>
      <c r="E6036" t="s">
        <v>4154</v>
      </c>
      <c r="F6036" t="s">
        <v>4185</v>
      </c>
      <c r="G6036" s="144">
        <v>50.952437579999994</v>
      </c>
      <c r="H6036" t="str">
        <f>IF(VLOOKUP(A6036,$J$4:$K$19,2)="Y",IF(G6036&lt;='State Zip Codes'!$P$4,'State Zip Codes'!$P$3,IF(G6036&lt;='State Zip Codes'!$Q$4,'State Zip Codes'!$Q$3,IF(G6036&lt;='State Zip Codes'!$R$4,'State Zip Codes'!$R$3,IF(G6036&lt;='State Zip Codes'!$S$4,'State Zip Codes'!$S$3,IF(G6036&lt;='State Zip Codes'!$T$4,'State Zip Codes'!$T$3,"OUT OF TERRITORY"))))),$U$3)</f>
        <v>Zone 0</v>
      </c>
    </row>
    <row r="6037" spans="1:8" x14ac:dyDescent="0.25">
      <c r="A6037" t="s">
        <v>373</v>
      </c>
      <c r="B6037">
        <v>28301</v>
      </c>
      <c r="C6037" t="str">
        <f t="shared" si="94"/>
        <v>28301</v>
      </c>
      <c r="D6037" t="s">
        <v>359</v>
      </c>
      <c r="E6037" t="s">
        <v>2096</v>
      </c>
      <c r="F6037" t="s">
        <v>4166</v>
      </c>
      <c r="G6037" s="144">
        <v>51.573808769999999</v>
      </c>
      <c r="H6037" t="str">
        <f>IF(VLOOKUP(A6037,$J$4:$K$19,2)="Y",IF(G6037&lt;='State Zip Codes'!$P$4,'State Zip Codes'!$P$3,IF(G6037&lt;='State Zip Codes'!$Q$4,'State Zip Codes'!$Q$3,IF(G6037&lt;='State Zip Codes'!$R$4,'State Zip Codes'!$R$3,IF(G6037&lt;='State Zip Codes'!$S$4,'State Zip Codes'!$S$3,IF(G6037&lt;='State Zip Codes'!$T$4,'State Zip Codes'!$T$3,"OUT OF TERRITORY"))))),$U$3)</f>
        <v>Zone 0</v>
      </c>
    </row>
    <row r="6038" spans="1:8" x14ac:dyDescent="0.25">
      <c r="A6038" t="s">
        <v>373</v>
      </c>
      <c r="B6038">
        <v>28303</v>
      </c>
      <c r="C6038" t="str">
        <f t="shared" si="94"/>
        <v>28303</v>
      </c>
      <c r="D6038" t="s">
        <v>359</v>
      </c>
      <c r="E6038" t="s">
        <v>2096</v>
      </c>
      <c r="F6038" t="s">
        <v>4166</v>
      </c>
      <c r="G6038" s="144">
        <v>51.573808769999999</v>
      </c>
      <c r="H6038" t="str">
        <f>IF(VLOOKUP(A6038,$J$4:$K$19,2)="Y",IF(G6038&lt;='State Zip Codes'!$P$4,'State Zip Codes'!$P$3,IF(G6038&lt;='State Zip Codes'!$Q$4,'State Zip Codes'!$Q$3,IF(G6038&lt;='State Zip Codes'!$R$4,'State Zip Codes'!$R$3,IF(G6038&lt;='State Zip Codes'!$S$4,'State Zip Codes'!$S$3,IF(G6038&lt;='State Zip Codes'!$T$4,'State Zip Codes'!$T$3,"OUT OF TERRITORY"))))),$U$3)</f>
        <v>Zone 0</v>
      </c>
    </row>
    <row r="6039" spans="1:8" x14ac:dyDescent="0.25">
      <c r="A6039" t="s">
        <v>373</v>
      </c>
      <c r="B6039">
        <v>27291</v>
      </c>
      <c r="C6039" t="str">
        <f t="shared" si="94"/>
        <v>27291</v>
      </c>
      <c r="D6039" t="s">
        <v>359</v>
      </c>
      <c r="E6039" t="s">
        <v>4173</v>
      </c>
      <c r="F6039" t="s">
        <v>4186</v>
      </c>
      <c r="G6039" s="144">
        <v>51.573808769999999</v>
      </c>
      <c r="H6039" t="str">
        <f>IF(VLOOKUP(A6039,$J$4:$K$19,2)="Y",IF(G6039&lt;='State Zip Codes'!$P$4,'State Zip Codes'!$P$3,IF(G6039&lt;='State Zip Codes'!$Q$4,'State Zip Codes'!$Q$3,IF(G6039&lt;='State Zip Codes'!$R$4,'State Zip Codes'!$R$3,IF(G6039&lt;='State Zip Codes'!$S$4,'State Zip Codes'!$S$3,IF(G6039&lt;='State Zip Codes'!$T$4,'State Zip Codes'!$T$3,"OUT OF TERRITORY"))))),$U$3)</f>
        <v>Zone 0</v>
      </c>
    </row>
    <row r="6040" spans="1:8" x14ac:dyDescent="0.25">
      <c r="A6040" t="s">
        <v>373</v>
      </c>
      <c r="B6040">
        <v>27801</v>
      </c>
      <c r="C6040" t="str">
        <f t="shared" si="94"/>
        <v>27801</v>
      </c>
      <c r="D6040" t="s">
        <v>359</v>
      </c>
      <c r="E6040" t="s">
        <v>4180</v>
      </c>
      <c r="F6040" t="s">
        <v>4167</v>
      </c>
      <c r="G6040" s="144">
        <v>51.573808769999999</v>
      </c>
      <c r="H6040" t="str">
        <f>IF(VLOOKUP(A6040,$J$4:$K$19,2)="Y",IF(G6040&lt;='State Zip Codes'!$P$4,'State Zip Codes'!$P$3,IF(G6040&lt;='State Zip Codes'!$Q$4,'State Zip Codes'!$Q$3,IF(G6040&lt;='State Zip Codes'!$R$4,'State Zip Codes'!$R$3,IF(G6040&lt;='State Zip Codes'!$S$4,'State Zip Codes'!$S$3,IF(G6040&lt;='State Zip Codes'!$T$4,'State Zip Codes'!$T$3,"OUT OF TERRITORY"))))),$U$3)</f>
        <v>Zone 0</v>
      </c>
    </row>
    <row r="6041" spans="1:8" x14ac:dyDescent="0.25">
      <c r="A6041" t="s">
        <v>373</v>
      </c>
      <c r="B6041">
        <v>28391</v>
      </c>
      <c r="C6041" t="str">
        <f t="shared" si="94"/>
        <v>28391</v>
      </c>
      <c r="D6041" t="s">
        <v>359</v>
      </c>
      <c r="E6041" t="s">
        <v>2096</v>
      </c>
      <c r="F6041" t="s">
        <v>4187</v>
      </c>
      <c r="G6041" s="144">
        <v>51.573808769999999</v>
      </c>
      <c r="H6041" t="str">
        <f>IF(VLOOKUP(A6041,$J$4:$K$19,2)="Y",IF(G6041&lt;='State Zip Codes'!$P$4,'State Zip Codes'!$P$3,IF(G6041&lt;='State Zip Codes'!$Q$4,'State Zip Codes'!$Q$3,IF(G6041&lt;='State Zip Codes'!$R$4,'State Zip Codes'!$R$3,IF(G6041&lt;='State Zip Codes'!$S$4,'State Zip Codes'!$S$3,IF(G6041&lt;='State Zip Codes'!$T$4,'State Zip Codes'!$T$3,"OUT OF TERRITORY"))))),$U$3)</f>
        <v>Zone 0</v>
      </c>
    </row>
    <row r="6042" spans="1:8" x14ac:dyDescent="0.25">
      <c r="A6042" t="s">
        <v>373</v>
      </c>
      <c r="B6042">
        <v>27355</v>
      </c>
      <c r="C6042" t="str">
        <f t="shared" si="94"/>
        <v>27355</v>
      </c>
      <c r="D6042" t="s">
        <v>359</v>
      </c>
      <c r="E6042" t="s">
        <v>2407</v>
      </c>
      <c r="F6042" t="s">
        <v>4188</v>
      </c>
      <c r="G6042" s="144">
        <v>52.195179959999997</v>
      </c>
      <c r="H6042" t="str">
        <f>IF(VLOOKUP(A6042,$J$4:$K$19,2)="Y",IF(G6042&lt;='State Zip Codes'!$P$4,'State Zip Codes'!$P$3,IF(G6042&lt;='State Zip Codes'!$Q$4,'State Zip Codes'!$Q$3,IF(G6042&lt;='State Zip Codes'!$R$4,'State Zip Codes'!$R$3,IF(G6042&lt;='State Zip Codes'!$S$4,'State Zip Codes'!$S$3,IF(G6042&lt;='State Zip Codes'!$T$4,'State Zip Codes'!$T$3,"OUT OF TERRITORY"))))),$U$3)</f>
        <v>Zone 0</v>
      </c>
    </row>
    <row r="6043" spans="1:8" x14ac:dyDescent="0.25">
      <c r="A6043" t="s">
        <v>373</v>
      </c>
      <c r="B6043">
        <v>28365</v>
      </c>
      <c r="C6043" t="str">
        <f t="shared" si="94"/>
        <v>28365</v>
      </c>
      <c r="D6043" t="s">
        <v>359</v>
      </c>
      <c r="E6043" t="s">
        <v>1566</v>
      </c>
      <c r="F6043" t="s">
        <v>2244</v>
      </c>
      <c r="G6043" s="144">
        <v>52.195179959999997</v>
      </c>
      <c r="H6043" t="str">
        <f>IF(VLOOKUP(A6043,$J$4:$K$19,2)="Y",IF(G6043&lt;='State Zip Codes'!$P$4,'State Zip Codes'!$P$3,IF(G6043&lt;='State Zip Codes'!$Q$4,'State Zip Codes'!$Q$3,IF(G6043&lt;='State Zip Codes'!$R$4,'State Zip Codes'!$R$3,IF(G6043&lt;='State Zip Codes'!$S$4,'State Zip Codes'!$S$3,IF(G6043&lt;='State Zip Codes'!$T$4,'State Zip Codes'!$T$3,"OUT OF TERRITORY"))))),$U$3)</f>
        <v>Zone 0</v>
      </c>
    </row>
    <row r="6044" spans="1:8" x14ac:dyDescent="0.25">
      <c r="A6044" t="s">
        <v>373</v>
      </c>
      <c r="B6044">
        <v>27208</v>
      </c>
      <c r="C6044" t="str">
        <f t="shared" si="94"/>
        <v>27208</v>
      </c>
      <c r="D6044" t="s">
        <v>359</v>
      </c>
      <c r="E6044" t="s">
        <v>2121</v>
      </c>
      <c r="F6044" t="s">
        <v>426</v>
      </c>
      <c r="G6044" s="144">
        <v>52.195179959999997</v>
      </c>
      <c r="H6044" t="str">
        <f>IF(VLOOKUP(A6044,$J$4:$K$19,2)="Y",IF(G6044&lt;='State Zip Codes'!$P$4,'State Zip Codes'!$P$3,IF(G6044&lt;='State Zip Codes'!$Q$4,'State Zip Codes'!$Q$3,IF(G6044&lt;='State Zip Codes'!$R$4,'State Zip Codes'!$R$3,IF(G6044&lt;='State Zip Codes'!$S$4,'State Zip Codes'!$S$3,IF(G6044&lt;='State Zip Codes'!$T$4,'State Zip Codes'!$T$3,"OUT OF TERRITORY"))))),$U$3)</f>
        <v>Zone 0</v>
      </c>
    </row>
    <row r="6045" spans="1:8" x14ac:dyDescent="0.25">
      <c r="A6045" t="s">
        <v>373</v>
      </c>
      <c r="B6045">
        <v>28318</v>
      </c>
      <c r="C6045" t="str">
        <f t="shared" si="94"/>
        <v>28318</v>
      </c>
      <c r="D6045" t="s">
        <v>359</v>
      </c>
      <c r="E6045" t="s">
        <v>4154</v>
      </c>
      <c r="F6045" t="s">
        <v>4189</v>
      </c>
      <c r="G6045" s="144">
        <v>52.195179959999997</v>
      </c>
      <c r="H6045" t="str">
        <f>IF(VLOOKUP(A6045,$J$4:$K$19,2)="Y",IF(G6045&lt;='State Zip Codes'!$P$4,'State Zip Codes'!$P$3,IF(G6045&lt;='State Zip Codes'!$Q$4,'State Zip Codes'!$Q$3,IF(G6045&lt;='State Zip Codes'!$R$4,'State Zip Codes'!$R$3,IF(G6045&lt;='State Zip Codes'!$S$4,'State Zip Codes'!$S$3,IF(G6045&lt;='State Zip Codes'!$T$4,'State Zip Codes'!$T$3,"OUT OF TERRITORY"))))),$U$3)</f>
        <v>Zone 0</v>
      </c>
    </row>
    <row r="6046" spans="1:8" x14ac:dyDescent="0.25">
      <c r="A6046" t="s">
        <v>373</v>
      </c>
      <c r="B6046">
        <v>28305</v>
      </c>
      <c r="C6046" t="str">
        <f t="shared" si="94"/>
        <v>28305</v>
      </c>
      <c r="D6046" t="s">
        <v>359</v>
      </c>
      <c r="E6046" t="s">
        <v>2096</v>
      </c>
      <c r="F6046" t="s">
        <v>4166</v>
      </c>
      <c r="G6046" s="144">
        <v>52.195179959999997</v>
      </c>
      <c r="H6046" t="str">
        <f>IF(VLOOKUP(A6046,$J$4:$K$19,2)="Y",IF(G6046&lt;='State Zip Codes'!$P$4,'State Zip Codes'!$P$3,IF(G6046&lt;='State Zip Codes'!$Q$4,'State Zip Codes'!$Q$3,IF(G6046&lt;='State Zip Codes'!$R$4,'State Zip Codes'!$R$3,IF(G6046&lt;='State Zip Codes'!$S$4,'State Zip Codes'!$S$3,IF(G6046&lt;='State Zip Codes'!$T$4,'State Zip Codes'!$T$3,"OUT OF TERRITORY"))))),$U$3)</f>
        <v>Zone 0</v>
      </c>
    </row>
    <row r="6047" spans="1:8" x14ac:dyDescent="0.25">
      <c r="A6047" t="s">
        <v>373</v>
      </c>
      <c r="B6047">
        <v>27298</v>
      </c>
      <c r="C6047" t="str">
        <f t="shared" si="94"/>
        <v>27298</v>
      </c>
      <c r="D6047" t="s">
        <v>359</v>
      </c>
      <c r="E6047" t="s">
        <v>2407</v>
      </c>
      <c r="F6047" t="s">
        <v>1107</v>
      </c>
      <c r="G6047" s="144">
        <v>52.195179959999997</v>
      </c>
      <c r="H6047" t="str">
        <f>IF(VLOOKUP(A6047,$J$4:$K$19,2)="Y",IF(G6047&lt;='State Zip Codes'!$P$4,'State Zip Codes'!$P$3,IF(G6047&lt;='State Zip Codes'!$Q$4,'State Zip Codes'!$Q$3,IF(G6047&lt;='State Zip Codes'!$R$4,'State Zip Codes'!$R$3,IF(G6047&lt;='State Zip Codes'!$S$4,'State Zip Codes'!$S$3,IF(G6047&lt;='State Zip Codes'!$T$4,'State Zip Codes'!$T$3,"OUT OF TERRITORY"))))),$U$3)</f>
        <v>Zone 0</v>
      </c>
    </row>
    <row r="6048" spans="1:8" x14ac:dyDescent="0.25">
      <c r="A6048" t="s">
        <v>373</v>
      </c>
      <c r="B6048">
        <v>28341</v>
      </c>
      <c r="C6048" t="str">
        <f t="shared" si="94"/>
        <v>28341</v>
      </c>
      <c r="D6048" t="s">
        <v>359</v>
      </c>
      <c r="E6048" t="s">
        <v>4190</v>
      </c>
      <c r="F6048" t="s">
        <v>4191</v>
      </c>
      <c r="G6048" s="144">
        <v>52.816551149999995</v>
      </c>
      <c r="H6048" t="str">
        <f>IF(VLOOKUP(A6048,$J$4:$K$19,2)="Y",IF(G6048&lt;='State Zip Codes'!$P$4,'State Zip Codes'!$P$3,IF(G6048&lt;='State Zip Codes'!$Q$4,'State Zip Codes'!$Q$3,IF(G6048&lt;='State Zip Codes'!$R$4,'State Zip Codes'!$R$3,IF(G6048&lt;='State Zip Codes'!$S$4,'State Zip Codes'!$S$3,IF(G6048&lt;='State Zip Codes'!$T$4,'State Zip Codes'!$T$3,"OUT OF TERRITORY"))))),$U$3)</f>
        <v>Zone 0</v>
      </c>
    </row>
    <row r="6049" spans="1:8" x14ac:dyDescent="0.25">
      <c r="A6049" t="s">
        <v>373</v>
      </c>
      <c r="B6049">
        <v>27888</v>
      </c>
      <c r="C6049" t="str">
        <f t="shared" si="94"/>
        <v>27888</v>
      </c>
      <c r="D6049" t="s">
        <v>359</v>
      </c>
      <c r="E6049" t="s">
        <v>2224</v>
      </c>
      <c r="F6049" t="s">
        <v>4192</v>
      </c>
      <c r="G6049" s="144">
        <v>52.816551149999995</v>
      </c>
      <c r="H6049" t="str">
        <f>IF(VLOOKUP(A6049,$J$4:$K$19,2)="Y",IF(G6049&lt;='State Zip Codes'!$P$4,'State Zip Codes'!$P$3,IF(G6049&lt;='State Zip Codes'!$Q$4,'State Zip Codes'!$Q$3,IF(G6049&lt;='State Zip Codes'!$R$4,'State Zip Codes'!$R$3,IF(G6049&lt;='State Zip Codes'!$S$4,'State Zip Codes'!$S$3,IF(G6049&lt;='State Zip Codes'!$T$4,'State Zip Codes'!$T$3,"OUT OF TERRITORY"))))),$U$3)</f>
        <v>Zone 0</v>
      </c>
    </row>
    <row r="6050" spans="1:8" x14ac:dyDescent="0.25">
      <c r="A6050" t="s">
        <v>373</v>
      </c>
      <c r="B6050">
        <v>27891</v>
      </c>
      <c r="C6050" t="str">
        <f t="shared" si="94"/>
        <v>27891</v>
      </c>
      <c r="D6050" t="s">
        <v>359</v>
      </c>
      <c r="E6050" t="s">
        <v>4126</v>
      </c>
      <c r="F6050" t="s">
        <v>4193</v>
      </c>
      <c r="G6050" s="144">
        <v>53.43792234</v>
      </c>
      <c r="H6050" t="str">
        <f>IF(VLOOKUP(A6050,$J$4:$K$19,2)="Y",IF(G6050&lt;='State Zip Codes'!$P$4,'State Zip Codes'!$P$3,IF(G6050&lt;='State Zip Codes'!$Q$4,'State Zip Codes'!$Q$3,IF(G6050&lt;='State Zip Codes'!$R$4,'State Zip Codes'!$R$3,IF(G6050&lt;='State Zip Codes'!$S$4,'State Zip Codes'!$S$3,IF(G6050&lt;='State Zip Codes'!$T$4,'State Zip Codes'!$T$3,"OUT OF TERRITORY"))))),$U$3)</f>
        <v>Zone 0</v>
      </c>
    </row>
    <row r="6051" spans="1:8" x14ac:dyDescent="0.25">
      <c r="A6051" t="s">
        <v>373</v>
      </c>
      <c r="B6051">
        <v>28327</v>
      </c>
      <c r="C6051" t="str">
        <f t="shared" si="94"/>
        <v>28327</v>
      </c>
      <c r="D6051" t="s">
        <v>359</v>
      </c>
      <c r="E6051" t="s">
        <v>1219</v>
      </c>
      <c r="F6051" t="s">
        <v>2192</v>
      </c>
      <c r="G6051" s="144">
        <v>53.43792234</v>
      </c>
      <c r="H6051" t="str">
        <f>IF(VLOOKUP(A6051,$J$4:$K$19,2)="Y",IF(G6051&lt;='State Zip Codes'!$P$4,'State Zip Codes'!$P$3,IF(G6051&lt;='State Zip Codes'!$Q$4,'State Zip Codes'!$Q$3,IF(G6051&lt;='State Zip Codes'!$R$4,'State Zip Codes'!$R$3,IF(G6051&lt;='State Zip Codes'!$S$4,'State Zip Codes'!$S$3,IF(G6051&lt;='State Zip Codes'!$T$4,'State Zip Codes'!$T$3,"OUT OF TERRITORY"))))),$U$3)</f>
        <v>Zone 0</v>
      </c>
    </row>
    <row r="6052" spans="1:8" x14ac:dyDescent="0.25">
      <c r="A6052" t="s">
        <v>373</v>
      </c>
      <c r="B6052">
        <v>28314</v>
      </c>
      <c r="C6052" t="str">
        <f t="shared" si="94"/>
        <v>28314</v>
      </c>
      <c r="D6052" t="s">
        <v>359</v>
      </c>
      <c r="E6052" t="s">
        <v>2096</v>
      </c>
      <c r="F6052" t="s">
        <v>4166</v>
      </c>
      <c r="G6052" s="144">
        <v>54.059293529999998</v>
      </c>
      <c r="H6052" t="str">
        <f>IF(VLOOKUP(A6052,$J$4:$K$19,2)="Y",IF(G6052&lt;='State Zip Codes'!$P$4,'State Zip Codes'!$P$3,IF(G6052&lt;='State Zip Codes'!$Q$4,'State Zip Codes'!$Q$3,IF(G6052&lt;='State Zip Codes'!$R$4,'State Zip Codes'!$R$3,IF(G6052&lt;='State Zip Codes'!$S$4,'State Zip Codes'!$S$3,IF(G6052&lt;='State Zip Codes'!$T$4,'State Zip Codes'!$T$3,"OUT OF TERRITORY"))))),$U$3)</f>
        <v>Zone 0</v>
      </c>
    </row>
    <row r="6053" spans="1:8" x14ac:dyDescent="0.25">
      <c r="A6053" t="s">
        <v>373</v>
      </c>
      <c r="B6053">
        <v>27815</v>
      </c>
      <c r="C6053" t="str">
        <f t="shared" si="94"/>
        <v>27815</v>
      </c>
      <c r="D6053" t="s">
        <v>359</v>
      </c>
      <c r="E6053" t="s">
        <v>4180</v>
      </c>
      <c r="F6053" t="s">
        <v>4167</v>
      </c>
      <c r="G6053" s="144">
        <v>54.059293529999998</v>
      </c>
      <c r="H6053" t="str">
        <f>IF(VLOOKUP(A6053,$J$4:$K$19,2)="Y",IF(G6053&lt;='State Zip Codes'!$P$4,'State Zip Codes'!$P$3,IF(G6053&lt;='State Zip Codes'!$Q$4,'State Zip Codes'!$Q$3,IF(G6053&lt;='State Zip Codes'!$R$4,'State Zip Codes'!$R$3,IF(G6053&lt;='State Zip Codes'!$S$4,'State Zip Codes'!$S$3,IF(G6053&lt;='State Zip Codes'!$T$4,'State Zip Codes'!$T$3,"OUT OF TERRITORY"))))),$U$3)</f>
        <v>Zone 0</v>
      </c>
    </row>
    <row r="6054" spans="1:8" x14ac:dyDescent="0.25">
      <c r="A6054" t="s">
        <v>373</v>
      </c>
      <c r="B6054">
        <v>28310</v>
      </c>
      <c r="C6054" t="str">
        <f t="shared" si="94"/>
        <v>28310</v>
      </c>
      <c r="D6054" t="s">
        <v>359</v>
      </c>
      <c r="E6054" t="s">
        <v>2096</v>
      </c>
      <c r="F6054" t="s">
        <v>4175</v>
      </c>
      <c r="G6054" s="144">
        <v>54.059293529999998</v>
      </c>
      <c r="H6054" t="str">
        <f>IF(VLOOKUP(A6054,$J$4:$K$19,2)="Y",IF(G6054&lt;='State Zip Codes'!$P$4,'State Zip Codes'!$P$3,IF(G6054&lt;='State Zip Codes'!$Q$4,'State Zip Codes'!$Q$3,IF(G6054&lt;='State Zip Codes'!$R$4,'State Zip Codes'!$R$3,IF(G6054&lt;='State Zip Codes'!$S$4,'State Zip Codes'!$S$3,IF(G6054&lt;='State Zip Codes'!$T$4,'State Zip Codes'!$T$3,"OUT OF TERRITORY"))))),$U$3)</f>
        <v>Zone 0</v>
      </c>
    </row>
    <row r="6055" spans="1:8" x14ac:dyDescent="0.25">
      <c r="A6055" t="s">
        <v>373</v>
      </c>
      <c r="B6055">
        <v>28382</v>
      </c>
      <c r="C6055" t="str">
        <f t="shared" si="94"/>
        <v>28382</v>
      </c>
      <c r="D6055" t="s">
        <v>359</v>
      </c>
      <c r="E6055" t="s">
        <v>4154</v>
      </c>
      <c r="F6055" t="s">
        <v>4194</v>
      </c>
      <c r="G6055" s="144">
        <v>54.059293529999998</v>
      </c>
      <c r="H6055" t="str">
        <f>IF(VLOOKUP(A6055,$J$4:$K$19,2)="Y",IF(G6055&lt;='State Zip Codes'!$P$4,'State Zip Codes'!$P$3,IF(G6055&lt;='State Zip Codes'!$Q$4,'State Zip Codes'!$Q$3,IF(G6055&lt;='State Zip Codes'!$R$4,'State Zip Codes'!$R$3,IF(G6055&lt;='State Zip Codes'!$S$4,'State Zip Codes'!$S$3,IF(G6055&lt;='State Zip Codes'!$T$4,'State Zip Codes'!$T$3,"OUT OF TERRITORY"))))),$U$3)</f>
        <v>Zone 0</v>
      </c>
    </row>
    <row r="6056" spans="1:8" x14ac:dyDescent="0.25">
      <c r="A6056" t="s">
        <v>373</v>
      </c>
      <c r="B6056">
        <v>27551</v>
      </c>
      <c r="C6056" t="str">
        <f t="shared" si="94"/>
        <v>27551</v>
      </c>
      <c r="D6056" t="s">
        <v>359</v>
      </c>
      <c r="E6056" t="s">
        <v>1877</v>
      </c>
      <c r="F6056" t="s">
        <v>1958</v>
      </c>
      <c r="G6056" s="144">
        <v>54.680664719999996</v>
      </c>
      <c r="H6056" t="str">
        <f>IF(VLOOKUP(A6056,$J$4:$K$19,2)="Y",IF(G6056&lt;='State Zip Codes'!$P$4,'State Zip Codes'!$P$3,IF(G6056&lt;='State Zip Codes'!$Q$4,'State Zip Codes'!$Q$3,IF(G6056&lt;='State Zip Codes'!$R$4,'State Zip Codes'!$R$3,IF(G6056&lt;='State Zip Codes'!$S$4,'State Zip Codes'!$S$3,IF(G6056&lt;='State Zip Codes'!$T$4,'State Zip Codes'!$T$3,"OUT OF TERRITORY"))))),$U$3)</f>
        <v>Zone 0</v>
      </c>
    </row>
    <row r="6057" spans="1:8" x14ac:dyDescent="0.25">
      <c r="A6057" t="s">
        <v>373</v>
      </c>
      <c r="B6057">
        <v>27864</v>
      </c>
      <c r="C6057" t="str">
        <f t="shared" si="94"/>
        <v>27864</v>
      </c>
      <c r="D6057" t="s">
        <v>359</v>
      </c>
      <c r="E6057" t="s">
        <v>4180</v>
      </c>
      <c r="F6057" t="s">
        <v>4195</v>
      </c>
      <c r="G6057" s="144">
        <v>54.680664719999996</v>
      </c>
      <c r="H6057" t="str">
        <f>IF(VLOOKUP(A6057,$J$4:$K$19,2)="Y",IF(G6057&lt;='State Zip Codes'!$P$4,'State Zip Codes'!$P$3,IF(G6057&lt;='State Zip Codes'!$Q$4,'State Zip Codes'!$Q$3,IF(G6057&lt;='State Zip Codes'!$R$4,'State Zip Codes'!$R$3,IF(G6057&lt;='State Zip Codes'!$S$4,'State Zip Codes'!$S$3,IF(G6057&lt;='State Zip Codes'!$T$4,'State Zip Codes'!$T$3,"OUT OF TERRITORY"))))),$U$3)</f>
        <v>Zone 0</v>
      </c>
    </row>
    <row r="6058" spans="1:8" x14ac:dyDescent="0.25">
      <c r="A6058" t="s">
        <v>373</v>
      </c>
      <c r="B6058">
        <v>27563</v>
      </c>
      <c r="C6058" t="str">
        <f t="shared" si="94"/>
        <v>27563</v>
      </c>
      <c r="D6058" t="s">
        <v>359</v>
      </c>
      <c r="E6058" t="s">
        <v>1877</v>
      </c>
      <c r="F6058" t="s">
        <v>4196</v>
      </c>
      <c r="G6058" s="144">
        <v>54.680664719999996</v>
      </c>
      <c r="H6058" t="str">
        <f>IF(VLOOKUP(A6058,$J$4:$K$19,2)="Y",IF(G6058&lt;='State Zip Codes'!$P$4,'State Zip Codes'!$P$3,IF(G6058&lt;='State Zip Codes'!$Q$4,'State Zip Codes'!$Q$3,IF(G6058&lt;='State Zip Codes'!$R$4,'State Zip Codes'!$R$3,IF(G6058&lt;='State Zip Codes'!$S$4,'State Zip Codes'!$S$3,IF(G6058&lt;='State Zip Codes'!$T$4,'State Zip Codes'!$T$3,"OUT OF TERRITORY"))))),$U$3)</f>
        <v>Zone 0</v>
      </c>
    </row>
    <row r="6059" spans="1:8" x14ac:dyDescent="0.25">
      <c r="A6059" t="s">
        <v>373</v>
      </c>
      <c r="B6059">
        <v>27316</v>
      </c>
      <c r="C6059" t="str">
        <f t="shared" si="94"/>
        <v>27316</v>
      </c>
      <c r="D6059" t="s">
        <v>359</v>
      </c>
      <c r="E6059" t="s">
        <v>2407</v>
      </c>
      <c r="F6059" t="s">
        <v>4197</v>
      </c>
      <c r="G6059" s="144">
        <v>55.302035909999994</v>
      </c>
      <c r="H6059" t="str">
        <f>IF(VLOOKUP(A6059,$J$4:$K$19,2)="Y",IF(G6059&lt;='State Zip Codes'!$P$4,'State Zip Codes'!$P$3,IF(G6059&lt;='State Zip Codes'!$Q$4,'State Zip Codes'!$Q$3,IF(G6059&lt;='State Zip Codes'!$R$4,'State Zip Codes'!$R$3,IF(G6059&lt;='State Zip Codes'!$S$4,'State Zip Codes'!$S$3,IF(G6059&lt;='State Zip Codes'!$T$4,'State Zip Codes'!$T$3,"OUT OF TERRITORY"))))),$U$3)</f>
        <v>Zone 0</v>
      </c>
    </row>
    <row r="6060" spans="1:8" x14ac:dyDescent="0.25">
      <c r="A6060" t="s">
        <v>373</v>
      </c>
      <c r="B6060">
        <v>27343</v>
      </c>
      <c r="C6060" t="str">
        <f t="shared" si="94"/>
        <v>27343</v>
      </c>
      <c r="D6060" t="s">
        <v>359</v>
      </c>
      <c r="E6060" t="s">
        <v>4152</v>
      </c>
      <c r="F6060" t="s">
        <v>4198</v>
      </c>
      <c r="G6060" s="144">
        <v>55.302035909999994</v>
      </c>
      <c r="H6060" t="str">
        <f>IF(VLOOKUP(A6060,$J$4:$K$19,2)="Y",IF(G6060&lt;='State Zip Codes'!$P$4,'State Zip Codes'!$P$3,IF(G6060&lt;='State Zip Codes'!$Q$4,'State Zip Codes'!$Q$3,IF(G6060&lt;='State Zip Codes'!$R$4,'State Zip Codes'!$R$3,IF(G6060&lt;='State Zip Codes'!$S$4,'State Zip Codes'!$S$3,IF(G6060&lt;='State Zip Codes'!$T$4,'State Zip Codes'!$T$3,"OUT OF TERRITORY"))))),$U$3)</f>
        <v>Zone 0</v>
      </c>
    </row>
    <row r="6061" spans="1:8" x14ac:dyDescent="0.25">
      <c r="A6061" t="s">
        <v>373</v>
      </c>
      <c r="B6061">
        <v>28312</v>
      </c>
      <c r="C6061" t="str">
        <f t="shared" si="94"/>
        <v>28312</v>
      </c>
      <c r="D6061" t="s">
        <v>359</v>
      </c>
      <c r="E6061" t="s">
        <v>2096</v>
      </c>
      <c r="F6061" t="s">
        <v>4166</v>
      </c>
      <c r="G6061" s="144">
        <v>55.302035909999994</v>
      </c>
      <c r="H6061" t="str">
        <f>IF(VLOOKUP(A6061,$J$4:$K$19,2)="Y",IF(G6061&lt;='State Zip Codes'!$P$4,'State Zip Codes'!$P$3,IF(G6061&lt;='State Zip Codes'!$Q$4,'State Zip Codes'!$Q$3,IF(G6061&lt;='State Zip Codes'!$R$4,'State Zip Codes'!$R$3,IF(G6061&lt;='State Zip Codes'!$S$4,'State Zip Codes'!$S$3,IF(G6061&lt;='State Zip Codes'!$T$4,'State Zip Codes'!$T$3,"OUT OF TERRITORY"))))),$U$3)</f>
        <v>Zone 0</v>
      </c>
    </row>
    <row r="6062" spans="1:8" x14ac:dyDescent="0.25">
      <c r="A6062" t="s">
        <v>373</v>
      </c>
      <c r="B6062">
        <v>27244</v>
      </c>
      <c r="C6062" t="str">
        <f t="shared" si="94"/>
        <v>27244</v>
      </c>
      <c r="D6062" t="s">
        <v>359</v>
      </c>
      <c r="E6062" t="s">
        <v>4156</v>
      </c>
      <c r="F6062" t="s">
        <v>4199</v>
      </c>
      <c r="G6062" s="144">
        <v>55.923407099999999</v>
      </c>
      <c r="H6062" t="str">
        <f>IF(VLOOKUP(A6062,$J$4:$K$19,2)="Y",IF(G6062&lt;='State Zip Codes'!$P$4,'State Zip Codes'!$P$3,IF(G6062&lt;='State Zip Codes'!$Q$4,'State Zip Codes'!$Q$3,IF(G6062&lt;='State Zip Codes'!$R$4,'State Zip Codes'!$R$3,IF(G6062&lt;='State Zip Codes'!$S$4,'State Zip Codes'!$S$3,IF(G6062&lt;='State Zip Codes'!$T$4,'State Zip Codes'!$T$3,"OUT OF TERRITORY"))))),$U$3)</f>
        <v>Zone 0</v>
      </c>
    </row>
    <row r="6063" spans="1:8" x14ac:dyDescent="0.25">
      <c r="A6063" t="s">
        <v>373</v>
      </c>
      <c r="B6063">
        <v>27852</v>
      </c>
      <c r="C6063" t="str">
        <f t="shared" si="94"/>
        <v>27852</v>
      </c>
      <c r="D6063" t="s">
        <v>359</v>
      </c>
      <c r="E6063" t="s">
        <v>4180</v>
      </c>
      <c r="F6063" t="s">
        <v>4200</v>
      </c>
      <c r="G6063" s="144">
        <v>55.923407099999999</v>
      </c>
      <c r="H6063" t="str">
        <f>IF(VLOOKUP(A6063,$J$4:$K$19,2)="Y",IF(G6063&lt;='State Zip Codes'!$P$4,'State Zip Codes'!$P$3,IF(G6063&lt;='State Zip Codes'!$Q$4,'State Zip Codes'!$Q$3,IF(G6063&lt;='State Zip Codes'!$R$4,'State Zip Codes'!$R$3,IF(G6063&lt;='State Zip Codes'!$S$4,'State Zip Codes'!$S$3,IF(G6063&lt;='State Zip Codes'!$T$4,'State Zip Codes'!$T$3,"OUT OF TERRITORY"))))),$U$3)</f>
        <v>Zone 0</v>
      </c>
    </row>
    <row r="6064" spans="1:8" x14ac:dyDescent="0.25">
      <c r="A6064" t="s">
        <v>373</v>
      </c>
      <c r="B6064">
        <v>27325</v>
      </c>
      <c r="C6064" t="str">
        <f t="shared" si="94"/>
        <v>27325</v>
      </c>
      <c r="D6064" t="s">
        <v>359</v>
      </c>
      <c r="E6064" t="s">
        <v>1219</v>
      </c>
      <c r="F6064" t="s">
        <v>1469</v>
      </c>
      <c r="G6064" s="144">
        <v>55.923407099999999</v>
      </c>
      <c r="H6064" t="str">
        <f>IF(VLOOKUP(A6064,$J$4:$K$19,2)="Y",IF(G6064&lt;='State Zip Codes'!$P$4,'State Zip Codes'!$P$3,IF(G6064&lt;='State Zip Codes'!$Q$4,'State Zip Codes'!$Q$3,IF(G6064&lt;='State Zip Codes'!$R$4,'State Zip Codes'!$R$3,IF(G6064&lt;='State Zip Codes'!$S$4,'State Zip Codes'!$S$3,IF(G6064&lt;='State Zip Codes'!$T$4,'State Zip Codes'!$T$3,"OUT OF TERRITORY"))))),$U$3)</f>
        <v>Zone 0</v>
      </c>
    </row>
    <row r="6065" spans="1:8" x14ac:dyDescent="0.25">
      <c r="A6065" t="s">
        <v>373</v>
      </c>
      <c r="B6065">
        <v>28304</v>
      </c>
      <c r="C6065" t="str">
        <f t="shared" si="94"/>
        <v>28304</v>
      </c>
      <c r="D6065" t="s">
        <v>359</v>
      </c>
      <c r="E6065" t="s">
        <v>2096</v>
      </c>
      <c r="F6065" t="s">
        <v>4166</v>
      </c>
      <c r="G6065" s="144">
        <v>56.544778289999996</v>
      </c>
      <c r="H6065" t="str">
        <f>IF(VLOOKUP(A6065,$J$4:$K$19,2)="Y",IF(G6065&lt;='State Zip Codes'!$P$4,'State Zip Codes'!$P$3,IF(G6065&lt;='State Zip Codes'!$Q$4,'State Zip Codes'!$Q$3,IF(G6065&lt;='State Zip Codes'!$R$4,'State Zip Codes'!$R$3,IF(G6065&lt;='State Zip Codes'!$S$4,'State Zip Codes'!$S$3,IF(G6065&lt;='State Zip Codes'!$T$4,'State Zip Codes'!$T$3,"OUT OF TERRITORY"))))),$U$3)</f>
        <v>Zone 0</v>
      </c>
    </row>
    <row r="6066" spans="1:8" x14ac:dyDescent="0.25">
      <c r="A6066" t="s">
        <v>373</v>
      </c>
      <c r="B6066">
        <v>27829</v>
      </c>
      <c r="C6066" t="str">
        <f t="shared" si="94"/>
        <v>27829</v>
      </c>
      <c r="D6066" t="s">
        <v>359</v>
      </c>
      <c r="E6066" t="s">
        <v>4201</v>
      </c>
      <c r="F6066" t="s">
        <v>509</v>
      </c>
      <c r="G6066" s="144">
        <v>56.544778289999996</v>
      </c>
      <c r="H6066" t="str">
        <f>IF(VLOOKUP(A6066,$J$4:$K$19,2)="Y",IF(G6066&lt;='State Zip Codes'!$P$4,'State Zip Codes'!$P$3,IF(G6066&lt;='State Zip Codes'!$Q$4,'State Zip Codes'!$Q$3,IF(G6066&lt;='State Zip Codes'!$R$4,'State Zip Codes'!$R$3,IF(G6066&lt;='State Zip Codes'!$S$4,'State Zip Codes'!$S$3,IF(G6066&lt;='State Zip Codes'!$T$4,'State Zip Codes'!$T$3,"OUT OF TERRITORY"))))),$U$3)</f>
        <v>Zone 0</v>
      </c>
    </row>
    <row r="6067" spans="1:8" x14ac:dyDescent="0.25">
      <c r="A6067" t="s">
        <v>373</v>
      </c>
      <c r="B6067">
        <v>27283</v>
      </c>
      <c r="C6067" t="str">
        <f t="shared" si="94"/>
        <v>27283</v>
      </c>
      <c r="D6067" t="s">
        <v>359</v>
      </c>
      <c r="E6067" t="s">
        <v>2707</v>
      </c>
      <c r="F6067" t="s">
        <v>4202</v>
      </c>
      <c r="G6067" s="144">
        <v>56.544778289999996</v>
      </c>
      <c r="H6067" t="str">
        <f>IF(VLOOKUP(A6067,$J$4:$K$19,2)="Y",IF(G6067&lt;='State Zip Codes'!$P$4,'State Zip Codes'!$P$3,IF(G6067&lt;='State Zip Codes'!$Q$4,'State Zip Codes'!$Q$3,IF(G6067&lt;='State Zip Codes'!$R$4,'State Zip Codes'!$R$3,IF(G6067&lt;='State Zip Codes'!$S$4,'State Zip Codes'!$S$3,IF(G6067&lt;='State Zip Codes'!$T$4,'State Zip Codes'!$T$3,"OUT OF TERRITORY"))))),$U$3)</f>
        <v>Zone 0</v>
      </c>
    </row>
    <row r="6068" spans="1:8" x14ac:dyDescent="0.25">
      <c r="A6068" t="s">
        <v>373</v>
      </c>
      <c r="B6068">
        <v>27377</v>
      </c>
      <c r="C6068" t="str">
        <f t="shared" si="94"/>
        <v>27377</v>
      </c>
      <c r="D6068" t="s">
        <v>359</v>
      </c>
      <c r="E6068" t="s">
        <v>2707</v>
      </c>
      <c r="F6068" t="s">
        <v>4203</v>
      </c>
      <c r="G6068" s="144">
        <v>57.166149479999994</v>
      </c>
      <c r="H6068" t="str">
        <f>IF(VLOOKUP(A6068,$J$4:$K$19,2)="Y",IF(G6068&lt;='State Zip Codes'!$P$4,'State Zip Codes'!$P$3,IF(G6068&lt;='State Zip Codes'!$Q$4,'State Zip Codes'!$Q$3,IF(G6068&lt;='State Zip Codes'!$R$4,'State Zip Codes'!$R$3,IF(G6068&lt;='State Zip Codes'!$S$4,'State Zip Codes'!$S$3,IF(G6068&lt;='State Zip Codes'!$T$4,'State Zip Codes'!$T$3,"OUT OF TERRITORY"))))),$U$3)</f>
        <v>Zone 0</v>
      </c>
    </row>
    <row r="6069" spans="1:8" x14ac:dyDescent="0.25">
      <c r="A6069" t="s">
        <v>373</v>
      </c>
      <c r="B6069">
        <v>28328</v>
      </c>
      <c r="C6069" t="str">
        <f t="shared" si="94"/>
        <v>28328</v>
      </c>
      <c r="D6069" t="s">
        <v>359</v>
      </c>
      <c r="E6069" t="s">
        <v>4154</v>
      </c>
      <c r="F6069" t="s">
        <v>1925</v>
      </c>
      <c r="G6069" s="144">
        <v>57.166149479999994</v>
      </c>
      <c r="H6069" t="str">
        <f>IF(VLOOKUP(A6069,$J$4:$K$19,2)="Y",IF(G6069&lt;='State Zip Codes'!$P$4,'State Zip Codes'!$P$3,IF(G6069&lt;='State Zip Codes'!$Q$4,'State Zip Codes'!$Q$3,IF(G6069&lt;='State Zip Codes'!$R$4,'State Zip Codes'!$R$3,IF(G6069&lt;='State Zip Codes'!$S$4,'State Zip Codes'!$S$3,IF(G6069&lt;='State Zip Codes'!$T$4,'State Zip Codes'!$T$3,"OUT OF TERRITORY"))))),$U$3)</f>
        <v>Zone 0</v>
      </c>
    </row>
    <row r="6070" spans="1:8" x14ac:dyDescent="0.25">
      <c r="A6070" t="s">
        <v>373</v>
      </c>
      <c r="B6070">
        <v>27379</v>
      </c>
      <c r="C6070" t="str">
        <f t="shared" si="94"/>
        <v>27379</v>
      </c>
      <c r="D6070" t="s">
        <v>359</v>
      </c>
      <c r="E6070" t="s">
        <v>4173</v>
      </c>
      <c r="F6070" t="s">
        <v>4204</v>
      </c>
      <c r="G6070" s="144">
        <v>57.166149479999994</v>
      </c>
      <c r="H6070" t="str">
        <f>IF(VLOOKUP(A6070,$J$4:$K$19,2)="Y",IF(G6070&lt;='State Zip Codes'!$P$4,'State Zip Codes'!$P$3,IF(G6070&lt;='State Zip Codes'!$Q$4,'State Zip Codes'!$Q$3,IF(G6070&lt;='State Zip Codes'!$R$4,'State Zip Codes'!$R$3,IF(G6070&lt;='State Zip Codes'!$S$4,'State Zip Codes'!$S$3,IF(G6070&lt;='State Zip Codes'!$T$4,'State Zip Codes'!$T$3,"OUT OF TERRITORY"))))),$U$3)</f>
        <v>Zone 0</v>
      </c>
    </row>
    <row r="6071" spans="1:8" x14ac:dyDescent="0.25">
      <c r="A6071" t="s">
        <v>373</v>
      </c>
      <c r="B6071">
        <v>28578</v>
      </c>
      <c r="C6071" t="str">
        <f t="shared" si="94"/>
        <v>28578</v>
      </c>
      <c r="D6071" t="s">
        <v>359</v>
      </c>
      <c r="E6071" t="s">
        <v>1566</v>
      </c>
      <c r="F6071" t="s">
        <v>4205</v>
      </c>
      <c r="G6071" s="144">
        <v>58.408891859999997</v>
      </c>
      <c r="H6071" t="str">
        <f>IF(VLOOKUP(A6071,$J$4:$K$19,2)="Y",IF(G6071&lt;='State Zip Codes'!$P$4,'State Zip Codes'!$P$3,IF(G6071&lt;='State Zip Codes'!$Q$4,'State Zip Codes'!$Q$3,IF(G6071&lt;='State Zip Codes'!$R$4,'State Zip Codes'!$R$3,IF(G6071&lt;='State Zip Codes'!$S$4,'State Zip Codes'!$S$3,IF(G6071&lt;='State Zip Codes'!$T$4,'State Zip Codes'!$T$3,"OUT OF TERRITORY"))))),$U$3)</f>
        <v>Zone 0</v>
      </c>
    </row>
    <row r="6072" spans="1:8" x14ac:dyDescent="0.25">
      <c r="A6072" t="s">
        <v>373</v>
      </c>
      <c r="B6072">
        <v>28551</v>
      </c>
      <c r="C6072" t="str">
        <f t="shared" si="94"/>
        <v>28551</v>
      </c>
      <c r="D6072" t="s">
        <v>359</v>
      </c>
      <c r="E6072" t="s">
        <v>4206</v>
      </c>
      <c r="F6072" t="s">
        <v>1445</v>
      </c>
      <c r="G6072" s="144">
        <v>58.408891859999997</v>
      </c>
      <c r="H6072" t="str">
        <f>IF(VLOOKUP(A6072,$J$4:$K$19,2)="Y",IF(G6072&lt;='State Zip Codes'!$P$4,'State Zip Codes'!$P$3,IF(G6072&lt;='State Zip Codes'!$Q$4,'State Zip Codes'!$Q$3,IF(G6072&lt;='State Zip Codes'!$R$4,'State Zip Codes'!$R$3,IF(G6072&lt;='State Zip Codes'!$S$4,'State Zip Codes'!$S$3,IF(G6072&lt;='State Zip Codes'!$T$4,'State Zip Codes'!$T$3,"OUT OF TERRITORY"))))),$U$3)</f>
        <v>Zone 0</v>
      </c>
    </row>
    <row r="6073" spans="1:8" x14ac:dyDescent="0.25">
      <c r="A6073" t="s">
        <v>373</v>
      </c>
      <c r="B6073">
        <v>27823</v>
      </c>
      <c r="C6073" t="str">
        <f t="shared" si="94"/>
        <v>27823</v>
      </c>
      <c r="D6073" t="s">
        <v>359</v>
      </c>
      <c r="E6073" t="s">
        <v>4182</v>
      </c>
      <c r="F6073" t="s">
        <v>2384</v>
      </c>
      <c r="G6073" s="144">
        <v>59.030263049999995</v>
      </c>
      <c r="H6073" t="str">
        <f>IF(VLOOKUP(A6073,$J$4:$K$19,2)="Y",IF(G6073&lt;='State Zip Codes'!$P$4,'State Zip Codes'!$P$3,IF(G6073&lt;='State Zip Codes'!$Q$4,'State Zip Codes'!$Q$3,IF(G6073&lt;='State Zip Codes'!$R$4,'State Zip Codes'!$R$3,IF(G6073&lt;='State Zip Codes'!$S$4,'State Zip Codes'!$S$3,IF(G6073&lt;='State Zip Codes'!$T$4,'State Zip Codes'!$T$3,"OUT OF TERRITORY"))))),$U$3)</f>
        <v>Zone 0</v>
      </c>
    </row>
    <row r="6074" spans="1:8" x14ac:dyDescent="0.25">
      <c r="A6074" t="s">
        <v>373</v>
      </c>
      <c r="B6074">
        <v>27212</v>
      </c>
      <c r="C6074" t="str">
        <f t="shared" si="94"/>
        <v>27212</v>
      </c>
      <c r="D6074" t="s">
        <v>359</v>
      </c>
      <c r="E6074" t="s">
        <v>4173</v>
      </c>
      <c r="F6074" t="s">
        <v>4207</v>
      </c>
      <c r="G6074" s="144">
        <v>59.030263049999995</v>
      </c>
      <c r="H6074" t="str">
        <f>IF(VLOOKUP(A6074,$J$4:$K$19,2)="Y",IF(G6074&lt;='State Zip Codes'!$P$4,'State Zip Codes'!$P$3,IF(G6074&lt;='State Zip Codes'!$Q$4,'State Zip Codes'!$Q$3,IF(G6074&lt;='State Zip Codes'!$R$4,'State Zip Codes'!$R$3,IF(G6074&lt;='State Zip Codes'!$S$4,'State Zip Codes'!$S$3,IF(G6074&lt;='State Zip Codes'!$T$4,'State Zip Codes'!$T$3,"OUT OF TERRITORY"))))),$U$3)</f>
        <v>Zone 0</v>
      </c>
    </row>
    <row r="6075" spans="1:8" x14ac:dyDescent="0.25">
      <c r="A6075" t="s">
        <v>373</v>
      </c>
      <c r="B6075">
        <v>27249</v>
      </c>
      <c r="C6075" t="str">
        <f t="shared" si="94"/>
        <v>27249</v>
      </c>
      <c r="D6075" t="s">
        <v>359</v>
      </c>
      <c r="E6075" t="s">
        <v>2707</v>
      </c>
      <c r="F6075" t="s">
        <v>4208</v>
      </c>
      <c r="G6075" s="144">
        <v>59.651634239999993</v>
      </c>
      <c r="H6075" t="str">
        <f>IF(VLOOKUP(A6075,$J$4:$K$19,2)="Y",IF(G6075&lt;='State Zip Codes'!$P$4,'State Zip Codes'!$P$3,IF(G6075&lt;='State Zip Codes'!$Q$4,'State Zip Codes'!$Q$3,IF(G6075&lt;='State Zip Codes'!$R$4,'State Zip Codes'!$R$3,IF(G6075&lt;='State Zip Codes'!$S$4,'State Zip Codes'!$S$3,IF(G6075&lt;='State Zip Codes'!$T$4,'State Zip Codes'!$T$3,"OUT OF TERRITORY"))))),$U$3)</f>
        <v>Zone 0</v>
      </c>
    </row>
    <row r="6076" spans="1:8" x14ac:dyDescent="0.25">
      <c r="A6076" t="s">
        <v>373</v>
      </c>
      <c r="B6076">
        <v>28387</v>
      </c>
      <c r="C6076" t="str">
        <f t="shared" si="94"/>
        <v>28387</v>
      </c>
      <c r="D6076" t="s">
        <v>359</v>
      </c>
      <c r="E6076" t="s">
        <v>1219</v>
      </c>
      <c r="F6076" t="s">
        <v>4209</v>
      </c>
      <c r="G6076" s="144">
        <v>59.651634239999993</v>
      </c>
      <c r="H6076" t="str">
        <f>IF(VLOOKUP(A6076,$J$4:$K$19,2)="Y",IF(G6076&lt;='State Zip Codes'!$P$4,'State Zip Codes'!$P$3,IF(G6076&lt;='State Zip Codes'!$Q$4,'State Zip Codes'!$Q$3,IF(G6076&lt;='State Zip Codes'!$R$4,'State Zip Codes'!$R$3,IF(G6076&lt;='State Zip Codes'!$S$4,'State Zip Codes'!$S$3,IF(G6076&lt;='State Zip Codes'!$T$4,'State Zip Codes'!$T$3,"OUT OF TERRITORY"))))),$U$3)</f>
        <v>Zone 0</v>
      </c>
    </row>
    <row r="6077" spans="1:8" x14ac:dyDescent="0.25">
      <c r="A6077" t="s">
        <v>373</v>
      </c>
      <c r="B6077">
        <v>28580</v>
      </c>
      <c r="C6077" t="str">
        <f t="shared" si="94"/>
        <v>28580</v>
      </c>
      <c r="D6077" t="s">
        <v>359</v>
      </c>
      <c r="E6077" t="s">
        <v>2224</v>
      </c>
      <c r="F6077" t="s">
        <v>4210</v>
      </c>
      <c r="G6077" s="144">
        <v>59.651634239999993</v>
      </c>
      <c r="H6077" t="str">
        <f>IF(VLOOKUP(A6077,$J$4:$K$19,2)="Y",IF(G6077&lt;='State Zip Codes'!$P$4,'State Zip Codes'!$P$3,IF(G6077&lt;='State Zip Codes'!$Q$4,'State Zip Codes'!$Q$3,IF(G6077&lt;='State Zip Codes'!$R$4,'State Zip Codes'!$R$3,IF(G6077&lt;='State Zip Codes'!$S$4,'State Zip Codes'!$S$3,IF(G6077&lt;='State Zip Codes'!$T$4,'State Zip Codes'!$T$3,"OUT OF TERRITORY"))))),$U$3)</f>
        <v>Zone 0</v>
      </c>
    </row>
    <row r="6078" spans="1:8" x14ac:dyDescent="0.25">
      <c r="A6078" t="s">
        <v>373</v>
      </c>
      <c r="B6078">
        <v>27305</v>
      </c>
      <c r="C6078" t="str">
        <f t="shared" si="94"/>
        <v>27305</v>
      </c>
      <c r="D6078" t="s">
        <v>359</v>
      </c>
      <c r="E6078" t="s">
        <v>4173</v>
      </c>
      <c r="F6078" t="s">
        <v>1171</v>
      </c>
      <c r="G6078" s="144">
        <v>59.651634239999993</v>
      </c>
      <c r="H6078" t="str">
        <f>IF(VLOOKUP(A6078,$J$4:$K$19,2)="Y",IF(G6078&lt;='State Zip Codes'!$P$4,'State Zip Codes'!$P$3,IF(G6078&lt;='State Zip Codes'!$Q$4,'State Zip Codes'!$Q$3,IF(G6078&lt;='State Zip Codes'!$R$4,'State Zip Codes'!$R$3,IF(G6078&lt;='State Zip Codes'!$S$4,'State Zip Codes'!$S$3,IF(G6078&lt;='State Zip Codes'!$T$4,'State Zip Codes'!$T$3,"OUT OF TERRITORY"))))),$U$3)</f>
        <v>Zone 0</v>
      </c>
    </row>
    <row r="6079" spans="1:8" x14ac:dyDescent="0.25">
      <c r="A6079" t="s">
        <v>373</v>
      </c>
      <c r="B6079">
        <v>27233</v>
      </c>
      <c r="C6079" t="str">
        <f t="shared" si="94"/>
        <v>27233</v>
      </c>
      <c r="D6079" t="s">
        <v>359</v>
      </c>
      <c r="E6079" t="s">
        <v>2707</v>
      </c>
      <c r="F6079" t="s">
        <v>4072</v>
      </c>
      <c r="G6079" s="144">
        <v>59.651634239999993</v>
      </c>
      <c r="H6079" t="str">
        <f>IF(VLOOKUP(A6079,$J$4:$K$19,2)="Y",IF(G6079&lt;='State Zip Codes'!$P$4,'State Zip Codes'!$P$3,IF(G6079&lt;='State Zip Codes'!$Q$4,'State Zip Codes'!$Q$3,IF(G6079&lt;='State Zip Codes'!$R$4,'State Zip Codes'!$R$3,IF(G6079&lt;='State Zip Codes'!$S$4,'State Zip Codes'!$S$3,IF(G6079&lt;='State Zip Codes'!$T$4,'State Zip Codes'!$T$3,"OUT OF TERRITORY"))))),$U$3)</f>
        <v>Zone 0</v>
      </c>
    </row>
    <row r="6080" spans="1:8" x14ac:dyDescent="0.25">
      <c r="A6080" t="s">
        <v>373</v>
      </c>
      <c r="B6080">
        <v>27248</v>
      </c>
      <c r="C6080" t="str">
        <f t="shared" si="94"/>
        <v>27248</v>
      </c>
      <c r="D6080" t="s">
        <v>359</v>
      </c>
      <c r="E6080" t="s">
        <v>2407</v>
      </c>
      <c r="F6080" t="s">
        <v>4211</v>
      </c>
      <c r="G6080" s="144">
        <v>59.651634239999993</v>
      </c>
      <c r="H6080" t="str">
        <f>IF(VLOOKUP(A6080,$J$4:$K$19,2)="Y",IF(G6080&lt;='State Zip Codes'!$P$4,'State Zip Codes'!$P$3,IF(G6080&lt;='State Zip Codes'!$Q$4,'State Zip Codes'!$Q$3,IF(G6080&lt;='State Zip Codes'!$R$4,'State Zip Codes'!$R$3,IF(G6080&lt;='State Zip Codes'!$S$4,'State Zip Codes'!$S$3,IF(G6080&lt;='State Zip Codes'!$T$4,'State Zip Codes'!$T$3,"OUT OF TERRITORY"))))),$U$3)</f>
        <v>Zone 0</v>
      </c>
    </row>
    <row r="6081" spans="1:8" x14ac:dyDescent="0.25">
      <c r="A6081" t="s">
        <v>373</v>
      </c>
      <c r="B6081">
        <v>27850</v>
      </c>
      <c r="C6081" t="str">
        <f t="shared" si="94"/>
        <v>27850</v>
      </c>
      <c r="D6081" t="s">
        <v>359</v>
      </c>
      <c r="E6081" t="s">
        <v>4182</v>
      </c>
      <c r="F6081" t="s">
        <v>395</v>
      </c>
      <c r="G6081" s="144">
        <v>60.894376619999996</v>
      </c>
      <c r="H6081" t="str">
        <f>IF(VLOOKUP(A6081,$J$4:$K$19,2)="Y",IF(G6081&lt;='State Zip Codes'!$P$4,'State Zip Codes'!$P$3,IF(G6081&lt;='State Zip Codes'!$Q$4,'State Zip Codes'!$Q$3,IF(G6081&lt;='State Zip Codes'!$R$4,'State Zip Codes'!$R$3,IF(G6081&lt;='State Zip Codes'!$S$4,'State Zip Codes'!$S$3,IF(G6081&lt;='State Zip Codes'!$T$4,'State Zip Codes'!$T$3,"OUT OF TERRITORY"))))),$U$3)</f>
        <v>Zone 1</v>
      </c>
    </row>
    <row r="6082" spans="1:8" x14ac:dyDescent="0.25">
      <c r="A6082" t="s">
        <v>373</v>
      </c>
      <c r="B6082">
        <v>28306</v>
      </c>
      <c r="C6082" t="str">
        <f t="shared" si="94"/>
        <v>28306</v>
      </c>
      <c r="D6082" t="s">
        <v>359</v>
      </c>
      <c r="E6082" t="s">
        <v>2096</v>
      </c>
      <c r="F6082" t="s">
        <v>4166</v>
      </c>
      <c r="G6082" s="144">
        <v>60.894376619999996</v>
      </c>
      <c r="H6082" t="str">
        <f>IF(VLOOKUP(A6082,$J$4:$K$19,2)="Y",IF(G6082&lt;='State Zip Codes'!$P$4,'State Zip Codes'!$P$3,IF(G6082&lt;='State Zip Codes'!$Q$4,'State Zip Codes'!$Q$3,IF(G6082&lt;='State Zip Codes'!$R$4,'State Zip Codes'!$R$3,IF(G6082&lt;='State Zip Codes'!$S$4,'State Zip Codes'!$S$3,IF(G6082&lt;='State Zip Codes'!$T$4,'State Zip Codes'!$T$3,"OUT OF TERRITORY"))))),$U$3)</f>
        <v>Zone 1</v>
      </c>
    </row>
    <row r="6083" spans="1:8" x14ac:dyDescent="0.25">
      <c r="A6083" t="s">
        <v>373</v>
      </c>
      <c r="B6083">
        <v>28374</v>
      </c>
      <c r="C6083" t="str">
        <f t="shared" si="94"/>
        <v>28374</v>
      </c>
      <c r="D6083" t="s">
        <v>359</v>
      </c>
      <c r="E6083" t="s">
        <v>1219</v>
      </c>
      <c r="F6083" t="s">
        <v>1394</v>
      </c>
      <c r="G6083" s="144">
        <v>60.894376619999996</v>
      </c>
      <c r="H6083" t="str">
        <f>IF(VLOOKUP(A6083,$J$4:$K$19,2)="Y",IF(G6083&lt;='State Zip Codes'!$P$4,'State Zip Codes'!$P$3,IF(G6083&lt;='State Zip Codes'!$Q$4,'State Zip Codes'!$Q$3,IF(G6083&lt;='State Zip Codes'!$R$4,'State Zip Codes'!$R$3,IF(G6083&lt;='State Zip Codes'!$S$4,'State Zip Codes'!$S$3,IF(G6083&lt;='State Zip Codes'!$T$4,'State Zip Codes'!$T$3,"OUT OF TERRITORY"))))),$U$3)</f>
        <v>Zone 1</v>
      </c>
    </row>
    <row r="6084" spans="1:8" x14ac:dyDescent="0.25">
      <c r="A6084" t="s">
        <v>373</v>
      </c>
      <c r="B6084">
        <v>28348</v>
      </c>
      <c r="C6084" t="str">
        <f t="shared" si="94"/>
        <v>28348</v>
      </c>
      <c r="D6084" t="s">
        <v>359</v>
      </c>
      <c r="E6084" t="s">
        <v>2096</v>
      </c>
      <c r="F6084" t="s">
        <v>4212</v>
      </c>
      <c r="G6084" s="144">
        <v>60.894376619999996</v>
      </c>
      <c r="H6084" t="str">
        <f>IF(VLOOKUP(A6084,$J$4:$K$19,2)="Y",IF(G6084&lt;='State Zip Codes'!$P$4,'State Zip Codes'!$P$3,IF(G6084&lt;='State Zip Codes'!$Q$4,'State Zip Codes'!$Q$3,IF(G6084&lt;='State Zip Codes'!$R$4,'State Zip Codes'!$R$3,IF(G6084&lt;='State Zip Codes'!$S$4,'State Zip Codes'!$S$3,IF(G6084&lt;='State Zip Codes'!$T$4,'State Zip Codes'!$T$3,"OUT OF TERRITORY"))))),$U$3)</f>
        <v>Zone 1</v>
      </c>
    </row>
    <row r="6085" spans="1:8" x14ac:dyDescent="0.25">
      <c r="A6085" t="s">
        <v>373</v>
      </c>
      <c r="B6085">
        <v>27828</v>
      </c>
      <c r="C6085" t="str">
        <f t="shared" ref="C6085:C6148" si="95">TRIM(CLEAN(B6085))</f>
        <v>27828</v>
      </c>
      <c r="D6085" t="s">
        <v>359</v>
      </c>
      <c r="E6085" t="s">
        <v>4201</v>
      </c>
      <c r="F6085" t="s">
        <v>4213</v>
      </c>
      <c r="G6085" s="144">
        <v>61.515747809999993</v>
      </c>
      <c r="H6085" t="str">
        <f>IF(VLOOKUP(A6085,$J$4:$K$19,2)="Y",IF(G6085&lt;='State Zip Codes'!$P$4,'State Zip Codes'!$P$3,IF(G6085&lt;='State Zip Codes'!$Q$4,'State Zip Codes'!$Q$3,IF(G6085&lt;='State Zip Codes'!$R$4,'State Zip Codes'!$R$3,IF(G6085&lt;='State Zip Codes'!$S$4,'State Zip Codes'!$S$3,IF(G6085&lt;='State Zip Codes'!$T$4,'State Zip Codes'!$T$3,"OUT OF TERRITORY"))))),$U$3)</f>
        <v>Zone 1</v>
      </c>
    </row>
    <row r="6086" spans="1:8" x14ac:dyDescent="0.25">
      <c r="A6086" t="s">
        <v>373</v>
      </c>
      <c r="B6086">
        <v>27341</v>
      </c>
      <c r="C6086" t="str">
        <f t="shared" si="95"/>
        <v>27341</v>
      </c>
      <c r="D6086" t="s">
        <v>359</v>
      </c>
      <c r="E6086" t="s">
        <v>2407</v>
      </c>
      <c r="F6086" t="s">
        <v>4214</v>
      </c>
      <c r="G6086" s="144">
        <v>62.137118999999998</v>
      </c>
      <c r="H6086" t="str">
        <f>IF(VLOOKUP(A6086,$J$4:$K$19,2)="Y",IF(G6086&lt;='State Zip Codes'!$P$4,'State Zip Codes'!$P$3,IF(G6086&lt;='State Zip Codes'!$Q$4,'State Zip Codes'!$Q$3,IF(G6086&lt;='State Zip Codes'!$R$4,'State Zip Codes'!$R$3,IF(G6086&lt;='State Zip Codes'!$S$4,'State Zip Codes'!$S$3,IF(G6086&lt;='State Zip Codes'!$T$4,'State Zip Codes'!$T$3,"OUT OF TERRITORY"))))),$U$3)</f>
        <v>Zone 1</v>
      </c>
    </row>
    <row r="6087" spans="1:8" x14ac:dyDescent="0.25">
      <c r="A6087" t="s">
        <v>373</v>
      </c>
      <c r="B6087">
        <v>27301</v>
      </c>
      <c r="C6087" t="str">
        <f t="shared" si="95"/>
        <v>27301</v>
      </c>
      <c r="D6087" t="s">
        <v>359</v>
      </c>
      <c r="E6087" t="s">
        <v>2707</v>
      </c>
      <c r="F6087" t="s">
        <v>4215</v>
      </c>
      <c r="G6087" s="144">
        <v>62.137118999999998</v>
      </c>
      <c r="H6087" t="str">
        <f>IF(VLOOKUP(A6087,$J$4:$K$19,2)="Y",IF(G6087&lt;='State Zip Codes'!$P$4,'State Zip Codes'!$P$3,IF(G6087&lt;='State Zip Codes'!$Q$4,'State Zip Codes'!$Q$3,IF(G6087&lt;='State Zip Codes'!$R$4,'State Zip Codes'!$R$3,IF(G6087&lt;='State Zip Codes'!$S$4,'State Zip Codes'!$S$3,IF(G6087&lt;='State Zip Codes'!$T$4,'State Zip Codes'!$T$3,"OUT OF TERRITORY"))))),$U$3)</f>
        <v>Zone 1</v>
      </c>
    </row>
    <row r="6088" spans="1:8" x14ac:dyDescent="0.25">
      <c r="A6088" t="s">
        <v>373</v>
      </c>
      <c r="B6088">
        <v>27376</v>
      </c>
      <c r="C6088" t="str">
        <f t="shared" si="95"/>
        <v>27376</v>
      </c>
      <c r="D6088" t="s">
        <v>359</v>
      </c>
      <c r="E6088" t="s">
        <v>1219</v>
      </c>
      <c r="F6088" t="s">
        <v>4216</v>
      </c>
      <c r="G6088" s="144">
        <v>62.137118999999998</v>
      </c>
      <c r="H6088" t="str">
        <f>IF(VLOOKUP(A6088,$J$4:$K$19,2)="Y",IF(G6088&lt;='State Zip Codes'!$P$4,'State Zip Codes'!$P$3,IF(G6088&lt;='State Zip Codes'!$Q$4,'State Zip Codes'!$Q$3,IF(G6088&lt;='State Zip Codes'!$R$4,'State Zip Codes'!$R$3,IF(G6088&lt;='State Zip Codes'!$S$4,'State Zip Codes'!$S$3,IF(G6088&lt;='State Zip Codes'!$T$4,'State Zip Codes'!$T$3,"OUT OF TERRITORY"))))),$U$3)</f>
        <v>Zone 1</v>
      </c>
    </row>
    <row r="6089" spans="1:8" x14ac:dyDescent="0.25">
      <c r="A6089" t="s">
        <v>373</v>
      </c>
      <c r="B6089">
        <v>28393</v>
      </c>
      <c r="C6089" t="str">
        <f t="shared" si="95"/>
        <v>28393</v>
      </c>
      <c r="D6089" t="s">
        <v>359</v>
      </c>
      <c r="E6089" t="s">
        <v>4154</v>
      </c>
      <c r="F6089" t="s">
        <v>4217</v>
      </c>
      <c r="G6089" s="144">
        <v>62.137118999999998</v>
      </c>
      <c r="H6089" t="str">
        <f>IF(VLOOKUP(A6089,$J$4:$K$19,2)="Y",IF(G6089&lt;='State Zip Codes'!$P$4,'State Zip Codes'!$P$3,IF(G6089&lt;='State Zip Codes'!$Q$4,'State Zip Codes'!$Q$3,IF(G6089&lt;='State Zip Codes'!$R$4,'State Zip Codes'!$R$3,IF(G6089&lt;='State Zip Codes'!$S$4,'State Zip Codes'!$S$3,IF(G6089&lt;='State Zip Codes'!$T$4,'State Zip Codes'!$T$3,"OUT OF TERRITORY"))))),$U$3)</f>
        <v>Zone 1</v>
      </c>
    </row>
    <row r="6090" spans="1:8" x14ac:dyDescent="0.25">
      <c r="A6090" t="s">
        <v>373</v>
      </c>
      <c r="B6090">
        <v>27313</v>
      </c>
      <c r="C6090" t="str">
        <f t="shared" si="95"/>
        <v>27313</v>
      </c>
      <c r="D6090" t="s">
        <v>359</v>
      </c>
      <c r="E6090" t="s">
        <v>2707</v>
      </c>
      <c r="F6090" t="s">
        <v>4218</v>
      </c>
      <c r="G6090" s="144">
        <v>63.379861379999994</v>
      </c>
      <c r="H6090" t="str">
        <f>IF(VLOOKUP(A6090,$J$4:$K$19,2)="Y",IF(G6090&lt;='State Zip Codes'!$P$4,'State Zip Codes'!$P$3,IF(G6090&lt;='State Zip Codes'!$Q$4,'State Zip Codes'!$Q$3,IF(G6090&lt;='State Zip Codes'!$R$4,'State Zip Codes'!$R$3,IF(G6090&lt;='State Zip Codes'!$S$4,'State Zip Codes'!$S$3,IF(G6090&lt;='State Zip Codes'!$T$4,'State Zip Codes'!$T$3,"OUT OF TERRITORY"))))),$U$3)</f>
        <v>Zone 1</v>
      </c>
    </row>
    <row r="6091" spans="1:8" x14ac:dyDescent="0.25">
      <c r="A6091" t="s">
        <v>373</v>
      </c>
      <c r="B6091">
        <v>27203</v>
      </c>
      <c r="C6091" t="str">
        <f t="shared" si="95"/>
        <v>27203</v>
      </c>
      <c r="D6091" t="s">
        <v>359</v>
      </c>
      <c r="E6091" t="s">
        <v>2407</v>
      </c>
      <c r="F6091" t="s">
        <v>4219</v>
      </c>
      <c r="G6091" s="144">
        <v>63.379861379999994</v>
      </c>
      <c r="H6091" t="str">
        <f>IF(VLOOKUP(A6091,$J$4:$K$19,2)="Y",IF(G6091&lt;='State Zip Codes'!$P$4,'State Zip Codes'!$P$3,IF(G6091&lt;='State Zip Codes'!$Q$4,'State Zip Codes'!$Q$3,IF(G6091&lt;='State Zip Codes'!$R$4,'State Zip Codes'!$R$3,IF(G6091&lt;='State Zip Codes'!$S$4,'State Zip Codes'!$S$3,IF(G6091&lt;='State Zip Codes'!$T$4,'State Zip Codes'!$T$3,"OUT OF TERRITORY"))))),$U$3)</f>
        <v>Zone 1</v>
      </c>
    </row>
    <row r="6092" spans="1:8" x14ac:dyDescent="0.25">
      <c r="A6092" t="s">
        <v>373</v>
      </c>
      <c r="B6092">
        <v>28398</v>
      </c>
      <c r="C6092" t="str">
        <f t="shared" si="95"/>
        <v>28398</v>
      </c>
      <c r="D6092" t="s">
        <v>359</v>
      </c>
      <c r="E6092" t="s">
        <v>4190</v>
      </c>
      <c r="F6092" t="s">
        <v>2246</v>
      </c>
      <c r="G6092" s="144">
        <v>64.001232569999999</v>
      </c>
      <c r="H6092" t="str">
        <f>IF(VLOOKUP(A6092,$J$4:$K$19,2)="Y",IF(G6092&lt;='State Zip Codes'!$P$4,'State Zip Codes'!$P$3,IF(G6092&lt;='State Zip Codes'!$Q$4,'State Zip Codes'!$Q$3,IF(G6092&lt;='State Zip Codes'!$R$4,'State Zip Codes'!$R$3,IF(G6092&lt;='State Zip Codes'!$S$4,'State Zip Codes'!$S$3,IF(G6092&lt;='State Zip Codes'!$T$4,'State Zip Codes'!$T$3,"OUT OF TERRITORY"))))),$U$3)</f>
        <v>Zone 1</v>
      </c>
    </row>
    <row r="6093" spans="1:8" x14ac:dyDescent="0.25">
      <c r="A6093" t="s">
        <v>373</v>
      </c>
      <c r="B6093">
        <v>28371</v>
      </c>
      <c r="C6093" t="str">
        <f t="shared" si="95"/>
        <v>28371</v>
      </c>
      <c r="D6093" t="s">
        <v>359</v>
      </c>
      <c r="E6093" t="s">
        <v>4220</v>
      </c>
      <c r="F6093" t="s">
        <v>4221</v>
      </c>
      <c r="G6093" s="144">
        <v>64.001232569999999</v>
      </c>
      <c r="H6093" t="str">
        <f>IF(VLOOKUP(A6093,$J$4:$K$19,2)="Y",IF(G6093&lt;='State Zip Codes'!$P$4,'State Zip Codes'!$P$3,IF(G6093&lt;='State Zip Codes'!$Q$4,'State Zip Codes'!$Q$3,IF(G6093&lt;='State Zip Codes'!$R$4,'State Zip Codes'!$R$3,IF(G6093&lt;='State Zip Codes'!$S$4,'State Zip Codes'!$S$3,IF(G6093&lt;='State Zip Codes'!$T$4,'State Zip Codes'!$T$3,"OUT OF TERRITORY"))))),$U$3)</f>
        <v>Zone 1</v>
      </c>
    </row>
    <row r="6094" spans="1:8" x14ac:dyDescent="0.25">
      <c r="A6094" t="s">
        <v>373</v>
      </c>
      <c r="B6094">
        <v>27886</v>
      </c>
      <c r="C6094" t="str">
        <f t="shared" si="95"/>
        <v>27886</v>
      </c>
      <c r="D6094" t="s">
        <v>359</v>
      </c>
      <c r="E6094" t="s">
        <v>4180</v>
      </c>
      <c r="F6094" t="s">
        <v>4222</v>
      </c>
      <c r="G6094" s="144">
        <v>64.001232569999999</v>
      </c>
      <c r="H6094" t="str">
        <f>IF(VLOOKUP(A6094,$J$4:$K$19,2)="Y",IF(G6094&lt;='State Zip Codes'!$P$4,'State Zip Codes'!$P$3,IF(G6094&lt;='State Zip Codes'!$Q$4,'State Zip Codes'!$Q$3,IF(G6094&lt;='State Zip Codes'!$R$4,'State Zip Codes'!$R$3,IF(G6094&lt;='State Zip Codes'!$S$4,'State Zip Codes'!$S$3,IF(G6094&lt;='State Zip Codes'!$T$4,'State Zip Codes'!$T$3,"OUT OF TERRITORY"))))),$U$3)</f>
        <v>Zone 1</v>
      </c>
    </row>
    <row r="6095" spans="1:8" x14ac:dyDescent="0.25">
      <c r="A6095" t="s">
        <v>373</v>
      </c>
      <c r="B6095">
        <v>27242</v>
      </c>
      <c r="C6095" t="str">
        <f t="shared" si="95"/>
        <v>27242</v>
      </c>
      <c r="D6095" t="s">
        <v>359</v>
      </c>
      <c r="E6095" t="s">
        <v>1219</v>
      </c>
      <c r="F6095" t="s">
        <v>4223</v>
      </c>
      <c r="G6095" s="144">
        <v>64.001232569999999</v>
      </c>
      <c r="H6095" t="str">
        <f>IF(VLOOKUP(A6095,$J$4:$K$19,2)="Y",IF(G6095&lt;='State Zip Codes'!$P$4,'State Zip Codes'!$P$3,IF(G6095&lt;='State Zip Codes'!$Q$4,'State Zip Codes'!$Q$3,IF(G6095&lt;='State Zip Codes'!$R$4,'State Zip Codes'!$R$3,IF(G6095&lt;='State Zip Codes'!$S$4,'State Zip Codes'!$S$3,IF(G6095&lt;='State Zip Codes'!$T$4,'State Zip Codes'!$T$3,"OUT OF TERRITORY"))))),$U$3)</f>
        <v>Zone 1</v>
      </c>
    </row>
    <row r="6096" spans="1:8" x14ac:dyDescent="0.25">
      <c r="A6096" t="s">
        <v>373</v>
      </c>
      <c r="B6096">
        <v>27406</v>
      </c>
      <c r="C6096" t="str">
        <f t="shared" si="95"/>
        <v>27406</v>
      </c>
      <c r="D6096" t="s">
        <v>359</v>
      </c>
      <c r="E6096" t="s">
        <v>2707</v>
      </c>
      <c r="F6096" t="s">
        <v>4224</v>
      </c>
      <c r="G6096" s="144">
        <v>64.62260375999999</v>
      </c>
      <c r="H6096" t="str">
        <f>IF(VLOOKUP(A6096,$J$4:$K$19,2)="Y",IF(G6096&lt;='State Zip Codes'!$P$4,'State Zip Codes'!$P$3,IF(G6096&lt;='State Zip Codes'!$Q$4,'State Zip Codes'!$Q$3,IF(G6096&lt;='State Zip Codes'!$R$4,'State Zip Codes'!$R$3,IF(G6096&lt;='State Zip Codes'!$S$4,'State Zip Codes'!$S$3,IF(G6096&lt;='State Zip Codes'!$T$4,'State Zip Codes'!$T$3,"OUT OF TERRITORY"))))),$U$3)</f>
        <v>Zone 1</v>
      </c>
    </row>
    <row r="6097" spans="1:8" x14ac:dyDescent="0.25">
      <c r="A6097" t="s">
        <v>373</v>
      </c>
      <c r="B6097">
        <v>28315</v>
      </c>
      <c r="C6097" t="str">
        <f t="shared" si="95"/>
        <v>28315</v>
      </c>
      <c r="D6097" t="s">
        <v>359</v>
      </c>
      <c r="E6097" t="s">
        <v>1219</v>
      </c>
      <c r="F6097" t="s">
        <v>1210</v>
      </c>
      <c r="G6097" s="144">
        <v>64.62260375999999</v>
      </c>
      <c r="H6097" t="str">
        <f>IF(VLOOKUP(A6097,$J$4:$K$19,2)="Y",IF(G6097&lt;='State Zip Codes'!$P$4,'State Zip Codes'!$P$3,IF(G6097&lt;='State Zip Codes'!$Q$4,'State Zip Codes'!$Q$3,IF(G6097&lt;='State Zip Codes'!$R$4,'State Zip Codes'!$R$3,IF(G6097&lt;='State Zip Codes'!$S$4,'State Zip Codes'!$S$3,IF(G6097&lt;='State Zip Codes'!$T$4,'State Zip Codes'!$T$3,"OUT OF TERRITORY"))))),$U$3)</f>
        <v>Zone 1</v>
      </c>
    </row>
    <row r="6098" spans="1:8" x14ac:dyDescent="0.25">
      <c r="A6098" t="s">
        <v>373</v>
      </c>
      <c r="B6098">
        <v>27214</v>
      </c>
      <c r="C6098" t="str">
        <f t="shared" si="95"/>
        <v>27214</v>
      </c>
      <c r="D6098" t="s">
        <v>359</v>
      </c>
      <c r="E6098" t="s">
        <v>2707</v>
      </c>
      <c r="F6098" t="s">
        <v>4225</v>
      </c>
      <c r="G6098" s="144">
        <v>65.243974949999995</v>
      </c>
      <c r="H6098" t="str">
        <f>IF(VLOOKUP(A6098,$J$4:$K$19,2)="Y",IF(G6098&lt;='State Zip Codes'!$P$4,'State Zip Codes'!$P$3,IF(G6098&lt;='State Zip Codes'!$Q$4,'State Zip Codes'!$Q$3,IF(G6098&lt;='State Zip Codes'!$R$4,'State Zip Codes'!$R$3,IF(G6098&lt;='State Zip Codes'!$S$4,'State Zip Codes'!$S$3,IF(G6098&lt;='State Zip Codes'!$T$4,'State Zip Codes'!$T$3,"OUT OF TERRITORY"))))),$U$3)</f>
        <v>Zone 1</v>
      </c>
    </row>
    <row r="6099" spans="1:8" x14ac:dyDescent="0.25">
      <c r="A6099" t="s">
        <v>373</v>
      </c>
      <c r="B6099">
        <v>27317</v>
      </c>
      <c r="C6099" t="str">
        <f t="shared" si="95"/>
        <v>27317</v>
      </c>
      <c r="D6099" t="s">
        <v>359</v>
      </c>
      <c r="E6099" t="s">
        <v>2407</v>
      </c>
      <c r="F6099" t="s">
        <v>4226</v>
      </c>
      <c r="G6099" s="144">
        <v>65.243974949999995</v>
      </c>
      <c r="H6099" t="str">
        <f>IF(VLOOKUP(A6099,$J$4:$K$19,2)="Y",IF(G6099&lt;='State Zip Codes'!$P$4,'State Zip Codes'!$P$3,IF(G6099&lt;='State Zip Codes'!$Q$4,'State Zip Codes'!$Q$3,IF(G6099&lt;='State Zip Codes'!$R$4,'State Zip Codes'!$R$3,IF(G6099&lt;='State Zip Codes'!$S$4,'State Zip Codes'!$S$3,IF(G6099&lt;='State Zip Codes'!$T$4,'State Zip Codes'!$T$3,"OUT OF TERRITORY"))))),$U$3)</f>
        <v>Zone 1</v>
      </c>
    </row>
    <row r="6100" spans="1:8" x14ac:dyDescent="0.25">
      <c r="A6100" t="s">
        <v>373</v>
      </c>
      <c r="B6100">
        <v>28376</v>
      </c>
      <c r="C6100" t="str">
        <f t="shared" si="95"/>
        <v>28376</v>
      </c>
      <c r="D6100" t="s">
        <v>359</v>
      </c>
      <c r="E6100" t="s">
        <v>4227</v>
      </c>
      <c r="F6100" t="s">
        <v>4228</v>
      </c>
      <c r="G6100" s="144">
        <v>65.243974949999995</v>
      </c>
      <c r="H6100" t="str">
        <f>IF(VLOOKUP(A6100,$J$4:$K$19,2)="Y",IF(G6100&lt;='State Zip Codes'!$P$4,'State Zip Codes'!$P$3,IF(G6100&lt;='State Zip Codes'!$Q$4,'State Zip Codes'!$Q$3,IF(G6100&lt;='State Zip Codes'!$R$4,'State Zip Codes'!$R$3,IF(G6100&lt;='State Zip Codes'!$S$4,'State Zip Codes'!$S$3,IF(G6100&lt;='State Zip Codes'!$T$4,'State Zip Codes'!$T$3,"OUT OF TERRITORY"))))),$U$3)</f>
        <v>Zone 1</v>
      </c>
    </row>
    <row r="6101" spans="1:8" x14ac:dyDescent="0.25">
      <c r="A6101" t="s">
        <v>373</v>
      </c>
      <c r="B6101">
        <v>27315</v>
      </c>
      <c r="C6101" t="str">
        <f t="shared" si="95"/>
        <v>27315</v>
      </c>
      <c r="D6101" t="s">
        <v>359</v>
      </c>
      <c r="E6101" t="s">
        <v>4173</v>
      </c>
      <c r="F6101" t="s">
        <v>3249</v>
      </c>
      <c r="G6101" s="144">
        <v>65.243974949999995</v>
      </c>
      <c r="H6101" t="str">
        <f>IF(VLOOKUP(A6101,$J$4:$K$19,2)="Y",IF(G6101&lt;='State Zip Codes'!$P$4,'State Zip Codes'!$P$3,IF(G6101&lt;='State Zip Codes'!$Q$4,'State Zip Codes'!$Q$3,IF(G6101&lt;='State Zip Codes'!$R$4,'State Zip Codes'!$R$3,IF(G6101&lt;='State Zip Codes'!$S$4,'State Zip Codes'!$S$3,IF(G6101&lt;='State Zip Codes'!$T$4,'State Zip Codes'!$T$3,"OUT OF TERRITORY"))))),$U$3)</f>
        <v>Zone 1</v>
      </c>
    </row>
    <row r="6102" spans="1:8" x14ac:dyDescent="0.25">
      <c r="A6102" t="s">
        <v>373</v>
      </c>
      <c r="B6102">
        <v>28357</v>
      </c>
      <c r="C6102" t="str">
        <f t="shared" si="95"/>
        <v>28357</v>
      </c>
      <c r="D6102" t="s">
        <v>359</v>
      </c>
      <c r="E6102" t="s">
        <v>4220</v>
      </c>
      <c r="F6102" t="s">
        <v>4229</v>
      </c>
      <c r="G6102" s="144">
        <v>65.243974949999995</v>
      </c>
      <c r="H6102" t="str">
        <f>IF(VLOOKUP(A6102,$J$4:$K$19,2)="Y",IF(G6102&lt;='State Zip Codes'!$P$4,'State Zip Codes'!$P$3,IF(G6102&lt;='State Zip Codes'!$Q$4,'State Zip Codes'!$Q$3,IF(G6102&lt;='State Zip Codes'!$R$4,'State Zip Codes'!$R$3,IF(G6102&lt;='State Zip Codes'!$S$4,'State Zip Codes'!$S$3,IF(G6102&lt;='State Zip Codes'!$T$4,'State Zip Codes'!$T$3,"OUT OF TERRITORY"))))),$U$3)</f>
        <v>Zone 1</v>
      </c>
    </row>
    <row r="6103" spans="1:8" x14ac:dyDescent="0.25">
      <c r="A6103" t="s">
        <v>373</v>
      </c>
      <c r="B6103">
        <v>27405</v>
      </c>
      <c r="C6103" t="str">
        <f t="shared" si="95"/>
        <v>27405</v>
      </c>
      <c r="D6103" t="s">
        <v>359</v>
      </c>
      <c r="E6103" t="s">
        <v>2707</v>
      </c>
      <c r="F6103" t="s">
        <v>4224</v>
      </c>
      <c r="G6103" s="144">
        <v>65.86534614</v>
      </c>
      <c r="H6103" t="str">
        <f>IF(VLOOKUP(A6103,$J$4:$K$19,2)="Y",IF(G6103&lt;='State Zip Codes'!$P$4,'State Zip Codes'!$P$3,IF(G6103&lt;='State Zip Codes'!$Q$4,'State Zip Codes'!$Q$3,IF(G6103&lt;='State Zip Codes'!$R$4,'State Zip Codes'!$R$3,IF(G6103&lt;='State Zip Codes'!$S$4,'State Zip Codes'!$S$3,IF(G6103&lt;='State Zip Codes'!$T$4,'State Zip Codes'!$T$3,"OUT OF TERRITORY"))))),$U$3)</f>
        <v>Zone 1</v>
      </c>
    </row>
    <row r="6104" spans="1:8" x14ac:dyDescent="0.25">
      <c r="A6104" t="s">
        <v>373</v>
      </c>
      <c r="B6104">
        <v>28538</v>
      </c>
      <c r="C6104" t="str">
        <f t="shared" si="95"/>
        <v>28538</v>
      </c>
      <c r="D6104" t="s">
        <v>359</v>
      </c>
      <c r="E6104" t="s">
        <v>2224</v>
      </c>
      <c r="F6104" t="s">
        <v>4230</v>
      </c>
      <c r="G6104" s="144">
        <v>65.86534614</v>
      </c>
      <c r="H6104" t="str">
        <f>IF(VLOOKUP(A6104,$J$4:$K$19,2)="Y",IF(G6104&lt;='State Zip Codes'!$P$4,'State Zip Codes'!$P$3,IF(G6104&lt;='State Zip Codes'!$Q$4,'State Zip Codes'!$Q$3,IF(G6104&lt;='State Zip Codes'!$R$4,'State Zip Codes'!$R$3,IF(G6104&lt;='State Zip Codes'!$S$4,'State Zip Codes'!$S$3,IF(G6104&lt;='State Zip Codes'!$T$4,'State Zip Codes'!$T$3,"OUT OF TERRITORY"))))),$U$3)</f>
        <v>Zone 1</v>
      </c>
    </row>
    <row r="6105" spans="1:8" x14ac:dyDescent="0.25">
      <c r="A6105" t="s">
        <v>373</v>
      </c>
      <c r="B6105">
        <v>28508</v>
      </c>
      <c r="C6105" t="str">
        <f t="shared" si="95"/>
        <v>28508</v>
      </c>
      <c r="D6105" t="s">
        <v>359</v>
      </c>
      <c r="E6105" t="s">
        <v>4190</v>
      </c>
      <c r="F6105" t="s">
        <v>4231</v>
      </c>
      <c r="G6105" s="144">
        <v>65.86534614</v>
      </c>
      <c r="H6105" t="str">
        <f>IF(VLOOKUP(A6105,$J$4:$K$19,2)="Y",IF(G6105&lt;='State Zip Codes'!$P$4,'State Zip Codes'!$P$3,IF(G6105&lt;='State Zip Codes'!$Q$4,'State Zip Codes'!$Q$3,IF(G6105&lt;='State Zip Codes'!$R$4,'State Zip Codes'!$R$3,IF(G6105&lt;='State Zip Codes'!$S$4,'State Zip Codes'!$S$3,IF(G6105&lt;='State Zip Codes'!$T$4,'State Zip Codes'!$T$3,"OUT OF TERRITORY"))))),$U$3)</f>
        <v>Zone 1</v>
      </c>
    </row>
    <row r="6106" spans="1:8" x14ac:dyDescent="0.25">
      <c r="A6106" t="s">
        <v>373</v>
      </c>
      <c r="B6106">
        <v>27401</v>
      </c>
      <c r="C6106" t="str">
        <f t="shared" si="95"/>
        <v>27401</v>
      </c>
      <c r="D6106" t="s">
        <v>359</v>
      </c>
      <c r="E6106" t="s">
        <v>2707</v>
      </c>
      <c r="F6106" t="s">
        <v>4224</v>
      </c>
      <c r="G6106" s="144">
        <v>66.486717329999991</v>
      </c>
      <c r="H6106" t="str">
        <f>IF(VLOOKUP(A6106,$J$4:$K$19,2)="Y",IF(G6106&lt;='State Zip Codes'!$P$4,'State Zip Codes'!$P$3,IF(G6106&lt;='State Zip Codes'!$Q$4,'State Zip Codes'!$Q$3,IF(G6106&lt;='State Zip Codes'!$R$4,'State Zip Codes'!$R$3,IF(G6106&lt;='State Zip Codes'!$S$4,'State Zip Codes'!$S$3,IF(G6106&lt;='State Zip Codes'!$T$4,'State Zip Codes'!$T$3,"OUT OF TERRITORY"))))),$U$3)</f>
        <v>Zone 1</v>
      </c>
    </row>
    <row r="6107" spans="1:8" x14ac:dyDescent="0.25">
      <c r="A6107" t="s">
        <v>373</v>
      </c>
      <c r="B6107">
        <v>27311</v>
      </c>
      <c r="C6107" t="str">
        <f t="shared" si="95"/>
        <v>27311</v>
      </c>
      <c r="D6107" t="s">
        <v>359</v>
      </c>
      <c r="E6107" t="s">
        <v>4173</v>
      </c>
      <c r="F6107" t="s">
        <v>4232</v>
      </c>
      <c r="G6107" s="144">
        <v>66.486717329999991</v>
      </c>
      <c r="H6107" t="str">
        <f>IF(VLOOKUP(A6107,$J$4:$K$19,2)="Y",IF(G6107&lt;='State Zip Codes'!$P$4,'State Zip Codes'!$P$3,IF(G6107&lt;='State Zip Codes'!$Q$4,'State Zip Codes'!$Q$3,IF(G6107&lt;='State Zip Codes'!$R$4,'State Zip Codes'!$R$3,IF(G6107&lt;='State Zip Codes'!$S$4,'State Zip Codes'!$S$3,IF(G6107&lt;='State Zip Codes'!$T$4,'State Zip Codes'!$T$3,"OUT OF TERRITORY"))))),$U$3)</f>
        <v>Zone 1</v>
      </c>
    </row>
    <row r="6108" spans="1:8" x14ac:dyDescent="0.25">
      <c r="A6108" t="s">
        <v>373</v>
      </c>
      <c r="B6108">
        <v>27411</v>
      </c>
      <c r="C6108" t="str">
        <f t="shared" si="95"/>
        <v>27411</v>
      </c>
      <c r="D6108" t="s">
        <v>359</v>
      </c>
      <c r="E6108" t="s">
        <v>2707</v>
      </c>
      <c r="F6108" t="s">
        <v>4224</v>
      </c>
      <c r="G6108" s="144">
        <v>66.486717329999991</v>
      </c>
      <c r="H6108" t="str">
        <f>IF(VLOOKUP(A6108,$J$4:$K$19,2)="Y",IF(G6108&lt;='State Zip Codes'!$P$4,'State Zip Codes'!$P$3,IF(G6108&lt;='State Zip Codes'!$Q$4,'State Zip Codes'!$Q$3,IF(G6108&lt;='State Zip Codes'!$R$4,'State Zip Codes'!$R$3,IF(G6108&lt;='State Zip Codes'!$S$4,'State Zip Codes'!$S$3,IF(G6108&lt;='State Zip Codes'!$T$4,'State Zip Codes'!$T$3,"OUT OF TERRITORY"))))),$U$3)</f>
        <v>Zone 1</v>
      </c>
    </row>
    <row r="6109" spans="1:8" x14ac:dyDescent="0.25">
      <c r="A6109" t="s">
        <v>373</v>
      </c>
      <c r="B6109">
        <v>27842</v>
      </c>
      <c r="C6109" t="str">
        <f t="shared" si="95"/>
        <v>27842</v>
      </c>
      <c r="D6109" t="s">
        <v>359</v>
      </c>
      <c r="E6109" t="s">
        <v>4233</v>
      </c>
      <c r="F6109" t="s">
        <v>4234</v>
      </c>
      <c r="G6109" s="144">
        <v>67.108088519999995</v>
      </c>
      <c r="H6109" t="str">
        <f>IF(VLOOKUP(A6109,$J$4:$K$19,2)="Y",IF(G6109&lt;='State Zip Codes'!$P$4,'State Zip Codes'!$P$3,IF(G6109&lt;='State Zip Codes'!$Q$4,'State Zip Codes'!$Q$3,IF(G6109&lt;='State Zip Codes'!$R$4,'State Zip Codes'!$R$3,IF(G6109&lt;='State Zip Codes'!$S$4,'State Zip Codes'!$S$3,IF(G6109&lt;='State Zip Codes'!$T$4,'State Zip Codes'!$T$3,"OUT OF TERRITORY"))))),$U$3)</f>
        <v>Zone 1</v>
      </c>
    </row>
    <row r="6110" spans="1:8" x14ac:dyDescent="0.25">
      <c r="A6110" t="s">
        <v>373</v>
      </c>
      <c r="B6110">
        <v>28504</v>
      </c>
      <c r="C6110" t="str">
        <f t="shared" si="95"/>
        <v>28504</v>
      </c>
      <c r="D6110" t="s">
        <v>359</v>
      </c>
      <c r="E6110" t="s">
        <v>4206</v>
      </c>
      <c r="F6110" t="s">
        <v>4235</v>
      </c>
      <c r="G6110" s="144">
        <v>67.72945971</v>
      </c>
      <c r="H6110" t="str">
        <f>IF(VLOOKUP(A6110,$J$4:$K$19,2)="Y",IF(G6110&lt;='State Zip Codes'!$P$4,'State Zip Codes'!$P$3,IF(G6110&lt;='State Zip Codes'!$Q$4,'State Zip Codes'!$Q$3,IF(G6110&lt;='State Zip Codes'!$R$4,'State Zip Codes'!$R$3,IF(G6110&lt;='State Zip Codes'!$S$4,'State Zip Codes'!$S$3,IF(G6110&lt;='State Zip Codes'!$T$4,'State Zip Codes'!$T$3,"OUT OF TERRITORY"))))),$U$3)</f>
        <v>Zone 1</v>
      </c>
    </row>
    <row r="6111" spans="1:8" x14ac:dyDescent="0.25">
      <c r="A6111" t="s">
        <v>373</v>
      </c>
      <c r="B6111">
        <v>27412</v>
      </c>
      <c r="C6111" t="str">
        <f t="shared" si="95"/>
        <v>27412</v>
      </c>
      <c r="D6111" t="s">
        <v>359</v>
      </c>
      <c r="E6111" t="s">
        <v>2707</v>
      </c>
      <c r="F6111" t="s">
        <v>4224</v>
      </c>
      <c r="G6111" s="144">
        <v>67.72945971</v>
      </c>
      <c r="H6111" t="str">
        <f>IF(VLOOKUP(A6111,$J$4:$K$19,2)="Y",IF(G6111&lt;='State Zip Codes'!$P$4,'State Zip Codes'!$P$3,IF(G6111&lt;='State Zip Codes'!$Q$4,'State Zip Codes'!$Q$3,IF(G6111&lt;='State Zip Codes'!$R$4,'State Zip Codes'!$R$3,IF(G6111&lt;='State Zip Codes'!$S$4,'State Zip Codes'!$S$3,IF(G6111&lt;='State Zip Codes'!$T$4,'State Zip Codes'!$T$3,"OUT OF TERRITORY"))))),$U$3)</f>
        <v>Zone 1</v>
      </c>
    </row>
    <row r="6112" spans="1:8" x14ac:dyDescent="0.25">
      <c r="A6112" t="s">
        <v>373</v>
      </c>
      <c r="B6112">
        <v>27498</v>
      </c>
      <c r="C6112" t="str">
        <f t="shared" si="95"/>
        <v>27498</v>
      </c>
      <c r="D6112" t="s">
        <v>359</v>
      </c>
      <c r="E6112" t="s">
        <v>2707</v>
      </c>
      <c r="F6112" t="s">
        <v>4224</v>
      </c>
      <c r="G6112" s="144">
        <v>67.72945971</v>
      </c>
      <c r="H6112" t="str">
        <f>IF(VLOOKUP(A6112,$J$4:$K$19,2)="Y",IF(G6112&lt;='State Zip Codes'!$P$4,'State Zip Codes'!$P$3,IF(G6112&lt;='State Zip Codes'!$Q$4,'State Zip Codes'!$Q$3,IF(G6112&lt;='State Zip Codes'!$R$4,'State Zip Codes'!$R$3,IF(G6112&lt;='State Zip Codes'!$S$4,'State Zip Codes'!$S$3,IF(G6112&lt;='State Zip Codes'!$T$4,'State Zip Codes'!$T$3,"OUT OF TERRITORY"))))),$U$3)</f>
        <v>Zone 1</v>
      </c>
    </row>
    <row r="6113" spans="1:8" x14ac:dyDescent="0.25">
      <c r="A6113" t="s">
        <v>373</v>
      </c>
      <c r="B6113">
        <v>27499</v>
      </c>
      <c r="C6113" t="str">
        <f t="shared" si="95"/>
        <v>27499</v>
      </c>
      <c r="D6113" t="s">
        <v>359</v>
      </c>
      <c r="E6113" t="s">
        <v>2707</v>
      </c>
      <c r="F6113" t="s">
        <v>4224</v>
      </c>
      <c r="G6113" s="144">
        <v>67.72945971</v>
      </c>
      <c r="H6113" t="str">
        <f>IF(VLOOKUP(A6113,$J$4:$K$19,2)="Y",IF(G6113&lt;='State Zip Codes'!$P$4,'State Zip Codes'!$P$3,IF(G6113&lt;='State Zip Codes'!$Q$4,'State Zip Codes'!$Q$3,IF(G6113&lt;='State Zip Codes'!$R$4,'State Zip Codes'!$R$3,IF(G6113&lt;='State Zip Codes'!$S$4,'State Zip Codes'!$S$3,IF(G6113&lt;='State Zip Codes'!$T$4,'State Zip Codes'!$T$3,"OUT OF TERRITORY"))))),$U$3)</f>
        <v>Zone 1</v>
      </c>
    </row>
    <row r="6114" spans="1:8" x14ac:dyDescent="0.25">
      <c r="A6114" t="s">
        <v>373</v>
      </c>
      <c r="B6114">
        <v>27870</v>
      </c>
      <c r="C6114" t="str">
        <f t="shared" si="95"/>
        <v>27870</v>
      </c>
      <c r="D6114" t="s">
        <v>359</v>
      </c>
      <c r="E6114" t="s">
        <v>4182</v>
      </c>
      <c r="F6114" t="s">
        <v>4236</v>
      </c>
      <c r="G6114" s="144">
        <v>67.72945971</v>
      </c>
      <c r="H6114" t="str">
        <f>IF(VLOOKUP(A6114,$J$4:$K$19,2)="Y",IF(G6114&lt;='State Zip Codes'!$P$4,'State Zip Codes'!$P$3,IF(G6114&lt;='State Zip Codes'!$Q$4,'State Zip Codes'!$Q$3,IF(G6114&lt;='State Zip Codes'!$R$4,'State Zip Codes'!$R$3,IF(G6114&lt;='State Zip Codes'!$S$4,'State Zip Codes'!$S$3,IF(G6114&lt;='State Zip Codes'!$T$4,'State Zip Codes'!$T$3,"OUT OF TERRITORY"))))),$U$3)</f>
        <v>Zone 1</v>
      </c>
    </row>
    <row r="6115" spans="1:8" x14ac:dyDescent="0.25">
      <c r="A6115" t="s">
        <v>373</v>
      </c>
      <c r="B6115">
        <v>27205</v>
      </c>
      <c r="C6115" t="str">
        <f t="shared" si="95"/>
        <v>27205</v>
      </c>
      <c r="D6115" t="s">
        <v>359</v>
      </c>
      <c r="E6115" t="s">
        <v>2407</v>
      </c>
      <c r="F6115" t="s">
        <v>4219</v>
      </c>
      <c r="G6115" s="144">
        <v>67.72945971</v>
      </c>
      <c r="H6115" t="str">
        <f>IF(VLOOKUP(A6115,$J$4:$K$19,2)="Y",IF(G6115&lt;='State Zip Codes'!$P$4,'State Zip Codes'!$P$3,IF(G6115&lt;='State Zip Codes'!$Q$4,'State Zip Codes'!$Q$3,IF(G6115&lt;='State Zip Codes'!$R$4,'State Zip Codes'!$R$3,IF(G6115&lt;='State Zip Codes'!$S$4,'State Zip Codes'!$S$3,IF(G6115&lt;='State Zip Codes'!$T$4,'State Zip Codes'!$T$3,"OUT OF TERRITORY"))))),$U$3)</f>
        <v>Zone 1</v>
      </c>
    </row>
    <row r="6116" spans="1:8" x14ac:dyDescent="0.25">
      <c r="A6116" t="s">
        <v>373</v>
      </c>
      <c r="B6116">
        <v>27320</v>
      </c>
      <c r="C6116" t="str">
        <f t="shared" si="95"/>
        <v>27320</v>
      </c>
      <c r="D6116" t="s">
        <v>359</v>
      </c>
      <c r="E6116" t="s">
        <v>4237</v>
      </c>
      <c r="F6116" t="s">
        <v>4238</v>
      </c>
      <c r="G6116" s="144">
        <v>68.350830899999991</v>
      </c>
      <c r="H6116" t="str">
        <f>IF(VLOOKUP(A6116,$J$4:$K$19,2)="Y",IF(G6116&lt;='State Zip Codes'!$P$4,'State Zip Codes'!$P$3,IF(G6116&lt;='State Zip Codes'!$Q$4,'State Zip Codes'!$Q$3,IF(G6116&lt;='State Zip Codes'!$R$4,'State Zip Codes'!$R$3,IF(G6116&lt;='State Zip Codes'!$S$4,'State Zip Codes'!$S$3,IF(G6116&lt;='State Zip Codes'!$T$4,'State Zip Codes'!$T$3,"OUT OF TERRITORY"))))),$U$3)</f>
        <v>Zone 1</v>
      </c>
    </row>
    <row r="6117" spans="1:8" x14ac:dyDescent="0.25">
      <c r="A6117" t="s">
        <v>373</v>
      </c>
      <c r="B6117">
        <v>27326</v>
      </c>
      <c r="C6117" t="str">
        <f t="shared" si="95"/>
        <v>27326</v>
      </c>
      <c r="D6117" t="s">
        <v>359</v>
      </c>
      <c r="E6117" t="s">
        <v>4237</v>
      </c>
      <c r="F6117" t="s">
        <v>4239</v>
      </c>
      <c r="G6117" s="144">
        <v>68.350830899999991</v>
      </c>
      <c r="H6117" t="str">
        <f>IF(VLOOKUP(A6117,$J$4:$K$19,2)="Y",IF(G6117&lt;='State Zip Codes'!$P$4,'State Zip Codes'!$P$3,IF(G6117&lt;='State Zip Codes'!$Q$4,'State Zip Codes'!$Q$3,IF(G6117&lt;='State Zip Codes'!$R$4,'State Zip Codes'!$R$3,IF(G6117&lt;='State Zip Codes'!$S$4,'State Zip Codes'!$S$3,IF(G6117&lt;='State Zip Codes'!$T$4,'State Zip Codes'!$T$3,"OUT OF TERRITORY"))))),$U$3)</f>
        <v>Zone 1</v>
      </c>
    </row>
    <row r="6118" spans="1:8" x14ac:dyDescent="0.25">
      <c r="A6118" t="s">
        <v>373</v>
      </c>
      <c r="B6118">
        <v>27413</v>
      </c>
      <c r="C6118" t="str">
        <f t="shared" si="95"/>
        <v>27413</v>
      </c>
      <c r="D6118" t="s">
        <v>359</v>
      </c>
      <c r="E6118" t="s">
        <v>2707</v>
      </c>
      <c r="F6118" t="s">
        <v>4224</v>
      </c>
      <c r="G6118" s="144">
        <v>68.350830899999991</v>
      </c>
      <c r="H6118" t="str">
        <f>IF(VLOOKUP(A6118,$J$4:$K$19,2)="Y",IF(G6118&lt;='State Zip Codes'!$P$4,'State Zip Codes'!$P$3,IF(G6118&lt;='State Zip Codes'!$Q$4,'State Zip Codes'!$Q$3,IF(G6118&lt;='State Zip Codes'!$R$4,'State Zip Codes'!$R$3,IF(G6118&lt;='State Zip Codes'!$S$4,'State Zip Codes'!$S$3,IF(G6118&lt;='State Zip Codes'!$T$4,'State Zip Codes'!$T$3,"OUT OF TERRITORY"))))),$U$3)</f>
        <v>Zone 1</v>
      </c>
    </row>
    <row r="6119" spans="1:8" x14ac:dyDescent="0.25">
      <c r="A6119" t="s">
        <v>373</v>
      </c>
      <c r="B6119">
        <v>28373</v>
      </c>
      <c r="C6119" t="str">
        <f t="shared" si="95"/>
        <v>28373</v>
      </c>
      <c r="D6119" t="s">
        <v>359</v>
      </c>
      <c r="E6119" t="s">
        <v>1219</v>
      </c>
      <c r="F6119" t="s">
        <v>4240</v>
      </c>
      <c r="G6119" s="144">
        <v>68.350830899999991</v>
      </c>
      <c r="H6119" t="str">
        <f>IF(VLOOKUP(A6119,$J$4:$K$19,2)="Y",IF(G6119&lt;='State Zip Codes'!$P$4,'State Zip Codes'!$P$3,IF(G6119&lt;='State Zip Codes'!$Q$4,'State Zip Codes'!$Q$3,IF(G6119&lt;='State Zip Codes'!$R$4,'State Zip Codes'!$R$3,IF(G6119&lt;='State Zip Codes'!$S$4,'State Zip Codes'!$S$3,IF(G6119&lt;='State Zip Codes'!$T$4,'State Zip Codes'!$T$3,"OUT OF TERRITORY"))))),$U$3)</f>
        <v>Zone 1</v>
      </c>
    </row>
    <row r="6120" spans="1:8" x14ac:dyDescent="0.25">
      <c r="A6120" t="s">
        <v>373</v>
      </c>
      <c r="B6120">
        <v>28349</v>
      </c>
      <c r="C6120" t="str">
        <f t="shared" si="95"/>
        <v>28349</v>
      </c>
      <c r="D6120" t="s">
        <v>359</v>
      </c>
      <c r="E6120" t="s">
        <v>4190</v>
      </c>
      <c r="F6120" t="s">
        <v>824</v>
      </c>
      <c r="G6120" s="144">
        <v>68.972202089999996</v>
      </c>
      <c r="H6120" t="str">
        <f>IF(VLOOKUP(A6120,$J$4:$K$19,2)="Y",IF(G6120&lt;='State Zip Codes'!$P$4,'State Zip Codes'!$P$3,IF(G6120&lt;='State Zip Codes'!$Q$4,'State Zip Codes'!$Q$3,IF(G6120&lt;='State Zip Codes'!$R$4,'State Zip Codes'!$R$3,IF(G6120&lt;='State Zip Codes'!$S$4,'State Zip Codes'!$S$3,IF(G6120&lt;='State Zip Codes'!$T$4,'State Zip Codes'!$T$3,"OUT OF TERRITORY"))))),$U$3)</f>
        <v>Zone 1</v>
      </c>
    </row>
    <row r="6121" spans="1:8" x14ac:dyDescent="0.25">
      <c r="A6121" t="s">
        <v>373</v>
      </c>
      <c r="B6121">
        <v>28441</v>
      </c>
      <c r="C6121" t="str">
        <f t="shared" si="95"/>
        <v>28441</v>
      </c>
      <c r="D6121" t="s">
        <v>359</v>
      </c>
      <c r="E6121" t="s">
        <v>4154</v>
      </c>
      <c r="F6121" t="s">
        <v>4241</v>
      </c>
      <c r="G6121" s="144">
        <v>68.972202089999996</v>
      </c>
      <c r="H6121" t="str">
        <f>IF(VLOOKUP(A6121,$J$4:$K$19,2)="Y",IF(G6121&lt;='State Zip Codes'!$P$4,'State Zip Codes'!$P$3,IF(G6121&lt;='State Zip Codes'!$Q$4,'State Zip Codes'!$Q$3,IF(G6121&lt;='State Zip Codes'!$R$4,'State Zip Codes'!$R$3,IF(G6121&lt;='State Zip Codes'!$S$4,'State Zip Codes'!$S$3,IF(G6121&lt;='State Zip Codes'!$T$4,'State Zip Codes'!$T$3,"OUT OF TERRITORY"))))),$U$3)</f>
        <v>Zone 1</v>
      </c>
    </row>
    <row r="6122" spans="1:8" x14ac:dyDescent="0.25">
      <c r="A6122" t="s">
        <v>373</v>
      </c>
      <c r="B6122">
        <v>27843</v>
      </c>
      <c r="C6122" t="str">
        <f t="shared" si="95"/>
        <v>27843</v>
      </c>
      <c r="D6122" t="s">
        <v>359</v>
      </c>
      <c r="E6122" t="s">
        <v>4182</v>
      </c>
      <c r="F6122" t="s">
        <v>4242</v>
      </c>
      <c r="G6122" s="144">
        <v>68.972202089999996</v>
      </c>
      <c r="H6122" t="str">
        <f>IF(VLOOKUP(A6122,$J$4:$K$19,2)="Y",IF(G6122&lt;='State Zip Codes'!$P$4,'State Zip Codes'!$P$3,IF(G6122&lt;='State Zip Codes'!$Q$4,'State Zip Codes'!$Q$3,IF(G6122&lt;='State Zip Codes'!$R$4,'State Zip Codes'!$R$3,IF(G6122&lt;='State Zip Codes'!$S$4,'State Zip Codes'!$S$3,IF(G6122&lt;='State Zip Codes'!$T$4,'State Zip Codes'!$T$3,"OUT OF TERRITORY"))))),$U$3)</f>
        <v>Zone 1</v>
      </c>
    </row>
    <row r="6123" spans="1:8" x14ac:dyDescent="0.25">
      <c r="A6123" t="s">
        <v>373</v>
      </c>
      <c r="B6123">
        <v>27403</v>
      </c>
      <c r="C6123" t="str">
        <f t="shared" si="95"/>
        <v>27403</v>
      </c>
      <c r="D6123" t="s">
        <v>359</v>
      </c>
      <c r="E6123" t="s">
        <v>2707</v>
      </c>
      <c r="F6123" t="s">
        <v>4224</v>
      </c>
      <c r="G6123" s="144">
        <v>68.972202089999996</v>
      </c>
      <c r="H6123" t="str">
        <f>IF(VLOOKUP(A6123,$J$4:$K$19,2)="Y",IF(G6123&lt;='State Zip Codes'!$P$4,'State Zip Codes'!$P$3,IF(G6123&lt;='State Zip Codes'!$Q$4,'State Zip Codes'!$Q$3,IF(G6123&lt;='State Zip Codes'!$R$4,'State Zip Codes'!$R$3,IF(G6123&lt;='State Zip Codes'!$S$4,'State Zip Codes'!$S$3,IF(G6123&lt;='State Zip Codes'!$T$4,'State Zip Codes'!$T$3,"OUT OF TERRITORY"))))),$U$3)</f>
        <v>Zone 1</v>
      </c>
    </row>
    <row r="6124" spans="1:8" x14ac:dyDescent="0.25">
      <c r="A6124" t="s">
        <v>373</v>
      </c>
      <c r="B6124">
        <v>27356</v>
      </c>
      <c r="C6124" t="str">
        <f t="shared" si="95"/>
        <v>27356</v>
      </c>
      <c r="D6124" t="s">
        <v>359</v>
      </c>
      <c r="E6124" t="s">
        <v>1586</v>
      </c>
      <c r="F6124" t="s">
        <v>1321</v>
      </c>
      <c r="G6124" s="144">
        <v>68.972202089999996</v>
      </c>
      <c r="H6124" t="str">
        <f>IF(VLOOKUP(A6124,$J$4:$K$19,2)="Y",IF(G6124&lt;='State Zip Codes'!$P$4,'State Zip Codes'!$P$3,IF(G6124&lt;='State Zip Codes'!$Q$4,'State Zip Codes'!$Q$3,IF(G6124&lt;='State Zip Codes'!$R$4,'State Zip Codes'!$R$3,IF(G6124&lt;='State Zip Codes'!$S$4,'State Zip Codes'!$S$3,IF(G6124&lt;='State Zip Codes'!$T$4,'State Zip Codes'!$T$3,"OUT OF TERRITORY"))))),$U$3)</f>
        <v>Zone 1</v>
      </c>
    </row>
    <row r="6125" spans="1:8" x14ac:dyDescent="0.25">
      <c r="A6125" t="s">
        <v>373</v>
      </c>
      <c r="B6125">
        <v>28525</v>
      </c>
      <c r="C6125" t="str">
        <f t="shared" si="95"/>
        <v>28525</v>
      </c>
      <c r="D6125" t="s">
        <v>359</v>
      </c>
      <c r="E6125" t="s">
        <v>4206</v>
      </c>
      <c r="F6125" t="s">
        <v>4243</v>
      </c>
      <c r="G6125" s="144">
        <v>69.593573280000001</v>
      </c>
      <c r="H6125" t="str">
        <f>IF(VLOOKUP(A6125,$J$4:$K$19,2)="Y",IF(G6125&lt;='State Zip Codes'!$P$4,'State Zip Codes'!$P$3,IF(G6125&lt;='State Zip Codes'!$Q$4,'State Zip Codes'!$Q$3,IF(G6125&lt;='State Zip Codes'!$R$4,'State Zip Codes'!$R$3,IF(G6125&lt;='State Zip Codes'!$S$4,'State Zip Codes'!$S$3,IF(G6125&lt;='State Zip Codes'!$T$4,'State Zip Codes'!$T$3,"OUT OF TERRITORY"))))),$U$3)</f>
        <v>Zone 1</v>
      </c>
    </row>
    <row r="6126" spans="1:8" x14ac:dyDescent="0.25">
      <c r="A6126" t="s">
        <v>373</v>
      </c>
      <c r="B6126">
        <v>27408</v>
      </c>
      <c r="C6126" t="str">
        <f t="shared" si="95"/>
        <v>27408</v>
      </c>
      <c r="D6126" t="s">
        <v>359</v>
      </c>
      <c r="E6126" t="s">
        <v>2707</v>
      </c>
      <c r="F6126" t="s">
        <v>4224</v>
      </c>
      <c r="G6126" s="144">
        <v>69.593573280000001</v>
      </c>
      <c r="H6126" t="str">
        <f>IF(VLOOKUP(A6126,$J$4:$K$19,2)="Y",IF(G6126&lt;='State Zip Codes'!$P$4,'State Zip Codes'!$P$3,IF(G6126&lt;='State Zip Codes'!$Q$4,'State Zip Codes'!$Q$3,IF(G6126&lt;='State Zip Codes'!$R$4,'State Zip Codes'!$R$3,IF(G6126&lt;='State Zip Codes'!$S$4,'State Zip Codes'!$S$3,IF(G6126&lt;='State Zip Codes'!$T$4,'State Zip Codes'!$T$3,"OUT OF TERRITORY"))))),$U$3)</f>
        <v>Zone 1</v>
      </c>
    </row>
    <row r="6127" spans="1:8" x14ac:dyDescent="0.25">
      <c r="A6127" t="s">
        <v>373</v>
      </c>
      <c r="B6127">
        <v>27209</v>
      </c>
      <c r="C6127" t="str">
        <f t="shared" si="95"/>
        <v>27209</v>
      </c>
      <c r="D6127" t="s">
        <v>359</v>
      </c>
      <c r="E6127" t="s">
        <v>1586</v>
      </c>
      <c r="F6127" t="s">
        <v>4244</v>
      </c>
      <c r="G6127" s="144">
        <v>69.593573280000001</v>
      </c>
      <c r="H6127" t="str">
        <f>IF(VLOOKUP(A6127,$J$4:$K$19,2)="Y",IF(G6127&lt;='State Zip Codes'!$P$4,'State Zip Codes'!$P$3,IF(G6127&lt;='State Zip Codes'!$Q$4,'State Zip Codes'!$Q$3,IF(G6127&lt;='State Zip Codes'!$R$4,'State Zip Codes'!$R$3,IF(G6127&lt;='State Zip Codes'!$S$4,'State Zip Codes'!$S$3,IF(G6127&lt;='State Zip Codes'!$T$4,'State Zip Codes'!$T$3,"OUT OF TERRITORY"))))),$U$3)</f>
        <v>Zone 1</v>
      </c>
    </row>
    <row r="6128" spans="1:8" x14ac:dyDescent="0.25">
      <c r="A6128" t="s">
        <v>373</v>
      </c>
      <c r="B6128">
        <v>28386</v>
      </c>
      <c r="C6128" t="str">
        <f t="shared" si="95"/>
        <v>28386</v>
      </c>
      <c r="D6128" t="s">
        <v>359</v>
      </c>
      <c r="E6128" t="s">
        <v>4220</v>
      </c>
      <c r="F6128" t="s">
        <v>1806</v>
      </c>
      <c r="G6128" s="144">
        <v>69.593573280000001</v>
      </c>
      <c r="H6128" t="str">
        <f>IF(VLOOKUP(A6128,$J$4:$K$19,2)="Y",IF(G6128&lt;='State Zip Codes'!$P$4,'State Zip Codes'!$P$3,IF(G6128&lt;='State Zip Codes'!$Q$4,'State Zip Codes'!$Q$3,IF(G6128&lt;='State Zip Codes'!$R$4,'State Zip Codes'!$R$3,IF(G6128&lt;='State Zip Codes'!$S$4,'State Zip Codes'!$S$3,IF(G6128&lt;='State Zip Codes'!$T$4,'State Zip Codes'!$T$3,"OUT OF TERRITORY"))))),$U$3)</f>
        <v>Zone 1</v>
      </c>
    </row>
    <row r="6129" spans="1:8" x14ac:dyDescent="0.25">
      <c r="A6129" t="s">
        <v>373</v>
      </c>
      <c r="B6129">
        <v>27281</v>
      </c>
      <c r="C6129" t="str">
        <f t="shared" si="95"/>
        <v>27281</v>
      </c>
      <c r="D6129" t="s">
        <v>359</v>
      </c>
      <c r="E6129" t="s">
        <v>1219</v>
      </c>
      <c r="F6129" t="s">
        <v>4245</v>
      </c>
      <c r="G6129" s="144">
        <v>69.593573280000001</v>
      </c>
      <c r="H6129" t="str">
        <f>IF(VLOOKUP(A6129,$J$4:$K$19,2)="Y",IF(G6129&lt;='State Zip Codes'!$P$4,'State Zip Codes'!$P$3,IF(G6129&lt;='State Zip Codes'!$Q$4,'State Zip Codes'!$Q$3,IF(G6129&lt;='State Zip Codes'!$R$4,'State Zip Codes'!$R$3,IF(G6129&lt;='State Zip Codes'!$S$4,'State Zip Codes'!$S$3,IF(G6129&lt;='State Zip Codes'!$T$4,'State Zip Codes'!$T$3,"OUT OF TERRITORY"))))),$U$3)</f>
        <v>Zone 1</v>
      </c>
    </row>
    <row r="6130" spans="1:8" x14ac:dyDescent="0.25">
      <c r="A6130" t="s">
        <v>373</v>
      </c>
      <c r="B6130">
        <v>27839</v>
      </c>
      <c r="C6130" t="str">
        <f t="shared" si="95"/>
        <v>27839</v>
      </c>
      <c r="D6130" t="s">
        <v>359</v>
      </c>
      <c r="E6130" t="s">
        <v>4182</v>
      </c>
      <c r="F6130" t="s">
        <v>4182</v>
      </c>
      <c r="G6130" s="144">
        <v>69.593573280000001</v>
      </c>
      <c r="H6130" t="str">
        <f>IF(VLOOKUP(A6130,$J$4:$K$19,2)="Y",IF(G6130&lt;='State Zip Codes'!$P$4,'State Zip Codes'!$P$3,IF(G6130&lt;='State Zip Codes'!$Q$4,'State Zip Codes'!$Q$3,IF(G6130&lt;='State Zip Codes'!$R$4,'State Zip Codes'!$R$3,IF(G6130&lt;='State Zip Codes'!$S$4,'State Zip Codes'!$S$3,IF(G6130&lt;='State Zip Codes'!$T$4,'State Zip Codes'!$T$3,"OUT OF TERRITORY"))))),$U$3)</f>
        <v>Zone 1</v>
      </c>
    </row>
    <row r="6131" spans="1:8" x14ac:dyDescent="0.25">
      <c r="A6131" t="s">
        <v>373</v>
      </c>
      <c r="B6131">
        <v>28399</v>
      </c>
      <c r="C6131" t="str">
        <f t="shared" si="95"/>
        <v>28399</v>
      </c>
      <c r="D6131" t="s">
        <v>359</v>
      </c>
      <c r="E6131" t="s">
        <v>4246</v>
      </c>
      <c r="F6131" t="s">
        <v>4247</v>
      </c>
      <c r="G6131" s="144">
        <v>70.214944469999992</v>
      </c>
      <c r="H6131" t="str">
        <f>IF(VLOOKUP(A6131,$J$4:$K$19,2)="Y",IF(G6131&lt;='State Zip Codes'!$P$4,'State Zip Codes'!$P$3,IF(G6131&lt;='State Zip Codes'!$Q$4,'State Zip Codes'!$Q$3,IF(G6131&lt;='State Zip Codes'!$R$4,'State Zip Codes'!$R$3,IF(G6131&lt;='State Zip Codes'!$S$4,'State Zip Codes'!$S$3,IF(G6131&lt;='State Zip Codes'!$T$4,'State Zip Codes'!$T$3,"OUT OF TERRITORY"))))),$U$3)</f>
        <v>Zone 1</v>
      </c>
    </row>
    <row r="6132" spans="1:8" x14ac:dyDescent="0.25">
      <c r="A6132" t="s">
        <v>373</v>
      </c>
      <c r="B6132">
        <v>28453</v>
      </c>
      <c r="C6132" t="str">
        <f t="shared" si="95"/>
        <v>28453</v>
      </c>
      <c r="D6132" t="s">
        <v>359</v>
      </c>
      <c r="E6132" t="s">
        <v>4190</v>
      </c>
      <c r="F6132" t="s">
        <v>1761</v>
      </c>
      <c r="G6132" s="144">
        <v>70.214944469999992</v>
      </c>
      <c r="H6132" t="str">
        <f>IF(VLOOKUP(A6132,$J$4:$K$19,2)="Y",IF(G6132&lt;='State Zip Codes'!$P$4,'State Zip Codes'!$P$3,IF(G6132&lt;='State Zip Codes'!$Q$4,'State Zip Codes'!$Q$3,IF(G6132&lt;='State Zip Codes'!$R$4,'State Zip Codes'!$R$3,IF(G6132&lt;='State Zip Codes'!$S$4,'State Zip Codes'!$S$3,IF(G6132&lt;='State Zip Codes'!$T$4,'State Zip Codes'!$T$3,"OUT OF TERRITORY"))))),$U$3)</f>
        <v>Zone 1</v>
      </c>
    </row>
    <row r="6133" spans="1:8" x14ac:dyDescent="0.25">
      <c r="A6133" t="s">
        <v>373</v>
      </c>
      <c r="B6133">
        <v>27812</v>
      </c>
      <c r="C6133" t="str">
        <f t="shared" si="95"/>
        <v>27812</v>
      </c>
      <c r="D6133" t="s">
        <v>359</v>
      </c>
      <c r="E6133" t="s">
        <v>4201</v>
      </c>
      <c r="F6133" t="s">
        <v>3569</v>
      </c>
      <c r="G6133" s="144">
        <v>70.214944469999992</v>
      </c>
      <c r="H6133" t="str">
        <f>IF(VLOOKUP(A6133,$J$4:$K$19,2)="Y",IF(G6133&lt;='State Zip Codes'!$P$4,'State Zip Codes'!$P$3,IF(G6133&lt;='State Zip Codes'!$Q$4,'State Zip Codes'!$Q$3,IF(G6133&lt;='State Zip Codes'!$R$4,'State Zip Codes'!$R$3,IF(G6133&lt;='State Zip Codes'!$S$4,'State Zip Codes'!$S$3,IF(G6133&lt;='State Zip Codes'!$T$4,'State Zip Codes'!$T$3,"OUT OF TERRITORY"))))),$U$3)</f>
        <v>Zone 1</v>
      </c>
    </row>
    <row r="6134" spans="1:8" x14ac:dyDescent="0.25">
      <c r="A6134" t="s">
        <v>373</v>
      </c>
      <c r="B6134">
        <v>27350</v>
      </c>
      <c r="C6134" t="str">
        <f t="shared" si="95"/>
        <v>27350</v>
      </c>
      <c r="D6134" t="s">
        <v>359</v>
      </c>
      <c r="E6134" t="s">
        <v>2407</v>
      </c>
      <c r="F6134" t="s">
        <v>4248</v>
      </c>
      <c r="G6134" s="144">
        <v>70.214944469999992</v>
      </c>
      <c r="H6134" t="str">
        <f>IF(VLOOKUP(A6134,$J$4:$K$19,2)="Y",IF(G6134&lt;='State Zip Codes'!$P$4,'State Zip Codes'!$P$3,IF(G6134&lt;='State Zip Codes'!$Q$4,'State Zip Codes'!$Q$3,IF(G6134&lt;='State Zip Codes'!$R$4,'State Zip Codes'!$R$3,IF(G6134&lt;='State Zip Codes'!$S$4,'State Zip Codes'!$S$3,IF(G6134&lt;='State Zip Codes'!$T$4,'State Zip Codes'!$T$3,"OUT OF TERRITORY"))))),$U$3)</f>
        <v>Zone 1</v>
      </c>
    </row>
    <row r="6135" spans="1:8" x14ac:dyDescent="0.25">
      <c r="A6135" t="s">
        <v>373</v>
      </c>
      <c r="B6135">
        <v>27495</v>
      </c>
      <c r="C6135" t="str">
        <f t="shared" si="95"/>
        <v>27495</v>
      </c>
      <c r="D6135" t="s">
        <v>359</v>
      </c>
      <c r="E6135" t="s">
        <v>2707</v>
      </c>
      <c r="F6135" t="s">
        <v>4224</v>
      </c>
      <c r="G6135" s="144">
        <v>70.836315659999997</v>
      </c>
      <c r="H6135" t="str">
        <f>IF(VLOOKUP(A6135,$J$4:$K$19,2)="Y",IF(G6135&lt;='State Zip Codes'!$P$4,'State Zip Codes'!$P$3,IF(G6135&lt;='State Zip Codes'!$Q$4,'State Zip Codes'!$Q$3,IF(G6135&lt;='State Zip Codes'!$R$4,'State Zip Codes'!$R$3,IF(G6135&lt;='State Zip Codes'!$S$4,'State Zip Codes'!$S$3,IF(G6135&lt;='State Zip Codes'!$T$4,'State Zip Codes'!$T$3,"OUT OF TERRITORY"))))),$U$3)</f>
        <v>Zone 1</v>
      </c>
    </row>
    <row r="6136" spans="1:8" x14ac:dyDescent="0.25">
      <c r="A6136" t="s">
        <v>373</v>
      </c>
      <c r="B6136">
        <v>28384</v>
      </c>
      <c r="C6136" t="str">
        <f t="shared" si="95"/>
        <v>28384</v>
      </c>
      <c r="D6136" t="s">
        <v>359</v>
      </c>
      <c r="E6136" t="s">
        <v>4220</v>
      </c>
      <c r="F6136" t="s">
        <v>4249</v>
      </c>
      <c r="G6136" s="144">
        <v>70.836315659999997</v>
      </c>
      <c r="H6136" t="str">
        <f>IF(VLOOKUP(A6136,$J$4:$K$19,2)="Y",IF(G6136&lt;='State Zip Codes'!$P$4,'State Zip Codes'!$P$3,IF(G6136&lt;='State Zip Codes'!$Q$4,'State Zip Codes'!$Q$3,IF(G6136&lt;='State Zip Codes'!$R$4,'State Zip Codes'!$R$3,IF(G6136&lt;='State Zip Codes'!$S$4,'State Zip Codes'!$S$3,IF(G6136&lt;='State Zip Codes'!$T$4,'State Zip Codes'!$T$3,"OUT OF TERRITORY"))))),$U$3)</f>
        <v>Zone 1</v>
      </c>
    </row>
    <row r="6137" spans="1:8" x14ac:dyDescent="0.25">
      <c r="A6137" t="s">
        <v>373</v>
      </c>
      <c r="B6137">
        <v>27407</v>
      </c>
      <c r="C6137" t="str">
        <f t="shared" si="95"/>
        <v>27407</v>
      </c>
      <c r="D6137" t="s">
        <v>359</v>
      </c>
      <c r="E6137" t="s">
        <v>2707</v>
      </c>
      <c r="F6137" t="s">
        <v>4224</v>
      </c>
      <c r="G6137" s="144">
        <v>70.836315659999997</v>
      </c>
      <c r="H6137" t="str">
        <f>IF(VLOOKUP(A6137,$J$4:$K$19,2)="Y",IF(G6137&lt;='State Zip Codes'!$P$4,'State Zip Codes'!$P$3,IF(G6137&lt;='State Zip Codes'!$Q$4,'State Zip Codes'!$Q$3,IF(G6137&lt;='State Zip Codes'!$R$4,'State Zip Codes'!$R$3,IF(G6137&lt;='State Zip Codes'!$S$4,'State Zip Codes'!$S$3,IF(G6137&lt;='State Zip Codes'!$T$4,'State Zip Codes'!$T$3,"OUT OF TERRITORY"))))),$U$3)</f>
        <v>Zone 1</v>
      </c>
    </row>
    <row r="6138" spans="1:8" x14ac:dyDescent="0.25">
      <c r="A6138" t="s">
        <v>373</v>
      </c>
      <c r="B6138">
        <v>27455</v>
      </c>
      <c r="C6138" t="str">
        <f t="shared" si="95"/>
        <v>27455</v>
      </c>
      <c r="D6138" t="s">
        <v>359</v>
      </c>
      <c r="E6138" t="s">
        <v>2707</v>
      </c>
      <c r="F6138" t="s">
        <v>4224</v>
      </c>
      <c r="G6138" s="144">
        <v>70.836315659999997</v>
      </c>
      <c r="H6138" t="str">
        <f>IF(VLOOKUP(A6138,$J$4:$K$19,2)="Y",IF(G6138&lt;='State Zip Codes'!$P$4,'State Zip Codes'!$P$3,IF(G6138&lt;='State Zip Codes'!$Q$4,'State Zip Codes'!$Q$3,IF(G6138&lt;='State Zip Codes'!$R$4,'State Zip Codes'!$R$3,IF(G6138&lt;='State Zip Codes'!$S$4,'State Zip Codes'!$S$3,IF(G6138&lt;='State Zip Codes'!$T$4,'State Zip Codes'!$T$3,"OUT OF TERRITORY"))))),$U$3)</f>
        <v>Zone 1</v>
      </c>
    </row>
    <row r="6139" spans="1:8" x14ac:dyDescent="0.25">
      <c r="A6139" t="s">
        <v>373</v>
      </c>
      <c r="B6139">
        <v>28590</v>
      </c>
      <c r="C6139" t="str">
        <f t="shared" si="95"/>
        <v>28590</v>
      </c>
      <c r="D6139" t="s">
        <v>359</v>
      </c>
      <c r="E6139" t="s">
        <v>4201</v>
      </c>
      <c r="F6139" t="s">
        <v>4250</v>
      </c>
      <c r="G6139" s="144">
        <v>71.457686850000002</v>
      </c>
      <c r="H6139" t="str">
        <f>IF(VLOOKUP(A6139,$J$4:$K$19,2)="Y",IF(G6139&lt;='State Zip Codes'!$P$4,'State Zip Codes'!$P$3,IF(G6139&lt;='State Zip Codes'!$Q$4,'State Zip Codes'!$Q$3,IF(G6139&lt;='State Zip Codes'!$R$4,'State Zip Codes'!$R$3,IF(G6139&lt;='State Zip Codes'!$S$4,'State Zip Codes'!$S$3,IF(G6139&lt;='State Zip Codes'!$T$4,'State Zip Codes'!$T$3,"OUT OF TERRITORY"))))),$U$3)</f>
        <v>Zone 1</v>
      </c>
    </row>
    <row r="6140" spans="1:8" x14ac:dyDescent="0.25">
      <c r="A6140" t="s">
        <v>373</v>
      </c>
      <c r="B6140">
        <v>28392</v>
      </c>
      <c r="C6140" t="str">
        <f t="shared" si="95"/>
        <v>28392</v>
      </c>
      <c r="D6140" t="s">
        <v>359</v>
      </c>
      <c r="E6140" t="s">
        <v>4246</v>
      </c>
      <c r="F6140" t="s">
        <v>4251</v>
      </c>
      <c r="G6140" s="144">
        <v>71.457686850000002</v>
      </c>
      <c r="H6140" t="str">
        <f>IF(VLOOKUP(A6140,$J$4:$K$19,2)="Y",IF(G6140&lt;='State Zip Codes'!$P$4,'State Zip Codes'!$P$3,IF(G6140&lt;='State Zip Codes'!$Q$4,'State Zip Codes'!$Q$3,IF(G6140&lt;='State Zip Codes'!$R$4,'State Zip Codes'!$R$3,IF(G6140&lt;='State Zip Codes'!$S$4,'State Zip Codes'!$S$3,IF(G6140&lt;='State Zip Codes'!$T$4,'State Zip Codes'!$T$3,"OUT OF TERRITORY"))))),$U$3)</f>
        <v>Zone 1</v>
      </c>
    </row>
    <row r="6141" spans="1:8" x14ac:dyDescent="0.25">
      <c r="A6141" t="s">
        <v>373</v>
      </c>
      <c r="B6141">
        <v>27834</v>
      </c>
      <c r="C6141" t="str">
        <f t="shared" si="95"/>
        <v>27834</v>
      </c>
      <c r="D6141" t="s">
        <v>359</v>
      </c>
      <c r="E6141" t="s">
        <v>4201</v>
      </c>
      <c r="F6141" t="s">
        <v>1083</v>
      </c>
      <c r="G6141" s="144">
        <v>71.457686850000002</v>
      </c>
      <c r="H6141" t="str">
        <f>IF(VLOOKUP(A6141,$J$4:$K$19,2)="Y",IF(G6141&lt;='State Zip Codes'!$P$4,'State Zip Codes'!$P$3,IF(G6141&lt;='State Zip Codes'!$Q$4,'State Zip Codes'!$Q$3,IF(G6141&lt;='State Zip Codes'!$R$4,'State Zip Codes'!$R$3,IF(G6141&lt;='State Zip Codes'!$S$4,'State Zip Codes'!$S$3,IF(G6141&lt;='State Zip Codes'!$T$4,'State Zip Codes'!$T$3,"OUT OF TERRITORY"))))),$U$3)</f>
        <v>Zone 1</v>
      </c>
    </row>
    <row r="6142" spans="1:8" x14ac:dyDescent="0.25">
      <c r="A6142" t="s">
        <v>373</v>
      </c>
      <c r="B6142">
        <v>28347</v>
      </c>
      <c r="C6142" t="str">
        <f t="shared" si="95"/>
        <v>28347</v>
      </c>
      <c r="D6142" t="s">
        <v>359</v>
      </c>
      <c r="E6142" t="s">
        <v>1627</v>
      </c>
      <c r="F6142" t="s">
        <v>2332</v>
      </c>
      <c r="G6142" s="144">
        <v>72.079058039999993</v>
      </c>
      <c r="H6142" t="str">
        <f>IF(VLOOKUP(A6142,$J$4:$K$19,2)="Y",IF(G6142&lt;='State Zip Codes'!$P$4,'State Zip Codes'!$P$3,IF(G6142&lt;='State Zip Codes'!$Q$4,'State Zip Codes'!$Q$3,IF(G6142&lt;='State Zip Codes'!$R$4,'State Zip Codes'!$R$3,IF(G6142&lt;='State Zip Codes'!$S$4,'State Zip Codes'!$S$3,IF(G6142&lt;='State Zip Codes'!$T$4,'State Zip Codes'!$T$3,"OUT OF TERRITORY"))))),$U$3)</f>
        <v>Zone 1</v>
      </c>
    </row>
    <row r="6143" spans="1:8" x14ac:dyDescent="0.25">
      <c r="A6143" t="s">
        <v>373</v>
      </c>
      <c r="B6143">
        <v>27832</v>
      </c>
      <c r="C6143" t="str">
        <f t="shared" si="95"/>
        <v>27832</v>
      </c>
      <c r="D6143" t="s">
        <v>359</v>
      </c>
      <c r="E6143" t="s">
        <v>4233</v>
      </c>
      <c r="F6143" t="s">
        <v>2599</v>
      </c>
      <c r="G6143" s="144">
        <v>72.079058039999993</v>
      </c>
      <c r="H6143" t="str">
        <f>IF(VLOOKUP(A6143,$J$4:$K$19,2)="Y",IF(G6143&lt;='State Zip Codes'!$P$4,'State Zip Codes'!$P$3,IF(G6143&lt;='State Zip Codes'!$Q$4,'State Zip Codes'!$Q$3,IF(G6143&lt;='State Zip Codes'!$R$4,'State Zip Codes'!$R$3,IF(G6143&lt;='State Zip Codes'!$S$4,'State Zip Codes'!$S$3,IF(G6143&lt;='State Zip Codes'!$T$4,'State Zip Codes'!$T$3,"OUT OF TERRITORY"))))),$U$3)</f>
        <v>Zone 1</v>
      </c>
    </row>
    <row r="6144" spans="1:8" x14ac:dyDescent="0.25">
      <c r="A6144" t="s">
        <v>373</v>
      </c>
      <c r="B6144">
        <v>28377</v>
      </c>
      <c r="C6144" t="str">
        <f t="shared" si="95"/>
        <v>28377</v>
      </c>
      <c r="D6144" t="s">
        <v>359</v>
      </c>
      <c r="E6144" t="s">
        <v>4220</v>
      </c>
      <c r="F6144" t="s">
        <v>4252</v>
      </c>
      <c r="G6144" s="144">
        <v>72.700429229999997</v>
      </c>
      <c r="H6144" t="str">
        <f>IF(VLOOKUP(A6144,$J$4:$K$19,2)="Y",IF(G6144&lt;='State Zip Codes'!$P$4,'State Zip Codes'!$P$3,IF(G6144&lt;='State Zip Codes'!$Q$4,'State Zip Codes'!$Q$3,IF(G6144&lt;='State Zip Codes'!$R$4,'State Zip Codes'!$R$3,IF(G6144&lt;='State Zip Codes'!$S$4,'State Zip Codes'!$S$3,IF(G6144&lt;='State Zip Codes'!$T$4,'State Zip Codes'!$T$3,"OUT OF TERRITORY"))))),$U$3)</f>
        <v>Zone 1</v>
      </c>
    </row>
    <row r="6145" spans="1:8" x14ac:dyDescent="0.25">
      <c r="A6145" t="s">
        <v>373</v>
      </c>
      <c r="B6145">
        <v>27890</v>
      </c>
      <c r="C6145" t="str">
        <f t="shared" si="95"/>
        <v>27890</v>
      </c>
      <c r="D6145" t="s">
        <v>359</v>
      </c>
      <c r="E6145" t="s">
        <v>4182</v>
      </c>
      <c r="F6145" t="s">
        <v>1910</v>
      </c>
      <c r="G6145" s="144">
        <v>72.700429229999997</v>
      </c>
      <c r="H6145" t="str">
        <f>IF(VLOOKUP(A6145,$J$4:$K$19,2)="Y",IF(G6145&lt;='State Zip Codes'!$P$4,'State Zip Codes'!$P$3,IF(G6145&lt;='State Zip Codes'!$Q$4,'State Zip Codes'!$Q$3,IF(G6145&lt;='State Zip Codes'!$R$4,'State Zip Codes'!$R$3,IF(G6145&lt;='State Zip Codes'!$S$4,'State Zip Codes'!$S$3,IF(G6145&lt;='State Zip Codes'!$T$4,'State Zip Codes'!$T$3,"OUT OF TERRITORY"))))),$U$3)</f>
        <v>Zone 1</v>
      </c>
    </row>
    <row r="6146" spans="1:8" x14ac:dyDescent="0.25">
      <c r="A6146" t="s">
        <v>373</v>
      </c>
      <c r="B6146">
        <v>28572</v>
      </c>
      <c r="C6146" t="str">
        <f t="shared" si="95"/>
        <v>28572</v>
      </c>
      <c r="D6146" t="s">
        <v>359</v>
      </c>
      <c r="E6146" t="s">
        <v>4206</v>
      </c>
      <c r="F6146" t="s">
        <v>4253</v>
      </c>
      <c r="G6146" s="144">
        <v>73.321800420000002</v>
      </c>
      <c r="H6146" t="str">
        <f>IF(VLOOKUP(A6146,$J$4:$K$19,2)="Y",IF(G6146&lt;='State Zip Codes'!$P$4,'State Zip Codes'!$P$3,IF(G6146&lt;='State Zip Codes'!$Q$4,'State Zip Codes'!$Q$3,IF(G6146&lt;='State Zip Codes'!$R$4,'State Zip Codes'!$R$3,IF(G6146&lt;='State Zip Codes'!$S$4,'State Zip Codes'!$S$3,IF(G6146&lt;='State Zip Codes'!$T$4,'State Zip Codes'!$T$3,"OUT OF TERRITORY"))))),$U$3)</f>
        <v>Zone 1</v>
      </c>
    </row>
    <row r="6147" spans="1:8" x14ac:dyDescent="0.25">
      <c r="A6147" t="s">
        <v>373</v>
      </c>
      <c r="B6147">
        <v>27874</v>
      </c>
      <c r="C6147" t="str">
        <f t="shared" si="95"/>
        <v>27874</v>
      </c>
      <c r="D6147" t="s">
        <v>359</v>
      </c>
      <c r="E6147" t="s">
        <v>4182</v>
      </c>
      <c r="F6147" t="s">
        <v>4254</v>
      </c>
      <c r="G6147" s="144">
        <v>73.321800420000002</v>
      </c>
      <c r="H6147" t="str">
        <f>IF(VLOOKUP(A6147,$J$4:$K$19,2)="Y",IF(G6147&lt;='State Zip Codes'!$P$4,'State Zip Codes'!$P$3,IF(G6147&lt;='State Zip Codes'!$Q$4,'State Zip Codes'!$Q$3,IF(G6147&lt;='State Zip Codes'!$R$4,'State Zip Codes'!$R$3,IF(G6147&lt;='State Zip Codes'!$S$4,'State Zip Codes'!$S$3,IF(G6147&lt;='State Zip Codes'!$T$4,'State Zip Codes'!$T$3,"OUT OF TERRITORY"))))),$U$3)</f>
        <v>Zone 1</v>
      </c>
    </row>
    <row r="6148" spans="1:8" x14ac:dyDescent="0.25">
      <c r="A6148" t="s">
        <v>373</v>
      </c>
      <c r="B6148">
        <v>28501</v>
      </c>
      <c r="C6148" t="str">
        <f t="shared" si="95"/>
        <v>28501</v>
      </c>
      <c r="D6148" t="s">
        <v>359</v>
      </c>
      <c r="E6148" t="s">
        <v>4206</v>
      </c>
      <c r="F6148" t="s">
        <v>4235</v>
      </c>
      <c r="G6148" s="144">
        <v>73.321800420000002</v>
      </c>
      <c r="H6148" t="str">
        <f>IF(VLOOKUP(A6148,$J$4:$K$19,2)="Y",IF(G6148&lt;='State Zip Codes'!$P$4,'State Zip Codes'!$P$3,IF(G6148&lt;='State Zip Codes'!$Q$4,'State Zip Codes'!$Q$3,IF(G6148&lt;='State Zip Codes'!$R$4,'State Zip Codes'!$R$3,IF(G6148&lt;='State Zip Codes'!$S$4,'State Zip Codes'!$S$3,IF(G6148&lt;='State Zip Codes'!$T$4,'State Zip Codes'!$T$3,"OUT OF TERRITORY"))))),$U$3)</f>
        <v>Zone 1</v>
      </c>
    </row>
    <row r="6149" spans="1:8" x14ac:dyDescent="0.25">
      <c r="A6149" t="s">
        <v>373</v>
      </c>
      <c r="B6149">
        <v>28458</v>
      </c>
      <c r="C6149" t="str">
        <f t="shared" ref="C6149:C6212" si="96">TRIM(CLEAN(B6149))</f>
        <v>28458</v>
      </c>
      <c r="D6149" t="s">
        <v>359</v>
      </c>
      <c r="E6149" t="s">
        <v>4190</v>
      </c>
      <c r="F6149" t="s">
        <v>4255</v>
      </c>
      <c r="G6149" s="144">
        <v>73.321800420000002</v>
      </c>
      <c r="H6149" t="str">
        <f>IF(VLOOKUP(A6149,$J$4:$K$19,2)="Y",IF(G6149&lt;='State Zip Codes'!$P$4,'State Zip Codes'!$P$3,IF(G6149&lt;='State Zip Codes'!$Q$4,'State Zip Codes'!$Q$3,IF(G6149&lt;='State Zip Codes'!$R$4,'State Zip Codes'!$R$3,IF(G6149&lt;='State Zip Codes'!$S$4,'State Zip Codes'!$S$3,IF(G6149&lt;='State Zip Codes'!$T$4,'State Zip Codes'!$T$3,"OUT OF TERRITORY"))))),$U$3)</f>
        <v>Zone 1</v>
      </c>
    </row>
    <row r="6150" spans="1:8" x14ac:dyDescent="0.25">
      <c r="A6150" t="s">
        <v>373</v>
      </c>
      <c r="B6150">
        <v>27282</v>
      </c>
      <c r="C6150" t="str">
        <f t="shared" si="96"/>
        <v>27282</v>
      </c>
      <c r="D6150" t="s">
        <v>359</v>
      </c>
      <c r="E6150" t="s">
        <v>2707</v>
      </c>
      <c r="F6150" t="s">
        <v>425</v>
      </c>
      <c r="G6150" s="144">
        <v>73.943171609999993</v>
      </c>
      <c r="H6150" t="str">
        <f>IF(VLOOKUP(A6150,$J$4:$K$19,2)="Y",IF(G6150&lt;='State Zip Codes'!$P$4,'State Zip Codes'!$P$3,IF(G6150&lt;='State Zip Codes'!$Q$4,'State Zip Codes'!$Q$3,IF(G6150&lt;='State Zip Codes'!$R$4,'State Zip Codes'!$R$3,IF(G6150&lt;='State Zip Codes'!$S$4,'State Zip Codes'!$S$3,IF(G6150&lt;='State Zip Codes'!$T$4,'State Zip Codes'!$T$3,"OUT OF TERRITORY"))))),$U$3)</f>
        <v>Zone 1</v>
      </c>
    </row>
    <row r="6151" spans="1:8" x14ac:dyDescent="0.25">
      <c r="A6151" t="s">
        <v>373</v>
      </c>
      <c r="B6151">
        <v>27410</v>
      </c>
      <c r="C6151" t="str">
        <f t="shared" si="96"/>
        <v>27410</v>
      </c>
      <c r="D6151" t="s">
        <v>359</v>
      </c>
      <c r="E6151" t="s">
        <v>2707</v>
      </c>
      <c r="F6151" t="s">
        <v>4224</v>
      </c>
      <c r="G6151" s="144">
        <v>73.943171609999993</v>
      </c>
      <c r="H6151" t="str">
        <f>IF(VLOOKUP(A6151,$J$4:$K$19,2)="Y",IF(G6151&lt;='State Zip Codes'!$P$4,'State Zip Codes'!$P$3,IF(G6151&lt;='State Zip Codes'!$Q$4,'State Zip Codes'!$Q$3,IF(G6151&lt;='State Zip Codes'!$R$4,'State Zip Codes'!$R$3,IF(G6151&lt;='State Zip Codes'!$S$4,'State Zip Codes'!$S$3,IF(G6151&lt;='State Zip Codes'!$T$4,'State Zip Codes'!$T$3,"OUT OF TERRITORY"))))),$U$3)</f>
        <v>Zone 1</v>
      </c>
    </row>
    <row r="6152" spans="1:8" x14ac:dyDescent="0.25">
      <c r="A6152" t="s">
        <v>373</v>
      </c>
      <c r="B6152">
        <v>28530</v>
      </c>
      <c r="C6152" t="str">
        <f t="shared" si="96"/>
        <v>28530</v>
      </c>
      <c r="D6152" t="s">
        <v>359</v>
      </c>
      <c r="E6152" t="s">
        <v>4201</v>
      </c>
      <c r="F6152" t="s">
        <v>4256</v>
      </c>
      <c r="G6152" s="144">
        <v>73.943171609999993</v>
      </c>
      <c r="H6152" t="str">
        <f>IF(VLOOKUP(A6152,$J$4:$K$19,2)="Y",IF(G6152&lt;='State Zip Codes'!$P$4,'State Zip Codes'!$P$3,IF(G6152&lt;='State Zip Codes'!$Q$4,'State Zip Codes'!$Q$3,IF(G6152&lt;='State Zip Codes'!$R$4,'State Zip Codes'!$R$3,IF(G6152&lt;='State Zip Codes'!$S$4,'State Zip Codes'!$S$3,IF(G6152&lt;='State Zip Codes'!$T$4,'State Zip Codes'!$T$3,"OUT OF TERRITORY"))))),$U$3)</f>
        <v>Zone 1</v>
      </c>
    </row>
    <row r="6153" spans="1:8" x14ac:dyDescent="0.25">
      <c r="A6153" t="s">
        <v>373</v>
      </c>
      <c r="B6153">
        <v>27263</v>
      </c>
      <c r="C6153" t="str">
        <f t="shared" si="96"/>
        <v>27263</v>
      </c>
      <c r="D6153" t="s">
        <v>359</v>
      </c>
      <c r="E6153" t="s">
        <v>2707</v>
      </c>
      <c r="F6153" t="s">
        <v>4257</v>
      </c>
      <c r="G6153" s="144">
        <v>73.943171609999993</v>
      </c>
      <c r="H6153" t="str">
        <f>IF(VLOOKUP(A6153,$J$4:$K$19,2)="Y",IF(G6153&lt;='State Zip Codes'!$P$4,'State Zip Codes'!$P$3,IF(G6153&lt;='State Zip Codes'!$Q$4,'State Zip Codes'!$Q$3,IF(G6153&lt;='State Zip Codes'!$R$4,'State Zip Codes'!$R$3,IF(G6153&lt;='State Zip Codes'!$S$4,'State Zip Codes'!$S$3,IF(G6153&lt;='State Zip Codes'!$T$4,'State Zip Codes'!$T$3,"OUT OF TERRITORY"))))),$U$3)</f>
        <v>Zone 1</v>
      </c>
    </row>
    <row r="6154" spans="1:8" x14ac:dyDescent="0.25">
      <c r="A6154" t="s">
        <v>373</v>
      </c>
      <c r="B6154">
        <v>28513</v>
      </c>
      <c r="C6154" t="str">
        <f t="shared" si="96"/>
        <v>28513</v>
      </c>
      <c r="D6154" t="s">
        <v>359</v>
      </c>
      <c r="E6154" t="s">
        <v>4201</v>
      </c>
      <c r="F6154" t="s">
        <v>4258</v>
      </c>
      <c r="G6154" s="144">
        <v>74.564542799999998</v>
      </c>
      <c r="H6154" t="str">
        <f>IF(VLOOKUP(A6154,$J$4:$K$19,2)="Y",IF(G6154&lt;='State Zip Codes'!$P$4,'State Zip Codes'!$P$3,IF(G6154&lt;='State Zip Codes'!$Q$4,'State Zip Codes'!$Q$3,IF(G6154&lt;='State Zip Codes'!$R$4,'State Zip Codes'!$R$3,IF(G6154&lt;='State Zip Codes'!$S$4,'State Zip Codes'!$S$3,IF(G6154&lt;='State Zip Codes'!$T$4,'State Zip Codes'!$T$3,"OUT OF TERRITORY"))))),$U$3)</f>
        <v>Zone 1</v>
      </c>
    </row>
    <row r="6155" spans="1:8" x14ac:dyDescent="0.25">
      <c r="A6155" t="s">
        <v>373</v>
      </c>
      <c r="B6155">
        <v>28337</v>
      </c>
      <c r="C6155" t="str">
        <f t="shared" si="96"/>
        <v>28337</v>
      </c>
      <c r="D6155" t="s">
        <v>359</v>
      </c>
      <c r="E6155" t="s">
        <v>4246</v>
      </c>
      <c r="F6155" t="s">
        <v>2461</v>
      </c>
      <c r="G6155" s="144">
        <v>74.564542799999998</v>
      </c>
      <c r="H6155" t="str">
        <f>IF(VLOOKUP(A6155,$J$4:$K$19,2)="Y",IF(G6155&lt;='State Zip Codes'!$P$4,'State Zip Codes'!$P$3,IF(G6155&lt;='State Zip Codes'!$Q$4,'State Zip Codes'!$Q$3,IF(G6155&lt;='State Zip Codes'!$R$4,'State Zip Codes'!$R$3,IF(G6155&lt;='State Zip Codes'!$S$4,'State Zip Codes'!$S$3,IF(G6155&lt;='State Zip Codes'!$T$4,'State Zip Codes'!$T$3,"OUT OF TERRITORY"))))),$U$3)</f>
        <v>Zone 1</v>
      </c>
    </row>
    <row r="6156" spans="1:8" x14ac:dyDescent="0.25">
      <c r="A6156" t="s">
        <v>373</v>
      </c>
      <c r="B6156">
        <v>27229</v>
      </c>
      <c r="C6156" t="str">
        <f t="shared" si="96"/>
        <v>27229</v>
      </c>
      <c r="D6156" t="s">
        <v>359</v>
      </c>
      <c r="E6156" t="s">
        <v>1586</v>
      </c>
      <c r="F6156" t="s">
        <v>4259</v>
      </c>
      <c r="G6156" s="144">
        <v>74.564542799999998</v>
      </c>
      <c r="H6156" t="str">
        <f>IF(VLOOKUP(A6156,$J$4:$K$19,2)="Y",IF(G6156&lt;='State Zip Codes'!$P$4,'State Zip Codes'!$P$3,IF(G6156&lt;='State Zip Codes'!$Q$4,'State Zip Codes'!$Q$3,IF(G6156&lt;='State Zip Codes'!$R$4,'State Zip Codes'!$R$3,IF(G6156&lt;='State Zip Codes'!$S$4,'State Zip Codes'!$S$3,IF(G6156&lt;='State Zip Codes'!$T$4,'State Zip Codes'!$T$3,"OUT OF TERRITORY"))))),$U$3)</f>
        <v>Zone 1</v>
      </c>
    </row>
    <row r="6157" spans="1:8" x14ac:dyDescent="0.25">
      <c r="A6157" t="s">
        <v>373</v>
      </c>
      <c r="B6157">
        <v>28396</v>
      </c>
      <c r="C6157" t="str">
        <f t="shared" si="96"/>
        <v>28396</v>
      </c>
      <c r="D6157" t="s">
        <v>359</v>
      </c>
      <c r="E6157" t="s">
        <v>2690</v>
      </c>
      <c r="F6157" t="s">
        <v>4260</v>
      </c>
      <c r="G6157" s="144">
        <v>75.185913989999989</v>
      </c>
      <c r="H6157" t="str">
        <f>IF(VLOOKUP(A6157,$J$4:$K$19,2)="Y",IF(G6157&lt;='State Zip Codes'!$P$4,'State Zip Codes'!$P$3,IF(G6157&lt;='State Zip Codes'!$Q$4,'State Zip Codes'!$Q$3,IF(G6157&lt;='State Zip Codes'!$R$4,'State Zip Codes'!$R$3,IF(G6157&lt;='State Zip Codes'!$S$4,'State Zip Codes'!$S$3,IF(G6157&lt;='State Zip Codes'!$T$4,'State Zip Codes'!$T$3,"OUT OF TERRITORY"))))),$U$3)</f>
        <v>Zone 1</v>
      </c>
    </row>
    <row r="6158" spans="1:8" x14ac:dyDescent="0.25">
      <c r="A6158" t="s">
        <v>373</v>
      </c>
      <c r="B6158">
        <v>27370</v>
      </c>
      <c r="C6158" t="str">
        <f t="shared" si="96"/>
        <v>27370</v>
      </c>
      <c r="D6158" t="s">
        <v>359</v>
      </c>
      <c r="E6158" t="s">
        <v>2407</v>
      </c>
      <c r="F6158" t="s">
        <v>4261</v>
      </c>
      <c r="G6158" s="144">
        <v>75.185913989999989</v>
      </c>
      <c r="H6158" t="str">
        <f>IF(VLOOKUP(A6158,$J$4:$K$19,2)="Y",IF(G6158&lt;='State Zip Codes'!$P$4,'State Zip Codes'!$P$3,IF(G6158&lt;='State Zip Codes'!$Q$4,'State Zip Codes'!$Q$3,IF(G6158&lt;='State Zip Codes'!$R$4,'State Zip Codes'!$R$3,IF(G6158&lt;='State Zip Codes'!$S$4,'State Zip Codes'!$S$3,IF(G6158&lt;='State Zip Codes'!$T$4,'State Zip Codes'!$T$3,"OUT OF TERRITORY"))))),$U$3)</f>
        <v>Zone 1</v>
      </c>
    </row>
    <row r="6159" spans="1:8" x14ac:dyDescent="0.25">
      <c r="A6159" t="s">
        <v>373</v>
      </c>
      <c r="B6159">
        <v>27358</v>
      </c>
      <c r="C6159" t="str">
        <f t="shared" si="96"/>
        <v>27358</v>
      </c>
      <c r="D6159" t="s">
        <v>359</v>
      </c>
      <c r="E6159" t="s">
        <v>2707</v>
      </c>
      <c r="F6159" t="s">
        <v>827</v>
      </c>
      <c r="G6159" s="144">
        <v>75.807285179999994</v>
      </c>
      <c r="H6159" t="str">
        <f>IF(VLOOKUP(A6159,$J$4:$K$19,2)="Y",IF(G6159&lt;='State Zip Codes'!$P$4,'State Zip Codes'!$P$3,IF(G6159&lt;='State Zip Codes'!$Q$4,'State Zip Codes'!$Q$3,IF(G6159&lt;='State Zip Codes'!$R$4,'State Zip Codes'!$R$3,IF(G6159&lt;='State Zip Codes'!$S$4,'State Zip Codes'!$S$3,IF(G6159&lt;='State Zip Codes'!$T$4,'State Zip Codes'!$T$3,"OUT OF TERRITORY"))))),$U$3)</f>
        <v>Zone 1</v>
      </c>
    </row>
    <row r="6160" spans="1:8" x14ac:dyDescent="0.25">
      <c r="A6160" t="s">
        <v>373</v>
      </c>
      <c r="B6160">
        <v>27857</v>
      </c>
      <c r="C6160" t="str">
        <f t="shared" si="96"/>
        <v>27857</v>
      </c>
      <c r="D6160" t="s">
        <v>359</v>
      </c>
      <c r="E6160" t="s">
        <v>976</v>
      </c>
      <c r="F6160" t="s">
        <v>4262</v>
      </c>
      <c r="G6160" s="144">
        <v>75.807285179999994</v>
      </c>
      <c r="H6160" t="str">
        <f>IF(VLOOKUP(A6160,$J$4:$K$19,2)="Y",IF(G6160&lt;='State Zip Codes'!$P$4,'State Zip Codes'!$P$3,IF(G6160&lt;='State Zip Codes'!$Q$4,'State Zip Codes'!$Q$3,IF(G6160&lt;='State Zip Codes'!$R$4,'State Zip Codes'!$R$3,IF(G6160&lt;='State Zip Codes'!$S$4,'State Zip Codes'!$S$3,IF(G6160&lt;='State Zip Codes'!$T$4,'State Zip Codes'!$T$3,"OUT OF TERRITORY"))))),$U$3)</f>
        <v>Zone 1</v>
      </c>
    </row>
    <row r="6161" spans="1:8" x14ac:dyDescent="0.25">
      <c r="A6161" t="s">
        <v>373</v>
      </c>
      <c r="B6161">
        <v>27409</v>
      </c>
      <c r="C6161" t="str">
        <f t="shared" si="96"/>
        <v>27409</v>
      </c>
      <c r="D6161" t="s">
        <v>359</v>
      </c>
      <c r="E6161" t="s">
        <v>2707</v>
      </c>
      <c r="F6161" t="s">
        <v>4224</v>
      </c>
      <c r="G6161" s="144">
        <v>75.807285179999994</v>
      </c>
      <c r="H6161" t="str">
        <f>IF(VLOOKUP(A6161,$J$4:$K$19,2)="Y",IF(G6161&lt;='State Zip Codes'!$P$4,'State Zip Codes'!$P$3,IF(G6161&lt;='State Zip Codes'!$Q$4,'State Zip Codes'!$Q$3,IF(G6161&lt;='State Zip Codes'!$R$4,'State Zip Codes'!$R$3,IF(G6161&lt;='State Zip Codes'!$S$4,'State Zip Codes'!$S$3,IF(G6161&lt;='State Zip Codes'!$T$4,'State Zip Codes'!$T$3,"OUT OF TERRITORY"))))),$U$3)</f>
        <v>Zone 1</v>
      </c>
    </row>
    <row r="6162" spans="1:8" x14ac:dyDescent="0.25">
      <c r="A6162" t="s">
        <v>373</v>
      </c>
      <c r="B6162">
        <v>27497</v>
      </c>
      <c r="C6162" t="str">
        <f t="shared" si="96"/>
        <v>27497</v>
      </c>
      <c r="D6162" t="s">
        <v>359</v>
      </c>
      <c r="E6162" t="s">
        <v>2707</v>
      </c>
      <c r="F6162" t="s">
        <v>4224</v>
      </c>
      <c r="G6162" s="144">
        <v>76.428656369999999</v>
      </c>
      <c r="H6162" t="str">
        <f>IF(VLOOKUP(A6162,$J$4:$K$19,2)="Y",IF(G6162&lt;='State Zip Codes'!$P$4,'State Zip Codes'!$P$3,IF(G6162&lt;='State Zip Codes'!$Q$4,'State Zip Codes'!$Q$3,IF(G6162&lt;='State Zip Codes'!$R$4,'State Zip Codes'!$R$3,IF(G6162&lt;='State Zip Codes'!$S$4,'State Zip Codes'!$S$3,IF(G6162&lt;='State Zip Codes'!$T$4,'State Zip Codes'!$T$3,"OUT OF TERRITORY"))))),$U$3)</f>
        <v>Zone 1</v>
      </c>
    </row>
    <row r="6163" spans="1:8" x14ac:dyDescent="0.25">
      <c r="A6163" t="s">
        <v>373</v>
      </c>
      <c r="B6163">
        <v>27884</v>
      </c>
      <c r="C6163" t="str">
        <f t="shared" si="96"/>
        <v>27884</v>
      </c>
      <c r="D6163" t="s">
        <v>359</v>
      </c>
      <c r="E6163" t="s">
        <v>4201</v>
      </c>
      <c r="F6163" t="s">
        <v>4263</v>
      </c>
      <c r="G6163" s="144">
        <v>76.428656369999999</v>
      </c>
      <c r="H6163" t="str">
        <f>IF(VLOOKUP(A6163,$J$4:$K$19,2)="Y",IF(G6163&lt;='State Zip Codes'!$P$4,'State Zip Codes'!$P$3,IF(G6163&lt;='State Zip Codes'!$Q$4,'State Zip Codes'!$Q$3,IF(G6163&lt;='State Zip Codes'!$R$4,'State Zip Codes'!$R$3,IF(G6163&lt;='State Zip Codes'!$S$4,'State Zip Codes'!$S$3,IF(G6163&lt;='State Zip Codes'!$T$4,'State Zip Codes'!$T$3,"OUT OF TERRITORY"))))),$U$3)</f>
        <v>Zone 1</v>
      </c>
    </row>
    <row r="6164" spans="1:8" x14ac:dyDescent="0.25">
      <c r="A6164" t="s">
        <v>373</v>
      </c>
      <c r="B6164">
        <v>27260</v>
      </c>
      <c r="C6164" t="str">
        <f t="shared" si="96"/>
        <v>27260</v>
      </c>
      <c r="D6164" t="s">
        <v>359</v>
      </c>
      <c r="E6164" t="s">
        <v>2707</v>
      </c>
      <c r="F6164" t="s">
        <v>4257</v>
      </c>
      <c r="G6164" s="144">
        <v>77.05002755999999</v>
      </c>
      <c r="H6164" t="str">
        <f>IF(VLOOKUP(A6164,$J$4:$K$19,2)="Y",IF(G6164&lt;='State Zip Codes'!$P$4,'State Zip Codes'!$P$3,IF(G6164&lt;='State Zip Codes'!$Q$4,'State Zip Codes'!$Q$3,IF(G6164&lt;='State Zip Codes'!$R$4,'State Zip Codes'!$R$3,IF(G6164&lt;='State Zip Codes'!$S$4,'State Zip Codes'!$S$3,IF(G6164&lt;='State Zip Codes'!$T$4,'State Zip Codes'!$T$3,"OUT OF TERRITORY"))))),$U$3)</f>
        <v>Zone 1</v>
      </c>
    </row>
    <row r="6165" spans="1:8" x14ac:dyDescent="0.25">
      <c r="A6165" t="s">
        <v>373</v>
      </c>
      <c r="B6165">
        <v>27268</v>
      </c>
      <c r="C6165" t="str">
        <f t="shared" si="96"/>
        <v>27268</v>
      </c>
      <c r="D6165" t="s">
        <v>359</v>
      </c>
      <c r="E6165" t="s">
        <v>2707</v>
      </c>
      <c r="F6165" t="s">
        <v>4257</v>
      </c>
      <c r="G6165" s="144">
        <v>77.05002755999999</v>
      </c>
      <c r="H6165" t="str">
        <f>IF(VLOOKUP(A6165,$J$4:$K$19,2)="Y",IF(G6165&lt;='State Zip Codes'!$P$4,'State Zip Codes'!$P$3,IF(G6165&lt;='State Zip Codes'!$Q$4,'State Zip Codes'!$Q$3,IF(G6165&lt;='State Zip Codes'!$R$4,'State Zip Codes'!$R$3,IF(G6165&lt;='State Zip Codes'!$S$4,'State Zip Codes'!$S$3,IF(G6165&lt;='State Zip Codes'!$T$4,'State Zip Codes'!$T$3,"OUT OF TERRITORY"))))),$U$3)</f>
        <v>Zone 1</v>
      </c>
    </row>
    <row r="6166" spans="1:8" x14ac:dyDescent="0.25">
      <c r="A6166" t="s">
        <v>373</v>
      </c>
      <c r="B6166">
        <v>27871</v>
      </c>
      <c r="C6166" t="str">
        <f t="shared" si="96"/>
        <v>27871</v>
      </c>
      <c r="D6166" t="s">
        <v>359</v>
      </c>
      <c r="E6166" t="s">
        <v>976</v>
      </c>
      <c r="F6166" t="s">
        <v>4264</v>
      </c>
      <c r="G6166" s="144">
        <v>77.05002755999999</v>
      </c>
      <c r="H6166" t="str">
        <f>IF(VLOOKUP(A6166,$J$4:$K$19,2)="Y",IF(G6166&lt;='State Zip Codes'!$P$4,'State Zip Codes'!$P$3,IF(G6166&lt;='State Zip Codes'!$Q$4,'State Zip Codes'!$Q$3,IF(G6166&lt;='State Zip Codes'!$R$4,'State Zip Codes'!$R$3,IF(G6166&lt;='State Zip Codes'!$S$4,'State Zip Codes'!$S$3,IF(G6166&lt;='State Zip Codes'!$T$4,'State Zip Codes'!$T$3,"OUT OF TERRITORY"))))),$U$3)</f>
        <v>Zone 1</v>
      </c>
    </row>
    <row r="6167" spans="1:8" x14ac:dyDescent="0.25">
      <c r="A6167" t="s">
        <v>373</v>
      </c>
      <c r="B6167">
        <v>28464</v>
      </c>
      <c r="C6167" t="str">
        <f t="shared" si="96"/>
        <v>28464</v>
      </c>
      <c r="D6167" t="s">
        <v>359</v>
      </c>
      <c r="E6167" t="s">
        <v>4190</v>
      </c>
      <c r="F6167" t="s">
        <v>4265</v>
      </c>
      <c r="G6167" s="144">
        <v>77.671398749999994</v>
      </c>
      <c r="H6167" t="str">
        <f>IF(VLOOKUP(A6167,$J$4:$K$19,2)="Y",IF(G6167&lt;='State Zip Codes'!$P$4,'State Zip Codes'!$P$3,IF(G6167&lt;='State Zip Codes'!$Q$4,'State Zip Codes'!$Q$3,IF(G6167&lt;='State Zip Codes'!$R$4,'State Zip Codes'!$R$3,IF(G6167&lt;='State Zip Codes'!$S$4,'State Zip Codes'!$S$3,IF(G6167&lt;='State Zip Codes'!$T$4,'State Zip Codes'!$T$3,"OUT OF TERRITORY"))))),$U$3)</f>
        <v>Zone 1</v>
      </c>
    </row>
    <row r="6168" spans="1:8" x14ac:dyDescent="0.25">
      <c r="A6168" t="s">
        <v>373</v>
      </c>
      <c r="B6168">
        <v>27371</v>
      </c>
      <c r="C6168" t="str">
        <f t="shared" si="96"/>
        <v>27371</v>
      </c>
      <c r="D6168" t="s">
        <v>359</v>
      </c>
      <c r="E6168" t="s">
        <v>1586</v>
      </c>
      <c r="F6168" t="s">
        <v>1379</v>
      </c>
      <c r="G6168" s="144">
        <v>77.671398749999994</v>
      </c>
      <c r="H6168" t="str">
        <f>IF(VLOOKUP(A6168,$J$4:$K$19,2)="Y",IF(G6168&lt;='State Zip Codes'!$P$4,'State Zip Codes'!$P$3,IF(G6168&lt;='State Zip Codes'!$Q$4,'State Zip Codes'!$Q$3,IF(G6168&lt;='State Zip Codes'!$R$4,'State Zip Codes'!$R$3,IF(G6168&lt;='State Zip Codes'!$S$4,'State Zip Codes'!$S$3,IF(G6168&lt;='State Zip Codes'!$T$4,'State Zip Codes'!$T$3,"OUT OF TERRITORY"))))),$U$3)</f>
        <v>Zone 1</v>
      </c>
    </row>
    <row r="6169" spans="1:8" x14ac:dyDescent="0.25">
      <c r="A6169" t="s">
        <v>373</v>
      </c>
      <c r="B6169">
        <v>27858</v>
      </c>
      <c r="C6169" t="str">
        <f t="shared" si="96"/>
        <v>27858</v>
      </c>
      <c r="D6169" t="s">
        <v>359</v>
      </c>
      <c r="E6169" t="s">
        <v>4201</v>
      </c>
      <c r="F6169" t="s">
        <v>1083</v>
      </c>
      <c r="G6169" s="144">
        <v>77.671398749999994</v>
      </c>
      <c r="H6169" t="str">
        <f>IF(VLOOKUP(A6169,$J$4:$K$19,2)="Y",IF(G6169&lt;='State Zip Codes'!$P$4,'State Zip Codes'!$P$3,IF(G6169&lt;='State Zip Codes'!$Q$4,'State Zip Codes'!$Q$3,IF(G6169&lt;='State Zip Codes'!$R$4,'State Zip Codes'!$R$3,IF(G6169&lt;='State Zip Codes'!$S$4,'State Zip Codes'!$S$3,IF(G6169&lt;='State Zip Codes'!$T$4,'State Zip Codes'!$T$3,"OUT OF TERRITORY"))))),$U$3)</f>
        <v>Zone 1</v>
      </c>
    </row>
    <row r="6170" spans="1:8" x14ac:dyDescent="0.25">
      <c r="A6170" t="s">
        <v>373</v>
      </c>
      <c r="B6170">
        <v>28444</v>
      </c>
      <c r="C6170" t="str">
        <f t="shared" si="96"/>
        <v>28444</v>
      </c>
      <c r="D6170" t="s">
        <v>359</v>
      </c>
      <c r="E6170" t="s">
        <v>4154</v>
      </c>
      <c r="F6170" t="s">
        <v>4266</v>
      </c>
      <c r="G6170" s="144">
        <v>77.671398749999994</v>
      </c>
      <c r="H6170" t="str">
        <f>IF(VLOOKUP(A6170,$J$4:$K$19,2)="Y",IF(G6170&lt;='State Zip Codes'!$P$4,'State Zip Codes'!$P$3,IF(G6170&lt;='State Zip Codes'!$Q$4,'State Zip Codes'!$Q$3,IF(G6170&lt;='State Zip Codes'!$R$4,'State Zip Codes'!$R$3,IF(G6170&lt;='State Zip Codes'!$S$4,'State Zip Codes'!$S$3,IF(G6170&lt;='State Zip Codes'!$T$4,'State Zip Codes'!$T$3,"OUT OF TERRITORY"))))),$U$3)</f>
        <v>Zone 1</v>
      </c>
    </row>
    <row r="6171" spans="1:8" x14ac:dyDescent="0.25">
      <c r="A6171" t="s">
        <v>373</v>
      </c>
      <c r="B6171">
        <v>28363</v>
      </c>
      <c r="C6171" t="str">
        <f t="shared" si="96"/>
        <v>28363</v>
      </c>
      <c r="D6171" t="s">
        <v>359</v>
      </c>
      <c r="E6171" t="s">
        <v>1627</v>
      </c>
      <c r="F6171" t="s">
        <v>4267</v>
      </c>
      <c r="G6171" s="144">
        <v>78.292769939999999</v>
      </c>
      <c r="H6171" t="str">
        <f>IF(VLOOKUP(A6171,$J$4:$K$19,2)="Y",IF(G6171&lt;='State Zip Codes'!$P$4,'State Zip Codes'!$P$3,IF(G6171&lt;='State Zip Codes'!$Q$4,'State Zip Codes'!$Q$3,IF(G6171&lt;='State Zip Codes'!$R$4,'State Zip Codes'!$R$3,IF(G6171&lt;='State Zip Codes'!$S$4,'State Zip Codes'!$S$3,IF(G6171&lt;='State Zip Codes'!$T$4,'State Zip Codes'!$T$3,"OUT OF TERRITORY"))))),$U$3)</f>
        <v>Zone 1</v>
      </c>
    </row>
    <row r="6172" spans="1:8" x14ac:dyDescent="0.25">
      <c r="A6172" t="s">
        <v>373</v>
      </c>
      <c r="B6172">
        <v>27831</v>
      </c>
      <c r="C6172" t="str">
        <f t="shared" si="96"/>
        <v>27831</v>
      </c>
      <c r="D6172" t="s">
        <v>359</v>
      </c>
      <c r="E6172" t="s">
        <v>4233</v>
      </c>
      <c r="F6172" t="s">
        <v>4268</v>
      </c>
      <c r="G6172" s="144">
        <v>78.292769939999999</v>
      </c>
      <c r="H6172" t="str">
        <f>IF(VLOOKUP(A6172,$J$4:$K$19,2)="Y",IF(G6172&lt;='State Zip Codes'!$P$4,'State Zip Codes'!$P$3,IF(G6172&lt;='State Zip Codes'!$Q$4,'State Zip Codes'!$Q$3,IF(G6172&lt;='State Zip Codes'!$R$4,'State Zip Codes'!$R$3,IF(G6172&lt;='State Zip Codes'!$S$4,'State Zip Codes'!$S$3,IF(G6172&lt;='State Zip Codes'!$T$4,'State Zip Codes'!$T$3,"OUT OF TERRITORY"))))),$U$3)</f>
        <v>Zone 1</v>
      </c>
    </row>
    <row r="6173" spans="1:8" x14ac:dyDescent="0.25">
      <c r="A6173" t="s">
        <v>373</v>
      </c>
      <c r="B6173">
        <v>28338</v>
      </c>
      <c r="C6173" t="str">
        <f t="shared" si="96"/>
        <v>28338</v>
      </c>
      <c r="D6173" t="s">
        <v>359</v>
      </c>
      <c r="E6173" t="s">
        <v>1627</v>
      </c>
      <c r="F6173" t="s">
        <v>4269</v>
      </c>
      <c r="G6173" s="144">
        <v>78.292769939999999</v>
      </c>
      <c r="H6173" t="str">
        <f>IF(VLOOKUP(A6173,$J$4:$K$19,2)="Y",IF(G6173&lt;='State Zip Codes'!$P$4,'State Zip Codes'!$P$3,IF(G6173&lt;='State Zip Codes'!$Q$4,'State Zip Codes'!$Q$3,IF(G6173&lt;='State Zip Codes'!$R$4,'State Zip Codes'!$R$3,IF(G6173&lt;='State Zip Codes'!$S$4,'State Zip Codes'!$S$3,IF(G6173&lt;='State Zip Codes'!$T$4,'State Zip Codes'!$T$3,"OUT OF TERRITORY"))))),$U$3)</f>
        <v>Zone 1</v>
      </c>
    </row>
    <row r="6174" spans="1:8" x14ac:dyDescent="0.25">
      <c r="A6174" t="s">
        <v>373</v>
      </c>
      <c r="B6174">
        <v>27845</v>
      </c>
      <c r="C6174" t="str">
        <f t="shared" si="96"/>
        <v>27845</v>
      </c>
      <c r="D6174" t="s">
        <v>359</v>
      </c>
      <c r="E6174" t="s">
        <v>4233</v>
      </c>
      <c r="F6174" t="s">
        <v>542</v>
      </c>
      <c r="G6174" s="144">
        <v>78.292769939999999</v>
      </c>
      <c r="H6174" t="str">
        <f>IF(VLOOKUP(A6174,$J$4:$K$19,2)="Y",IF(G6174&lt;='State Zip Codes'!$P$4,'State Zip Codes'!$P$3,IF(G6174&lt;='State Zip Codes'!$Q$4,'State Zip Codes'!$Q$3,IF(G6174&lt;='State Zip Codes'!$R$4,'State Zip Codes'!$R$3,IF(G6174&lt;='State Zip Codes'!$S$4,'State Zip Codes'!$S$3,IF(G6174&lt;='State Zip Codes'!$T$4,'State Zip Codes'!$T$3,"OUT OF TERRITORY"))))),$U$3)</f>
        <v>Zone 1</v>
      </c>
    </row>
    <row r="6175" spans="1:8" x14ac:dyDescent="0.25">
      <c r="A6175" t="s">
        <v>373</v>
      </c>
      <c r="B6175">
        <v>27288</v>
      </c>
      <c r="C6175" t="str">
        <f t="shared" si="96"/>
        <v>27288</v>
      </c>
      <c r="D6175" t="s">
        <v>359</v>
      </c>
      <c r="E6175" t="s">
        <v>4237</v>
      </c>
      <c r="F6175" t="s">
        <v>1267</v>
      </c>
      <c r="G6175" s="144">
        <v>78.292769939999999</v>
      </c>
      <c r="H6175" t="str">
        <f>IF(VLOOKUP(A6175,$J$4:$K$19,2)="Y",IF(G6175&lt;='State Zip Codes'!$P$4,'State Zip Codes'!$P$3,IF(G6175&lt;='State Zip Codes'!$Q$4,'State Zip Codes'!$Q$3,IF(G6175&lt;='State Zip Codes'!$R$4,'State Zip Codes'!$R$3,IF(G6175&lt;='State Zip Codes'!$S$4,'State Zip Codes'!$S$3,IF(G6175&lt;='State Zip Codes'!$T$4,'State Zip Codes'!$T$3,"OUT OF TERRITORY"))))),$U$3)</f>
        <v>Zone 1</v>
      </c>
    </row>
    <row r="6176" spans="1:8" x14ac:dyDescent="0.25">
      <c r="A6176" t="s">
        <v>373</v>
      </c>
      <c r="B6176">
        <v>28526</v>
      </c>
      <c r="C6176" t="str">
        <f t="shared" si="96"/>
        <v>28526</v>
      </c>
      <c r="D6176" t="s">
        <v>359</v>
      </c>
      <c r="E6176" t="s">
        <v>4270</v>
      </c>
      <c r="F6176" t="s">
        <v>862</v>
      </c>
      <c r="G6176" s="144">
        <v>78.91414112999999</v>
      </c>
      <c r="H6176" t="str">
        <f>IF(VLOOKUP(A6176,$J$4:$K$19,2)="Y",IF(G6176&lt;='State Zip Codes'!$P$4,'State Zip Codes'!$P$3,IF(G6176&lt;='State Zip Codes'!$Q$4,'State Zip Codes'!$Q$3,IF(G6176&lt;='State Zip Codes'!$R$4,'State Zip Codes'!$R$3,IF(G6176&lt;='State Zip Codes'!$S$4,'State Zip Codes'!$S$3,IF(G6176&lt;='State Zip Codes'!$T$4,'State Zip Codes'!$T$3,"OUT OF TERRITORY"))))),$U$3)</f>
        <v>Zone 1</v>
      </c>
    </row>
    <row r="6177" spans="1:8" x14ac:dyDescent="0.25">
      <c r="A6177" t="s">
        <v>373</v>
      </c>
      <c r="B6177">
        <v>27235</v>
      </c>
      <c r="C6177" t="str">
        <f t="shared" si="96"/>
        <v>27235</v>
      </c>
      <c r="D6177" t="s">
        <v>359</v>
      </c>
      <c r="E6177" t="s">
        <v>2707</v>
      </c>
      <c r="F6177" t="s">
        <v>1776</v>
      </c>
      <c r="G6177" s="144">
        <v>79.535512319999995</v>
      </c>
      <c r="H6177" t="str">
        <f>IF(VLOOKUP(A6177,$J$4:$K$19,2)="Y",IF(G6177&lt;='State Zip Codes'!$P$4,'State Zip Codes'!$P$3,IF(G6177&lt;='State Zip Codes'!$Q$4,'State Zip Codes'!$Q$3,IF(G6177&lt;='State Zip Codes'!$R$4,'State Zip Codes'!$R$3,IF(G6177&lt;='State Zip Codes'!$S$4,'State Zip Codes'!$S$3,IF(G6177&lt;='State Zip Codes'!$T$4,'State Zip Codes'!$T$3,"OUT OF TERRITORY"))))),$U$3)</f>
        <v>Zone 1</v>
      </c>
    </row>
    <row r="6178" spans="1:8" x14ac:dyDescent="0.25">
      <c r="A6178" t="s">
        <v>373</v>
      </c>
      <c r="B6178">
        <v>27262</v>
      </c>
      <c r="C6178" t="str">
        <f t="shared" si="96"/>
        <v>27262</v>
      </c>
      <c r="D6178" t="s">
        <v>359</v>
      </c>
      <c r="E6178" t="s">
        <v>2707</v>
      </c>
      <c r="F6178" t="s">
        <v>4257</v>
      </c>
      <c r="G6178" s="144">
        <v>79.535512319999995</v>
      </c>
      <c r="H6178" t="str">
        <f>IF(VLOOKUP(A6178,$J$4:$K$19,2)="Y",IF(G6178&lt;='State Zip Codes'!$P$4,'State Zip Codes'!$P$3,IF(G6178&lt;='State Zip Codes'!$Q$4,'State Zip Codes'!$Q$3,IF(G6178&lt;='State Zip Codes'!$R$4,'State Zip Codes'!$R$3,IF(G6178&lt;='State Zip Codes'!$S$4,'State Zip Codes'!$S$3,IF(G6178&lt;='State Zip Codes'!$T$4,'State Zip Codes'!$T$3,"OUT OF TERRITORY"))))),$U$3)</f>
        <v>Zone 1</v>
      </c>
    </row>
    <row r="6179" spans="1:8" x14ac:dyDescent="0.25">
      <c r="A6179" t="s">
        <v>373</v>
      </c>
      <c r="B6179">
        <v>28518</v>
      </c>
      <c r="C6179" t="str">
        <f t="shared" si="96"/>
        <v>28518</v>
      </c>
      <c r="D6179" t="s">
        <v>359</v>
      </c>
      <c r="E6179" t="s">
        <v>4190</v>
      </c>
      <c r="F6179" t="s">
        <v>4271</v>
      </c>
      <c r="G6179" s="144">
        <v>79.535512319999995</v>
      </c>
      <c r="H6179" t="str">
        <f>IF(VLOOKUP(A6179,$J$4:$K$19,2)="Y",IF(G6179&lt;='State Zip Codes'!$P$4,'State Zip Codes'!$P$3,IF(G6179&lt;='State Zip Codes'!$Q$4,'State Zip Codes'!$Q$3,IF(G6179&lt;='State Zip Codes'!$R$4,'State Zip Codes'!$R$3,IF(G6179&lt;='State Zip Codes'!$S$4,'State Zip Codes'!$S$3,IF(G6179&lt;='State Zip Codes'!$T$4,'State Zip Codes'!$T$3,"OUT OF TERRITORY"))))),$U$3)</f>
        <v>Zone 1</v>
      </c>
    </row>
    <row r="6180" spans="1:8" x14ac:dyDescent="0.25">
      <c r="A6180" t="s">
        <v>373</v>
      </c>
      <c r="B6180">
        <v>27840</v>
      </c>
      <c r="C6180" t="str">
        <f t="shared" si="96"/>
        <v>27840</v>
      </c>
      <c r="D6180" t="s">
        <v>359</v>
      </c>
      <c r="E6180" t="s">
        <v>976</v>
      </c>
      <c r="F6180" t="s">
        <v>626</v>
      </c>
      <c r="G6180" s="144">
        <v>79.535512319999995</v>
      </c>
      <c r="H6180" t="str">
        <f>IF(VLOOKUP(A6180,$J$4:$K$19,2)="Y",IF(G6180&lt;='State Zip Codes'!$P$4,'State Zip Codes'!$P$3,IF(G6180&lt;='State Zip Codes'!$Q$4,'State Zip Codes'!$Q$3,IF(G6180&lt;='State Zip Codes'!$R$4,'State Zip Codes'!$R$3,IF(G6180&lt;='State Zip Codes'!$S$4,'State Zip Codes'!$S$3,IF(G6180&lt;='State Zip Codes'!$T$4,'State Zip Codes'!$T$3,"OUT OF TERRITORY"))))),$U$3)</f>
        <v>Zone 1</v>
      </c>
    </row>
    <row r="6181" spans="1:8" x14ac:dyDescent="0.25">
      <c r="A6181" t="s">
        <v>373</v>
      </c>
      <c r="B6181">
        <v>27265</v>
      </c>
      <c r="C6181" t="str">
        <f t="shared" si="96"/>
        <v>27265</v>
      </c>
      <c r="D6181" t="s">
        <v>359</v>
      </c>
      <c r="E6181" t="s">
        <v>2707</v>
      </c>
      <c r="F6181" t="s">
        <v>4257</v>
      </c>
      <c r="G6181" s="144">
        <v>80.15688351</v>
      </c>
      <c r="H6181" t="str">
        <f>IF(VLOOKUP(A6181,$J$4:$K$19,2)="Y",IF(G6181&lt;='State Zip Codes'!$P$4,'State Zip Codes'!$P$3,IF(G6181&lt;='State Zip Codes'!$Q$4,'State Zip Codes'!$Q$3,IF(G6181&lt;='State Zip Codes'!$R$4,'State Zip Codes'!$R$3,IF(G6181&lt;='State Zip Codes'!$S$4,'State Zip Codes'!$S$3,IF(G6181&lt;='State Zip Codes'!$T$4,'State Zip Codes'!$T$3,"OUT OF TERRITORY"))))),$U$3)</f>
        <v>Zone 1</v>
      </c>
    </row>
    <row r="6182" spans="1:8" x14ac:dyDescent="0.25">
      <c r="A6182" t="s">
        <v>373</v>
      </c>
      <c r="B6182">
        <v>27869</v>
      </c>
      <c r="C6182" t="str">
        <f t="shared" si="96"/>
        <v>27869</v>
      </c>
      <c r="D6182" t="s">
        <v>359</v>
      </c>
      <c r="E6182" t="s">
        <v>4233</v>
      </c>
      <c r="F6182" t="s">
        <v>4272</v>
      </c>
      <c r="G6182" s="144">
        <v>80.15688351</v>
      </c>
      <c r="H6182" t="str">
        <f>IF(VLOOKUP(A6182,$J$4:$K$19,2)="Y",IF(G6182&lt;='State Zip Codes'!$P$4,'State Zip Codes'!$P$3,IF(G6182&lt;='State Zip Codes'!$Q$4,'State Zip Codes'!$Q$3,IF(G6182&lt;='State Zip Codes'!$R$4,'State Zip Codes'!$R$3,IF(G6182&lt;='State Zip Codes'!$S$4,'State Zip Codes'!$S$3,IF(G6182&lt;='State Zip Codes'!$T$4,'State Zip Codes'!$T$3,"OUT OF TERRITORY"))))),$U$3)</f>
        <v>Zone 1</v>
      </c>
    </row>
    <row r="6183" spans="1:8" x14ac:dyDescent="0.25">
      <c r="A6183" t="s">
        <v>373</v>
      </c>
      <c r="B6183">
        <v>27310</v>
      </c>
      <c r="C6183" t="str">
        <f t="shared" si="96"/>
        <v>27310</v>
      </c>
      <c r="D6183" t="s">
        <v>359</v>
      </c>
      <c r="E6183" t="s">
        <v>2707</v>
      </c>
      <c r="F6183" t="s">
        <v>4273</v>
      </c>
      <c r="G6183" s="144">
        <v>80.15688351</v>
      </c>
      <c r="H6183" t="str">
        <f>IF(VLOOKUP(A6183,$J$4:$K$19,2)="Y",IF(G6183&lt;='State Zip Codes'!$P$4,'State Zip Codes'!$P$3,IF(G6183&lt;='State Zip Codes'!$Q$4,'State Zip Codes'!$Q$3,IF(G6183&lt;='State Zip Codes'!$R$4,'State Zip Codes'!$R$3,IF(G6183&lt;='State Zip Codes'!$S$4,'State Zip Codes'!$S$3,IF(G6183&lt;='State Zip Codes'!$T$4,'State Zip Codes'!$T$3,"OUT OF TERRITORY"))))),$U$3)</f>
        <v>Zone 1</v>
      </c>
    </row>
    <row r="6184" spans="1:8" x14ac:dyDescent="0.25">
      <c r="A6184" t="s">
        <v>373</v>
      </c>
      <c r="B6184">
        <v>28351</v>
      </c>
      <c r="C6184" t="str">
        <f t="shared" si="96"/>
        <v>28351</v>
      </c>
      <c r="D6184" t="s">
        <v>359</v>
      </c>
      <c r="E6184" t="s">
        <v>2690</v>
      </c>
      <c r="F6184" t="s">
        <v>1164</v>
      </c>
      <c r="G6184" s="144">
        <v>80.778254699999991</v>
      </c>
      <c r="H6184" t="str">
        <f>IF(VLOOKUP(A6184,$J$4:$K$19,2)="Y",IF(G6184&lt;='State Zip Codes'!$P$4,'State Zip Codes'!$P$3,IF(G6184&lt;='State Zip Codes'!$Q$4,'State Zip Codes'!$Q$3,IF(G6184&lt;='State Zip Codes'!$R$4,'State Zip Codes'!$R$3,IF(G6184&lt;='State Zip Codes'!$S$4,'State Zip Codes'!$S$3,IF(G6184&lt;='State Zip Codes'!$T$4,'State Zip Codes'!$T$3,"OUT OF TERRITORY"))))),$U$3)</f>
        <v>Zone 1</v>
      </c>
    </row>
    <row r="6185" spans="1:8" x14ac:dyDescent="0.25">
      <c r="A6185" t="s">
        <v>373</v>
      </c>
      <c r="B6185">
        <v>28466</v>
      </c>
      <c r="C6185" t="str">
        <f t="shared" si="96"/>
        <v>28466</v>
      </c>
      <c r="D6185" t="s">
        <v>359</v>
      </c>
      <c r="E6185" t="s">
        <v>4190</v>
      </c>
      <c r="F6185" t="s">
        <v>1374</v>
      </c>
      <c r="G6185" s="144">
        <v>80.778254699999991</v>
      </c>
      <c r="H6185" t="str">
        <f>IF(VLOOKUP(A6185,$J$4:$K$19,2)="Y",IF(G6185&lt;='State Zip Codes'!$P$4,'State Zip Codes'!$P$3,IF(G6185&lt;='State Zip Codes'!$Q$4,'State Zip Codes'!$Q$3,IF(G6185&lt;='State Zip Codes'!$R$4,'State Zip Codes'!$R$3,IF(G6185&lt;='State Zip Codes'!$S$4,'State Zip Codes'!$S$3,IF(G6185&lt;='State Zip Codes'!$T$4,'State Zip Codes'!$T$3,"OUT OF TERRITORY"))))),$U$3)</f>
        <v>Zone 1</v>
      </c>
    </row>
    <row r="6186" spans="1:8" x14ac:dyDescent="0.25">
      <c r="A6186" t="s">
        <v>373</v>
      </c>
      <c r="B6186">
        <v>28372</v>
      </c>
      <c r="C6186" t="str">
        <f t="shared" si="96"/>
        <v>28372</v>
      </c>
      <c r="D6186" t="s">
        <v>359</v>
      </c>
      <c r="E6186" t="s">
        <v>4220</v>
      </c>
      <c r="F6186" t="s">
        <v>3280</v>
      </c>
      <c r="G6186" s="144">
        <v>80.778254699999991</v>
      </c>
      <c r="H6186" t="str">
        <f>IF(VLOOKUP(A6186,$J$4:$K$19,2)="Y",IF(G6186&lt;='State Zip Codes'!$P$4,'State Zip Codes'!$P$3,IF(G6186&lt;='State Zip Codes'!$Q$4,'State Zip Codes'!$Q$3,IF(G6186&lt;='State Zip Codes'!$R$4,'State Zip Codes'!$R$3,IF(G6186&lt;='State Zip Codes'!$S$4,'State Zip Codes'!$S$3,IF(G6186&lt;='State Zip Codes'!$T$4,'State Zip Codes'!$T$3,"OUT OF TERRITORY"))))),$U$3)</f>
        <v>Zone 1</v>
      </c>
    </row>
    <row r="6187" spans="1:8" x14ac:dyDescent="0.25">
      <c r="A6187" t="s">
        <v>373</v>
      </c>
      <c r="B6187">
        <v>28585</v>
      </c>
      <c r="C6187" t="str">
        <f t="shared" si="96"/>
        <v>28585</v>
      </c>
      <c r="D6187" t="s">
        <v>359</v>
      </c>
      <c r="E6187" t="s">
        <v>4274</v>
      </c>
      <c r="F6187" t="s">
        <v>994</v>
      </c>
      <c r="G6187" s="144">
        <v>81.399625889999996</v>
      </c>
      <c r="H6187" t="str">
        <f>IF(VLOOKUP(A6187,$J$4:$K$19,2)="Y",IF(G6187&lt;='State Zip Codes'!$P$4,'State Zip Codes'!$P$3,IF(G6187&lt;='State Zip Codes'!$Q$4,'State Zip Codes'!$Q$3,IF(G6187&lt;='State Zip Codes'!$R$4,'State Zip Codes'!$R$3,IF(G6187&lt;='State Zip Codes'!$S$4,'State Zip Codes'!$S$3,IF(G6187&lt;='State Zip Codes'!$T$4,'State Zip Codes'!$T$3,"OUT OF TERRITORY"))))),$U$3)</f>
        <v>Zone 1</v>
      </c>
    </row>
    <row r="6188" spans="1:8" x14ac:dyDescent="0.25">
      <c r="A6188" t="s">
        <v>373</v>
      </c>
      <c r="B6188">
        <v>28360</v>
      </c>
      <c r="C6188" t="str">
        <f t="shared" si="96"/>
        <v>28360</v>
      </c>
      <c r="D6188" t="s">
        <v>359</v>
      </c>
      <c r="E6188" t="s">
        <v>4220</v>
      </c>
      <c r="F6188" t="s">
        <v>4275</v>
      </c>
      <c r="G6188" s="144">
        <v>81.399625889999996</v>
      </c>
      <c r="H6188" t="str">
        <f>IF(VLOOKUP(A6188,$J$4:$K$19,2)="Y",IF(G6188&lt;='State Zip Codes'!$P$4,'State Zip Codes'!$P$3,IF(G6188&lt;='State Zip Codes'!$Q$4,'State Zip Codes'!$Q$3,IF(G6188&lt;='State Zip Codes'!$R$4,'State Zip Codes'!$R$3,IF(G6188&lt;='State Zip Codes'!$S$4,'State Zip Codes'!$S$3,IF(G6188&lt;='State Zip Codes'!$T$4,'State Zip Codes'!$T$3,"OUT OF TERRITORY"))))),$U$3)</f>
        <v>Zone 1</v>
      </c>
    </row>
    <row r="6189" spans="1:8" x14ac:dyDescent="0.25">
      <c r="A6189" t="s">
        <v>373</v>
      </c>
      <c r="B6189">
        <v>27866</v>
      </c>
      <c r="C6189" t="str">
        <f t="shared" si="96"/>
        <v>27866</v>
      </c>
      <c r="D6189" t="s">
        <v>359</v>
      </c>
      <c r="E6189" t="s">
        <v>4233</v>
      </c>
      <c r="F6189" t="s">
        <v>2306</v>
      </c>
      <c r="G6189" s="144">
        <v>82.020997080000001</v>
      </c>
      <c r="H6189" t="str">
        <f>IF(VLOOKUP(A6189,$J$4:$K$19,2)="Y",IF(G6189&lt;='State Zip Codes'!$P$4,'State Zip Codes'!$P$3,IF(G6189&lt;='State Zip Codes'!$Q$4,'State Zip Codes'!$Q$3,IF(G6189&lt;='State Zip Codes'!$R$4,'State Zip Codes'!$R$3,IF(G6189&lt;='State Zip Codes'!$S$4,'State Zip Codes'!$S$3,IF(G6189&lt;='State Zip Codes'!$T$4,'State Zip Codes'!$T$3,"OUT OF TERRITORY"))))),$U$3)</f>
        <v>Zone 1</v>
      </c>
    </row>
    <row r="6190" spans="1:8" x14ac:dyDescent="0.25">
      <c r="A6190" t="s">
        <v>373</v>
      </c>
      <c r="B6190">
        <v>27357</v>
      </c>
      <c r="C6190" t="str">
        <f t="shared" si="96"/>
        <v>27357</v>
      </c>
      <c r="D6190" t="s">
        <v>359</v>
      </c>
      <c r="E6190" t="s">
        <v>2707</v>
      </c>
      <c r="F6190" t="s">
        <v>4276</v>
      </c>
      <c r="G6190" s="144">
        <v>82.020997080000001</v>
      </c>
      <c r="H6190" t="str">
        <f>IF(VLOOKUP(A6190,$J$4:$K$19,2)="Y",IF(G6190&lt;='State Zip Codes'!$P$4,'State Zip Codes'!$P$3,IF(G6190&lt;='State Zip Codes'!$Q$4,'State Zip Codes'!$Q$3,IF(G6190&lt;='State Zip Codes'!$R$4,'State Zip Codes'!$R$3,IF(G6190&lt;='State Zip Codes'!$S$4,'State Zip Codes'!$S$3,IF(G6190&lt;='State Zip Codes'!$T$4,'State Zip Codes'!$T$3,"OUT OF TERRITORY"))))),$U$3)</f>
        <v>Zone 1</v>
      </c>
    </row>
    <row r="6191" spans="1:8" x14ac:dyDescent="0.25">
      <c r="A6191" t="s">
        <v>373</v>
      </c>
      <c r="B6191">
        <v>27239</v>
      </c>
      <c r="C6191" t="str">
        <f t="shared" si="96"/>
        <v>27239</v>
      </c>
      <c r="D6191" t="s">
        <v>359</v>
      </c>
      <c r="E6191" t="s">
        <v>4277</v>
      </c>
      <c r="F6191" t="s">
        <v>3333</v>
      </c>
      <c r="G6191" s="144">
        <v>82.020997080000001</v>
      </c>
      <c r="H6191" t="str">
        <f>IF(VLOOKUP(A6191,$J$4:$K$19,2)="Y",IF(G6191&lt;='State Zip Codes'!$P$4,'State Zip Codes'!$P$3,IF(G6191&lt;='State Zip Codes'!$Q$4,'State Zip Codes'!$Q$3,IF(G6191&lt;='State Zip Codes'!$R$4,'State Zip Codes'!$R$3,IF(G6191&lt;='State Zip Codes'!$S$4,'State Zip Codes'!$S$3,IF(G6191&lt;='State Zip Codes'!$T$4,'State Zip Codes'!$T$3,"OUT OF TERRITORY"))))),$U$3)</f>
        <v>Zone 1</v>
      </c>
    </row>
    <row r="6192" spans="1:8" x14ac:dyDescent="0.25">
      <c r="A6192" t="s">
        <v>373</v>
      </c>
      <c r="B6192">
        <v>27360</v>
      </c>
      <c r="C6192" t="str">
        <f t="shared" si="96"/>
        <v>27360</v>
      </c>
      <c r="D6192" t="s">
        <v>359</v>
      </c>
      <c r="E6192" t="s">
        <v>4277</v>
      </c>
      <c r="F6192" t="s">
        <v>4278</v>
      </c>
      <c r="G6192" s="144">
        <v>82.020997080000001</v>
      </c>
      <c r="H6192" t="str">
        <f>IF(VLOOKUP(A6192,$J$4:$K$19,2)="Y",IF(G6192&lt;='State Zip Codes'!$P$4,'State Zip Codes'!$P$3,IF(G6192&lt;='State Zip Codes'!$Q$4,'State Zip Codes'!$Q$3,IF(G6192&lt;='State Zip Codes'!$R$4,'State Zip Codes'!$R$3,IF(G6192&lt;='State Zip Codes'!$S$4,'State Zip Codes'!$S$3,IF(G6192&lt;='State Zip Codes'!$T$4,'State Zip Codes'!$T$3,"OUT OF TERRITORY"))))),$U$3)</f>
        <v>Zone 1</v>
      </c>
    </row>
    <row r="6193" spans="1:8" x14ac:dyDescent="0.25">
      <c r="A6193" t="s">
        <v>373</v>
      </c>
      <c r="B6193">
        <v>27872</v>
      </c>
      <c r="C6193" t="str">
        <f t="shared" si="96"/>
        <v>27872</v>
      </c>
      <c r="D6193" t="s">
        <v>359</v>
      </c>
      <c r="E6193" t="s">
        <v>4279</v>
      </c>
      <c r="F6193" t="s">
        <v>4280</v>
      </c>
      <c r="G6193" s="144">
        <v>82.642368269999992</v>
      </c>
      <c r="H6193" t="str">
        <f>IF(VLOOKUP(A6193,$J$4:$K$19,2)="Y",IF(G6193&lt;='State Zip Codes'!$P$4,'State Zip Codes'!$P$3,IF(G6193&lt;='State Zip Codes'!$Q$4,'State Zip Codes'!$Q$3,IF(G6193&lt;='State Zip Codes'!$R$4,'State Zip Codes'!$R$3,IF(G6193&lt;='State Zip Codes'!$S$4,'State Zip Codes'!$S$3,IF(G6193&lt;='State Zip Codes'!$T$4,'State Zip Codes'!$T$3,"OUT OF TERRITORY"))))),$U$3)</f>
        <v>Zone 1</v>
      </c>
    </row>
    <row r="6194" spans="1:8" x14ac:dyDescent="0.25">
      <c r="A6194" t="s">
        <v>373</v>
      </c>
      <c r="B6194">
        <v>27849</v>
      </c>
      <c r="C6194" t="str">
        <f t="shared" si="96"/>
        <v>27849</v>
      </c>
      <c r="D6194" t="s">
        <v>359</v>
      </c>
      <c r="E6194" t="s">
        <v>4279</v>
      </c>
      <c r="F6194" t="s">
        <v>4281</v>
      </c>
      <c r="G6194" s="144">
        <v>82.642368269999992</v>
      </c>
      <c r="H6194" t="str">
        <f>IF(VLOOKUP(A6194,$J$4:$K$19,2)="Y",IF(G6194&lt;='State Zip Codes'!$P$4,'State Zip Codes'!$P$3,IF(G6194&lt;='State Zip Codes'!$Q$4,'State Zip Codes'!$Q$3,IF(G6194&lt;='State Zip Codes'!$R$4,'State Zip Codes'!$R$3,IF(G6194&lt;='State Zip Codes'!$S$4,'State Zip Codes'!$S$3,IF(G6194&lt;='State Zip Codes'!$T$4,'State Zip Codes'!$T$3,"OUT OF TERRITORY"))))),$U$3)</f>
        <v>Zone 1</v>
      </c>
    </row>
    <row r="6195" spans="1:8" x14ac:dyDescent="0.25">
      <c r="A6195" t="s">
        <v>373</v>
      </c>
      <c r="B6195">
        <v>27837</v>
      </c>
      <c r="C6195" t="str">
        <f t="shared" si="96"/>
        <v>27837</v>
      </c>
      <c r="D6195" t="s">
        <v>359</v>
      </c>
      <c r="E6195" t="s">
        <v>4201</v>
      </c>
      <c r="F6195" t="s">
        <v>4282</v>
      </c>
      <c r="G6195" s="144">
        <v>82.642368269999992</v>
      </c>
      <c r="H6195" t="str">
        <f>IF(VLOOKUP(A6195,$J$4:$K$19,2)="Y",IF(G6195&lt;='State Zip Codes'!$P$4,'State Zip Codes'!$P$3,IF(G6195&lt;='State Zip Codes'!$Q$4,'State Zip Codes'!$Q$3,IF(G6195&lt;='State Zip Codes'!$R$4,'State Zip Codes'!$R$3,IF(G6195&lt;='State Zip Codes'!$S$4,'State Zip Codes'!$S$3,IF(G6195&lt;='State Zip Codes'!$T$4,'State Zip Codes'!$T$3,"OUT OF TERRITORY"))))),$U$3)</f>
        <v>Zone 1</v>
      </c>
    </row>
    <row r="6196" spans="1:8" x14ac:dyDescent="0.25">
      <c r="A6196" t="s">
        <v>373</v>
      </c>
      <c r="B6196">
        <v>28364</v>
      </c>
      <c r="C6196" t="str">
        <f t="shared" si="96"/>
        <v>28364</v>
      </c>
      <c r="D6196" t="s">
        <v>359</v>
      </c>
      <c r="E6196" t="s">
        <v>4220</v>
      </c>
      <c r="F6196" t="s">
        <v>4283</v>
      </c>
      <c r="G6196" s="144">
        <v>83.263739459999996</v>
      </c>
      <c r="H6196" t="str">
        <f>IF(VLOOKUP(A6196,$J$4:$K$19,2)="Y",IF(G6196&lt;='State Zip Codes'!$P$4,'State Zip Codes'!$P$3,IF(G6196&lt;='State Zip Codes'!$Q$4,'State Zip Codes'!$Q$3,IF(G6196&lt;='State Zip Codes'!$R$4,'State Zip Codes'!$R$3,IF(G6196&lt;='State Zip Codes'!$S$4,'State Zip Codes'!$S$3,IF(G6196&lt;='State Zip Codes'!$T$4,'State Zip Codes'!$T$3,"OUT OF TERRITORY"))))),$U$3)</f>
        <v>Zone 1</v>
      </c>
    </row>
    <row r="6197" spans="1:8" x14ac:dyDescent="0.25">
      <c r="A6197" t="s">
        <v>373</v>
      </c>
      <c r="B6197">
        <v>27284</v>
      </c>
      <c r="C6197" t="str">
        <f t="shared" si="96"/>
        <v>27284</v>
      </c>
      <c r="D6197" t="s">
        <v>359</v>
      </c>
      <c r="E6197" t="s">
        <v>1984</v>
      </c>
      <c r="F6197" t="s">
        <v>4284</v>
      </c>
      <c r="G6197" s="144">
        <v>83.885110650000001</v>
      </c>
      <c r="H6197" t="str">
        <f>IF(VLOOKUP(A6197,$J$4:$K$19,2)="Y",IF(G6197&lt;='State Zip Codes'!$P$4,'State Zip Codes'!$P$3,IF(G6197&lt;='State Zip Codes'!$Q$4,'State Zip Codes'!$Q$3,IF(G6197&lt;='State Zip Codes'!$R$4,'State Zip Codes'!$R$3,IF(G6197&lt;='State Zip Codes'!$S$4,'State Zip Codes'!$S$3,IF(G6197&lt;='State Zip Codes'!$T$4,'State Zip Codes'!$T$3,"OUT OF TERRITORY"))))),$U$3)</f>
        <v>Zone 1</v>
      </c>
    </row>
    <row r="6198" spans="1:8" x14ac:dyDescent="0.25">
      <c r="A6198" t="s">
        <v>373</v>
      </c>
      <c r="B6198">
        <v>28521</v>
      </c>
      <c r="C6198" t="str">
        <f t="shared" si="96"/>
        <v>28521</v>
      </c>
      <c r="D6198" t="s">
        <v>359</v>
      </c>
      <c r="E6198" t="s">
        <v>4190</v>
      </c>
      <c r="F6198" t="s">
        <v>4285</v>
      </c>
      <c r="G6198" s="144">
        <v>83.885110650000001</v>
      </c>
      <c r="H6198" t="str">
        <f>IF(VLOOKUP(A6198,$J$4:$K$19,2)="Y",IF(G6198&lt;='State Zip Codes'!$P$4,'State Zip Codes'!$P$3,IF(G6198&lt;='State Zip Codes'!$Q$4,'State Zip Codes'!$Q$3,IF(G6198&lt;='State Zip Codes'!$R$4,'State Zip Codes'!$R$3,IF(G6198&lt;='State Zip Codes'!$S$4,'State Zip Codes'!$S$3,IF(G6198&lt;='State Zip Codes'!$T$4,'State Zip Codes'!$T$3,"OUT OF TERRITORY"))))),$U$3)</f>
        <v>Zone 1</v>
      </c>
    </row>
    <row r="6199" spans="1:8" x14ac:dyDescent="0.25">
      <c r="A6199" t="s">
        <v>373</v>
      </c>
      <c r="B6199">
        <v>28358</v>
      </c>
      <c r="C6199" t="str">
        <f t="shared" si="96"/>
        <v>28358</v>
      </c>
      <c r="D6199" t="s">
        <v>359</v>
      </c>
      <c r="E6199" t="s">
        <v>4220</v>
      </c>
      <c r="F6199" t="s">
        <v>4275</v>
      </c>
      <c r="G6199" s="144">
        <v>83.885110650000001</v>
      </c>
      <c r="H6199" t="str">
        <f>IF(VLOOKUP(A6199,$J$4:$K$19,2)="Y",IF(G6199&lt;='State Zip Codes'!$P$4,'State Zip Codes'!$P$3,IF(G6199&lt;='State Zip Codes'!$Q$4,'State Zip Codes'!$Q$3,IF(G6199&lt;='State Zip Codes'!$R$4,'State Zip Codes'!$R$3,IF(G6199&lt;='State Zip Codes'!$S$4,'State Zip Codes'!$S$3,IF(G6199&lt;='State Zip Codes'!$T$4,'State Zip Codes'!$T$3,"OUT OF TERRITORY"))))),$U$3)</f>
        <v>Zone 1</v>
      </c>
    </row>
    <row r="6200" spans="1:8" x14ac:dyDescent="0.25">
      <c r="A6200" t="s">
        <v>373</v>
      </c>
      <c r="B6200">
        <v>28320</v>
      </c>
      <c r="C6200" t="str">
        <f t="shared" si="96"/>
        <v>28320</v>
      </c>
      <c r="D6200" t="s">
        <v>359</v>
      </c>
      <c r="E6200" t="s">
        <v>4246</v>
      </c>
      <c r="F6200" t="s">
        <v>4286</v>
      </c>
      <c r="G6200" s="144">
        <v>84.506481839999992</v>
      </c>
      <c r="H6200" t="str">
        <f>IF(VLOOKUP(A6200,$J$4:$K$19,2)="Y",IF(G6200&lt;='State Zip Codes'!$P$4,'State Zip Codes'!$P$3,IF(G6200&lt;='State Zip Codes'!$Q$4,'State Zip Codes'!$Q$3,IF(G6200&lt;='State Zip Codes'!$R$4,'State Zip Codes'!$R$3,IF(G6200&lt;='State Zip Codes'!$S$4,'State Zip Codes'!$S$3,IF(G6200&lt;='State Zip Codes'!$T$4,'State Zip Codes'!$T$3,"OUT OF TERRITORY"))))),$U$3)</f>
        <v>Zone 1</v>
      </c>
    </row>
    <row r="6201" spans="1:8" x14ac:dyDescent="0.25">
      <c r="A6201" t="s">
        <v>373</v>
      </c>
      <c r="B6201">
        <v>27306</v>
      </c>
      <c r="C6201" t="str">
        <f t="shared" si="96"/>
        <v>27306</v>
      </c>
      <c r="D6201" t="s">
        <v>359</v>
      </c>
      <c r="E6201" t="s">
        <v>1586</v>
      </c>
      <c r="F6201" t="s">
        <v>4287</v>
      </c>
      <c r="G6201" s="144">
        <v>84.506481839999992</v>
      </c>
      <c r="H6201" t="str">
        <f>IF(VLOOKUP(A6201,$J$4:$K$19,2)="Y",IF(G6201&lt;='State Zip Codes'!$P$4,'State Zip Codes'!$P$3,IF(G6201&lt;='State Zip Codes'!$Q$4,'State Zip Codes'!$Q$3,IF(G6201&lt;='State Zip Codes'!$R$4,'State Zip Codes'!$R$3,IF(G6201&lt;='State Zip Codes'!$S$4,'State Zip Codes'!$S$3,IF(G6201&lt;='State Zip Codes'!$T$4,'State Zip Codes'!$T$3,"OUT OF TERRITORY"))))),$U$3)</f>
        <v>Zone 1</v>
      </c>
    </row>
    <row r="6202" spans="1:8" x14ac:dyDescent="0.25">
      <c r="A6202" t="s">
        <v>373</v>
      </c>
      <c r="B6202">
        <v>28352</v>
      </c>
      <c r="C6202" t="str">
        <f t="shared" si="96"/>
        <v>28352</v>
      </c>
      <c r="D6202" t="s">
        <v>359</v>
      </c>
      <c r="E6202" t="s">
        <v>2690</v>
      </c>
      <c r="F6202" t="s">
        <v>4288</v>
      </c>
      <c r="G6202" s="144">
        <v>84.506481839999992</v>
      </c>
      <c r="H6202" t="str">
        <f>IF(VLOOKUP(A6202,$J$4:$K$19,2)="Y",IF(G6202&lt;='State Zip Codes'!$P$4,'State Zip Codes'!$P$3,IF(G6202&lt;='State Zip Codes'!$Q$4,'State Zip Codes'!$Q$3,IF(G6202&lt;='State Zip Codes'!$R$4,'State Zip Codes'!$R$3,IF(G6202&lt;='State Zip Codes'!$S$4,'State Zip Codes'!$S$3,IF(G6202&lt;='State Zip Codes'!$T$4,'State Zip Codes'!$T$3,"OUT OF TERRITORY"))))),$U$3)</f>
        <v>Zone 1</v>
      </c>
    </row>
    <row r="6203" spans="1:8" x14ac:dyDescent="0.25">
      <c r="A6203" t="s">
        <v>373</v>
      </c>
      <c r="B6203">
        <v>27025</v>
      </c>
      <c r="C6203" t="str">
        <f t="shared" si="96"/>
        <v>27025</v>
      </c>
      <c r="D6203" t="s">
        <v>359</v>
      </c>
      <c r="E6203" t="s">
        <v>4237</v>
      </c>
      <c r="F6203" t="s">
        <v>1071</v>
      </c>
      <c r="G6203" s="144">
        <v>84.506481839999992</v>
      </c>
      <c r="H6203" t="str">
        <f>IF(VLOOKUP(A6203,$J$4:$K$19,2)="Y",IF(G6203&lt;='State Zip Codes'!$P$4,'State Zip Codes'!$P$3,IF(G6203&lt;='State Zip Codes'!$Q$4,'State Zip Codes'!$Q$3,IF(G6203&lt;='State Zip Codes'!$R$4,'State Zip Codes'!$R$3,IF(G6203&lt;='State Zip Codes'!$S$4,'State Zip Codes'!$S$3,IF(G6203&lt;='State Zip Codes'!$T$4,'State Zip Codes'!$T$3,"OUT OF TERRITORY"))))),$U$3)</f>
        <v>Zone 1</v>
      </c>
    </row>
    <row r="6204" spans="1:8" x14ac:dyDescent="0.25">
      <c r="A6204" t="s">
        <v>373</v>
      </c>
      <c r="B6204">
        <v>27876</v>
      </c>
      <c r="C6204" t="str">
        <f t="shared" si="96"/>
        <v>27876</v>
      </c>
      <c r="D6204" t="s">
        <v>359</v>
      </c>
      <c r="E6204" t="s">
        <v>4233</v>
      </c>
      <c r="F6204" t="s">
        <v>4289</v>
      </c>
      <c r="G6204" s="144">
        <v>85.127853029999997</v>
      </c>
      <c r="H6204" t="str">
        <f>IF(VLOOKUP(A6204,$J$4:$K$19,2)="Y",IF(G6204&lt;='State Zip Codes'!$P$4,'State Zip Codes'!$P$3,IF(G6204&lt;='State Zip Codes'!$Q$4,'State Zip Codes'!$Q$3,IF(G6204&lt;='State Zip Codes'!$R$4,'State Zip Codes'!$R$3,IF(G6204&lt;='State Zip Codes'!$S$4,'State Zip Codes'!$S$3,IF(G6204&lt;='State Zip Codes'!$T$4,'State Zip Codes'!$T$3,"OUT OF TERRITORY"))))),$U$3)</f>
        <v>Zone 1</v>
      </c>
    </row>
    <row r="6205" spans="1:8" x14ac:dyDescent="0.25">
      <c r="A6205" t="s">
        <v>373</v>
      </c>
      <c r="B6205">
        <v>28345</v>
      </c>
      <c r="C6205" t="str">
        <f t="shared" si="96"/>
        <v>28345</v>
      </c>
      <c r="D6205" t="s">
        <v>359</v>
      </c>
      <c r="E6205" t="s">
        <v>1627</v>
      </c>
      <c r="F6205" t="s">
        <v>2876</v>
      </c>
      <c r="G6205" s="144">
        <v>85.127853029999997</v>
      </c>
      <c r="H6205" t="str">
        <f>IF(VLOOKUP(A6205,$J$4:$K$19,2)="Y",IF(G6205&lt;='State Zip Codes'!$P$4,'State Zip Codes'!$P$3,IF(G6205&lt;='State Zip Codes'!$Q$4,'State Zip Codes'!$Q$3,IF(G6205&lt;='State Zip Codes'!$R$4,'State Zip Codes'!$R$3,IF(G6205&lt;='State Zip Codes'!$S$4,'State Zip Codes'!$S$3,IF(G6205&lt;='State Zip Codes'!$T$4,'State Zip Codes'!$T$3,"OUT OF TERRITORY"))))),$U$3)</f>
        <v>Zone 1</v>
      </c>
    </row>
    <row r="6206" spans="1:8" x14ac:dyDescent="0.25">
      <c r="A6206" t="s">
        <v>373</v>
      </c>
      <c r="B6206">
        <v>27048</v>
      </c>
      <c r="C6206" t="str">
        <f t="shared" si="96"/>
        <v>27048</v>
      </c>
      <c r="D6206" t="s">
        <v>359</v>
      </c>
      <c r="E6206" t="s">
        <v>4237</v>
      </c>
      <c r="F6206" t="s">
        <v>4290</v>
      </c>
      <c r="G6206" s="144">
        <v>85.127853029999997</v>
      </c>
      <c r="H6206" t="str">
        <f>IF(VLOOKUP(A6206,$J$4:$K$19,2)="Y",IF(G6206&lt;='State Zip Codes'!$P$4,'State Zip Codes'!$P$3,IF(G6206&lt;='State Zip Codes'!$Q$4,'State Zip Codes'!$Q$3,IF(G6206&lt;='State Zip Codes'!$R$4,'State Zip Codes'!$R$3,IF(G6206&lt;='State Zip Codes'!$S$4,'State Zip Codes'!$S$3,IF(G6206&lt;='State Zip Codes'!$T$4,'State Zip Codes'!$T$3,"OUT OF TERRITORY"))))),$U$3)</f>
        <v>Zone 1</v>
      </c>
    </row>
    <row r="6207" spans="1:8" x14ac:dyDescent="0.25">
      <c r="A6207" t="s">
        <v>373</v>
      </c>
      <c r="B6207">
        <v>28523</v>
      </c>
      <c r="C6207" t="str">
        <f t="shared" si="96"/>
        <v>28523</v>
      </c>
      <c r="D6207" t="s">
        <v>359</v>
      </c>
      <c r="E6207" t="s">
        <v>4270</v>
      </c>
      <c r="F6207" t="s">
        <v>4291</v>
      </c>
      <c r="G6207" s="144">
        <v>85.749224219999988</v>
      </c>
      <c r="H6207" t="str">
        <f>IF(VLOOKUP(A6207,$J$4:$K$19,2)="Y",IF(G6207&lt;='State Zip Codes'!$P$4,'State Zip Codes'!$P$3,IF(G6207&lt;='State Zip Codes'!$Q$4,'State Zip Codes'!$Q$3,IF(G6207&lt;='State Zip Codes'!$R$4,'State Zip Codes'!$R$3,IF(G6207&lt;='State Zip Codes'!$S$4,'State Zip Codes'!$S$3,IF(G6207&lt;='State Zip Codes'!$T$4,'State Zip Codes'!$T$3,"OUT OF TERRITORY"))))),$U$3)</f>
        <v>Zone 1</v>
      </c>
    </row>
    <row r="6208" spans="1:8" x14ac:dyDescent="0.25">
      <c r="A6208" t="s">
        <v>373</v>
      </c>
      <c r="B6208">
        <v>28478</v>
      </c>
      <c r="C6208" t="str">
        <f t="shared" si="96"/>
        <v>28478</v>
      </c>
      <c r="D6208" t="s">
        <v>359</v>
      </c>
      <c r="E6208" t="s">
        <v>4292</v>
      </c>
      <c r="F6208" t="s">
        <v>4293</v>
      </c>
      <c r="G6208" s="144">
        <v>85.749224219999988</v>
      </c>
      <c r="H6208" t="str">
        <f>IF(VLOOKUP(A6208,$J$4:$K$19,2)="Y",IF(G6208&lt;='State Zip Codes'!$P$4,'State Zip Codes'!$P$3,IF(G6208&lt;='State Zip Codes'!$Q$4,'State Zip Codes'!$Q$3,IF(G6208&lt;='State Zip Codes'!$R$4,'State Zip Codes'!$R$3,IF(G6208&lt;='State Zip Codes'!$S$4,'State Zip Codes'!$S$3,IF(G6208&lt;='State Zip Codes'!$T$4,'State Zip Codes'!$T$3,"OUT OF TERRITORY"))))),$U$3)</f>
        <v>Zone 1</v>
      </c>
    </row>
    <row r="6209" spans="1:8" x14ac:dyDescent="0.25">
      <c r="A6209" t="s">
        <v>373</v>
      </c>
      <c r="B6209">
        <v>28447</v>
      </c>
      <c r="C6209" t="str">
        <f t="shared" si="96"/>
        <v>28447</v>
      </c>
      <c r="D6209" t="s">
        <v>359</v>
      </c>
      <c r="E6209" t="s">
        <v>4154</v>
      </c>
      <c r="F6209" t="s">
        <v>3905</v>
      </c>
      <c r="G6209" s="144">
        <v>85.749224219999988</v>
      </c>
      <c r="H6209" t="str">
        <f>IF(VLOOKUP(A6209,$J$4:$K$19,2)="Y",IF(G6209&lt;='State Zip Codes'!$P$4,'State Zip Codes'!$P$3,IF(G6209&lt;='State Zip Codes'!$Q$4,'State Zip Codes'!$Q$3,IF(G6209&lt;='State Zip Codes'!$R$4,'State Zip Codes'!$R$3,IF(G6209&lt;='State Zip Codes'!$S$4,'State Zip Codes'!$S$3,IF(G6209&lt;='State Zip Codes'!$T$4,'State Zip Codes'!$T$3,"OUT OF TERRITORY"))))),$U$3)</f>
        <v>Zone 1</v>
      </c>
    </row>
    <row r="6210" spans="1:8" x14ac:dyDescent="0.25">
      <c r="A6210" t="s">
        <v>373</v>
      </c>
      <c r="B6210">
        <v>27009</v>
      </c>
      <c r="C6210" t="str">
        <f t="shared" si="96"/>
        <v>27009</v>
      </c>
      <c r="D6210" t="s">
        <v>359</v>
      </c>
      <c r="E6210" t="s">
        <v>1984</v>
      </c>
      <c r="F6210" t="s">
        <v>4294</v>
      </c>
      <c r="G6210" s="144">
        <v>86.370595409999993</v>
      </c>
      <c r="H6210" t="str">
        <f>IF(VLOOKUP(A6210,$J$4:$K$19,2)="Y",IF(G6210&lt;='State Zip Codes'!$P$4,'State Zip Codes'!$P$3,IF(G6210&lt;='State Zip Codes'!$Q$4,'State Zip Codes'!$Q$3,IF(G6210&lt;='State Zip Codes'!$R$4,'State Zip Codes'!$R$3,IF(G6210&lt;='State Zip Codes'!$S$4,'State Zip Codes'!$S$3,IF(G6210&lt;='State Zip Codes'!$T$4,'State Zip Codes'!$T$3,"OUT OF TERRITORY"))))),$U$3)</f>
        <v>Zone 1</v>
      </c>
    </row>
    <row r="6211" spans="1:8" x14ac:dyDescent="0.25">
      <c r="A6211" t="s">
        <v>373</v>
      </c>
      <c r="B6211">
        <v>27847</v>
      </c>
      <c r="C6211" t="str">
        <f t="shared" si="96"/>
        <v>27847</v>
      </c>
      <c r="D6211" t="s">
        <v>359</v>
      </c>
      <c r="E6211" t="s">
        <v>4279</v>
      </c>
      <c r="F6211" t="s">
        <v>4295</v>
      </c>
      <c r="G6211" s="144">
        <v>86.370595409999993</v>
      </c>
      <c r="H6211" t="str">
        <f>IF(VLOOKUP(A6211,$J$4:$K$19,2)="Y",IF(G6211&lt;='State Zip Codes'!$P$4,'State Zip Codes'!$P$3,IF(G6211&lt;='State Zip Codes'!$Q$4,'State Zip Codes'!$Q$3,IF(G6211&lt;='State Zip Codes'!$R$4,'State Zip Codes'!$R$3,IF(G6211&lt;='State Zip Codes'!$S$4,'State Zip Codes'!$S$3,IF(G6211&lt;='State Zip Codes'!$T$4,'State Zip Codes'!$T$3,"OUT OF TERRITORY"))))),$U$3)</f>
        <v>Zone 1</v>
      </c>
    </row>
    <row r="6212" spans="1:8" x14ac:dyDescent="0.25">
      <c r="A6212" t="s">
        <v>373</v>
      </c>
      <c r="B6212">
        <v>27292</v>
      </c>
      <c r="C6212" t="str">
        <f t="shared" si="96"/>
        <v>27292</v>
      </c>
      <c r="D6212" t="s">
        <v>359</v>
      </c>
      <c r="E6212" t="s">
        <v>4277</v>
      </c>
      <c r="F6212" t="s">
        <v>1788</v>
      </c>
      <c r="G6212" s="144">
        <v>86.991966599999998</v>
      </c>
      <c r="H6212" t="str">
        <f>IF(VLOOKUP(A6212,$J$4:$K$19,2)="Y",IF(G6212&lt;='State Zip Codes'!$P$4,'State Zip Codes'!$P$3,IF(G6212&lt;='State Zip Codes'!$Q$4,'State Zip Codes'!$Q$3,IF(G6212&lt;='State Zip Codes'!$R$4,'State Zip Codes'!$R$3,IF(G6212&lt;='State Zip Codes'!$S$4,'State Zip Codes'!$S$3,IF(G6212&lt;='State Zip Codes'!$T$4,'State Zip Codes'!$T$3,"OUT OF TERRITORY"))))),$U$3)</f>
        <v>Zone 1</v>
      </c>
    </row>
    <row r="6213" spans="1:8" x14ac:dyDescent="0.25">
      <c r="A6213" t="s">
        <v>373</v>
      </c>
      <c r="B6213">
        <v>27107</v>
      </c>
      <c r="C6213" t="str">
        <f t="shared" ref="C6213:C6276" si="97">TRIM(CLEAN(B6213))</f>
        <v>27107</v>
      </c>
      <c r="D6213" t="s">
        <v>359</v>
      </c>
      <c r="E6213" t="s">
        <v>1984</v>
      </c>
      <c r="F6213" t="s">
        <v>4296</v>
      </c>
      <c r="G6213" s="144">
        <v>86.991966599999998</v>
      </c>
      <c r="H6213" t="str">
        <f>IF(VLOOKUP(A6213,$J$4:$K$19,2)="Y",IF(G6213&lt;='State Zip Codes'!$P$4,'State Zip Codes'!$P$3,IF(G6213&lt;='State Zip Codes'!$Q$4,'State Zip Codes'!$Q$3,IF(G6213&lt;='State Zip Codes'!$R$4,'State Zip Codes'!$R$3,IF(G6213&lt;='State Zip Codes'!$S$4,'State Zip Codes'!$S$3,IF(G6213&lt;='State Zip Codes'!$T$4,'State Zip Codes'!$T$3,"OUT OF TERRITORY"))))),$U$3)</f>
        <v>Zone 1</v>
      </c>
    </row>
    <row r="6214" spans="1:8" x14ac:dyDescent="0.25">
      <c r="A6214" t="s">
        <v>373</v>
      </c>
      <c r="B6214">
        <v>28379</v>
      </c>
      <c r="C6214" t="str">
        <f t="shared" si="97"/>
        <v>28379</v>
      </c>
      <c r="D6214" t="s">
        <v>359</v>
      </c>
      <c r="E6214" t="s">
        <v>1627</v>
      </c>
      <c r="F6214" t="s">
        <v>4237</v>
      </c>
      <c r="G6214" s="144">
        <v>86.991966599999998</v>
      </c>
      <c r="H6214" t="str">
        <f>IF(VLOOKUP(A6214,$J$4:$K$19,2)="Y",IF(G6214&lt;='State Zip Codes'!$P$4,'State Zip Codes'!$P$3,IF(G6214&lt;='State Zip Codes'!$Q$4,'State Zip Codes'!$Q$3,IF(G6214&lt;='State Zip Codes'!$R$4,'State Zip Codes'!$R$3,IF(G6214&lt;='State Zip Codes'!$S$4,'State Zip Codes'!$S$3,IF(G6214&lt;='State Zip Codes'!$T$4,'State Zip Codes'!$T$3,"OUT OF TERRITORY"))))),$U$3)</f>
        <v>Zone 1</v>
      </c>
    </row>
    <row r="6215" spans="1:8" x14ac:dyDescent="0.25">
      <c r="A6215" t="s">
        <v>373</v>
      </c>
      <c r="B6215">
        <v>27027</v>
      </c>
      <c r="C6215" t="str">
        <f t="shared" si="97"/>
        <v>27027</v>
      </c>
      <c r="D6215" t="s">
        <v>359</v>
      </c>
      <c r="E6215" t="s">
        <v>4237</v>
      </c>
      <c r="F6215" t="s">
        <v>4297</v>
      </c>
      <c r="G6215" s="144">
        <v>88.234708979999994</v>
      </c>
      <c r="H6215" t="str">
        <f>IF(VLOOKUP(A6215,$J$4:$K$19,2)="Y",IF(G6215&lt;='State Zip Codes'!$P$4,'State Zip Codes'!$P$3,IF(G6215&lt;='State Zip Codes'!$Q$4,'State Zip Codes'!$Q$3,IF(G6215&lt;='State Zip Codes'!$R$4,'State Zip Codes'!$R$3,IF(G6215&lt;='State Zip Codes'!$S$4,'State Zip Codes'!$S$3,IF(G6215&lt;='State Zip Codes'!$T$4,'State Zip Codes'!$T$3,"OUT OF TERRITORY"))))),$U$3)</f>
        <v>Zone 1</v>
      </c>
    </row>
    <row r="6216" spans="1:8" x14ac:dyDescent="0.25">
      <c r="A6216" t="s">
        <v>373</v>
      </c>
      <c r="B6216">
        <v>28574</v>
      </c>
      <c r="C6216" t="str">
        <f t="shared" si="97"/>
        <v>28574</v>
      </c>
      <c r="D6216" t="s">
        <v>359</v>
      </c>
      <c r="E6216" t="s">
        <v>4298</v>
      </c>
      <c r="F6216" t="s">
        <v>4299</v>
      </c>
      <c r="G6216" s="144">
        <v>88.234708979999994</v>
      </c>
      <c r="H6216" t="str">
        <f>IF(VLOOKUP(A6216,$J$4:$K$19,2)="Y",IF(G6216&lt;='State Zip Codes'!$P$4,'State Zip Codes'!$P$3,IF(G6216&lt;='State Zip Codes'!$Q$4,'State Zip Codes'!$Q$3,IF(G6216&lt;='State Zip Codes'!$R$4,'State Zip Codes'!$R$3,IF(G6216&lt;='State Zip Codes'!$S$4,'State Zip Codes'!$S$3,IF(G6216&lt;='State Zip Codes'!$T$4,'State Zip Codes'!$T$3,"OUT OF TERRITORY"))))),$U$3)</f>
        <v>Zone 1</v>
      </c>
    </row>
    <row r="6217" spans="1:8" x14ac:dyDescent="0.25">
      <c r="A6217" t="s">
        <v>373</v>
      </c>
      <c r="B6217">
        <v>28433</v>
      </c>
      <c r="C6217" t="str">
        <f t="shared" si="97"/>
        <v>28433</v>
      </c>
      <c r="D6217" t="s">
        <v>359</v>
      </c>
      <c r="E6217" t="s">
        <v>4246</v>
      </c>
      <c r="F6217" t="s">
        <v>4300</v>
      </c>
      <c r="G6217" s="144">
        <v>88.234708979999994</v>
      </c>
      <c r="H6217" t="str">
        <f>IF(VLOOKUP(A6217,$J$4:$K$19,2)="Y",IF(G6217&lt;='State Zip Codes'!$P$4,'State Zip Codes'!$P$3,IF(G6217&lt;='State Zip Codes'!$Q$4,'State Zip Codes'!$Q$3,IF(G6217&lt;='State Zip Codes'!$R$4,'State Zip Codes'!$R$3,IF(G6217&lt;='State Zip Codes'!$S$4,'State Zip Codes'!$S$3,IF(G6217&lt;='State Zip Codes'!$T$4,'State Zip Codes'!$T$3,"OUT OF TERRITORY"))))),$U$3)</f>
        <v>Zone 1</v>
      </c>
    </row>
    <row r="6218" spans="1:8" x14ac:dyDescent="0.25">
      <c r="A6218" t="s">
        <v>373</v>
      </c>
      <c r="B6218">
        <v>27042</v>
      </c>
      <c r="C6218" t="str">
        <f t="shared" si="97"/>
        <v>27042</v>
      </c>
      <c r="D6218" t="s">
        <v>359</v>
      </c>
      <c r="E6218" t="s">
        <v>4263</v>
      </c>
      <c r="F6218" t="s">
        <v>4301</v>
      </c>
      <c r="G6218" s="144">
        <v>88.234708979999994</v>
      </c>
      <c r="H6218" t="str">
        <f>IF(VLOOKUP(A6218,$J$4:$K$19,2)="Y",IF(G6218&lt;='State Zip Codes'!$P$4,'State Zip Codes'!$P$3,IF(G6218&lt;='State Zip Codes'!$Q$4,'State Zip Codes'!$Q$3,IF(G6218&lt;='State Zip Codes'!$R$4,'State Zip Codes'!$R$3,IF(G6218&lt;='State Zip Codes'!$S$4,'State Zip Codes'!$S$3,IF(G6218&lt;='State Zip Codes'!$T$4,'State Zip Codes'!$T$3,"OUT OF TERRITORY"))))),$U$3)</f>
        <v>Zone 1</v>
      </c>
    </row>
    <row r="6219" spans="1:8" x14ac:dyDescent="0.25">
      <c r="A6219" t="s">
        <v>373</v>
      </c>
      <c r="B6219">
        <v>28586</v>
      </c>
      <c r="C6219" t="str">
        <f t="shared" si="97"/>
        <v>28586</v>
      </c>
      <c r="D6219" t="s">
        <v>359</v>
      </c>
      <c r="E6219" t="s">
        <v>4270</v>
      </c>
      <c r="F6219" t="s">
        <v>4302</v>
      </c>
      <c r="G6219" s="144">
        <v>88.234708979999994</v>
      </c>
      <c r="H6219" t="str">
        <f>IF(VLOOKUP(A6219,$J$4:$K$19,2)="Y",IF(G6219&lt;='State Zip Codes'!$P$4,'State Zip Codes'!$P$3,IF(G6219&lt;='State Zip Codes'!$Q$4,'State Zip Codes'!$Q$3,IF(G6219&lt;='State Zip Codes'!$R$4,'State Zip Codes'!$R$3,IF(G6219&lt;='State Zip Codes'!$S$4,'State Zip Codes'!$S$3,IF(G6219&lt;='State Zip Codes'!$T$4,'State Zip Codes'!$T$3,"OUT OF TERRITORY"))))),$U$3)</f>
        <v>Zone 1</v>
      </c>
    </row>
    <row r="6220" spans="1:8" x14ac:dyDescent="0.25">
      <c r="A6220" t="s">
        <v>373</v>
      </c>
      <c r="B6220">
        <v>28343</v>
      </c>
      <c r="C6220" t="str">
        <f t="shared" si="97"/>
        <v>28343</v>
      </c>
      <c r="D6220" t="s">
        <v>359</v>
      </c>
      <c r="E6220" t="s">
        <v>2690</v>
      </c>
      <c r="F6220" t="s">
        <v>2863</v>
      </c>
      <c r="G6220" s="144">
        <v>88.234708979999994</v>
      </c>
      <c r="H6220" t="str">
        <f>IF(VLOOKUP(A6220,$J$4:$K$19,2)="Y",IF(G6220&lt;='State Zip Codes'!$P$4,'State Zip Codes'!$P$3,IF(G6220&lt;='State Zip Codes'!$Q$4,'State Zip Codes'!$Q$3,IF(G6220&lt;='State Zip Codes'!$R$4,'State Zip Codes'!$R$3,IF(G6220&lt;='State Zip Codes'!$S$4,'State Zip Codes'!$S$3,IF(G6220&lt;='State Zip Codes'!$T$4,'State Zip Codes'!$T$3,"OUT OF TERRITORY"))))),$U$3)</f>
        <v>Zone 1</v>
      </c>
    </row>
    <row r="6221" spans="1:8" x14ac:dyDescent="0.25">
      <c r="A6221" t="s">
        <v>373</v>
      </c>
      <c r="B6221">
        <v>27897</v>
      </c>
      <c r="C6221" t="str">
        <f t="shared" si="97"/>
        <v>27897</v>
      </c>
      <c r="D6221" t="s">
        <v>359</v>
      </c>
      <c r="E6221" t="s">
        <v>4233</v>
      </c>
      <c r="F6221" t="s">
        <v>4303</v>
      </c>
      <c r="G6221" s="144">
        <v>88.234708979999994</v>
      </c>
      <c r="H6221" t="str">
        <f>IF(VLOOKUP(A6221,$J$4:$K$19,2)="Y",IF(G6221&lt;='State Zip Codes'!$P$4,'State Zip Codes'!$P$3,IF(G6221&lt;='State Zip Codes'!$Q$4,'State Zip Codes'!$Q$3,IF(G6221&lt;='State Zip Codes'!$R$4,'State Zip Codes'!$R$3,IF(G6221&lt;='State Zip Codes'!$S$4,'State Zip Codes'!$S$3,IF(G6221&lt;='State Zip Codes'!$T$4,'State Zip Codes'!$T$3,"OUT OF TERRITORY"))))),$U$3)</f>
        <v>Zone 1</v>
      </c>
    </row>
    <row r="6222" spans="1:8" x14ac:dyDescent="0.25">
      <c r="A6222" t="s">
        <v>373</v>
      </c>
      <c r="B6222">
        <v>27892</v>
      </c>
      <c r="C6222" t="str">
        <f t="shared" si="97"/>
        <v>27892</v>
      </c>
      <c r="D6222" t="s">
        <v>359</v>
      </c>
      <c r="E6222" t="s">
        <v>976</v>
      </c>
      <c r="F6222" t="s">
        <v>4304</v>
      </c>
      <c r="G6222" s="144">
        <v>88.856080169999998</v>
      </c>
      <c r="H6222" t="str">
        <f>IF(VLOOKUP(A6222,$J$4:$K$19,2)="Y",IF(G6222&lt;='State Zip Codes'!$P$4,'State Zip Codes'!$P$3,IF(G6222&lt;='State Zip Codes'!$Q$4,'State Zip Codes'!$Q$3,IF(G6222&lt;='State Zip Codes'!$R$4,'State Zip Codes'!$R$3,IF(G6222&lt;='State Zip Codes'!$S$4,'State Zip Codes'!$S$3,IF(G6222&lt;='State Zip Codes'!$T$4,'State Zip Codes'!$T$3,"OUT OF TERRITORY"))))),$U$3)</f>
        <v>Zone 1</v>
      </c>
    </row>
    <row r="6223" spans="1:8" x14ac:dyDescent="0.25">
      <c r="A6223" t="s">
        <v>373</v>
      </c>
      <c r="B6223">
        <v>27820</v>
      </c>
      <c r="C6223" t="str">
        <f t="shared" si="97"/>
        <v>27820</v>
      </c>
      <c r="D6223" t="s">
        <v>359</v>
      </c>
      <c r="E6223" t="s">
        <v>4233</v>
      </c>
      <c r="F6223" t="s">
        <v>4305</v>
      </c>
      <c r="G6223" s="144">
        <v>88.856080169999998</v>
      </c>
      <c r="H6223" t="str">
        <f>IF(VLOOKUP(A6223,$J$4:$K$19,2)="Y",IF(G6223&lt;='State Zip Codes'!$P$4,'State Zip Codes'!$P$3,IF(G6223&lt;='State Zip Codes'!$Q$4,'State Zip Codes'!$Q$3,IF(G6223&lt;='State Zip Codes'!$R$4,'State Zip Codes'!$R$3,IF(G6223&lt;='State Zip Codes'!$S$4,'State Zip Codes'!$S$3,IF(G6223&lt;='State Zip Codes'!$T$4,'State Zip Codes'!$T$3,"OUT OF TERRITORY"))))),$U$3)</f>
        <v>Zone 1</v>
      </c>
    </row>
    <row r="6224" spans="1:8" x14ac:dyDescent="0.25">
      <c r="A6224" t="s">
        <v>373</v>
      </c>
      <c r="B6224">
        <v>27051</v>
      </c>
      <c r="C6224" t="str">
        <f t="shared" si="97"/>
        <v>27051</v>
      </c>
      <c r="D6224" t="s">
        <v>359</v>
      </c>
      <c r="E6224" t="s">
        <v>1984</v>
      </c>
      <c r="F6224" t="s">
        <v>4306</v>
      </c>
      <c r="G6224" s="144">
        <v>89.477451359999989</v>
      </c>
      <c r="H6224" t="str">
        <f>IF(VLOOKUP(A6224,$J$4:$K$19,2)="Y",IF(G6224&lt;='State Zip Codes'!$P$4,'State Zip Codes'!$P$3,IF(G6224&lt;='State Zip Codes'!$Q$4,'State Zip Codes'!$Q$3,IF(G6224&lt;='State Zip Codes'!$R$4,'State Zip Codes'!$R$3,IF(G6224&lt;='State Zip Codes'!$S$4,'State Zip Codes'!$S$3,IF(G6224&lt;='State Zip Codes'!$T$4,'State Zip Codes'!$T$3,"OUT OF TERRITORY"))))),$U$3)</f>
        <v>Zone 1</v>
      </c>
    </row>
    <row r="6225" spans="1:8" x14ac:dyDescent="0.25">
      <c r="A6225" t="s">
        <v>373</v>
      </c>
      <c r="B6225">
        <v>28448</v>
      </c>
      <c r="C6225" t="str">
        <f t="shared" si="97"/>
        <v>28448</v>
      </c>
      <c r="D6225" t="s">
        <v>359</v>
      </c>
      <c r="E6225" t="s">
        <v>4246</v>
      </c>
      <c r="F6225" t="s">
        <v>4307</v>
      </c>
      <c r="G6225" s="144">
        <v>90.098822549999994</v>
      </c>
      <c r="H6225" t="str">
        <f>IF(VLOOKUP(A6225,$J$4:$K$19,2)="Y",IF(G6225&lt;='State Zip Codes'!$P$4,'State Zip Codes'!$P$3,IF(G6225&lt;='State Zip Codes'!$Q$4,'State Zip Codes'!$Q$3,IF(G6225&lt;='State Zip Codes'!$R$4,'State Zip Codes'!$R$3,IF(G6225&lt;='State Zip Codes'!$S$4,'State Zip Codes'!$S$3,IF(G6225&lt;='State Zip Codes'!$T$4,'State Zip Codes'!$T$3,"OUT OF TERRITORY"))))),$U$3)</f>
        <v>Zone 1</v>
      </c>
    </row>
    <row r="6226" spans="1:8" x14ac:dyDescent="0.25">
      <c r="A6226" t="s">
        <v>373</v>
      </c>
      <c r="B6226">
        <v>27853</v>
      </c>
      <c r="C6226" t="str">
        <f t="shared" si="97"/>
        <v>27853</v>
      </c>
      <c r="D6226" t="s">
        <v>359</v>
      </c>
      <c r="E6226" t="s">
        <v>4233</v>
      </c>
      <c r="F6226" t="s">
        <v>4308</v>
      </c>
      <c r="G6226" s="144">
        <v>90.098822549999994</v>
      </c>
      <c r="H6226" t="str">
        <f>IF(VLOOKUP(A6226,$J$4:$K$19,2)="Y",IF(G6226&lt;='State Zip Codes'!$P$4,'State Zip Codes'!$P$3,IF(G6226&lt;='State Zip Codes'!$Q$4,'State Zip Codes'!$Q$3,IF(G6226&lt;='State Zip Codes'!$R$4,'State Zip Codes'!$R$3,IF(G6226&lt;='State Zip Codes'!$S$4,'State Zip Codes'!$S$3,IF(G6226&lt;='State Zip Codes'!$T$4,'State Zip Codes'!$T$3,"OUT OF TERRITORY"))))),$U$3)</f>
        <v>Zone 1</v>
      </c>
    </row>
    <row r="6227" spans="1:8" x14ac:dyDescent="0.25">
      <c r="A6227" t="s">
        <v>373</v>
      </c>
      <c r="B6227">
        <v>27101</v>
      </c>
      <c r="C6227" t="str">
        <f t="shared" si="97"/>
        <v>27101</v>
      </c>
      <c r="D6227" t="s">
        <v>359</v>
      </c>
      <c r="E6227" t="s">
        <v>1984</v>
      </c>
      <c r="F6227" t="s">
        <v>4296</v>
      </c>
      <c r="G6227" s="144">
        <v>90.098822549999994</v>
      </c>
      <c r="H6227" t="str">
        <f>IF(VLOOKUP(A6227,$J$4:$K$19,2)="Y",IF(G6227&lt;='State Zip Codes'!$P$4,'State Zip Codes'!$P$3,IF(G6227&lt;='State Zip Codes'!$Q$4,'State Zip Codes'!$Q$3,IF(G6227&lt;='State Zip Codes'!$R$4,'State Zip Codes'!$R$3,IF(G6227&lt;='State Zip Codes'!$S$4,'State Zip Codes'!$S$3,IF(G6227&lt;='State Zip Codes'!$T$4,'State Zip Codes'!$T$3,"OUT OF TERRITORY"))))),$U$3)</f>
        <v>Zone 1</v>
      </c>
    </row>
    <row r="6228" spans="1:8" x14ac:dyDescent="0.25">
      <c r="A6228" t="s">
        <v>373</v>
      </c>
      <c r="B6228">
        <v>27155</v>
      </c>
      <c r="C6228" t="str">
        <f t="shared" si="97"/>
        <v>27155</v>
      </c>
      <c r="D6228" t="s">
        <v>359</v>
      </c>
      <c r="E6228" t="s">
        <v>1984</v>
      </c>
      <c r="F6228" t="s">
        <v>4296</v>
      </c>
      <c r="G6228" s="144">
        <v>90.098822549999994</v>
      </c>
      <c r="H6228" t="str">
        <f>IF(VLOOKUP(A6228,$J$4:$K$19,2)="Y",IF(G6228&lt;='State Zip Codes'!$P$4,'State Zip Codes'!$P$3,IF(G6228&lt;='State Zip Codes'!$Q$4,'State Zip Codes'!$Q$3,IF(G6228&lt;='State Zip Codes'!$R$4,'State Zip Codes'!$R$3,IF(G6228&lt;='State Zip Codes'!$S$4,'State Zip Codes'!$S$3,IF(G6228&lt;='State Zip Codes'!$T$4,'State Zip Codes'!$T$3,"OUT OF TERRITORY"))))),$U$3)</f>
        <v>Zone 1</v>
      </c>
    </row>
    <row r="6229" spans="1:8" x14ac:dyDescent="0.25">
      <c r="A6229" t="s">
        <v>373</v>
      </c>
      <c r="B6229">
        <v>27152</v>
      </c>
      <c r="C6229" t="str">
        <f t="shared" si="97"/>
        <v>27152</v>
      </c>
      <c r="D6229" t="s">
        <v>359</v>
      </c>
      <c r="E6229" t="s">
        <v>1984</v>
      </c>
      <c r="F6229" t="s">
        <v>4296</v>
      </c>
      <c r="G6229" s="144">
        <v>90.720193739999999</v>
      </c>
      <c r="H6229" t="str">
        <f>IF(VLOOKUP(A6229,$J$4:$K$19,2)="Y",IF(G6229&lt;='State Zip Codes'!$P$4,'State Zip Codes'!$P$3,IF(G6229&lt;='State Zip Codes'!$Q$4,'State Zip Codes'!$Q$3,IF(G6229&lt;='State Zip Codes'!$R$4,'State Zip Codes'!$R$3,IF(G6229&lt;='State Zip Codes'!$S$4,'State Zip Codes'!$S$3,IF(G6229&lt;='State Zip Codes'!$T$4,'State Zip Codes'!$T$3,"OUT OF TERRITORY"))))),$U$3)</f>
        <v>Zone 1</v>
      </c>
    </row>
    <row r="6230" spans="1:8" x14ac:dyDescent="0.25">
      <c r="A6230" t="s">
        <v>373</v>
      </c>
      <c r="B6230">
        <v>27157</v>
      </c>
      <c r="C6230" t="str">
        <f t="shared" si="97"/>
        <v>27157</v>
      </c>
      <c r="D6230" t="s">
        <v>359</v>
      </c>
      <c r="E6230" t="s">
        <v>1984</v>
      </c>
      <c r="F6230" t="s">
        <v>4296</v>
      </c>
      <c r="G6230" s="144">
        <v>90.720193739999999</v>
      </c>
      <c r="H6230" t="str">
        <f>IF(VLOOKUP(A6230,$J$4:$K$19,2)="Y",IF(G6230&lt;='State Zip Codes'!$P$4,'State Zip Codes'!$P$3,IF(G6230&lt;='State Zip Codes'!$Q$4,'State Zip Codes'!$Q$3,IF(G6230&lt;='State Zip Codes'!$R$4,'State Zip Codes'!$R$3,IF(G6230&lt;='State Zip Codes'!$S$4,'State Zip Codes'!$S$3,IF(G6230&lt;='State Zip Codes'!$T$4,'State Zip Codes'!$T$3,"OUT OF TERRITORY"))))),$U$3)</f>
        <v>Zone 1</v>
      </c>
    </row>
    <row r="6231" spans="1:8" x14ac:dyDescent="0.25">
      <c r="A6231" t="s">
        <v>373</v>
      </c>
      <c r="B6231">
        <v>27294</v>
      </c>
      <c r="C6231" t="str">
        <f t="shared" si="97"/>
        <v>27294</v>
      </c>
      <c r="D6231" t="s">
        <v>359</v>
      </c>
      <c r="E6231" t="s">
        <v>4277</v>
      </c>
      <c r="F6231" t="s">
        <v>1788</v>
      </c>
      <c r="G6231" s="144">
        <v>90.720193739999999</v>
      </c>
      <c r="H6231" t="str">
        <f>IF(VLOOKUP(A6231,$J$4:$K$19,2)="Y",IF(G6231&lt;='State Zip Codes'!$P$4,'State Zip Codes'!$P$3,IF(G6231&lt;='State Zip Codes'!$Q$4,'State Zip Codes'!$Q$3,IF(G6231&lt;='State Zip Codes'!$R$4,'State Zip Codes'!$R$3,IF(G6231&lt;='State Zip Codes'!$S$4,'State Zip Codes'!$S$3,IF(G6231&lt;='State Zip Codes'!$T$4,'State Zip Codes'!$T$3,"OUT OF TERRITORY"))))),$U$3)</f>
        <v>Zone 1</v>
      </c>
    </row>
    <row r="6232" spans="1:8" x14ac:dyDescent="0.25">
      <c r="A6232" t="s">
        <v>373</v>
      </c>
      <c r="B6232">
        <v>27150</v>
      </c>
      <c r="C6232" t="str">
        <f t="shared" si="97"/>
        <v>27150</v>
      </c>
      <c r="D6232" t="s">
        <v>359</v>
      </c>
      <c r="E6232" t="s">
        <v>1984</v>
      </c>
      <c r="F6232" t="s">
        <v>4296</v>
      </c>
      <c r="G6232" s="144">
        <v>90.720193739999999</v>
      </c>
      <c r="H6232" t="str">
        <f>IF(VLOOKUP(A6232,$J$4:$K$19,2)="Y",IF(G6232&lt;='State Zip Codes'!$P$4,'State Zip Codes'!$P$3,IF(G6232&lt;='State Zip Codes'!$Q$4,'State Zip Codes'!$Q$3,IF(G6232&lt;='State Zip Codes'!$R$4,'State Zip Codes'!$R$3,IF(G6232&lt;='State Zip Codes'!$S$4,'State Zip Codes'!$S$3,IF(G6232&lt;='State Zip Codes'!$T$4,'State Zip Codes'!$T$3,"OUT OF TERRITORY"))))),$U$3)</f>
        <v>Zone 1</v>
      </c>
    </row>
    <row r="6233" spans="1:8" x14ac:dyDescent="0.25">
      <c r="A6233" t="s">
        <v>373</v>
      </c>
      <c r="B6233">
        <v>28127</v>
      </c>
      <c r="C6233" t="str">
        <f t="shared" si="97"/>
        <v>28127</v>
      </c>
      <c r="D6233" t="s">
        <v>359</v>
      </c>
      <c r="E6233" t="s">
        <v>4309</v>
      </c>
      <c r="F6233" t="s">
        <v>3717</v>
      </c>
      <c r="G6233" s="144">
        <v>90.720193739999999</v>
      </c>
      <c r="H6233" t="str">
        <f>IF(VLOOKUP(A6233,$J$4:$K$19,2)="Y",IF(G6233&lt;='State Zip Codes'!$P$4,'State Zip Codes'!$P$3,IF(G6233&lt;='State Zip Codes'!$Q$4,'State Zip Codes'!$Q$3,IF(G6233&lt;='State Zip Codes'!$R$4,'State Zip Codes'!$R$3,IF(G6233&lt;='State Zip Codes'!$S$4,'State Zip Codes'!$S$3,IF(G6233&lt;='State Zip Codes'!$T$4,'State Zip Codes'!$T$3,"OUT OF TERRITORY"))))),$U$3)</f>
        <v>Zone 1</v>
      </c>
    </row>
    <row r="6234" spans="1:8" x14ac:dyDescent="0.25">
      <c r="A6234" t="s">
        <v>373</v>
      </c>
      <c r="B6234">
        <v>28434</v>
      </c>
      <c r="C6234" t="str">
        <f t="shared" si="97"/>
        <v>28434</v>
      </c>
      <c r="D6234" t="s">
        <v>359</v>
      </c>
      <c r="E6234" t="s">
        <v>4246</v>
      </c>
      <c r="F6234" t="s">
        <v>1344</v>
      </c>
      <c r="G6234" s="144">
        <v>90.720193739999999</v>
      </c>
      <c r="H6234" t="str">
        <f>IF(VLOOKUP(A6234,$J$4:$K$19,2)="Y",IF(G6234&lt;='State Zip Codes'!$P$4,'State Zip Codes'!$P$3,IF(G6234&lt;='State Zip Codes'!$Q$4,'State Zip Codes'!$Q$3,IF(G6234&lt;='State Zip Codes'!$R$4,'State Zip Codes'!$R$3,IF(G6234&lt;='State Zip Codes'!$S$4,'State Zip Codes'!$S$3,IF(G6234&lt;='State Zip Codes'!$T$4,'State Zip Codes'!$T$3,"OUT OF TERRITORY"))))),$U$3)</f>
        <v>Zone 1</v>
      </c>
    </row>
    <row r="6235" spans="1:8" x14ac:dyDescent="0.25">
      <c r="A6235" t="s">
        <v>373</v>
      </c>
      <c r="B6235">
        <v>27817</v>
      </c>
      <c r="C6235" t="str">
        <f t="shared" si="97"/>
        <v>27817</v>
      </c>
      <c r="D6235" t="s">
        <v>359</v>
      </c>
      <c r="E6235" t="s">
        <v>4310</v>
      </c>
      <c r="F6235" t="s">
        <v>4311</v>
      </c>
      <c r="G6235" s="144">
        <v>90.720193739999999</v>
      </c>
      <c r="H6235" t="str">
        <f>IF(VLOOKUP(A6235,$J$4:$K$19,2)="Y",IF(G6235&lt;='State Zip Codes'!$P$4,'State Zip Codes'!$P$3,IF(G6235&lt;='State Zip Codes'!$Q$4,'State Zip Codes'!$Q$3,IF(G6235&lt;='State Zip Codes'!$R$4,'State Zip Codes'!$R$3,IF(G6235&lt;='State Zip Codes'!$S$4,'State Zip Codes'!$S$3,IF(G6235&lt;='State Zip Codes'!$T$4,'State Zip Codes'!$T$3,"OUT OF TERRITORY"))))),$U$3)</f>
        <v>Zone 1</v>
      </c>
    </row>
    <row r="6236" spans="1:8" x14ac:dyDescent="0.25">
      <c r="A6236" t="s">
        <v>373</v>
      </c>
      <c r="B6236">
        <v>27805</v>
      </c>
      <c r="C6236" t="str">
        <f t="shared" si="97"/>
        <v>27805</v>
      </c>
      <c r="D6236" t="s">
        <v>359</v>
      </c>
      <c r="E6236" t="s">
        <v>4279</v>
      </c>
      <c r="F6236" t="s">
        <v>4312</v>
      </c>
      <c r="G6236" s="144">
        <v>91.34156492999999</v>
      </c>
      <c r="H6236" t="str">
        <f>IF(VLOOKUP(A6236,$J$4:$K$19,2)="Y",IF(G6236&lt;='State Zip Codes'!$P$4,'State Zip Codes'!$P$3,IF(G6236&lt;='State Zip Codes'!$Q$4,'State Zip Codes'!$Q$3,IF(G6236&lt;='State Zip Codes'!$R$4,'State Zip Codes'!$R$3,IF(G6236&lt;='State Zip Codes'!$S$4,'State Zip Codes'!$S$3,IF(G6236&lt;='State Zip Codes'!$T$4,'State Zip Codes'!$T$3,"OUT OF TERRITORY"))))),$U$3)</f>
        <v>Zone 1</v>
      </c>
    </row>
    <row r="6237" spans="1:8" x14ac:dyDescent="0.25">
      <c r="A6237" t="s">
        <v>373</v>
      </c>
      <c r="B6237">
        <v>27110</v>
      </c>
      <c r="C6237" t="str">
        <f t="shared" si="97"/>
        <v>27110</v>
      </c>
      <c r="D6237" t="s">
        <v>359</v>
      </c>
      <c r="E6237" t="s">
        <v>1984</v>
      </c>
      <c r="F6237" t="s">
        <v>4296</v>
      </c>
      <c r="G6237" s="144">
        <v>91.34156492999999</v>
      </c>
      <c r="H6237" t="str">
        <f>IF(VLOOKUP(A6237,$J$4:$K$19,2)="Y",IF(G6237&lt;='State Zip Codes'!$P$4,'State Zip Codes'!$P$3,IF(G6237&lt;='State Zip Codes'!$Q$4,'State Zip Codes'!$Q$3,IF(G6237&lt;='State Zip Codes'!$R$4,'State Zip Codes'!$R$3,IF(G6237&lt;='State Zip Codes'!$S$4,'State Zip Codes'!$S$3,IF(G6237&lt;='State Zip Codes'!$T$4,'State Zip Codes'!$T$3,"OUT OF TERRITORY"))))),$U$3)</f>
        <v>Zone 1</v>
      </c>
    </row>
    <row r="6238" spans="1:8" x14ac:dyDescent="0.25">
      <c r="A6238" t="s">
        <v>373</v>
      </c>
      <c r="B6238">
        <v>28421</v>
      </c>
      <c r="C6238" t="str">
        <f t="shared" si="97"/>
        <v>28421</v>
      </c>
      <c r="D6238" t="s">
        <v>359</v>
      </c>
      <c r="E6238" t="s">
        <v>4292</v>
      </c>
      <c r="F6238" t="s">
        <v>1878</v>
      </c>
      <c r="G6238" s="144">
        <v>91.34156492999999</v>
      </c>
      <c r="H6238" t="str">
        <f>IF(VLOOKUP(A6238,$J$4:$K$19,2)="Y",IF(G6238&lt;='State Zip Codes'!$P$4,'State Zip Codes'!$P$3,IF(G6238&lt;='State Zip Codes'!$Q$4,'State Zip Codes'!$Q$3,IF(G6238&lt;='State Zip Codes'!$R$4,'State Zip Codes'!$R$3,IF(G6238&lt;='State Zip Codes'!$S$4,'State Zip Codes'!$S$3,IF(G6238&lt;='State Zip Codes'!$T$4,'State Zip Codes'!$T$3,"OUT OF TERRITORY"))))),$U$3)</f>
        <v>Zone 1</v>
      </c>
    </row>
    <row r="6239" spans="1:8" x14ac:dyDescent="0.25">
      <c r="A6239" t="s">
        <v>373</v>
      </c>
      <c r="B6239">
        <v>28383</v>
      </c>
      <c r="C6239" t="str">
        <f t="shared" si="97"/>
        <v>28383</v>
      </c>
      <c r="D6239" t="s">
        <v>359</v>
      </c>
      <c r="E6239" t="s">
        <v>4220</v>
      </c>
      <c r="F6239" t="s">
        <v>4313</v>
      </c>
      <c r="G6239" s="144">
        <v>91.962936119999995</v>
      </c>
      <c r="H6239" t="str">
        <f>IF(VLOOKUP(A6239,$J$4:$K$19,2)="Y",IF(G6239&lt;='State Zip Codes'!$P$4,'State Zip Codes'!$P$3,IF(G6239&lt;='State Zip Codes'!$Q$4,'State Zip Codes'!$Q$3,IF(G6239&lt;='State Zip Codes'!$R$4,'State Zip Codes'!$R$3,IF(G6239&lt;='State Zip Codes'!$S$4,'State Zip Codes'!$S$3,IF(G6239&lt;='State Zip Codes'!$T$4,'State Zip Codes'!$T$3,"OUT OF TERRITORY"))))),$U$3)</f>
        <v>Zone 1</v>
      </c>
    </row>
    <row r="6240" spans="1:8" x14ac:dyDescent="0.25">
      <c r="A6240" t="s">
        <v>373</v>
      </c>
      <c r="B6240">
        <v>28091</v>
      </c>
      <c r="C6240" t="str">
        <f t="shared" si="97"/>
        <v>28091</v>
      </c>
      <c r="D6240" t="s">
        <v>359</v>
      </c>
      <c r="E6240" t="s">
        <v>4314</v>
      </c>
      <c r="F6240" t="s">
        <v>4315</v>
      </c>
      <c r="G6240" s="144">
        <v>92.58430731</v>
      </c>
      <c r="H6240" t="str">
        <f>IF(VLOOKUP(A6240,$J$4:$K$19,2)="Y",IF(G6240&lt;='State Zip Codes'!$P$4,'State Zip Codes'!$P$3,IF(G6240&lt;='State Zip Codes'!$Q$4,'State Zip Codes'!$Q$3,IF(G6240&lt;='State Zip Codes'!$R$4,'State Zip Codes'!$R$3,IF(G6240&lt;='State Zip Codes'!$S$4,'State Zip Codes'!$S$3,IF(G6240&lt;='State Zip Codes'!$T$4,'State Zip Codes'!$T$3,"OUT OF TERRITORY"))))),$U$3)</f>
        <v>Zone 1</v>
      </c>
    </row>
    <row r="6241" spans="1:8" x14ac:dyDescent="0.25">
      <c r="A6241" t="s">
        <v>373</v>
      </c>
      <c r="B6241">
        <v>27889</v>
      </c>
      <c r="C6241" t="str">
        <f t="shared" si="97"/>
        <v>27889</v>
      </c>
      <c r="D6241" t="s">
        <v>359</v>
      </c>
      <c r="E6241" t="s">
        <v>4310</v>
      </c>
      <c r="F6241" t="s">
        <v>510</v>
      </c>
      <c r="G6241" s="144">
        <v>92.58430731</v>
      </c>
      <c r="H6241" t="str">
        <f>IF(VLOOKUP(A6241,$J$4:$K$19,2)="Y",IF(G6241&lt;='State Zip Codes'!$P$4,'State Zip Codes'!$P$3,IF(G6241&lt;='State Zip Codes'!$Q$4,'State Zip Codes'!$Q$3,IF(G6241&lt;='State Zip Codes'!$R$4,'State Zip Codes'!$R$3,IF(G6241&lt;='State Zip Codes'!$S$4,'State Zip Codes'!$S$3,IF(G6241&lt;='State Zip Codes'!$T$4,'State Zip Codes'!$T$3,"OUT OF TERRITORY"))))),$U$3)</f>
        <v>Zone 1</v>
      </c>
    </row>
    <row r="6242" spans="1:8" x14ac:dyDescent="0.25">
      <c r="A6242" t="s">
        <v>373</v>
      </c>
      <c r="B6242">
        <v>27111</v>
      </c>
      <c r="C6242" t="str">
        <f t="shared" si="97"/>
        <v>27111</v>
      </c>
      <c r="D6242" t="s">
        <v>359</v>
      </c>
      <c r="E6242" t="s">
        <v>1984</v>
      </c>
      <c r="F6242" t="s">
        <v>4296</v>
      </c>
      <c r="G6242" s="144">
        <v>92.58430731</v>
      </c>
      <c r="H6242" t="str">
        <f>IF(VLOOKUP(A6242,$J$4:$K$19,2)="Y",IF(G6242&lt;='State Zip Codes'!$P$4,'State Zip Codes'!$P$3,IF(G6242&lt;='State Zip Codes'!$Q$4,'State Zip Codes'!$Q$3,IF(G6242&lt;='State Zip Codes'!$R$4,'State Zip Codes'!$R$3,IF(G6242&lt;='State Zip Codes'!$S$4,'State Zip Codes'!$S$3,IF(G6242&lt;='State Zip Codes'!$T$4,'State Zip Codes'!$T$3,"OUT OF TERRITORY"))))),$U$3)</f>
        <v>Zone 1</v>
      </c>
    </row>
    <row r="6243" spans="1:8" x14ac:dyDescent="0.25">
      <c r="A6243" t="s">
        <v>373</v>
      </c>
      <c r="B6243">
        <v>27198</v>
      </c>
      <c r="C6243" t="str">
        <f t="shared" si="97"/>
        <v>27198</v>
      </c>
      <c r="D6243" t="s">
        <v>359</v>
      </c>
      <c r="E6243" t="s">
        <v>1984</v>
      </c>
      <c r="F6243" t="s">
        <v>4296</v>
      </c>
      <c r="G6243" s="144">
        <v>92.58430731</v>
      </c>
      <c r="H6243" t="str">
        <f>IF(VLOOKUP(A6243,$J$4:$K$19,2)="Y",IF(G6243&lt;='State Zip Codes'!$P$4,'State Zip Codes'!$P$3,IF(G6243&lt;='State Zip Codes'!$Q$4,'State Zip Codes'!$Q$3,IF(G6243&lt;='State Zip Codes'!$R$4,'State Zip Codes'!$R$3,IF(G6243&lt;='State Zip Codes'!$S$4,'State Zip Codes'!$S$3,IF(G6243&lt;='State Zip Codes'!$T$4,'State Zip Codes'!$T$3,"OUT OF TERRITORY"))))),$U$3)</f>
        <v>Zone 1</v>
      </c>
    </row>
    <row r="6244" spans="1:8" x14ac:dyDescent="0.25">
      <c r="A6244" t="s">
        <v>373</v>
      </c>
      <c r="B6244">
        <v>27199</v>
      </c>
      <c r="C6244" t="str">
        <f t="shared" si="97"/>
        <v>27199</v>
      </c>
      <c r="D6244" t="s">
        <v>359</v>
      </c>
      <c r="E6244" t="s">
        <v>1984</v>
      </c>
      <c r="F6244" t="s">
        <v>4296</v>
      </c>
      <c r="G6244" s="144">
        <v>92.58430731</v>
      </c>
      <c r="H6244" t="str">
        <f>IF(VLOOKUP(A6244,$J$4:$K$19,2)="Y",IF(G6244&lt;='State Zip Codes'!$P$4,'State Zip Codes'!$P$3,IF(G6244&lt;='State Zip Codes'!$Q$4,'State Zip Codes'!$Q$3,IF(G6244&lt;='State Zip Codes'!$R$4,'State Zip Codes'!$R$3,IF(G6244&lt;='State Zip Codes'!$S$4,'State Zip Codes'!$S$3,IF(G6244&lt;='State Zip Codes'!$T$4,'State Zip Codes'!$T$3,"OUT OF TERRITORY"))))),$U$3)</f>
        <v>Zone 1</v>
      </c>
    </row>
    <row r="6245" spans="1:8" x14ac:dyDescent="0.25">
      <c r="A6245" t="s">
        <v>373</v>
      </c>
      <c r="B6245">
        <v>28425</v>
      </c>
      <c r="C6245" t="str">
        <f t="shared" si="97"/>
        <v>28425</v>
      </c>
      <c r="D6245" t="s">
        <v>359</v>
      </c>
      <c r="E6245" t="s">
        <v>4292</v>
      </c>
      <c r="F6245" t="s">
        <v>4316</v>
      </c>
      <c r="G6245" s="144">
        <v>93.205678499999991</v>
      </c>
      <c r="H6245" t="str">
        <f>IF(VLOOKUP(A6245,$J$4:$K$19,2)="Y",IF(G6245&lt;='State Zip Codes'!$P$4,'State Zip Codes'!$P$3,IF(G6245&lt;='State Zip Codes'!$Q$4,'State Zip Codes'!$Q$3,IF(G6245&lt;='State Zip Codes'!$R$4,'State Zip Codes'!$R$3,IF(G6245&lt;='State Zip Codes'!$S$4,'State Zip Codes'!$S$3,IF(G6245&lt;='State Zip Codes'!$T$4,'State Zip Codes'!$T$3,"OUT OF TERRITORY"))))),$U$3)</f>
        <v>Zone 1</v>
      </c>
    </row>
    <row r="6246" spans="1:8" x14ac:dyDescent="0.25">
      <c r="A6246" t="s">
        <v>373</v>
      </c>
      <c r="B6246">
        <v>28137</v>
      </c>
      <c r="C6246" t="str">
        <f t="shared" si="97"/>
        <v>28137</v>
      </c>
      <c r="D6246" t="s">
        <v>359</v>
      </c>
      <c r="E6246" t="s">
        <v>4309</v>
      </c>
      <c r="F6246" t="s">
        <v>1252</v>
      </c>
      <c r="G6246" s="144">
        <v>93.205678499999991</v>
      </c>
      <c r="H6246" t="str">
        <f>IF(VLOOKUP(A6246,$J$4:$K$19,2)="Y",IF(G6246&lt;='State Zip Codes'!$P$4,'State Zip Codes'!$P$3,IF(G6246&lt;='State Zip Codes'!$Q$4,'State Zip Codes'!$Q$3,IF(G6246&lt;='State Zip Codes'!$R$4,'State Zip Codes'!$R$3,IF(G6246&lt;='State Zip Codes'!$S$4,'State Zip Codes'!$S$3,IF(G6246&lt;='State Zip Codes'!$T$4,'State Zip Codes'!$T$3,"OUT OF TERRITORY"))))),$U$3)</f>
        <v>Zone 1</v>
      </c>
    </row>
    <row r="6247" spans="1:8" x14ac:dyDescent="0.25">
      <c r="A6247" t="s">
        <v>373</v>
      </c>
      <c r="B6247">
        <v>28001</v>
      </c>
      <c r="C6247" t="str">
        <f t="shared" si="97"/>
        <v>28001</v>
      </c>
      <c r="D6247" t="s">
        <v>359</v>
      </c>
      <c r="E6247" t="s">
        <v>4309</v>
      </c>
      <c r="F6247" t="s">
        <v>4317</v>
      </c>
      <c r="G6247" s="144">
        <v>93.205678499999991</v>
      </c>
      <c r="H6247" t="str">
        <f>IF(VLOOKUP(A6247,$J$4:$K$19,2)="Y",IF(G6247&lt;='State Zip Codes'!$P$4,'State Zip Codes'!$P$3,IF(G6247&lt;='State Zip Codes'!$Q$4,'State Zip Codes'!$Q$3,IF(G6247&lt;='State Zip Codes'!$R$4,'State Zip Codes'!$R$3,IF(G6247&lt;='State Zip Codes'!$S$4,'State Zip Codes'!$S$3,IF(G6247&lt;='State Zip Codes'!$T$4,'State Zip Codes'!$T$3,"OUT OF TERRITORY"))))),$U$3)</f>
        <v>Zone 1</v>
      </c>
    </row>
    <row r="6248" spans="1:8" x14ac:dyDescent="0.25">
      <c r="A6248" t="s">
        <v>373</v>
      </c>
      <c r="B6248">
        <v>27105</v>
      </c>
      <c r="C6248" t="str">
        <f t="shared" si="97"/>
        <v>27105</v>
      </c>
      <c r="D6248" t="s">
        <v>359</v>
      </c>
      <c r="E6248" t="s">
        <v>1984</v>
      </c>
      <c r="F6248" t="s">
        <v>4296</v>
      </c>
      <c r="G6248" s="144">
        <v>93.205678499999991</v>
      </c>
      <c r="H6248" t="str">
        <f>IF(VLOOKUP(A6248,$J$4:$K$19,2)="Y",IF(G6248&lt;='State Zip Codes'!$P$4,'State Zip Codes'!$P$3,IF(G6248&lt;='State Zip Codes'!$Q$4,'State Zip Codes'!$Q$3,IF(G6248&lt;='State Zip Codes'!$R$4,'State Zip Codes'!$R$3,IF(G6248&lt;='State Zip Codes'!$S$4,'State Zip Codes'!$S$3,IF(G6248&lt;='State Zip Codes'!$T$4,'State Zip Codes'!$T$3,"OUT OF TERRITORY"))))),$U$3)</f>
        <v>Zone 1</v>
      </c>
    </row>
    <row r="6249" spans="1:8" x14ac:dyDescent="0.25">
      <c r="A6249" t="s">
        <v>373</v>
      </c>
      <c r="B6249">
        <v>27052</v>
      </c>
      <c r="C6249" t="str">
        <f t="shared" si="97"/>
        <v>27052</v>
      </c>
      <c r="D6249" t="s">
        <v>359</v>
      </c>
      <c r="E6249" t="s">
        <v>4263</v>
      </c>
      <c r="F6249" t="s">
        <v>4318</v>
      </c>
      <c r="G6249" s="144">
        <v>93.827049689999996</v>
      </c>
      <c r="H6249" t="str">
        <f>IF(VLOOKUP(A6249,$J$4:$K$19,2)="Y",IF(G6249&lt;='State Zip Codes'!$P$4,'State Zip Codes'!$P$3,IF(G6249&lt;='State Zip Codes'!$Q$4,'State Zip Codes'!$Q$3,IF(G6249&lt;='State Zip Codes'!$R$4,'State Zip Codes'!$R$3,IF(G6249&lt;='State Zip Codes'!$S$4,'State Zip Codes'!$S$3,IF(G6249&lt;='State Zip Codes'!$T$4,'State Zip Codes'!$T$3,"OUT OF TERRITORY"))))),$U$3)</f>
        <v>Zone 1</v>
      </c>
    </row>
    <row r="6250" spans="1:8" x14ac:dyDescent="0.25">
      <c r="A6250" t="s">
        <v>373</v>
      </c>
      <c r="B6250">
        <v>28128</v>
      </c>
      <c r="C6250" t="str">
        <f t="shared" si="97"/>
        <v>28128</v>
      </c>
      <c r="D6250" t="s">
        <v>359</v>
      </c>
      <c r="E6250" t="s">
        <v>4309</v>
      </c>
      <c r="F6250" t="s">
        <v>4319</v>
      </c>
      <c r="G6250" s="144">
        <v>93.827049689999996</v>
      </c>
      <c r="H6250" t="str">
        <f>IF(VLOOKUP(A6250,$J$4:$K$19,2)="Y",IF(G6250&lt;='State Zip Codes'!$P$4,'State Zip Codes'!$P$3,IF(G6250&lt;='State Zip Codes'!$Q$4,'State Zip Codes'!$Q$3,IF(G6250&lt;='State Zip Codes'!$R$4,'State Zip Codes'!$R$3,IF(G6250&lt;='State Zip Codes'!$S$4,'State Zip Codes'!$S$3,IF(G6250&lt;='State Zip Codes'!$T$4,'State Zip Codes'!$T$3,"OUT OF TERRITORY"))))),$U$3)</f>
        <v>Zone 1</v>
      </c>
    </row>
    <row r="6251" spans="1:8" x14ac:dyDescent="0.25">
      <c r="A6251" t="s">
        <v>373</v>
      </c>
      <c r="B6251">
        <v>27127</v>
      </c>
      <c r="C6251" t="str">
        <f t="shared" si="97"/>
        <v>27127</v>
      </c>
      <c r="D6251" t="s">
        <v>359</v>
      </c>
      <c r="E6251" t="s">
        <v>1984</v>
      </c>
      <c r="F6251" t="s">
        <v>4296</v>
      </c>
      <c r="G6251" s="144">
        <v>93.827049689999996</v>
      </c>
      <c r="H6251" t="str">
        <f>IF(VLOOKUP(A6251,$J$4:$K$19,2)="Y",IF(G6251&lt;='State Zip Codes'!$P$4,'State Zip Codes'!$P$3,IF(G6251&lt;='State Zip Codes'!$Q$4,'State Zip Codes'!$Q$3,IF(G6251&lt;='State Zip Codes'!$R$4,'State Zip Codes'!$R$3,IF(G6251&lt;='State Zip Codes'!$S$4,'State Zip Codes'!$S$3,IF(G6251&lt;='State Zip Codes'!$T$4,'State Zip Codes'!$T$3,"OUT OF TERRITORY"))))),$U$3)</f>
        <v>Zone 1</v>
      </c>
    </row>
    <row r="6252" spans="1:8" x14ac:dyDescent="0.25">
      <c r="A6252" t="s">
        <v>373</v>
      </c>
      <c r="B6252">
        <v>27046</v>
      </c>
      <c r="C6252" t="str">
        <f t="shared" si="97"/>
        <v>27046</v>
      </c>
      <c r="D6252" t="s">
        <v>359</v>
      </c>
      <c r="E6252" t="s">
        <v>4263</v>
      </c>
      <c r="F6252" t="s">
        <v>4320</v>
      </c>
      <c r="G6252" s="144">
        <v>94.44842088</v>
      </c>
      <c r="H6252" t="str">
        <f>IF(VLOOKUP(A6252,$J$4:$K$19,2)="Y",IF(G6252&lt;='State Zip Codes'!$P$4,'State Zip Codes'!$P$3,IF(G6252&lt;='State Zip Codes'!$Q$4,'State Zip Codes'!$Q$3,IF(G6252&lt;='State Zip Codes'!$R$4,'State Zip Codes'!$R$3,IF(G6252&lt;='State Zip Codes'!$S$4,'State Zip Codes'!$S$3,IF(G6252&lt;='State Zip Codes'!$T$4,'State Zip Codes'!$T$3,"OUT OF TERRITORY"))))),$U$3)</f>
        <v>Zone 1</v>
      </c>
    </row>
    <row r="6253" spans="1:8" x14ac:dyDescent="0.25">
      <c r="A6253" t="s">
        <v>373</v>
      </c>
      <c r="B6253">
        <v>27862</v>
      </c>
      <c r="C6253" t="str">
        <f t="shared" si="97"/>
        <v>27862</v>
      </c>
      <c r="D6253" t="s">
        <v>359</v>
      </c>
      <c r="E6253" t="s">
        <v>4233</v>
      </c>
      <c r="F6253" t="s">
        <v>2534</v>
      </c>
      <c r="G6253" s="144">
        <v>94.44842088</v>
      </c>
      <c r="H6253" t="str">
        <f>IF(VLOOKUP(A6253,$J$4:$K$19,2)="Y",IF(G6253&lt;='State Zip Codes'!$P$4,'State Zip Codes'!$P$3,IF(G6253&lt;='State Zip Codes'!$Q$4,'State Zip Codes'!$Q$3,IF(G6253&lt;='State Zip Codes'!$R$4,'State Zip Codes'!$R$3,IF(G6253&lt;='State Zip Codes'!$S$4,'State Zip Codes'!$S$3,IF(G6253&lt;='State Zip Codes'!$T$4,'State Zip Codes'!$T$3,"OUT OF TERRITORY"))))),$U$3)</f>
        <v>Zone 1</v>
      </c>
    </row>
    <row r="6254" spans="1:8" x14ac:dyDescent="0.25">
      <c r="A6254" t="s">
        <v>373</v>
      </c>
      <c r="B6254">
        <v>27109</v>
      </c>
      <c r="C6254" t="str">
        <f t="shared" si="97"/>
        <v>27109</v>
      </c>
      <c r="D6254" t="s">
        <v>359</v>
      </c>
      <c r="E6254" t="s">
        <v>1984</v>
      </c>
      <c r="F6254" t="s">
        <v>4296</v>
      </c>
      <c r="G6254" s="144">
        <v>95.069792069999991</v>
      </c>
      <c r="H6254" t="str">
        <f>IF(VLOOKUP(A6254,$J$4:$K$19,2)="Y",IF(G6254&lt;='State Zip Codes'!$P$4,'State Zip Codes'!$P$3,IF(G6254&lt;='State Zip Codes'!$Q$4,'State Zip Codes'!$Q$3,IF(G6254&lt;='State Zip Codes'!$R$4,'State Zip Codes'!$R$3,IF(G6254&lt;='State Zip Codes'!$S$4,'State Zip Codes'!$S$3,IF(G6254&lt;='State Zip Codes'!$T$4,'State Zip Codes'!$T$3,"OUT OF TERRITORY"))))),$U$3)</f>
        <v>Zone 1</v>
      </c>
    </row>
    <row r="6255" spans="1:8" x14ac:dyDescent="0.25">
      <c r="A6255" t="s">
        <v>373</v>
      </c>
      <c r="B6255">
        <v>28573</v>
      </c>
      <c r="C6255" t="str">
        <f t="shared" si="97"/>
        <v>28573</v>
      </c>
      <c r="D6255" t="s">
        <v>359</v>
      </c>
      <c r="E6255" t="s">
        <v>4274</v>
      </c>
      <c r="F6255" t="s">
        <v>4321</v>
      </c>
      <c r="G6255" s="144">
        <v>95.069792069999991</v>
      </c>
      <c r="H6255" t="str">
        <f>IF(VLOOKUP(A6255,$J$4:$K$19,2)="Y",IF(G6255&lt;='State Zip Codes'!$P$4,'State Zip Codes'!$P$3,IF(G6255&lt;='State Zip Codes'!$Q$4,'State Zip Codes'!$Q$3,IF(G6255&lt;='State Zip Codes'!$R$4,'State Zip Codes'!$R$3,IF(G6255&lt;='State Zip Codes'!$S$4,'State Zip Codes'!$S$3,IF(G6255&lt;='State Zip Codes'!$T$4,'State Zip Codes'!$T$3,"OUT OF TERRITORY"))))),$U$3)</f>
        <v>Zone 1</v>
      </c>
    </row>
    <row r="6256" spans="1:8" x14ac:dyDescent="0.25">
      <c r="A6256" t="s">
        <v>373</v>
      </c>
      <c r="B6256">
        <v>28454</v>
      </c>
      <c r="C6256" t="str">
        <f t="shared" si="97"/>
        <v>28454</v>
      </c>
      <c r="D6256" t="s">
        <v>359</v>
      </c>
      <c r="E6256" t="s">
        <v>4292</v>
      </c>
      <c r="F6256" t="s">
        <v>4322</v>
      </c>
      <c r="G6256" s="144">
        <v>95.069792069999991</v>
      </c>
      <c r="H6256" t="str">
        <f>IF(VLOOKUP(A6256,$J$4:$K$19,2)="Y",IF(G6256&lt;='State Zip Codes'!$P$4,'State Zip Codes'!$P$3,IF(G6256&lt;='State Zip Codes'!$Q$4,'State Zip Codes'!$Q$3,IF(G6256&lt;='State Zip Codes'!$R$4,'State Zip Codes'!$R$3,IF(G6256&lt;='State Zip Codes'!$S$4,'State Zip Codes'!$S$3,IF(G6256&lt;='State Zip Codes'!$T$4,'State Zip Codes'!$T$3,"OUT OF TERRITORY"))))),$U$3)</f>
        <v>Zone 1</v>
      </c>
    </row>
    <row r="6257" spans="1:8" x14ac:dyDescent="0.25">
      <c r="A6257" t="s">
        <v>373</v>
      </c>
      <c r="B6257">
        <v>27295</v>
      </c>
      <c r="C6257" t="str">
        <f t="shared" si="97"/>
        <v>27295</v>
      </c>
      <c r="D6257" t="s">
        <v>359</v>
      </c>
      <c r="E6257" t="s">
        <v>4277</v>
      </c>
      <c r="F6257" t="s">
        <v>1788</v>
      </c>
      <c r="G6257" s="144">
        <v>95.069792069999991</v>
      </c>
      <c r="H6257" t="str">
        <f>IF(VLOOKUP(A6257,$J$4:$K$19,2)="Y",IF(G6257&lt;='State Zip Codes'!$P$4,'State Zip Codes'!$P$3,IF(G6257&lt;='State Zip Codes'!$Q$4,'State Zip Codes'!$Q$3,IF(G6257&lt;='State Zip Codes'!$R$4,'State Zip Codes'!$R$3,IF(G6257&lt;='State Zip Codes'!$S$4,'State Zip Codes'!$S$3,IF(G6257&lt;='State Zip Codes'!$T$4,'State Zip Codes'!$T$3,"OUT OF TERRITORY"))))),$U$3)</f>
        <v>Zone 1</v>
      </c>
    </row>
    <row r="6258" spans="1:8" x14ac:dyDescent="0.25">
      <c r="A6258" t="s">
        <v>373</v>
      </c>
      <c r="B6258">
        <v>28170</v>
      </c>
      <c r="C6258" t="str">
        <f t="shared" si="97"/>
        <v>28170</v>
      </c>
      <c r="D6258" t="s">
        <v>359</v>
      </c>
      <c r="E6258" t="s">
        <v>4314</v>
      </c>
      <c r="F6258" t="s">
        <v>4323</v>
      </c>
      <c r="G6258" s="144">
        <v>95.691163259999996</v>
      </c>
      <c r="H6258" t="str">
        <f>IF(VLOOKUP(A6258,$J$4:$K$19,2)="Y",IF(G6258&lt;='State Zip Codes'!$P$4,'State Zip Codes'!$P$3,IF(G6258&lt;='State Zip Codes'!$Q$4,'State Zip Codes'!$Q$3,IF(G6258&lt;='State Zip Codes'!$R$4,'State Zip Codes'!$R$3,IF(G6258&lt;='State Zip Codes'!$S$4,'State Zip Codes'!$S$3,IF(G6258&lt;='State Zip Codes'!$T$4,'State Zip Codes'!$T$3,"OUT OF TERRITORY"))))),$U$3)</f>
        <v>Zone 1</v>
      </c>
    </row>
    <row r="6259" spans="1:8" x14ac:dyDescent="0.25">
      <c r="A6259" t="s">
        <v>373</v>
      </c>
      <c r="B6259">
        <v>28438</v>
      </c>
      <c r="C6259" t="str">
        <f t="shared" si="97"/>
        <v>28438</v>
      </c>
      <c r="D6259" t="s">
        <v>359</v>
      </c>
      <c r="E6259" t="s">
        <v>2569</v>
      </c>
      <c r="F6259" t="s">
        <v>410</v>
      </c>
      <c r="G6259" s="144">
        <v>95.691163259999996</v>
      </c>
      <c r="H6259" t="str">
        <f>IF(VLOOKUP(A6259,$J$4:$K$19,2)="Y",IF(G6259&lt;='State Zip Codes'!$P$4,'State Zip Codes'!$P$3,IF(G6259&lt;='State Zip Codes'!$Q$4,'State Zip Codes'!$Q$3,IF(G6259&lt;='State Zip Codes'!$R$4,'State Zip Codes'!$R$3,IF(G6259&lt;='State Zip Codes'!$S$4,'State Zip Codes'!$S$3,IF(G6259&lt;='State Zip Codes'!$T$4,'State Zip Codes'!$T$3,"OUT OF TERRITORY"))))),$U$3)</f>
        <v>Zone 1</v>
      </c>
    </row>
    <row r="6260" spans="1:8" x14ac:dyDescent="0.25">
      <c r="A6260" t="s">
        <v>373</v>
      </c>
      <c r="B6260">
        <v>27103</v>
      </c>
      <c r="C6260" t="str">
        <f t="shared" si="97"/>
        <v>27103</v>
      </c>
      <c r="D6260" t="s">
        <v>359</v>
      </c>
      <c r="E6260" t="s">
        <v>1984</v>
      </c>
      <c r="F6260" t="s">
        <v>4296</v>
      </c>
      <c r="G6260" s="144">
        <v>95.691163259999996</v>
      </c>
      <c r="H6260" t="str">
        <f>IF(VLOOKUP(A6260,$J$4:$K$19,2)="Y",IF(G6260&lt;='State Zip Codes'!$P$4,'State Zip Codes'!$P$3,IF(G6260&lt;='State Zip Codes'!$Q$4,'State Zip Codes'!$Q$3,IF(G6260&lt;='State Zip Codes'!$R$4,'State Zip Codes'!$R$3,IF(G6260&lt;='State Zip Codes'!$S$4,'State Zip Codes'!$S$3,IF(G6260&lt;='State Zip Codes'!$T$4,'State Zip Codes'!$T$3,"OUT OF TERRITORY"))))),$U$3)</f>
        <v>Zone 1</v>
      </c>
    </row>
    <row r="6261" spans="1:8" x14ac:dyDescent="0.25">
      <c r="A6261" t="s">
        <v>373</v>
      </c>
      <c r="B6261">
        <v>27019</v>
      </c>
      <c r="C6261" t="str">
        <f t="shared" si="97"/>
        <v>27019</v>
      </c>
      <c r="D6261" t="s">
        <v>359</v>
      </c>
      <c r="E6261" t="s">
        <v>4263</v>
      </c>
      <c r="F6261" t="s">
        <v>4324</v>
      </c>
      <c r="G6261" s="144">
        <v>96.312534450000001</v>
      </c>
      <c r="H6261" t="str">
        <f>IF(VLOOKUP(A6261,$J$4:$K$19,2)="Y",IF(G6261&lt;='State Zip Codes'!$P$4,'State Zip Codes'!$P$3,IF(G6261&lt;='State Zip Codes'!$Q$4,'State Zip Codes'!$Q$3,IF(G6261&lt;='State Zip Codes'!$R$4,'State Zip Codes'!$R$3,IF(G6261&lt;='State Zip Codes'!$S$4,'State Zip Codes'!$S$3,IF(G6261&lt;='State Zip Codes'!$T$4,'State Zip Codes'!$T$3,"OUT OF TERRITORY"))))),$U$3)</f>
        <v>Zone 1</v>
      </c>
    </row>
    <row r="6262" spans="1:8" x14ac:dyDescent="0.25">
      <c r="A6262" t="s">
        <v>373</v>
      </c>
      <c r="B6262">
        <v>27983</v>
      </c>
      <c r="C6262" t="str">
        <f t="shared" si="97"/>
        <v>27983</v>
      </c>
      <c r="D6262" t="s">
        <v>359</v>
      </c>
      <c r="E6262" t="s">
        <v>4279</v>
      </c>
      <c r="F6262" t="s">
        <v>463</v>
      </c>
      <c r="G6262" s="144">
        <v>96.312534450000001</v>
      </c>
      <c r="H6262" t="str">
        <f>IF(VLOOKUP(A6262,$J$4:$K$19,2)="Y",IF(G6262&lt;='State Zip Codes'!$P$4,'State Zip Codes'!$P$3,IF(G6262&lt;='State Zip Codes'!$Q$4,'State Zip Codes'!$Q$3,IF(G6262&lt;='State Zip Codes'!$R$4,'State Zip Codes'!$R$3,IF(G6262&lt;='State Zip Codes'!$S$4,'State Zip Codes'!$S$3,IF(G6262&lt;='State Zip Codes'!$T$4,'State Zip Codes'!$T$3,"OUT OF TERRITORY"))))),$U$3)</f>
        <v>Zone 1</v>
      </c>
    </row>
    <row r="6263" spans="1:8" x14ac:dyDescent="0.25">
      <c r="A6263" t="s">
        <v>373</v>
      </c>
      <c r="B6263">
        <v>28369</v>
      </c>
      <c r="C6263" t="str">
        <f t="shared" si="97"/>
        <v>28369</v>
      </c>
      <c r="D6263" t="s">
        <v>359</v>
      </c>
      <c r="E6263" t="s">
        <v>4220</v>
      </c>
      <c r="F6263" t="s">
        <v>4325</v>
      </c>
      <c r="G6263" s="144">
        <v>96.312534450000001</v>
      </c>
      <c r="H6263" t="str">
        <f>IF(VLOOKUP(A6263,$J$4:$K$19,2)="Y",IF(G6263&lt;='State Zip Codes'!$P$4,'State Zip Codes'!$P$3,IF(G6263&lt;='State Zip Codes'!$Q$4,'State Zip Codes'!$Q$3,IF(G6263&lt;='State Zip Codes'!$R$4,'State Zip Codes'!$R$3,IF(G6263&lt;='State Zip Codes'!$S$4,'State Zip Codes'!$S$3,IF(G6263&lt;='State Zip Codes'!$T$4,'State Zip Codes'!$T$3,"OUT OF TERRITORY"))))),$U$3)</f>
        <v>Zone 1</v>
      </c>
    </row>
    <row r="6264" spans="1:8" x14ac:dyDescent="0.25">
      <c r="A6264" t="s">
        <v>373</v>
      </c>
      <c r="B6264">
        <v>28071</v>
      </c>
      <c r="C6264" t="str">
        <f t="shared" si="97"/>
        <v>28071</v>
      </c>
      <c r="D6264" t="s">
        <v>359</v>
      </c>
      <c r="E6264" t="s">
        <v>3211</v>
      </c>
      <c r="F6264" t="s">
        <v>4326</v>
      </c>
      <c r="G6264" s="144">
        <v>96.312534450000001</v>
      </c>
      <c r="H6264" t="str">
        <f>IF(VLOOKUP(A6264,$J$4:$K$19,2)="Y",IF(G6264&lt;='State Zip Codes'!$P$4,'State Zip Codes'!$P$3,IF(G6264&lt;='State Zip Codes'!$Q$4,'State Zip Codes'!$Q$3,IF(G6264&lt;='State Zip Codes'!$R$4,'State Zip Codes'!$R$3,IF(G6264&lt;='State Zip Codes'!$S$4,'State Zip Codes'!$S$3,IF(G6264&lt;='State Zip Codes'!$T$4,'State Zip Codes'!$T$3,"OUT OF TERRITORY"))))),$U$3)</f>
        <v>Zone 1</v>
      </c>
    </row>
    <row r="6265" spans="1:8" x14ac:dyDescent="0.25">
      <c r="A6265" t="s">
        <v>373</v>
      </c>
      <c r="B6265">
        <v>27104</v>
      </c>
      <c r="C6265" t="str">
        <f t="shared" si="97"/>
        <v>27104</v>
      </c>
      <c r="D6265" t="s">
        <v>359</v>
      </c>
      <c r="E6265" t="s">
        <v>1984</v>
      </c>
      <c r="F6265" t="s">
        <v>4296</v>
      </c>
      <c r="G6265" s="144">
        <v>96.933905639999992</v>
      </c>
      <c r="H6265" t="str">
        <f>IF(VLOOKUP(A6265,$J$4:$K$19,2)="Y",IF(G6265&lt;='State Zip Codes'!$P$4,'State Zip Codes'!$P$3,IF(G6265&lt;='State Zip Codes'!$Q$4,'State Zip Codes'!$Q$3,IF(G6265&lt;='State Zip Codes'!$R$4,'State Zip Codes'!$R$3,IF(G6265&lt;='State Zip Codes'!$S$4,'State Zip Codes'!$S$3,IF(G6265&lt;='State Zip Codes'!$T$4,'State Zip Codes'!$T$3,"OUT OF TERRITORY"))))),$U$3)</f>
        <v>Zone 1</v>
      </c>
    </row>
    <row r="6266" spans="1:8" x14ac:dyDescent="0.25">
      <c r="A6266" t="s">
        <v>373</v>
      </c>
      <c r="B6266">
        <v>28340</v>
      </c>
      <c r="C6266" t="str">
        <f t="shared" si="97"/>
        <v>28340</v>
      </c>
      <c r="D6266" t="s">
        <v>359</v>
      </c>
      <c r="E6266" t="s">
        <v>4220</v>
      </c>
      <c r="F6266" t="s">
        <v>3801</v>
      </c>
      <c r="G6266" s="144">
        <v>96.933905639999992</v>
      </c>
      <c r="H6266" t="str">
        <f>IF(VLOOKUP(A6266,$J$4:$K$19,2)="Y",IF(G6266&lt;='State Zip Codes'!$P$4,'State Zip Codes'!$P$3,IF(G6266&lt;='State Zip Codes'!$Q$4,'State Zip Codes'!$Q$3,IF(G6266&lt;='State Zip Codes'!$R$4,'State Zip Codes'!$R$3,IF(G6266&lt;='State Zip Codes'!$S$4,'State Zip Codes'!$S$3,IF(G6266&lt;='State Zip Codes'!$T$4,'State Zip Codes'!$T$3,"OUT OF TERRITORY"))))),$U$3)</f>
        <v>Zone 1</v>
      </c>
    </row>
    <row r="6267" spans="1:8" x14ac:dyDescent="0.25">
      <c r="A6267" t="s">
        <v>373</v>
      </c>
      <c r="B6267">
        <v>28540</v>
      </c>
      <c r="C6267" t="str">
        <f t="shared" si="97"/>
        <v>28540</v>
      </c>
      <c r="D6267" t="s">
        <v>359</v>
      </c>
      <c r="E6267" t="s">
        <v>4298</v>
      </c>
      <c r="F6267" t="s">
        <v>981</v>
      </c>
      <c r="G6267" s="144">
        <v>96.933905639999992</v>
      </c>
      <c r="H6267" t="str">
        <f>IF(VLOOKUP(A6267,$J$4:$K$19,2)="Y",IF(G6267&lt;='State Zip Codes'!$P$4,'State Zip Codes'!$P$3,IF(G6267&lt;='State Zip Codes'!$Q$4,'State Zip Codes'!$Q$3,IF(G6267&lt;='State Zip Codes'!$R$4,'State Zip Codes'!$R$3,IF(G6267&lt;='State Zip Codes'!$S$4,'State Zip Codes'!$S$3,IF(G6267&lt;='State Zip Codes'!$T$4,'State Zip Codes'!$T$3,"OUT OF TERRITORY"))))),$U$3)</f>
        <v>Zone 1</v>
      </c>
    </row>
    <row r="6268" spans="1:8" x14ac:dyDescent="0.25">
      <c r="A6268" t="s">
        <v>373</v>
      </c>
      <c r="B6268">
        <v>28527</v>
      </c>
      <c r="C6268" t="str">
        <f t="shared" si="97"/>
        <v>28527</v>
      </c>
      <c r="D6268" t="s">
        <v>359</v>
      </c>
      <c r="E6268" t="s">
        <v>4270</v>
      </c>
      <c r="F6268" t="s">
        <v>4327</v>
      </c>
      <c r="G6268" s="144">
        <v>96.933905639999992</v>
      </c>
      <c r="H6268" t="str">
        <f>IF(VLOOKUP(A6268,$J$4:$K$19,2)="Y",IF(G6268&lt;='State Zip Codes'!$P$4,'State Zip Codes'!$P$3,IF(G6268&lt;='State Zip Codes'!$Q$4,'State Zip Codes'!$Q$3,IF(G6268&lt;='State Zip Codes'!$R$4,'State Zip Codes'!$R$3,IF(G6268&lt;='State Zip Codes'!$S$4,'State Zip Codes'!$S$3,IF(G6268&lt;='State Zip Codes'!$T$4,'State Zip Codes'!$T$3,"OUT OF TERRITORY"))))),$U$3)</f>
        <v>Zone 1</v>
      </c>
    </row>
    <row r="6269" spans="1:8" x14ac:dyDescent="0.25">
      <c r="A6269" t="s">
        <v>373</v>
      </c>
      <c r="B6269">
        <v>27910</v>
      </c>
      <c r="C6269" t="str">
        <f t="shared" si="97"/>
        <v>27910</v>
      </c>
      <c r="D6269" t="s">
        <v>359</v>
      </c>
      <c r="E6269" t="s">
        <v>4328</v>
      </c>
      <c r="F6269" t="s">
        <v>4329</v>
      </c>
      <c r="G6269" s="144">
        <v>97.555276829999997</v>
      </c>
      <c r="H6269" t="str">
        <f>IF(VLOOKUP(A6269,$J$4:$K$19,2)="Y",IF(G6269&lt;='State Zip Codes'!$P$4,'State Zip Codes'!$P$3,IF(G6269&lt;='State Zip Codes'!$Q$4,'State Zip Codes'!$Q$3,IF(G6269&lt;='State Zip Codes'!$R$4,'State Zip Codes'!$R$3,IF(G6269&lt;='State Zip Codes'!$S$4,'State Zip Codes'!$S$3,IF(G6269&lt;='State Zip Codes'!$T$4,'State Zip Codes'!$T$3,"OUT OF TERRITORY"))))),$U$3)</f>
        <v>Zone 1</v>
      </c>
    </row>
    <row r="6270" spans="1:8" x14ac:dyDescent="0.25">
      <c r="A6270" t="s">
        <v>373</v>
      </c>
      <c r="B6270">
        <v>28546</v>
      </c>
      <c r="C6270" t="str">
        <f t="shared" si="97"/>
        <v>28546</v>
      </c>
      <c r="D6270" t="s">
        <v>359</v>
      </c>
      <c r="E6270" t="s">
        <v>4298</v>
      </c>
      <c r="F6270" t="s">
        <v>981</v>
      </c>
      <c r="G6270" s="144">
        <v>97.555276829999997</v>
      </c>
      <c r="H6270" t="str">
        <f>IF(VLOOKUP(A6270,$J$4:$K$19,2)="Y",IF(G6270&lt;='State Zip Codes'!$P$4,'State Zip Codes'!$P$3,IF(G6270&lt;='State Zip Codes'!$Q$4,'State Zip Codes'!$Q$3,IF(G6270&lt;='State Zip Codes'!$R$4,'State Zip Codes'!$R$3,IF(G6270&lt;='State Zip Codes'!$S$4,'State Zip Codes'!$S$3,IF(G6270&lt;='State Zip Codes'!$T$4,'State Zip Codes'!$T$3,"OUT OF TERRITORY"))))),$U$3)</f>
        <v>Zone 1</v>
      </c>
    </row>
    <row r="6271" spans="1:8" x14ac:dyDescent="0.25">
      <c r="A6271" t="s">
        <v>373</v>
      </c>
      <c r="B6271">
        <v>27106</v>
      </c>
      <c r="C6271" t="str">
        <f t="shared" si="97"/>
        <v>27106</v>
      </c>
      <c r="D6271" t="s">
        <v>359</v>
      </c>
      <c r="E6271" t="s">
        <v>1984</v>
      </c>
      <c r="F6271" t="s">
        <v>4296</v>
      </c>
      <c r="G6271" s="144">
        <v>97.555276829999997</v>
      </c>
      <c r="H6271" t="str">
        <f>IF(VLOOKUP(A6271,$J$4:$K$19,2)="Y",IF(G6271&lt;='State Zip Codes'!$P$4,'State Zip Codes'!$P$3,IF(G6271&lt;='State Zip Codes'!$Q$4,'State Zip Codes'!$Q$3,IF(G6271&lt;='State Zip Codes'!$R$4,'State Zip Codes'!$R$3,IF(G6271&lt;='State Zip Codes'!$S$4,'State Zip Codes'!$S$3,IF(G6271&lt;='State Zip Codes'!$T$4,'State Zip Codes'!$T$3,"OUT OF TERRITORY"))))),$U$3)</f>
        <v>Zone 1</v>
      </c>
    </row>
    <row r="6272" spans="1:8" x14ac:dyDescent="0.25">
      <c r="A6272" t="s">
        <v>373</v>
      </c>
      <c r="B6272">
        <v>27094</v>
      </c>
      <c r="C6272" t="str">
        <f t="shared" si="97"/>
        <v>27094</v>
      </c>
      <c r="D6272" t="s">
        <v>359</v>
      </c>
      <c r="E6272" t="s">
        <v>1984</v>
      </c>
      <c r="F6272" t="s">
        <v>4330</v>
      </c>
      <c r="G6272" s="144">
        <v>97.555276829999997</v>
      </c>
      <c r="H6272" t="str">
        <f>IF(VLOOKUP(A6272,$J$4:$K$19,2)="Y",IF(G6272&lt;='State Zip Codes'!$P$4,'State Zip Codes'!$P$3,IF(G6272&lt;='State Zip Codes'!$Q$4,'State Zip Codes'!$Q$3,IF(G6272&lt;='State Zip Codes'!$R$4,'State Zip Codes'!$R$3,IF(G6272&lt;='State Zip Codes'!$S$4,'State Zip Codes'!$S$3,IF(G6272&lt;='State Zip Codes'!$T$4,'State Zip Codes'!$T$3,"OUT OF TERRITORY"))))),$U$3)</f>
        <v>Zone 1</v>
      </c>
    </row>
    <row r="6273" spans="1:8" x14ac:dyDescent="0.25">
      <c r="A6273" t="s">
        <v>373</v>
      </c>
      <c r="B6273">
        <v>27098</v>
      </c>
      <c r="C6273" t="str">
        <f t="shared" si="97"/>
        <v>27098</v>
      </c>
      <c r="D6273" t="s">
        <v>359</v>
      </c>
      <c r="E6273" t="s">
        <v>1984</v>
      </c>
      <c r="F6273" t="s">
        <v>4330</v>
      </c>
      <c r="G6273" s="144">
        <v>97.555276829999997</v>
      </c>
      <c r="H6273" t="str">
        <f>IF(VLOOKUP(A6273,$J$4:$K$19,2)="Y",IF(G6273&lt;='State Zip Codes'!$P$4,'State Zip Codes'!$P$3,IF(G6273&lt;='State Zip Codes'!$Q$4,'State Zip Codes'!$Q$3,IF(G6273&lt;='State Zip Codes'!$R$4,'State Zip Codes'!$R$3,IF(G6273&lt;='State Zip Codes'!$S$4,'State Zip Codes'!$S$3,IF(G6273&lt;='State Zip Codes'!$T$4,'State Zip Codes'!$T$3,"OUT OF TERRITORY"))))),$U$3)</f>
        <v>Zone 1</v>
      </c>
    </row>
    <row r="6274" spans="1:8" x14ac:dyDescent="0.25">
      <c r="A6274" t="s">
        <v>373</v>
      </c>
      <c r="B6274">
        <v>27099</v>
      </c>
      <c r="C6274" t="str">
        <f t="shared" si="97"/>
        <v>27099</v>
      </c>
      <c r="D6274" t="s">
        <v>359</v>
      </c>
      <c r="E6274" t="s">
        <v>1984</v>
      </c>
      <c r="F6274" t="s">
        <v>4330</v>
      </c>
      <c r="G6274" s="144">
        <v>97.555276829999997</v>
      </c>
      <c r="H6274" t="str">
        <f>IF(VLOOKUP(A6274,$J$4:$K$19,2)="Y",IF(G6274&lt;='State Zip Codes'!$P$4,'State Zip Codes'!$P$3,IF(G6274&lt;='State Zip Codes'!$Q$4,'State Zip Codes'!$Q$3,IF(G6274&lt;='State Zip Codes'!$R$4,'State Zip Codes'!$R$3,IF(G6274&lt;='State Zip Codes'!$S$4,'State Zip Codes'!$S$3,IF(G6274&lt;='State Zip Codes'!$T$4,'State Zip Codes'!$T$3,"OUT OF TERRITORY"))))),$U$3)</f>
        <v>Zone 1</v>
      </c>
    </row>
    <row r="6275" spans="1:8" x14ac:dyDescent="0.25">
      <c r="A6275" t="s">
        <v>373</v>
      </c>
      <c r="B6275">
        <v>27045</v>
      </c>
      <c r="C6275" t="str">
        <f t="shared" si="97"/>
        <v>27045</v>
      </c>
      <c r="D6275" t="s">
        <v>359</v>
      </c>
      <c r="E6275" t="s">
        <v>1984</v>
      </c>
      <c r="F6275" t="s">
        <v>4330</v>
      </c>
      <c r="G6275" s="144">
        <v>98.176648019999988</v>
      </c>
      <c r="H6275" t="str">
        <f>IF(VLOOKUP(A6275,$J$4:$K$19,2)="Y",IF(G6275&lt;='State Zip Codes'!$P$4,'State Zip Codes'!$P$3,IF(G6275&lt;='State Zip Codes'!$Q$4,'State Zip Codes'!$Q$3,IF(G6275&lt;='State Zip Codes'!$R$4,'State Zip Codes'!$R$3,IF(G6275&lt;='State Zip Codes'!$S$4,'State Zip Codes'!$S$3,IF(G6275&lt;='State Zip Codes'!$T$4,'State Zip Codes'!$T$3,"OUT OF TERRITORY"))))),$U$3)</f>
        <v>Zone 1</v>
      </c>
    </row>
    <row r="6276" spans="1:8" x14ac:dyDescent="0.25">
      <c r="A6276" t="s">
        <v>373</v>
      </c>
      <c r="B6276">
        <v>27299</v>
      </c>
      <c r="C6276" t="str">
        <f t="shared" si="97"/>
        <v>27299</v>
      </c>
      <c r="D6276" t="s">
        <v>359</v>
      </c>
      <c r="E6276" t="s">
        <v>4277</v>
      </c>
      <c r="F6276" t="s">
        <v>4331</v>
      </c>
      <c r="G6276" s="144">
        <v>98.176648019999988</v>
      </c>
      <c r="H6276" t="str">
        <f>IF(VLOOKUP(A6276,$J$4:$K$19,2)="Y",IF(G6276&lt;='State Zip Codes'!$P$4,'State Zip Codes'!$P$3,IF(G6276&lt;='State Zip Codes'!$Q$4,'State Zip Codes'!$Q$3,IF(G6276&lt;='State Zip Codes'!$R$4,'State Zip Codes'!$R$3,IF(G6276&lt;='State Zip Codes'!$S$4,'State Zip Codes'!$S$3,IF(G6276&lt;='State Zip Codes'!$T$4,'State Zip Codes'!$T$3,"OUT OF TERRITORY"))))),$U$3)</f>
        <v>Zone 1</v>
      </c>
    </row>
    <row r="6277" spans="1:8" x14ac:dyDescent="0.25">
      <c r="A6277" t="s">
        <v>373</v>
      </c>
      <c r="B6277">
        <v>28456</v>
      </c>
      <c r="C6277" t="str">
        <f t="shared" ref="C6277:C6340" si="98">TRIM(CLEAN(B6277))</f>
        <v>28456</v>
      </c>
      <c r="D6277" t="s">
        <v>359</v>
      </c>
      <c r="E6277" t="s">
        <v>2569</v>
      </c>
      <c r="F6277" t="s">
        <v>4332</v>
      </c>
      <c r="G6277" s="144">
        <v>98.176648019999988</v>
      </c>
      <c r="H6277" t="str">
        <f>IF(VLOOKUP(A6277,$J$4:$K$19,2)="Y",IF(G6277&lt;='State Zip Codes'!$P$4,'State Zip Codes'!$P$3,IF(G6277&lt;='State Zip Codes'!$Q$4,'State Zip Codes'!$Q$3,IF(G6277&lt;='State Zip Codes'!$R$4,'State Zip Codes'!$R$3,IF(G6277&lt;='State Zip Codes'!$S$4,'State Zip Codes'!$S$3,IF(G6277&lt;='State Zip Codes'!$T$4,'State Zip Codes'!$T$3,"OUT OF TERRITORY"))))),$U$3)</f>
        <v>Zone 1</v>
      </c>
    </row>
    <row r="6278" spans="1:8" x14ac:dyDescent="0.25">
      <c r="A6278" t="s">
        <v>373</v>
      </c>
      <c r="B6278">
        <v>27012</v>
      </c>
      <c r="C6278" t="str">
        <f t="shared" si="98"/>
        <v>27012</v>
      </c>
      <c r="D6278" t="s">
        <v>359</v>
      </c>
      <c r="E6278" t="s">
        <v>1984</v>
      </c>
      <c r="F6278" t="s">
        <v>4333</v>
      </c>
      <c r="G6278" s="144">
        <v>98.176648019999988</v>
      </c>
      <c r="H6278" t="str">
        <f>IF(VLOOKUP(A6278,$J$4:$K$19,2)="Y",IF(G6278&lt;='State Zip Codes'!$P$4,'State Zip Codes'!$P$3,IF(G6278&lt;='State Zip Codes'!$Q$4,'State Zip Codes'!$Q$3,IF(G6278&lt;='State Zip Codes'!$R$4,'State Zip Codes'!$R$3,IF(G6278&lt;='State Zip Codes'!$S$4,'State Zip Codes'!$S$3,IF(G6278&lt;='State Zip Codes'!$T$4,'State Zip Codes'!$T$3,"OUT OF TERRITORY"))))),$U$3)</f>
        <v>Zone 1</v>
      </c>
    </row>
    <row r="6279" spans="1:8" x14ac:dyDescent="0.25">
      <c r="A6279" t="s">
        <v>373</v>
      </c>
      <c r="B6279">
        <v>28435</v>
      </c>
      <c r="C6279" t="str">
        <f t="shared" si="98"/>
        <v>28435</v>
      </c>
      <c r="D6279" t="s">
        <v>359</v>
      </c>
      <c r="E6279" t="s">
        <v>4292</v>
      </c>
      <c r="F6279" t="s">
        <v>3867</v>
      </c>
      <c r="G6279" s="144">
        <v>98.176648019999988</v>
      </c>
      <c r="H6279" t="str">
        <f>IF(VLOOKUP(A6279,$J$4:$K$19,2)="Y",IF(G6279&lt;='State Zip Codes'!$P$4,'State Zip Codes'!$P$3,IF(G6279&lt;='State Zip Codes'!$Q$4,'State Zip Codes'!$Q$3,IF(G6279&lt;='State Zip Codes'!$R$4,'State Zip Codes'!$R$3,IF(G6279&lt;='State Zip Codes'!$S$4,'State Zip Codes'!$S$3,IF(G6279&lt;='State Zip Codes'!$T$4,'State Zip Codes'!$T$3,"OUT OF TERRITORY"))))),$U$3)</f>
        <v>Zone 1</v>
      </c>
    </row>
    <row r="6280" spans="1:8" x14ac:dyDescent="0.25">
      <c r="A6280" t="s">
        <v>373</v>
      </c>
      <c r="B6280">
        <v>27846</v>
      </c>
      <c r="C6280" t="str">
        <f t="shared" si="98"/>
        <v>27846</v>
      </c>
      <c r="D6280" t="s">
        <v>359</v>
      </c>
      <c r="E6280" t="s">
        <v>976</v>
      </c>
      <c r="F6280" t="s">
        <v>4334</v>
      </c>
      <c r="G6280" s="144">
        <v>98.176648019999988</v>
      </c>
      <c r="H6280" t="str">
        <f>IF(VLOOKUP(A6280,$J$4:$K$19,2)="Y",IF(G6280&lt;='State Zip Codes'!$P$4,'State Zip Codes'!$P$3,IF(G6280&lt;='State Zip Codes'!$Q$4,'State Zip Codes'!$Q$3,IF(G6280&lt;='State Zip Codes'!$R$4,'State Zip Codes'!$R$3,IF(G6280&lt;='State Zip Codes'!$S$4,'State Zip Codes'!$S$3,IF(G6280&lt;='State Zip Codes'!$T$4,'State Zip Codes'!$T$3,"OUT OF TERRITORY"))))),$U$3)</f>
        <v>Zone 1</v>
      </c>
    </row>
    <row r="6281" spans="1:8" x14ac:dyDescent="0.25">
      <c r="A6281" t="s">
        <v>373</v>
      </c>
      <c r="B6281">
        <v>27855</v>
      </c>
      <c r="C6281" t="str">
        <f t="shared" si="98"/>
        <v>27855</v>
      </c>
      <c r="D6281" t="s">
        <v>359</v>
      </c>
      <c r="E6281" t="s">
        <v>4328</v>
      </c>
      <c r="F6281" t="s">
        <v>4335</v>
      </c>
      <c r="G6281" s="144">
        <v>98.176648019999988</v>
      </c>
      <c r="H6281" t="str">
        <f>IF(VLOOKUP(A6281,$J$4:$K$19,2)="Y",IF(G6281&lt;='State Zip Codes'!$P$4,'State Zip Codes'!$P$3,IF(G6281&lt;='State Zip Codes'!$Q$4,'State Zip Codes'!$Q$3,IF(G6281&lt;='State Zip Codes'!$R$4,'State Zip Codes'!$R$3,IF(G6281&lt;='State Zip Codes'!$S$4,'State Zip Codes'!$S$3,IF(G6281&lt;='State Zip Codes'!$T$4,'State Zip Codes'!$T$3,"OUT OF TERRITORY"))))),$U$3)</f>
        <v>Zone 1</v>
      </c>
    </row>
    <row r="6282" spans="1:8" x14ac:dyDescent="0.25">
      <c r="A6282" t="s">
        <v>373</v>
      </c>
      <c r="B6282">
        <v>28562</v>
      </c>
      <c r="C6282" t="str">
        <f t="shared" si="98"/>
        <v>28562</v>
      </c>
      <c r="D6282" t="s">
        <v>359</v>
      </c>
      <c r="E6282" t="s">
        <v>4270</v>
      </c>
      <c r="F6282" t="s">
        <v>4336</v>
      </c>
      <c r="G6282" s="144">
        <v>98.798019209999993</v>
      </c>
      <c r="H6282" t="str">
        <f>IF(VLOOKUP(A6282,$J$4:$K$19,2)="Y",IF(G6282&lt;='State Zip Codes'!$P$4,'State Zip Codes'!$P$3,IF(G6282&lt;='State Zip Codes'!$Q$4,'State Zip Codes'!$Q$3,IF(G6282&lt;='State Zip Codes'!$R$4,'State Zip Codes'!$R$3,IF(G6282&lt;='State Zip Codes'!$S$4,'State Zip Codes'!$S$3,IF(G6282&lt;='State Zip Codes'!$T$4,'State Zip Codes'!$T$3,"OUT OF TERRITORY"))))),$U$3)</f>
        <v>Zone 1</v>
      </c>
    </row>
    <row r="6283" spans="1:8" x14ac:dyDescent="0.25">
      <c r="A6283" t="s">
        <v>373</v>
      </c>
      <c r="B6283">
        <v>28146</v>
      </c>
      <c r="C6283" t="str">
        <f t="shared" si="98"/>
        <v>28146</v>
      </c>
      <c r="D6283" t="s">
        <v>359</v>
      </c>
      <c r="E6283" t="s">
        <v>3211</v>
      </c>
      <c r="F6283" t="s">
        <v>4337</v>
      </c>
      <c r="G6283" s="144">
        <v>99.419390399999997</v>
      </c>
      <c r="H6283" t="str">
        <f>IF(VLOOKUP(A6283,$J$4:$K$19,2)="Y",IF(G6283&lt;='State Zip Codes'!$P$4,'State Zip Codes'!$P$3,IF(G6283&lt;='State Zip Codes'!$Q$4,'State Zip Codes'!$Q$3,IF(G6283&lt;='State Zip Codes'!$R$4,'State Zip Codes'!$R$3,IF(G6283&lt;='State Zip Codes'!$S$4,'State Zip Codes'!$S$3,IF(G6283&lt;='State Zip Codes'!$T$4,'State Zip Codes'!$T$3,"OUT OF TERRITORY"))))),$U$3)</f>
        <v>Zone 1</v>
      </c>
    </row>
    <row r="6284" spans="1:8" x14ac:dyDescent="0.25">
      <c r="A6284" t="s">
        <v>373</v>
      </c>
      <c r="B6284">
        <v>27016</v>
      </c>
      <c r="C6284" t="str">
        <f t="shared" si="98"/>
        <v>27016</v>
      </c>
      <c r="D6284" t="s">
        <v>359</v>
      </c>
      <c r="E6284" t="s">
        <v>4263</v>
      </c>
      <c r="F6284" t="s">
        <v>4338</v>
      </c>
      <c r="G6284" s="144">
        <v>99.419390399999997</v>
      </c>
      <c r="H6284" t="str">
        <f>IF(VLOOKUP(A6284,$J$4:$K$19,2)="Y",IF(G6284&lt;='State Zip Codes'!$P$4,'State Zip Codes'!$P$3,IF(G6284&lt;='State Zip Codes'!$Q$4,'State Zip Codes'!$Q$3,IF(G6284&lt;='State Zip Codes'!$R$4,'State Zip Codes'!$R$3,IF(G6284&lt;='State Zip Codes'!$S$4,'State Zip Codes'!$S$3,IF(G6284&lt;='State Zip Codes'!$T$4,'State Zip Codes'!$T$3,"OUT OF TERRITORY"))))),$U$3)</f>
        <v>Zone 1</v>
      </c>
    </row>
    <row r="6285" spans="1:8" x14ac:dyDescent="0.25">
      <c r="A6285" t="s">
        <v>373</v>
      </c>
      <c r="B6285">
        <v>28450</v>
      </c>
      <c r="C6285" t="str">
        <f t="shared" si="98"/>
        <v>28450</v>
      </c>
      <c r="D6285" t="s">
        <v>359</v>
      </c>
      <c r="E6285" t="s">
        <v>2569</v>
      </c>
      <c r="F6285" t="s">
        <v>4339</v>
      </c>
      <c r="G6285" s="144">
        <v>99.419390399999997</v>
      </c>
      <c r="H6285" t="str">
        <f>IF(VLOOKUP(A6285,$J$4:$K$19,2)="Y",IF(G6285&lt;='State Zip Codes'!$P$4,'State Zip Codes'!$P$3,IF(G6285&lt;='State Zip Codes'!$Q$4,'State Zip Codes'!$Q$3,IF(G6285&lt;='State Zip Codes'!$R$4,'State Zip Codes'!$R$3,IF(G6285&lt;='State Zip Codes'!$S$4,'State Zip Codes'!$S$3,IF(G6285&lt;='State Zip Codes'!$T$4,'State Zip Codes'!$T$3,"OUT OF TERRITORY"))))),$U$3)</f>
        <v>Zone 1</v>
      </c>
    </row>
    <row r="6286" spans="1:8" x14ac:dyDescent="0.25">
      <c r="A6286" t="s">
        <v>373</v>
      </c>
      <c r="B6286">
        <v>28545</v>
      </c>
      <c r="C6286" t="str">
        <f t="shared" si="98"/>
        <v>28545</v>
      </c>
      <c r="D6286" t="s">
        <v>359</v>
      </c>
      <c r="E6286" t="s">
        <v>4298</v>
      </c>
      <c r="F6286" t="s">
        <v>4340</v>
      </c>
      <c r="G6286" s="144">
        <v>99.419390399999997</v>
      </c>
      <c r="H6286" t="str">
        <f>IF(VLOOKUP(A6286,$J$4:$K$19,2)="Y",IF(G6286&lt;='State Zip Codes'!$P$4,'State Zip Codes'!$P$3,IF(G6286&lt;='State Zip Codes'!$Q$4,'State Zip Codes'!$Q$3,IF(G6286&lt;='State Zip Codes'!$R$4,'State Zip Codes'!$R$3,IF(G6286&lt;='State Zip Codes'!$S$4,'State Zip Codes'!$S$3,IF(G6286&lt;='State Zip Codes'!$T$4,'State Zip Codes'!$T$3,"OUT OF TERRITORY"))))),$U$3)</f>
        <v>Zone 1</v>
      </c>
    </row>
    <row r="6287" spans="1:8" x14ac:dyDescent="0.25">
      <c r="A6287" t="s">
        <v>373</v>
      </c>
      <c r="B6287">
        <v>28457</v>
      </c>
      <c r="C6287" t="str">
        <f t="shared" si="98"/>
        <v>28457</v>
      </c>
      <c r="D6287" t="s">
        <v>359</v>
      </c>
      <c r="E6287" t="s">
        <v>4292</v>
      </c>
      <c r="F6287" t="s">
        <v>4341</v>
      </c>
      <c r="G6287" s="144">
        <v>99.419390399999997</v>
      </c>
      <c r="H6287" t="str">
        <f>IF(VLOOKUP(A6287,$J$4:$K$19,2)="Y",IF(G6287&lt;='State Zip Codes'!$P$4,'State Zip Codes'!$P$3,IF(G6287&lt;='State Zip Codes'!$Q$4,'State Zip Codes'!$Q$3,IF(G6287&lt;='State Zip Codes'!$R$4,'State Zip Codes'!$R$3,IF(G6287&lt;='State Zip Codes'!$S$4,'State Zip Codes'!$S$3,IF(G6287&lt;='State Zip Codes'!$T$4,'State Zip Codes'!$T$3,"OUT OF TERRITORY"))))),$U$3)</f>
        <v>Zone 1</v>
      </c>
    </row>
    <row r="6288" spans="1:8" x14ac:dyDescent="0.25">
      <c r="A6288" t="s">
        <v>373</v>
      </c>
      <c r="B6288">
        <v>27814</v>
      </c>
      <c r="C6288" t="str">
        <f t="shared" si="98"/>
        <v>27814</v>
      </c>
      <c r="D6288" t="s">
        <v>359</v>
      </c>
      <c r="E6288" t="s">
        <v>4310</v>
      </c>
      <c r="F6288" t="s">
        <v>4342</v>
      </c>
      <c r="G6288" s="144">
        <v>100.04076158999999</v>
      </c>
      <c r="H6288" t="str">
        <f>IF(VLOOKUP(A6288,$J$4:$K$19,2)="Y",IF(G6288&lt;='State Zip Codes'!$P$4,'State Zip Codes'!$P$3,IF(G6288&lt;='State Zip Codes'!$Q$4,'State Zip Codes'!$Q$3,IF(G6288&lt;='State Zip Codes'!$R$4,'State Zip Codes'!$R$3,IF(G6288&lt;='State Zip Codes'!$S$4,'State Zip Codes'!$S$3,IF(G6288&lt;='State Zip Codes'!$T$4,'State Zip Codes'!$T$3,"OUT OF TERRITORY"))))),$U$3)</f>
        <v>Zone 1</v>
      </c>
    </row>
    <row r="6289" spans="1:8" x14ac:dyDescent="0.25">
      <c r="A6289" t="s">
        <v>373</v>
      </c>
      <c r="B6289">
        <v>28119</v>
      </c>
      <c r="C6289" t="str">
        <f t="shared" si="98"/>
        <v>28119</v>
      </c>
      <c r="D6289" t="s">
        <v>359</v>
      </c>
      <c r="E6289" t="s">
        <v>4314</v>
      </c>
      <c r="F6289" t="s">
        <v>4343</v>
      </c>
      <c r="G6289" s="144">
        <v>100.04076158999999</v>
      </c>
      <c r="H6289" t="str">
        <f>IF(VLOOKUP(A6289,$J$4:$K$19,2)="Y",IF(G6289&lt;='State Zip Codes'!$P$4,'State Zip Codes'!$P$3,IF(G6289&lt;='State Zip Codes'!$Q$4,'State Zip Codes'!$Q$3,IF(G6289&lt;='State Zip Codes'!$R$4,'State Zip Codes'!$R$3,IF(G6289&lt;='State Zip Codes'!$S$4,'State Zip Codes'!$S$3,IF(G6289&lt;='State Zip Codes'!$T$4,'State Zip Codes'!$T$3,"OUT OF TERRITORY"))))),$U$3)</f>
        <v>Zone 1</v>
      </c>
    </row>
    <row r="6290" spans="1:8" x14ac:dyDescent="0.25">
      <c r="A6290" t="s">
        <v>373</v>
      </c>
      <c r="B6290">
        <v>28159</v>
      </c>
      <c r="C6290" t="str">
        <f t="shared" si="98"/>
        <v>28159</v>
      </c>
      <c r="D6290" t="s">
        <v>359</v>
      </c>
      <c r="E6290" t="s">
        <v>3211</v>
      </c>
      <c r="F6290" t="s">
        <v>1218</v>
      </c>
      <c r="G6290" s="144">
        <v>100.66213277999999</v>
      </c>
      <c r="H6290" t="str">
        <f>IF(VLOOKUP(A6290,$J$4:$K$19,2)="Y",IF(G6290&lt;='State Zip Codes'!$P$4,'State Zip Codes'!$P$3,IF(G6290&lt;='State Zip Codes'!$Q$4,'State Zip Codes'!$Q$3,IF(G6290&lt;='State Zip Codes'!$R$4,'State Zip Codes'!$R$3,IF(G6290&lt;='State Zip Codes'!$S$4,'State Zip Codes'!$S$3,IF(G6290&lt;='State Zip Codes'!$T$4,'State Zip Codes'!$T$3,"OUT OF TERRITORY"))))),$U$3)</f>
        <v>Zone 1</v>
      </c>
    </row>
    <row r="6291" spans="1:8" x14ac:dyDescent="0.25">
      <c r="A6291" t="s">
        <v>373</v>
      </c>
      <c r="B6291">
        <v>27040</v>
      </c>
      <c r="C6291" t="str">
        <f t="shared" si="98"/>
        <v>27040</v>
      </c>
      <c r="D6291" t="s">
        <v>359</v>
      </c>
      <c r="E6291" t="s">
        <v>1984</v>
      </c>
      <c r="F6291" t="s">
        <v>4344</v>
      </c>
      <c r="G6291" s="144">
        <v>100.66213277999999</v>
      </c>
      <c r="H6291" t="str">
        <f>IF(VLOOKUP(A6291,$J$4:$K$19,2)="Y",IF(G6291&lt;='State Zip Codes'!$P$4,'State Zip Codes'!$P$3,IF(G6291&lt;='State Zip Codes'!$Q$4,'State Zip Codes'!$Q$3,IF(G6291&lt;='State Zip Codes'!$R$4,'State Zip Codes'!$R$3,IF(G6291&lt;='State Zip Codes'!$S$4,'State Zip Codes'!$S$3,IF(G6291&lt;='State Zip Codes'!$T$4,'State Zip Codes'!$T$3,"OUT OF TERRITORY"))))),$U$3)</f>
        <v>Zone 1</v>
      </c>
    </row>
    <row r="6292" spans="1:8" x14ac:dyDescent="0.25">
      <c r="A6292" t="s">
        <v>373</v>
      </c>
      <c r="B6292">
        <v>27022</v>
      </c>
      <c r="C6292" t="str">
        <f t="shared" si="98"/>
        <v>27022</v>
      </c>
      <c r="D6292" t="s">
        <v>359</v>
      </c>
      <c r="E6292" t="s">
        <v>4263</v>
      </c>
      <c r="F6292" t="s">
        <v>4345</v>
      </c>
      <c r="G6292" s="144">
        <v>100.66213277999999</v>
      </c>
      <c r="H6292" t="str">
        <f>IF(VLOOKUP(A6292,$J$4:$K$19,2)="Y",IF(G6292&lt;='State Zip Codes'!$P$4,'State Zip Codes'!$P$3,IF(G6292&lt;='State Zip Codes'!$Q$4,'State Zip Codes'!$Q$3,IF(G6292&lt;='State Zip Codes'!$R$4,'State Zip Codes'!$R$3,IF(G6292&lt;='State Zip Codes'!$S$4,'State Zip Codes'!$S$3,IF(G6292&lt;='State Zip Codes'!$T$4,'State Zip Codes'!$T$3,"OUT OF TERRITORY"))))),$U$3)</f>
        <v>Zone 1</v>
      </c>
    </row>
    <row r="6293" spans="1:8" x14ac:dyDescent="0.25">
      <c r="A6293" t="s">
        <v>373</v>
      </c>
      <c r="B6293">
        <v>28431</v>
      </c>
      <c r="C6293" t="str">
        <f t="shared" si="98"/>
        <v>28431</v>
      </c>
      <c r="D6293" t="s">
        <v>359</v>
      </c>
      <c r="E6293" t="s">
        <v>2569</v>
      </c>
      <c r="F6293" t="s">
        <v>4346</v>
      </c>
      <c r="G6293" s="144">
        <v>101.28350397</v>
      </c>
      <c r="H6293" t="str">
        <f>IF(VLOOKUP(A6293,$J$4:$K$19,2)="Y",IF(G6293&lt;='State Zip Codes'!$P$4,'State Zip Codes'!$P$3,IF(G6293&lt;='State Zip Codes'!$Q$4,'State Zip Codes'!$Q$3,IF(G6293&lt;='State Zip Codes'!$R$4,'State Zip Codes'!$R$3,IF(G6293&lt;='State Zip Codes'!$S$4,'State Zip Codes'!$S$3,IF(G6293&lt;='State Zip Codes'!$T$4,'State Zip Codes'!$T$3,"OUT OF TERRITORY"))))),$U$3)</f>
        <v>Zone 1</v>
      </c>
    </row>
    <row r="6294" spans="1:8" x14ac:dyDescent="0.25">
      <c r="A6294" t="s">
        <v>373</v>
      </c>
      <c r="B6294">
        <v>28543</v>
      </c>
      <c r="C6294" t="str">
        <f t="shared" si="98"/>
        <v>28543</v>
      </c>
      <c r="D6294" t="s">
        <v>359</v>
      </c>
      <c r="E6294" t="s">
        <v>4298</v>
      </c>
      <c r="F6294" t="s">
        <v>4347</v>
      </c>
      <c r="G6294" s="144">
        <v>101.28350397</v>
      </c>
      <c r="H6294" t="str">
        <f>IF(VLOOKUP(A6294,$J$4:$K$19,2)="Y",IF(G6294&lt;='State Zip Codes'!$P$4,'State Zip Codes'!$P$3,IF(G6294&lt;='State Zip Codes'!$Q$4,'State Zip Codes'!$Q$3,IF(G6294&lt;='State Zip Codes'!$R$4,'State Zip Codes'!$R$3,IF(G6294&lt;='State Zip Codes'!$S$4,'State Zip Codes'!$S$3,IF(G6294&lt;='State Zip Codes'!$T$4,'State Zip Codes'!$T$3,"OUT OF TERRITORY"))))),$U$3)</f>
        <v>Zone 1</v>
      </c>
    </row>
    <row r="6295" spans="1:8" x14ac:dyDescent="0.25">
      <c r="A6295" t="s">
        <v>373</v>
      </c>
      <c r="B6295">
        <v>28144</v>
      </c>
      <c r="C6295" t="str">
        <f t="shared" si="98"/>
        <v>28144</v>
      </c>
      <c r="D6295" t="s">
        <v>359</v>
      </c>
      <c r="E6295" t="s">
        <v>3211</v>
      </c>
      <c r="F6295" t="s">
        <v>4337</v>
      </c>
      <c r="G6295" s="144">
        <v>101.28350397</v>
      </c>
      <c r="H6295" t="str">
        <f>IF(VLOOKUP(A6295,$J$4:$K$19,2)="Y",IF(G6295&lt;='State Zip Codes'!$P$4,'State Zip Codes'!$P$3,IF(G6295&lt;='State Zip Codes'!$Q$4,'State Zip Codes'!$Q$3,IF(G6295&lt;='State Zip Codes'!$R$4,'State Zip Codes'!$R$3,IF(G6295&lt;='State Zip Codes'!$S$4,'State Zip Codes'!$S$3,IF(G6295&lt;='State Zip Codes'!$T$4,'State Zip Codes'!$T$3,"OUT OF TERRITORY"))))),$U$3)</f>
        <v>Zone 1</v>
      </c>
    </row>
    <row r="6296" spans="1:8" x14ac:dyDescent="0.25">
      <c r="A6296" t="s">
        <v>373</v>
      </c>
      <c r="B6296">
        <v>27006</v>
      </c>
      <c r="C6296" t="str">
        <f t="shared" si="98"/>
        <v>27006</v>
      </c>
      <c r="D6296" t="s">
        <v>359</v>
      </c>
      <c r="E6296" t="s">
        <v>4348</v>
      </c>
      <c r="F6296" t="s">
        <v>4349</v>
      </c>
      <c r="G6296" s="144">
        <v>101.28350397</v>
      </c>
      <c r="H6296" t="str">
        <f>IF(VLOOKUP(A6296,$J$4:$K$19,2)="Y",IF(G6296&lt;='State Zip Codes'!$P$4,'State Zip Codes'!$P$3,IF(G6296&lt;='State Zip Codes'!$Q$4,'State Zip Codes'!$Q$3,IF(G6296&lt;='State Zip Codes'!$R$4,'State Zip Codes'!$R$3,IF(G6296&lt;='State Zip Codes'!$S$4,'State Zip Codes'!$S$3,IF(G6296&lt;='State Zip Codes'!$T$4,'State Zip Codes'!$T$3,"OUT OF TERRITORY"))))),$U$3)</f>
        <v>Zone 1</v>
      </c>
    </row>
    <row r="6297" spans="1:8" x14ac:dyDescent="0.25">
      <c r="A6297" t="s">
        <v>373</v>
      </c>
      <c r="B6297">
        <v>28135</v>
      </c>
      <c r="C6297" t="str">
        <f t="shared" si="98"/>
        <v>28135</v>
      </c>
      <c r="D6297" t="s">
        <v>359</v>
      </c>
      <c r="E6297" t="s">
        <v>4314</v>
      </c>
      <c r="F6297" t="s">
        <v>4350</v>
      </c>
      <c r="G6297" s="144">
        <v>101.90487515999999</v>
      </c>
      <c r="H6297" t="str">
        <f>IF(VLOOKUP(A6297,$J$4:$K$19,2)="Y",IF(G6297&lt;='State Zip Codes'!$P$4,'State Zip Codes'!$P$3,IF(G6297&lt;='State Zip Codes'!$Q$4,'State Zip Codes'!$Q$3,IF(G6297&lt;='State Zip Codes'!$R$4,'State Zip Codes'!$R$3,IF(G6297&lt;='State Zip Codes'!$S$4,'State Zip Codes'!$S$3,IF(G6297&lt;='State Zip Codes'!$T$4,'State Zip Codes'!$T$3,"OUT OF TERRITORY"))))),$U$3)</f>
        <v>Zone 1</v>
      </c>
    </row>
    <row r="6298" spans="1:8" x14ac:dyDescent="0.25">
      <c r="A6298" t="s">
        <v>373</v>
      </c>
      <c r="B6298">
        <v>28555</v>
      </c>
      <c r="C6298" t="str">
        <f t="shared" si="98"/>
        <v>28555</v>
      </c>
      <c r="D6298" t="s">
        <v>359</v>
      </c>
      <c r="E6298" t="s">
        <v>4274</v>
      </c>
      <c r="F6298" t="s">
        <v>3160</v>
      </c>
      <c r="G6298" s="144">
        <v>101.90487515999999</v>
      </c>
      <c r="H6298" t="str">
        <f>IF(VLOOKUP(A6298,$J$4:$K$19,2)="Y",IF(G6298&lt;='State Zip Codes'!$P$4,'State Zip Codes'!$P$3,IF(G6298&lt;='State Zip Codes'!$Q$4,'State Zip Codes'!$Q$3,IF(G6298&lt;='State Zip Codes'!$R$4,'State Zip Codes'!$R$3,IF(G6298&lt;='State Zip Codes'!$S$4,'State Zip Codes'!$S$3,IF(G6298&lt;='State Zip Codes'!$T$4,'State Zip Codes'!$T$3,"OUT OF TERRITORY"))))),$U$3)</f>
        <v>Zone 1</v>
      </c>
    </row>
    <row r="6299" spans="1:8" x14ac:dyDescent="0.25">
      <c r="A6299" t="s">
        <v>373</v>
      </c>
      <c r="B6299">
        <v>27818</v>
      </c>
      <c r="C6299" t="str">
        <f t="shared" si="98"/>
        <v>27818</v>
      </c>
      <c r="D6299" t="s">
        <v>359</v>
      </c>
      <c r="E6299" t="s">
        <v>4328</v>
      </c>
      <c r="F6299" t="s">
        <v>4351</v>
      </c>
      <c r="G6299" s="144">
        <v>101.90487515999999</v>
      </c>
      <c r="H6299" t="str">
        <f>IF(VLOOKUP(A6299,$J$4:$K$19,2)="Y",IF(G6299&lt;='State Zip Codes'!$P$4,'State Zip Codes'!$P$3,IF(G6299&lt;='State Zip Codes'!$Q$4,'State Zip Codes'!$Q$3,IF(G6299&lt;='State Zip Codes'!$R$4,'State Zip Codes'!$R$3,IF(G6299&lt;='State Zip Codes'!$S$4,'State Zip Codes'!$S$3,IF(G6299&lt;='State Zip Codes'!$T$4,'State Zip Codes'!$T$3,"OUT OF TERRITORY"))))),$U$3)</f>
        <v>Zone 1</v>
      </c>
    </row>
    <row r="6300" spans="1:8" x14ac:dyDescent="0.25">
      <c r="A6300" t="s">
        <v>373</v>
      </c>
      <c r="B6300">
        <v>27021</v>
      </c>
      <c r="C6300" t="str">
        <f t="shared" si="98"/>
        <v>27021</v>
      </c>
      <c r="D6300" t="s">
        <v>359</v>
      </c>
      <c r="E6300" t="s">
        <v>4263</v>
      </c>
      <c r="F6300" t="s">
        <v>4352</v>
      </c>
      <c r="G6300" s="144">
        <v>101.90487515999999</v>
      </c>
      <c r="H6300" t="str">
        <f>IF(VLOOKUP(A6300,$J$4:$K$19,2)="Y",IF(G6300&lt;='State Zip Codes'!$P$4,'State Zip Codes'!$P$3,IF(G6300&lt;='State Zip Codes'!$Q$4,'State Zip Codes'!$Q$3,IF(G6300&lt;='State Zip Codes'!$R$4,'State Zip Codes'!$R$3,IF(G6300&lt;='State Zip Codes'!$S$4,'State Zip Codes'!$S$3,IF(G6300&lt;='State Zip Codes'!$T$4,'State Zip Codes'!$T$3,"OUT OF TERRITORY"))))),$U$3)</f>
        <v>Zone 1</v>
      </c>
    </row>
    <row r="6301" spans="1:8" x14ac:dyDescent="0.25">
      <c r="A6301" t="s">
        <v>373</v>
      </c>
      <c r="B6301">
        <v>28129</v>
      </c>
      <c r="C6301" t="str">
        <f t="shared" si="98"/>
        <v>28129</v>
      </c>
      <c r="D6301" t="s">
        <v>359</v>
      </c>
      <c r="E6301" t="s">
        <v>4309</v>
      </c>
      <c r="F6301" t="s">
        <v>4353</v>
      </c>
      <c r="G6301" s="144">
        <v>102.52624634999999</v>
      </c>
      <c r="H6301" t="str">
        <f>IF(VLOOKUP(A6301,$J$4:$K$19,2)="Y",IF(G6301&lt;='State Zip Codes'!$P$4,'State Zip Codes'!$P$3,IF(G6301&lt;='State Zip Codes'!$Q$4,'State Zip Codes'!$Q$3,IF(G6301&lt;='State Zip Codes'!$R$4,'State Zip Codes'!$R$3,IF(G6301&lt;='State Zip Codes'!$S$4,'State Zip Codes'!$S$3,IF(G6301&lt;='State Zip Codes'!$T$4,'State Zip Codes'!$T$3,"OUT OF TERRITORY"))))),$U$3)</f>
        <v>Zone 1</v>
      </c>
    </row>
    <row r="6302" spans="1:8" x14ac:dyDescent="0.25">
      <c r="A6302" t="s">
        <v>373</v>
      </c>
      <c r="B6302">
        <v>28124</v>
      </c>
      <c r="C6302" t="str">
        <f t="shared" si="98"/>
        <v>28124</v>
      </c>
      <c r="D6302" t="s">
        <v>359</v>
      </c>
      <c r="E6302" t="s">
        <v>4354</v>
      </c>
      <c r="F6302" t="s">
        <v>4355</v>
      </c>
      <c r="G6302" s="144">
        <v>103.14761754</v>
      </c>
      <c r="H6302" t="str">
        <f>IF(VLOOKUP(A6302,$J$4:$K$19,2)="Y",IF(G6302&lt;='State Zip Codes'!$P$4,'State Zip Codes'!$P$3,IF(G6302&lt;='State Zip Codes'!$Q$4,'State Zip Codes'!$Q$3,IF(G6302&lt;='State Zip Codes'!$R$4,'State Zip Codes'!$R$3,IF(G6302&lt;='State Zip Codes'!$S$4,'State Zip Codes'!$S$3,IF(G6302&lt;='State Zip Codes'!$T$4,'State Zip Codes'!$T$3,"OUT OF TERRITORY"))))),$U$3)</f>
        <v>Zone 1</v>
      </c>
    </row>
    <row r="6303" spans="1:8" x14ac:dyDescent="0.25">
      <c r="A6303" t="s">
        <v>373</v>
      </c>
      <c r="B6303">
        <v>27023</v>
      </c>
      <c r="C6303" t="str">
        <f t="shared" si="98"/>
        <v>27023</v>
      </c>
      <c r="D6303" t="s">
        <v>359</v>
      </c>
      <c r="E6303" t="s">
        <v>1984</v>
      </c>
      <c r="F6303" t="s">
        <v>1183</v>
      </c>
      <c r="G6303" s="144">
        <v>103.14761754</v>
      </c>
      <c r="H6303" t="str">
        <f>IF(VLOOKUP(A6303,$J$4:$K$19,2)="Y",IF(G6303&lt;='State Zip Codes'!$P$4,'State Zip Codes'!$P$3,IF(G6303&lt;='State Zip Codes'!$Q$4,'State Zip Codes'!$Q$3,IF(G6303&lt;='State Zip Codes'!$R$4,'State Zip Codes'!$R$3,IF(G6303&lt;='State Zip Codes'!$S$4,'State Zip Codes'!$S$3,IF(G6303&lt;='State Zip Codes'!$T$4,'State Zip Codes'!$T$3,"OUT OF TERRITORY"))))),$U$3)</f>
        <v>Zone 1</v>
      </c>
    </row>
    <row r="6304" spans="1:8" x14ac:dyDescent="0.25">
      <c r="A6304" t="s">
        <v>373</v>
      </c>
      <c r="B6304">
        <v>27050</v>
      </c>
      <c r="C6304" t="str">
        <f t="shared" si="98"/>
        <v>27050</v>
      </c>
      <c r="D6304" t="s">
        <v>359</v>
      </c>
      <c r="E6304" t="s">
        <v>1984</v>
      </c>
      <c r="F6304" t="s">
        <v>4356</v>
      </c>
      <c r="G6304" s="144">
        <v>103.14761754</v>
      </c>
      <c r="H6304" t="str">
        <f>IF(VLOOKUP(A6304,$J$4:$K$19,2)="Y",IF(G6304&lt;='State Zip Codes'!$P$4,'State Zip Codes'!$P$3,IF(G6304&lt;='State Zip Codes'!$Q$4,'State Zip Codes'!$Q$3,IF(G6304&lt;='State Zip Codes'!$R$4,'State Zip Codes'!$R$3,IF(G6304&lt;='State Zip Codes'!$S$4,'State Zip Codes'!$S$3,IF(G6304&lt;='State Zip Codes'!$T$4,'State Zip Codes'!$T$3,"OUT OF TERRITORY"))))),$U$3)</f>
        <v>Zone 1</v>
      </c>
    </row>
    <row r="6305" spans="1:8" x14ac:dyDescent="0.25">
      <c r="A6305" t="s">
        <v>373</v>
      </c>
      <c r="B6305">
        <v>27865</v>
      </c>
      <c r="C6305" t="str">
        <f t="shared" si="98"/>
        <v>27865</v>
      </c>
      <c r="D6305" t="s">
        <v>359</v>
      </c>
      <c r="E6305" t="s">
        <v>4310</v>
      </c>
      <c r="F6305" t="s">
        <v>4357</v>
      </c>
      <c r="G6305" s="144">
        <v>103.14761754</v>
      </c>
      <c r="H6305" t="str">
        <f>IF(VLOOKUP(A6305,$J$4:$K$19,2)="Y",IF(G6305&lt;='State Zip Codes'!$P$4,'State Zip Codes'!$P$3,IF(G6305&lt;='State Zip Codes'!$Q$4,'State Zip Codes'!$Q$3,IF(G6305&lt;='State Zip Codes'!$R$4,'State Zip Codes'!$R$3,IF(G6305&lt;='State Zip Codes'!$S$4,'State Zip Codes'!$S$3,IF(G6305&lt;='State Zip Codes'!$T$4,'State Zip Codes'!$T$3,"OUT OF TERRITORY"))))),$U$3)</f>
        <v>Zone 1</v>
      </c>
    </row>
    <row r="6306" spans="1:8" x14ac:dyDescent="0.25">
      <c r="A6306" t="s">
        <v>373</v>
      </c>
      <c r="B6306">
        <v>28472</v>
      </c>
      <c r="C6306" t="str">
        <f t="shared" si="98"/>
        <v>28472</v>
      </c>
      <c r="D6306" t="s">
        <v>359</v>
      </c>
      <c r="E6306" t="s">
        <v>2569</v>
      </c>
      <c r="F6306" t="s">
        <v>4358</v>
      </c>
      <c r="G6306" s="144">
        <v>103.14761754</v>
      </c>
      <c r="H6306" t="str">
        <f>IF(VLOOKUP(A6306,$J$4:$K$19,2)="Y",IF(G6306&lt;='State Zip Codes'!$P$4,'State Zip Codes'!$P$3,IF(G6306&lt;='State Zip Codes'!$Q$4,'State Zip Codes'!$Q$3,IF(G6306&lt;='State Zip Codes'!$R$4,'State Zip Codes'!$R$3,IF(G6306&lt;='State Zip Codes'!$S$4,'State Zip Codes'!$S$3,IF(G6306&lt;='State Zip Codes'!$T$4,'State Zip Codes'!$T$3,"OUT OF TERRITORY"))))),$U$3)</f>
        <v>Zone 1</v>
      </c>
    </row>
    <row r="6307" spans="1:8" x14ac:dyDescent="0.25">
      <c r="A6307" t="s">
        <v>373</v>
      </c>
      <c r="B6307">
        <v>28442</v>
      </c>
      <c r="C6307" t="str">
        <f t="shared" si="98"/>
        <v>28442</v>
      </c>
      <c r="D6307" t="s">
        <v>359</v>
      </c>
      <c r="E6307" t="s">
        <v>2569</v>
      </c>
      <c r="F6307" t="s">
        <v>4359</v>
      </c>
      <c r="G6307" s="144">
        <v>103.76898872999999</v>
      </c>
      <c r="H6307" t="str">
        <f>IF(VLOOKUP(A6307,$J$4:$K$19,2)="Y",IF(G6307&lt;='State Zip Codes'!$P$4,'State Zip Codes'!$P$3,IF(G6307&lt;='State Zip Codes'!$Q$4,'State Zip Codes'!$Q$3,IF(G6307&lt;='State Zip Codes'!$R$4,'State Zip Codes'!$R$3,IF(G6307&lt;='State Zip Codes'!$S$4,'State Zip Codes'!$S$3,IF(G6307&lt;='State Zip Codes'!$T$4,'State Zip Codes'!$T$3,"OUT OF TERRITORY"))))),$U$3)</f>
        <v>Zone 1</v>
      </c>
    </row>
    <row r="6308" spans="1:8" x14ac:dyDescent="0.25">
      <c r="A6308" t="s">
        <v>373</v>
      </c>
      <c r="B6308">
        <v>28138</v>
      </c>
      <c r="C6308" t="str">
        <f t="shared" si="98"/>
        <v>28138</v>
      </c>
      <c r="D6308" t="s">
        <v>359</v>
      </c>
      <c r="E6308" t="s">
        <v>3211</v>
      </c>
      <c r="F6308" t="s">
        <v>4360</v>
      </c>
      <c r="G6308" s="144">
        <v>103.76898872999999</v>
      </c>
      <c r="H6308" t="str">
        <f>IF(VLOOKUP(A6308,$J$4:$K$19,2)="Y",IF(G6308&lt;='State Zip Codes'!$P$4,'State Zip Codes'!$P$3,IF(G6308&lt;='State Zip Codes'!$Q$4,'State Zip Codes'!$Q$3,IF(G6308&lt;='State Zip Codes'!$R$4,'State Zip Codes'!$R$3,IF(G6308&lt;='State Zip Codes'!$S$4,'State Zip Codes'!$S$3,IF(G6308&lt;='State Zip Codes'!$T$4,'State Zip Codes'!$T$3,"OUT OF TERRITORY"))))),$U$3)</f>
        <v>Zone 1</v>
      </c>
    </row>
    <row r="6309" spans="1:8" x14ac:dyDescent="0.25">
      <c r="A6309" t="s">
        <v>373</v>
      </c>
      <c r="B6309">
        <v>27924</v>
      </c>
      <c r="C6309" t="str">
        <f t="shared" si="98"/>
        <v>27924</v>
      </c>
      <c r="D6309" t="s">
        <v>359</v>
      </c>
      <c r="E6309" t="s">
        <v>4279</v>
      </c>
      <c r="F6309" t="s">
        <v>4361</v>
      </c>
      <c r="G6309" s="144">
        <v>103.76898872999999</v>
      </c>
      <c r="H6309" t="str">
        <f>IF(VLOOKUP(A6309,$J$4:$K$19,2)="Y",IF(G6309&lt;='State Zip Codes'!$P$4,'State Zip Codes'!$P$3,IF(G6309&lt;='State Zip Codes'!$Q$4,'State Zip Codes'!$Q$3,IF(G6309&lt;='State Zip Codes'!$R$4,'State Zip Codes'!$R$3,IF(G6309&lt;='State Zip Codes'!$S$4,'State Zip Codes'!$S$3,IF(G6309&lt;='State Zip Codes'!$T$4,'State Zip Codes'!$T$3,"OUT OF TERRITORY"))))),$U$3)</f>
        <v>Zone 1</v>
      </c>
    </row>
    <row r="6310" spans="1:8" x14ac:dyDescent="0.25">
      <c r="A6310" t="s">
        <v>373</v>
      </c>
      <c r="B6310">
        <v>28544</v>
      </c>
      <c r="C6310" t="str">
        <f t="shared" si="98"/>
        <v>28544</v>
      </c>
      <c r="D6310" t="s">
        <v>359</v>
      </c>
      <c r="E6310" t="s">
        <v>4298</v>
      </c>
      <c r="F6310" t="s">
        <v>4362</v>
      </c>
      <c r="G6310" s="144">
        <v>103.76898872999999</v>
      </c>
      <c r="H6310" t="str">
        <f>IF(VLOOKUP(A6310,$J$4:$K$19,2)="Y",IF(G6310&lt;='State Zip Codes'!$P$4,'State Zip Codes'!$P$3,IF(G6310&lt;='State Zip Codes'!$Q$4,'State Zip Codes'!$Q$3,IF(G6310&lt;='State Zip Codes'!$R$4,'State Zip Codes'!$R$3,IF(G6310&lt;='State Zip Codes'!$S$4,'State Zip Codes'!$S$3,IF(G6310&lt;='State Zip Codes'!$T$4,'State Zip Codes'!$T$3,"OUT OF TERRITORY"))))),$U$3)</f>
        <v>Zone 1</v>
      </c>
    </row>
    <row r="6311" spans="1:8" x14ac:dyDescent="0.25">
      <c r="A6311" t="s">
        <v>373</v>
      </c>
      <c r="B6311">
        <v>27986</v>
      </c>
      <c r="C6311" t="str">
        <f t="shared" si="98"/>
        <v>27986</v>
      </c>
      <c r="D6311" t="s">
        <v>359</v>
      </c>
      <c r="E6311" t="s">
        <v>4328</v>
      </c>
      <c r="F6311" t="s">
        <v>4037</v>
      </c>
      <c r="G6311" s="144">
        <v>104.39035991999999</v>
      </c>
      <c r="H6311" t="str">
        <f>IF(VLOOKUP(A6311,$J$4:$K$19,2)="Y",IF(G6311&lt;='State Zip Codes'!$P$4,'State Zip Codes'!$P$3,IF(G6311&lt;='State Zip Codes'!$Q$4,'State Zip Codes'!$Q$3,IF(G6311&lt;='State Zip Codes'!$R$4,'State Zip Codes'!$R$3,IF(G6311&lt;='State Zip Codes'!$S$4,'State Zip Codes'!$S$3,IF(G6311&lt;='State Zip Codes'!$T$4,'State Zip Codes'!$T$3,"OUT OF TERRITORY"))))),$U$3)</f>
        <v>Zone 1</v>
      </c>
    </row>
    <row r="6312" spans="1:8" x14ac:dyDescent="0.25">
      <c r="A6312" t="s">
        <v>373</v>
      </c>
      <c r="B6312">
        <v>28439</v>
      </c>
      <c r="C6312" t="str">
        <f t="shared" si="98"/>
        <v>28439</v>
      </c>
      <c r="D6312" t="s">
        <v>359</v>
      </c>
      <c r="E6312" t="s">
        <v>2569</v>
      </c>
      <c r="F6312" t="s">
        <v>4363</v>
      </c>
      <c r="G6312" s="144">
        <v>104.39035991999999</v>
      </c>
      <c r="H6312" t="str">
        <f>IF(VLOOKUP(A6312,$J$4:$K$19,2)="Y",IF(G6312&lt;='State Zip Codes'!$P$4,'State Zip Codes'!$P$3,IF(G6312&lt;='State Zip Codes'!$Q$4,'State Zip Codes'!$Q$3,IF(G6312&lt;='State Zip Codes'!$R$4,'State Zip Codes'!$R$3,IF(G6312&lt;='State Zip Codes'!$S$4,'State Zip Codes'!$S$3,IF(G6312&lt;='State Zip Codes'!$T$4,'State Zip Codes'!$T$3,"OUT OF TERRITORY"))))),$U$3)</f>
        <v>Zone 1</v>
      </c>
    </row>
    <row r="6313" spans="1:8" x14ac:dyDescent="0.25">
      <c r="A6313" t="s">
        <v>373</v>
      </c>
      <c r="B6313">
        <v>27821</v>
      </c>
      <c r="C6313" t="str">
        <f t="shared" si="98"/>
        <v>27821</v>
      </c>
      <c r="D6313" t="s">
        <v>359</v>
      </c>
      <c r="E6313" t="s">
        <v>4310</v>
      </c>
      <c r="F6313" t="s">
        <v>4364</v>
      </c>
      <c r="G6313" s="144">
        <v>104.39035991999999</v>
      </c>
      <c r="H6313" t="str">
        <f>IF(VLOOKUP(A6313,$J$4:$K$19,2)="Y",IF(G6313&lt;='State Zip Codes'!$P$4,'State Zip Codes'!$P$3,IF(G6313&lt;='State Zip Codes'!$Q$4,'State Zip Codes'!$Q$3,IF(G6313&lt;='State Zip Codes'!$R$4,'State Zip Codes'!$R$3,IF(G6313&lt;='State Zip Codes'!$S$4,'State Zip Codes'!$S$3,IF(G6313&lt;='State Zip Codes'!$T$4,'State Zip Codes'!$T$3,"OUT OF TERRITORY"))))),$U$3)</f>
        <v>Zone 1</v>
      </c>
    </row>
    <row r="6314" spans="1:8" x14ac:dyDescent="0.25">
      <c r="A6314" t="s">
        <v>373</v>
      </c>
      <c r="B6314">
        <v>28430</v>
      </c>
      <c r="C6314" t="str">
        <f t="shared" si="98"/>
        <v>28430</v>
      </c>
      <c r="D6314" t="s">
        <v>359</v>
      </c>
      <c r="E6314" t="s">
        <v>2569</v>
      </c>
      <c r="F6314" t="s">
        <v>1971</v>
      </c>
      <c r="G6314" s="144">
        <v>104.39035991999999</v>
      </c>
      <c r="H6314" t="str">
        <f>IF(VLOOKUP(A6314,$J$4:$K$19,2)="Y",IF(G6314&lt;='State Zip Codes'!$P$4,'State Zip Codes'!$P$3,IF(G6314&lt;='State Zip Codes'!$Q$4,'State Zip Codes'!$Q$3,IF(G6314&lt;='State Zip Codes'!$R$4,'State Zip Codes'!$R$3,IF(G6314&lt;='State Zip Codes'!$S$4,'State Zip Codes'!$S$3,IF(G6314&lt;='State Zip Codes'!$T$4,'State Zip Codes'!$T$3,"OUT OF TERRITORY"))))),$U$3)</f>
        <v>Zone 1</v>
      </c>
    </row>
    <row r="6315" spans="1:8" x14ac:dyDescent="0.25">
      <c r="A6315" t="s">
        <v>373</v>
      </c>
      <c r="B6315">
        <v>28560</v>
      </c>
      <c r="C6315" t="str">
        <f t="shared" si="98"/>
        <v>28560</v>
      </c>
      <c r="D6315" t="s">
        <v>359</v>
      </c>
      <c r="E6315" t="s">
        <v>4270</v>
      </c>
      <c r="F6315" t="s">
        <v>4336</v>
      </c>
      <c r="G6315" s="144">
        <v>104.39035991999999</v>
      </c>
      <c r="H6315" t="str">
        <f>IF(VLOOKUP(A6315,$J$4:$K$19,2)="Y",IF(G6315&lt;='State Zip Codes'!$P$4,'State Zip Codes'!$P$3,IF(G6315&lt;='State Zip Codes'!$Q$4,'State Zip Codes'!$Q$3,IF(G6315&lt;='State Zip Codes'!$R$4,'State Zip Codes'!$R$3,IF(G6315&lt;='State Zip Codes'!$S$4,'State Zip Codes'!$S$3,IF(G6315&lt;='State Zip Codes'!$T$4,'State Zip Codes'!$T$3,"OUT OF TERRITORY"))))),$U$3)</f>
        <v>Zone 1</v>
      </c>
    </row>
    <row r="6316" spans="1:8" x14ac:dyDescent="0.25">
      <c r="A6316" t="s">
        <v>373</v>
      </c>
      <c r="B6316">
        <v>28097</v>
      </c>
      <c r="C6316" t="str">
        <f t="shared" si="98"/>
        <v>28097</v>
      </c>
      <c r="D6316" t="s">
        <v>359</v>
      </c>
      <c r="E6316" t="s">
        <v>4309</v>
      </c>
      <c r="F6316" t="s">
        <v>4365</v>
      </c>
      <c r="G6316" s="144">
        <v>104.39035991999999</v>
      </c>
      <c r="H6316" t="str">
        <f>IF(VLOOKUP(A6316,$J$4:$K$19,2)="Y",IF(G6316&lt;='State Zip Codes'!$P$4,'State Zip Codes'!$P$3,IF(G6316&lt;='State Zip Codes'!$Q$4,'State Zip Codes'!$Q$3,IF(G6316&lt;='State Zip Codes'!$R$4,'State Zip Codes'!$R$3,IF(G6316&lt;='State Zip Codes'!$S$4,'State Zip Codes'!$S$3,IF(G6316&lt;='State Zip Codes'!$T$4,'State Zip Codes'!$T$3,"OUT OF TERRITORY"))))),$U$3)</f>
        <v>Zone 1</v>
      </c>
    </row>
    <row r="6317" spans="1:8" x14ac:dyDescent="0.25">
      <c r="A6317" t="s">
        <v>373</v>
      </c>
      <c r="B6317">
        <v>28547</v>
      </c>
      <c r="C6317" t="str">
        <f t="shared" si="98"/>
        <v>28547</v>
      </c>
      <c r="D6317" t="s">
        <v>359</v>
      </c>
      <c r="E6317" t="s">
        <v>4298</v>
      </c>
      <c r="F6317" t="s">
        <v>4366</v>
      </c>
      <c r="G6317" s="144">
        <v>105.01173111</v>
      </c>
      <c r="H6317" t="str">
        <f>IF(VLOOKUP(A6317,$J$4:$K$19,2)="Y",IF(G6317&lt;='State Zip Codes'!$P$4,'State Zip Codes'!$P$3,IF(G6317&lt;='State Zip Codes'!$Q$4,'State Zip Codes'!$Q$3,IF(G6317&lt;='State Zip Codes'!$R$4,'State Zip Codes'!$R$3,IF(G6317&lt;='State Zip Codes'!$S$4,'State Zip Codes'!$S$3,IF(G6317&lt;='State Zip Codes'!$T$4,'State Zip Codes'!$T$3,"OUT OF TERRITORY"))))),$U$3)</f>
        <v>Zone 1</v>
      </c>
    </row>
    <row r="6318" spans="1:8" x14ac:dyDescent="0.25">
      <c r="A6318" t="s">
        <v>373</v>
      </c>
      <c r="B6318">
        <v>28423</v>
      </c>
      <c r="C6318" t="str">
        <f t="shared" si="98"/>
        <v>28423</v>
      </c>
      <c r="D6318" t="s">
        <v>359</v>
      </c>
      <c r="E6318" t="s">
        <v>2569</v>
      </c>
      <c r="F6318" t="s">
        <v>4367</v>
      </c>
      <c r="G6318" s="144">
        <v>105.01173111</v>
      </c>
      <c r="H6318" t="str">
        <f>IF(VLOOKUP(A6318,$J$4:$K$19,2)="Y",IF(G6318&lt;='State Zip Codes'!$P$4,'State Zip Codes'!$P$3,IF(G6318&lt;='State Zip Codes'!$Q$4,'State Zip Codes'!$Q$3,IF(G6318&lt;='State Zip Codes'!$R$4,'State Zip Codes'!$R$3,IF(G6318&lt;='State Zip Codes'!$S$4,'State Zip Codes'!$S$3,IF(G6318&lt;='State Zip Codes'!$T$4,'State Zip Codes'!$T$3,"OUT OF TERRITORY"))))),$U$3)</f>
        <v>Zone 1</v>
      </c>
    </row>
    <row r="6319" spans="1:8" x14ac:dyDescent="0.25">
      <c r="A6319" t="s">
        <v>373</v>
      </c>
      <c r="B6319">
        <v>27962</v>
      </c>
      <c r="C6319" t="str">
        <f t="shared" si="98"/>
        <v>27962</v>
      </c>
      <c r="D6319" t="s">
        <v>359</v>
      </c>
      <c r="E6319" t="s">
        <v>510</v>
      </c>
      <c r="F6319" t="s">
        <v>2162</v>
      </c>
      <c r="G6319" s="144">
        <v>105.63310229999999</v>
      </c>
      <c r="H6319" t="str">
        <f>IF(VLOOKUP(A6319,$J$4:$K$19,2)="Y",IF(G6319&lt;='State Zip Codes'!$P$4,'State Zip Codes'!$P$3,IF(G6319&lt;='State Zip Codes'!$Q$4,'State Zip Codes'!$Q$3,IF(G6319&lt;='State Zip Codes'!$R$4,'State Zip Codes'!$R$3,IF(G6319&lt;='State Zip Codes'!$S$4,'State Zip Codes'!$S$3,IF(G6319&lt;='State Zip Codes'!$T$4,'State Zip Codes'!$T$3,"OUT OF TERRITORY"))))),$U$3)</f>
        <v>Zone 1</v>
      </c>
    </row>
    <row r="6320" spans="1:8" x14ac:dyDescent="0.25">
      <c r="A6320" t="s">
        <v>373</v>
      </c>
      <c r="B6320">
        <v>28436</v>
      </c>
      <c r="C6320" t="str">
        <f t="shared" si="98"/>
        <v>28436</v>
      </c>
      <c r="D6320" t="s">
        <v>359</v>
      </c>
      <c r="E6320" t="s">
        <v>2569</v>
      </c>
      <c r="F6320" t="s">
        <v>4368</v>
      </c>
      <c r="G6320" s="144">
        <v>106.25447349</v>
      </c>
      <c r="H6320" t="str">
        <f>IF(VLOOKUP(A6320,$J$4:$K$19,2)="Y",IF(G6320&lt;='State Zip Codes'!$P$4,'State Zip Codes'!$P$3,IF(G6320&lt;='State Zip Codes'!$Q$4,'State Zip Codes'!$Q$3,IF(G6320&lt;='State Zip Codes'!$R$4,'State Zip Codes'!$R$3,IF(G6320&lt;='State Zip Codes'!$S$4,'State Zip Codes'!$S$3,IF(G6320&lt;='State Zip Codes'!$T$4,'State Zip Codes'!$T$3,"OUT OF TERRITORY"))))),$U$3)</f>
        <v>Zone 1</v>
      </c>
    </row>
    <row r="6321" spans="1:8" x14ac:dyDescent="0.25">
      <c r="A6321" t="s">
        <v>373</v>
      </c>
      <c r="B6321">
        <v>27922</v>
      </c>
      <c r="C6321" t="str">
        <f t="shared" si="98"/>
        <v>27922</v>
      </c>
      <c r="D6321" t="s">
        <v>359</v>
      </c>
      <c r="E6321" t="s">
        <v>4328</v>
      </c>
      <c r="F6321" t="s">
        <v>4369</v>
      </c>
      <c r="G6321" s="144">
        <v>106.25447349</v>
      </c>
      <c r="H6321" t="str">
        <f>IF(VLOOKUP(A6321,$J$4:$K$19,2)="Y",IF(G6321&lt;='State Zip Codes'!$P$4,'State Zip Codes'!$P$3,IF(G6321&lt;='State Zip Codes'!$Q$4,'State Zip Codes'!$Q$3,IF(G6321&lt;='State Zip Codes'!$R$4,'State Zip Codes'!$R$3,IF(G6321&lt;='State Zip Codes'!$S$4,'State Zip Codes'!$S$3,IF(G6321&lt;='State Zip Codes'!$T$4,'State Zip Codes'!$T$3,"OUT OF TERRITORY"))))),$U$3)</f>
        <v>Zone 1</v>
      </c>
    </row>
    <row r="6322" spans="1:8" x14ac:dyDescent="0.25">
      <c r="A6322" t="s">
        <v>373</v>
      </c>
      <c r="B6322">
        <v>27957</v>
      </c>
      <c r="C6322" t="str">
        <f t="shared" si="98"/>
        <v>27957</v>
      </c>
      <c r="D6322" t="s">
        <v>359</v>
      </c>
      <c r="E6322" t="s">
        <v>4279</v>
      </c>
      <c r="F6322" t="s">
        <v>4370</v>
      </c>
      <c r="G6322" s="144">
        <v>106.87584468</v>
      </c>
      <c r="H6322" t="str">
        <f>IF(VLOOKUP(A6322,$J$4:$K$19,2)="Y",IF(G6322&lt;='State Zip Codes'!$P$4,'State Zip Codes'!$P$3,IF(G6322&lt;='State Zip Codes'!$Q$4,'State Zip Codes'!$Q$3,IF(G6322&lt;='State Zip Codes'!$R$4,'State Zip Codes'!$R$3,IF(G6322&lt;='State Zip Codes'!$S$4,'State Zip Codes'!$S$3,IF(G6322&lt;='State Zip Codes'!$T$4,'State Zip Codes'!$T$3,"OUT OF TERRITORY"))))),$U$3)</f>
        <v>Zone 1</v>
      </c>
    </row>
    <row r="6323" spans="1:8" x14ac:dyDescent="0.25">
      <c r="A6323" t="s">
        <v>373</v>
      </c>
      <c r="B6323">
        <v>28133</v>
      </c>
      <c r="C6323" t="str">
        <f t="shared" si="98"/>
        <v>28133</v>
      </c>
      <c r="D6323" t="s">
        <v>359</v>
      </c>
      <c r="E6323" t="s">
        <v>4314</v>
      </c>
      <c r="F6323" t="s">
        <v>4371</v>
      </c>
      <c r="G6323" s="144">
        <v>106.87584468</v>
      </c>
      <c r="H6323" t="str">
        <f>IF(VLOOKUP(A6323,$J$4:$K$19,2)="Y",IF(G6323&lt;='State Zip Codes'!$P$4,'State Zip Codes'!$P$3,IF(G6323&lt;='State Zip Codes'!$Q$4,'State Zip Codes'!$Q$3,IF(G6323&lt;='State Zip Codes'!$R$4,'State Zip Codes'!$R$3,IF(G6323&lt;='State Zip Codes'!$S$4,'State Zip Codes'!$S$3,IF(G6323&lt;='State Zip Codes'!$T$4,'State Zip Codes'!$T$3,"OUT OF TERRITORY"))))),$U$3)</f>
        <v>Zone 1</v>
      </c>
    </row>
    <row r="6324" spans="1:8" x14ac:dyDescent="0.25">
      <c r="A6324" t="s">
        <v>373</v>
      </c>
      <c r="B6324">
        <v>27053</v>
      </c>
      <c r="C6324" t="str">
        <f t="shared" si="98"/>
        <v>27053</v>
      </c>
      <c r="D6324" t="s">
        <v>359</v>
      </c>
      <c r="E6324" t="s">
        <v>4372</v>
      </c>
      <c r="F6324" t="s">
        <v>2052</v>
      </c>
      <c r="G6324" s="144">
        <v>107.49721586999999</v>
      </c>
      <c r="H6324" t="str">
        <f>IF(VLOOKUP(A6324,$J$4:$K$19,2)="Y",IF(G6324&lt;='State Zip Codes'!$P$4,'State Zip Codes'!$P$3,IF(G6324&lt;='State Zip Codes'!$Q$4,'State Zip Codes'!$Q$3,IF(G6324&lt;='State Zip Codes'!$R$4,'State Zip Codes'!$R$3,IF(G6324&lt;='State Zip Codes'!$S$4,'State Zip Codes'!$S$3,IF(G6324&lt;='State Zip Codes'!$T$4,'State Zip Codes'!$T$3,"OUT OF TERRITORY"))))),$U$3)</f>
        <v>Zone 1</v>
      </c>
    </row>
    <row r="6325" spans="1:8" x14ac:dyDescent="0.25">
      <c r="A6325" t="s">
        <v>373</v>
      </c>
      <c r="B6325">
        <v>28443</v>
      </c>
      <c r="C6325" t="str">
        <f t="shared" si="98"/>
        <v>28443</v>
      </c>
      <c r="D6325" t="s">
        <v>359</v>
      </c>
      <c r="E6325" t="s">
        <v>4292</v>
      </c>
      <c r="F6325" t="s">
        <v>4373</v>
      </c>
      <c r="G6325" s="144">
        <v>107.49721586999999</v>
      </c>
      <c r="H6325" t="str">
        <f>IF(VLOOKUP(A6325,$J$4:$K$19,2)="Y",IF(G6325&lt;='State Zip Codes'!$P$4,'State Zip Codes'!$P$3,IF(G6325&lt;='State Zip Codes'!$Q$4,'State Zip Codes'!$Q$3,IF(G6325&lt;='State Zip Codes'!$R$4,'State Zip Codes'!$R$3,IF(G6325&lt;='State Zip Codes'!$S$4,'State Zip Codes'!$S$3,IF(G6325&lt;='State Zip Codes'!$T$4,'State Zip Codes'!$T$3,"OUT OF TERRITORY"))))),$U$3)</f>
        <v>Zone 1</v>
      </c>
    </row>
    <row r="6326" spans="1:8" x14ac:dyDescent="0.25">
      <c r="A6326" t="s">
        <v>373</v>
      </c>
      <c r="B6326">
        <v>27808</v>
      </c>
      <c r="C6326" t="str">
        <f t="shared" si="98"/>
        <v>27808</v>
      </c>
      <c r="D6326" t="s">
        <v>359</v>
      </c>
      <c r="E6326" t="s">
        <v>4310</v>
      </c>
      <c r="F6326" t="s">
        <v>2086</v>
      </c>
      <c r="G6326" s="144">
        <v>107.49721586999999</v>
      </c>
      <c r="H6326" t="str">
        <f>IF(VLOOKUP(A6326,$J$4:$K$19,2)="Y",IF(G6326&lt;='State Zip Codes'!$P$4,'State Zip Codes'!$P$3,IF(G6326&lt;='State Zip Codes'!$Q$4,'State Zip Codes'!$Q$3,IF(G6326&lt;='State Zip Codes'!$R$4,'State Zip Codes'!$R$3,IF(G6326&lt;='State Zip Codes'!$S$4,'State Zip Codes'!$S$3,IF(G6326&lt;='State Zip Codes'!$T$4,'State Zip Codes'!$T$3,"OUT OF TERRITORY"))))),$U$3)</f>
        <v>Zone 1</v>
      </c>
    </row>
    <row r="6327" spans="1:8" x14ac:dyDescent="0.25">
      <c r="A6327" t="s">
        <v>373</v>
      </c>
      <c r="B6327">
        <v>28147</v>
      </c>
      <c r="C6327" t="str">
        <f t="shared" si="98"/>
        <v>28147</v>
      </c>
      <c r="D6327" t="s">
        <v>359</v>
      </c>
      <c r="E6327" t="s">
        <v>3211</v>
      </c>
      <c r="F6327" t="s">
        <v>4337</v>
      </c>
      <c r="G6327" s="144">
        <v>107.49721586999999</v>
      </c>
      <c r="H6327" t="str">
        <f>IF(VLOOKUP(A6327,$J$4:$K$19,2)="Y",IF(G6327&lt;='State Zip Codes'!$P$4,'State Zip Codes'!$P$3,IF(G6327&lt;='State Zip Codes'!$Q$4,'State Zip Codes'!$Q$3,IF(G6327&lt;='State Zip Codes'!$R$4,'State Zip Codes'!$R$3,IF(G6327&lt;='State Zip Codes'!$S$4,'State Zip Codes'!$S$3,IF(G6327&lt;='State Zip Codes'!$T$4,'State Zip Codes'!$T$3,"OUT OF TERRITORY"))))),$U$3)</f>
        <v>Zone 1</v>
      </c>
    </row>
    <row r="6328" spans="1:8" x14ac:dyDescent="0.25">
      <c r="A6328" t="s">
        <v>373</v>
      </c>
      <c r="B6328">
        <v>27043</v>
      </c>
      <c r="C6328" t="str">
        <f t="shared" si="98"/>
        <v>27043</v>
      </c>
      <c r="D6328" t="s">
        <v>359</v>
      </c>
      <c r="E6328" t="s">
        <v>4263</v>
      </c>
      <c r="F6328" t="s">
        <v>4374</v>
      </c>
      <c r="G6328" s="144">
        <v>108.11858706</v>
      </c>
      <c r="H6328" t="str">
        <f>IF(VLOOKUP(A6328,$J$4:$K$19,2)="Y",IF(G6328&lt;='State Zip Codes'!$P$4,'State Zip Codes'!$P$3,IF(G6328&lt;='State Zip Codes'!$Q$4,'State Zip Codes'!$Q$3,IF(G6328&lt;='State Zip Codes'!$R$4,'State Zip Codes'!$R$3,IF(G6328&lt;='State Zip Codes'!$S$4,'State Zip Codes'!$S$3,IF(G6328&lt;='State Zip Codes'!$T$4,'State Zip Codes'!$T$3,"OUT OF TERRITORY"))))),$U$3)</f>
        <v>Zone 1</v>
      </c>
    </row>
    <row r="6329" spans="1:8" x14ac:dyDescent="0.25">
      <c r="A6329" t="s">
        <v>373</v>
      </c>
      <c r="B6329">
        <v>28429</v>
      </c>
      <c r="C6329" t="str">
        <f t="shared" si="98"/>
        <v>28429</v>
      </c>
      <c r="D6329" t="s">
        <v>359</v>
      </c>
      <c r="E6329" t="s">
        <v>4375</v>
      </c>
      <c r="F6329" t="s">
        <v>4376</v>
      </c>
      <c r="G6329" s="144">
        <v>108.11858706</v>
      </c>
      <c r="H6329" t="str">
        <f>IF(VLOOKUP(A6329,$J$4:$K$19,2)="Y",IF(G6329&lt;='State Zip Codes'!$P$4,'State Zip Codes'!$P$3,IF(G6329&lt;='State Zip Codes'!$Q$4,'State Zip Codes'!$Q$3,IF(G6329&lt;='State Zip Codes'!$R$4,'State Zip Codes'!$R$3,IF(G6329&lt;='State Zip Codes'!$S$4,'State Zip Codes'!$S$3,IF(G6329&lt;='State Zip Codes'!$T$4,'State Zip Codes'!$T$3,"OUT OF TERRITORY"))))),$U$3)</f>
        <v>Zone 1</v>
      </c>
    </row>
    <row r="6330" spans="1:8" x14ac:dyDescent="0.25">
      <c r="A6330" t="s">
        <v>373</v>
      </c>
      <c r="B6330">
        <v>28163</v>
      </c>
      <c r="C6330" t="str">
        <f t="shared" si="98"/>
        <v>28163</v>
      </c>
      <c r="D6330" t="s">
        <v>359</v>
      </c>
      <c r="E6330" t="s">
        <v>4309</v>
      </c>
      <c r="F6330" t="s">
        <v>4377</v>
      </c>
      <c r="G6330" s="144">
        <v>108.11858706</v>
      </c>
      <c r="H6330" t="str">
        <f>IF(VLOOKUP(A6330,$J$4:$K$19,2)="Y",IF(G6330&lt;='State Zip Codes'!$P$4,'State Zip Codes'!$P$3,IF(G6330&lt;='State Zip Codes'!$Q$4,'State Zip Codes'!$Q$3,IF(G6330&lt;='State Zip Codes'!$R$4,'State Zip Codes'!$R$3,IF(G6330&lt;='State Zip Codes'!$S$4,'State Zip Codes'!$S$3,IF(G6330&lt;='State Zip Codes'!$T$4,'State Zip Codes'!$T$3,"OUT OF TERRITORY"))))),$U$3)</f>
        <v>Zone 1</v>
      </c>
    </row>
    <row r="6331" spans="1:8" x14ac:dyDescent="0.25">
      <c r="A6331" t="s">
        <v>373</v>
      </c>
      <c r="B6331">
        <v>27860</v>
      </c>
      <c r="C6331" t="str">
        <f t="shared" si="98"/>
        <v>27860</v>
      </c>
      <c r="D6331" t="s">
        <v>359</v>
      </c>
      <c r="E6331" t="s">
        <v>4310</v>
      </c>
      <c r="F6331" t="s">
        <v>4378</v>
      </c>
      <c r="G6331" s="144">
        <v>108.11858706</v>
      </c>
      <c r="H6331" t="str">
        <f>IF(VLOOKUP(A6331,$J$4:$K$19,2)="Y",IF(G6331&lt;='State Zip Codes'!$P$4,'State Zip Codes'!$P$3,IF(G6331&lt;='State Zip Codes'!$Q$4,'State Zip Codes'!$Q$3,IF(G6331&lt;='State Zip Codes'!$R$4,'State Zip Codes'!$R$3,IF(G6331&lt;='State Zip Codes'!$S$4,'State Zip Codes'!$S$3,IF(G6331&lt;='State Zip Codes'!$T$4,'State Zip Codes'!$T$3,"OUT OF TERRITORY"))))),$U$3)</f>
        <v>Zone 1</v>
      </c>
    </row>
    <row r="6332" spans="1:8" x14ac:dyDescent="0.25">
      <c r="A6332" t="s">
        <v>373</v>
      </c>
      <c r="B6332">
        <v>28445</v>
      </c>
      <c r="C6332" t="str">
        <f t="shared" si="98"/>
        <v>28445</v>
      </c>
      <c r="D6332" t="s">
        <v>359</v>
      </c>
      <c r="E6332" t="s">
        <v>4298</v>
      </c>
      <c r="F6332" t="s">
        <v>4379</v>
      </c>
      <c r="G6332" s="144">
        <v>108.11858706</v>
      </c>
      <c r="H6332" t="str">
        <f>IF(VLOOKUP(A6332,$J$4:$K$19,2)="Y",IF(G6332&lt;='State Zip Codes'!$P$4,'State Zip Codes'!$P$3,IF(G6332&lt;='State Zip Codes'!$Q$4,'State Zip Codes'!$Q$3,IF(G6332&lt;='State Zip Codes'!$R$4,'State Zip Codes'!$R$3,IF(G6332&lt;='State Zip Codes'!$S$4,'State Zip Codes'!$S$3,IF(G6332&lt;='State Zip Codes'!$T$4,'State Zip Codes'!$T$3,"OUT OF TERRITORY"))))),$U$3)</f>
        <v>Zone 1</v>
      </c>
    </row>
    <row r="6333" spans="1:8" x14ac:dyDescent="0.25">
      <c r="A6333" t="s">
        <v>373</v>
      </c>
      <c r="B6333">
        <v>27935</v>
      </c>
      <c r="C6333" t="str">
        <f t="shared" si="98"/>
        <v>27935</v>
      </c>
      <c r="D6333" t="s">
        <v>359</v>
      </c>
      <c r="E6333" t="s">
        <v>4380</v>
      </c>
      <c r="F6333" t="s">
        <v>4381</v>
      </c>
      <c r="G6333" s="144">
        <v>108.73995824999999</v>
      </c>
      <c r="H6333" t="str">
        <f>IF(VLOOKUP(A6333,$J$4:$K$19,2)="Y",IF(G6333&lt;='State Zip Codes'!$P$4,'State Zip Codes'!$P$3,IF(G6333&lt;='State Zip Codes'!$Q$4,'State Zip Codes'!$Q$3,IF(G6333&lt;='State Zip Codes'!$R$4,'State Zip Codes'!$R$3,IF(G6333&lt;='State Zip Codes'!$S$4,'State Zip Codes'!$S$3,IF(G6333&lt;='State Zip Codes'!$T$4,'State Zip Codes'!$T$3,"OUT OF TERRITORY"))))),$U$3)</f>
        <v>Zone 1</v>
      </c>
    </row>
    <row r="6334" spans="1:8" x14ac:dyDescent="0.25">
      <c r="A6334" t="s">
        <v>373</v>
      </c>
      <c r="B6334">
        <v>27028</v>
      </c>
      <c r="C6334" t="str">
        <f t="shared" si="98"/>
        <v>27028</v>
      </c>
      <c r="D6334" t="s">
        <v>359</v>
      </c>
      <c r="E6334" t="s">
        <v>4348</v>
      </c>
      <c r="F6334" t="s">
        <v>4382</v>
      </c>
      <c r="G6334" s="144">
        <v>108.73995824999999</v>
      </c>
      <c r="H6334" t="str">
        <f>IF(VLOOKUP(A6334,$J$4:$K$19,2)="Y",IF(G6334&lt;='State Zip Codes'!$P$4,'State Zip Codes'!$P$3,IF(G6334&lt;='State Zip Codes'!$Q$4,'State Zip Codes'!$Q$3,IF(G6334&lt;='State Zip Codes'!$R$4,'State Zip Codes'!$R$3,IF(G6334&lt;='State Zip Codes'!$S$4,'State Zip Codes'!$S$3,IF(G6334&lt;='State Zip Codes'!$T$4,'State Zip Codes'!$T$3,"OUT OF TERRITORY"))))),$U$3)</f>
        <v>Zone 1</v>
      </c>
    </row>
    <row r="6335" spans="1:8" x14ac:dyDescent="0.25">
      <c r="A6335" t="s">
        <v>373</v>
      </c>
      <c r="B6335">
        <v>28025</v>
      </c>
      <c r="C6335" t="str">
        <f t="shared" si="98"/>
        <v>28025</v>
      </c>
      <c r="D6335" t="s">
        <v>359</v>
      </c>
      <c r="E6335" t="s">
        <v>4354</v>
      </c>
      <c r="F6335" t="s">
        <v>2172</v>
      </c>
      <c r="G6335" s="144">
        <v>109.36132943999999</v>
      </c>
      <c r="H6335" t="str">
        <f>IF(VLOOKUP(A6335,$J$4:$K$19,2)="Y",IF(G6335&lt;='State Zip Codes'!$P$4,'State Zip Codes'!$P$3,IF(G6335&lt;='State Zip Codes'!$Q$4,'State Zip Codes'!$Q$3,IF(G6335&lt;='State Zip Codes'!$R$4,'State Zip Codes'!$R$3,IF(G6335&lt;='State Zip Codes'!$S$4,'State Zip Codes'!$S$3,IF(G6335&lt;='State Zip Codes'!$T$4,'State Zip Codes'!$T$3,"OUT OF TERRITORY"))))),$U$3)</f>
        <v>Zone 1</v>
      </c>
    </row>
    <row r="6336" spans="1:8" x14ac:dyDescent="0.25">
      <c r="A6336" t="s">
        <v>373</v>
      </c>
      <c r="B6336">
        <v>27018</v>
      </c>
      <c r="C6336" t="str">
        <f t="shared" si="98"/>
        <v>27018</v>
      </c>
      <c r="D6336" t="s">
        <v>359</v>
      </c>
      <c r="E6336" t="s">
        <v>4383</v>
      </c>
      <c r="F6336" t="s">
        <v>4384</v>
      </c>
      <c r="G6336" s="144">
        <v>109.36132943999999</v>
      </c>
      <c r="H6336" t="str">
        <f>IF(VLOOKUP(A6336,$J$4:$K$19,2)="Y",IF(G6336&lt;='State Zip Codes'!$P$4,'State Zip Codes'!$P$3,IF(G6336&lt;='State Zip Codes'!$Q$4,'State Zip Codes'!$Q$3,IF(G6336&lt;='State Zip Codes'!$R$4,'State Zip Codes'!$R$3,IF(G6336&lt;='State Zip Codes'!$S$4,'State Zip Codes'!$S$3,IF(G6336&lt;='State Zip Codes'!$T$4,'State Zip Codes'!$T$3,"OUT OF TERRITORY"))))),$U$3)</f>
        <v>Zone 1</v>
      </c>
    </row>
    <row r="6337" spans="1:8" x14ac:dyDescent="0.25">
      <c r="A6337" t="s">
        <v>373</v>
      </c>
      <c r="B6337">
        <v>28451</v>
      </c>
      <c r="C6337" t="str">
        <f t="shared" si="98"/>
        <v>28451</v>
      </c>
      <c r="D6337" t="s">
        <v>359</v>
      </c>
      <c r="E6337" t="s">
        <v>4385</v>
      </c>
      <c r="F6337" t="s">
        <v>1649</v>
      </c>
      <c r="G6337" s="144">
        <v>109.98270063</v>
      </c>
      <c r="H6337" t="str">
        <f>IF(VLOOKUP(A6337,$J$4:$K$19,2)="Y",IF(G6337&lt;='State Zip Codes'!$P$4,'State Zip Codes'!$P$3,IF(G6337&lt;='State Zip Codes'!$Q$4,'State Zip Codes'!$Q$3,IF(G6337&lt;='State Zip Codes'!$R$4,'State Zip Codes'!$R$3,IF(G6337&lt;='State Zip Codes'!$S$4,'State Zip Codes'!$S$3,IF(G6337&lt;='State Zip Codes'!$T$4,'State Zip Codes'!$T$3,"OUT OF TERRITORY"))))),$U$3)</f>
        <v>Zone 1</v>
      </c>
    </row>
    <row r="6338" spans="1:8" x14ac:dyDescent="0.25">
      <c r="A6338" t="s">
        <v>373</v>
      </c>
      <c r="B6338">
        <v>28539</v>
      </c>
      <c r="C6338" t="str">
        <f t="shared" si="98"/>
        <v>28539</v>
      </c>
      <c r="D6338" t="s">
        <v>359</v>
      </c>
      <c r="E6338" t="s">
        <v>4298</v>
      </c>
      <c r="F6338" t="s">
        <v>4386</v>
      </c>
      <c r="G6338" s="144">
        <v>109.98270063</v>
      </c>
      <c r="H6338" t="str">
        <f>IF(VLOOKUP(A6338,$J$4:$K$19,2)="Y",IF(G6338&lt;='State Zip Codes'!$P$4,'State Zip Codes'!$P$3,IF(G6338&lt;='State Zip Codes'!$Q$4,'State Zip Codes'!$Q$3,IF(G6338&lt;='State Zip Codes'!$R$4,'State Zip Codes'!$R$3,IF(G6338&lt;='State Zip Codes'!$S$4,'State Zip Codes'!$S$3,IF(G6338&lt;='State Zip Codes'!$T$4,'State Zip Codes'!$T$3,"OUT OF TERRITORY"))))),$U$3)</f>
        <v>Zone 1</v>
      </c>
    </row>
    <row r="6339" spans="1:8" x14ac:dyDescent="0.25">
      <c r="A6339" t="s">
        <v>373</v>
      </c>
      <c r="B6339">
        <v>27806</v>
      </c>
      <c r="C6339" t="str">
        <f t="shared" si="98"/>
        <v>27806</v>
      </c>
      <c r="D6339" t="s">
        <v>359</v>
      </c>
      <c r="E6339" t="s">
        <v>4310</v>
      </c>
      <c r="F6339" t="s">
        <v>396</v>
      </c>
      <c r="G6339" s="144">
        <v>109.98270063</v>
      </c>
      <c r="H6339" t="str">
        <f>IF(VLOOKUP(A6339,$J$4:$K$19,2)="Y",IF(G6339&lt;='State Zip Codes'!$P$4,'State Zip Codes'!$P$3,IF(G6339&lt;='State Zip Codes'!$Q$4,'State Zip Codes'!$Q$3,IF(G6339&lt;='State Zip Codes'!$R$4,'State Zip Codes'!$R$3,IF(G6339&lt;='State Zip Codes'!$S$4,'State Zip Codes'!$S$3,IF(G6339&lt;='State Zip Codes'!$T$4,'State Zip Codes'!$T$3,"OUT OF TERRITORY"))))),$U$3)</f>
        <v>Zone 1</v>
      </c>
    </row>
    <row r="6340" spans="1:8" x14ac:dyDescent="0.25">
      <c r="A6340" t="s">
        <v>373</v>
      </c>
      <c r="B6340">
        <v>28529</v>
      </c>
      <c r="C6340" t="str">
        <f t="shared" si="98"/>
        <v>28529</v>
      </c>
      <c r="D6340" t="s">
        <v>359</v>
      </c>
      <c r="E6340" t="s">
        <v>4387</v>
      </c>
      <c r="F6340" t="s">
        <v>4388</v>
      </c>
      <c r="G6340" s="144">
        <v>109.98270063</v>
      </c>
      <c r="H6340" t="str">
        <f>IF(VLOOKUP(A6340,$J$4:$K$19,2)="Y",IF(G6340&lt;='State Zip Codes'!$P$4,'State Zip Codes'!$P$3,IF(G6340&lt;='State Zip Codes'!$Q$4,'State Zip Codes'!$Q$3,IF(G6340&lt;='State Zip Codes'!$R$4,'State Zip Codes'!$R$3,IF(G6340&lt;='State Zip Codes'!$S$4,'State Zip Codes'!$S$3,IF(G6340&lt;='State Zip Codes'!$T$4,'State Zip Codes'!$T$3,"OUT OF TERRITORY"))))),$U$3)</f>
        <v>Zone 1</v>
      </c>
    </row>
    <row r="6341" spans="1:8" x14ac:dyDescent="0.25">
      <c r="A6341" t="s">
        <v>373</v>
      </c>
      <c r="B6341">
        <v>28582</v>
      </c>
      <c r="C6341" t="str">
        <f t="shared" ref="C6341:C6404" si="99">TRIM(CLEAN(B6341))</f>
        <v>28582</v>
      </c>
      <c r="D6341" t="s">
        <v>359</v>
      </c>
      <c r="E6341" t="s">
        <v>4389</v>
      </c>
      <c r="F6341" t="s">
        <v>4390</v>
      </c>
      <c r="G6341" s="144">
        <v>109.98270063</v>
      </c>
      <c r="H6341" t="str">
        <f>IF(VLOOKUP(A6341,$J$4:$K$19,2)="Y",IF(G6341&lt;='State Zip Codes'!$P$4,'State Zip Codes'!$P$3,IF(G6341&lt;='State Zip Codes'!$Q$4,'State Zip Codes'!$Q$3,IF(G6341&lt;='State Zip Codes'!$R$4,'State Zip Codes'!$R$3,IF(G6341&lt;='State Zip Codes'!$S$4,'State Zip Codes'!$S$3,IF(G6341&lt;='State Zip Codes'!$T$4,'State Zip Codes'!$T$3,"OUT OF TERRITORY"))))),$U$3)</f>
        <v>Zone 1</v>
      </c>
    </row>
    <row r="6342" spans="1:8" x14ac:dyDescent="0.25">
      <c r="A6342" t="s">
        <v>373</v>
      </c>
      <c r="B6342">
        <v>27942</v>
      </c>
      <c r="C6342" t="str">
        <f t="shared" si="99"/>
        <v>27942</v>
      </c>
      <c r="D6342" t="s">
        <v>359</v>
      </c>
      <c r="E6342" t="s">
        <v>4328</v>
      </c>
      <c r="F6342" t="s">
        <v>4391</v>
      </c>
      <c r="G6342" s="144">
        <v>109.98270063</v>
      </c>
      <c r="H6342" t="str">
        <f>IF(VLOOKUP(A6342,$J$4:$K$19,2)="Y",IF(G6342&lt;='State Zip Codes'!$P$4,'State Zip Codes'!$P$3,IF(G6342&lt;='State Zip Codes'!$Q$4,'State Zip Codes'!$Q$3,IF(G6342&lt;='State Zip Codes'!$R$4,'State Zip Codes'!$R$3,IF(G6342&lt;='State Zip Codes'!$S$4,'State Zip Codes'!$S$3,IF(G6342&lt;='State Zip Codes'!$T$4,'State Zip Codes'!$T$3,"OUT OF TERRITORY"))))),$U$3)</f>
        <v>Zone 1</v>
      </c>
    </row>
    <row r="6343" spans="1:8" x14ac:dyDescent="0.25">
      <c r="A6343" t="s">
        <v>373</v>
      </c>
      <c r="B6343">
        <v>27054</v>
      </c>
      <c r="C6343" t="str">
        <f t="shared" si="99"/>
        <v>27054</v>
      </c>
      <c r="D6343" t="s">
        <v>359</v>
      </c>
      <c r="E6343" t="s">
        <v>3211</v>
      </c>
      <c r="F6343" t="s">
        <v>4392</v>
      </c>
      <c r="G6343" s="144">
        <v>110.60407181999999</v>
      </c>
      <c r="H6343" t="str">
        <f>IF(VLOOKUP(A6343,$J$4:$K$19,2)="Y",IF(G6343&lt;='State Zip Codes'!$P$4,'State Zip Codes'!$P$3,IF(G6343&lt;='State Zip Codes'!$Q$4,'State Zip Codes'!$Q$3,IF(G6343&lt;='State Zip Codes'!$R$4,'State Zip Codes'!$R$3,IF(G6343&lt;='State Zip Codes'!$S$4,'State Zip Codes'!$S$3,IF(G6343&lt;='State Zip Codes'!$T$4,'State Zip Codes'!$T$3,"OUT OF TERRITORY"))))),$U$3)</f>
        <v>Zone 1</v>
      </c>
    </row>
    <row r="6344" spans="1:8" x14ac:dyDescent="0.25">
      <c r="A6344" t="s">
        <v>373</v>
      </c>
      <c r="B6344">
        <v>28083</v>
      </c>
      <c r="C6344" t="str">
        <f t="shared" si="99"/>
        <v>28083</v>
      </c>
      <c r="D6344" t="s">
        <v>359</v>
      </c>
      <c r="E6344" t="s">
        <v>4354</v>
      </c>
      <c r="F6344" t="s">
        <v>4393</v>
      </c>
      <c r="G6344" s="144">
        <v>110.60407181999999</v>
      </c>
      <c r="H6344" t="str">
        <f>IF(VLOOKUP(A6344,$J$4:$K$19,2)="Y",IF(G6344&lt;='State Zip Codes'!$P$4,'State Zip Codes'!$P$3,IF(G6344&lt;='State Zip Codes'!$Q$4,'State Zip Codes'!$Q$3,IF(G6344&lt;='State Zip Codes'!$R$4,'State Zip Codes'!$R$3,IF(G6344&lt;='State Zip Codes'!$S$4,'State Zip Codes'!$S$3,IF(G6344&lt;='State Zip Codes'!$T$4,'State Zip Codes'!$T$3,"OUT OF TERRITORY"))))),$U$3)</f>
        <v>Zone 1</v>
      </c>
    </row>
    <row r="6345" spans="1:8" x14ac:dyDescent="0.25">
      <c r="A6345" t="s">
        <v>373</v>
      </c>
      <c r="B6345">
        <v>28103</v>
      </c>
      <c r="C6345" t="str">
        <f t="shared" si="99"/>
        <v>28103</v>
      </c>
      <c r="D6345" t="s">
        <v>359</v>
      </c>
      <c r="E6345" t="s">
        <v>996</v>
      </c>
      <c r="F6345" t="s">
        <v>4394</v>
      </c>
      <c r="G6345" s="144">
        <v>110.60407181999999</v>
      </c>
      <c r="H6345" t="str">
        <f>IF(VLOOKUP(A6345,$J$4:$K$19,2)="Y",IF(G6345&lt;='State Zip Codes'!$P$4,'State Zip Codes'!$P$3,IF(G6345&lt;='State Zip Codes'!$Q$4,'State Zip Codes'!$Q$3,IF(G6345&lt;='State Zip Codes'!$R$4,'State Zip Codes'!$R$3,IF(G6345&lt;='State Zip Codes'!$S$4,'State Zip Codes'!$S$3,IF(G6345&lt;='State Zip Codes'!$T$4,'State Zip Codes'!$T$3,"OUT OF TERRITORY"))))),$U$3)</f>
        <v>Zone 1</v>
      </c>
    </row>
    <row r="6346" spans="1:8" x14ac:dyDescent="0.25">
      <c r="A6346" t="s">
        <v>373</v>
      </c>
      <c r="B6346">
        <v>28023</v>
      </c>
      <c r="C6346" t="str">
        <f t="shared" si="99"/>
        <v>28023</v>
      </c>
      <c r="D6346" t="s">
        <v>359</v>
      </c>
      <c r="E6346" t="s">
        <v>3211</v>
      </c>
      <c r="F6346" t="s">
        <v>4395</v>
      </c>
      <c r="G6346" s="144">
        <v>110.60407181999999</v>
      </c>
      <c r="H6346" t="str">
        <f>IF(VLOOKUP(A6346,$J$4:$K$19,2)="Y",IF(G6346&lt;='State Zip Codes'!$P$4,'State Zip Codes'!$P$3,IF(G6346&lt;='State Zip Codes'!$Q$4,'State Zip Codes'!$Q$3,IF(G6346&lt;='State Zip Codes'!$R$4,'State Zip Codes'!$R$3,IF(G6346&lt;='State Zip Codes'!$S$4,'State Zip Codes'!$S$3,IF(G6346&lt;='State Zip Codes'!$T$4,'State Zip Codes'!$T$3,"OUT OF TERRITORY"))))),$U$3)</f>
        <v>Zone 1</v>
      </c>
    </row>
    <row r="6347" spans="1:8" x14ac:dyDescent="0.25">
      <c r="A6347" t="s">
        <v>373</v>
      </c>
      <c r="B6347">
        <v>28432</v>
      </c>
      <c r="C6347" t="str">
        <f t="shared" si="99"/>
        <v>28432</v>
      </c>
      <c r="D6347" t="s">
        <v>359</v>
      </c>
      <c r="E6347" t="s">
        <v>2569</v>
      </c>
      <c r="F6347" t="s">
        <v>4396</v>
      </c>
      <c r="G6347" s="144">
        <v>111.22544300999999</v>
      </c>
      <c r="H6347" t="str">
        <f>IF(VLOOKUP(A6347,$J$4:$K$19,2)="Y",IF(G6347&lt;='State Zip Codes'!$P$4,'State Zip Codes'!$P$3,IF(G6347&lt;='State Zip Codes'!$Q$4,'State Zip Codes'!$Q$3,IF(G6347&lt;='State Zip Codes'!$R$4,'State Zip Codes'!$R$3,IF(G6347&lt;='State Zip Codes'!$S$4,'State Zip Codes'!$S$3,IF(G6347&lt;='State Zip Codes'!$T$4,'State Zip Codes'!$T$3,"OUT OF TERRITORY"))))),$U$3)</f>
        <v>Zone 1</v>
      </c>
    </row>
    <row r="6348" spans="1:8" x14ac:dyDescent="0.25">
      <c r="A6348" t="s">
        <v>373</v>
      </c>
      <c r="B6348">
        <v>28460</v>
      </c>
      <c r="C6348" t="str">
        <f t="shared" si="99"/>
        <v>28460</v>
      </c>
      <c r="D6348" t="s">
        <v>359</v>
      </c>
      <c r="E6348" t="s">
        <v>4298</v>
      </c>
      <c r="F6348" t="s">
        <v>4397</v>
      </c>
      <c r="G6348" s="144">
        <v>111.22544300999999</v>
      </c>
      <c r="H6348" t="str">
        <f>IF(VLOOKUP(A6348,$J$4:$K$19,2)="Y",IF(G6348&lt;='State Zip Codes'!$P$4,'State Zip Codes'!$P$3,IF(G6348&lt;='State Zip Codes'!$Q$4,'State Zip Codes'!$Q$3,IF(G6348&lt;='State Zip Codes'!$R$4,'State Zip Codes'!$R$3,IF(G6348&lt;='State Zip Codes'!$S$4,'State Zip Codes'!$S$3,IF(G6348&lt;='State Zip Codes'!$T$4,'State Zip Codes'!$T$3,"OUT OF TERRITORY"))))),$U$3)</f>
        <v>Zone 1</v>
      </c>
    </row>
    <row r="6349" spans="1:8" x14ac:dyDescent="0.25">
      <c r="A6349" t="s">
        <v>373</v>
      </c>
      <c r="B6349">
        <v>28401</v>
      </c>
      <c r="C6349" t="str">
        <f t="shared" si="99"/>
        <v>28401</v>
      </c>
      <c r="D6349" t="s">
        <v>359</v>
      </c>
      <c r="E6349" t="s">
        <v>4375</v>
      </c>
      <c r="F6349" t="s">
        <v>1612</v>
      </c>
      <c r="G6349" s="144">
        <v>111.22544300999999</v>
      </c>
      <c r="H6349" t="str">
        <f>IF(VLOOKUP(A6349,$J$4:$K$19,2)="Y",IF(G6349&lt;='State Zip Codes'!$P$4,'State Zip Codes'!$P$3,IF(G6349&lt;='State Zip Codes'!$Q$4,'State Zip Codes'!$Q$3,IF(G6349&lt;='State Zip Codes'!$R$4,'State Zip Codes'!$R$3,IF(G6349&lt;='State Zip Codes'!$S$4,'State Zip Codes'!$S$3,IF(G6349&lt;='State Zip Codes'!$T$4,'State Zip Codes'!$T$3,"OUT OF TERRITORY"))))),$U$3)</f>
        <v>Zone 1</v>
      </c>
    </row>
    <row r="6350" spans="1:8" x14ac:dyDescent="0.25">
      <c r="A6350" t="s">
        <v>373</v>
      </c>
      <c r="B6350">
        <v>27041</v>
      </c>
      <c r="C6350" t="str">
        <f t="shared" si="99"/>
        <v>27041</v>
      </c>
      <c r="D6350" t="s">
        <v>359</v>
      </c>
      <c r="E6350" t="s">
        <v>4372</v>
      </c>
      <c r="F6350" t="s">
        <v>4398</v>
      </c>
      <c r="G6350" s="144">
        <v>111.22544300999999</v>
      </c>
      <c r="H6350" t="str">
        <f>IF(VLOOKUP(A6350,$J$4:$K$19,2)="Y",IF(G6350&lt;='State Zip Codes'!$P$4,'State Zip Codes'!$P$3,IF(G6350&lt;='State Zip Codes'!$Q$4,'State Zip Codes'!$Q$3,IF(G6350&lt;='State Zip Codes'!$R$4,'State Zip Codes'!$R$3,IF(G6350&lt;='State Zip Codes'!$S$4,'State Zip Codes'!$S$3,IF(G6350&lt;='State Zip Codes'!$T$4,'State Zip Codes'!$T$3,"OUT OF TERRITORY"))))),$U$3)</f>
        <v>Zone 1</v>
      </c>
    </row>
    <row r="6351" spans="1:8" x14ac:dyDescent="0.25">
      <c r="A6351" t="s">
        <v>373</v>
      </c>
      <c r="B6351">
        <v>28088</v>
      </c>
      <c r="C6351" t="str">
        <f t="shared" si="99"/>
        <v>28088</v>
      </c>
      <c r="D6351" t="s">
        <v>359</v>
      </c>
      <c r="E6351" t="s">
        <v>3211</v>
      </c>
      <c r="F6351" t="s">
        <v>4399</v>
      </c>
      <c r="G6351" s="144">
        <v>111.8468142</v>
      </c>
      <c r="H6351" t="str">
        <f>IF(VLOOKUP(A6351,$J$4:$K$19,2)="Y",IF(G6351&lt;='State Zip Codes'!$P$4,'State Zip Codes'!$P$3,IF(G6351&lt;='State Zip Codes'!$Q$4,'State Zip Codes'!$Q$3,IF(G6351&lt;='State Zip Codes'!$R$4,'State Zip Codes'!$R$3,IF(G6351&lt;='State Zip Codes'!$S$4,'State Zip Codes'!$S$3,IF(G6351&lt;='State Zip Codes'!$T$4,'State Zip Codes'!$T$3,"OUT OF TERRITORY"))))),$U$3)</f>
        <v>Zone 1</v>
      </c>
    </row>
    <row r="6352" spans="1:8" x14ac:dyDescent="0.25">
      <c r="A6352" t="s">
        <v>373</v>
      </c>
      <c r="B6352">
        <v>28107</v>
      </c>
      <c r="C6352" t="str">
        <f t="shared" si="99"/>
        <v>28107</v>
      </c>
      <c r="D6352" t="s">
        <v>359</v>
      </c>
      <c r="E6352" t="s">
        <v>4354</v>
      </c>
      <c r="F6352" t="s">
        <v>4400</v>
      </c>
      <c r="G6352" s="144">
        <v>112.46818538999999</v>
      </c>
      <c r="H6352" t="str">
        <f>IF(VLOOKUP(A6352,$J$4:$K$19,2)="Y",IF(G6352&lt;='State Zip Codes'!$P$4,'State Zip Codes'!$P$3,IF(G6352&lt;='State Zip Codes'!$Q$4,'State Zip Codes'!$Q$3,IF(G6352&lt;='State Zip Codes'!$R$4,'State Zip Codes'!$R$3,IF(G6352&lt;='State Zip Codes'!$S$4,'State Zip Codes'!$S$3,IF(G6352&lt;='State Zip Codes'!$T$4,'State Zip Codes'!$T$3,"OUT OF TERRITORY"))))),$U$3)</f>
        <v>Zone 1</v>
      </c>
    </row>
    <row r="6353" spans="1:8" x14ac:dyDescent="0.25">
      <c r="A6353" t="s">
        <v>373</v>
      </c>
      <c r="B6353">
        <v>28584</v>
      </c>
      <c r="C6353" t="str">
        <f t="shared" si="99"/>
        <v>28584</v>
      </c>
      <c r="D6353" t="s">
        <v>359</v>
      </c>
      <c r="E6353" t="s">
        <v>4298</v>
      </c>
      <c r="F6353" t="s">
        <v>4401</v>
      </c>
      <c r="G6353" s="144">
        <v>112.46818538999999</v>
      </c>
      <c r="H6353" t="str">
        <f>IF(VLOOKUP(A6353,$J$4:$K$19,2)="Y",IF(G6353&lt;='State Zip Codes'!$P$4,'State Zip Codes'!$P$3,IF(G6353&lt;='State Zip Codes'!$Q$4,'State Zip Codes'!$Q$3,IF(G6353&lt;='State Zip Codes'!$R$4,'State Zip Codes'!$R$3,IF(G6353&lt;='State Zip Codes'!$S$4,'State Zip Codes'!$S$3,IF(G6353&lt;='State Zip Codes'!$T$4,'State Zip Codes'!$T$3,"OUT OF TERRITORY"))))),$U$3)</f>
        <v>Zone 1</v>
      </c>
    </row>
    <row r="6354" spans="1:8" x14ac:dyDescent="0.25">
      <c r="A6354" t="s">
        <v>373</v>
      </c>
      <c r="B6354">
        <v>28411</v>
      </c>
      <c r="C6354" t="str">
        <f t="shared" si="99"/>
        <v>28411</v>
      </c>
      <c r="D6354" t="s">
        <v>359</v>
      </c>
      <c r="E6354" t="s">
        <v>4375</v>
      </c>
      <c r="F6354" t="s">
        <v>1612</v>
      </c>
      <c r="G6354" s="144">
        <v>113.08955657999999</v>
      </c>
      <c r="H6354" t="str">
        <f>IF(VLOOKUP(A6354,$J$4:$K$19,2)="Y",IF(G6354&lt;='State Zip Codes'!$P$4,'State Zip Codes'!$P$3,IF(G6354&lt;='State Zip Codes'!$Q$4,'State Zip Codes'!$Q$3,IF(G6354&lt;='State Zip Codes'!$R$4,'State Zip Codes'!$R$3,IF(G6354&lt;='State Zip Codes'!$S$4,'State Zip Codes'!$S$3,IF(G6354&lt;='State Zip Codes'!$T$4,'State Zip Codes'!$T$3,"OUT OF TERRITORY"))))),$U$3)</f>
        <v>Zone 1</v>
      </c>
    </row>
    <row r="6355" spans="1:8" x14ac:dyDescent="0.25">
      <c r="A6355" t="s">
        <v>373</v>
      </c>
      <c r="B6355">
        <v>28405</v>
      </c>
      <c r="C6355" t="str">
        <f t="shared" si="99"/>
        <v>28405</v>
      </c>
      <c r="D6355" t="s">
        <v>359</v>
      </c>
      <c r="E6355" t="s">
        <v>4375</v>
      </c>
      <c r="F6355" t="s">
        <v>1612</v>
      </c>
      <c r="G6355" s="144">
        <v>113.08955657999999</v>
      </c>
      <c r="H6355" t="str">
        <f>IF(VLOOKUP(A6355,$J$4:$K$19,2)="Y",IF(G6355&lt;='State Zip Codes'!$P$4,'State Zip Codes'!$P$3,IF(G6355&lt;='State Zip Codes'!$Q$4,'State Zip Codes'!$Q$3,IF(G6355&lt;='State Zip Codes'!$R$4,'State Zip Codes'!$R$3,IF(G6355&lt;='State Zip Codes'!$S$4,'State Zip Codes'!$S$3,IF(G6355&lt;='State Zip Codes'!$T$4,'State Zip Codes'!$T$3,"OUT OF TERRITORY"))))),$U$3)</f>
        <v>Zone 1</v>
      </c>
    </row>
    <row r="6356" spans="1:8" x14ac:dyDescent="0.25">
      <c r="A6356" t="s">
        <v>373</v>
      </c>
      <c r="B6356">
        <v>27937</v>
      </c>
      <c r="C6356" t="str">
        <f t="shared" si="99"/>
        <v>27937</v>
      </c>
      <c r="D6356" t="s">
        <v>359</v>
      </c>
      <c r="E6356" t="s">
        <v>4380</v>
      </c>
      <c r="F6356" t="s">
        <v>4380</v>
      </c>
      <c r="G6356" s="144">
        <v>114.33229895999999</v>
      </c>
      <c r="H6356" t="str">
        <f>IF(VLOOKUP(A6356,$J$4:$K$19,2)="Y",IF(G6356&lt;='State Zip Codes'!$P$4,'State Zip Codes'!$P$3,IF(G6356&lt;='State Zip Codes'!$Q$4,'State Zip Codes'!$Q$3,IF(G6356&lt;='State Zip Codes'!$R$4,'State Zip Codes'!$R$3,IF(G6356&lt;='State Zip Codes'!$S$4,'State Zip Codes'!$S$3,IF(G6356&lt;='State Zip Codes'!$T$4,'State Zip Codes'!$T$3,"OUT OF TERRITORY"))))),$U$3)</f>
        <v>Zone 1</v>
      </c>
    </row>
    <row r="6357" spans="1:8" x14ac:dyDescent="0.25">
      <c r="A6357" t="s">
        <v>373</v>
      </c>
      <c r="B6357">
        <v>27055</v>
      </c>
      <c r="C6357" t="str">
        <f t="shared" si="99"/>
        <v>27055</v>
      </c>
      <c r="D6357" t="s">
        <v>359</v>
      </c>
      <c r="E6357" t="s">
        <v>4383</v>
      </c>
      <c r="F6357" t="s">
        <v>4402</v>
      </c>
      <c r="G6357" s="144">
        <v>114.33229895999999</v>
      </c>
      <c r="H6357" t="str">
        <f>IF(VLOOKUP(A6357,$J$4:$K$19,2)="Y",IF(G6357&lt;='State Zip Codes'!$P$4,'State Zip Codes'!$P$3,IF(G6357&lt;='State Zip Codes'!$Q$4,'State Zip Codes'!$Q$3,IF(G6357&lt;='State Zip Codes'!$R$4,'State Zip Codes'!$R$3,IF(G6357&lt;='State Zip Codes'!$S$4,'State Zip Codes'!$S$3,IF(G6357&lt;='State Zip Codes'!$T$4,'State Zip Codes'!$T$3,"OUT OF TERRITORY"))))),$U$3)</f>
        <v>Zone 1</v>
      </c>
    </row>
    <row r="6358" spans="1:8" x14ac:dyDescent="0.25">
      <c r="A6358" t="s">
        <v>373</v>
      </c>
      <c r="B6358">
        <v>28410</v>
      </c>
      <c r="C6358" t="str">
        <f t="shared" si="99"/>
        <v>28410</v>
      </c>
      <c r="D6358" t="s">
        <v>359</v>
      </c>
      <c r="E6358" t="s">
        <v>4375</v>
      </c>
      <c r="F6358" t="s">
        <v>1612</v>
      </c>
      <c r="G6358" s="144">
        <v>114.33229895999999</v>
      </c>
      <c r="H6358" t="str">
        <f>IF(VLOOKUP(A6358,$J$4:$K$19,2)="Y",IF(G6358&lt;='State Zip Codes'!$P$4,'State Zip Codes'!$P$3,IF(G6358&lt;='State Zip Codes'!$Q$4,'State Zip Codes'!$Q$3,IF(G6358&lt;='State Zip Codes'!$R$4,'State Zip Codes'!$R$3,IF(G6358&lt;='State Zip Codes'!$S$4,'State Zip Codes'!$S$3,IF(G6358&lt;='State Zip Codes'!$T$4,'State Zip Codes'!$T$3,"OUT OF TERRITORY"))))),$U$3)</f>
        <v>Zone 1</v>
      </c>
    </row>
    <row r="6359" spans="1:8" x14ac:dyDescent="0.25">
      <c r="A6359" t="s">
        <v>373</v>
      </c>
      <c r="B6359">
        <v>27047</v>
      </c>
      <c r="C6359" t="str">
        <f t="shared" si="99"/>
        <v>27047</v>
      </c>
      <c r="D6359" t="s">
        <v>359</v>
      </c>
      <c r="E6359" t="s">
        <v>4372</v>
      </c>
      <c r="F6359" t="s">
        <v>4403</v>
      </c>
      <c r="G6359" s="144">
        <v>114.33229895999999</v>
      </c>
      <c r="H6359" t="str">
        <f>IF(VLOOKUP(A6359,$J$4:$K$19,2)="Y",IF(G6359&lt;='State Zip Codes'!$P$4,'State Zip Codes'!$P$3,IF(G6359&lt;='State Zip Codes'!$Q$4,'State Zip Codes'!$Q$3,IF(G6359&lt;='State Zip Codes'!$R$4,'State Zip Codes'!$R$3,IF(G6359&lt;='State Zip Codes'!$S$4,'State Zip Codes'!$S$3,IF(G6359&lt;='State Zip Codes'!$T$4,'State Zip Codes'!$T$3,"OUT OF TERRITORY"))))),$U$3)</f>
        <v>Zone 1</v>
      </c>
    </row>
    <row r="6360" spans="1:8" x14ac:dyDescent="0.25">
      <c r="A6360" t="s">
        <v>373</v>
      </c>
      <c r="B6360">
        <v>28533</v>
      </c>
      <c r="C6360" t="str">
        <f t="shared" si="99"/>
        <v>28533</v>
      </c>
      <c r="D6360" t="s">
        <v>359</v>
      </c>
      <c r="E6360" t="s">
        <v>4270</v>
      </c>
      <c r="F6360" t="s">
        <v>4404</v>
      </c>
      <c r="G6360" s="144">
        <v>114.95367014999999</v>
      </c>
      <c r="H6360" t="str">
        <f>IF(VLOOKUP(A6360,$J$4:$K$19,2)="Y",IF(G6360&lt;='State Zip Codes'!$P$4,'State Zip Codes'!$P$3,IF(G6360&lt;='State Zip Codes'!$Q$4,'State Zip Codes'!$Q$3,IF(G6360&lt;='State Zip Codes'!$R$4,'State Zip Codes'!$R$3,IF(G6360&lt;='State Zip Codes'!$S$4,'State Zip Codes'!$S$3,IF(G6360&lt;='State Zip Codes'!$T$4,'State Zip Codes'!$T$3,"OUT OF TERRITORY"))))),$U$3)</f>
        <v>Zone 1</v>
      </c>
    </row>
    <row r="6361" spans="1:8" x14ac:dyDescent="0.25">
      <c r="A6361" t="s">
        <v>373</v>
      </c>
      <c r="B6361">
        <v>27938</v>
      </c>
      <c r="C6361" t="str">
        <f t="shared" si="99"/>
        <v>27938</v>
      </c>
      <c r="D6361" t="s">
        <v>359</v>
      </c>
      <c r="E6361" t="s">
        <v>4380</v>
      </c>
      <c r="F6361" t="s">
        <v>4405</v>
      </c>
      <c r="G6361" s="144">
        <v>114.95367014999999</v>
      </c>
      <c r="H6361" t="str">
        <f>IF(VLOOKUP(A6361,$J$4:$K$19,2)="Y",IF(G6361&lt;='State Zip Codes'!$P$4,'State Zip Codes'!$P$3,IF(G6361&lt;='State Zip Codes'!$Q$4,'State Zip Codes'!$Q$3,IF(G6361&lt;='State Zip Codes'!$R$4,'State Zip Codes'!$R$3,IF(G6361&lt;='State Zip Codes'!$S$4,'State Zip Codes'!$S$3,IF(G6361&lt;='State Zip Codes'!$T$4,'State Zip Codes'!$T$3,"OUT OF TERRITORY"))))),$U$3)</f>
        <v>Zone 1</v>
      </c>
    </row>
    <row r="6362" spans="1:8" x14ac:dyDescent="0.25">
      <c r="A6362" t="s">
        <v>373</v>
      </c>
      <c r="B6362">
        <v>27013</v>
      </c>
      <c r="C6362" t="str">
        <f t="shared" si="99"/>
        <v>27013</v>
      </c>
      <c r="D6362" t="s">
        <v>359</v>
      </c>
      <c r="E6362" t="s">
        <v>3211</v>
      </c>
      <c r="F6362" t="s">
        <v>3619</v>
      </c>
      <c r="G6362" s="144">
        <v>115.57504134</v>
      </c>
      <c r="H6362" t="str">
        <f>IF(VLOOKUP(A6362,$J$4:$K$19,2)="Y",IF(G6362&lt;='State Zip Codes'!$P$4,'State Zip Codes'!$P$3,IF(G6362&lt;='State Zip Codes'!$Q$4,'State Zip Codes'!$Q$3,IF(G6362&lt;='State Zip Codes'!$R$4,'State Zip Codes'!$R$3,IF(G6362&lt;='State Zip Codes'!$S$4,'State Zip Codes'!$S$3,IF(G6362&lt;='State Zip Codes'!$T$4,'State Zip Codes'!$T$3,"OUT OF TERRITORY"))))),$U$3)</f>
        <v>Zone 1</v>
      </c>
    </row>
    <row r="6363" spans="1:8" x14ac:dyDescent="0.25">
      <c r="A6363" t="s">
        <v>373</v>
      </c>
      <c r="B6363">
        <v>28455</v>
      </c>
      <c r="C6363" t="str">
        <f t="shared" si="99"/>
        <v>28455</v>
      </c>
      <c r="D6363" t="s">
        <v>359</v>
      </c>
      <c r="E6363" t="s">
        <v>2569</v>
      </c>
      <c r="F6363" t="s">
        <v>4406</v>
      </c>
      <c r="G6363" s="144">
        <v>115.57504134</v>
      </c>
      <c r="H6363" t="str">
        <f>IF(VLOOKUP(A6363,$J$4:$K$19,2)="Y",IF(G6363&lt;='State Zip Codes'!$P$4,'State Zip Codes'!$P$3,IF(G6363&lt;='State Zip Codes'!$Q$4,'State Zip Codes'!$Q$3,IF(G6363&lt;='State Zip Codes'!$R$4,'State Zip Codes'!$R$3,IF(G6363&lt;='State Zip Codes'!$S$4,'State Zip Codes'!$S$3,IF(G6363&lt;='State Zip Codes'!$T$4,'State Zip Codes'!$T$3,"OUT OF TERRITORY"))))),$U$3)</f>
        <v>Zone 1</v>
      </c>
    </row>
    <row r="6364" spans="1:8" x14ac:dyDescent="0.25">
      <c r="A6364" t="s">
        <v>373</v>
      </c>
      <c r="B6364">
        <v>28515</v>
      </c>
      <c r="C6364" t="str">
        <f t="shared" si="99"/>
        <v>28515</v>
      </c>
      <c r="D6364" t="s">
        <v>359</v>
      </c>
      <c r="E6364" t="s">
        <v>4387</v>
      </c>
      <c r="F6364" t="s">
        <v>4407</v>
      </c>
      <c r="G6364" s="144">
        <v>115.57504134</v>
      </c>
      <c r="H6364" t="str">
        <f>IF(VLOOKUP(A6364,$J$4:$K$19,2)="Y",IF(G6364&lt;='State Zip Codes'!$P$4,'State Zip Codes'!$P$3,IF(G6364&lt;='State Zip Codes'!$Q$4,'State Zip Codes'!$Q$3,IF(G6364&lt;='State Zip Codes'!$R$4,'State Zip Codes'!$R$3,IF(G6364&lt;='State Zip Codes'!$S$4,'State Zip Codes'!$S$3,IF(G6364&lt;='State Zip Codes'!$T$4,'State Zip Codes'!$T$3,"OUT OF TERRITORY"))))),$U$3)</f>
        <v>Zone 1</v>
      </c>
    </row>
    <row r="6365" spans="1:8" x14ac:dyDescent="0.25">
      <c r="A6365" t="s">
        <v>373</v>
      </c>
      <c r="B6365">
        <v>28174</v>
      </c>
      <c r="C6365" t="str">
        <f t="shared" si="99"/>
        <v>28174</v>
      </c>
      <c r="D6365" t="s">
        <v>359</v>
      </c>
      <c r="E6365" t="s">
        <v>996</v>
      </c>
      <c r="F6365" t="s">
        <v>2619</v>
      </c>
      <c r="G6365" s="144">
        <v>115.57504134</v>
      </c>
      <c r="H6365" t="str">
        <f>IF(VLOOKUP(A6365,$J$4:$K$19,2)="Y",IF(G6365&lt;='State Zip Codes'!$P$4,'State Zip Codes'!$P$3,IF(G6365&lt;='State Zip Codes'!$Q$4,'State Zip Codes'!$Q$3,IF(G6365&lt;='State Zip Codes'!$R$4,'State Zip Codes'!$R$3,IF(G6365&lt;='State Zip Codes'!$S$4,'State Zip Codes'!$S$3,IF(G6365&lt;='State Zip Codes'!$T$4,'State Zip Codes'!$T$3,"OUT OF TERRITORY"))))),$U$3)</f>
        <v>Zone 1</v>
      </c>
    </row>
    <row r="6366" spans="1:8" x14ac:dyDescent="0.25">
      <c r="A6366" t="s">
        <v>373</v>
      </c>
      <c r="B6366">
        <v>28081</v>
      </c>
      <c r="C6366" t="str">
        <f t="shared" si="99"/>
        <v>28081</v>
      </c>
      <c r="D6366" t="s">
        <v>359</v>
      </c>
      <c r="E6366" t="s">
        <v>4354</v>
      </c>
      <c r="F6366" t="s">
        <v>4393</v>
      </c>
      <c r="G6366" s="144">
        <v>116.19641252999999</v>
      </c>
      <c r="H6366" t="str">
        <f>IF(VLOOKUP(A6366,$J$4:$K$19,2)="Y",IF(G6366&lt;='State Zip Codes'!$P$4,'State Zip Codes'!$P$3,IF(G6366&lt;='State Zip Codes'!$Q$4,'State Zip Codes'!$Q$3,IF(G6366&lt;='State Zip Codes'!$R$4,'State Zip Codes'!$R$3,IF(G6366&lt;='State Zip Codes'!$S$4,'State Zip Codes'!$S$3,IF(G6366&lt;='State Zip Codes'!$T$4,'State Zip Codes'!$T$3,"OUT OF TERRITORY"))))),$U$3)</f>
        <v>Zone 1</v>
      </c>
    </row>
    <row r="6367" spans="1:8" x14ac:dyDescent="0.25">
      <c r="A6367" t="s">
        <v>373</v>
      </c>
      <c r="B6367">
        <v>28403</v>
      </c>
      <c r="C6367" t="str">
        <f t="shared" si="99"/>
        <v>28403</v>
      </c>
      <c r="D6367" t="s">
        <v>359</v>
      </c>
      <c r="E6367" t="s">
        <v>4375</v>
      </c>
      <c r="F6367" t="s">
        <v>1612</v>
      </c>
      <c r="G6367" s="144">
        <v>116.19641252999999</v>
      </c>
      <c r="H6367" t="str">
        <f>IF(VLOOKUP(A6367,$J$4:$K$19,2)="Y",IF(G6367&lt;='State Zip Codes'!$P$4,'State Zip Codes'!$P$3,IF(G6367&lt;='State Zip Codes'!$Q$4,'State Zip Codes'!$Q$3,IF(G6367&lt;='State Zip Codes'!$R$4,'State Zip Codes'!$R$3,IF(G6367&lt;='State Zip Codes'!$S$4,'State Zip Codes'!$S$3,IF(G6367&lt;='State Zip Codes'!$T$4,'State Zip Codes'!$T$3,"OUT OF TERRITORY"))))),$U$3)</f>
        <v>Zone 1</v>
      </c>
    </row>
    <row r="6368" spans="1:8" x14ac:dyDescent="0.25">
      <c r="A6368" t="s">
        <v>373</v>
      </c>
      <c r="B6368">
        <v>27810</v>
      </c>
      <c r="C6368" t="str">
        <f t="shared" si="99"/>
        <v>27810</v>
      </c>
      <c r="D6368" t="s">
        <v>359</v>
      </c>
      <c r="E6368" t="s">
        <v>4310</v>
      </c>
      <c r="F6368" t="s">
        <v>4408</v>
      </c>
      <c r="G6368" s="144">
        <v>116.19641252999999</v>
      </c>
      <c r="H6368" t="str">
        <f>IF(VLOOKUP(A6368,$J$4:$K$19,2)="Y",IF(G6368&lt;='State Zip Codes'!$P$4,'State Zip Codes'!$P$3,IF(G6368&lt;='State Zip Codes'!$Q$4,'State Zip Codes'!$Q$3,IF(G6368&lt;='State Zip Codes'!$R$4,'State Zip Codes'!$R$3,IF(G6368&lt;='State Zip Codes'!$S$4,'State Zip Codes'!$S$3,IF(G6368&lt;='State Zip Codes'!$T$4,'State Zip Codes'!$T$3,"OUT OF TERRITORY"))))),$U$3)</f>
        <v>Zone 1</v>
      </c>
    </row>
    <row r="6369" spans="1:8" x14ac:dyDescent="0.25">
      <c r="A6369" t="s">
        <v>373</v>
      </c>
      <c r="B6369">
        <v>28125</v>
      </c>
      <c r="C6369" t="str">
        <f t="shared" si="99"/>
        <v>28125</v>
      </c>
      <c r="D6369" t="s">
        <v>359</v>
      </c>
      <c r="E6369" t="s">
        <v>3211</v>
      </c>
      <c r="F6369" t="s">
        <v>4409</v>
      </c>
      <c r="G6369" s="144">
        <v>116.19641252999999</v>
      </c>
      <c r="H6369" t="str">
        <f>IF(VLOOKUP(A6369,$J$4:$K$19,2)="Y",IF(G6369&lt;='State Zip Codes'!$P$4,'State Zip Codes'!$P$3,IF(G6369&lt;='State Zip Codes'!$Q$4,'State Zip Codes'!$Q$3,IF(G6369&lt;='State Zip Codes'!$R$4,'State Zip Codes'!$R$3,IF(G6369&lt;='State Zip Codes'!$S$4,'State Zip Codes'!$S$3,IF(G6369&lt;='State Zip Codes'!$T$4,'State Zip Codes'!$T$3,"OUT OF TERRITORY"))))),$U$3)</f>
        <v>Zone 1</v>
      </c>
    </row>
    <row r="6370" spans="1:8" x14ac:dyDescent="0.25">
      <c r="A6370" t="s">
        <v>373</v>
      </c>
      <c r="B6370">
        <v>28510</v>
      </c>
      <c r="C6370" t="str">
        <f t="shared" si="99"/>
        <v>28510</v>
      </c>
      <c r="D6370" t="s">
        <v>359</v>
      </c>
      <c r="E6370" t="s">
        <v>4387</v>
      </c>
      <c r="F6370" t="s">
        <v>392</v>
      </c>
      <c r="G6370" s="144">
        <v>116.81778371999999</v>
      </c>
      <c r="H6370" t="str">
        <f>IF(VLOOKUP(A6370,$J$4:$K$19,2)="Y",IF(G6370&lt;='State Zip Codes'!$P$4,'State Zip Codes'!$P$3,IF(G6370&lt;='State Zip Codes'!$Q$4,'State Zip Codes'!$Q$3,IF(G6370&lt;='State Zip Codes'!$R$4,'State Zip Codes'!$R$3,IF(G6370&lt;='State Zip Codes'!$S$4,'State Zip Codes'!$S$3,IF(G6370&lt;='State Zip Codes'!$T$4,'State Zip Codes'!$T$3,"OUT OF TERRITORY"))))),$U$3)</f>
        <v>Zone 1</v>
      </c>
    </row>
    <row r="6371" spans="1:8" x14ac:dyDescent="0.25">
      <c r="A6371" t="s">
        <v>373</v>
      </c>
      <c r="B6371">
        <v>27007</v>
      </c>
      <c r="C6371" t="str">
        <f t="shared" si="99"/>
        <v>27007</v>
      </c>
      <c r="D6371" t="s">
        <v>359</v>
      </c>
      <c r="E6371" t="s">
        <v>4372</v>
      </c>
      <c r="F6371" t="s">
        <v>4410</v>
      </c>
      <c r="G6371" s="144">
        <v>116.81778371999999</v>
      </c>
      <c r="H6371" t="str">
        <f>IF(VLOOKUP(A6371,$J$4:$K$19,2)="Y",IF(G6371&lt;='State Zip Codes'!$P$4,'State Zip Codes'!$P$3,IF(G6371&lt;='State Zip Codes'!$Q$4,'State Zip Codes'!$Q$3,IF(G6371&lt;='State Zip Codes'!$R$4,'State Zip Codes'!$R$3,IF(G6371&lt;='State Zip Codes'!$S$4,'State Zip Codes'!$S$3,IF(G6371&lt;='State Zip Codes'!$T$4,'State Zip Codes'!$T$3,"OUT OF TERRITORY"))))),$U$3)</f>
        <v>Zone 1</v>
      </c>
    </row>
    <row r="6372" spans="1:8" x14ac:dyDescent="0.25">
      <c r="A6372" t="s">
        <v>373</v>
      </c>
      <c r="B6372">
        <v>27980</v>
      </c>
      <c r="C6372" t="str">
        <f t="shared" si="99"/>
        <v>27980</v>
      </c>
      <c r="D6372" t="s">
        <v>359</v>
      </c>
      <c r="E6372" t="s">
        <v>4411</v>
      </c>
      <c r="F6372" t="s">
        <v>2855</v>
      </c>
      <c r="G6372" s="144">
        <v>116.81778371999999</v>
      </c>
      <c r="H6372" t="str">
        <f>IF(VLOOKUP(A6372,$J$4:$K$19,2)="Y",IF(G6372&lt;='State Zip Codes'!$P$4,'State Zip Codes'!$P$3,IF(G6372&lt;='State Zip Codes'!$Q$4,'State Zip Codes'!$Q$3,IF(G6372&lt;='State Zip Codes'!$R$4,'State Zip Codes'!$R$3,IF(G6372&lt;='State Zip Codes'!$S$4,'State Zip Codes'!$S$3,IF(G6372&lt;='State Zip Codes'!$T$4,'State Zip Codes'!$T$3,"OUT OF TERRITORY"))))),$U$3)</f>
        <v>Zone 1</v>
      </c>
    </row>
    <row r="6373" spans="1:8" x14ac:dyDescent="0.25">
      <c r="A6373" t="s">
        <v>373</v>
      </c>
      <c r="B6373">
        <v>28463</v>
      </c>
      <c r="C6373" t="str">
        <f t="shared" si="99"/>
        <v>28463</v>
      </c>
      <c r="D6373" t="s">
        <v>359</v>
      </c>
      <c r="E6373" t="s">
        <v>2569</v>
      </c>
      <c r="F6373" t="s">
        <v>4412</v>
      </c>
      <c r="G6373" s="144">
        <v>116.81778371999999</v>
      </c>
      <c r="H6373" t="str">
        <f>IF(VLOOKUP(A6373,$J$4:$K$19,2)="Y",IF(G6373&lt;='State Zip Codes'!$P$4,'State Zip Codes'!$P$3,IF(G6373&lt;='State Zip Codes'!$Q$4,'State Zip Codes'!$Q$3,IF(G6373&lt;='State Zip Codes'!$R$4,'State Zip Codes'!$R$3,IF(G6373&lt;='State Zip Codes'!$S$4,'State Zip Codes'!$S$3,IF(G6373&lt;='State Zip Codes'!$T$4,'State Zip Codes'!$T$3,"OUT OF TERRITORY"))))),$U$3)</f>
        <v>Zone 1</v>
      </c>
    </row>
    <row r="6374" spans="1:8" x14ac:dyDescent="0.25">
      <c r="A6374" t="s">
        <v>373</v>
      </c>
      <c r="B6374">
        <v>28532</v>
      </c>
      <c r="C6374" t="str">
        <f t="shared" si="99"/>
        <v>28532</v>
      </c>
      <c r="D6374" t="s">
        <v>359</v>
      </c>
      <c r="E6374" t="s">
        <v>4270</v>
      </c>
      <c r="F6374" t="s">
        <v>4413</v>
      </c>
      <c r="G6374" s="144">
        <v>116.81778371999999</v>
      </c>
      <c r="H6374" t="str">
        <f>IF(VLOOKUP(A6374,$J$4:$K$19,2)="Y",IF(G6374&lt;='State Zip Codes'!$P$4,'State Zip Codes'!$P$3,IF(G6374&lt;='State Zip Codes'!$Q$4,'State Zip Codes'!$Q$3,IF(G6374&lt;='State Zip Codes'!$R$4,'State Zip Codes'!$R$3,IF(G6374&lt;='State Zip Codes'!$S$4,'State Zip Codes'!$S$3,IF(G6374&lt;='State Zip Codes'!$T$4,'State Zip Codes'!$T$3,"OUT OF TERRITORY"))))),$U$3)</f>
        <v>Zone 1</v>
      </c>
    </row>
    <row r="6375" spans="1:8" x14ac:dyDescent="0.25">
      <c r="A6375" t="s">
        <v>373</v>
      </c>
      <c r="B6375">
        <v>28027</v>
      </c>
      <c r="C6375" t="str">
        <f t="shared" si="99"/>
        <v>28027</v>
      </c>
      <c r="D6375" t="s">
        <v>359</v>
      </c>
      <c r="E6375" t="s">
        <v>4354</v>
      </c>
      <c r="F6375" t="s">
        <v>2172</v>
      </c>
      <c r="G6375" s="144">
        <v>116.81778371999999</v>
      </c>
      <c r="H6375" t="str">
        <f>IF(VLOOKUP(A6375,$J$4:$K$19,2)="Y",IF(G6375&lt;='State Zip Codes'!$P$4,'State Zip Codes'!$P$3,IF(G6375&lt;='State Zip Codes'!$Q$4,'State Zip Codes'!$Q$3,IF(G6375&lt;='State Zip Codes'!$R$4,'State Zip Codes'!$R$3,IF(G6375&lt;='State Zip Codes'!$S$4,'State Zip Codes'!$S$3,IF(G6375&lt;='State Zip Codes'!$T$4,'State Zip Codes'!$T$3,"OUT OF TERRITORY"))))),$U$3)</f>
        <v>Zone 1</v>
      </c>
    </row>
    <row r="6376" spans="1:8" x14ac:dyDescent="0.25">
      <c r="A6376" t="s">
        <v>373</v>
      </c>
      <c r="B6376">
        <v>28110</v>
      </c>
      <c r="C6376" t="str">
        <f t="shared" si="99"/>
        <v>28110</v>
      </c>
      <c r="D6376" t="s">
        <v>359</v>
      </c>
      <c r="E6376" t="s">
        <v>996</v>
      </c>
      <c r="F6376" t="s">
        <v>1110</v>
      </c>
      <c r="G6376" s="144">
        <v>117.43915491</v>
      </c>
      <c r="H6376" t="str">
        <f>IF(VLOOKUP(A6376,$J$4:$K$19,2)="Y",IF(G6376&lt;='State Zip Codes'!$P$4,'State Zip Codes'!$P$3,IF(G6376&lt;='State Zip Codes'!$Q$4,'State Zip Codes'!$Q$3,IF(G6376&lt;='State Zip Codes'!$R$4,'State Zip Codes'!$R$3,IF(G6376&lt;='State Zip Codes'!$S$4,'State Zip Codes'!$S$3,IF(G6376&lt;='State Zip Codes'!$T$4,'State Zip Codes'!$T$3,"OUT OF TERRITORY"))))),$U$3)</f>
        <v>Zone 1</v>
      </c>
    </row>
    <row r="6377" spans="1:8" x14ac:dyDescent="0.25">
      <c r="A6377" t="s">
        <v>373</v>
      </c>
      <c r="B6377">
        <v>27970</v>
      </c>
      <c r="C6377" t="str">
        <f t="shared" si="99"/>
        <v>27970</v>
      </c>
      <c r="D6377" t="s">
        <v>359</v>
      </c>
      <c r="E6377" t="s">
        <v>510</v>
      </c>
      <c r="F6377" t="s">
        <v>4414</v>
      </c>
      <c r="G6377" s="144">
        <v>117.43915491</v>
      </c>
      <c r="H6377" t="str">
        <f>IF(VLOOKUP(A6377,$J$4:$K$19,2)="Y",IF(G6377&lt;='State Zip Codes'!$P$4,'State Zip Codes'!$P$3,IF(G6377&lt;='State Zip Codes'!$Q$4,'State Zip Codes'!$Q$3,IF(G6377&lt;='State Zip Codes'!$R$4,'State Zip Codes'!$R$3,IF(G6377&lt;='State Zip Codes'!$S$4,'State Zip Codes'!$S$3,IF(G6377&lt;='State Zip Codes'!$T$4,'State Zip Codes'!$T$3,"OUT OF TERRITORY"))))),$U$3)</f>
        <v>Zone 1</v>
      </c>
    </row>
    <row r="6378" spans="1:8" x14ac:dyDescent="0.25">
      <c r="A6378" t="s">
        <v>373</v>
      </c>
      <c r="B6378">
        <v>28075</v>
      </c>
      <c r="C6378" t="str">
        <f t="shared" si="99"/>
        <v>28075</v>
      </c>
      <c r="D6378" t="s">
        <v>359</v>
      </c>
      <c r="E6378" t="s">
        <v>4354</v>
      </c>
      <c r="F6378" t="s">
        <v>2448</v>
      </c>
      <c r="G6378" s="144">
        <v>117.43915491</v>
      </c>
      <c r="H6378" t="str">
        <f>IF(VLOOKUP(A6378,$J$4:$K$19,2)="Y",IF(G6378&lt;='State Zip Codes'!$P$4,'State Zip Codes'!$P$3,IF(G6378&lt;='State Zip Codes'!$Q$4,'State Zip Codes'!$Q$3,IF(G6378&lt;='State Zip Codes'!$R$4,'State Zip Codes'!$R$3,IF(G6378&lt;='State Zip Codes'!$S$4,'State Zip Codes'!$S$3,IF(G6378&lt;='State Zip Codes'!$T$4,'State Zip Codes'!$T$3,"OUT OF TERRITORY"))))),$U$3)</f>
        <v>Zone 1</v>
      </c>
    </row>
    <row r="6379" spans="1:8" x14ac:dyDescent="0.25">
      <c r="A6379" t="s">
        <v>373</v>
      </c>
      <c r="B6379">
        <v>28587</v>
      </c>
      <c r="C6379" t="str">
        <f t="shared" si="99"/>
        <v>28587</v>
      </c>
      <c r="D6379" t="s">
        <v>359</v>
      </c>
      <c r="E6379" t="s">
        <v>4387</v>
      </c>
      <c r="F6379" t="s">
        <v>4415</v>
      </c>
      <c r="G6379" s="144">
        <v>118.06052609999999</v>
      </c>
      <c r="H6379" t="str">
        <f>IF(VLOOKUP(A6379,$J$4:$K$19,2)="Y",IF(G6379&lt;='State Zip Codes'!$P$4,'State Zip Codes'!$P$3,IF(G6379&lt;='State Zip Codes'!$Q$4,'State Zip Codes'!$Q$3,IF(G6379&lt;='State Zip Codes'!$R$4,'State Zip Codes'!$R$3,IF(G6379&lt;='State Zip Codes'!$S$4,'State Zip Codes'!$S$3,IF(G6379&lt;='State Zip Codes'!$T$4,'State Zip Codes'!$T$3,"OUT OF TERRITORY"))))),$U$3)</f>
        <v>Zone 1</v>
      </c>
    </row>
    <row r="6380" spans="1:8" x14ac:dyDescent="0.25">
      <c r="A6380" t="s">
        <v>373</v>
      </c>
      <c r="B6380">
        <v>28480</v>
      </c>
      <c r="C6380" t="str">
        <f t="shared" si="99"/>
        <v>28480</v>
      </c>
      <c r="D6380" t="s">
        <v>359</v>
      </c>
      <c r="E6380" t="s">
        <v>4375</v>
      </c>
      <c r="F6380" t="s">
        <v>4416</v>
      </c>
      <c r="G6380" s="144">
        <v>118.06052609999999</v>
      </c>
      <c r="H6380" t="str">
        <f>IF(VLOOKUP(A6380,$J$4:$K$19,2)="Y",IF(G6380&lt;='State Zip Codes'!$P$4,'State Zip Codes'!$P$3,IF(G6380&lt;='State Zip Codes'!$Q$4,'State Zip Codes'!$Q$3,IF(G6380&lt;='State Zip Codes'!$R$4,'State Zip Codes'!$R$3,IF(G6380&lt;='State Zip Codes'!$S$4,'State Zip Codes'!$S$3,IF(G6380&lt;='State Zip Codes'!$T$4,'State Zip Codes'!$T$3,"OUT OF TERRITORY"))))),$U$3)</f>
        <v>Zone 1</v>
      </c>
    </row>
    <row r="6381" spans="1:8" x14ac:dyDescent="0.25">
      <c r="A6381" t="s">
        <v>373</v>
      </c>
      <c r="B6381">
        <v>27932</v>
      </c>
      <c r="C6381" t="str">
        <f t="shared" si="99"/>
        <v>27932</v>
      </c>
      <c r="D6381" t="s">
        <v>359</v>
      </c>
      <c r="E6381" t="s">
        <v>4411</v>
      </c>
      <c r="F6381" t="s">
        <v>4417</v>
      </c>
      <c r="G6381" s="144">
        <v>118.06052609999999</v>
      </c>
      <c r="H6381" t="str">
        <f>IF(VLOOKUP(A6381,$J$4:$K$19,2)="Y",IF(G6381&lt;='State Zip Codes'!$P$4,'State Zip Codes'!$P$3,IF(G6381&lt;='State Zip Codes'!$Q$4,'State Zip Codes'!$Q$3,IF(G6381&lt;='State Zip Codes'!$R$4,'State Zip Codes'!$R$3,IF(G6381&lt;='State Zip Codes'!$S$4,'State Zip Codes'!$S$3,IF(G6381&lt;='State Zip Codes'!$T$4,'State Zip Codes'!$T$3,"OUT OF TERRITORY"))))),$U$3)</f>
        <v>Zone 1</v>
      </c>
    </row>
    <row r="6382" spans="1:8" x14ac:dyDescent="0.25">
      <c r="A6382" t="s">
        <v>373</v>
      </c>
      <c r="B6382">
        <v>28420</v>
      </c>
      <c r="C6382" t="str">
        <f t="shared" si="99"/>
        <v>28420</v>
      </c>
      <c r="D6382" t="s">
        <v>359</v>
      </c>
      <c r="E6382" t="s">
        <v>4385</v>
      </c>
      <c r="F6382" t="s">
        <v>4418</v>
      </c>
      <c r="G6382" s="144">
        <v>118.68189728999999</v>
      </c>
      <c r="H6382" t="str">
        <f>IF(VLOOKUP(A6382,$J$4:$K$19,2)="Y",IF(G6382&lt;='State Zip Codes'!$P$4,'State Zip Codes'!$P$3,IF(G6382&lt;='State Zip Codes'!$Q$4,'State Zip Codes'!$Q$3,IF(G6382&lt;='State Zip Codes'!$R$4,'State Zip Codes'!$R$3,IF(G6382&lt;='State Zip Codes'!$S$4,'State Zip Codes'!$S$3,IF(G6382&lt;='State Zip Codes'!$T$4,'State Zip Codes'!$T$3,"OUT OF TERRITORY"))))),$U$3)</f>
        <v>Zone 1</v>
      </c>
    </row>
    <row r="6383" spans="1:8" x14ac:dyDescent="0.25">
      <c r="A6383" t="s">
        <v>373</v>
      </c>
      <c r="B6383">
        <v>27011</v>
      </c>
      <c r="C6383" t="str">
        <f t="shared" si="99"/>
        <v>27011</v>
      </c>
      <c r="D6383" t="s">
        <v>359</v>
      </c>
      <c r="E6383" t="s">
        <v>4383</v>
      </c>
      <c r="F6383" t="s">
        <v>2929</v>
      </c>
      <c r="G6383" s="144">
        <v>118.68189728999999</v>
      </c>
      <c r="H6383" t="str">
        <f>IF(VLOOKUP(A6383,$J$4:$K$19,2)="Y",IF(G6383&lt;='State Zip Codes'!$P$4,'State Zip Codes'!$P$3,IF(G6383&lt;='State Zip Codes'!$Q$4,'State Zip Codes'!$Q$3,IF(G6383&lt;='State Zip Codes'!$R$4,'State Zip Codes'!$R$3,IF(G6383&lt;='State Zip Codes'!$S$4,'State Zip Codes'!$S$3,IF(G6383&lt;='State Zip Codes'!$T$4,'State Zip Codes'!$T$3,"OUT OF TERRITORY"))))),$U$3)</f>
        <v>Zone 1</v>
      </c>
    </row>
    <row r="6384" spans="1:8" x14ac:dyDescent="0.25">
      <c r="A6384" t="s">
        <v>373</v>
      </c>
      <c r="B6384">
        <v>27946</v>
      </c>
      <c r="C6384" t="str">
        <f t="shared" si="99"/>
        <v>27946</v>
      </c>
      <c r="D6384" t="s">
        <v>359</v>
      </c>
      <c r="E6384" t="s">
        <v>4380</v>
      </c>
      <c r="F6384" t="s">
        <v>4419</v>
      </c>
      <c r="G6384" s="144">
        <v>118.68189728999999</v>
      </c>
      <c r="H6384" t="str">
        <f>IF(VLOOKUP(A6384,$J$4:$K$19,2)="Y",IF(G6384&lt;='State Zip Codes'!$P$4,'State Zip Codes'!$P$3,IF(G6384&lt;='State Zip Codes'!$Q$4,'State Zip Codes'!$Q$3,IF(G6384&lt;='State Zip Codes'!$R$4,'State Zip Codes'!$R$3,IF(G6384&lt;='State Zip Codes'!$S$4,'State Zip Codes'!$S$3,IF(G6384&lt;='State Zip Codes'!$T$4,'State Zip Codes'!$T$3,"OUT OF TERRITORY"))))),$U$3)</f>
        <v>Zone 1</v>
      </c>
    </row>
    <row r="6385" spans="1:8" x14ac:dyDescent="0.25">
      <c r="A6385" t="s">
        <v>373</v>
      </c>
      <c r="B6385">
        <v>28479</v>
      </c>
      <c r="C6385" t="str">
        <f t="shared" si="99"/>
        <v>28479</v>
      </c>
      <c r="D6385" t="s">
        <v>359</v>
      </c>
      <c r="E6385" t="s">
        <v>4385</v>
      </c>
      <c r="F6385" t="s">
        <v>4420</v>
      </c>
      <c r="G6385" s="144">
        <v>119.30326847999999</v>
      </c>
      <c r="H6385" t="str">
        <f>IF(VLOOKUP(A6385,$J$4:$K$19,2)="Y",IF(G6385&lt;='State Zip Codes'!$P$4,'State Zip Codes'!$P$3,IF(G6385&lt;='State Zip Codes'!$Q$4,'State Zip Codes'!$Q$3,IF(G6385&lt;='State Zip Codes'!$R$4,'State Zip Codes'!$R$3,IF(G6385&lt;='State Zip Codes'!$S$4,'State Zip Codes'!$S$3,IF(G6385&lt;='State Zip Codes'!$T$4,'State Zip Codes'!$T$3,"OUT OF TERRITORY"))))),$U$3)</f>
        <v>Zone 1</v>
      </c>
    </row>
    <row r="6386" spans="1:8" x14ac:dyDescent="0.25">
      <c r="A6386" t="s">
        <v>373</v>
      </c>
      <c r="B6386">
        <v>28556</v>
      </c>
      <c r="C6386" t="str">
        <f t="shared" si="99"/>
        <v>28556</v>
      </c>
      <c r="D6386" t="s">
        <v>359</v>
      </c>
      <c r="E6386" t="s">
        <v>4387</v>
      </c>
      <c r="F6386" t="s">
        <v>4421</v>
      </c>
      <c r="G6386" s="144">
        <v>119.92463966999999</v>
      </c>
      <c r="H6386" t="str">
        <f>IF(VLOOKUP(A6386,$J$4:$K$19,2)="Y",IF(G6386&lt;='State Zip Codes'!$P$4,'State Zip Codes'!$P$3,IF(G6386&lt;='State Zip Codes'!$Q$4,'State Zip Codes'!$Q$3,IF(G6386&lt;='State Zip Codes'!$R$4,'State Zip Codes'!$R$3,IF(G6386&lt;='State Zip Codes'!$S$4,'State Zip Codes'!$S$3,IF(G6386&lt;='State Zip Codes'!$T$4,'State Zip Codes'!$T$3,"OUT OF TERRITORY"))))),$U$3)</f>
        <v>Zone 1</v>
      </c>
    </row>
    <row r="6387" spans="1:8" x14ac:dyDescent="0.25">
      <c r="A6387" t="s">
        <v>373</v>
      </c>
      <c r="B6387">
        <v>28115</v>
      </c>
      <c r="C6387" t="str">
        <f t="shared" si="99"/>
        <v>28115</v>
      </c>
      <c r="D6387" t="s">
        <v>359</v>
      </c>
      <c r="E6387" t="s">
        <v>4422</v>
      </c>
      <c r="F6387" t="s">
        <v>2519</v>
      </c>
      <c r="G6387" s="144">
        <v>119.92463966999999</v>
      </c>
      <c r="H6387" t="str">
        <f>IF(VLOOKUP(A6387,$J$4:$K$19,2)="Y",IF(G6387&lt;='State Zip Codes'!$P$4,'State Zip Codes'!$P$3,IF(G6387&lt;='State Zip Codes'!$Q$4,'State Zip Codes'!$Q$3,IF(G6387&lt;='State Zip Codes'!$R$4,'State Zip Codes'!$R$3,IF(G6387&lt;='State Zip Codes'!$S$4,'State Zip Codes'!$S$3,IF(G6387&lt;='State Zip Codes'!$T$4,'State Zip Codes'!$T$3,"OUT OF TERRITORY"))))),$U$3)</f>
        <v>Zone 1</v>
      </c>
    </row>
    <row r="6388" spans="1:8" x14ac:dyDescent="0.25">
      <c r="A6388" t="s">
        <v>373</v>
      </c>
      <c r="B6388">
        <v>28634</v>
      </c>
      <c r="C6388" t="str">
        <f t="shared" si="99"/>
        <v>28634</v>
      </c>
      <c r="D6388" t="s">
        <v>359</v>
      </c>
      <c r="E6388" t="s">
        <v>4422</v>
      </c>
      <c r="F6388" t="s">
        <v>3804</v>
      </c>
      <c r="G6388" s="144">
        <v>119.92463966999999</v>
      </c>
      <c r="H6388" t="str">
        <f>IF(VLOOKUP(A6388,$J$4:$K$19,2)="Y",IF(G6388&lt;='State Zip Codes'!$P$4,'State Zip Codes'!$P$3,IF(G6388&lt;='State Zip Codes'!$Q$4,'State Zip Codes'!$Q$3,IF(G6388&lt;='State Zip Codes'!$R$4,'State Zip Codes'!$R$3,IF(G6388&lt;='State Zip Codes'!$S$4,'State Zip Codes'!$S$3,IF(G6388&lt;='State Zip Codes'!$T$4,'State Zip Codes'!$T$3,"OUT OF TERRITORY"))))),$U$3)</f>
        <v>Zone 1</v>
      </c>
    </row>
    <row r="6389" spans="1:8" x14ac:dyDescent="0.25">
      <c r="A6389" t="s">
        <v>373</v>
      </c>
      <c r="B6389">
        <v>28571</v>
      </c>
      <c r="C6389" t="str">
        <f t="shared" si="99"/>
        <v>28571</v>
      </c>
      <c r="D6389" t="s">
        <v>359</v>
      </c>
      <c r="E6389" t="s">
        <v>4387</v>
      </c>
      <c r="F6389" t="s">
        <v>4423</v>
      </c>
      <c r="G6389" s="144">
        <v>119.92463966999999</v>
      </c>
      <c r="H6389" t="str">
        <f>IF(VLOOKUP(A6389,$J$4:$K$19,2)="Y",IF(G6389&lt;='State Zip Codes'!$P$4,'State Zip Codes'!$P$3,IF(G6389&lt;='State Zip Codes'!$Q$4,'State Zip Codes'!$Q$3,IF(G6389&lt;='State Zip Codes'!$R$4,'State Zip Codes'!$R$3,IF(G6389&lt;='State Zip Codes'!$S$4,'State Zip Codes'!$S$3,IF(G6389&lt;='State Zip Codes'!$T$4,'State Zip Codes'!$T$3,"OUT OF TERRITORY"))))),$U$3)</f>
        <v>Zone 1</v>
      </c>
    </row>
    <row r="6390" spans="1:8" x14ac:dyDescent="0.25">
      <c r="A6390" t="s">
        <v>373</v>
      </c>
      <c r="B6390">
        <v>27030</v>
      </c>
      <c r="C6390" t="str">
        <f t="shared" si="99"/>
        <v>27030</v>
      </c>
      <c r="D6390" t="s">
        <v>359</v>
      </c>
      <c r="E6390" t="s">
        <v>4372</v>
      </c>
      <c r="F6390" t="s">
        <v>4424</v>
      </c>
      <c r="G6390" s="144">
        <v>119.92463966999999</v>
      </c>
      <c r="H6390" t="str">
        <f>IF(VLOOKUP(A6390,$J$4:$K$19,2)="Y",IF(G6390&lt;='State Zip Codes'!$P$4,'State Zip Codes'!$P$3,IF(G6390&lt;='State Zip Codes'!$Q$4,'State Zip Codes'!$Q$3,IF(G6390&lt;='State Zip Codes'!$R$4,'State Zip Codes'!$R$3,IF(G6390&lt;='State Zip Codes'!$S$4,'State Zip Codes'!$S$3,IF(G6390&lt;='State Zip Codes'!$T$4,'State Zip Codes'!$T$3,"OUT OF TERRITORY"))))),$U$3)</f>
        <v>Zone 1</v>
      </c>
    </row>
    <row r="6391" spans="1:8" x14ac:dyDescent="0.25">
      <c r="A6391" t="s">
        <v>373</v>
      </c>
      <c r="B6391">
        <v>28594</v>
      </c>
      <c r="C6391" t="str">
        <f t="shared" si="99"/>
        <v>28594</v>
      </c>
      <c r="D6391" t="s">
        <v>359</v>
      </c>
      <c r="E6391" t="s">
        <v>4389</v>
      </c>
      <c r="F6391" t="s">
        <v>4425</v>
      </c>
      <c r="G6391" s="144">
        <v>119.92463966999999</v>
      </c>
      <c r="H6391" t="str">
        <f>IF(VLOOKUP(A6391,$J$4:$K$19,2)="Y",IF(G6391&lt;='State Zip Codes'!$P$4,'State Zip Codes'!$P$3,IF(G6391&lt;='State Zip Codes'!$Q$4,'State Zip Codes'!$Q$3,IF(G6391&lt;='State Zip Codes'!$R$4,'State Zip Codes'!$R$3,IF(G6391&lt;='State Zip Codes'!$S$4,'State Zip Codes'!$S$3,IF(G6391&lt;='State Zip Codes'!$T$4,'State Zip Codes'!$T$3,"OUT OF TERRITORY"))))),$U$3)</f>
        <v>Zone 1</v>
      </c>
    </row>
    <row r="6392" spans="1:8" x14ac:dyDescent="0.25">
      <c r="A6392" t="s">
        <v>373</v>
      </c>
      <c r="B6392">
        <v>28079</v>
      </c>
      <c r="C6392" t="str">
        <f t="shared" si="99"/>
        <v>28079</v>
      </c>
      <c r="D6392" t="s">
        <v>359</v>
      </c>
      <c r="E6392" t="s">
        <v>996</v>
      </c>
      <c r="F6392" t="s">
        <v>4426</v>
      </c>
      <c r="G6392" s="144">
        <v>119.92463966999999</v>
      </c>
      <c r="H6392" t="str">
        <f>IF(VLOOKUP(A6392,$J$4:$K$19,2)="Y",IF(G6392&lt;='State Zip Codes'!$P$4,'State Zip Codes'!$P$3,IF(G6392&lt;='State Zip Codes'!$Q$4,'State Zip Codes'!$Q$3,IF(G6392&lt;='State Zip Codes'!$R$4,'State Zip Codes'!$R$3,IF(G6392&lt;='State Zip Codes'!$S$4,'State Zip Codes'!$S$3,IF(G6392&lt;='State Zip Codes'!$T$4,'State Zip Codes'!$T$3,"OUT OF TERRITORY"))))),$U$3)</f>
        <v>Zone 1</v>
      </c>
    </row>
    <row r="6393" spans="1:8" x14ac:dyDescent="0.25">
      <c r="A6393" t="s">
        <v>373</v>
      </c>
      <c r="B6393">
        <v>28462</v>
      </c>
      <c r="C6393" t="str">
        <f t="shared" si="99"/>
        <v>28462</v>
      </c>
      <c r="D6393" t="s">
        <v>359</v>
      </c>
      <c r="E6393" t="s">
        <v>4385</v>
      </c>
      <c r="F6393" t="s">
        <v>4427</v>
      </c>
      <c r="G6393" s="144">
        <v>120.54601086</v>
      </c>
      <c r="H6393" t="str">
        <f>IF(VLOOKUP(A6393,$J$4:$K$19,2)="Y",IF(G6393&lt;='State Zip Codes'!$P$4,'State Zip Codes'!$P$3,IF(G6393&lt;='State Zip Codes'!$Q$4,'State Zip Codes'!$Q$3,IF(G6393&lt;='State Zip Codes'!$R$4,'State Zip Codes'!$R$3,IF(G6393&lt;='State Zip Codes'!$S$4,'State Zip Codes'!$S$3,IF(G6393&lt;='State Zip Codes'!$T$4,'State Zip Codes'!$T$3,"OUT OF TERRITORY"))))),$U$3)</f>
        <v>Zone 2</v>
      </c>
    </row>
    <row r="6394" spans="1:8" x14ac:dyDescent="0.25">
      <c r="A6394" t="s">
        <v>373</v>
      </c>
      <c r="B6394">
        <v>28227</v>
      </c>
      <c r="C6394" t="str">
        <f t="shared" si="99"/>
        <v>28227</v>
      </c>
      <c r="D6394" t="s">
        <v>359</v>
      </c>
      <c r="E6394" t="s">
        <v>4428</v>
      </c>
      <c r="F6394" t="s">
        <v>984</v>
      </c>
      <c r="G6394" s="144">
        <v>120.54601086</v>
      </c>
      <c r="H6394" t="str">
        <f>IF(VLOOKUP(A6394,$J$4:$K$19,2)="Y",IF(G6394&lt;='State Zip Codes'!$P$4,'State Zip Codes'!$P$3,IF(G6394&lt;='State Zip Codes'!$Q$4,'State Zip Codes'!$Q$3,IF(G6394&lt;='State Zip Codes'!$R$4,'State Zip Codes'!$R$3,IF(G6394&lt;='State Zip Codes'!$S$4,'State Zip Codes'!$S$3,IF(G6394&lt;='State Zip Codes'!$T$4,'State Zip Codes'!$T$3,"OUT OF TERRITORY"))))),$U$3)</f>
        <v>Zone 2</v>
      </c>
    </row>
    <row r="6395" spans="1:8" x14ac:dyDescent="0.25">
      <c r="A6395" t="s">
        <v>373</v>
      </c>
      <c r="B6395">
        <v>28570</v>
      </c>
      <c r="C6395" t="str">
        <f t="shared" si="99"/>
        <v>28570</v>
      </c>
      <c r="D6395" t="s">
        <v>359</v>
      </c>
      <c r="E6395" t="s">
        <v>4389</v>
      </c>
      <c r="F6395" t="s">
        <v>3111</v>
      </c>
      <c r="G6395" s="144">
        <v>120.54601086</v>
      </c>
      <c r="H6395" t="str">
        <f>IF(VLOOKUP(A6395,$J$4:$K$19,2)="Y",IF(G6395&lt;='State Zip Codes'!$P$4,'State Zip Codes'!$P$3,IF(G6395&lt;='State Zip Codes'!$Q$4,'State Zip Codes'!$Q$3,IF(G6395&lt;='State Zip Codes'!$R$4,'State Zip Codes'!$R$3,IF(G6395&lt;='State Zip Codes'!$S$4,'State Zip Codes'!$S$3,IF(G6395&lt;='State Zip Codes'!$T$4,'State Zip Codes'!$T$3,"OUT OF TERRITORY"))))),$U$3)</f>
        <v>Zone 2</v>
      </c>
    </row>
    <row r="6396" spans="1:8" x14ac:dyDescent="0.25">
      <c r="A6396" t="s">
        <v>373</v>
      </c>
      <c r="B6396">
        <v>28552</v>
      </c>
      <c r="C6396" t="str">
        <f t="shared" si="99"/>
        <v>28552</v>
      </c>
      <c r="D6396" t="s">
        <v>359</v>
      </c>
      <c r="E6396" t="s">
        <v>4387</v>
      </c>
      <c r="F6396" t="s">
        <v>4429</v>
      </c>
      <c r="G6396" s="144">
        <v>121.16738204999999</v>
      </c>
      <c r="H6396" t="str">
        <f>IF(VLOOKUP(A6396,$J$4:$K$19,2)="Y",IF(G6396&lt;='State Zip Codes'!$P$4,'State Zip Codes'!$P$3,IF(G6396&lt;='State Zip Codes'!$Q$4,'State Zip Codes'!$Q$3,IF(G6396&lt;='State Zip Codes'!$R$4,'State Zip Codes'!$R$3,IF(G6396&lt;='State Zip Codes'!$S$4,'State Zip Codes'!$S$3,IF(G6396&lt;='State Zip Codes'!$T$4,'State Zip Codes'!$T$3,"OUT OF TERRITORY"))))),$U$3)</f>
        <v>Zone 2</v>
      </c>
    </row>
    <row r="6397" spans="1:8" x14ac:dyDescent="0.25">
      <c r="A6397" t="s">
        <v>373</v>
      </c>
      <c r="B6397">
        <v>28412</v>
      </c>
      <c r="C6397" t="str">
        <f t="shared" si="99"/>
        <v>28412</v>
      </c>
      <c r="D6397" t="s">
        <v>359</v>
      </c>
      <c r="E6397" t="s">
        <v>4375</v>
      </c>
      <c r="F6397" t="s">
        <v>1612</v>
      </c>
      <c r="G6397" s="144">
        <v>121.16738204999999</v>
      </c>
      <c r="H6397" t="str">
        <f>IF(VLOOKUP(A6397,$J$4:$K$19,2)="Y",IF(G6397&lt;='State Zip Codes'!$P$4,'State Zip Codes'!$P$3,IF(G6397&lt;='State Zip Codes'!$Q$4,'State Zip Codes'!$Q$3,IF(G6397&lt;='State Zip Codes'!$R$4,'State Zip Codes'!$R$3,IF(G6397&lt;='State Zip Codes'!$S$4,'State Zip Codes'!$S$3,IF(G6397&lt;='State Zip Codes'!$T$4,'State Zip Codes'!$T$3,"OUT OF TERRITORY"))))),$U$3)</f>
        <v>Zone 2</v>
      </c>
    </row>
    <row r="6398" spans="1:8" x14ac:dyDescent="0.25">
      <c r="A6398" t="s">
        <v>373</v>
      </c>
      <c r="B6398">
        <v>28215</v>
      </c>
      <c r="C6398" t="str">
        <f t="shared" si="99"/>
        <v>28215</v>
      </c>
      <c r="D6398" t="s">
        <v>359</v>
      </c>
      <c r="E6398" t="s">
        <v>4428</v>
      </c>
      <c r="F6398" t="s">
        <v>984</v>
      </c>
      <c r="G6398" s="144">
        <v>121.16738204999999</v>
      </c>
      <c r="H6398" t="str">
        <f>IF(VLOOKUP(A6398,$J$4:$K$19,2)="Y",IF(G6398&lt;='State Zip Codes'!$P$4,'State Zip Codes'!$P$3,IF(G6398&lt;='State Zip Codes'!$Q$4,'State Zip Codes'!$Q$3,IF(G6398&lt;='State Zip Codes'!$R$4,'State Zip Codes'!$R$3,IF(G6398&lt;='State Zip Codes'!$S$4,'State Zip Codes'!$S$3,IF(G6398&lt;='State Zip Codes'!$T$4,'State Zip Codes'!$T$3,"OUT OF TERRITORY"))))),$U$3)</f>
        <v>Zone 2</v>
      </c>
    </row>
    <row r="6399" spans="1:8" x14ac:dyDescent="0.25">
      <c r="A6399" t="s">
        <v>373</v>
      </c>
      <c r="B6399">
        <v>27928</v>
      </c>
      <c r="C6399" t="str">
        <f t="shared" si="99"/>
        <v>27928</v>
      </c>
      <c r="D6399" t="s">
        <v>359</v>
      </c>
      <c r="E6399" t="s">
        <v>510</v>
      </c>
      <c r="F6399" t="s">
        <v>4430</v>
      </c>
      <c r="G6399" s="144">
        <v>121.78875323999999</v>
      </c>
      <c r="H6399" t="str">
        <f>IF(VLOOKUP(A6399,$J$4:$K$19,2)="Y",IF(G6399&lt;='State Zip Codes'!$P$4,'State Zip Codes'!$P$3,IF(G6399&lt;='State Zip Codes'!$Q$4,'State Zip Codes'!$Q$3,IF(G6399&lt;='State Zip Codes'!$R$4,'State Zip Codes'!$R$3,IF(G6399&lt;='State Zip Codes'!$S$4,'State Zip Codes'!$S$3,IF(G6399&lt;='State Zip Codes'!$T$4,'State Zip Codes'!$T$3,"OUT OF TERRITORY"))))),$U$3)</f>
        <v>Zone 2</v>
      </c>
    </row>
    <row r="6400" spans="1:8" x14ac:dyDescent="0.25">
      <c r="A6400" t="s">
        <v>373</v>
      </c>
      <c r="B6400">
        <v>28263</v>
      </c>
      <c r="C6400" t="str">
        <f t="shared" si="99"/>
        <v>28263</v>
      </c>
      <c r="D6400" t="s">
        <v>359</v>
      </c>
      <c r="E6400" t="s">
        <v>4428</v>
      </c>
      <c r="F6400" t="s">
        <v>984</v>
      </c>
      <c r="G6400" s="144">
        <v>121.78875323999999</v>
      </c>
      <c r="H6400" t="str">
        <f>IF(VLOOKUP(A6400,$J$4:$K$19,2)="Y",IF(G6400&lt;='State Zip Codes'!$P$4,'State Zip Codes'!$P$3,IF(G6400&lt;='State Zip Codes'!$Q$4,'State Zip Codes'!$Q$3,IF(G6400&lt;='State Zip Codes'!$R$4,'State Zip Codes'!$R$3,IF(G6400&lt;='State Zip Codes'!$S$4,'State Zip Codes'!$S$3,IF(G6400&lt;='State Zip Codes'!$T$4,'State Zip Codes'!$T$3,"OUT OF TERRITORY"))))),$U$3)</f>
        <v>Zone 2</v>
      </c>
    </row>
    <row r="6401" spans="1:8" x14ac:dyDescent="0.25">
      <c r="A6401" t="s">
        <v>373</v>
      </c>
      <c r="B6401">
        <v>28409</v>
      </c>
      <c r="C6401" t="str">
        <f t="shared" si="99"/>
        <v>28409</v>
      </c>
      <c r="D6401" t="s">
        <v>359</v>
      </c>
      <c r="E6401" t="s">
        <v>4375</v>
      </c>
      <c r="F6401" t="s">
        <v>1612</v>
      </c>
      <c r="G6401" s="144">
        <v>122.41012443</v>
      </c>
      <c r="H6401" t="str">
        <f>IF(VLOOKUP(A6401,$J$4:$K$19,2)="Y",IF(G6401&lt;='State Zip Codes'!$P$4,'State Zip Codes'!$P$3,IF(G6401&lt;='State Zip Codes'!$Q$4,'State Zip Codes'!$Q$3,IF(G6401&lt;='State Zip Codes'!$R$4,'State Zip Codes'!$R$3,IF(G6401&lt;='State Zip Codes'!$S$4,'State Zip Codes'!$S$3,IF(G6401&lt;='State Zip Codes'!$T$4,'State Zip Codes'!$T$3,"OUT OF TERRITORY"))))),$U$3)</f>
        <v>Zone 2</v>
      </c>
    </row>
    <row r="6402" spans="1:8" x14ac:dyDescent="0.25">
      <c r="A6402" t="s">
        <v>373</v>
      </c>
      <c r="B6402">
        <v>28223</v>
      </c>
      <c r="C6402" t="str">
        <f t="shared" si="99"/>
        <v>28223</v>
      </c>
      <c r="D6402" t="s">
        <v>359</v>
      </c>
      <c r="E6402" t="s">
        <v>4428</v>
      </c>
      <c r="F6402" t="s">
        <v>984</v>
      </c>
      <c r="G6402" s="144">
        <v>122.41012443</v>
      </c>
      <c r="H6402" t="str">
        <f>IF(VLOOKUP(A6402,$J$4:$K$19,2)="Y",IF(G6402&lt;='State Zip Codes'!$P$4,'State Zip Codes'!$P$3,IF(G6402&lt;='State Zip Codes'!$Q$4,'State Zip Codes'!$Q$3,IF(G6402&lt;='State Zip Codes'!$R$4,'State Zip Codes'!$R$3,IF(G6402&lt;='State Zip Codes'!$S$4,'State Zip Codes'!$S$3,IF(G6402&lt;='State Zip Codes'!$T$4,'State Zip Codes'!$T$3,"OUT OF TERRITORY"))))),$U$3)</f>
        <v>Zone 2</v>
      </c>
    </row>
    <row r="6403" spans="1:8" x14ac:dyDescent="0.25">
      <c r="A6403" t="s">
        <v>373</v>
      </c>
      <c r="B6403">
        <v>28262</v>
      </c>
      <c r="C6403" t="str">
        <f t="shared" si="99"/>
        <v>28262</v>
      </c>
      <c r="D6403" t="s">
        <v>359</v>
      </c>
      <c r="E6403" t="s">
        <v>4428</v>
      </c>
      <c r="F6403" t="s">
        <v>984</v>
      </c>
      <c r="G6403" s="144">
        <v>122.41012443</v>
      </c>
      <c r="H6403" t="str">
        <f>IF(VLOOKUP(A6403,$J$4:$K$19,2)="Y",IF(G6403&lt;='State Zip Codes'!$P$4,'State Zip Codes'!$P$3,IF(G6403&lt;='State Zip Codes'!$Q$4,'State Zip Codes'!$Q$3,IF(G6403&lt;='State Zip Codes'!$R$4,'State Zip Codes'!$R$3,IF(G6403&lt;='State Zip Codes'!$S$4,'State Zip Codes'!$S$3,IF(G6403&lt;='State Zip Codes'!$T$4,'State Zip Codes'!$T$3,"OUT OF TERRITORY"))))),$U$3)</f>
        <v>Zone 2</v>
      </c>
    </row>
    <row r="6404" spans="1:8" x14ac:dyDescent="0.25">
      <c r="A6404" t="s">
        <v>373</v>
      </c>
      <c r="B6404">
        <v>28213</v>
      </c>
      <c r="C6404" t="str">
        <f t="shared" si="99"/>
        <v>28213</v>
      </c>
      <c r="D6404" t="s">
        <v>359</v>
      </c>
      <c r="E6404" t="s">
        <v>4428</v>
      </c>
      <c r="F6404" t="s">
        <v>984</v>
      </c>
      <c r="G6404" s="144">
        <v>122.41012443</v>
      </c>
      <c r="H6404" t="str">
        <f>IF(VLOOKUP(A6404,$J$4:$K$19,2)="Y",IF(G6404&lt;='State Zip Codes'!$P$4,'State Zip Codes'!$P$3,IF(G6404&lt;='State Zip Codes'!$Q$4,'State Zip Codes'!$Q$3,IF(G6404&lt;='State Zip Codes'!$R$4,'State Zip Codes'!$R$3,IF(G6404&lt;='State Zip Codes'!$S$4,'State Zip Codes'!$S$3,IF(G6404&lt;='State Zip Codes'!$T$4,'State Zip Codes'!$T$3,"OUT OF TERRITORY"))))),$U$3)</f>
        <v>Zone 2</v>
      </c>
    </row>
    <row r="6405" spans="1:8" x14ac:dyDescent="0.25">
      <c r="A6405" t="s">
        <v>373</v>
      </c>
      <c r="B6405">
        <v>28036</v>
      </c>
      <c r="C6405" t="str">
        <f t="shared" ref="C6405:C6468" si="100">TRIM(CLEAN(B6405))</f>
        <v>28036</v>
      </c>
      <c r="D6405" t="s">
        <v>359</v>
      </c>
      <c r="E6405" t="s">
        <v>4428</v>
      </c>
      <c r="F6405" t="s">
        <v>4277</v>
      </c>
      <c r="G6405" s="144">
        <v>123.03149561999999</v>
      </c>
      <c r="H6405" t="str">
        <f>IF(VLOOKUP(A6405,$J$4:$K$19,2)="Y",IF(G6405&lt;='State Zip Codes'!$P$4,'State Zip Codes'!$P$3,IF(G6405&lt;='State Zip Codes'!$Q$4,'State Zip Codes'!$Q$3,IF(G6405&lt;='State Zip Codes'!$R$4,'State Zip Codes'!$R$3,IF(G6405&lt;='State Zip Codes'!$S$4,'State Zip Codes'!$S$3,IF(G6405&lt;='State Zip Codes'!$T$4,'State Zip Codes'!$T$3,"OUT OF TERRITORY"))))),$U$3)</f>
        <v>Zone 2</v>
      </c>
    </row>
    <row r="6406" spans="1:8" x14ac:dyDescent="0.25">
      <c r="A6406" t="s">
        <v>373</v>
      </c>
      <c r="B6406">
        <v>28112</v>
      </c>
      <c r="C6406" t="str">
        <f t="shared" si="100"/>
        <v>28112</v>
      </c>
      <c r="D6406" t="s">
        <v>359</v>
      </c>
      <c r="E6406" t="s">
        <v>996</v>
      </c>
      <c r="F6406" t="s">
        <v>1110</v>
      </c>
      <c r="G6406" s="144">
        <v>123.03149561999999</v>
      </c>
      <c r="H6406" t="str">
        <f>IF(VLOOKUP(A6406,$J$4:$K$19,2)="Y",IF(G6406&lt;='State Zip Codes'!$P$4,'State Zip Codes'!$P$3,IF(G6406&lt;='State Zip Codes'!$Q$4,'State Zip Codes'!$Q$3,IF(G6406&lt;='State Zip Codes'!$R$4,'State Zip Codes'!$R$3,IF(G6406&lt;='State Zip Codes'!$S$4,'State Zip Codes'!$S$3,IF(G6406&lt;='State Zip Codes'!$T$4,'State Zip Codes'!$T$3,"OUT OF TERRITORY"))))),$U$3)</f>
        <v>Zone 2</v>
      </c>
    </row>
    <row r="6407" spans="1:8" x14ac:dyDescent="0.25">
      <c r="A6407" t="s">
        <v>373</v>
      </c>
      <c r="B6407">
        <v>27979</v>
      </c>
      <c r="C6407" t="str">
        <f t="shared" si="100"/>
        <v>27979</v>
      </c>
      <c r="D6407" t="s">
        <v>359</v>
      </c>
      <c r="E6407" t="s">
        <v>4380</v>
      </c>
      <c r="F6407" t="s">
        <v>4431</v>
      </c>
      <c r="G6407" s="144">
        <v>123.03149561999999</v>
      </c>
      <c r="H6407" t="str">
        <f>IF(VLOOKUP(A6407,$J$4:$K$19,2)="Y",IF(G6407&lt;='State Zip Codes'!$P$4,'State Zip Codes'!$P$3,IF(G6407&lt;='State Zip Codes'!$Q$4,'State Zip Codes'!$Q$3,IF(G6407&lt;='State Zip Codes'!$R$4,'State Zip Codes'!$R$3,IF(G6407&lt;='State Zip Codes'!$S$4,'State Zip Codes'!$S$3,IF(G6407&lt;='State Zip Codes'!$T$4,'State Zip Codes'!$T$3,"OUT OF TERRITORY"))))),$U$3)</f>
        <v>Zone 2</v>
      </c>
    </row>
    <row r="6408" spans="1:8" x14ac:dyDescent="0.25">
      <c r="A6408" t="s">
        <v>373</v>
      </c>
      <c r="B6408">
        <v>28537</v>
      </c>
      <c r="C6408" t="str">
        <f t="shared" si="100"/>
        <v>28537</v>
      </c>
      <c r="D6408" t="s">
        <v>359</v>
      </c>
      <c r="E6408" t="s">
        <v>4387</v>
      </c>
      <c r="F6408" t="s">
        <v>4432</v>
      </c>
      <c r="G6408" s="144">
        <v>123.65286680999999</v>
      </c>
      <c r="H6408" t="str">
        <f>IF(VLOOKUP(A6408,$J$4:$K$19,2)="Y",IF(G6408&lt;='State Zip Codes'!$P$4,'State Zip Codes'!$P$3,IF(G6408&lt;='State Zip Codes'!$Q$4,'State Zip Codes'!$Q$3,IF(G6408&lt;='State Zip Codes'!$R$4,'State Zip Codes'!$R$3,IF(G6408&lt;='State Zip Codes'!$S$4,'State Zip Codes'!$S$3,IF(G6408&lt;='State Zip Codes'!$T$4,'State Zip Codes'!$T$3,"OUT OF TERRITORY"))))),$U$3)</f>
        <v>Zone 2</v>
      </c>
    </row>
    <row r="6409" spans="1:8" x14ac:dyDescent="0.25">
      <c r="A6409" t="s">
        <v>373</v>
      </c>
      <c r="B6409">
        <v>27875</v>
      </c>
      <c r="C6409" t="str">
        <f t="shared" si="100"/>
        <v>27875</v>
      </c>
      <c r="D6409" t="s">
        <v>359</v>
      </c>
      <c r="E6409" t="s">
        <v>4433</v>
      </c>
      <c r="F6409" t="s">
        <v>4434</v>
      </c>
      <c r="G6409" s="144">
        <v>123.65286680999999</v>
      </c>
      <c r="H6409" t="str">
        <f>IF(VLOOKUP(A6409,$J$4:$K$19,2)="Y",IF(G6409&lt;='State Zip Codes'!$P$4,'State Zip Codes'!$P$3,IF(G6409&lt;='State Zip Codes'!$Q$4,'State Zip Codes'!$Q$3,IF(G6409&lt;='State Zip Codes'!$R$4,'State Zip Codes'!$R$3,IF(G6409&lt;='State Zip Codes'!$S$4,'State Zip Codes'!$S$3,IF(G6409&lt;='State Zip Codes'!$T$4,'State Zip Codes'!$T$3,"OUT OF TERRITORY"))))),$U$3)</f>
        <v>Zone 2</v>
      </c>
    </row>
    <row r="6410" spans="1:8" x14ac:dyDescent="0.25">
      <c r="A6410" t="s">
        <v>373</v>
      </c>
      <c r="B6410">
        <v>28452</v>
      </c>
      <c r="C6410" t="str">
        <f t="shared" si="100"/>
        <v>28452</v>
      </c>
      <c r="D6410" t="s">
        <v>359</v>
      </c>
      <c r="E6410" t="s">
        <v>4385</v>
      </c>
      <c r="F6410" t="s">
        <v>748</v>
      </c>
      <c r="G6410" s="144">
        <v>123.65286680999999</v>
      </c>
      <c r="H6410" t="str">
        <f>IF(VLOOKUP(A6410,$J$4:$K$19,2)="Y",IF(G6410&lt;='State Zip Codes'!$P$4,'State Zip Codes'!$P$3,IF(G6410&lt;='State Zip Codes'!$Q$4,'State Zip Codes'!$Q$3,IF(G6410&lt;='State Zip Codes'!$R$4,'State Zip Codes'!$R$3,IF(G6410&lt;='State Zip Codes'!$S$4,'State Zip Codes'!$S$3,IF(G6410&lt;='State Zip Codes'!$T$4,'State Zip Codes'!$T$3,"OUT OF TERRITORY"))))),$U$3)</f>
        <v>Zone 2</v>
      </c>
    </row>
    <row r="6411" spans="1:8" x14ac:dyDescent="0.25">
      <c r="A6411" t="s">
        <v>373</v>
      </c>
      <c r="B6411">
        <v>27020</v>
      </c>
      <c r="C6411" t="str">
        <f t="shared" si="100"/>
        <v>27020</v>
      </c>
      <c r="D6411" t="s">
        <v>359</v>
      </c>
      <c r="E6411" t="s">
        <v>4383</v>
      </c>
      <c r="F6411" t="s">
        <v>4435</v>
      </c>
      <c r="G6411" s="144">
        <v>124.274238</v>
      </c>
      <c r="H6411" t="str">
        <f>IF(VLOOKUP(A6411,$J$4:$K$19,2)="Y",IF(G6411&lt;='State Zip Codes'!$P$4,'State Zip Codes'!$P$3,IF(G6411&lt;='State Zip Codes'!$Q$4,'State Zip Codes'!$Q$3,IF(G6411&lt;='State Zip Codes'!$R$4,'State Zip Codes'!$R$3,IF(G6411&lt;='State Zip Codes'!$S$4,'State Zip Codes'!$S$3,IF(G6411&lt;='State Zip Codes'!$T$4,'State Zip Codes'!$T$3,"OUT OF TERRITORY"))))),$U$3)</f>
        <v>Zone 2</v>
      </c>
    </row>
    <row r="6412" spans="1:8" x14ac:dyDescent="0.25">
      <c r="A6412" t="s">
        <v>373</v>
      </c>
      <c r="B6412">
        <v>27919</v>
      </c>
      <c r="C6412" t="str">
        <f t="shared" si="100"/>
        <v>27919</v>
      </c>
      <c r="D6412" t="s">
        <v>359</v>
      </c>
      <c r="E6412" t="s">
        <v>4436</v>
      </c>
      <c r="F6412" t="s">
        <v>1661</v>
      </c>
      <c r="G6412" s="144">
        <v>124.274238</v>
      </c>
      <c r="H6412" t="str">
        <f>IF(VLOOKUP(A6412,$J$4:$K$19,2)="Y",IF(G6412&lt;='State Zip Codes'!$P$4,'State Zip Codes'!$P$3,IF(G6412&lt;='State Zip Codes'!$Q$4,'State Zip Codes'!$Q$3,IF(G6412&lt;='State Zip Codes'!$R$4,'State Zip Codes'!$R$3,IF(G6412&lt;='State Zip Codes'!$S$4,'State Zip Codes'!$S$3,IF(G6412&lt;='State Zip Codes'!$T$4,'State Zip Codes'!$T$3,"OUT OF TERRITORY"))))),$U$3)</f>
        <v>Zone 2</v>
      </c>
    </row>
    <row r="6413" spans="1:8" x14ac:dyDescent="0.25">
      <c r="A6413" t="s">
        <v>373</v>
      </c>
      <c r="B6413">
        <v>27926</v>
      </c>
      <c r="C6413" t="str">
        <f t="shared" si="100"/>
        <v>27926</v>
      </c>
      <c r="D6413" t="s">
        <v>359</v>
      </c>
      <c r="E6413" t="s">
        <v>4380</v>
      </c>
      <c r="F6413" t="s">
        <v>4437</v>
      </c>
      <c r="G6413" s="144">
        <v>124.274238</v>
      </c>
      <c r="H6413" t="str">
        <f>IF(VLOOKUP(A6413,$J$4:$K$19,2)="Y",IF(G6413&lt;='State Zip Codes'!$P$4,'State Zip Codes'!$P$3,IF(G6413&lt;='State Zip Codes'!$Q$4,'State Zip Codes'!$Q$3,IF(G6413&lt;='State Zip Codes'!$R$4,'State Zip Codes'!$R$3,IF(G6413&lt;='State Zip Codes'!$S$4,'State Zip Codes'!$S$3,IF(G6413&lt;='State Zip Codes'!$T$4,'State Zip Codes'!$T$3,"OUT OF TERRITORY"))))),$U$3)</f>
        <v>Zone 2</v>
      </c>
    </row>
    <row r="6414" spans="1:8" x14ac:dyDescent="0.25">
      <c r="A6414" t="s">
        <v>373</v>
      </c>
      <c r="B6414">
        <v>28422</v>
      </c>
      <c r="C6414" t="str">
        <f t="shared" si="100"/>
        <v>28422</v>
      </c>
      <c r="D6414" t="s">
        <v>359</v>
      </c>
      <c r="E6414" t="s">
        <v>4385</v>
      </c>
      <c r="F6414" t="s">
        <v>4438</v>
      </c>
      <c r="G6414" s="144">
        <v>124.89560918999999</v>
      </c>
      <c r="H6414" t="str">
        <f>IF(VLOOKUP(A6414,$J$4:$K$19,2)="Y",IF(G6414&lt;='State Zip Codes'!$P$4,'State Zip Codes'!$P$3,IF(G6414&lt;='State Zip Codes'!$Q$4,'State Zip Codes'!$Q$3,IF(G6414&lt;='State Zip Codes'!$R$4,'State Zip Codes'!$R$3,IF(G6414&lt;='State Zip Codes'!$S$4,'State Zip Codes'!$S$3,IF(G6414&lt;='State Zip Codes'!$T$4,'State Zip Codes'!$T$3,"OUT OF TERRITORY"))))),$U$3)</f>
        <v>Zone 2</v>
      </c>
    </row>
    <row r="6415" spans="1:8" x14ac:dyDescent="0.25">
      <c r="A6415" t="s">
        <v>373</v>
      </c>
      <c r="B6415">
        <v>28269</v>
      </c>
      <c r="C6415" t="str">
        <f t="shared" si="100"/>
        <v>28269</v>
      </c>
      <c r="D6415" t="s">
        <v>359</v>
      </c>
      <c r="E6415" t="s">
        <v>4428</v>
      </c>
      <c r="F6415" t="s">
        <v>984</v>
      </c>
      <c r="G6415" s="144">
        <v>124.89560918999999</v>
      </c>
      <c r="H6415" t="str">
        <f>IF(VLOOKUP(A6415,$J$4:$K$19,2)="Y",IF(G6415&lt;='State Zip Codes'!$P$4,'State Zip Codes'!$P$3,IF(G6415&lt;='State Zip Codes'!$Q$4,'State Zip Codes'!$Q$3,IF(G6415&lt;='State Zip Codes'!$R$4,'State Zip Codes'!$R$3,IF(G6415&lt;='State Zip Codes'!$S$4,'State Zip Codes'!$S$3,IF(G6415&lt;='State Zip Codes'!$T$4,'State Zip Codes'!$T$3,"OUT OF TERRITORY"))))),$U$3)</f>
        <v>Zone 2</v>
      </c>
    </row>
    <row r="6416" spans="1:8" x14ac:dyDescent="0.25">
      <c r="A6416" t="s">
        <v>373</v>
      </c>
      <c r="B6416">
        <v>28104</v>
      </c>
      <c r="C6416" t="str">
        <f t="shared" si="100"/>
        <v>28104</v>
      </c>
      <c r="D6416" t="s">
        <v>359</v>
      </c>
      <c r="E6416" t="s">
        <v>996</v>
      </c>
      <c r="F6416" t="s">
        <v>4439</v>
      </c>
      <c r="G6416" s="144">
        <v>124.89560918999999</v>
      </c>
      <c r="H6416" t="str">
        <f>IF(VLOOKUP(A6416,$J$4:$K$19,2)="Y",IF(G6416&lt;='State Zip Codes'!$P$4,'State Zip Codes'!$P$3,IF(G6416&lt;='State Zip Codes'!$Q$4,'State Zip Codes'!$Q$3,IF(G6416&lt;='State Zip Codes'!$R$4,'State Zip Codes'!$R$3,IF(G6416&lt;='State Zip Codes'!$S$4,'State Zip Codes'!$S$3,IF(G6416&lt;='State Zip Codes'!$T$4,'State Zip Codes'!$T$3,"OUT OF TERRITORY"))))),$U$3)</f>
        <v>Zone 2</v>
      </c>
    </row>
    <row r="6417" spans="1:8" x14ac:dyDescent="0.25">
      <c r="A6417" t="s">
        <v>373</v>
      </c>
      <c r="B6417">
        <v>28660</v>
      </c>
      <c r="C6417" t="str">
        <f t="shared" si="100"/>
        <v>28660</v>
      </c>
      <c r="D6417" t="s">
        <v>359</v>
      </c>
      <c r="E6417" t="s">
        <v>4422</v>
      </c>
      <c r="F6417" t="s">
        <v>4440</v>
      </c>
      <c r="G6417" s="144">
        <v>124.89560918999999</v>
      </c>
      <c r="H6417" t="str">
        <f>IF(VLOOKUP(A6417,$J$4:$K$19,2)="Y",IF(G6417&lt;='State Zip Codes'!$P$4,'State Zip Codes'!$P$3,IF(G6417&lt;='State Zip Codes'!$Q$4,'State Zip Codes'!$Q$3,IF(G6417&lt;='State Zip Codes'!$R$4,'State Zip Codes'!$R$3,IF(G6417&lt;='State Zip Codes'!$S$4,'State Zip Codes'!$S$3,IF(G6417&lt;='State Zip Codes'!$T$4,'State Zip Codes'!$T$3,"OUT OF TERRITORY"))))),$U$3)</f>
        <v>Zone 2</v>
      </c>
    </row>
    <row r="6418" spans="1:8" x14ac:dyDescent="0.25">
      <c r="A6418" t="s">
        <v>373</v>
      </c>
      <c r="B6418">
        <v>28642</v>
      </c>
      <c r="C6418" t="str">
        <f t="shared" si="100"/>
        <v>28642</v>
      </c>
      <c r="D6418" t="s">
        <v>359</v>
      </c>
      <c r="E6418" t="s">
        <v>4383</v>
      </c>
      <c r="F6418" t="s">
        <v>2600</v>
      </c>
      <c r="G6418" s="144">
        <v>125.51698037999999</v>
      </c>
      <c r="H6418" t="str">
        <f>IF(VLOOKUP(A6418,$J$4:$K$19,2)="Y",IF(G6418&lt;='State Zip Codes'!$P$4,'State Zip Codes'!$P$3,IF(G6418&lt;='State Zip Codes'!$Q$4,'State Zip Codes'!$Q$3,IF(G6418&lt;='State Zip Codes'!$R$4,'State Zip Codes'!$R$3,IF(G6418&lt;='State Zip Codes'!$S$4,'State Zip Codes'!$S$3,IF(G6418&lt;='State Zip Codes'!$T$4,'State Zip Codes'!$T$3,"OUT OF TERRITORY"))))),$U$3)</f>
        <v>Zone 2</v>
      </c>
    </row>
    <row r="6419" spans="1:8" x14ac:dyDescent="0.25">
      <c r="A6419" t="s">
        <v>373</v>
      </c>
      <c r="B6419">
        <v>28105</v>
      </c>
      <c r="C6419" t="str">
        <f t="shared" si="100"/>
        <v>28105</v>
      </c>
      <c r="D6419" t="s">
        <v>359</v>
      </c>
      <c r="E6419" t="s">
        <v>4428</v>
      </c>
      <c r="F6419" t="s">
        <v>4439</v>
      </c>
      <c r="G6419" s="144">
        <v>125.51698037999999</v>
      </c>
      <c r="H6419" t="str">
        <f>IF(VLOOKUP(A6419,$J$4:$K$19,2)="Y",IF(G6419&lt;='State Zip Codes'!$P$4,'State Zip Codes'!$P$3,IF(G6419&lt;='State Zip Codes'!$Q$4,'State Zip Codes'!$Q$3,IF(G6419&lt;='State Zip Codes'!$R$4,'State Zip Codes'!$R$3,IF(G6419&lt;='State Zip Codes'!$S$4,'State Zip Codes'!$S$3,IF(G6419&lt;='State Zip Codes'!$T$4,'State Zip Codes'!$T$3,"OUT OF TERRITORY"))))),$U$3)</f>
        <v>Zone 2</v>
      </c>
    </row>
    <row r="6420" spans="1:8" x14ac:dyDescent="0.25">
      <c r="A6420" t="s">
        <v>373</v>
      </c>
      <c r="B6420">
        <v>28166</v>
      </c>
      <c r="C6420" t="str">
        <f t="shared" si="100"/>
        <v>28166</v>
      </c>
      <c r="D6420" t="s">
        <v>359</v>
      </c>
      <c r="E6420" t="s">
        <v>4422</v>
      </c>
      <c r="F6420" t="s">
        <v>4441</v>
      </c>
      <c r="G6420" s="144">
        <v>125.51698037999999</v>
      </c>
      <c r="H6420" t="str">
        <f>IF(VLOOKUP(A6420,$J$4:$K$19,2)="Y",IF(G6420&lt;='State Zip Codes'!$P$4,'State Zip Codes'!$P$3,IF(G6420&lt;='State Zip Codes'!$Q$4,'State Zip Codes'!$Q$3,IF(G6420&lt;='State Zip Codes'!$R$4,'State Zip Codes'!$R$3,IF(G6420&lt;='State Zip Codes'!$S$4,'State Zip Codes'!$S$3,IF(G6420&lt;='State Zip Codes'!$T$4,'State Zip Codes'!$T$3,"OUT OF TERRITORY"))))),$U$3)</f>
        <v>Zone 2</v>
      </c>
    </row>
    <row r="6421" spans="1:8" x14ac:dyDescent="0.25">
      <c r="A6421" t="s">
        <v>373</v>
      </c>
      <c r="B6421">
        <v>28212</v>
      </c>
      <c r="C6421" t="str">
        <f t="shared" si="100"/>
        <v>28212</v>
      </c>
      <c r="D6421" t="s">
        <v>359</v>
      </c>
      <c r="E6421" t="s">
        <v>4428</v>
      </c>
      <c r="F6421" t="s">
        <v>984</v>
      </c>
      <c r="G6421" s="144">
        <v>125.51698037999999</v>
      </c>
      <c r="H6421" t="str">
        <f>IF(VLOOKUP(A6421,$J$4:$K$19,2)="Y",IF(G6421&lt;='State Zip Codes'!$P$4,'State Zip Codes'!$P$3,IF(G6421&lt;='State Zip Codes'!$Q$4,'State Zip Codes'!$Q$3,IF(G6421&lt;='State Zip Codes'!$R$4,'State Zip Codes'!$R$3,IF(G6421&lt;='State Zip Codes'!$S$4,'State Zip Codes'!$S$3,IF(G6421&lt;='State Zip Codes'!$T$4,'State Zip Codes'!$T$3,"OUT OF TERRITORY"))))),$U$3)</f>
        <v>Zone 2</v>
      </c>
    </row>
    <row r="6422" spans="1:8" x14ac:dyDescent="0.25">
      <c r="A6422" t="s">
        <v>373</v>
      </c>
      <c r="B6422">
        <v>28625</v>
      </c>
      <c r="C6422" t="str">
        <f t="shared" si="100"/>
        <v>28625</v>
      </c>
      <c r="D6422" t="s">
        <v>359</v>
      </c>
      <c r="E6422" t="s">
        <v>4422</v>
      </c>
      <c r="F6422" t="s">
        <v>4442</v>
      </c>
      <c r="G6422" s="144">
        <v>126.13835157</v>
      </c>
      <c r="H6422" t="str">
        <f>IF(VLOOKUP(A6422,$J$4:$K$19,2)="Y",IF(G6422&lt;='State Zip Codes'!$P$4,'State Zip Codes'!$P$3,IF(G6422&lt;='State Zip Codes'!$Q$4,'State Zip Codes'!$Q$3,IF(G6422&lt;='State Zip Codes'!$R$4,'State Zip Codes'!$R$3,IF(G6422&lt;='State Zip Codes'!$S$4,'State Zip Codes'!$S$3,IF(G6422&lt;='State Zip Codes'!$T$4,'State Zip Codes'!$T$3,"OUT OF TERRITORY"))))),$U$3)</f>
        <v>Zone 2</v>
      </c>
    </row>
    <row r="6423" spans="1:8" x14ac:dyDescent="0.25">
      <c r="A6423" t="s">
        <v>373</v>
      </c>
      <c r="B6423">
        <v>28470</v>
      </c>
      <c r="C6423" t="str">
        <f t="shared" si="100"/>
        <v>28470</v>
      </c>
      <c r="D6423" t="s">
        <v>359</v>
      </c>
      <c r="E6423" t="s">
        <v>4385</v>
      </c>
      <c r="F6423" t="s">
        <v>4443</v>
      </c>
      <c r="G6423" s="144">
        <v>126.75972275999999</v>
      </c>
      <c r="H6423" t="str">
        <f>IF(VLOOKUP(A6423,$J$4:$K$19,2)="Y",IF(G6423&lt;='State Zip Codes'!$P$4,'State Zip Codes'!$P$3,IF(G6423&lt;='State Zip Codes'!$Q$4,'State Zip Codes'!$Q$3,IF(G6423&lt;='State Zip Codes'!$R$4,'State Zip Codes'!$R$3,IF(G6423&lt;='State Zip Codes'!$S$4,'State Zip Codes'!$S$3,IF(G6423&lt;='State Zip Codes'!$T$4,'State Zip Codes'!$T$3,"OUT OF TERRITORY"))))),$U$3)</f>
        <v>Zone 2</v>
      </c>
    </row>
    <row r="6424" spans="1:8" x14ac:dyDescent="0.25">
      <c r="A6424" t="s">
        <v>373</v>
      </c>
      <c r="B6424">
        <v>28205</v>
      </c>
      <c r="C6424" t="str">
        <f t="shared" si="100"/>
        <v>28205</v>
      </c>
      <c r="D6424" t="s">
        <v>359</v>
      </c>
      <c r="E6424" t="s">
        <v>4428</v>
      </c>
      <c r="F6424" t="s">
        <v>984</v>
      </c>
      <c r="G6424" s="144">
        <v>126.75972275999999</v>
      </c>
      <c r="H6424" t="str">
        <f>IF(VLOOKUP(A6424,$J$4:$K$19,2)="Y",IF(G6424&lt;='State Zip Codes'!$P$4,'State Zip Codes'!$P$3,IF(G6424&lt;='State Zip Codes'!$Q$4,'State Zip Codes'!$Q$3,IF(G6424&lt;='State Zip Codes'!$R$4,'State Zip Codes'!$R$3,IF(G6424&lt;='State Zip Codes'!$S$4,'State Zip Codes'!$S$3,IF(G6424&lt;='State Zip Codes'!$T$4,'State Zip Codes'!$T$3,"OUT OF TERRITORY"))))),$U$3)</f>
        <v>Zone 2</v>
      </c>
    </row>
    <row r="6425" spans="1:8" x14ac:dyDescent="0.25">
      <c r="A6425" t="s">
        <v>373</v>
      </c>
      <c r="B6425">
        <v>28677</v>
      </c>
      <c r="C6425" t="str">
        <f t="shared" si="100"/>
        <v>28677</v>
      </c>
      <c r="D6425" t="s">
        <v>359</v>
      </c>
      <c r="E6425" t="s">
        <v>4422</v>
      </c>
      <c r="F6425" t="s">
        <v>4442</v>
      </c>
      <c r="G6425" s="144">
        <v>127.38109394999999</v>
      </c>
      <c r="H6425" t="str">
        <f>IF(VLOOKUP(A6425,$J$4:$K$19,2)="Y",IF(G6425&lt;='State Zip Codes'!$P$4,'State Zip Codes'!$P$3,IF(G6425&lt;='State Zip Codes'!$Q$4,'State Zip Codes'!$Q$3,IF(G6425&lt;='State Zip Codes'!$R$4,'State Zip Codes'!$R$3,IF(G6425&lt;='State Zip Codes'!$S$4,'State Zip Codes'!$S$3,IF(G6425&lt;='State Zip Codes'!$T$4,'State Zip Codes'!$T$3,"OUT OF TERRITORY"))))),$U$3)</f>
        <v>Zone 2</v>
      </c>
    </row>
    <row r="6426" spans="1:8" x14ac:dyDescent="0.25">
      <c r="A6426" t="s">
        <v>373</v>
      </c>
      <c r="B6426">
        <v>28428</v>
      </c>
      <c r="C6426" t="str">
        <f t="shared" si="100"/>
        <v>28428</v>
      </c>
      <c r="D6426" t="s">
        <v>359</v>
      </c>
      <c r="E6426" t="s">
        <v>4375</v>
      </c>
      <c r="F6426" t="s">
        <v>4444</v>
      </c>
      <c r="G6426" s="144">
        <v>127.38109394999999</v>
      </c>
      <c r="H6426" t="str">
        <f>IF(VLOOKUP(A6426,$J$4:$K$19,2)="Y",IF(G6426&lt;='State Zip Codes'!$P$4,'State Zip Codes'!$P$3,IF(G6426&lt;='State Zip Codes'!$Q$4,'State Zip Codes'!$Q$3,IF(G6426&lt;='State Zip Codes'!$R$4,'State Zip Codes'!$R$3,IF(G6426&lt;='State Zip Codes'!$S$4,'State Zip Codes'!$S$3,IF(G6426&lt;='State Zip Codes'!$T$4,'State Zip Codes'!$T$3,"OUT OF TERRITORY"))))),$U$3)</f>
        <v>Zone 2</v>
      </c>
    </row>
    <row r="6427" spans="1:8" x14ac:dyDescent="0.25">
      <c r="A6427" t="s">
        <v>373</v>
      </c>
      <c r="B6427">
        <v>28117</v>
      </c>
      <c r="C6427" t="str">
        <f t="shared" si="100"/>
        <v>28117</v>
      </c>
      <c r="D6427" t="s">
        <v>359</v>
      </c>
      <c r="E6427" t="s">
        <v>4422</v>
      </c>
      <c r="F6427" t="s">
        <v>2519</v>
      </c>
      <c r="G6427" s="144">
        <v>127.38109394999999</v>
      </c>
      <c r="H6427" t="str">
        <f>IF(VLOOKUP(A6427,$J$4:$K$19,2)="Y",IF(G6427&lt;='State Zip Codes'!$P$4,'State Zip Codes'!$P$3,IF(G6427&lt;='State Zip Codes'!$Q$4,'State Zip Codes'!$Q$3,IF(G6427&lt;='State Zip Codes'!$R$4,'State Zip Codes'!$R$3,IF(G6427&lt;='State Zip Codes'!$S$4,'State Zip Codes'!$S$3,IF(G6427&lt;='State Zip Codes'!$T$4,'State Zip Codes'!$T$3,"OUT OF TERRITORY"))))),$U$3)</f>
        <v>Zone 2</v>
      </c>
    </row>
    <row r="6428" spans="1:8" x14ac:dyDescent="0.25">
      <c r="A6428" t="s">
        <v>373</v>
      </c>
      <c r="B6428">
        <v>27017</v>
      </c>
      <c r="C6428" t="str">
        <f t="shared" si="100"/>
        <v>27017</v>
      </c>
      <c r="D6428" t="s">
        <v>359</v>
      </c>
      <c r="E6428" t="s">
        <v>4372</v>
      </c>
      <c r="F6428" t="s">
        <v>4445</v>
      </c>
      <c r="G6428" s="144">
        <v>128.00246514</v>
      </c>
      <c r="H6428" t="str">
        <f>IF(VLOOKUP(A6428,$J$4:$K$19,2)="Y",IF(G6428&lt;='State Zip Codes'!$P$4,'State Zip Codes'!$P$3,IF(G6428&lt;='State Zip Codes'!$Q$4,'State Zip Codes'!$Q$3,IF(G6428&lt;='State Zip Codes'!$R$4,'State Zip Codes'!$R$3,IF(G6428&lt;='State Zip Codes'!$S$4,'State Zip Codes'!$S$3,IF(G6428&lt;='State Zip Codes'!$T$4,'State Zip Codes'!$T$3,"OUT OF TERRITORY"))))),$U$3)</f>
        <v>Zone 2</v>
      </c>
    </row>
    <row r="6429" spans="1:8" x14ac:dyDescent="0.25">
      <c r="A6429" t="s">
        <v>373</v>
      </c>
      <c r="B6429">
        <v>28557</v>
      </c>
      <c r="C6429" t="str">
        <f t="shared" si="100"/>
        <v>28557</v>
      </c>
      <c r="D6429" t="s">
        <v>359</v>
      </c>
      <c r="E6429" t="s">
        <v>4389</v>
      </c>
      <c r="F6429" t="s">
        <v>4446</v>
      </c>
      <c r="G6429" s="144">
        <v>128.00246514</v>
      </c>
      <c r="H6429" t="str">
        <f>IF(VLOOKUP(A6429,$J$4:$K$19,2)="Y",IF(G6429&lt;='State Zip Codes'!$P$4,'State Zip Codes'!$P$3,IF(G6429&lt;='State Zip Codes'!$Q$4,'State Zip Codes'!$Q$3,IF(G6429&lt;='State Zip Codes'!$R$4,'State Zip Codes'!$R$3,IF(G6429&lt;='State Zip Codes'!$S$4,'State Zip Codes'!$S$3,IF(G6429&lt;='State Zip Codes'!$T$4,'State Zip Codes'!$T$3,"OUT OF TERRITORY"))))),$U$3)</f>
        <v>Zone 2</v>
      </c>
    </row>
    <row r="6430" spans="1:8" x14ac:dyDescent="0.25">
      <c r="A6430" t="s">
        <v>373</v>
      </c>
      <c r="B6430">
        <v>28469</v>
      </c>
      <c r="C6430" t="str">
        <f t="shared" si="100"/>
        <v>28469</v>
      </c>
      <c r="D6430" t="s">
        <v>359</v>
      </c>
      <c r="E6430" t="s">
        <v>4385</v>
      </c>
      <c r="F6430" t="s">
        <v>4447</v>
      </c>
      <c r="G6430" s="144">
        <v>128.00246514</v>
      </c>
      <c r="H6430" t="str">
        <f>IF(VLOOKUP(A6430,$J$4:$K$19,2)="Y",IF(G6430&lt;='State Zip Codes'!$P$4,'State Zip Codes'!$P$3,IF(G6430&lt;='State Zip Codes'!$Q$4,'State Zip Codes'!$Q$3,IF(G6430&lt;='State Zip Codes'!$R$4,'State Zip Codes'!$R$3,IF(G6430&lt;='State Zip Codes'!$S$4,'State Zip Codes'!$S$3,IF(G6430&lt;='State Zip Codes'!$T$4,'State Zip Codes'!$T$3,"OUT OF TERRITORY"))))),$U$3)</f>
        <v>Zone 2</v>
      </c>
    </row>
    <row r="6431" spans="1:8" x14ac:dyDescent="0.25">
      <c r="A6431" t="s">
        <v>373</v>
      </c>
      <c r="B6431">
        <v>28078</v>
      </c>
      <c r="C6431" t="str">
        <f t="shared" si="100"/>
        <v>28078</v>
      </c>
      <c r="D6431" t="s">
        <v>359</v>
      </c>
      <c r="E6431" t="s">
        <v>4428</v>
      </c>
      <c r="F6431" t="s">
        <v>4448</v>
      </c>
      <c r="G6431" s="144">
        <v>128.00246514</v>
      </c>
      <c r="H6431" t="str">
        <f>IF(VLOOKUP(A6431,$J$4:$K$19,2)="Y",IF(G6431&lt;='State Zip Codes'!$P$4,'State Zip Codes'!$P$3,IF(G6431&lt;='State Zip Codes'!$Q$4,'State Zip Codes'!$Q$3,IF(G6431&lt;='State Zip Codes'!$R$4,'State Zip Codes'!$R$3,IF(G6431&lt;='State Zip Codes'!$S$4,'State Zip Codes'!$S$3,IF(G6431&lt;='State Zip Codes'!$T$4,'State Zip Codes'!$T$3,"OUT OF TERRITORY"))))),$U$3)</f>
        <v>Zone 2</v>
      </c>
    </row>
    <row r="6432" spans="1:8" x14ac:dyDescent="0.25">
      <c r="A6432" t="s">
        <v>373</v>
      </c>
      <c r="B6432">
        <v>28031</v>
      </c>
      <c r="C6432" t="str">
        <f t="shared" si="100"/>
        <v>28031</v>
      </c>
      <c r="D6432" t="s">
        <v>359</v>
      </c>
      <c r="E6432" t="s">
        <v>4428</v>
      </c>
      <c r="F6432" t="s">
        <v>4449</v>
      </c>
      <c r="G6432" s="144">
        <v>128.00246514</v>
      </c>
      <c r="H6432" t="str">
        <f>IF(VLOOKUP(A6432,$J$4:$K$19,2)="Y",IF(G6432&lt;='State Zip Codes'!$P$4,'State Zip Codes'!$P$3,IF(G6432&lt;='State Zip Codes'!$Q$4,'State Zip Codes'!$Q$3,IF(G6432&lt;='State Zip Codes'!$R$4,'State Zip Codes'!$R$3,IF(G6432&lt;='State Zip Codes'!$S$4,'State Zip Codes'!$S$3,IF(G6432&lt;='State Zip Codes'!$T$4,'State Zip Codes'!$T$3,"OUT OF TERRITORY"))))),$U$3)</f>
        <v>Zone 2</v>
      </c>
    </row>
    <row r="6433" spans="1:8" x14ac:dyDescent="0.25">
      <c r="A6433" t="s">
        <v>373</v>
      </c>
      <c r="B6433">
        <v>28206</v>
      </c>
      <c r="C6433" t="str">
        <f t="shared" si="100"/>
        <v>28206</v>
      </c>
      <c r="D6433" t="s">
        <v>359</v>
      </c>
      <c r="E6433" t="s">
        <v>4428</v>
      </c>
      <c r="F6433" t="s">
        <v>984</v>
      </c>
      <c r="G6433" s="144">
        <v>128.00246514</v>
      </c>
      <c r="H6433" t="str">
        <f>IF(VLOOKUP(A6433,$J$4:$K$19,2)="Y",IF(G6433&lt;='State Zip Codes'!$P$4,'State Zip Codes'!$P$3,IF(G6433&lt;='State Zip Codes'!$Q$4,'State Zip Codes'!$Q$3,IF(G6433&lt;='State Zip Codes'!$R$4,'State Zip Codes'!$R$3,IF(G6433&lt;='State Zip Codes'!$S$4,'State Zip Codes'!$S$3,IF(G6433&lt;='State Zip Codes'!$T$4,'State Zip Codes'!$T$3,"OUT OF TERRITORY"))))),$U$3)</f>
        <v>Zone 2</v>
      </c>
    </row>
    <row r="6434" spans="1:8" x14ac:dyDescent="0.25">
      <c r="A6434" t="s">
        <v>373</v>
      </c>
      <c r="B6434">
        <v>28270</v>
      </c>
      <c r="C6434" t="str">
        <f t="shared" si="100"/>
        <v>28270</v>
      </c>
      <c r="D6434" t="s">
        <v>359</v>
      </c>
      <c r="E6434" t="s">
        <v>4428</v>
      </c>
      <c r="F6434" t="s">
        <v>984</v>
      </c>
      <c r="G6434" s="144">
        <v>128.00246514</v>
      </c>
      <c r="H6434" t="str">
        <f>IF(VLOOKUP(A6434,$J$4:$K$19,2)="Y",IF(G6434&lt;='State Zip Codes'!$P$4,'State Zip Codes'!$P$3,IF(G6434&lt;='State Zip Codes'!$Q$4,'State Zip Codes'!$Q$3,IF(G6434&lt;='State Zip Codes'!$R$4,'State Zip Codes'!$R$3,IF(G6434&lt;='State Zip Codes'!$S$4,'State Zip Codes'!$S$3,IF(G6434&lt;='State Zip Codes'!$T$4,'State Zip Codes'!$T$3,"OUT OF TERRITORY"))))),$U$3)</f>
        <v>Zone 2</v>
      </c>
    </row>
    <row r="6435" spans="1:8" x14ac:dyDescent="0.25">
      <c r="A6435" t="s">
        <v>373</v>
      </c>
      <c r="B6435">
        <v>28211</v>
      </c>
      <c r="C6435" t="str">
        <f t="shared" si="100"/>
        <v>28211</v>
      </c>
      <c r="D6435" t="s">
        <v>359</v>
      </c>
      <c r="E6435" t="s">
        <v>4428</v>
      </c>
      <c r="F6435" t="s">
        <v>984</v>
      </c>
      <c r="G6435" s="144">
        <v>128.00246514</v>
      </c>
      <c r="H6435" t="str">
        <f>IF(VLOOKUP(A6435,$J$4:$K$19,2)="Y",IF(G6435&lt;='State Zip Codes'!$P$4,'State Zip Codes'!$P$3,IF(G6435&lt;='State Zip Codes'!$Q$4,'State Zip Codes'!$Q$3,IF(G6435&lt;='State Zip Codes'!$R$4,'State Zip Codes'!$R$3,IF(G6435&lt;='State Zip Codes'!$S$4,'State Zip Codes'!$S$3,IF(G6435&lt;='State Zip Codes'!$T$4,'State Zip Codes'!$T$3,"OUT OF TERRITORY"))))),$U$3)</f>
        <v>Zone 2</v>
      </c>
    </row>
    <row r="6436" spans="1:8" x14ac:dyDescent="0.25">
      <c r="A6436" t="s">
        <v>373</v>
      </c>
      <c r="B6436">
        <v>28512</v>
      </c>
      <c r="C6436" t="str">
        <f t="shared" si="100"/>
        <v>28512</v>
      </c>
      <c r="D6436" t="s">
        <v>359</v>
      </c>
      <c r="E6436" t="s">
        <v>4389</v>
      </c>
      <c r="F6436" t="s">
        <v>1008</v>
      </c>
      <c r="G6436" s="144">
        <v>128.00246514</v>
      </c>
      <c r="H6436" t="str">
        <f>IF(VLOOKUP(A6436,$J$4:$K$19,2)="Y",IF(G6436&lt;='State Zip Codes'!$P$4,'State Zip Codes'!$P$3,IF(G6436&lt;='State Zip Codes'!$Q$4,'State Zip Codes'!$Q$3,IF(G6436&lt;='State Zip Codes'!$R$4,'State Zip Codes'!$R$3,IF(G6436&lt;='State Zip Codes'!$S$4,'State Zip Codes'!$S$3,IF(G6436&lt;='State Zip Codes'!$T$4,'State Zip Codes'!$T$3,"OUT OF TERRITORY"))))),$U$3)</f>
        <v>Zone 2</v>
      </c>
    </row>
    <row r="6437" spans="1:8" x14ac:dyDescent="0.25">
      <c r="A6437" t="s">
        <v>373</v>
      </c>
      <c r="B6437">
        <v>27944</v>
      </c>
      <c r="C6437" t="str">
        <f t="shared" si="100"/>
        <v>27944</v>
      </c>
      <c r="D6437" t="s">
        <v>359</v>
      </c>
      <c r="E6437" t="s">
        <v>4436</v>
      </c>
      <c r="F6437" t="s">
        <v>4328</v>
      </c>
      <c r="G6437" s="144">
        <v>128.62383632999999</v>
      </c>
      <c r="H6437" t="str">
        <f>IF(VLOOKUP(A6437,$J$4:$K$19,2)="Y",IF(G6437&lt;='State Zip Codes'!$P$4,'State Zip Codes'!$P$3,IF(G6437&lt;='State Zip Codes'!$Q$4,'State Zip Codes'!$Q$3,IF(G6437&lt;='State Zip Codes'!$R$4,'State Zip Codes'!$R$3,IF(G6437&lt;='State Zip Codes'!$S$4,'State Zip Codes'!$S$3,IF(G6437&lt;='State Zip Codes'!$T$4,'State Zip Codes'!$T$3,"OUT OF TERRITORY"))))),$U$3)</f>
        <v>Zone 2</v>
      </c>
    </row>
    <row r="6438" spans="1:8" x14ac:dyDescent="0.25">
      <c r="A6438" t="s">
        <v>373</v>
      </c>
      <c r="B6438">
        <v>28689</v>
      </c>
      <c r="C6438" t="str">
        <f t="shared" si="100"/>
        <v>28689</v>
      </c>
      <c r="D6438" t="s">
        <v>359</v>
      </c>
      <c r="E6438" t="s">
        <v>4422</v>
      </c>
      <c r="F6438" t="s">
        <v>4450</v>
      </c>
      <c r="G6438" s="144">
        <v>128.62383632999999</v>
      </c>
      <c r="H6438" t="str">
        <f>IF(VLOOKUP(A6438,$J$4:$K$19,2)="Y",IF(G6438&lt;='State Zip Codes'!$P$4,'State Zip Codes'!$P$3,IF(G6438&lt;='State Zip Codes'!$Q$4,'State Zip Codes'!$Q$3,IF(G6438&lt;='State Zip Codes'!$R$4,'State Zip Codes'!$R$3,IF(G6438&lt;='State Zip Codes'!$S$4,'State Zip Codes'!$S$3,IF(G6438&lt;='State Zip Codes'!$T$4,'State Zip Codes'!$T$3,"OUT OF TERRITORY"))))),$U$3)</f>
        <v>Zone 2</v>
      </c>
    </row>
    <row r="6439" spans="1:8" x14ac:dyDescent="0.25">
      <c r="A6439" t="s">
        <v>373</v>
      </c>
      <c r="B6439">
        <v>28204</v>
      </c>
      <c r="C6439" t="str">
        <f t="shared" si="100"/>
        <v>28204</v>
      </c>
      <c r="D6439" t="s">
        <v>359</v>
      </c>
      <c r="E6439" t="s">
        <v>4428</v>
      </c>
      <c r="F6439" t="s">
        <v>984</v>
      </c>
      <c r="G6439" s="144">
        <v>129.24520751999998</v>
      </c>
      <c r="H6439" t="str">
        <f>IF(VLOOKUP(A6439,$J$4:$K$19,2)="Y",IF(G6439&lt;='State Zip Codes'!$P$4,'State Zip Codes'!$P$3,IF(G6439&lt;='State Zip Codes'!$Q$4,'State Zip Codes'!$Q$3,IF(G6439&lt;='State Zip Codes'!$R$4,'State Zip Codes'!$R$3,IF(G6439&lt;='State Zip Codes'!$S$4,'State Zip Codes'!$S$3,IF(G6439&lt;='State Zip Codes'!$T$4,'State Zip Codes'!$T$3,"OUT OF TERRITORY"))))),$U$3)</f>
        <v>Zone 2</v>
      </c>
    </row>
    <row r="6440" spans="1:8" x14ac:dyDescent="0.25">
      <c r="A6440" t="s">
        <v>373</v>
      </c>
      <c r="B6440">
        <v>28621</v>
      </c>
      <c r="C6440" t="str">
        <f t="shared" si="100"/>
        <v>28621</v>
      </c>
      <c r="D6440" t="s">
        <v>359</v>
      </c>
      <c r="E6440" t="s">
        <v>4372</v>
      </c>
      <c r="F6440" t="s">
        <v>4451</v>
      </c>
      <c r="G6440" s="144">
        <v>129.24520751999998</v>
      </c>
      <c r="H6440" t="str">
        <f>IF(VLOOKUP(A6440,$J$4:$K$19,2)="Y",IF(G6440&lt;='State Zip Codes'!$P$4,'State Zip Codes'!$P$3,IF(G6440&lt;='State Zip Codes'!$Q$4,'State Zip Codes'!$Q$3,IF(G6440&lt;='State Zip Codes'!$R$4,'State Zip Codes'!$R$3,IF(G6440&lt;='State Zip Codes'!$S$4,'State Zip Codes'!$S$3,IF(G6440&lt;='State Zip Codes'!$T$4,'State Zip Codes'!$T$3,"OUT OF TERRITORY"))))),$U$3)</f>
        <v>Zone 2</v>
      </c>
    </row>
    <row r="6441" spans="1:8" x14ac:dyDescent="0.25">
      <c r="A6441" t="s">
        <v>373</v>
      </c>
      <c r="B6441">
        <v>28467</v>
      </c>
      <c r="C6441" t="str">
        <f t="shared" si="100"/>
        <v>28467</v>
      </c>
      <c r="D6441" t="s">
        <v>359</v>
      </c>
      <c r="E6441" t="s">
        <v>4385</v>
      </c>
      <c r="F6441" t="s">
        <v>4452</v>
      </c>
      <c r="G6441" s="144">
        <v>129.24520751999998</v>
      </c>
      <c r="H6441" t="str">
        <f>IF(VLOOKUP(A6441,$J$4:$K$19,2)="Y",IF(G6441&lt;='State Zip Codes'!$P$4,'State Zip Codes'!$P$3,IF(G6441&lt;='State Zip Codes'!$Q$4,'State Zip Codes'!$Q$3,IF(G6441&lt;='State Zip Codes'!$R$4,'State Zip Codes'!$R$3,IF(G6441&lt;='State Zip Codes'!$S$4,'State Zip Codes'!$S$3,IF(G6441&lt;='State Zip Codes'!$T$4,'State Zip Codes'!$T$3,"OUT OF TERRITORY"))))),$U$3)</f>
        <v>Zone 2</v>
      </c>
    </row>
    <row r="6442" spans="1:8" x14ac:dyDescent="0.25">
      <c r="A6442" t="s">
        <v>373</v>
      </c>
      <c r="B6442">
        <v>28207</v>
      </c>
      <c r="C6442" t="str">
        <f t="shared" si="100"/>
        <v>28207</v>
      </c>
      <c r="D6442" t="s">
        <v>359</v>
      </c>
      <c r="E6442" t="s">
        <v>4428</v>
      </c>
      <c r="F6442" t="s">
        <v>984</v>
      </c>
      <c r="G6442" s="144">
        <v>129.24520751999998</v>
      </c>
      <c r="H6442" t="str">
        <f>IF(VLOOKUP(A6442,$J$4:$K$19,2)="Y",IF(G6442&lt;='State Zip Codes'!$P$4,'State Zip Codes'!$P$3,IF(G6442&lt;='State Zip Codes'!$Q$4,'State Zip Codes'!$Q$3,IF(G6442&lt;='State Zip Codes'!$R$4,'State Zip Codes'!$R$3,IF(G6442&lt;='State Zip Codes'!$S$4,'State Zip Codes'!$S$3,IF(G6442&lt;='State Zip Codes'!$T$4,'State Zip Codes'!$T$3,"OUT OF TERRITORY"))))),$U$3)</f>
        <v>Zone 2</v>
      </c>
    </row>
    <row r="6443" spans="1:8" x14ac:dyDescent="0.25">
      <c r="A6443" t="s">
        <v>373</v>
      </c>
      <c r="B6443">
        <v>28254</v>
      </c>
      <c r="C6443" t="str">
        <f t="shared" si="100"/>
        <v>28254</v>
      </c>
      <c r="D6443" t="s">
        <v>359</v>
      </c>
      <c r="E6443" t="s">
        <v>4428</v>
      </c>
      <c r="F6443" t="s">
        <v>984</v>
      </c>
      <c r="G6443" s="144">
        <v>129.86657871</v>
      </c>
      <c r="H6443" t="str">
        <f>IF(VLOOKUP(A6443,$J$4:$K$19,2)="Y",IF(G6443&lt;='State Zip Codes'!$P$4,'State Zip Codes'!$P$3,IF(G6443&lt;='State Zip Codes'!$Q$4,'State Zip Codes'!$Q$3,IF(G6443&lt;='State Zip Codes'!$R$4,'State Zip Codes'!$R$3,IF(G6443&lt;='State Zip Codes'!$S$4,'State Zip Codes'!$S$3,IF(G6443&lt;='State Zip Codes'!$T$4,'State Zip Codes'!$T$3,"OUT OF TERRITORY"))))),$U$3)</f>
        <v>Zone 2</v>
      </c>
    </row>
    <row r="6444" spans="1:8" x14ac:dyDescent="0.25">
      <c r="A6444" t="s">
        <v>373</v>
      </c>
      <c r="B6444">
        <v>28202</v>
      </c>
      <c r="C6444" t="str">
        <f t="shared" si="100"/>
        <v>28202</v>
      </c>
      <c r="D6444" t="s">
        <v>359</v>
      </c>
      <c r="E6444" t="s">
        <v>4428</v>
      </c>
      <c r="F6444" t="s">
        <v>984</v>
      </c>
      <c r="G6444" s="144">
        <v>129.86657871</v>
      </c>
      <c r="H6444" t="str">
        <f>IF(VLOOKUP(A6444,$J$4:$K$19,2)="Y",IF(G6444&lt;='State Zip Codes'!$P$4,'State Zip Codes'!$P$3,IF(G6444&lt;='State Zip Codes'!$Q$4,'State Zip Codes'!$Q$3,IF(G6444&lt;='State Zip Codes'!$R$4,'State Zip Codes'!$R$3,IF(G6444&lt;='State Zip Codes'!$S$4,'State Zip Codes'!$S$3,IF(G6444&lt;='State Zip Codes'!$T$4,'State Zip Codes'!$T$3,"OUT OF TERRITORY"))))),$U$3)</f>
        <v>Zone 2</v>
      </c>
    </row>
    <row r="6445" spans="1:8" x14ac:dyDescent="0.25">
      <c r="A6445" t="s">
        <v>373</v>
      </c>
      <c r="B6445">
        <v>28228</v>
      </c>
      <c r="C6445" t="str">
        <f t="shared" si="100"/>
        <v>28228</v>
      </c>
      <c r="D6445" t="s">
        <v>359</v>
      </c>
      <c r="E6445" t="s">
        <v>4428</v>
      </c>
      <c r="F6445" t="s">
        <v>984</v>
      </c>
      <c r="G6445" s="144">
        <v>129.86657871</v>
      </c>
      <c r="H6445" t="str">
        <f>IF(VLOOKUP(A6445,$J$4:$K$19,2)="Y",IF(G6445&lt;='State Zip Codes'!$P$4,'State Zip Codes'!$P$3,IF(G6445&lt;='State Zip Codes'!$Q$4,'State Zip Codes'!$Q$3,IF(G6445&lt;='State Zip Codes'!$R$4,'State Zip Codes'!$R$3,IF(G6445&lt;='State Zip Codes'!$S$4,'State Zip Codes'!$S$3,IF(G6445&lt;='State Zip Codes'!$T$4,'State Zip Codes'!$T$3,"OUT OF TERRITORY"))))),$U$3)</f>
        <v>Zone 2</v>
      </c>
    </row>
    <row r="6446" spans="1:8" x14ac:dyDescent="0.25">
      <c r="A6446" t="s">
        <v>373</v>
      </c>
      <c r="B6446">
        <v>28242</v>
      </c>
      <c r="C6446" t="str">
        <f t="shared" si="100"/>
        <v>28242</v>
      </c>
      <c r="D6446" t="s">
        <v>359</v>
      </c>
      <c r="E6446" t="s">
        <v>4428</v>
      </c>
      <c r="F6446" t="s">
        <v>984</v>
      </c>
      <c r="G6446" s="144">
        <v>129.86657871</v>
      </c>
      <c r="H6446" t="str">
        <f>IF(VLOOKUP(A6446,$J$4:$K$19,2)="Y",IF(G6446&lt;='State Zip Codes'!$P$4,'State Zip Codes'!$P$3,IF(G6446&lt;='State Zip Codes'!$Q$4,'State Zip Codes'!$Q$3,IF(G6446&lt;='State Zip Codes'!$R$4,'State Zip Codes'!$R$3,IF(G6446&lt;='State Zip Codes'!$S$4,'State Zip Codes'!$S$3,IF(G6446&lt;='State Zip Codes'!$T$4,'State Zip Codes'!$T$3,"OUT OF TERRITORY"))))),$U$3)</f>
        <v>Zone 2</v>
      </c>
    </row>
    <row r="6447" spans="1:8" x14ac:dyDescent="0.25">
      <c r="A6447" t="s">
        <v>373</v>
      </c>
      <c r="B6447">
        <v>28243</v>
      </c>
      <c r="C6447" t="str">
        <f t="shared" si="100"/>
        <v>28243</v>
      </c>
      <c r="D6447" t="s">
        <v>359</v>
      </c>
      <c r="E6447" t="s">
        <v>4428</v>
      </c>
      <c r="F6447" t="s">
        <v>984</v>
      </c>
      <c r="G6447" s="144">
        <v>129.86657871</v>
      </c>
      <c r="H6447" t="str">
        <f>IF(VLOOKUP(A6447,$J$4:$K$19,2)="Y",IF(G6447&lt;='State Zip Codes'!$P$4,'State Zip Codes'!$P$3,IF(G6447&lt;='State Zip Codes'!$Q$4,'State Zip Codes'!$Q$3,IF(G6447&lt;='State Zip Codes'!$R$4,'State Zip Codes'!$R$3,IF(G6447&lt;='State Zip Codes'!$S$4,'State Zip Codes'!$S$3,IF(G6447&lt;='State Zip Codes'!$T$4,'State Zip Codes'!$T$3,"OUT OF TERRITORY"))))),$U$3)</f>
        <v>Zone 2</v>
      </c>
    </row>
    <row r="6448" spans="1:8" x14ac:dyDescent="0.25">
      <c r="A6448" t="s">
        <v>373</v>
      </c>
      <c r="B6448">
        <v>28253</v>
      </c>
      <c r="C6448" t="str">
        <f t="shared" si="100"/>
        <v>28253</v>
      </c>
      <c r="D6448" t="s">
        <v>359</v>
      </c>
      <c r="E6448" t="s">
        <v>4428</v>
      </c>
      <c r="F6448" t="s">
        <v>984</v>
      </c>
      <c r="G6448" s="144">
        <v>129.86657871</v>
      </c>
      <c r="H6448" t="str">
        <f>IF(VLOOKUP(A6448,$J$4:$K$19,2)="Y",IF(G6448&lt;='State Zip Codes'!$P$4,'State Zip Codes'!$P$3,IF(G6448&lt;='State Zip Codes'!$Q$4,'State Zip Codes'!$Q$3,IF(G6448&lt;='State Zip Codes'!$R$4,'State Zip Codes'!$R$3,IF(G6448&lt;='State Zip Codes'!$S$4,'State Zip Codes'!$S$3,IF(G6448&lt;='State Zip Codes'!$T$4,'State Zip Codes'!$T$3,"OUT OF TERRITORY"))))),$U$3)</f>
        <v>Zone 2</v>
      </c>
    </row>
    <row r="6449" spans="1:8" x14ac:dyDescent="0.25">
      <c r="A6449" t="s">
        <v>373</v>
      </c>
      <c r="B6449">
        <v>28255</v>
      </c>
      <c r="C6449" t="str">
        <f t="shared" si="100"/>
        <v>28255</v>
      </c>
      <c r="D6449" t="s">
        <v>359</v>
      </c>
      <c r="E6449" t="s">
        <v>4428</v>
      </c>
      <c r="F6449" t="s">
        <v>984</v>
      </c>
      <c r="G6449" s="144">
        <v>129.86657871</v>
      </c>
      <c r="H6449" t="str">
        <f>IF(VLOOKUP(A6449,$J$4:$K$19,2)="Y",IF(G6449&lt;='State Zip Codes'!$P$4,'State Zip Codes'!$P$3,IF(G6449&lt;='State Zip Codes'!$Q$4,'State Zip Codes'!$Q$3,IF(G6449&lt;='State Zip Codes'!$R$4,'State Zip Codes'!$R$3,IF(G6449&lt;='State Zip Codes'!$S$4,'State Zip Codes'!$S$3,IF(G6449&lt;='State Zip Codes'!$T$4,'State Zip Codes'!$T$3,"OUT OF TERRITORY"))))),$U$3)</f>
        <v>Zone 2</v>
      </c>
    </row>
    <row r="6450" spans="1:8" x14ac:dyDescent="0.25">
      <c r="A6450" t="s">
        <v>373</v>
      </c>
      <c r="B6450">
        <v>28258</v>
      </c>
      <c r="C6450" t="str">
        <f t="shared" si="100"/>
        <v>28258</v>
      </c>
      <c r="D6450" t="s">
        <v>359</v>
      </c>
      <c r="E6450" t="s">
        <v>4428</v>
      </c>
      <c r="F6450" t="s">
        <v>984</v>
      </c>
      <c r="G6450" s="144">
        <v>129.86657871</v>
      </c>
      <c r="H6450" t="str">
        <f>IF(VLOOKUP(A6450,$J$4:$K$19,2)="Y",IF(G6450&lt;='State Zip Codes'!$P$4,'State Zip Codes'!$P$3,IF(G6450&lt;='State Zip Codes'!$Q$4,'State Zip Codes'!$Q$3,IF(G6450&lt;='State Zip Codes'!$R$4,'State Zip Codes'!$R$3,IF(G6450&lt;='State Zip Codes'!$S$4,'State Zip Codes'!$S$3,IF(G6450&lt;='State Zip Codes'!$T$4,'State Zip Codes'!$T$3,"OUT OF TERRITORY"))))),$U$3)</f>
        <v>Zone 2</v>
      </c>
    </row>
    <row r="6451" spans="1:8" x14ac:dyDescent="0.25">
      <c r="A6451" t="s">
        <v>373</v>
      </c>
      <c r="B6451">
        <v>28288</v>
      </c>
      <c r="C6451" t="str">
        <f t="shared" si="100"/>
        <v>28288</v>
      </c>
      <c r="D6451" t="s">
        <v>359</v>
      </c>
      <c r="E6451" t="s">
        <v>4428</v>
      </c>
      <c r="F6451" t="s">
        <v>984</v>
      </c>
      <c r="G6451" s="144">
        <v>129.86657871</v>
      </c>
      <c r="H6451" t="str">
        <f>IF(VLOOKUP(A6451,$J$4:$K$19,2)="Y",IF(G6451&lt;='State Zip Codes'!$P$4,'State Zip Codes'!$P$3,IF(G6451&lt;='State Zip Codes'!$Q$4,'State Zip Codes'!$Q$3,IF(G6451&lt;='State Zip Codes'!$R$4,'State Zip Codes'!$R$3,IF(G6451&lt;='State Zip Codes'!$S$4,'State Zip Codes'!$S$3,IF(G6451&lt;='State Zip Codes'!$T$4,'State Zip Codes'!$T$3,"OUT OF TERRITORY"))))),$U$3)</f>
        <v>Zone 2</v>
      </c>
    </row>
    <row r="6452" spans="1:8" x14ac:dyDescent="0.25">
      <c r="A6452" t="s">
        <v>373</v>
      </c>
      <c r="B6452">
        <v>28289</v>
      </c>
      <c r="C6452" t="str">
        <f t="shared" si="100"/>
        <v>28289</v>
      </c>
      <c r="D6452" t="s">
        <v>359</v>
      </c>
      <c r="E6452" t="s">
        <v>4428</v>
      </c>
      <c r="F6452" t="s">
        <v>984</v>
      </c>
      <c r="G6452" s="144">
        <v>129.86657871</v>
      </c>
      <c r="H6452" t="str">
        <f>IF(VLOOKUP(A6452,$J$4:$K$19,2)="Y",IF(G6452&lt;='State Zip Codes'!$P$4,'State Zip Codes'!$P$3,IF(G6452&lt;='State Zip Codes'!$Q$4,'State Zip Codes'!$Q$3,IF(G6452&lt;='State Zip Codes'!$R$4,'State Zip Codes'!$R$3,IF(G6452&lt;='State Zip Codes'!$S$4,'State Zip Codes'!$S$3,IF(G6452&lt;='State Zip Codes'!$T$4,'State Zip Codes'!$T$3,"OUT OF TERRITORY"))))),$U$3)</f>
        <v>Zone 2</v>
      </c>
    </row>
    <row r="6453" spans="1:8" x14ac:dyDescent="0.25">
      <c r="A6453" t="s">
        <v>373</v>
      </c>
      <c r="B6453">
        <v>28290</v>
      </c>
      <c r="C6453" t="str">
        <f t="shared" si="100"/>
        <v>28290</v>
      </c>
      <c r="D6453" t="s">
        <v>359</v>
      </c>
      <c r="E6453" t="s">
        <v>4428</v>
      </c>
      <c r="F6453" t="s">
        <v>984</v>
      </c>
      <c r="G6453" s="144">
        <v>129.86657871</v>
      </c>
      <c r="H6453" t="str">
        <f>IF(VLOOKUP(A6453,$J$4:$K$19,2)="Y",IF(G6453&lt;='State Zip Codes'!$P$4,'State Zip Codes'!$P$3,IF(G6453&lt;='State Zip Codes'!$Q$4,'State Zip Codes'!$Q$3,IF(G6453&lt;='State Zip Codes'!$R$4,'State Zip Codes'!$R$3,IF(G6453&lt;='State Zip Codes'!$S$4,'State Zip Codes'!$S$3,IF(G6453&lt;='State Zip Codes'!$T$4,'State Zip Codes'!$T$3,"OUT OF TERRITORY"))))),$U$3)</f>
        <v>Zone 2</v>
      </c>
    </row>
    <row r="6454" spans="1:8" x14ac:dyDescent="0.25">
      <c r="A6454" t="s">
        <v>373</v>
      </c>
      <c r="B6454">
        <v>28296</v>
      </c>
      <c r="C6454" t="str">
        <f t="shared" si="100"/>
        <v>28296</v>
      </c>
      <c r="D6454" t="s">
        <v>359</v>
      </c>
      <c r="E6454" t="s">
        <v>4428</v>
      </c>
      <c r="F6454" t="s">
        <v>984</v>
      </c>
      <c r="G6454" s="144">
        <v>129.86657871</v>
      </c>
      <c r="H6454" t="str">
        <f>IF(VLOOKUP(A6454,$J$4:$K$19,2)="Y",IF(G6454&lt;='State Zip Codes'!$P$4,'State Zip Codes'!$P$3,IF(G6454&lt;='State Zip Codes'!$Q$4,'State Zip Codes'!$Q$3,IF(G6454&lt;='State Zip Codes'!$R$4,'State Zip Codes'!$R$3,IF(G6454&lt;='State Zip Codes'!$S$4,'State Zip Codes'!$S$3,IF(G6454&lt;='State Zip Codes'!$T$4,'State Zip Codes'!$T$3,"OUT OF TERRITORY"))))),$U$3)</f>
        <v>Zone 2</v>
      </c>
    </row>
    <row r="6455" spans="1:8" x14ac:dyDescent="0.25">
      <c r="A6455" t="s">
        <v>373</v>
      </c>
      <c r="B6455">
        <v>28244</v>
      </c>
      <c r="C6455" t="str">
        <f t="shared" si="100"/>
        <v>28244</v>
      </c>
      <c r="D6455" t="s">
        <v>359</v>
      </c>
      <c r="E6455" t="s">
        <v>4428</v>
      </c>
      <c r="F6455" t="s">
        <v>984</v>
      </c>
      <c r="G6455" s="144">
        <v>129.86657871</v>
      </c>
      <c r="H6455" t="str">
        <f>IF(VLOOKUP(A6455,$J$4:$K$19,2)="Y",IF(G6455&lt;='State Zip Codes'!$P$4,'State Zip Codes'!$P$3,IF(G6455&lt;='State Zip Codes'!$Q$4,'State Zip Codes'!$Q$3,IF(G6455&lt;='State Zip Codes'!$R$4,'State Zip Codes'!$R$3,IF(G6455&lt;='State Zip Codes'!$S$4,'State Zip Codes'!$S$3,IF(G6455&lt;='State Zip Codes'!$T$4,'State Zip Codes'!$T$3,"OUT OF TERRITORY"))))),$U$3)</f>
        <v>Zone 2</v>
      </c>
    </row>
    <row r="6456" spans="1:8" x14ac:dyDescent="0.25">
      <c r="A6456" t="s">
        <v>373</v>
      </c>
      <c r="B6456">
        <v>28468</v>
      </c>
      <c r="C6456" t="str">
        <f t="shared" si="100"/>
        <v>28468</v>
      </c>
      <c r="D6456" t="s">
        <v>359</v>
      </c>
      <c r="E6456" t="s">
        <v>4385</v>
      </c>
      <c r="F6456" t="s">
        <v>4453</v>
      </c>
      <c r="G6456" s="144">
        <v>129.86657871</v>
      </c>
      <c r="H6456" t="str">
        <f>IF(VLOOKUP(A6456,$J$4:$K$19,2)="Y",IF(G6456&lt;='State Zip Codes'!$P$4,'State Zip Codes'!$P$3,IF(G6456&lt;='State Zip Codes'!$Q$4,'State Zip Codes'!$Q$3,IF(G6456&lt;='State Zip Codes'!$R$4,'State Zip Codes'!$R$3,IF(G6456&lt;='State Zip Codes'!$S$4,'State Zip Codes'!$S$3,IF(G6456&lt;='State Zip Codes'!$T$4,'State Zip Codes'!$T$3,"OUT OF TERRITORY"))))),$U$3)</f>
        <v>Zone 2</v>
      </c>
    </row>
    <row r="6457" spans="1:8" x14ac:dyDescent="0.25">
      <c r="A6457" t="s">
        <v>373</v>
      </c>
      <c r="B6457">
        <v>28280</v>
      </c>
      <c r="C6457" t="str">
        <f t="shared" si="100"/>
        <v>28280</v>
      </c>
      <c r="D6457" t="s">
        <v>359</v>
      </c>
      <c r="E6457" t="s">
        <v>4428</v>
      </c>
      <c r="F6457" t="s">
        <v>984</v>
      </c>
      <c r="G6457" s="144">
        <v>129.86657871</v>
      </c>
      <c r="H6457" t="str">
        <f>IF(VLOOKUP(A6457,$J$4:$K$19,2)="Y",IF(G6457&lt;='State Zip Codes'!$P$4,'State Zip Codes'!$P$3,IF(G6457&lt;='State Zip Codes'!$Q$4,'State Zip Codes'!$Q$3,IF(G6457&lt;='State Zip Codes'!$R$4,'State Zip Codes'!$R$3,IF(G6457&lt;='State Zip Codes'!$S$4,'State Zip Codes'!$S$3,IF(G6457&lt;='State Zip Codes'!$T$4,'State Zip Codes'!$T$3,"OUT OF TERRITORY"))))),$U$3)</f>
        <v>Zone 2</v>
      </c>
    </row>
    <row r="6458" spans="1:8" x14ac:dyDescent="0.25">
      <c r="A6458" t="s">
        <v>373</v>
      </c>
      <c r="B6458">
        <v>28281</v>
      </c>
      <c r="C6458" t="str">
        <f t="shared" si="100"/>
        <v>28281</v>
      </c>
      <c r="D6458" t="s">
        <v>359</v>
      </c>
      <c r="E6458" t="s">
        <v>4428</v>
      </c>
      <c r="F6458" t="s">
        <v>984</v>
      </c>
      <c r="G6458" s="144">
        <v>129.86657871</v>
      </c>
      <c r="H6458" t="str">
        <f>IF(VLOOKUP(A6458,$J$4:$K$19,2)="Y",IF(G6458&lt;='State Zip Codes'!$P$4,'State Zip Codes'!$P$3,IF(G6458&lt;='State Zip Codes'!$Q$4,'State Zip Codes'!$Q$3,IF(G6458&lt;='State Zip Codes'!$R$4,'State Zip Codes'!$R$3,IF(G6458&lt;='State Zip Codes'!$S$4,'State Zip Codes'!$S$3,IF(G6458&lt;='State Zip Codes'!$T$4,'State Zip Codes'!$T$3,"OUT OF TERRITORY"))))),$U$3)</f>
        <v>Zone 2</v>
      </c>
    </row>
    <row r="6459" spans="1:8" x14ac:dyDescent="0.25">
      <c r="A6459" t="s">
        <v>373</v>
      </c>
      <c r="B6459">
        <v>28282</v>
      </c>
      <c r="C6459" t="str">
        <f t="shared" si="100"/>
        <v>28282</v>
      </c>
      <c r="D6459" t="s">
        <v>359</v>
      </c>
      <c r="E6459" t="s">
        <v>4428</v>
      </c>
      <c r="F6459" t="s">
        <v>984</v>
      </c>
      <c r="G6459" s="144">
        <v>129.86657871</v>
      </c>
      <c r="H6459" t="str">
        <f>IF(VLOOKUP(A6459,$J$4:$K$19,2)="Y",IF(G6459&lt;='State Zip Codes'!$P$4,'State Zip Codes'!$P$3,IF(G6459&lt;='State Zip Codes'!$Q$4,'State Zip Codes'!$Q$3,IF(G6459&lt;='State Zip Codes'!$R$4,'State Zip Codes'!$R$3,IF(G6459&lt;='State Zip Codes'!$S$4,'State Zip Codes'!$S$3,IF(G6459&lt;='State Zip Codes'!$T$4,'State Zip Codes'!$T$3,"OUT OF TERRITORY"))))),$U$3)</f>
        <v>Zone 2</v>
      </c>
    </row>
    <row r="6460" spans="1:8" x14ac:dyDescent="0.25">
      <c r="A6460" t="s">
        <v>373</v>
      </c>
      <c r="B6460">
        <v>28284</v>
      </c>
      <c r="C6460" t="str">
        <f t="shared" si="100"/>
        <v>28284</v>
      </c>
      <c r="D6460" t="s">
        <v>359</v>
      </c>
      <c r="E6460" t="s">
        <v>4428</v>
      </c>
      <c r="F6460" t="s">
        <v>984</v>
      </c>
      <c r="G6460" s="144">
        <v>129.86657871</v>
      </c>
      <c r="H6460" t="str">
        <f>IF(VLOOKUP(A6460,$J$4:$K$19,2)="Y",IF(G6460&lt;='State Zip Codes'!$P$4,'State Zip Codes'!$P$3,IF(G6460&lt;='State Zip Codes'!$Q$4,'State Zip Codes'!$Q$3,IF(G6460&lt;='State Zip Codes'!$R$4,'State Zip Codes'!$R$3,IF(G6460&lt;='State Zip Codes'!$S$4,'State Zip Codes'!$S$3,IF(G6460&lt;='State Zip Codes'!$T$4,'State Zip Codes'!$T$3,"OUT OF TERRITORY"))))),$U$3)</f>
        <v>Zone 2</v>
      </c>
    </row>
    <row r="6461" spans="1:8" x14ac:dyDescent="0.25">
      <c r="A6461" t="s">
        <v>373</v>
      </c>
      <c r="B6461">
        <v>28285</v>
      </c>
      <c r="C6461" t="str">
        <f t="shared" si="100"/>
        <v>28285</v>
      </c>
      <c r="D6461" t="s">
        <v>359</v>
      </c>
      <c r="E6461" t="s">
        <v>4428</v>
      </c>
      <c r="F6461" t="s">
        <v>984</v>
      </c>
      <c r="G6461" s="144">
        <v>129.86657871</v>
      </c>
      <c r="H6461" t="str">
        <f>IF(VLOOKUP(A6461,$J$4:$K$19,2)="Y",IF(G6461&lt;='State Zip Codes'!$P$4,'State Zip Codes'!$P$3,IF(G6461&lt;='State Zip Codes'!$Q$4,'State Zip Codes'!$Q$3,IF(G6461&lt;='State Zip Codes'!$R$4,'State Zip Codes'!$R$3,IF(G6461&lt;='State Zip Codes'!$S$4,'State Zip Codes'!$S$3,IF(G6461&lt;='State Zip Codes'!$T$4,'State Zip Codes'!$T$3,"OUT OF TERRITORY"))))),$U$3)</f>
        <v>Zone 2</v>
      </c>
    </row>
    <row r="6462" spans="1:8" x14ac:dyDescent="0.25">
      <c r="A6462" t="s">
        <v>373</v>
      </c>
      <c r="B6462">
        <v>28287</v>
      </c>
      <c r="C6462" t="str">
        <f t="shared" si="100"/>
        <v>28287</v>
      </c>
      <c r="D6462" t="s">
        <v>359</v>
      </c>
      <c r="E6462" t="s">
        <v>4428</v>
      </c>
      <c r="F6462" t="s">
        <v>984</v>
      </c>
      <c r="G6462" s="144">
        <v>129.86657871</v>
      </c>
      <c r="H6462" t="str">
        <f>IF(VLOOKUP(A6462,$J$4:$K$19,2)="Y",IF(G6462&lt;='State Zip Codes'!$P$4,'State Zip Codes'!$P$3,IF(G6462&lt;='State Zip Codes'!$Q$4,'State Zip Codes'!$Q$3,IF(G6462&lt;='State Zip Codes'!$R$4,'State Zip Codes'!$R$3,IF(G6462&lt;='State Zip Codes'!$S$4,'State Zip Codes'!$S$3,IF(G6462&lt;='State Zip Codes'!$T$4,'State Zip Codes'!$T$3,"OUT OF TERRITORY"))))),$U$3)</f>
        <v>Zone 2</v>
      </c>
    </row>
    <row r="6463" spans="1:8" x14ac:dyDescent="0.25">
      <c r="A6463" t="s">
        <v>373</v>
      </c>
      <c r="B6463">
        <v>28246</v>
      </c>
      <c r="C6463" t="str">
        <f t="shared" si="100"/>
        <v>28246</v>
      </c>
      <c r="D6463" t="s">
        <v>359</v>
      </c>
      <c r="E6463" t="s">
        <v>4428</v>
      </c>
      <c r="F6463" t="s">
        <v>984</v>
      </c>
      <c r="G6463" s="144">
        <v>129.86657871</v>
      </c>
      <c r="H6463" t="str">
        <f>IF(VLOOKUP(A6463,$J$4:$K$19,2)="Y",IF(G6463&lt;='State Zip Codes'!$P$4,'State Zip Codes'!$P$3,IF(G6463&lt;='State Zip Codes'!$Q$4,'State Zip Codes'!$Q$3,IF(G6463&lt;='State Zip Codes'!$R$4,'State Zip Codes'!$R$3,IF(G6463&lt;='State Zip Codes'!$S$4,'State Zip Codes'!$S$3,IF(G6463&lt;='State Zip Codes'!$T$4,'State Zip Codes'!$T$3,"OUT OF TERRITORY"))))),$U$3)</f>
        <v>Zone 2</v>
      </c>
    </row>
    <row r="6464" spans="1:8" x14ac:dyDescent="0.25">
      <c r="A6464" t="s">
        <v>373</v>
      </c>
      <c r="B6464">
        <v>28676</v>
      </c>
      <c r="C6464" t="str">
        <f t="shared" si="100"/>
        <v>28676</v>
      </c>
      <c r="D6464" t="s">
        <v>359</v>
      </c>
      <c r="E6464" t="s">
        <v>4372</v>
      </c>
      <c r="F6464" t="s">
        <v>4454</v>
      </c>
      <c r="G6464" s="144">
        <v>129.86657871</v>
      </c>
      <c r="H6464" t="str">
        <f>IF(VLOOKUP(A6464,$J$4:$K$19,2)="Y",IF(G6464&lt;='State Zip Codes'!$P$4,'State Zip Codes'!$P$3,IF(G6464&lt;='State Zip Codes'!$Q$4,'State Zip Codes'!$Q$3,IF(G6464&lt;='State Zip Codes'!$R$4,'State Zip Codes'!$R$3,IF(G6464&lt;='State Zip Codes'!$S$4,'State Zip Codes'!$S$3,IF(G6464&lt;='State Zip Codes'!$T$4,'State Zip Codes'!$T$3,"OUT OF TERRITORY"))))),$U$3)</f>
        <v>Zone 2</v>
      </c>
    </row>
    <row r="6465" spans="1:8" x14ac:dyDescent="0.25">
      <c r="A6465" t="s">
        <v>373</v>
      </c>
      <c r="B6465">
        <v>28274</v>
      </c>
      <c r="C6465" t="str">
        <f t="shared" si="100"/>
        <v>28274</v>
      </c>
      <c r="D6465" t="s">
        <v>359</v>
      </c>
      <c r="E6465" t="s">
        <v>4428</v>
      </c>
      <c r="F6465" t="s">
        <v>984</v>
      </c>
      <c r="G6465" s="144">
        <v>129.86657871</v>
      </c>
      <c r="H6465" t="str">
        <f>IF(VLOOKUP(A6465,$J$4:$K$19,2)="Y",IF(G6465&lt;='State Zip Codes'!$P$4,'State Zip Codes'!$P$3,IF(G6465&lt;='State Zip Codes'!$Q$4,'State Zip Codes'!$Q$3,IF(G6465&lt;='State Zip Codes'!$R$4,'State Zip Codes'!$R$3,IF(G6465&lt;='State Zip Codes'!$S$4,'State Zip Codes'!$S$3,IF(G6465&lt;='State Zip Codes'!$T$4,'State Zip Codes'!$T$3,"OUT OF TERRITORY"))))),$U$3)</f>
        <v>Zone 2</v>
      </c>
    </row>
    <row r="6466" spans="1:8" x14ac:dyDescent="0.25">
      <c r="A6466" t="s">
        <v>373</v>
      </c>
      <c r="B6466">
        <v>28461</v>
      </c>
      <c r="C6466" t="str">
        <f t="shared" si="100"/>
        <v>28461</v>
      </c>
      <c r="D6466" t="s">
        <v>359</v>
      </c>
      <c r="E6466" t="s">
        <v>4385</v>
      </c>
      <c r="F6466" t="s">
        <v>4455</v>
      </c>
      <c r="G6466" s="144">
        <v>129.86657871</v>
      </c>
      <c r="H6466" t="str">
        <f>IF(VLOOKUP(A6466,$J$4:$K$19,2)="Y",IF(G6466&lt;='State Zip Codes'!$P$4,'State Zip Codes'!$P$3,IF(G6466&lt;='State Zip Codes'!$Q$4,'State Zip Codes'!$Q$3,IF(G6466&lt;='State Zip Codes'!$R$4,'State Zip Codes'!$R$3,IF(G6466&lt;='State Zip Codes'!$S$4,'State Zip Codes'!$S$3,IF(G6466&lt;='State Zip Codes'!$T$4,'State Zip Codes'!$T$3,"OUT OF TERRITORY"))))),$U$3)</f>
        <v>Zone 2</v>
      </c>
    </row>
    <row r="6467" spans="1:8" x14ac:dyDescent="0.25">
      <c r="A6467" t="s">
        <v>373</v>
      </c>
      <c r="B6467">
        <v>28203</v>
      </c>
      <c r="C6467" t="str">
        <f t="shared" si="100"/>
        <v>28203</v>
      </c>
      <c r="D6467" t="s">
        <v>359</v>
      </c>
      <c r="E6467" t="s">
        <v>4428</v>
      </c>
      <c r="F6467" t="s">
        <v>984</v>
      </c>
      <c r="G6467" s="144">
        <v>131.10932108999998</v>
      </c>
      <c r="H6467" t="str">
        <f>IF(VLOOKUP(A6467,$J$4:$K$19,2)="Y",IF(G6467&lt;='State Zip Codes'!$P$4,'State Zip Codes'!$P$3,IF(G6467&lt;='State Zip Codes'!$Q$4,'State Zip Codes'!$Q$3,IF(G6467&lt;='State Zip Codes'!$R$4,'State Zip Codes'!$R$3,IF(G6467&lt;='State Zip Codes'!$S$4,'State Zip Codes'!$S$3,IF(G6467&lt;='State Zip Codes'!$T$4,'State Zip Codes'!$T$3,"OUT OF TERRITORY"))))),$U$3)</f>
        <v>Zone 2</v>
      </c>
    </row>
    <row r="6468" spans="1:8" x14ac:dyDescent="0.25">
      <c r="A6468" t="s">
        <v>373</v>
      </c>
      <c r="B6468">
        <v>28682</v>
      </c>
      <c r="C6468" t="str">
        <f t="shared" si="100"/>
        <v>28682</v>
      </c>
      <c r="D6468" t="s">
        <v>359</v>
      </c>
      <c r="E6468" t="s">
        <v>4456</v>
      </c>
      <c r="F6468" t="s">
        <v>4457</v>
      </c>
      <c r="G6468" s="144">
        <v>131.10932108999998</v>
      </c>
      <c r="H6468" t="str">
        <f>IF(VLOOKUP(A6468,$J$4:$K$19,2)="Y",IF(G6468&lt;='State Zip Codes'!$P$4,'State Zip Codes'!$P$3,IF(G6468&lt;='State Zip Codes'!$Q$4,'State Zip Codes'!$Q$3,IF(G6468&lt;='State Zip Codes'!$R$4,'State Zip Codes'!$R$3,IF(G6468&lt;='State Zip Codes'!$S$4,'State Zip Codes'!$S$3,IF(G6468&lt;='State Zip Codes'!$T$4,'State Zip Codes'!$T$3,"OUT OF TERRITORY"))))),$U$3)</f>
        <v>Zone 2</v>
      </c>
    </row>
    <row r="6469" spans="1:8" x14ac:dyDescent="0.25">
      <c r="A6469" t="s">
        <v>373</v>
      </c>
      <c r="B6469">
        <v>28670</v>
      </c>
      <c r="C6469" t="str">
        <f t="shared" ref="C6469:C6532" si="101">TRIM(CLEAN(B6469))</f>
        <v>28670</v>
      </c>
      <c r="D6469" t="s">
        <v>359</v>
      </c>
      <c r="E6469" t="s">
        <v>4458</v>
      </c>
      <c r="F6469" t="s">
        <v>4459</v>
      </c>
      <c r="G6469" s="144">
        <v>131.10932108999998</v>
      </c>
      <c r="H6469" t="str">
        <f>IF(VLOOKUP(A6469,$J$4:$K$19,2)="Y",IF(G6469&lt;='State Zip Codes'!$P$4,'State Zip Codes'!$P$3,IF(G6469&lt;='State Zip Codes'!$Q$4,'State Zip Codes'!$Q$3,IF(G6469&lt;='State Zip Codes'!$R$4,'State Zip Codes'!$R$3,IF(G6469&lt;='State Zip Codes'!$S$4,'State Zip Codes'!$S$3,IF(G6469&lt;='State Zip Codes'!$T$4,'State Zip Codes'!$T$3,"OUT OF TERRITORY"))))),$U$3)</f>
        <v>Zone 2</v>
      </c>
    </row>
    <row r="6470" spans="1:8" x14ac:dyDescent="0.25">
      <c r="A6470" t="s">
        <v>373</v>
      </c>
      <c r="B6470">
        <v>28209</v>
      </c>
      <c r="C6470" t="str">
        <f t="shared" si="101"/>
        <v>28209</v>
      </c>
      <c r="D6470" t="s">
        <v>359</v>
      </c>
      <c r="E6470" t="s">
        <v>4428</v>
      </c>
      <c r="F6470" t="s">
        <v>984</v>
      </c>
      <c r="G6470" s="144">
        <v>131.10932108999998</v>
      </c>
      <c r="H6470" t="str">
        <f>IF(VLOOKUP(A6470,$J$4:$K$19,2)="Y",IF(G6470&lt;='State Zip Codes'!$P$4,'State Zip Codes'!$P$3,IF(G6470&lt;='State Zip Codes'!$Q$4,'State Zip Codes'!$Q$3,IF(G6470&lt;='State Zip Codes'!$R$4,'State Zip Codes'!$R$3,IF(G6470&lt;='State Zip Codes'!$S$4,'State Zip Codes'!$S$3,IF(G6470&lt;='State Zip Codes'!$T$4,'State Zip Codes'!$T$3,"OUT OF TERRITORY"))))),$U$3)</f>
        <v>Zone 2</v>
      </c>
    </row>
    <row r="6471" spans="1:8" x14ac:dyDescent="0.25">
      <c r="A6471" t="s">
        <v>373</v>
      </c>
      <c r="B6471">
        <v>28216</v>
      </c>
      <c r="C6471" t="str">
        <f t="shared" si="101"/>
        <v>28216</v>
      </c>
      <c r="D6471" t="s">
        <v>359</v>
      </c>
      <c r="E6471" t="s">
        <v>4428</v>
      </c>
      <c r="F6471" t="s">
        <v>984</v>
      </c>
      <c r="G6471" s="144">
        <v>131.73069228</v>
      </c>
      <c r="H6471" t="str">
        <f>IF(VLOOKUP(A6471,$J$4:$K$19,2)="Y",IF(G6471&lt;='State Zip Codes'!$P$4,'State Zip Codes'!$P$3,IF(G6471&lt;='State Zip Codes'!$Q$4,'State Zip Codes'!$Q$3,IF(G6471&lt;='State Zip Codes'!$R$4,'State Zip Codes'!$R$3,IF(G6471&lt;='State Zip Codes'!$S$4,'State Zip Codes'!$S$3,IF(G6471&lt;='State Zip Codes'!$T$4,'State Zip Codes'!$T$3,"OUT OF TERRITORY"))))),$U$3)</f>
        <v>Zone 2</v>
      </c>
    </row>
    <row r="6472" spans="1:8" x14ac:dyDescent="0.25">
      <c r="A6472" t="s">
        <v>373</v>
      </c>
      <c r="B6472">
        <v>28449</v>
      </c>
      <c r="C6472" t="str">
        <f t="shared" si="101"/>
        <v>28449</v>
      </c>
      <c r="D6472" t="s">
        <v>359</v>
      </c>
      <c r="E6472" t="s">
        <v>4375</v>
      </c>
      <c r="F6472" t="s">
        <v>4460</v>
      </c>
      <c r="G6472" s="144">
        <v>131.73069228</v>
      </c>
      <c r="H6472" t="str">
        <f>IF(VLOOKUP(A6472,$J$4:$K$19,2)="Y",IF(G6472&lt;='State Zip Codes'!$P$4,'State Zip Codes'!$P$3,IF(G6472&lt;='State Zip Codes'!$Q$4,'State Zip Codes'!$Q$3,IF(G6472&lt;='State Zip Codes'!$R$4,'State Zip Codes'!$R$3,IF(G6472&lt;='State Zip Codes'!$S$4,'State Zip Codes'!$S$3,IF(G6472&lt;='State Zip Codes'!$T$4,'State Zip Codes'!$T$3,"OUT OF TERRITORY"))))),$U$3)</f>
        <v>Zone 2</v>
      </c>
    </row>
    <row r="6473" spans="1:8" x14ac:dyDescent="0.25">
      <c r="A6473" t="s">
        <v>373</v>
      </c>
      <c r="B6473">
        <v>28226</v>
      </c>
      <c r="C6473" t="str">
        <f t="shared" si="101"/>
        <v>28226</v>
      </c>
      <c r="D6473" t="s">
        <v>359</v>
      </c>
      <c r="E6473" t="s">
        <v>4428</v>
      </c>
      <c r="F6473" t="s">
        <v>984</v>
      </c>
      <c r="G6473" s="144">
        <v>131.73069228</v>
      </c>
      <c r="H6473" t="str">
        <f>IF(VLOOKUP(A6473,$J$4:$K$19,2)="Y",IF(G6473&lt;='State Zip Codes'!$P$4,'State Zip Codes'!$P$3,IF(G6473&lt;='State Zip Codes'!$Q$4,'State Zip Codes'!$Q$3,IF(G6473&lt;='State Zip Codes'!$R$4,'State Zip Codes'!$R$3,IF(G6473&lt;='State Zip Codes'!$S$4,'State Zip Codes'!$S$3,IF(G6473&lt;='State Zip Codes'!$T$4,'State Zip Codes'!$T$3,"OUT OF TERRITORY"))))),$U$3)</f>
        <v>Zone 2</v>
      </c>
    </row>
    <row r="6474" spans="1:8" x14ac:dyDescent="0.25">
      <c r="A6474" t="s">
        <v>373</v>
      </c>
      <c r="B6474">
        <v>28173</v>
      </c>
      <c r="C6474" t="str">
        <f t="shared" si="101"/>
        <v>28173</v>
      </c>
      <c r="D6474" t="s">
        <v>359</v>
      </c>
      <c r="E6474" t="s">
        <v>996</v>
      </c>
      <c r="F6474" t="s">
        <v>4461</v>
      </c>
      <c r="G6474" s="144">
        <v>131.73069228</v>
      </c>
      <c r="H6474" t="str">
        <f>IF(VLOOKUP(A6474,$J$4:$K$19,2)="Y",IF(G6474&lt;='State Zip Codes'!$P$4,'State Zip Codes'!$P$3,IF(G6474&lt;='State Zip Codes'!$Q$4,'State Zip Codes'!$Q$3,IF(G6474&lt;='State Zip Codes'!$R$4,'State Zip Codes'!$R$3,IF(G6474&lt;='State Zip Codes'!$S$4,'State Zip Codes'!$S$3,IF(G6474&lt;='State Zip Codes'!$T$4,'State Zip Codes'!$T$3,"OUT OF TERRITORY"))))),$U$3)</f>
        <v>Zone 2</v>
      </c>
    </row>
    <row r="6475" spans="1:8" x14ac:dyDescent="0.25">
      <c r="A6475" t="s">
        <v>373</v>
      </c>
      <c r="B6475">
        <v>27024</v>
      </c>
      <c r="C6475" t="str">
        <f t="shared" si="101"/>
        <v>27024</v>
      </c>
      <c r="D6475" t="s">
        <v>359</v>
      </c>
      <c r="E6475" t="s">
        <v>4372</v>
      </c>
      <c r="F6475" t="s">
        <v>4462</v>
      </c>
      <c r="G6475" s="144">
        <v>132.35206346999999</v>
      </c>
      <c r="H6475" t="str">
        <f>IF(VLOOKUP(A6475,$J$4:$K$19,2)="Y",IF(G6475&lt;='State Zip Codes'!$P$4,'State Zip Codes'!$P$3,IF(G6475&lt;='State Zip Codes'!$Q$4,'State Zip Codes'!$Q$3,IF(G6475&lt;='State Zip Codes'!$R$4,'State Zip Codes'!$R$3,IF(G6475&lt;='State Zip Codes'!$S$4,'State Zip Codes'!$S$3,IF(G6475&lt;='State Zip Codes'!$T$4,'State Zip Codes'!$T$3,"OUT OF TERRITORY"))))),$U$3)</f>
        <v>Zone 2</v>
      </c>
    </row>
    <row r="6476" spans="1:8" x14ac:dyDescent="0.25">
      <c r="A6476" t="s">
        <v>373</v>
      </c>
      <c r="B6476">
        <v>28210</v>
      </c>
      <c r="C6476" t="str">
        <f t="shared" si="101"/>
        <v>28210</v>
      </c>
      <c r="D6476" t="s">
        <v>359</v>
      </c>
      <c r="E6476" t="s">
        <v>4428</v>
      </c>
      <c r="F6476" t="s">
        <v>984</v>
      </c>
      <c r="G6476" s="144">
        <v>132.35206346999999</v>
      </c>
      <c r="H6476" t="str">
        <f>IF(VLOOKUP(A6476,$J$4:$K$19,2)="Y",IF(G6476&lt;='State Zip Codes'!$P$4,'State Zip Codes'!$P$3,IF(G6476&lt;='State Zip Codes'!$Q$4,'State Zip Codes'!$Q$3,IF(G6476&lt;='State Zip Codes'!$R$4,'State Zip Codes'!$R$3,IF(G6476&lt;='State Zip Codes'!$S$4,'State Zip Codes'!$S$3,IF(G6476&lt;='State Zip Codes'!$T$4,'State Zip Codes'!$T$3,"OUT OF TERRITORY"))))),$U$3)</f>
        <v>Zone 2</v>
      </c>
    </row>
    <row r="6477" spans="1:8" x14ac:dyDescent="0.25">
      <c r="A6477" t="s">
        <v>373</v>
      </c>
      <c r="B6477">
        <v>28465</v>
      </c>
      <c r="C6477" t="str">
        <f t="shared" si="101"/>
        <v>28465</v>
      </c>
      <c r="D6477" t="s">
        <v>359</v>
      </c>
      <c r="E6477" t="s">
        <v>4385</v>
      </c>
      <c r="F6477" t="s">
        <v>4463</v>
      </c>
      <c r="G6477" s="144">
        <v>132.35206346999999</v>
      </c>
      <c r="H6477" t="str">
        <f>IF(VLOOKUP(A6477,$J$4:$K$19,2)="Y",IF(G6477&lt;='State Zip Codes'!$P$4,'State Zip Codes'!$P$3,IF(G6477&lt;='State Zip Codes'!$Q$4,'State Zip Codes'!$Q$3,IF(G6477&lt;='State Zip Codes'!$R$4,'State Zip Codes'!$R$3,IF(G6477&lt;='State Zip Codes'!$S$4,'State Zip Codes'!$S$3,IF(G6477&lt;='State Zip Codes'!$T$4,'State Zip Codes'!$T$3,"OUT OF TERRITORY"))))),$U$3)</f>
        <v>Zone 2</v>
      </c>
    </row>
    <row r="6478" spans="1:8" x14ac:dyDescent="0.25">
      <c r="A6478" t="s">
        <v>373</v>
      </c>
      <c r="B6478">
        <v>28673</v>
      </c>
      <c r="C6478" t="str">
        <f t="shared" si="101"/>
        <v>28673</v>
      </c>
      <c r="D6478" t="s">
        <v>359</v>
      </c>
      <c r="E6478" t="s">
        <v>4456</v>
      </c>
      <c r="F6478" t="s">
        <v>4464</v>
      </c>
      <c r="G6478" s="144">
        <v>132.97343465999998</v>
      </c>
      <c r="H6478" t="str">
        <f>IF(VLOOKUP(A6478,$J$4:$K$19,2)="Y",IF(G6478&lt;='State Zip Codes'!$P$4,'State Zip Codes'!$P$3,IF(G6478&lt;='State Zip Codes'!$Q$4,'State Zip Codes'!$Q$3,IF(G6478&lt;='State Zip Codes'!$R$4,'State Zip Codes'!$R$3,IF(G6478&lt;='State Zip Codes'!$S$4,'State Zip Codes'!$S$3,IF(G6478&lt;='State Zip Codes'!$T$4,'State Zip Codes'!$T$3,"OUT OF TERRITORY"))))),$U$3)</f>
        <v>Zone 2</v>
      </c>
    </row>
    <row r="6479" spans="1:8" x14ac:dyDescent="0.25">
      <c r="A6479" t="s">
        <v>373</v>
      </c>
      <c r="B6479">
        <v>28277</v>
      </c>
      <c r="C6479" t="str">
        <f t="shared" si="101"/>
        <v>28277</v>
      </c>
      <c r="D6479" t="s">
        <v>359</v>
      </c>
      <c r="E6479" t="s">
        <v>4428</v>
      </c>
      <c r="F6479" t="s">
        <v>984</v>
      </c>
      <c r="G6479" s="144">
        <v>132.97343465999998</v>
      </c>
      <c r="H6479" t="str">
        <f>IF(VLOOKUP(A6479,$J$4:$K$19,2)="Y",IF(G6479&lt;='State Zip Codes'!$P$4,'State Zip Codes'!$P$3,IF(G6479&lt;='State Zip Codes'!$Q$4,'State Zip Codes'!$Q$3,IF(G6479&lt;='State Zip Codes'!$R$4,'State Zip Codes'!$R$3,IF(G6479&lt;='State Zip Codes'!$S$4,'State Zip Codes'!$S$3,IF(G6479&lt;='State Zip Codes'!$T$4,'State Zip Codes'!$T$3,"OUT OF TERRITORY"))))),$U$3)</f>
        <v>Zone 2</v>
      </c>
    </row>
    <row r="6480" spans="1:8" x14ac:dyDescent="0.25">
      <c r="A6480" t="s">
        <v>373</v>
      </c>
      <c r="B6480">
        <v>28208</v>
      </c>
      <c r="C6480" t="str">
        <f t="shared" si="101"/>
        <v>28208</v>
      </c>
      <c r="D6480" t="s">
        <v>359</v>
      </c>
      <c r="E6480" t="s">
        <v>4428</v>
      </c>
      <c r="F6480" t="s">
        <v>984</v>
      </c>
      <c r="G6480" s="144">
        <v>132.97343465999998</v>
      </c>
      <c r="H6480" t="str">
        <f>IF(VLOOKUP(A6480,$J$4:$K$19,2)="Y",IF(G6480&lt;='State Zip Codes'!$P$4,'State Zip Codes'!$P$3,IF(G6480&lt;='State Zip Codes'!$Q$4,'State Zip Codes'!$Q$3,IF(G6480&lt;='State Zip Codes'!$R$4,'State Zip Codes'!$R$3,IF(G6480&lt;='State Zip Codes'!$S$4,'State Zip Codes'!$S$3,IF(G6480&lt;='State Zip Codes'!$T$4,'State Zip Codes'!$T$3,"OUT OF TERRITORY"))))),$U$3)</f>
        <v>Zone 2</v>
      </c>
    </row>
    <row r="6481" spans="1:8" x14ac:dyDescent="0.25">
      <c r="A6481" t="s">
        <v>373</v>
      </c>
      <c r="B6481">
        <v>28516</v>
      </c>
      <c r="C6481" t="str">
        <f t="shared" si="101"/>
        <v>28516</v>
      </c>
      <c r="D6481" t="s">
        <v>359</v>
      </c>
      <c r="E6481" t="s">
        <v>4389</v>
      </c>
      <c r="F6481" t="s">
        <v>4310</v>
      </c>
      <c r="G6481" s="144">
        <v>133.59480585</v>
      </c>
      <c r="H6481" t="str">
        <f>IF(VLOOKUP(A6481,$J$4:$K$19,2)="Y",IF(G6481&lt;='State Zip Codes'!$P$4,'State Zip Codes'!$P$3,IF(G6481&lt;='State Zip Codes'!$Q$4,'State Zip Codes'!$Q$3,IF(G6481&lt;='State Zip Codes'!$R$4,'State Zip Codes'!$R$3,IF(G6481&lt;='State Zip Codes'!$S$4,'State Zip Codes'!$S$3,IF(G6481&lt;='State Zip Codes'!$T$4,'State Zip Codes'!$T$3,"OUT OF TERRITORY"))))),$U$3)</f>
        <v>Zone 2</v>
      </c>
    </row>
    <row r="6482" spans="1:8" x14ac:dyDescent="0.25">
      <c r="A6482" t="s">
        <v>373</v>
      </c>
      <c r="B6482">
        <v>28683</v>
      </c>
      <c r="C6482" t="str">
        <f t="shared" si="101"/>
        <v>28683</v>
      </c>
      <c r="D6482" t="s">
        <v>359</v>
      </c>
      <c r="E6482" t="s">
        <v>4458</v>
      </c>
      <c r="F6482" t="s">
        <v>4465</v>
      </c>
      <c r="G6482" s="144">
        <v>134.21617703999999</v>
      </c>
      <c r="H6482" t="str">
        <f>IF(VLOOKUP(A6482,$J$4:$K$19,2)="Y",IF(G6482&lt;='State Zip Codes'!$P$4,'State Zip Codes'!$P$3,IF(G6482&lt;='State Zip Codes'!$Q$4,'State Zip Codes'!$Q$3,IF(G6482&lt;='State Zip Codes'!$R$4,'State Zip Codes'!$R$3,IF(G6482&lt;='State Zip Codes'!$S$4,'State Zip Codes'!$S$3,IF(G6482&lt;='State Zip Codes'!$T$4,'State Zip Codes'!$T$3,"OUT OF TERRITORY"))))),$U$3)</f>
        <v>Zone 2</v>
      </c>
    </row>
    <row r="6483" spans="1:8" x14ac:dyDescent="0.25">
      <c r="A6483" t="s">
        <v>373</v>
      </c>
      <c r="B6483">
        <v>27826</v>
      </c>
      <c r="C6483" t="str">
        <f t="shared" si="101"/>
        <v>27826</v>
      </c>
      <c r="D6483" t="s">
        <v>359</v>
      </c>
      <c r="E6483" t="s">
        <v>4433</v>
      </c>
      <c r="F6483" t="s">
        <v>1275</v>
      </c>
      <c r="G6483" s="144">
        <v>134.21617703999999</v>
      </c>
      <c r="H6483" t="str">
        <f>IF(VLOOKUP(A6483,$J$4:$K$19,2)="Y",IF(G6483&lt;='State Zip Codes'!$P$4,'State Zip Codes'!$P$3,IF(G6483&lt;='State Zip Codes'!$Q$4,'State Zip Codes'!$Q$3,IF(G6483&lt;='State Zip Codes'!$R$4,'State Zip Codes'!$R$3,IF(G6483&lt;='State Zip Codes'!$S$4,'State Zip Codes'!$S$3,IF(G6483&lt;='State Zip Codes'!$T$4,'State Zip Codes'!$T$3,"OUT OF TERRITORY"))))),$U$3)</f>
        <v>Zone 2</v>
      </c>
    </row>
    <row r="6484" spans="1:8" x14ac:dyDescent="0.25">
      <c r="A6484" t="s">
        <v>373</v>
      </c>
      <c r="B6484">
        <v>28214</v>
      </c>
      <c r="C6484" t="str">
        <f t="shared" si="101"/>
        <v>28214</v>
      </c>
      <c r="D6484" t="s">
        <v>359</v>
      </c>
      <c r="E6484" t="s">
        <v>4428</v>
      </c>
      <c r="F6484" t="s">
        <v>984</v>
      </c>
      <c r="G6484" s="144">
        <v>134.83754822999998</v>
      </c>
      <c r="H6484" t="str">
        <f>IF(VLOOKUP(A6484,$J$4:$K$19,2)="Y",IF(G6484&lt;='State Zip Codes'!$P$4,'State Zip Codes'!$P$3,IF(G6484&lt;='State Zip Codes'!$Q$4,'State Zip Codes'!$Q$3,IF(G6484&lt;='State Zip Codes'!$R$4,'State Zip Codes'!$R$3,IF(G6484&lt;='State Zip Codes'!$S$4,'State Zip Codes'!$S$3,IF(G6484&lt;='State Zip Codes'!$T$4,'State Zip Codes'!$T$3,"OUT OF TERRITORY"))))),$U$3)</f>
        <v>Zone 2</v>
      </c>
    </row>
    <row r="6485" spans="1:8" x14ac:dyDescent="0.25">
      <c r="A6485" t="s">
        <v>373</v>
      </c>
      <c r="B6485">
        <v>28609</v>
      </c>
      <c r="C6485" t="str">
        <f t="shared" si="101"/>
        <v>28609</v>
      </c>
      <c r="D6485" t="s">
        <v>359</v>
      </c>
      <c r="E6485" t="s">
        <v>4456</v>
      </c>
      <c r="F6485" t="s">
        <v>4456</v>
      </c>
      <c r="G6485" s="144">
        <v>134.83754822999998</v>
      </c>
      <c r="H6485" t="str">
        <f>IF(VLOOKUP(A6485,$J$4:$K$19,2)="Y",IF(G6485&lt;='State Zip Codes'!$P$4,'State Zip Codes'!$P$3,IF(G6485&lt;='State Zip Codes'!$Q$4,'State Zip Codes'!$Q$3,IF(G6485&lt;='State Zip Codes'!$R$4,'State Zip Codes'!$R$3,IF(G6485&lt;='State Zip Codes'!$S$4,'State Zip Codes'!$S$3,IF(G6485&lt;='State Zip Codes'!$T$4,'State Zip Codes'!$T$3,"OUT OF TERRITORY"))))),$U$3)</f>
        <v>Zone 2</v>
      </c>
    </row>
    <row r="6486" spans="1:8" x14ac:dyDescent="0.25">
      <c r="A6486" t="s">
        <v>373</v>
      </c>
      <c r="B6486">
        <v>28217</v>
      </c>
      <c r="C6486" t="str">
        <f t="shared" si="101"/>
        <v>28217</v>
      </c>
      <c r="D6486" t="s">
        <v>359</v>
      </c>
      <c r="E6486" t="s">
        <v>4428</v>
      </c>
      <c r="F6486" t="s">
        <v>984</v>
      </c>
      <c r="G6486" s="144">
        <v>134.83754822999998</v>
      </c>
      <c r="H6486" t="str">
        <f>IF(VLOOKUP(A6486,$J$4:$K$19,2)="Y",IF(G6486&lt;='State Zip Codes'!$P$4,'State Zip Codes'!$P$3,IF(G6486&lt;='State Zip Codes'!$Q$4,'State Zip Codes'!$Q$3,IF(G6486&lt;='State Zip Codes'!$R$4,'State Zip Codes'!$R$3,IF(G6486&lt;='State Zip Codes'!$S$4,'State Zip Codes'!$S$3,IF(G6486&lt;='State Zip Codes'!$T$4,'State Zip Codes'!$T$3,"OUT OF TERRITORY"))))),$U$3)</f>
        <v>Zone 2</v>
      </c>
    </row>
    <row r="6487" spans="1:8" x14ac:dyDescent="0.25">
      <c r="A6487" t="s">
        <v>373</v>
      </c>
      <c r="B6487">
        <v>28669</v>
      </c>
      <c r="C6487" t="str">
        <f t="shared" si="101"/>
        <v>28669</v>
      </c>
      <c r="D6487" t="s">
        <v>359</v>
      </c>
      <c r="E6487" t="s">
        <v>4458</v>
      </c>
      <c r="F6487" t="s">
        <v>4466</v>
      </c>
      <c r="G6487" s="144">
        <v>135.45891942</v>
      </c>
      <c r="H6487" t="str">
        <f>IF(VLOOKUP(A6487,$J$4:$K$19,2)="Y",IF(G6487&lt;='State Zip Codes'!$P$4,'State Zip Codes'!$P$3,IF(G6487&lt;='State Zip Codes'!$Q$4,'State Zip Codes'!$Q$3,IF(G6487&lt;='State Zip Codes'!$R$4,'State Zip Codes'!$R$3,IF(G6487&lt;='State Zip Codes'!$S$4,'State Zip Codes'!$S$3,IF(G6487&lt;='State Zip Codes'!$T$4,'State Zip Codes'!$T$3,"OUT OF TERRITORY"))))),$U$3)</f>
        <v>Zone 2</v>
      </c>
    </row>
    <row r="6488" spans="1:8" x14ac:dyDescent="0.25">
      <c r="A6488" t="s">
        <v>373</v>
      </c>
      <c r="B6488">
        <v>28678</v>
      </c>
      <c r="C6488" t="str">
        <f t="shared" si="101"/>
        <v>28678</v>
      </c>
      <c r="D6488" t="s">
        <v>359</v>
      </c>
      <c r="E6488" t="s">
        <v>2147</v>
      </c>
      <c r="F6488" t="s">
        <v>4467</v>
      </c>
      <c r="G6488" s="144">
        <v>135.45891942</v>
      </c>
      <c r="H6488" t="str">
        <f>IF(VLOOKUP(A6488,$J$4:$K$19,2)="Y",IF(G6488&lt;='State Zip Codes'!$P$4,'State Zip Codes'!$P$3,IF(G6488&lt;='State Zip Codes'!$Q$4,'State Zip Codes'!$Q$3,IF(G6488&lt;='State Zip Codes'!$R$4,'State Zip Codes'!$R$3,IF(G6488&lt;='State Zip Codes'!$S$4,'State Zip Codes'!$S$3,IF(G6488&lt;='State Zip Codes'!$T$4,'State Zip Codes'!$T$3,"OUT OF TERRITORY"))))),$U$3)</f>
        <v>Zone 2</v>
      </c>
    </row>
    <row r="6489" spans="1:8" x14ac:dyDescent="0.25">
      <c r="A6489" t="s">
        <v>373</v>
      </c>
      <c r="B6489">
        <v>27885</v>
      </c>
      <c r="C6489" t="str">
        <f t="shared" si="101"/>
        <v>27885</v>
      </c>
      <c r="D6489" t="s">
        <v>359</v>
      </c>
      <c r="E6489" t="s">
        <v>4433</v>
      </c>
      <c r="F6489" t="s">
        <v>4468</v>
      </c>
      <c r="G6489" s="144">
        <v>135.45891942</v>
      </c>
      <c r="H6489" t="str">
        <f>IF(VLOOKUP(A6489,$J$4:$K$19,2)="Y",IF(G6489&lt;='State Zip Codes'!$P$4,'State Zip Codes'!$P$3,IF(G6489&lt;='State Zip Codes'!$Q$4,'State Zip Codes'!$Q$3,IF(G6489&lt;='State Zip Codes'!$R$4,'State Zip Codes'!$R$3,IF(G6489&lt;='State Zip Codes'!$S$4,'State Zip Codes'!$S$3,IF(G6489&lt;='State Zip Codes'!$T$4,'State Zip Codes'!$T$3,"OUT OF TERRITORY"))))),$U$3)</f>
        <v>Zone 2</v>
      </c>
    </row>
    <row r="6490" spans="1:8" x14ac:dyDescent="0.25">
      <c r="A6490" t="s">
        <v>373</v>
      </c>
      <c r="B6490">
        <v>28134</v>
      </c>
      <c r="C6490" t="str">
        <f t="shared" si="101"/>
        <v>28134</v>
      </c>
      <c r="D6490" t="s">
        <v>359</v>
      </c>
      <c r="E6490" t="s">
        <v>4428</v>
      </c>
      <c r="F6490" t="s">
        <v>3303</v>
      </c>
      <c r="G6490" s="144">
        <v>135.45891942</v>
      </c>
      <c r="H6490" t="str">
        <f>IF(VLOOKUP(A6490,$J$4:$K$19,2)="Y",IF(G6490&lt;='State Zip Codes'!$P$4,'State Zip Codes'!$P$3,IF(G6490&lt;='State Zip Codes'!$Q$4,'State Zip Codes'!$Q$3,IF(G6490&lt;='State Zip Codes'!$R$4,'State Zip Codes'!$R$3,IF(G6490&lt;='State Zip Codes'!$S$4,'State Zip Codes'!$S$3,IF(G6490&lt;='State Zip Codes'!$T$4,'State Zip Codes'!$T$3,"OUT OF TERRITORY"))))),$U$3)</f>
        <v>Zone 2</v>
      </c>
    </row>
    <row r="6491" spans="1:8" x14ac:dyDescent="0.25">
      <c r="A6491" t="s">
        <v>373</v>
      </c>
      <c r="B6491">
        <v>27976</v>
      </c>
      <c r="C6491" t="str">
        <f t="shared" si="101"/>
        <v>27976</v>
      </c>
      <c r="D6491" t="s">
        <v>359</v>
      </c>
      <c r="E6491" t="s">
        <v>2170</v>
      </c>
      <c r="F6491" t="s">
        <v>4469</v>
      </c>
      <c r="G6491" s="144">
        <v>136.08029060999999</v>
      </c>
      <c r="H6491" t="str">
        <f>IF(VLOOKUP(A6491,$J$4:$K$19,2)="Y",IF(G6491&lt;='State Zip Codes'!$P$4,'State Zip Codes'!$P$3,IF(G6491&lt;='State Zip Codes'!$Q$4,'State Zip Codes'!$Q$3,IF(G6491&lt;='State Zip Codes'!$R$4,'State Zip Codes'!$R$3,IF(G6491&lt;='State Zip Codes'!$S$4,'State Zip Codes'!$S$3,IF(G6491&lt;='State Zip Codes'!$T$4,'State Zip Codes'!$T$3,"OUT OF TERRITORY"))))),$U$3)</f>
        <v>Zone 2</v>
      </c>
    </row>
    <row r="6492" spans="1:8" x14ac:dyDescent="0.25">
      <c r="A6492" t="s">
        <v>373</v>
      </c>
      <c r="B6492">
        <v>28037</v>
      </c>
      <c r="C6492" t="str">
        <f t="shared" si="101"/>
        <v>28037</v>
      </c>
      <c r="D6492" t="s">
        <v>359</v>
      </c>
      <c r="E6492" t="s">
        <v>514</v>
      </c>
      <c r="F6492" t="s">
        <v>387</v>
      </c>
      <c r="G6492" s="144">
        <v>136.08029060999999</v>
      </c>
      <c r="H6492" t="str">
        <f>IF(VLOOKUP(A6492,$J$4:$K$19,2)="Y",IF(G6492&lt;='State Zip Codes'!$P$4,'State Zip Codes'!$P$3,IF(G6492&lt;='State Zip Codes'!$Q$4,'State Zip Codes'!$Q$3,IF(G6492&lt;='State Zip Codes'!$R$4,'State Zip Codes'!$R$3,IF(G6492&lt;='State Zip Codes'!$S$4,'State Zip Codes'!$S$3,IF(G6492&lt;='State Zip Codes'!$T$4,'State Zip Codes'!$T$3,"OUT OF TERRITORY"))))),$U$3)</f>
        <v>Zone 2</v>
      </c>
    </row>
    <row r="6493" spans="1:8" x14ac:dyDescent="0.25">
      <c r="A6493" t="s">
        <v>373</v>
      </c>
      <c r="B6493">
        <v>28636</v>
      </c>
      <c r="C6493" t="str">
        <f t="shared" si="101"/>
        <v>28636</v>
      </c>
      <c r="D6493" t="s">
        <v>359</v>
      </c>
      <c r="E6493" t="s">
        <v>2147</v>
      </c>
      <c r="F6493" t="s">
        <v>4470</v>
      </c>
      <c r="G6493" s="144">
        <v>136.08029060999999</v>
      </c>
      <c r="H6493" t="str">
        <f>IF(VLOOKUP(A6493,$J$4:$K$19,2)="Y",IF(G6493&lt;='State Zip Codes'!$P$4,'State Zip Codes'!$P$3,IF(G6493&lt;='State Zip Codes'!$Q$4,'State Zip Codes'!$Q$3,IF(G6493&lt;='State Zip Codes'!$R$4,'State Zip Codes'!$R$3,IF(G6493&lt;='State Zip Codes'!$S$4,'State Zip Codes'!$S$3,IF(G6493&lt;='State Zip Codes'!$T$4,'State Zip Codes'!$T$3,"OUT OF TERRITORY"))))),$U$3)</f>
        <v>Zone 2</v>
      </c>
    </row>
    <row r="6494" spans="1:8" x14ac:dyDescent="0.25">
      <c r="A6494" t="s">
        <v>373</v>
      </c>
      <c r="B6494">
        <v>27925</v>
      </c>
      <c r="C6494" t="str">
        <f t="shared" si="101"/>
        <v>27925</v>
      </c>
      <c r="D6494" t="s">
        <v>359</v>
      </c>
      <c r="E6494" t="s">
        <v>4471</v>
      </c>
      <c r="F6494" t="s">
        <v>1005</v>
      </c>
      <c r="G6494" s="144">
        <v>136.08029060999999</v>
      </c>
      <c r="H6494" t="str">
        <f>IF(VLOOKUP(A6494,$J$4:$K$19,2)="Y",IF(G6494&lt;='State Zip Codes'!$P$4,'State Zip Codes'!$P$3,IF(G6494&lt;='State Zip Codes'!$Q$4,'State Zip Codes'!$Q$3,IF(G6494&lt;='State Zip Codes'!$R$4,'State Zip Codes'!$R$3,IF(G6494&lt;='State Zip Codes'!$S$4,'State Zip Codes'!$S$3,IF(G6494&lt;='State Zip Codes'!$T$4,'State Zip Codes'!$T$3,"OUT OF TERRITORY"))))),$U$3)</f>
        <v>Zone 2</v>
      </c>
    </row>
    <row r="6495" spans="1:8" x14ac:dyDescent="0.25">
      <c r="A6495" t="s">
        <v>373</v>
      </c>
      <c r="B6495">
        <v>28273</v>
      </c>
      <c r="C6495" t="str">
        <f t="shared" si="101"/>
        <v>28273</v>
      </c>
      <c r="D6495" t="s">
        <v>359</v>
      </c>
      <c r="E6495" t="s">
        <v>4428</v>
      </c>
      <c r="F6495" t="s">
        <v>984</v>
      </c>
      <c r="G6495" s="144">
        <v>136.70166179999998</v>
      </c>
      <c r="H6495" t="str">
        <f>IF(VLOOKUP(A6495,$J$4:$K$19,2)="Y",IF(G6495&lt;='State Zip Codes'!$P$4,'State Zip Codes'!$P$3,IF(G6495&lt;='State Zip Codes'!$Q$4,'State Zip Codes'!$Q$3,IF(G6495&lt;='State Zip Codes'!$R$4,'State Zip Codes'!$R$3,IF(G6495&lt;='State Zip Codes'!$S$4,'State Zip Codes'!$S$3,IF(G6495&lt;='State Zip Codes'!$T$4,'State Zip Codes'!$T$3,"OUT OF TERRITORY"))))),$U$3)</f>
        <v>Zone 2</v>
      </c>
    </row>
    <row r="6496" spans="1:8" x14ac:dyDescent="0.25">
      <c r="A6496" t="s">
        <v>373</v>
      </c>
      <c r="B6496">
        <v>27909</v>
      </c>
      <c r="C6496" t="str">
        <f t="shared" si="101"/>
        <v>27909</v>
      </c>
      <c r="D6496" t="s">
        <v>359</v>
      </c>
      <c r="E6496" t="s">
        <v>4472</v>
      </c>
      <c r="F6496" t="s">
        <v>4473</v>
      </c>
      <c r="G6496" s="144">
        <v>137.32303299</v>
      </c>
      <c r="H6496" t="str">
        <f>IF(VLOOKUP(A6496,$J$4:$K$19,2)="Y",IF(G6496&lt;='State Zip Codes'!$P$4,'State Zip Codes'!$P$3,IF(G6496&lt;='State Zip Codes'!$Q$4,'State Zip Codes'!$Q$3,IF(G6496&lt;='State Zip Codes'!$R$4,'State Zip Codes'!$R$3,IF(G6496&lt;='State Zip Codes'!$S$4,'State Zip Codes'!$S$3,IF(G6496&lt;='State Zip Codes'!$T$4,'State Zip Codes'!$T$3,"OUT OF TERRITORY"))))),$U$3)</f>
        <v>Zone 2</v>
      </c>
    </row>
    <row r="6497" spans="1:8" x14ac:dyDescent="0.25">
      <c r="A6497" t="s">
        <v>373</v>
      </c>
      <c r="B6497">
        <v>28120</v>
      </c>
      <c r="C6497" t="str">
        <f t="shared" si="101"/>
        <v>28120</v>
      </c>
      <c r="D6497" t="s">
        <v>359</v>
      </c>
      <c r="E6497" t="s">
        <v>2599</v>
      </c>
      <c r="F6497" t="s">
        <v>4474</v>
      </c>
      <c r="G6497" s="144">
        <v>137.32303299</v>
      </c>
      <c r="H6497" t="str">
        <f>IF(VLOOKUP(A6497,$J$4:$K$19,2)="Y",IF(G6497&lt;='State Zip Codes'!$P$4,'State Zip Codes'!$P$3,IF(G6497&lt;='State Zip Codes'!$Q$4,'State Zip Codes'!$Q$3,IF(G6497&lt;='State Zip Codes'!$R$4,'State Zip Codes'!$R$3,IF(G6497&lt;='State Zip Codes'!$S$4,'State Zip Codes'!$S$3,IF(G6497&lt;='State Zip Codes'!$T$4,'State Zip Codes'!$T$3,"OUT OF TERRITORY"))))),$U$3)</f>
        <v>Zone 2</v>
      </c>
    </row>
    <row r="6498" spans="1:8" x14ac:dyDescent="0.25">
      <c r="A6498" t="s">
        <v>373</v>
      </c>
      <c r="B6498">
        <v>28164</v>
      </c>
      <c r="C6498" t="str">
        <f t="shared" si="101"/>
        <v>28164</v>
      </c>
      <c r="D6498" t="s">
        <v>359</v>
      </c>
      <c r="E6498" t="s">
        <v>2599</v>
      </c>
      <c r="F6498" t="s">
        <v>1283</v>
      </c>
      <c r="G6498" s="144">
        <v>137.94440417999999</v>
      </c>
      <c r="H6498" t="str">
        <f>IF(VLOOKUP(A6498,$J$4:$K$19,2)="Y",IF(G6498&lt;='State Zip Codes'!$P$4,'State Zip Codes'!$P$3,IF(G6498&lt;='State Zip Codes'!$Q$4,'State Zip Codes'!$Q$3,IF(G6498&lt;='State Zip Codes'!$R$4,'State Zip Codes'!$R$3,IF(G6498&lt;='State Zip Codes'!$S$4,'State Zip Codes'!$S$3,IF(G6498&lt;='State Zip Codes'!$T$4,'State Zip Codes'!$T$3,"OUT OF TERRITORY"))))),$U$3)</f>
        <v>Zone 2</v>
      </c>
    </row>
    <row r="6499" spans="1:8" x14ac:dyDescent="0.25">
      <c r="A6499" t="s">
        <v>373</v>
      </c>
      <c r="B6499">
        <v>28659</v>
      </c>
      <c r="C6499" t="str">
        <f t="shared" si="101"/>
        <v>28659</v>
      </c>
      <c r="D6499" t="s">
        <v>359</v>
      </c>
      <c r="E6499" t="s">
        <v>4458</v>
      </c>
      <c r="F6499" t="s">
        <v>4475</v>
      </c>
      <c r="G6499" s="144">
        <v>137.94440417999999</v>
      </c>
      <c r="H6499" t="str">
        <f>IF(VLOOKUP(A6499,$J$4:$K$19,2)="Y",IF(G6499&lt;='State Zip Codes'!$P$4,'State Zip Codes'!$P$3,IF(G6499&lt;='State Zip Codes'!$Q$4,'State Zip Codes'!$Q$3,IF(G6499&lt;='State Zip Codes'!$R$4,'State Zip Codes'!$R$3,IF(G6499&lt;='State Zip Codes'!$S$4,'State Zip Codes'!$S$3,IF(G6499&lt;='State Zip Codes'!$T$4,'State Zip Codes'!$T$3,"OUT OF TERRITORY"))))),$U$3)</f>
        <v>Zone 2</v>
      </c>
    </row>
    <row r="6500" spans="1:8" x14ac:dyDescent="0.25">
      <c r="A6500" t="s">
        <v>373</v>
      </c>
      <c r="B6500">
        <v>28579</v>
      </c>
      <c r="C6500" t="str">
        <f t="shared" si="101"/>
        <v>28579</v>
      </c>
      <c r="D6500" t="s">
        <v>359</v>
      </c>
      <c r="E6500" t="s">
        <v>4389</v>
      </c>
      <c r="F6500" t="s">
        <v>4476</v>
      </c>
      <c r="G6500" s="144">
        <v>138.56577536999998</v>
      </c>
      <c r="H6500" t="str">
        <f>IF(VLOOKUP(A6500,$J$4:$K$19,2)="Y",IF(G6500&lt;='State Zip Codes'!$P$4,'State Zip Codes'!$P$3,IF(G6500&lt;='State Zip Codes'!$Q$4,'State Zip Codes'!$Q$3,IF(G6500&lt;='State Zip Codes'!$R$4,'State Zip Codes'!$R$3,IF(G6500&lt;='State Zip Codes'!$S$4,'State Zip Codes'!$S$3,IF(G6500&lt;='State Zip Codes'!$T$4,'State Zip Codes'!$T$3,"OUT OF TERRITORY"))))),$U$3)</f>
        <v>Zone 2</v>
      </c>
    </row>
    <row r="6501" spans="1:8" x14ac:dyDescent="0.25">
      <c r="A6501" t="s">
        <v>373</v>
      </c>
      <c r="B6501">
        <v>28528</v>
      </c>
      <c r="C6501" t="str">
        <f t="shared" si="101"/>
        <v>28528</v>
      </c>
      <c r="D6501" t="s">
        <v>359</v>
      </c>
      <c r="E6501" t="s">
        <v>4389</v>
      </c>
      <c r="F6501" t="s">
        <v>4477</v>
      </c>
      <c r="G6501" s="144">
        <v>138.56577536999998</v>
      </c>
      <c r="H6501" t="str">
        <f>IF(VLOOKUP(A6501,$J$4:$K$19,2)="Y",IF(G6501&lt;='State Zip Codes'!$P$4,'State Zip Codes'!$P$3,IF(G6501&lt;='State Zip Codes'!$Q$4,'State Zip Codes'!$Q$3,IF(G6501&lt;='State Zip Codes'!$R$4,'State Zip Codes'!$R$3,IF(G6501&lt;='State Zip Codes'!$S$4,'State Zip Codes'!$S$3,IF(G6501&lt;='State Zip Codes'!$T$4,'State Zip Codes'!$T$3,"OUT OF TERRITORY"))))),$U$3)</f>
        <v>Zone 2</v>
      </c>
    </row>
    <row r="6502" spans="1:8" x14ac:dyDescent="0.25">
      <c r="A6502" t="s">
        <v>373</v>
      </c>
      <c r="B6502">
        <v>28685</v>
      </c>
      <c r="C6502" t="str">
        <f t="shared" si="101"/>
        <v>28685</v>
      </c>
      <c r="D6502" t="s">
        <v>359</v>
      </c>
      <c r="E6502" t="s">
        <v>4458</v>
      </c>
      <c r="F6502" t="s">
        <v>4478</v>
      </c>
      <c r="G6502" s="144">
        <v>139.18714656</v>
      </c>
      <c r="H6502" t="str">
        <f>IF(VLOOKUP(A6502,$J$4:$K$19,2)="Y",IF(G6502&lt;='State Zip Codes'!$P$4,'State Zip Codes'!$P$3,IF(G6502&lt;='State Zip Codes'!$Q$4,'State Zip Codes'!$Q$3,IF(G6502&lt;='State Zip Codes'!$R$4,'State Zip Codes'!$R$3,IF(G6502&lt;='State Zip Codes'!$S$4,'State Zip Codes'!$S$3,IF(G6502&lt;='State Zip Codes'!$T$4,'State Zip Codes'!$T$3,"OUT OF TERRITORY"))))),$U$3)</f>
        <v>Zone 2</v>
      </c>
    </row>
    <row r="6503" spans="1:8" x14ac:dyDescent="0.25">
      <c r="A6503" t="s">
        <v>373</v>
      </c>
      <c r="B6503">
        <v>28668</v>
      </c>
      <c r="C6503" t="str">
        <f t="shared" si="101"/>
        <v>28668</v>
      </c>
      <c r="D6503" t="s">
        <v>359</v>
      </c>
      <c r="E6503" t="s">
        <v>4479</v>
      </c>
      <c r="F6503" t="s">
        <v>4480</v>
      </c>
      <c r="G6503" s="144">
        <v>139.18714656</v>
      </c>
      <c r="H6503" t="str">
        <f>IF(VLOOKUP(A6503,$J$4:$K$19,2)="Y",IF(G6503&lt;='State Zip Codes'!$P$4,'State Zip Codes'!$P$3,IF(G6503&lt;='State Zip Codes'!$Q$4,'State Zip Codes'!$Q$3,IF(G6503&lt;='State Zip Codes'!$R$4,'State Zip Codes'!$R$3,IF(G6503&lt;='State Zip Codes'!$S$4,'State Zip Codes'!$S$3,IF(G6503&lt;='State Zip Codes'!$T$4,'State Zip Codes'!$T$3,"OUT OF TERRITORY"))))),$U$3)</f>
        <v>Zone 2</v>
      </c>
    </row>
    <row r="6504" spans="1:8" x14ac:dyDescent="0.25">
      <c r="A6504" t="s">
        <v>373</v>
      </c>
      <c r="B6504">
        <v>28627</v>
      </c>
      <c r="C6504" t="str">
        <f t="shared" si="101"/>
        <v>28627</v>
      </c>
      <c r="D6504" t="s">
        <v>359</v>
      </c>
      <c r="E6504" t="s">
        <v>4479</v>
      </c>
      <c r="F6504" t="s">
        <v>4481</v>
      </c>
      <c r="G6504" s="144">
        <v>139.80851774999999</v>
      </c>
      <c r="H6504" t="str">
        <f>IF(VLOOKUP(A6504,$J$4:$K$19,2)="Y",IF(G6504&lt;='State Zip Codes'!$P$4,'State Zip Codes'!$P$3,IF(G6504&lt;='State Zip Codes'!$Q$4,'State Zip Codes'!$Q$3,IF(G6504&lt;='State Zip Codes'!$R$4,'State Zip Codes'!$R$3,IF(G6504&lt;='State Zip Codes'!$S$4,'State Zip Codes'!$S$3,IF(G6504&lt;='State Zip Codes'!$T$4,'State Zip Codes'!$T$3,"OUT OF TERRITORY"))))),$U$3)</f>
        <v>Zone 2</v>
      </c>
    </row>
    <row r="6505" spans="1:8" x14ac:dyDescent="0.25">
      <c r="A6505" t="s">
        <v>373</v>
      </c>
      <c r="B6505">
        <v>28623</v>
      </c>
      <c r="C6505" t="str">
        <f t="shared" si="101"/>
        <v>28623</v>
      </c>
      <c r="D6505" t="s">
        <v>359</v>
      </c>
      <c r="E6505" t="s">
        <v>4479</v>
      </c>
      <c r="F6505" t="s">
        <v>4482</v>
      </c>
      <c r="G6505" s="144">
        <v>139.80851774999999</v>
      </c>
      <c r="H6505" t="str">
        <f>IF(VLOOKUP(A6505,$J$4:$K$19,2)="Y",IF(G6505&lt;='State Zip Codes'!$P$4,'State Zip Codes'!$P$3,IF(G6505&lt;='State Zip Codes'!$Q$4,'State Zip Codes'!$Q$3,IF(G6505&lt;='State Zip Codes'!$R$4,'State Zip Codes'!$R$3,IF(G6505&lt;='State Zip Codes'!$S$4,'State Zip Codes'!$S$3,IF(G6505&lt;='State Zip Codes'!$T$4,'State Zip Codes'!$T$3,"OUT OF TERRITORY"))))),$U$3)</f>
        <v>Zone 2</v>
      </c>
    </row>
    <row r="6506" spans="1:8" x14ac:dyDescent="0.25">
      <c r="A6506" t="s">
        <v>373</v>
      </c>
      <c r="B6506">
        <v>28553</v>
      </c>
      <c r="C6506" t="str">
        <f t="shared" si="101"/>
        <v>28553</v>
      </c>
      <c r="D6506" t="s">
        <v>359</v>
      </c>
      <c r="E6506" t="s">
        <v>4389</v>
      </c>
      <c r="F6506" t="s">
        <v>4483</v>
      </c>
      <c r="G6506" s="144">
        <v>139.80851774999999</v>
      </c>
      <c r="H6506" t="str">
        <f>IF(VLOOKUP(A6506,$J$4:$K$19,2)="Y",IF(G6506&lt;='State Zip Codes'!$P$4,'State Zip Codes'!$P$3,IF(G6506&lt;='State Zip Codes'!$Q$4,'State Zip Codes'!$Q$3,IF(G6506&lt;='State Zip Codes'!$R$4,'State Zip Codes'!$R$3,IF(G6506&lt;='State Zip Codes'!$S$4,'State Zip Codes'!$S$3,IF(G6506&lt;='State Zip Codes'!$T$4,'State Zip Codes'!$T$3,"OUT OF TERRITORY"))))),$U$3)</f>
        <v>Zone 2</v>
      </c>
    </row>
    <row r="6507" spans="1:8" x14ac:dyDescent="0.25">
      <c r="A6507" t="s">
        <v>373</v>
      </c>
      <c r="B6507">
        <v>28524</v>
      </c>
      <c r="C6507" t="str">
        <f t="shared" si="101"/>
        <v>28524</v>
      </c>
      <c r="D6507" t="s">
        <v>359</v>
      </c>
      <c r="E6507" t="s">
        <v>4389</v>
      </c>
      <c r="F6507" t="s">
        <v>1764</v>
      </c>
      <c r="G6507" s="144">
        <v>139.80851774999999</v>
      </c>
      <c r="H6507" t="str">
        <f>IF(VLOOKUP(A6507,$J$4:$K$19,2)="Y",IF(G6507&lt;='State Zip Codes'!$P$4,'State Zip Codes'!$P$3,IF(G6507&lt;='State Zip Codes'!$Q$4,'State Zip Codes'!$Q$3,IF(G6507&lt;='State Zip Codes'!$R$4,'State Zip Codes'!$R$3,IF(G6507&lt;='State Zip Codes'!$S$4,'State Zip Codes'!$S$3,IF(G6507&lt;='State Zip Codes'!$T$4,'State Zip Codes'!$T$3,"OUT OF TERRITORY"))))),$U$3)</f>
        <v>Zone 2</v>
      </c>
    </row>
    <row r="6508" spans="1:8" x14ac:dyDescent="0.25">
      <c r="A6508" t="s">
        <v>373</v>
      </c>
      <c r="B6508">
        <v>28006</v>
      </c>
      <c r="C6508" t="str">
        <f t="shared" si="101"/>
        <v>28006</v>
      </c>
      <c r="D6508" t="s">
        <v>359</v>
      </c>
      <c r="E6508" t="s">
        <v>2599</v>
      </c>
      <c r="F6508" t="s">
        <v>2024</v>
      </c>
      <c r="G6508" s="144">
        <v>139.80851774999999</v>
      </c>
      <c r="H6508" t="str">
        <f>IF(VLOOKUP(A6508,$J$4:$K$19,2)="Y",IF(G6508&lt;='State Zip Codes'!$P$4,'State Zip Codes'!$P$3,IF(G6508&lt;='State Zip Codes'!$Q$4,'State Zip Codes'!$Q$3,IF(G6508&lt;='State Zip Codes'!$R$4,'State Zip Codes'!$R$3,IF(G6508&lt;='State Zip Codes'!$S$4,'State Zip Codes'!$S$3,IF(G6508&lt;='State Zip Codes'!$T$4,'State Zip Codes'!$T$3,"OUT OF TERRITORY"))))),$U$3)</f>
        <v>Zone 2</v>
      </c>
    </row>
    <row r="6509" spans="1:8" x14ac:dyDescent="0.25">
      <c r="A6509" t="s">
        <v>373</v>
      </c>
      <c r="B6509">
        <v>28610</v>
      </c>
      <c r="C6509" t="str">
        <f t="shared" si="101"/>
        <v>28610</v>
      </c>
      <c r="D6509" t="s">
        <v>359</v>
      </c>
      <c r="E6509" t="s">
        <v>4456</v>
      </c>
      <c r="F6509" t="s">
        <v>2223</v>
      </c>
      <c r="G6509" s="144">
        <v>140.42988893999998</v>
      </c>
      <c r="H6509" t="str">
        <f>IF(VLOOKUP(A6509,$J$4:$K$19,2)="Y",IF(G6509&lt;='State Zip Codes'!$P$4,'State Zip Codes'!$P$3,IF(G6509&lt;='State Zip Codes'!$Q$4,'State Zip Codes'!$Q$3,IF(G6509&lt;='State Zip Codes'!$R$4,'State Zip Codes'!$R$3,IF(G6509&lt;='State Zip Codes'!$S$4,'State Zip Codes'!$S$3,IF(G6509&lt;='State Zip Codes'!$T$4,'State Zip Codes'!$T$3,"OUT OF TERRITORY"))))),$U$3)</f>
        <v>Zone 2</v>
      </c>
    </row>
    <row r="6510" spans="1:8" x14ac:dyDescent="0.25">
      <c r="A6510" t="s">
        <v>373</v>
      </c>
      <c r="B6510">
        <v>28080</v>
      </c>
      <c r="C6510" t="str">
        <f t="shared" si="101"/>
        <v>28080</v>
      </c>
      <c r="D6510" t="s">
        <v>359</v>
      </c>
      <c r="E6510" t="s">
        <v>514</v>
      </c>
      <c r="F6510" t="s">
        <v>4484</v>
      </c>
      <c r="G6510" s="144">
        <v>140.42988893999998</v>
      </c>
      <c r="H6510" t="str">
        <f>IF(VLOOKUP(A6510,$J$4:$K$19,2)="Y",IF(G6510&lt;='State Zip Codes'!$P$4,'State Zip Codes'!$P$3,IF(G6510&lt;='State Zip Codes'!$Q$4,'State Zip Codes'!$Q$3,IF(G6510&lt;='State Zip Codes'!$R$4,'State Zip Codes'!$R$3,IF(G6510&lt;='State Zip Codes'!$S$4,'State Zip Codes'!$S$3,IF(G6510&lt;='State Zip Codes'!$T$4,'State Zip Codes'!$T$3,"OUT OF TERRITORY"))))),$U$3)</f>
        <v>Zone 2</v>
      </c>
    </row>
    <row r="6511" spans="1:8" x14ac:dyDescent="0.25">
      <c r="A6511" t="s">
        <v>373</v>
      </c>
      <c r="B6511">
        <v>28278</v>
      </c>
      <c r="C6511" t="str">
        <f t="shared" si="101"/>
        <v>28278</v>
      </c>
      <c r="D6511" t="s">
        <v>359</v>
      </c>
      <c r="E6511" t="s">
        <v>4428</v>
      </c>
      <c r="F6511" t="s">
        <v>984</v>
      </c>
      <c r="G6511" s="144">
        <v>140.42988893999998</v>
      </c>
      <c r="H6511" t="str">
        <f>IF(VLOOKUP(A6511,$J$4:$K$19,2)="Y",IF(G6511&lt;='State Zip Codes'!$P$4,'State Zip Codes'!$P$3,IF(G6511&lt;='State Zip Codes'!$Q$4,'State Zip Codes'!$Q$3,IF(G6511&lt;='State Zip Codes'!$R$4,'State Zip Codes'!$R$3,IF(G6511&lt;='State Zip Codes'!$S$4,'State Zip Codes'!$S$3,IF(G6511&lt;='State Zip Codes'!$T$4,'State Zip Codes'!$T$3,"OUT OF TERRITORY"))))),$U$3)</f>
        <v>Zone 2</v>
      </c>
    </row>
    <row r="6512" spans="1:8" x14ac:dyDescent="0.25">
      <c r="A6512" t="s">
        <v>373</v>
      </c>
      <c r="B6512">
        <v>28012</v>
      </c>
      <c r="C6512" t="str">
        <f t="shared" si="101"/>
        <v>28012</v>
      </c>
      <c r="D6512" t="s">
        <v>359</v>
      </c>
      <c r="E6512" t="s">
        <v>2599</v>
      </c>
      <c r="F6512" t="s">
        <v>4485</v>
      </c>
      <c r="G6512" s="144">
        <v>140.42988893999998</v>
      </c>
      <c r="H6512" t="str">
        <f>IF(VLOOKUP(A6512,$J$4:$K$19,2)="Y",IF(G6512&lt;='State Zip Codes'!$P$4,'State Zip Codes'!$P$3,IF(G6512&lt;='State Zip Codes'!$Q$4,'State Zip Codes'!$Q$3,IF(G6512&lt;='State Zip Codes'!$R$4,'State Zip Codes'!$R$3,IF(G6512&lt;='State Zip Codes'!$S$4,'State Zip Codes'!$S$3,IF(G6512&lt;='State Zip Codes'!$T$4,'State Zip Codes'!$T$3,"OUT OF TERRITORY"))))),$U$3)</f>
        <v>Zone 2</v>
      </c>
    </row>
    <row r="6513" spans="1:8" x14ac:dyDescent="0.25">
      <c r="A6513" t="s">
        <v>373</v>
      </c>
      <c r="B6513">
        <v>28581</v>
      </c>
      <c r="C6513" t="str">
        <f t="shared" si="101"/>
        <v>28581</v>
      </c>
      <c r="D6513" t="s">
        <v>359</v>
      </c>
      <c r="E6513" t="s">
        <v>4389</v>
      </c>
      <c r="F6513" t="s">
        <v>3571</v>
      </c>
      <c r="G6513" s="144">
        <v>141.05126013</v>
      </c>
      <c r="H6513" t="str">
        <f>IF(VLOOKUP(A6513,$J$4:$K$19,2)="Y",IF(G6513&lt;='State Zip Codes'!$P$4,'State Zip Codes'!$P$3,IF(G6513&lt;='State Zip Codes'!$Q$4,'State Zip Codes'!$Q$3,IF(G6513&lt;='State Zip Codes'!$R$4,'State Zip Codes'!$R$3,IF(G6513&lt;='State Zip Codes'!$S$4,'State Zip Codes'!$S$3,IF(G6513&lt;='State Zip Codes'!$T$4,'State Zip Codes'!$T$3,"OUT OF TERRITORY"))))),$U$3)</f>
        <v>Zone 2</v>
      </c>
    </row>
    <row r="6514" spans="1:8" x14ac:dyDescent="0.25">
      <c r="A6514" t="s">
        <v>373</v>
      </c>
      <c r="B6514">
        <v>28577</v>
      </c>
      <c r="C6514" t="str">
        <f t="shared" si="101"/>
        <v>28577</v>
      </c>
      <c r="D6514" t="s">
        <v>359</v>
      </c>
      <c r="E6514" t="s">
        <v>4389</v>
      </c>
      <c r="F6514" t="s">
        <v>4486</v>
      </c>
      <c r="G6514" s="144">
        <v>141.05126013</v>
      </c>
      <c r="H6514" t="str">
        <f>IF(VLOOKUP(A6514,$J$4:$K$19,2)="Y",IF(G6514&lt;='State Zip Codes'!$P$4,'State Zip Codes'!$P$3,IF(G6514&lt;='State Zip Codes'!$Q$4,'State Zip Codes'!$Q$3,IF(G6514&lt;='State Zip Codes'!$R$4,'State Zip Codes'!$R$3,IF(G6514&lt;='State Zip Codes'!$S$4,'State Zip Codes'!$S$3,IF(G6514&lt;='State Zip Codes'!$T$4,'State Zip Codes'!$T$3,"OUT OF TERRITORY"))))),$U$3)</f>
        <v>Zone 2</v>
      </c>
    </row>
    <row r="6515" spans="1:8" x14ac:dyDescent="0.25">
      <c r="A6515" t="s">
        <v>373</v>
      </c>
      <c r="B6515">
        <v>28654</v>
      </c>
      <c r="C6515" t="str">
        <f t="shared" si="101"/>
        <v>28654</v>
      </c>
      <c r="D6515" t="s">
        <v>359</v>
      </c>
      <c r="E6515" t="s">
        <v>4458</v>
      </c>
      <c r="F6515" t="s">
        <v>4487</v>
      </c>
      <c r="G6515" s="144">
        <v>141.05126013</v>
      </c>
      <c r="H6515" t="str">
        <f>IF(VLOOKUP(A6515,$J$4:$K$19,2)="Y",IF(G6515&lt;='State Zip Codes'!$P$4,'State Zip Codes'!$P$3,IF(G6515&lt;='State Zip Codes'!$Q$4,'State Zip Codes'!$Q$3,IF(G6515&lt;='State Zip Codes'!$R$4,'State Zip Codes'!$R$3,IF(G6515&lt;='State Zip Codes'!$S$4,'State Zip Codes'!$S$3,IF(G6515&lt;='State Zip Codes'!$T$4,'State Zip Codes'!$T$3,"OUT OF TERRITORY"))))),$U$3)</f>
        <v>Zone 2</v>
      </c>
    </row>
    <row r="6516" spans="1:8" x14ac:dyDescent="0.25">
      <c r="A6516" t="s">
        <v>373</v>
      </c>
      <c r="B6516">
        <v>28531</v>
      </c>
      <c r="C6516" t="str">
        <f t="shared" si="101"/>
        <v>28531</v>
      </c>
      <c r="D6516" t="s">
        <v>359</v>
      </c>
      <c r="E6516" t="s">
        <v>4389</v>
      </c>
      <c r="F6516" t="s">
        <v>4488</v>
      </c>
      <c r="G6516" s="144">
        <v>141.05126013</v>
      </c>
      <c r="H6516" t="str">
        <f>IF(VLOOKUP(A6516,$J$4:$K$19,2)="Y",IF(G6516&lt;='State Zip Codes'!$P$4,'State Zip Codes'!$P$3,IF(G6516&lt;='State Zip Codes'!$Q$4,'State Zip Codes'!$Q$3,IF(G6516&lt;='State Zip Codes'!$R$4,'State Zip Codes'!$R$3,IF(G6516&lt;='State Zip Codes'!$S$4,'State Zip Codes'!$S$3,IF(G6516&lt;='State Zip Codes'!$T$4,'State Zip Codes'!$T$3,"OUT OF TERRITORY"))))),$U$3)</f>
        <v>Zone 2</v>
      </c>
    </row>
    <row r="6517" spans="1:8" x14ac:dyDescent="0.25">
      <c r="A6517" t="s">
        <v>373</v>
      </c>
      <c r="B6517">
        <v>28520</v>
      </c>
      <c r="C6517" t="str">
        <f t="shared" si="101"/>
        <v>28520</v>
      </c>
      <c r="D6517" t="s">
        <v>359</v>
      </c>
      <c r="E6517" t="s">
        <v>4389</v>
      </c>
      <c r="F6517" t="s">
        <v>4489</v>
      </c>
      <c r="G6517" s="144">
        <v>141.05126013</v>
      </c>
      <c r="H6517" t="str">
        <f>IF(VLOOKUP(A6517,$J$4:$K$19,2)="Y",IF(G6517&lt;='State Zip Codes'!$P$4,'State Zip Codes'!$P$3,IF(G6517&lt;='State Zip Codes'!$Q$4,'State Zip Codes'!$Q$3,IF(G6517&lt;='State Zip Codes'!$R$4,'State Zip Codes'!$R$3,IF(G6517&lt;='State Zip Codes'!$S$4,'State Zip Codes'!$S$3,IF(G6517&lt;='State Zip Codes'!$T$4,'State Zip Codes'!$T$3,"OUT OF TERRITORY"))))),$U$3)</f>
        <v>Zone 2</v>
      </c>
    </row>
    <row r="6518" spans="1:8" x14ac:dyDescent="0.25">
      <c r="A6518" t="s">
        <v>373</v>
      </c>
      <c r="B6518">
        <v>28101</v>
      </c>
      <c r="C6518" t="str">
        <f t="shared" si="101"/>
        <v>28101</v>
      </c>
      <c r="D6518" t="s">
        <v>359</v>
      </c>
      <c r="E6518" t="s">
        <v>2599</v>
      </c>
      <c r="F6518" t="s">
        <v>4490</v>
      </c>
      <c r="G6518" s="144">
        <v>141.67263131999999</v>
      </c>
      <c r="H6518" t="str">
        <f>IF(VLOOKUP(A6518,$J$4:$K$19,2)="Y",IF(G6518&lt;='State Zip Codes'!$P$4,'State Zip Codes'!$P$3,IF(G6518&lt;='State Zip Codes'!$Q$4,'State Zip Codes'!$Q$3,IF(G6518&lt;='State Zip Codes'!$R$4,'State Zip Codes'!$R$3,IF(G6518&lt;='State Zip Codes'!$S$4,'State Zip Codes'!$S$3,IF(G6518&lt;='State Zip Codes'!$T$4,'State Zip Codes'!$T$3,"OUT OF TERRITORY"))))),$U$3)</f>
        <v>Zone 2</v>
      </c>
    </row>
    <row r="6519" spans="1:8" x14ac:dyDescent="0.25">
      <c r="A6519" t="s">
        <v>373</v>
      </c>
      <c r="B6519">
        <v>28650</v>
      </c>
      <c r="C6519" t="str">
        <f t="shared" si="101"/>
        <v>28650</v>
      </c>
      <c r="D6519" t="s">
        <v>359</v>
      </c>
      <c r="E6519" t="s">
        <v>4456</v>
      </c>
      <c r="F6519" t="s">
        <v>4491</v>
      </c>
      <c r="G6519" s="144">
        <v>142.29400250999998</v>
      </c>
      <c r="H6519" t="str">
        <f>IF(VLOOKUP(A6519,$J$4:$K$19,2)="Y",IF(G6519&lt;='State Zip Codes'!$P$4,'State Zip Codes'!$P$3,IF(G6519&lt;='State Zip Codes'!$Q$4,'State Zip Codes'!$Q$3,IF(G6519&lt;='State Zip Codes'!$R$4,'State Zip Codes'!$R$3,IF(G6519&lt;='State Zip Codes'!$S$4,'State Zip Codes'!$S$3,IF(G6519&lt;='State Zip Codes'!$T$4,'State Zip Codes'!$T$3,"OUT OF TERRITORY"))))),$U$3)</f>
        <v>Zone 2</v>
      </c>
    </row>
    <row r="6520" spans="1:8" x14ac:dyDescent="0.25">
      <c r="A6520" t="s">
        <v>373</v>
      </c>
      <c r="B6520">
        <v>28032</v>
      </c>
      <c r="C6520" t="str">
        <f t="shared" si="101"/>
        <v>28032</v>
      </c>
      <c r="D6520" t="s">
        <v>359</v>
      </c>
      <c r="E6520" t="s">
        <v>2599</v>
      </c>
      <c r="F6520" t="s">
        <v>4492</v>
      </c>
      <c r="G6520" s="144">
        <v>142.29400250999998</v>
      </c>
      <c r="H6520" t="str">
        <f>IF(VLOOKUP(A6520,$J$4:$K$19,2)="Y",IF(G6520&lt;='State Zip Codes'!$P$4,'State Zip Codes'!$P$3,IF(G6520&lt;='State Zip Codes'!$Q$4,'State Zip Codes'!$Q$3,IF(G6520&lt;='State Zip Codes'!$R$4,'State Zip Codes'!$R$3,IF(G6520&lt;='State Zip Codes'!$S$4,'State Zip Codes'!$S$3,IF(G6520&lt;='State Zip Codes'!$T$4,'State Zip Codes'!$T$3,"OUT OF TERRITORY"))))),$U$3)</f>
        <v>Zone 2</v>
      </c>
    </row>
    <row r="6521" spans="1:8" x14ac:dyDescent="0.25">
      <c r="A6521" t="s">
        <v>373</v>
      </c>
      <c r="B6521">
        <v>28511</v>
      </c>
      <c r="C6521" t="str">
        <f t="shared" si="101"/>
        <v>28511</v>
      </c>
      <c r="D6521" t="s">
        <v>359</v>
      </c>
      <c r="E6521" t="s">
        <v>4389</v>
      </c>
      <c r="F6521" t="s">
        <v>4493</v>
      </c>
      <c r="G6521" s="144">
        <v>142.29400250999998</v>
      </c>
      <c r="H6521" t="str">
        <f>IF(VLOOKUP(A6521,$J$4:$K$19,2)="Y",IF(G6521&lt;='State Zip Codes'!$P$4,'State Zip Codes'!$P$3,IF(G6521&lt;='State Zip Codes'!$Q$4,'State Zip Codes'!$Q$3,IF(G6521&lt;='State Zip Codes'!$R$4,'State Zip Codes'!$R$3,IF(G6521&lt;='State Zip Codes'!$S$4,'State Zip Codes'!$S$3,IF(G6521&lt;='State Zip Codes'!$T$4,'State Zip Codes'!$T$3,"OUT OF TERRITORY"))))),$U$3)</f>
        <v>Zone 2</v>
      </c>
    </row>
    <row r="6522" spans="1:8" x14ac:dyDescent="0.25">
      <c r="A6522" t="s">
        <v>373</v>
      </c>
      <c r="B6522">
        <v>28656</v>
      </c>
      <c r="C6522" t="str">
        <f t="shared" si="101"/>
        <v>28656</v>
      </c>
      <c r="D6522" t="s">
        <v>359</v>
      </c>
      <c r="E6522" t="s">
        <v>4458</v>
      </c>
      <c r="F6522" t="s">
        <v>4475</v>
      </c>
      <c r="G6522" s="144">
        <v>142.9153737</v>
      </c>
      <c r="H6522" t="str">
        <f>IF(VLOOKUP(A6522,$J$4:$K$19,2)="Y",IF(G6522&lt;='State Zip Codes'!$P$4,'State Zip Codes'!$P$3,IF(G6522&lt;='State Zip Codes'!$Q$4,'State Zip Codes'!$Q$3,IF(G6522&lt;='State Zip Codes'!$R$4,'State Zip Codes'!$R$3,IF(G6522&lt;='State Zip Codes'!$S$4,'State Zip Codes'!$S$3,IF(G6522&lt;='State Zip Codes'!$T$4,'State Zip Codes'!$T$3,"OUT OF TERRITORY"))))),$U$3)</f>
        <v>Zone 2</v>
      </c>
    </row>
    <row r="6523" spans="1:8" x14ac:dyDescent="0.25">
      <c r="A6523" t="s">
        <v>373</v>
      </c>
      <c r="B6523">
        <v>28098</v>
      </c>
      <c r="C6523" t="str">
        <f t="shared" si="101"/>
        <v>28098</v>
      </c>
      <c r="D6523" t="s">
        <v>359</v>
      </c>
      <c r="E6523" t="s">
        <v>2599</v>
      </c>
      <c r="F6523" t="s">
        <v>2898</v>
      </c>
      <c r="G6523" s="144">
        <v>142.9153737</v>
      </c>
      <c r="H6523" t="str">
        <f>IF(VLOOKUP(A6523,$J$4:$K$19,2)="Y",IF(G6523&lt;='State Zip Codes'!$P$4,'State Zip Codes'!$P$3,IF(G6523&lt;='State Zip Codes'!$Q$4,'State Zip Codes'!$Q$3,IF(G6523&lt;='State Zip Codes'!$R$4,'State Zip Codes'!$R$3,IF(G6523&lt;='State Zip Codes'!$S$4,'State Zip Codes'!$S$3,IF(G6523&lt;='State Zip Codes'!$T$4,'State Zip Codes'!$T$3,"OUT OF TERRITORY"))))),$U$3)</f>
        <v>Zone 2</v>
      </c>
    </row>
    <row r="6524" spans="1:8" x14ac:dyDescent="0.25">
      <c r="A6524" t="s">
        <v>373</v>
      </c>
      <c r="B6524">
        <v>28697</v>
      </c>
      <c r="C6524" t="str">
        <f t="shared" si="101"/>
        <v>28697</v>
      </c>
      <c r="D6524" t="s">
        <v>359</v>
      </c>
      <c r="E6524" t="s">
        <v>4458</v>
      </c>
      <c r="F6524" t="s">
        <v>4494</v>
      </c>
      <c r="G6524" s="144">
        <v>142.9153737</v>
      </c>
      <c r="H6524" t="str">
        <f>IF(VLOOKUP(A6524,$J$4:$K$19,2)="Y",IF(G6524&lt;='State Zip Codes'!$P$4,'State Zip Codes'!$P$3,IF(G6524&lt;='State Zip Codes'!$Q$4,'State Zip Codes'!$Q$3,IF(G6524&lt;='State Zip Codes'!$R$4,'State Zip Codes'!$R$3,IF(G6524&lt;='State Zip Codes'!$S$4,'State Zip Codes'!$S$3,IF(G6524&lt;='State Zip Codes'!$T$4,'State Zip Codes'!$T$3,"OUT OF TERRITORY"))))),$U$3)</f>
        <v>Zone 2</v>
      </c>
    </row>
    <row r="6525" spans="1:8" x14ac:dyDescent="0.25">
      <c r="A6525" t="s">
        <v>373</v>
      </c>
      <c r="B6525">
        <v>28681</v>
      </c>
      <c r="C6525" t="str">
        <f t="shared" si="101"/>
        <v>28681</v>
      </c>
      <c r="D6525" t="s">
        <v>359</v>
      </c>
      <c r="E6525" t="s">
        <v>2147</v>
      </c>
      <c r="F6525" t="s">
        <v>2976</v>
      </c>
      <c r="G6525" s="144">
        <v>143.53674488999999</v>
      </c>
      <c r="H6525" t="str">
        <f>IF(VLOOKUP(A6525,$J$4:$K$19,2)="Y",IF(G6525&lt;='State Zip Codes'!$P$4,'State Zip Codes'!$P$3,IF(G6525&lt;='State Zip Codes'!$Q$4,'State Zip Codes'!$Q$3,IF(G6525&lt;='State Zip Codes'!$R$4,'State Zip Codes'!$R$3,IF(G6525&lt;='State Zip Codes'!$S$4,'State Zip Codes'!$S$3,IF(G6525&lt;='State Zip Codes'!$T$4,'State Zip Codes'!$T$3,"OUT OF TERRITORY"))))),$U$3)</f>
        <v>Zone 2</v>
      </c>
    </row>
    <row r="6526" spans="1:8" x14ac:dyDescent="0.25">
      <c r="A6526" t="s">
        <v>373</v>
      </c>
      <c r="B6526">
        <v>27921</v>
      </c>
      <c r="C6526" t="str">
        <f t="shared" si="101"/>
        <v>27921</v>
      </c>
      <c r="D6526" t="s">
        <v>359</v>
      </c>
      <c r="E6526" t="s">
        <v>2170</v>
      </c>
      <c r="F6526" t="s">
        <v>2170</v>
      </c>
      <c r="G6526" s="144">
        <v>143.53674488999999</v>
      </c>
      <c r="H6526" t="str">
        <f>IF(VLOOKUP(A6526,$J$4:$K$19,2)="Y",IF(G6526&lt;='State Zip Codes'!$P$4,'State Zip Codes'!$P$3,IF(G6526&lt;='State Zip Codes'!$Q$4,'State Zip Codes'!$Q$3,IF(G6526&lt;='State Zip Codes'!$R$4,'State Zip Codes'!$R$3,IF(G6526&lt;='State Zip Codes'!$S$4,'State Zip Codes'!$S$3,IF(G6526&lt;='State Zip Codes'!$T$4,'State Zip Codes'!$T$3,"OUT OF TERRITORY"))))),$U$3)</f>
        <v>Zone 2</v>
      </c>
    </row>
    <row r="6527" spans="1:8" x14ac:dyDescent="0.25">
      <c r="A6527" t="s">
        <v>373</v>
      </c>
      <c r="B6527">
        <v>28635</v>
      </c>
      <c r="C6527" t="str">
        <f t="shared" si="101"/>
        <v>28635</v>
      </c>
      <c r="D6527" t="s">
        <v>359</v>
      </c>
      <c r="E6527" t="s">
        <v>4458</v>
      </c>
      <c r="F6527" t="s">
        <v>4495</v>
      </c>
      <c r="G6527" s="144">
        <v>144.15811607999999</v>
      </c>
      <c r="H6527" t="str">
        <f>IF(VLOOKUP(A6527,$J$4:$K$19,2)="Y",IF(G6527&lt;='State Zip Codes'!$P$4,'State Zip Codes'!$P$3,IF(G6527&lt;='State Zip Codes'!$Q$4,'State Zip Codes'!$Q$3,IF(G6527&lt;='State Zip Codes'!$R$4,'State Zip Codes'!$R$3,IF(G6527&lt;='State Zip Codes'!$S$4,'State Zip Codes'!$S$3,IF(G6527&lt;='State Zip Codes'!$T$4,'State Zip Codes'!$T$3,"OUT OF TERRITORY"))))),$U$3)</f>
        <v>Zone 2</v>
      </c>
    </row>
    <row r="6528" spans="1:8" x14ac:dyDescent="0.25">
      <c r="A6528" t="s">
        <v>373</v>
      </c>
      <c r="B6528">
        <v>28613</v>
      </c>
      <c r="C6528" t="str">
        <f t="shared" si="101"/>
        <v>28613</v>
      </c>
      <c r="D6528" t="s">
        <v>359</v>
      </c>
      <c r="E6528" t="s">
        <v>4456</v>
      </c>
      <c r="F6528" t="s">
        <v>4496</v>
      </c>
      <c r="G6528" s="144">
        <v>144.15811607999999</v>
      </c>
      <c r="H6528" t="str">
        <f>IF(VLOOKUP(A6528,$J$4:$K$19,2)="Y",IF(G6528&lt;='State Zip Codes'!$P$4,'State Zip Codes'!$P$3,IF(G6528&lt;='State Zip Codes'!$Q$4,'State Zip Codes'!$Q$3,IF(G6528&lt;='State Zip Codes'!$R$4,'State Zip Codes'!$R$3,IF(G6528&lt;='State Zip Codes'!$S$4,'State Zip Codes'!$S$3,IF(G6528&lt;='State Zip Codes'!$T$4,'State Zip Codes'!$T$3,"OUT OF TERRITORY"))))),$U$3)</f>
        <v>Zone 2</v>
      </c>
    </row>
    <row r="6529" spans="1:8" x14ac:dyDescent="0.25">
      <c r="A6529" t="s">
        <v>373</v>
      </c>
      <c r="B6529">
        <v>28056</v>
      </c>
      <c r="C6529" t="str">
        <f t="shared" si="101"/>
        <v>28056</v>
      </c>
      <c r="D6529" t="s">
        <v>359</v>
      </c>
      <c r="E6529" t="s">
        <v>2599</v>
      </c>
      <c r="F6529" t="s">
        <v>4497</v>
      </c>
      <c r="G6529" s="144">
        <v>144.77948727</v>
      </c>
      <c r="H6529" t="str">
        <f>IF(VLOOKUP(A6529,$J$4:$K$19,2)="Y",IF(G6529&lt;='State Zip Codes'!$P$4,'State Zip Codes'!$P$3,IF(G6529&lt;='State Zip Codes'!$Q$4,'State Zip Codes'!$Q$3,IF(G6529&lt;='State Zip Codes'!$R$4,'State Zip Codes'!$R$3,IF(G6529&lt;='State Zip Codes'!$S$4,'State Zip Codes'!$S$3,IF(G6529&lt;='State Zip Codes'!$T$4,'State Zip Codes'!$T$3,"OUT OF TERRITORY"))))),$U$3)</f>
        <v>Zone 2</v>
      </c>
    </row>
    <row r="6530" spans="1:8" x14ac:dyDescent="0.25">
      <c r="A6530" t="s">
        <v>373</v>
      </c>
      <c r="B6530">
        <v>28054</v>
      </c>
      <c r="C6530" t="str">
        <f t="shared" si="101"/>
        <v>28054</v>
      </c>
      <c r="D6530" t="s">
        <v>359</v>
      </c>
      <c r="E6530" t="s">
        <v>2599</v>
      </c>
      <c r="F6530" t="s">
        <v>4497</v>
      </c>
      <c r="G6530" s="144">
        <v>145.40085845999999</v>
      </c>
      <c r="H6530" t="str">
        <f>IF(VLOOKUP(A6530,$J$4:$K$19,2)="Y",IF(G6530&lt;='State Zip Codes'!$P$4,'State Zip Codes'!$P$3,IF(G6530&lt;='State Zip Codes'!$Q$4,'State Zip Codes'!$Q$3,IF(G6530&lt;='State Zip Codes'!$R$4,'State Zip Codes'!$R$3,IF(G6530&lt;='State Zip Codes'!$S$4,'State Zip Codes'!$S$3,IF(G6530&lt;='State Zip Codes'!$T$4,'State Zip Codes'!$T$3,"OUT OF TERRITORY"))))),$U$3)</f>
        <v>Zone 2</v>
      </c>
    </row>
    <row r="6531" spans="1:8" x14ac:dyDescent="0.25">
      <c r="A6531" t="s">
        <v>373</v>
      </c>
      <c r="B6531">
        <v>28034</v>
      </c>
      <c r="C6531" t="str">
        <f t="shared" si="101"/>
        <v>28034</v>
      </c>
      <c r="D6531" t="s">
        <v>359</v>
      </c>
      <c r="E6531" t="s">
        <v>2599</v>
      </c>
      <c r="F6531" t="s">
        <v>4498</v>
      </c>
      <c r="G6531" s="144">
        <v>146.02222964999999</v>
      </c>
      <c r="H6531" t="str">
        <f>IF(VLOOKUP(A6531,$J$4:$K$19,2)="Y",IF(G6531&lt;='State Zip Codes'!$P$4,'State Zip Codes'!$P$3,IF(G6531&lt;='State Zip Codes'!$Q$4,'State Zip Codes'!$Q$3,IF(G6531&lt;='State Zip Codes'!$R$4,'State Zip Codes'!$R$3,IF(G6531&lt;='State Zip Codes'!$S$4,'State Zip Codes'!$S$3,IF(G6531&lt;='State Zip Codes'!$T$4,'State Zip Codes'!$T$3,"OUT OF TERRITORY"))))),$U$3)</f>
        <v>Zone 2</v>
      </c>
    </row>
    <row r="6532" spans="1:8" x14ac:dyDescent="0.25">
      <c r="A6532" t="s">
        <v>373</v>
      </c>
      <c r="B6532">
        <v>27958</v>
      </c>
      <c r="C6532" t="str">
        <f t="shared" si="101"/>
        <v>27958</v>
      </c>
      <c r="D6532" t="s">
        <v>359</v>
      </c>
      <c r="E6532" t="s">
        <v>4499</v>
      </c>
      <c r="F6532" t="s">
        <v>4500</v>
      </c>
      <c r="G6532" s="144">
        <v>146.64360084</v>
      </c>
      <c r="H6532" t="str">
        <f>IF(VLOOKUP(A6532,$J$4:$K$19,2)="Y",IF(G6532&lt;='State Zip Codes'!$P$4,'State Zip Codes'!$P$3,IF(G6532&lt;='State Zip Codes'!$Q$4,'State Zip Codes'!$Q$3,IF(G6532&lt;='State Zip Codes'!$R$4,'State Zip Codes'!$R$3,IF(G6532&lt;='State Zip Codes'!$S$4,'State Zip Codes'!$S$3,IF(G6532&lt;='State Zip Codes'!$T$4,'State Zip Codes'!$T$3,"OUT OF TERRITORY"))))),$U$3)</f>
        <v>Zone 2</v>
      </c>
    </row>
    <row r="6533" spans="1:8" x14ac:dyDescent="0.25">
      <c r="A6533" t="s">
        <v>373</v>
      </c>
      <c r="B6533">
        <v>28658</v>
      </c>
      <c r="C6533" t="str">
        <f t="shared" ref="C6533:C6596" si="102">TRIM(CLEAN(B6533))</f>
        <v>28658</v>
      </c>
      <c r="D6533" t="s">
        <v>359</v>
      </c>
      <c r="E6533" t="s">
        <v>4456</v>
      </c>
      <c r="F6533" t="s">
        <v>2176</v>
      </c>
      <c r="G6533" s="144">
        <v>146.64360084</v>
      </c>
      <c r="H6533" t="str">
        <f>IF(VLOOKUP(A6533,$J$4:$K$19,2)="Y",IF(G6533&lt;='State Zip Codes'!$P$4,'State Zip Codes'!$P$3,IF(G6533&lt;='State Zip Codes'!$Q$4,'State Zip Codes'!$Q$3,IF(G6533&lt;='State Zip Codes'!$R$4,'State Zip Codes'!$R$3,IF(G6533&lt;='State Zip Codes'!$S$4,'State Zip Codes'!$S$3,IF(G6533&lt;='State Zip Codes'!$T$4,'State Zip Codes'!$T$3,"OUT OF TERRITORY"))))),$U$3)</f>
        <v>Zone 2</v>
      </c>
    </row>
    <row r="6534" spans="1:8" x14ac:dyDescent="0.25">
      <c r="A6534" t="s">
        <v>373</v>
      </c>
      <c r="B6534">
        <v>27824</v>
      </c>
      <c r="C6534" t="str">
        <f t="shared" si="102"/>
        <v>27824</v>
      </c>
      <c r="D6534" t="s">
        <v>359</v>
      </c>
      <c r="E6534" t="s">
        <v>4433</v>
      </c>
      <c r="F6534" t="s">
        <v>4501</v>
      </c>
      <c r="G6534" s="144">
        <v>146.64360084</v>
      </c>
      <c r="H6534" t="str">
        <f>IF(VLOOKUP(A6534,$J$4:$K$19,2)="Y",IF(G6534&lt;='State Zip Codes'!$P$4,'State Zip Codes'!$P$3,IF(G6534&lt;='State Zip Codes'!$Q$4,'State Zip Codes'!$Q$3,IF(G6534&lt;='State Zip Codes'!$R$4,'State Zip Codes'!$R$3,IF(G6534&lt;='State Zip Codes'!$S$4,'State Zip Codes'!$S$3,IF(G6534&lt;='State Zip Codes'!$T$4,'State Zip Codes'!$T$3,"OUT OF TERRITORY"))))),$U$3)</f>
        <v>Zone 2</v>
      </c>
    </row>
    <row r="6535" spans="1:8" x14ac:dyDescent="0.25">
      <c r="A6535" t="s">
        <v>373</v>
      </c>
      <c r="B6535">
        <v>27973</v>
      </c>
      <c r="C6535" t="str">
        <f t="shared" si="102"/>
        <v>27973</v>
      </c>
      <c r="D6535" t="s">
        <v>359</v>
      </c>
      <c r="E6535" t="s">
        <v>4499</v>
      </c>
      <c r="F6535" t="s">
        <v>4502</v>
      </c>
      <c r="G6535" s="144">
        <v>147.88634321999999</v>
      </c>
      <c r="H6535" t="str">
        <f>IF(VLOOKUP(A6535,$J$4:$K$19,2)="Y",IF(G6535&lt;='State Zip Codes'!$P$4,'State Zip Codes'!$P$3,IF(G6535&lt;='State Zip Codes'!$Q$4,'State Zip Codes'!$Q$3,IF(G6535&lt;='State Zip Codes'!$R$4,'State Zip Codes'!$R$3,IF(G6535&lt;='State Zip Codes'!$S$4,'State Zip Codes'!$S$3,IF(G6535&lt;='State Zip Codes'!$T$4,'State Zip Codes'!$T$3,"OUT OF TERRITORY"))))),$U$3)</f>
        <v>Zone 2</v>
      </c>
    </row>
    <row r="6536" spans="1:8" x14ac:dyDescent="0.25">
      <c r="A6536" t="s">
        <v>373</v>
      </c>
      <c r="B6536">
        <v>28092</v>
      </c>
      <c r="C6536" t="str">
        <f t="shared" si="102"/>
        <v>28092</v>
      </c>
      <c r="D6536" t="s">
        <v>359</v>
      </c>
      <c r="E6536" t="s">
        <v>514</v>
      </c>
      <c r="F6536" t="s">
        <v>4503</v>
      </c>
      <c r="G6536" s="144">
        <v>147.88634321999999</v>
      </c>
      <c r="H6536" t="str">
        <f>IF(VLOOKUP(A6536,$J$4:$K$19,2)="Y",IF(G6536&lt;='State Zip Codes'!$P$4,'State Zip Codes'!$P$3,IF(G6536&lt;='State Zip Codes'!$Q$4,'State Zip Codes'!$Q$3,IF(G6536&lt;='State Zip Codes'!$R$4,'State Zip Codes'!$R$3,IF(G6536&lt;='State Zip Codes'!$S$4,'State Zip Codes'!$S$3,IF(G6536&lt;='State Zip Codes'!$T$4,'State Zip Codes'!$T$3,"OUT OF TERRITORY"))))),$U$3)</f>
        <v>Zone 2</v>
      </c>
    </row>
    <row r="6537" spans="1:8" x14ac:dyDescent="0.25">
      <c r="A6537" t="s">
        <v>373</v>
      </c>
      <c r="B6537">
        <v>28649</v>
      </c>
      <c r="C6537" t="str">
        <f t="shared" si="102"/>
        <v>28649</v>
      </c>
      <c r="D6537" t="s">
        <v>359</v>
      </c>
      <c r="E6537" t="s">
        <v>4458</v>
      </c>
      <c r="F6537" t="s">
        <v>4504</v>
      </c>
      <c r="G6537" s="144">
        <v>148.50771440999998</v>
      </c>
      <c r="H6537" t="str">
        <f>IF(VLOOKUP(A6537,$J$4:$K$19,2)="Y",IF(G6537&lt;='State Zip Codes'!$P$4,'State Zip Codes'!$P$3,IF(G6537&lt;='State Zip Codes'!$Q$4,'State Zip Codes'!$Q$3,IF(G6537&lt;='State Zip Codes'!$R$4,'State Zip Codes'!$R$3,IF(G6537&lt;='State Zip Codes'!$S$4,'State Zip Codes'!$S$3,IF(G6537&lt;='State Zip Codes'!$T$4,'State Zip Codes'!$T$3,"OUT OF TERRITORY"))))),$U$3)</f>
        <v>Zone 2</v>
      </c>
    </row>
    <row r="6538" spans="1:8" x14ac:dyDescent="0.25">
      <c r="A6538" t="s">
        <v>373</v>
      </c>
      <c r="B6538">
        <v>28675</v>
      </c>
      <c r="C6538" t="str">
        <f t="shared" si="102"/>
        <v>28675</v>
      </c>
      <c r="D6538" t="s">
        <v>359</v>
      </c>
      <c r="E6538" t="s">
        <v>4479</v>
      </c>
      <c r="F6538" t="s">
        <v>2425</v>
      </c>
      <c r="G6538" s="144">
        <v>148.50771440999998</v>
      </c>
      <c r="H6538" t="str">
        <f>IF(VLOOKUP(A6538,$J$4:$K$19,2)="Y",IF(G6538&lt;='State Zip Codes'!$P$4,'State Zip Codes'!$P$3,IF(G6538&lt;='State Zip Codes'!$Q$4,'State Zip Codes'!$Q$3,IF(G6538&lt;='State Zip Codes'!$R$4,'State Zip Codes'!$R$3,IF(G6538&lt;='State Zip Codes'!$S$4,'State Zip Codes'!$S$3,IF(G6538&lt;='State Zip Codes'!$T$4,'State Zip Codes'!$T$3,"OUT OF TERRITORY"))))),$U$3)</f>
        <v>Zone 2</v>
      </c>
    </row>
    <row r="6539" spans="1:8" x14ac:dyDescent="0.25">
      <c r="A6539" t="s">
        <v>373</v>
      </c>
      <c r="B6539">
        <v>27974</v>
      </c>
      <c r="C6539" t="str">
        <f t="shared" si="102"/>
        <v>27974</v>
      </c>
      <c r="D6539" t="s">
        <v>359</v>
      </c>
      <c r="E6539" t="s">
        <v>2170</v>
      </c>
      <c r="F6539" t="s">
        <v>4505</v>
      </c>
      <c r="G6539" s="144">
        <v>150.99319917</v>
      </c>
      <c r="H6539" t="str">
        <f>IF(VLOOKUP(A6539,$J$4:$K$19,2)="Y",IF(G6539&lt;='State Zip Codes'!$P$4,'State Zip Codes'!$P$3,IF(G6539&lt;='State Zip Codes'!$Q$4,'State Zip Codes'!$Q$3,IF(G6539&lt;='State Zip Codes'!$R$4,'State Zip Codes'!$R$3,IF(G6539&lt;='State Zip Codes'!$S$4,'State Zip Codes'!$S$3,IF(G6539&lt;='State Zip Codes'!$T$4,'State Zip Codes'!$T$3,"OUT OF TERRITORY"))))),$U$3)</f>
        <v>Zone 3</v>
      </c>
    </row>
    <row r="6540" spans="1:8" x14ac:dyDescent="0.25">
      <c r="A6540" t="s">
        <v>373</v>
      </c>
      <c r="B6540">
        <v>28606</v>
      </c>
      <c r="C6540" t="str">
        <f t="shared" si="102"/>
        <v>28606</v>
      </c>
      <c r="D6540" t="s">
        <v>359</v>
      </c>
      <c r="E6540" t="s">
        <v>4458</v>
      </c>
      <c r="F6540" t="s">
        <v>4506</v>
      </c>
      <c r="G6540" s="144">
        <v>150.99319917</v>
      </c>
      <c r="H6540" t="str">
        <f>IF(VLOOKUP(A6540,$J$4:$K$19,2)="Y",IF(G6540&lt;='State Zip Codes'!$P$4,'State Zip Codes'!$P$3,IF(G6540&lt;='State Zip Codes'!$Q$4,'State Zip Codes'!$Q$3,IF(G6540&lt;='State Zip Codes'!$R$4,'State Zip Codes'!$R$3,IF(G6540&lt;='State Zip Codes'!$S$4,'State Zip Codes'!$S$3,IF(G6540&lt;='State Zip Codes'!$T$4,'State Zip Codes'!$T$3,"OUT OF TERRITORY"))))),$U$3)</f>
        <v>Zone 3</v>
      </c>
    </row>
    <row r="6541" spans="1:8" x14ac:dyDescent="0.25">
      <c r="A6541" t="s">
        <v>373</v>
      </c>
      <c r="B6541">
        <v>28601</v>
      </c>
      <c r="C6541" t="str">
        <f t="shared" si="102"/>
        <v>28601</v>
      </c>
      <c r="D6541" t="s">
        <v>359</v>
      </c>
      <c r="E6541" t="s">
        <v>4456</v>
      </c>
      <c r="F6541" t="s">
        <v>3500</v>
      </c>
      <c r="G6541" s="144">
        <v>150.99319917</v>
      </c>
      <c r="H6541" t="str">
        <f>IF(VLOOKUP(A6541,$J$4:$K$19,2)="Y",IF(G6541&lt;='State Zip Codes'!$P$4,'State Zip Codes'!$P$3,IF(G6541&lt;='State Zip Codes'!$Q$4,'State Zip Codes'!$Q$3,IF(G6541&lt;='State Zip Codes'!$R$4,'State Zip Codes'!$R$3,IF(G6541&lt;='State Zip Codes'!$S$4,'State Zip Codes'!$S$3,IF(G6541&lt;='State Zip Codes'!$T$4,'State Zip Codes'!$T$3,"OUT OF TERRITORY"))))),$U$3)</f>
        <v>Zone 3</v>
      </c>
    </row>
    <row r="6542" spans="1:8" x14ac:dyDescent="0.25">
      <c r="A6542" t="s">
        <v>373</v>
      </c>
      <c r="B6542">
        <v>28052</v>
      </c>
      <c r="C6542" t="str">
        <f t="shared" si="102"/>
        <v>28052</v>
      </c>
      <c r="D6542" t="s">
        <v>359</v>
      </c>
      <c r="E6542" t="s">
        <v>2599</v>
      </c>
      <c r="F6542" t="s">
        <v>4497</v>
      </c>
      <c r="G6542" s="144">
        <v>151.61457035999999</v>
      </c>
      <c r="H6542" t="str">
        <f>IF(VLOOKUP(A6542,$J$4:$K$19,2)="Y",IF(G6542&lt;='State Zip Codes'!$P$4,'State Zip Codes'!$P$3,IF(G6542&lt;='State Zip Codes'!$Q$4,'State Zip Codes'!$Q$3,IF(G6542&lt;='State Zip Codes'!$R$4,'State Zip Codes'!$R$3,IF(G6542&lt;='State Zip Codes'!$S$4,'State Zip Codes'!$S$3,IF(G6542&lt;='State Zip Codes'!$T$4,'State Zip Codes'!$T$3,"OUT OF TERRITORY"))))),$U$3)</f>
        <v>Zone 3</v>
      </c>
    </row>
    <row r="6543" spans="1:8" x14ac:dyDescent="0.25">
      <c r="A6543" t="s">
        <v>373</v>
      </c>
      <c r="B6543">
        <v>28651</v>
      </c>
      <c r="C6543" t="str">
        <f t="shared" si="102"/>
        <v>28651</v>
      </c>
      <c r="D6543" t="s">
        <v>359</v>
      </c>
      <c r="E6543" t="s">
        <v>4458</v>
      </c>
      <c r="F6543" t="s">
        <v>4507</v>
      </c>
      <c r="G6543" s="144">
        <v>151.61457035999999</v>
      </c>
      <c r="H6543" t="str">
        <f>IF(VLOOKUP(A6543,$J$4:$K$19,2)="Y",IF(G6543&lt;='State Zip Codes'!$P$4,'State Zip Codes'!$P$3,IF(G6543&lt;='State Zip Codes'!$Q$4,'State Zip Codes'!$Q$3,IF(G6543&lt;='State Zip Codes'!$R$4,'State Zip Codes'!$R$3,IF(G6543&lt;='State Zip Codes'!$S$4,'State Zip Codes'!$S$3,IF(G6543&lt;='State Zip Codes'!$T$4,'State Zip Codes'!$T$3,"OUT OF TERRITORY"))))),$U$3)</f>
        <v>Zone 3</v>
      </c>
    </row>
    <row r="6544" spans="1:8" x14ac:dyDescent="0.25">
      <c r="A6544" t="s">
        <v>373</v>
      </c>
      <c r="B6544">
        <v>28016</v>
      </c>
      <c r="C6544" t="str">
        <f t="shared" si="102"/>
        <v>28016</v>
      </c>
      <c r="D6544" t="s">
        <v>359</v>
      </c>
      <c r="E6544" t="s">
        <v>2599</v>
      </c>
      <c r="F6544" t="s">
        <v>4508</v>
      </c>
      <c r="G6544" s="144">
        <v>152.23594154999998</v>
      </c>
      <c r="H6544" t="str">
        <f>IF(VLOOKUP(A6544,$J$4:$K$19,2)="Y",IF(G6544&lt;='State Zip Codes'!$P$4,'State Zip Codes'!$P$3,IF(G6544&lt;='State Zip Codes'!$Q$4,'State Zip Codes'!$Q$3,IF(G6544&lt;='State Zip Codes'!$R$4,'State Zip Codes'!$R$3,IF(G6544&lt;='State Zip Codes'!$S$4,'State Zip Codes'!$S$3,IF(G6544&lt;='State Zip Codes'!$T$4,'State Zip Codes'!$T$3,"OUT OF TERRITORY"))))),$U$3)</f>
        <v>Zone 3</v>
      </c>
    </row>
    <row r="6545" spans="1:8" x14ac:dyDescent="0.25">
      <c r="A6545" t="s">
        <v>373</v>
      </c>
      <c r="B6545">
        <v>27917</v>
      </c>
      <c r="C6545" t="str">
        <f t="shared" si="102"/>
        <v>27917</v>
      </c>
      <c r="D6545" t="s">
        <v>359</v>
      </c>
      <c r="E6545" t="s">
        <v>4499</v>
      </c>
      <c r="F6545" t="s">
        <v>4509</v>
      </c>
      <c r="G6545" s="144">
        <v>152.85731274</v>
      </c>
      <c r="H6545" t="str">
        <f>IF(VLOOKUP(A6545,$J$4:$K$19,2)="Y",IF(G6545&lt;='State Zip Codes'!$P$4,'State Zip Codes'!$P$3,IF(G6545&lt;='State Zip Codes'!$Q$4,'State Zip Codes'!$Q$3,IF(G6545&lt;='State Zip Codes'!$R$4,'State Zip Codes'!$R$3,IF(G6545&lt;='State Zip Codes'!$S$4,'State Zip Codes'!$S$3,IF(G6545&lt;='State Zip Codes'!$T$4,'State Zip Codes'!$T$3,"OUT OF TERRITORY"))))),$U$3)</f>
        <v>Zone 3</v>
      </c>
    </row>
    <row r="6546" spans="1:8" x14ac:dyDescent="0.25">
      <c r="A6546" t="s">
        <v>373</v>
      </c>
      <c r="B6546">
        <v>27956</v>
      </c>
      <c r="C6546" t="str">
        <f t="shared" si="102"/>
        <v>27956</v>
      </c>
      <c r="D6546" t="s">
        <v>359</v>
      </c>
      <c r="E6546" t="s">
        <v>4499</v>
      </c>
      <c r="F6546" t="s">
        <v>4510</v>
      </c>
      <c r="G6546" s="144">
        <v>153.47868392999999</v>
      </c>
      <c r="H6546" t="str">
        <f>IF(VLOOKUP(A6546,$J$4:$K$19,2)="Y",IF(G6546&lt;='State Zip Codes'!$P$4,'State Zip Codes'!$P$3,IF(G6546&lt;='State Zip Codes'!$Q$4,'State Zip Codes'!$Q$3,IF(G6546&lt;='State Zip Codes'!$R$4,'State Zip Codes'!$R$3,IF(G6546&lt;='State Zip Codes'!$S$4,'State Zip Codes'!$S$3,IF(G6546&lt;='State Zip Codes'!$T$4,'State Zip Codes'!$T$3,"OUT OF TERRITORY"))))),$U$3)</f>
        <v>Zone 3</v>
      </c>
    </row>
    <row r="6547" spans="1:8" x14ac:dyDescent="0.25">
      <c r="A6547" t="s">
        <v>373</v>
      </c>
      <c r="B6547">
        <v>28033</v>
      </c>
      <c r="C6547" t="str">
        <f t="shared" si="102"/>
        <v>28033</v>
      </c>
      <c r="D6547" t="s">
        <v>359</v>
      </c>
      <c r="E6547" t="s">
        <v>514</v>
      </c>
      <c r="F6547" t="s">
        <v>4511</v>
      </c>
      <c r="G6547" s="144">
        <v>153.47868392999999</v>
      </c>
      <c r="H6547" t="str">
        <f>IF(VLOOKUP(A6547,$J$4:$K$19,2)="Y",IF(G6547&lt;='State Zip Codes'!$P$4,'State Zip Codes'!$P$3,IF(G6547&lt;='State Zip Codes'!$Q$4,'State Zip Codes'!$Q$3,IF(G6547&lt;='State Zip Codes'!$R$4,'State Zip Codes'!$R$3,IF(G6547&lt;='State Zip Codes'!$S$4,'State Zip Codes'!$S$3,IF(G6547&lt;='State Zip Codes'!$T$4,'State Zip Codes'!$T$3,"OUT OF TERRITORY"))))),$U$3)</f>
        <v>Zone 3</v>
      </c>
    </row>
    <row r="6548" spans="1:8" x14ac:dyDescent="0.25">
      <c r="A6548" t="s">
        <v>373</v>
      </c>
      <c r="B6548">
        <v>28644</v>
      </c>
      <c r="C6548" t="str">
        <f t="shared" si="102"/>
        <v>28644</v>
      </c>
      <c r="D6548" t="s">
        <v>359</v>
      </c>
      <c r="E6548" t="s">
        <v>4479</v>
      </c>
      <c r="F6548" t="s">
        <v>4512</v>
      </c>
      <c r="G6548" s="144">
        <v>153.47868392999999</v>
      </c>
      <c r="H6548" t="str">
        <f>IF(VLOOKUP(A6548,$J$4:$K$19,2)="Y",IF(G6548&lt;='State Zip Codes'!$P$4,'State Zip Codes'!$P$3,IF(G6548&lt;='State Zip Codes'!$Q$4,'State Zip Codes'!$Q$3,IF(G6548&lt;='State Zip Codes'!$R$4,'State Zip Codes'!$R$3,IF(G6548&lt;='State Zip Codes'!$S$4,'State Zip Codes'!$S$3,IF(G6548&lt;='State Zip Codes'!$T$4,'State Zip Codes'!$T$3,"OUT OF TERRITORY"))))),$U$3)</f>
        <v>Zone 3</v>
      </c>
    </row>
    <row r="6549" spans="1:8" x14ac:dyDescent="0.25">
      <c r="A6549" t="s">
        <v>373</v>
      </c>
      <c r="B6549">
        <v>27929</v>
      </c>
      <c r="C6549" t="str">
        <f t="shared" si="102"/>
        <v>27929</v>
      </c>
      <c r="D6549" t="s">
        <v>359</v>
      </c>
      <c r="E6549" t="s">
        <v>4499</v>
      </c>
      <c r="F6549" t="s">
        <v>4499</v>
      </c>
      <c r="G6549" s="144">
        <v>154.10005511999998</v>
      </c>
      <c r="H6549" t="str">
        <f>IF(VLOOKUP(A6549,$J$4:$K$19,2)="Y",IF(G6549&lt;='State Zip Codes'!$P$4,'State Zip Codes'!$P$3,IF(G6549&lt;='State Zip Codes'!$Q$4,'State Zip Codes'!$Q$3,IF(G6549&lt;='State Zip Codes'!$R$4,'State Zip Codes'!$R$3,IF(G6549&lt;='State Zip Codes'!$S$4,'State Zip Codes'!$S$3,IF(G6549&lt;='State Zip Codes'!$T$4,'State Zip Codes'!$T$3,"OUT OF TERRITORY"))))),$U$3)</f>
        <v>Zone 3</v>
      </c>
    </row>
    <row r="6550" spans="1:8" x14ac:dyDescent="0.25">
      <c r="A6550" t="s">
        <v>373</v>
      </c>
      <c r="B6550">
        <v>28602</v>
      </c>
      <c r="C6550" t="str">
        <f t="shared" si="102"/>
        <v>28602</v>
      </c>
      <c r="D6550" t="s">
        <v>359</v>
      </c>
      <c r="E6550" t="s">
        <v>4456</v>
      </c>
      <c r="F6550" t="s">
        <v>3500</v>
      </c>
      <c r="G6550" s="144">
        <v>154.10005511999998</v>
      </c>
      <c r="H6550" t="str">
        <f>IF(VLOOKUP(A6550,$J$4:$K$19,2)="Y",IF(G6550&lt;='State Zip Codes'!$P$4,'State Zip Codes'!$P$3,IF(G6550&lt;='State Zip Codes'!$Q$4,'State Zip Codes'!$Q$3,IF(G6550&lt;='State Zip Codes'!$R$4,'State Zip Codes'!$R$3,IF(G6550&lt;='State Zip Codes'!$S$4,'State Zip Codes'!$S$3,IF(G6550&lt;='State Zip Codes'!$T$4,'State Zip Codes'!$T$3,"OUT OF TERRITORY"))))),$U$3)</f>
        <v>Zone 3</v>
      </c>
    </row>
    <row r="6551" spans="1:8" x14ac:dyDescent="0.25">
      <c r="A6551" t="s">
        <v>373</v>
      </c>
      <c r="B6551">
        <v>27953</v>
      </c>
      <c r="C6551" t="str">
        <f t="shared" si="102"/>
        <v>27953</v>
      </c>
      <c r="D6551" t="s">
        <v>359</v>
      </c>
      <c r="E6551" t="s">
        <v>4513</v>
      </c>
      <c r="F6551" t="s">
        <v>4514</v>
      </c>
      <c r="G6551" s="144">
        <v>154.10005511999998</v>
      </c>
      <c r="H6551" t="str">
        <f>IF(VLOOKUP(A6551,$J$4:$K$19,2)="Y",IF(G6551&lt;='State Zip Codes'!$P$4,'State Zip Codes'!$P$3,IF(G6551&lt;='State Zip Codes'!$Q$4,'State Zip Codes'!$Q$3,IF(G6551&lt;='State Zip Codes'!$R$4,'State Zip Codes'!$R$3,IF(G6551&lt;='State Zip Codes'!$S$4,'State Zip Codes'!$S$3,IF(G6551&lt;='State Zip Codes'!$T$4,'State Zip Codes'!$T$3,"OUT OF TERRITORY"))))),$U$3)</f>
        <v>Zone 3</v>
      </c>
    </row>
    <row r="6552" spans="1:8" x14ac:dyDescent="0.25">
      <c r="A6552" t="s">
        <v>373</v>
      </c>
      <c r="B6552">
        <v>27950</v>
      </c>
      <c r="C6552" t="str">
        <f t="shared" si="102"/>
        <v>27950</v>
      </c>
      <c r="D6552" t="s">
        <v>359</v>
      </c>
      <c r="E6552" t="s">
        <v>4499</v>
      </c>
      <c r="F6552" t="s">
        <v>4515</v>
      </c>
      <c r="G6552" s="144">
        <v>154.72142631</v>
      </c>
      <c r="H6552" t="str">
        <f>IF(VLOOKUP(A6552,$J$4:$K$19,2)="Y",IF(G6552&lt;='State Zip Codes'!$P$4,'State Zip Codes'!$P$3,IF(G6552&lt;='State Zip Codes'!$Q$4,'State Zip Codes'!$Q$3,IF(G6552&lt;='State Zip Codes'!$R$4,'State Zip Codes'!$R$3,IF(G6552&lt;='State Zip Codes'!$S$4,'State Zip Codes'!$S$3,IF(G6552&lt;='State Zip Codes'!$T$4,'State Zip Codes'!$T$3,"OUT OF TERRITORY"))))),$U$3)</f>
        <v>Zone 3</v>
      </c>
    </row>
    <row r="6553" spans="1:8" x14ac:dyDescent="0.25">
      <c r="A6553" t="s">
        <v>373</v>
      </c>
      <c r="B6553">
        <v>28665</v>
      </c>
      <c r="C6553" t="str">
        <f t="shared" si="102"/>
        <v>28665</v>
      </c>
      <c r="D6553" t="s">
        <v>359</v>
      </c>
      <c r="E6553" t="s">
        <v>4458</v>
      </c>
      <c r="F6553" t="s">
        <v>4516</v>
      </c>
      <c r="G6553" s="144">
        <v>155.34279749999999</v>
      </c>
      <c r="H6553" t="str">
        <f>IF(VLOOKUP(A6553,$J$4:$K$19,2)="Y",IF(G6553&lt;='State Zip Codes'!$P$4,'State Zip Codes'!$P$3,IF(G6553&lt;='State Zip Codes'!$Q$4,'State Zip Codes'!$Q$3,IF(G6553&lt;='State Zip Codes'!$R$4,'State Zip Codes'!$R$3,IF(G6553&lt;='State Zip Codes'!$S$4,'State Zip Codes'!$S$3,IF(G6553&lt;='State Zip Codes'!$T$4,'State Zip Codes'!$T$3,"OUT OF TERRITORY"))))),$U$3)</f>
        <v>Zone 3</v>
      </c>
    </row>
    <row r="6554" spans="1:8" x14ac:dyDescent="0.25">
      <c r="A6554" t="s">
        <v>373</v>
      </c>
      <c r="B6554">
        <v>27923</v>
      </c>
      <c r="C6554" t="str">
        <f t="shared" si="102"/>
        <v>27923</v>
      </c>
      <c r="D6554" t="s">
        <v>359</v>
      </c>
      <c r="E6554" t="s">
        <v>4499</v>
      </c>
      <c r="F6554" t="s">
        <v>4517</v>
      </c>
      <c r="G6554" s="144">
        <v>155.96416868999998</v>
      </c>
      <c r="H6554" t="str">
        <f>IF(VLOOKUP(A6554,$J$4:$K$19,2)="Y",IF(G6554&lt;='State Zip Codes'!$P$4,'State Zip Codes'!$P$3,IF(G6554&lt;='State Zip Codes'!$Q$4,'State Zip Codes'!$Q$3,IF(G6554&lt;='State Zip Codes'!$R$4,'State Zip Codes'!$R$3,IF(G6554&lt;='State Zip Codes'!$S$4,'State Zip Codes'!$S$3,IF(G6554&lt;='State Zip Codes'!$T$4,'State Zip Codes'!$T$3,"OUT OF TERRITORY"))))),$U$3)</f>
        <v>Zone 3</v>
      </c>
    </row>
    <row r="6555" spans="1:8" x14ac:dyDescent="0.25">
      <c r="A6555" t="s">
        <v>373</v>
      </c>
      <c r="B6555">
        <v>27939</v>
      </c>
      <c r="C6555" t="str">
        <f t="shared" si="102"/>
        <v>27939</v>
      </c>
      <c r="D6555" t="s">
        <v>359</v>
      </c>
      <c r="E6555" t="s">
        <v>4499</v>
      </c>
      <c r="F6555" t="s">
        <v>4518</v>
      </c>
      <c r="G6555" s="144">
        <v>155.96416868999998</v>
      </c>
      <c r="H6555" t="str">
        <f>IF(VLOOKUP(A6555,$J$4:$K$19,2)="Y",IF(G6555&lt;='State Zip Codes'!$P$4,'State Zip Codes'!$P$3,IF(G6555&lt;='State Zip Codes'!$Q$4,'State Zip Codes'!$Q$3,IF(G6555&lt;='State Zip Codes'!$R$4,'State Zip Codes'!$R$3,IF(G6555&lt;='State Zip Codes'!$S$4,'State Zip Codes'!$S$3,IF(G6555&lt;='State Zip Codes'!$T$4,'State Zip Codes'!$T$3,"OUT OF TERRITORY"))))),$U$3)</f>
        <v>Zone 3</v>
      </c>
    </row>
    <row r="6556" spans="1:8" x14ac:dyDescent="0.25">
      <c r="A6556" t="s">
        <v>373</v>
      </c>
      <c r="B6556">
        <v>28637</v>
      </c>
      <c r="C6556" t="str">
        <f t="shared" si="102"/>
        <v>28637</v>
      </c>
      <c r="D6556" t="s">
        <v>359</v>
      </c>
      <c r="E6556" t="s">
        <v>4519</v>
      </c>
      <c r="F6556" t="s">
        <v>4520</v>
      </c>
      <c r="G6556" s="144">
        <v>155.96416868999998</v>
      </c>
      <c r="H6556" t="str">
        <f>IF(VLOOKUP(A6556,$J$4:$K$19,2)="Y",IF(G6556&lt;='State Zip Codes'!$P$4,'State Zip Codes'!$P$3,IF(G6556&lt;='State Zip Codes'!$Q$4,'State Zip Codes'!$Q$3,IF(G6556&lt;='State Zip Codes'!$R$4,'State Zip Codes'!$R$3,IF(G6556&lt;='State Zip Codes'!$S$4,'State Zip Codes'!$S$3,IF(G6556&lt;='State Zip Codes'!$T$4,'State Zip Codes'!$T$3,"OUT OF TERRITORY"))))),$U$3)</f>
        <v>Zone 3</v>
      </c>
    </row>
    <row r="6557" spans="1:8" x14ac:dyDescent="0.25">
      <c r="A6557" t="s">
        <v>373</v>
      </c>
      <c r="B6557">
        <v>28168</v>
      </c>
      <c r="C6557" t="str">
        <f t="shared" si="102"/>
        <v>28168</v>
      </c>
      <c r="D6557" t="s">
        <v>359</v>
      </c>
      <c r="E6557" t="s">
        <v>514</v>
      </c>
      <c r="F6557" t="s">
        <v>4521</v>
      </c>
      <c r="G6557" s="144">
        <v>155.96416868999998</v>
      </c>
      <c r="H6557" t="str">
        <f>IF(VLOOKUP(A6557,$J$4:$K$19,2)="Y",IF(G6557&lt;='State Zip Codes'!$P$4,'State Zip Codes'!$P$3,IF(G6557&lt;='State Zip Codes'!$Q$4,'State Zip Codes'!$Q$3,IF(G6557&lt;='State Zip Codes'!$R$4,'State Zip Codes'!$R$3,IF(G6557&lt;='State Zip Codes'!$S$4,'State Zip Codes'!$S$3,IF(G6557&lt;='State Zip Codes'!$T$4,'State Zip Codes'!$T$3,"OUT OF TERRITORY"))))),$U$3)</f>
        <v>Zone 3</v>
      </c>
    </row>
    <row r="6558" spans="1:8" x14ac:dyDescent="0.25">
      <c r="A6558" t="s">
        <v>373</v>
      </c>
      <c r="B6558">
        <v>27916</v>
      </c>
      <c r="C6558" t="str">
        <f t="shared" si="102"/>
        <v>27916</v>
      </c>
      <c r="D6558" t="s">
        <v>359</v>
      </c>
      <c r="E6558" t="s">
        <v>4499</v>
      </c>
      <c r="F6558" t="s">
        <v>4522</v>
      </c>
      <c r="G6558" s="144">
        <v>156.58553988</v>
      </c>
      <c r="H6558" t="str">
        <f>IF(VLOOKUP(A6558,$J$4:$K$19,2)="Y",IF(G6558&lt;='State Zip Codes'!$P$4,'State Zip Codes'!$P$3,IF(G6558&lt;='State Zip Codes'!$Q$4,'State Zip Codes'!$Q$3,IF(G6558&lt;='State Zip Codes'!$R$4,'State Zip Codes'!$R$3,IF(G6558&lt;='State Zip Codes'!$S$4,'State Zip Codes'!$S$3,IF(G6558&lt;='State Zip Codes'!$T$4,'State Zip Codes'!$T$3,"OUT OF TERRITORY"))))),$U$3)</f>
        <v>Zone 3</v>
      </c>
    </row>
    <row r="6559" spans="1:8" x14ac:dyDescent="0.25">
      <c r="A6559" t="s">
        <v>373</v>
      </c>
      <c r="B6559">
        <v>28021</v>
      </c>
      <c r="C6559" t="str">
        <f t="shared" si="102"/>
        <v>28021</v>
      </c>
      <c r="D6559" t="s">
        <v>359</v>
      </c>
      <c r="E6559" t="s">
        <v>2599</v>
      </c>
      <c r="F6559" t="s">
        <v>4523</v>
      </c>
      <c r="G6559" s="144">
        <v>157.20691106999999</v>
      </c>
      <c r="H6559" t="str">
        <f>IF(VLOOKUP(A6559,$J$4:$K$19,2)="Y",IF(G6559&lt;='State Zip Codes'!$P$4,'State Zip Codes'!$P$3,IF(G6559&lt;='State Zip Codes'!$Q$4,'State Zip Codes'!$Q$3,IF(G6559&lt;='State Zip Codes'!$R$4,'State Zip Codes'!$R$3,IF(G6559&lt;='State Zip Codes'!$S$4,'State Zip Codes'!$S$3,IF(G6559&lt;='State Zip Codes'!$T$4,'State Zip Codes'!$T$3,"OUT OF TERRITORY"))))),$U$3)</f>
        <v>Zone 3</v>
      </c>
    </row>
    <row r="6560" spans="1:8" x14ac:dyDescent="0.25">
      <c r="A6560" t="s">
        <v>373</v>
      </c>
      <c r="B6560">
        <v>28663</v>
      </c>
      <c r="C6560" t="str">
        <f t="shared" si="102"/>
        <v>28663</v>
      </c>
      <c r="D6560" t="s">
        <v>359</v>
      </c>
      <c r="E6560" t="s">
        <v>4479</v>
      </c>
      <c r="F6560" t="s">
        <v>4524</v>
      </c>
      <c r="G6560" s="144">
        <v>157.20691106999999</v>
      </c>
      <c r="H6560" t="str">
        <f>IF(VLOOKUP(A6560,$J$4:$K$19,2)="Y",IF(G6560&lt;='State Zip Codes'!$P$4,'State Zip Codes'!$P$3,IF(G6560&lt;='State Zip Codes'!$Q$4,'State Zip Codes'!$Q$3,IF(G6560&lt;='State Zip Codes'!$R$4,'State Zip Codes'!$R$3,IF(G6560&lt;='State Zip Codes'!$S$4,'State Zip Codes'!$S$3,IF(G6560&lt;='State Zip Codes'!$T$4,'State Zip Codes'!$T$3,"OUT OF TERRITORY"))))),$U$3)</f>
        <v>Zone 3</v>
      </c>
    </row>
    <row r="6561" spans="1:8" x14ac:dyDescent="0.25">
      <c r="A6561" t="s">
        <v>373</v>
      </c>
      <c r="B6561">
        <v>28629</v>
      </c>
      <c r="C6561" t="str">
        <f t="shared" si="102"/>
        <v>28629</v>
      </c>
      <c r="D6561" t="s">
        <v>359</v>
      </c>
      <c r="E6561" t="s">
        <v>4525</v>
      </c>
      <c r="F6561" t="s">
        <v>4526</v>
      </c>
      <c r="G6561" s="144">
        <v>157.20691106999999</v>
      </c>
      <c r="H6561" t="str">
        <f>IF(VLOOKUP(A6561,$J$4:$K$19,2)="Y",IF(G6561&lt;='State Zip Codes'!$P$4,'State Zip Codes'!$P$3,IF(G6561&lt;='State Zip Codes'!$Q$4,'State Zip Codes'!$Q$3,IF(G6561&lt;='State Zip Codes'!$R$4,'State Zip Codes'!$R$3,IF(G6561&lt;='State Zip Codes'!$S$4,'State Zip Codes'!$S$3,IF(G6561&lt;='State Zip Codes'!$T$4,'State Zip Codes'!$T$3,"OUT OF TERRITORY"))))),$U$3)</f>
        <v>Zone 3</v>
      </c>
    </row>
    <row r="6562" spans="1:8" x14ac:dyDescent="0.25">
      <c r="A6562" t="s">
        <v>373</v>
      </c>
      <c r="B6562">
        <v>27978</v>
      </c>
      <c r="C6562" t="str">
        <f t="shared" si="102"/>
        <v>27978</v>
      </c>
      <c r="D6562" t="s">
        <v>359</v>
      </c>
      <c r="E6562" t="s">
        <v>4513</v>
      </c>
      <c r="F6562" t="s">
        <v>4527</v>
      </c>
      <c r="G6562" s="144">
        <v>157.20691106999999</v>
      </c>
      <c r="H6562" t="str">
        <f>IF(VLOOKUP(A6562,$J$4:$K$19,2)="Y",IF(G6562&lt;='State Zip Codes'!$P$4,'State Zip Codes'!$P$3,IF(G6562&lt;='State Zip Codes'!$Q$4,'State Zip Codes'!$Q$3,IF(G6562&lt;='State Zip Codes'!$R$4,'State Zip Codes'!$R$3,IF(G6562&lt;='State Zip Codes'!$S$4,'State Zip Codes'!$S$3,IF(G6562&lt;='State Zip Codes'!$T$4,'State Zip Codes'!$T$3,"OUT OF TERRITORY"))))),$U$3)</f>
        <v>Zone 3</v>
      </c>
    </row>
    <row r="6563" spans="1:8" x14ac:dyDescent="0.25">
      <c r="A6563" t="s">
        <v>373</v>
      </c>
      <c r="B6563">
        <v>27965</v>
      </c>
      <c r="C6563" t="str">
        <f t="shared" si="102"/>
        <v>27965</v>
      </c>
      <c r="D6563" t="s">
        <v>359</v>
      </c>
      <c r="E6563" t="s">
        <v>4499</v>
      </c>
      <c r="F6563" t="s">
        <v>4528</v>
      </c>
      <c r="G6563" s="144">
        <v>157.20691106999999</v>
      </c>
      <c r="H6563" t="str">
        <f>IF(VLOOKUP(A6563,$J$4:$K$19,2)="Y",IF(G6563&lt;='State Zip Codes'!$P$4,'State Zip Codes'!$P$3,IF(G6563&lt;='State Zip Codes'!$Q$4,'State Zip Codes'!$Q$3,IF(G6563&lt;='State Zip Codes'!$R$4,'State Zip Codes'!$R$3,IF(G6563&lt;='State Zip Codes'!$S$4,'State Zip Codes'!$S$3,IF(G6563&lt;='State Zip Codes'!$T$4,'State Zip Codes'!$T$3,"OUT OF TERRITORY"))))),$U$3)</f>
        <v>Zone 3</v>
      </c>
    </row>
    <row r="6564" spans="1:8" x14ac:dyDescent="0.25">
      <c r="A6564" t="s">
        <v>373</v>
      </c>
      <c r="B6564">
        <v>28630</v>
      </c>
      <c r="C6564" t="str">
        <f t="shared" si="102"/>
        <v>28630</v>
      </c>
      <c r="D6564" t="s">
        <v>359</v>
      </c>
      <c r="E6564" t="s">
        <v>1332</v>
      </c>
      <c r="F6564" t="s">
        <v>3814</v>
      </c>
      <c r="G6564" s="144">
        <v>157.20691106999999</v>
      </c>
      <c r="H6564" t="str">
        <f>IF(VLOOKUP(A6564,$J$4:$K$19,2)="Y",IF(G6564&lt;='State Zip Codes'!$P$4,'State Zip Codes'!$P$3,IF(G6564&lt;='State Zip Codes'!$Q$4,'State Zip Codes'!$Q$3,IF(G6564&lt;='State Zip Codes'!$R$4,'State Zip Codes'!$R$3,IF(G6564&lt;='State Zip Codes'!$S$4,'State Zip Codes'!$S$3,IF(G6564&lt;='State Zip Codes'!$T$4,'State Zip Codes'!$T$3,"OUT OF TERRITORY"))))),$U$3)</f>
        <v>Zone 3</v>
      </c>
    </row>
    <row r="6565" spans="1:8" x14ac:dyDescent="0.25">
      <c r="A6565" t="s">
        <v>373</v>
      </c>
      <c r="B6565">
        <v>28624</v>
      </c>
      <c r="C6565" t="str">
        <f t="shared" si="102"/>
        <v>28624</v>
      </c>
      <c r="D6565" t="s">
        <v>359</v>
      </c>
      <c r="E6565" t="s">
        <v>4458</v>
      </c>
      <c r="F6565" t="s">
        <v>3139</v>
      </c>
      <c r="G6565" s="144">
        <v>157.82828225999998</v>
      </c>
      <c r="H6565" t="str">
        <f>IF(VLOOKUP(A6565,$J$4:$K$19,2)="Y",IF(G6565&lt;='State Zip Codes'!$P$4,'State Zip Codes'!$P$3,IF(G6565&lt;='State Zip Codes'!$Q$4,'State Zip Codes'!$Q$3,IF(G6565&lt;='State Zip Codes'!$R$4,'State Zip Codes'!$R$3,IF(G6565&lt;='State Zip Codes'!$S$4,'State Zip Codes'!$S$3,IF(G6565&lt;='State Zip Codes'!$T$4,'State Zip Codes'!$T$3,"OUT OF TERRITORY"))))),$U$3)</f>
        <v>Zone 3</v>
      </c>
    </row>
    <row r="6566" spans="1:8" x14ac:dyDescent="0.25">
      <c r="A6566" t="s">
        <v>373</v>
      </c>
      <c r="B6566">
        <v>28672</v>
      </c>
      <c r="C6566" t="str">
        <f t="shared" si="102"/>
        <v>28672</v>
      </c>
      <c r="D6566" t="s">
        <v>359</v>
      </c>
      <c r="E6566" t="s">
        <v>4525</v>
      </c>
      <c r="F6566" t="s">
        <v>4529</v>
      </c>
      <c r="G6566" s="144">
        <v>157.82828225999998</v>
      </c>
      <c r="H6566" t="str">
        <f>IF(VLOOKUP(A6566,$J$4:$K$19,2)="Y",IF(G6566&lt;='State Zip Codes'!$P$4,'State Zip Codes'!$P$3,IF(G6566&lt;='State Zip Codes'!$Q$4,'State Zip Codes'!$Q$3,IF(G6566&lt;='State Zip Codes'!$R$4,'State Zip Codes'!$R$3,IF(G6566&lt;='State Zip Codes'!$S$4,'State Zip Codes'!$S$3,IF(G6566&lt;='State Zip Codes'!$T$4,'State Zip Codes'!$T$3,"OUT OF TERRITORY"))))),$U$3)</f>
        <v>Zone 3</v>
      </c>
    </row>
    <row r="6567" spans="1:8" x14ac:dyDescent="0.25">
      <c r="A6567" t="s">
        <v>373</v>
      </c>
      <c r="B6567">
        <v>28086</v>
      </c>
      <c r="C6567" t="str">
        <f t="shared" si="102"/>
        <v>28086</v>
      </c>
      <c r="D6567" t="s">
        <v>359</v>
      </c>
      <c r="E6567" t="s">
        <v>3619</v>
      </c>
      <c r="F6567" t="s">
        <v>3079</v>
      </c>
      <c r="G6567" s="144">
        <v>157.82828225999998</v>
      </c>
      <c r="H6567" t="str">
        <f>IF(VLOOKUP(A6567,$J$4:$K$19,2)="Y",IF(G6567&lt;='State Zip Codes'!$P$4,'State Zip Codes'!$P$3,IF(G6567&lt;='State Zip Codes'!$Q$4,'State Zip Codes'!$Q$3,IF(G6567&lt;='State Zip Codes'!$R$4,'State Zip Codes'!$R$3,IF(G6567&lt;='State Zip Codes'!$S$4,'State Zip Codes'!$S$3,IF(G6567&lt;='State Zip Codes'!$T$4,'State Zip Codes'!$T$3,"OUT OF TERRITORY"))))),$U$3)</f>
        <v>Zone 3</v>
      </c>
    </row>
    <row r="6568" spans="1:8" x14ac:dyDescent="0.25">
      <c r="A6568" t="s">
        <v>373</v>
      </c>
      <c r="B6568">
        <v>27947</v>
      </c>
      <c r="C6568" t="str">
        <f t="shared" si="102"/>
        <v>27947</v>
      </c>
      <c r="D6568" t="s">
        <v>359</v>
      </c>
      <c r="E6568" t="s">
        <v>4499</v>
      </c>
      <c r="F6568" t="s">
        <v>4530</v>
      </c>
      <c r="G6568" s="144">
        <v>157.82828225999998</v>
      </c>
      <c r="H6568" t="str">
        <f>IF(VLOOKUP(A6568,$J$4:$K$19,2)="Y",IF(G6568&lt;='State Zip Codes'!$P$4,'State Zip Codes'!$P$3,IF(G6568&lt;='State Zip Codes'!$Q$4,'State Zip Codes'!$Q$3,IF(G6568&lt;='State Zip Codes'!$R$4,'State Zip Codes'!$R$3,IF(G6568&lt;='State Zip Codes'!$S$4,'State Zip Codes'!$S$3,IF(G6568&lt;='State Zip Codes'!$T$4,'State Zip Codes'!$T$3,"OUT OF TERRITORY"))))),$U$3)</f>
        <v>Zone 3</v>
      </c>
    </row>
    <row r="6569" spans="1:8" x14ac:dyDescent="0.25">
      <c r="A6569" t="s">
        <v>373</v>
      </c>
      <c r="B6569">
        <v>27966</v>
      </c>
      <c r="C6569" t="str">
        <f t="shared" si="102"/>
        <v>27966</v>
      </c>
      <c r="D6569" t="s">
        <v>359</v>
      </c>
      <c r="E6569" t="s">
        <v>4499</v>
      </c>
      <c r="F6569" t="s">
        <v>4531</v>
      </c>
      <c r="G6569" s="144">
        <v>158.44965345</v>
      </c>
      <c r="H6569" t="str">
        <f>IF(VLOOKUP(A6569,$J$4:$K$19,2)="Y",IF(G6569&lt;='State Zip Codes'!$P$4,'State Zip Codes'!$P$3,IF(G6569&lt;='State Zip Codes'!$Q$4,'State Zip Codes'!$Q$3,IF(G6569&lt;='State Zip Codes'!$R$4,'State Zip Codes'!$R$3,IF(G6569&lt;='State Zip Codes'!$S$4,'State Zip Codes'!$S$3,IF(G6569&lt;='State Zip Codes'!$T$4,'State Zip Codes'!$T$3,"OUT OF TERRITORY"))))),$U$3)</f>
        <v>Zone 3</v>
      </c>
    </row>
    <row r="6570" spans="1:8" x14ac:dyDescent="0.25">
      <c r="A6570" t="s">
        <v>373</v>
      </c>
      <c r="B6570">
        <v>27941</v>
      </c>
      <c r="C6570" t="str">
        <f t="shared" si="102"/>
        <v>27941</v>
      </c>
      <c r="D6570" t="s">
        <v>359</v>
      </c>
      <c r="E6570" t="s">
        <v>4499</v>
      </c>
      <c r="F6570" t="s">
        <v>4532</v>
      </c>
      <c r="G6570" s="144">
        <v>159.07102463999999</v>
      </c>
      <c r="H6570" t="str">
        <f>IF(VLOOKUP(A6570,$J$4:$K$19,2)="Y",IF(G6570&lt;='State Zip Codes'!$P$4,'State Zip Codes'!$P$3,IF(G6570&lt;='State Zip Codes'!$Q$4,'State Zip Codes'!$Q$3,IF(G6570&lt;='State Zip Codes'!$R$4,'State Zip Codes'!$R$3,IF(G6570&lt;='State Zip Codes'!$S$4,'State Zip Codes'!$S$3,IF(G6570&lt;='State Zip Codes'!$T$4,'State Zip Codes'!$T$3,"OUT OF TERRITORY"))))),$U$3)</f>
        <v>Zone 3</v>
      </c>
    </row>
    <row r="6571" spans="1:8" x14ac:dyDescent="0.25">
      <c r="A6571" t="s">
        <v>373</v>
      </c>
      <c r="B6571">
        <v>28638</v>
      </c>
      <c r="C6571" t="str">
        <f t="shared" si="102"/>
        <v>28638</v>
      </c>
      <c r="D6571" t="s">
        <v>359</v>
      </c>
      <c r="E6571" t="s">
        <v>1332</v>
      </c>
      <c r="F6571" t="s">
        <v>424</v>
      </c>
      <c r="G6571" s="144">
        <v>159.07102463999999</v>
      </c>
      <c r="H6571" t="str">
        <f>IF(VLOOKUP(A6571,$J$4:$K$19,2)="Y",IF(G6571&lt;='State Zip Codes'!$P$4,'State Zip Codes'!$P$3,IF(G6571&lt;='State Zip Codes'!$Q$4,'State Zip Codes'!$Q$3,IF(G6571&lt;='State Zip Codes'!$R$4,'State Zip Codes'!$R$3,IF(G6571&lt;='State Zip Codes'!$S$4,'State Zip Codes'!$S$3,IF(G6571&lt;='State Zip Codes'!$T$4,'State Zip Codes'!$T$3,"OUT OF TERRITORY"))))),$U$3)</f>
        <v>Zone 3</v>
      </c>
    </row>
    <row r="6572" spans="1:8" x14ac:dyDescent="0.25">
      <c r="A6572" t="s">
        <v>373</v>
      </c>
      <c r="B6572">
        <v>28617</v>
      </c>
      <c r="C6572" t="str">
        <f t="shared" si="102"/>
        <v>28617</v>
      </c>
      <c r="D6572" t="s">
        <v>359</v>
      </c>
      <c r="E6572" t="s">
        <v>4525</v>
      </c>
      <c r="F6572" t="s">
        <v>4533</v>
      </c>
      <c r="G6572" s="144">
        <v>160.31376702</v>
      </c>
      <c r="H6572" t="str">
        <f>IF(VLOOKUP(A6572,$J$4:$K$19,2)="Y",IF(G6572&lt;='State Zip Codes'!$P$4,'State Zip Codes'!$P$3,IF(G6572&lt;='State Zip Codes'!$Q$4,'State Zip Codes'!$Q$3,IF(G6572&lt;='State Zip Codes'!$R$4,'State Zip Codes'!$R$3,IF(G6572&lt;='State Zip Codes'!$S$4,'State Zip Codes'!$S$3,IF(G6572&lt;='State Zip Codes'!$T$4,'State Zip Codes'!$T$3,"OUT OF TERRITORY"))))),$U$3)</f>
        <v>Zone 3</v>
      </c>
    </row>
    <row r="6573" spans="1:8" x14ac:dyDescent="0.25">
      <c r="A6573" t="s">
        <v>373</v>
      </c>
      <c r="B6573">
        <v>27964</v>
      </c>
      <c r="C6573" t="str">
        <f t="shared" si="102"/>
        <v>27964</v>
      </c>
      <c r="D6573" t="s">
        <v>359</v>
      </c>
      <c r="E6573" t="s">
        <v>4499</v>
      </c>
      <c r="F6573" t="s">
        <v>4534</v>
      </c>
      <c r="G6573" s="144">
        <v>160.31376702</v>
      </c>
      <c r="H6573" t="str">
        <f>IF(VLOOKUP(A6573,$J$4:$K$19,2)="Y",IF(G6573&lt;='State Zip Codes'!$P$4,'State Zip Codes'!$P$3,IF(G6573&lt;='State Zip Codes'!$Q$4,'State Zip Codes'!$Q$3,IF(G6573&lt;='State Zip Codes'!$R$4,'State Zip Codes'!$R$3,IF(G6573&lt;='State Zip Codes'!$S$4,'State Zip Codes'!$S$3,IF(G6573&lt;='State Zip Codes'!$T$4,'State Zip Codes'!$T$3,"OUT OF TERRITORY"))))),$U$3)</f>
        <v>Zone 3</v>
      </c>
    </row>
    <row r="6574" spans="1:8" x14ac:dyDescent="0.25">
      <c r="A6574" t="s">
        <v>373</v>
      </c>
      <c r="B6574">
        <v>28640</v>
      </c>
      <c r="C6574" t="str">
        <f t="shared" si="102"/>
        <v>28640</v>
      </c>
      <c r="D6574" t="s">
        <v>359</v>
      </c>
      <c r="E6574" t="s">
        <v>4525</v>
      </c>
      <c r="F6574" t="s">
        <v>388</v>
      </c>
      <c r="G6574" s="144">
        <v>160.31376702</v>
      </c>
      <c r="H6574" t="str">
        <f>IF(VLOOKUP(A6574,$J$4:$K$19,2)="Y",IF(G6574&lt;='State Zip Codes'!$P$4,'State Zip Codes'!$P$3,IF(G6574&lt;='State Zip Codes'!$Q$4,'State Zip Codes'!$Q$3,IF(G6574&lt;='State Zip Codes'!$R$4,'State Zip Codes'!$R$3,IF(G6574&lt;='State Zip Codes'!$S$4,'State Zip Codes'!$S$3,IF(G6574&lt;='State Zip Codes'!$T$4,'State Zip Codes'!$T$3,"OUT OF TERRITORY"))))),$U$3)</f>
        <v>Zone 3</v>
      </c>
    </row>
    <row r="6575" spans="1:8" x14ac:dyDescent="0.25">
      <c r="A6575" t="s">
        <v>373</v>
      </c>
      <c r="B6575">
        <v>27927</v>
      </c>
      <c r="C6575" t="str">
        <f t="shared" si="102"/>
        <v>27927</v>
      </c>
      <c r="D6575" t="s">
        <v>359</v>
      </c>
      <c r="E6575" t="s">
        <v>4499</v>
      </c>
      <c r="F6575" t="s">
        <v>4535</v>
      </c>
      <c r="G6575" s="144">
        <v>162.17788059</v>
      </c>
      <c r="H6575" t="str">
        <f>IF(VLOOKUP(A6575,$J$4:$K$19,2)="Y",IF(G6575&lt;='State Zip Codes'!$P$4,'State Zip Codes'!$P$3,IF(G6575&lt;='State Zip Codes'!$Q$4,'State Zip Codes'!$Q$3,IF(G6575&lt;='State Zip Codes'!$R$4,'State Zip Codes'!$R$3,IF(G6575&lt;='State Zip Codes'!$S$4,'State Zip Codes'!$S$3,IF(G6575&lt;='State Zip Codes'!$T$4,'State Zip Codes'!$T$3,"OUT OF TERRITORY"))))),$U$3)</f>
        <v>Zone 3</v>
      </c>
    </row>
    <row r="6576" spans="1:8" x14ac:dyDescent="0.25">
      <c r="A6576" t="s">
        <v>373</v>
      </c>
      <c r="B6576">
        <v>28645</v>
      </c>
      <c r="C6576" t="str">
        <f t="shared" si="102"/>
        <v>28645</v>
      </c>
      <c r="D6576" t="s">
        <v>359</v>
      </c>
      <c r="E6576" t="s">
        <v>1332</v>
      </c>
      <c r="F6576" t="s">
        <v>4206</v>
      </c>
      <c r="G6576" s="144">
        <v>162.17788059</v>
      </c>
      <c r="H6576" t="str">
        <f>IF(VLOOKUP(A6576,$J$4:$K$19,2)="Y",IF(G6576&lt;='State Zip Codes'!$P$4,'State Zip Codes'!$P$3,IF(G6576&lt;='State Zip Codes'!$Q$4,'State Zip Codes'!$Q$3,IF(G6576&lt;='State Zip Codes'!$R$4,'State Zip Codes'!$R$3,IF(G6576&lt;='State Zip Codes'!$S$4,'State Zip Codes'!$S$3,IF(G6576&lt;='State Zip Codes'!$T$4,'State Zip Codes'!$T$3,"OUT OF TERRITORY"))))),$U$3)</f>
        <v>Zone 3</v>
      </c>
    </row>
    <row r="6577" spans="1:8" x14ac:dyDescent="0.25">
      <c r="A6577" t="s">
        <v>373</v>
      </c>
      <c r="B6577">
        <v>28633</v>
      </c>
      <c r="C6577" t="str">
        <f t="shared" si="102"/>
        <v>28633</v>
      </c>
      <c r="D6577" t="s">
        <v>359</v>
      </c>
      <c r="E6577" t="s">
        <v>1332</v>
      </c>
      <c r="F6577" t="s">
        <v>4206</v>
      </c>
      <c r="G6577" s="144">
        <v>162.79925177999999</v>
      </c>
      <c r="H6577" t="str">
        <f>IF(VLOOKUP(A6577,$J$4:$K$19,2)="Y",IF(G6577&lt;='State Zip Codes'!$P$4,'State Zip Codes'!$P$3,IF(G6577&lt;='State Zip Codes'!$Q$4,'State Zip Codes'!$Q$3,IF(G6577&lt;='State Zip Codes'!$R$4,'State Zip Codes'!$R$3,IF(G6577&lt;='State Zip Codes'!$S$4,'State Zip Codes'!$S$3,IF(G6577&lt;='State Zip Codes'!$T$4,'State Zip Codes'!$T$3,"OUT OF TERRITORY"))))),$U$3)</f>
        <v>Zone 3</v>
      </c>
    </row>
    <row r="6578" spans="1:8" x14ac:dyDescent="0.25">
      <c r="A6578" t="s">
        <v>373</v>
      </c>
      <c r="B6578">
        <v>28694</v>
      </c>
      <c r="C6578" t="str">
        <f t="shared" si="102"/>
        <v>28694</v>
      </c>
      <c r="D6578" t="s">
        <v>359</v>
      </c>
      <c r="E6578" t="s">
        <v>4525</v>
      </c>
      <c r="F6578" t="s">
        <v>4536</v>
      </c>
      <c r="G6578" s="144">
        <v>163.42062296999998</v>
      </c>
      <c r="H6578" t="str">
        <f>IF(VLOOKUP(A6578,$J$4:$K$19,2)="Y",IF(G6578&lt;='State Zip Codes'!$P$4,'State Zip Codes'!$P$3,IF(G6578&lt;='State Zip Codes'!$Q$4,'State Zip Codes'!$Q$3,IF(G6578&lt;='State Zip Codes'!$R$4,'State Zip Codes'!$R$3,IF(G6578&lt;='State Zip Codes'!$S$4,'State Zip Codes'!$S$3,IF(G6578&lt;='State Zip Codes'!$T$4,'State Zip Codes'!$T$3,"OUT OF TERRITORY"))))),$U$3)</f>
        <v>Zone 3</v>
      </c>
    </row>
    <row r="6579" spans="1:8" x14ac:dyDescent="0.25">
      <c r="A6579" t="s">
        <v>373</v>
      </c>
      <c r="B6579">
        <v>28626</v>
      </c>
      <c r="C6579" t="str">
        <f t="shared" si="102"/>
        <v>28626</v>
      </c>
      <c r="D6579" t="s">
        <v>359</v>
      </c>
      <c r="E6579" t="s">
        <v>4525</v>
      </c>
      <c r="F6579" t="s">
        <v>4537</v>
      </c>
      <c r="G6579" s="144">
        <v>163.42062296999998</v>
      </c>
      <c r="H6579" t="str">
        <f>IF(VLOOKUP(A6579,$J$4:$K$19,2)="Y",IF(G6579&lt;='State Zip Codes'!$P$4,'State Zip Codes'!$P$3,IF(G6579&lt;='State Zip Codes'!$Q$4,'State Zip Codes'!$Q$3,IF(G6579&lt;='State Zip Codes'!$R$4,'State Zip Codes'!$R$3,IF(G6579&lt;='State Zip Codes'!$S$4,'State Zip Codes'!$S$3,IF(G6579&lt;='State Zip Codes'!$T$4,'State Zip Codes'!$T$3,"OUT OF TERRITORY"))))),$U$3)</f>
        <v>Zone 3</v>
      </c>
    </row>
    <row r="6580" spans="1:8" x14ac:dyDescent="0.25">
      <c r="A6580" t="s">
        <v>373</v>
      </c>
      <c r="B6580">
        <v>28618</v>
      </c>
      <c r="C6580" t="str">
        <f t="shared" si="102"/>
        <v>28618</v>
      </c>
      <c r="D6580" t="s">
        <v>359</v>
      </c>
      <c r="E6580" t="s">
        <v>4538</v>
      </c>
      <c r="F6580" t="s">
        <v>4539</v>
      </c>
      <c r="G6580" s="144">
        <v>163.42062296999998</v>
      </c>
      <c r="H6580" t="str">
        <f>IF(VLOOKUP(A6580,$J$4:$K$19,2)="Y",IF(G6580&lt;='State Zip Codes'!$P$4,'State Zip Codes'!$P$3,IF(G6580&lt;='State Zip Codes'!$Q$4,'State Zip Codes'!$Q$3,IF(G6580&lt;='State Zip Codes'!$R$4,'State Zip Codes'!$R$3,IF(G6580&lt;='State Zip Codes'!$S$4,'State Zip Codes'!$S$3,IF(G6580&lt;='State Zip Codes'!$T$4,'State Zip Codes'!$T$3,"OUT OF TERRITORY"))))),$U$3)</f>
        <v>Zone 3</v>
      </c>
    </row>
    <row r="6581" spans="1:8" x14ac:dyDescent="0.25">
      <c r="A6581" t="s">
        <v>373</v>
      </c>
      <c r="B6581">
        <v>28612</v>
      </c>
      <c r="C6581" t="str">
        <f t="shared" si="102"/>
        <v>28612</v>
      </c>
      <c r="D6581" t="s">
        <v>359</v>
      </c>
      <c r="E6581" t="s">
        <v>4519</v>
      </c>
      <c r="F6581" t="s">
        <v>4540</v>
      </c>
      <c r="G6581" s="144">
        <v>164.04199416</v>
      </c>
      <c r="H6581" t="str">
        <f>IF(VLOOKUP(A6581,$J$4:$K$19,2)="Y",IF(G6581&lt;='State Zip Codes'!$P$4,'State Zip Codes'!$P$3,IF(G6581&lt;='State Zip Codes'!$Q$4,'State Zip Codes'!$Q$3,IF(G6581&lt;='State Zip Codes'!$R$4,'State Zip Codes'!$R$3,IF(G6581&lt;='State Zip Codes'!$S$4,'State Zip Codes'!$S$3,IF(G6581&lt;='State Zip Codes'!$T$4,'State Zip Codes'!$T$3,"OUT OF TERRITORY"))))),$U$3)</f>
        <v>Zone 3</v>
      </c>
    </row>
    <row r="6582" spans="1:8" x14ac:dyDescent="0.25">
      <c r="A6582" t="s">
        <v>373</v>
      </c>
      <c r="B6582">
        <v>28631</v>
      </c>
      <c r="C6582" t="str">
        <f t="shared" si="102"/>
        <v>28631</v>
      </c>
      <c r="D6582" t="s">
        <v>359</v>
      </c>
      <c r="E6582" t="s">
        <v>4525</v>
      </c>
      <c r="F6582" t="s">
        <v>4541</v>
      </c>
      <c r="G6582" s="144">
        <v>164.04199416</v>
      </c>
      <c r="H6582" t="str">
        <f>IF(VLOOKUP(A6582,$J$4:$K$19,2)="Y",IF(G6582&lt;='State Zip Codes'!$P$4,'State Zip Codes'!$P$3,IF(G6582&lt;='State Zip Codes'!$Q$4,'State Zip Codes'!$Q$3,IF(G6582&lt;='State Zip Codes'!$R$4,'State Zip Codes'!$R$3,IF(G6582&lt;='State Zip Codes'!$S$4,'State Zip Codes'!$S$3,IF(G6582&lt;='State Zip Codes'!$T$4,'State Zip Codes'!$T$3,"OUT OF TERRITORY"))))),$U$3)</f>
        <v>Zone 3</v>
      </c>
    </row>
    <row r="6583" spans="1:8" x14ac:dyDescent="0.25">
      <c r="A6583" t="s">
        <v>373</v>
      </c>
      <c r="B6583">
        <v>28073</v>
      </c>
      <c r="C6583" t="str">
        <f t="shared" si="102"/>
        <v>28073</v>
      </c>
      <c r="D6583" t="s">
        <v>359</v>
      </c>
      <c r="E6583" t="s">
        <v>3619</v>
      </c>
      <c r="F6583" t="s">
        <v>525</v>
      </c>
      <c r="G6583" s="144">
        <v>164.66336534999999</v>
      </c>
      <c r="H6583" t="str">
        <f>IF(VLOOKUP(A6583,$J$4:$K$19,2)="Y",IF(G6583&lt;='State Zip Codes'!$P$4,'State Zip Codes'!$P$3,IF(G6583&lt;='State Zip Codes'!$Q$4,'State Zip Codes'!$Q$3,IF(G6583&lt;='State Zip Codes'!$R$4,'State Zip Codes'!$R$3,IF(G6583&lt;='State Zip Codes'!$S$4,'State Zip Codes'!$S$3,IF(G6583&lt;='State Zip Codes'!$T$4,'State Zip Codes'!$T$3,"OUT OF TERRITORY"))))),$U$3)</f>
        <v>Zone 3</v>
      </c>
    </row>
    <row r="6584" spans="1:8" x14ac:dyDescent="0.25">
      <c r="A6584" t="s">
        <v>373</v>
      </c>
      <c r="B6584">
        <v>27949</v>
      </c>
      <c r="C6584" t="str">
        <f t="shared" si="102"/>
        <v>27949</v>
      </c>
      <c r="D6584" t="s">
        <v>359</v>
      </c>
      <c r="E6584" t="s">
        <v>4513</v>
      </c>
      <c r="F6584" t="s">
        <v>4542</v>
      </c>
      <c r="G6584" s="144">
        <v>164.66336534999999</v>
      </c>
      <c r="H6584" t="str">
        <f>IF(VLOOKUP(A6584,$J$4:$K$19,2)="Y",IF(G6584&lt;='State Zip Codes'!$P$4,'State Zip Codes'!$P$3,IF(G6584&lt;='State Zip Codes'!$Q$4,'State Zip Codes'!$Q$3,IF(G6584&lt;='State Zip Codes'!$R$4,'State Zip Codes'!$R$3,IF(G6584&lt;='State Zip Codes'!$S$4,'State Zip Codes'!$S$3,IF(G6584&lt;='State Zip Codes'!$T$4,'State Zip Codes'!$T$3,"OUT OF TERRITORY"))))),$U$3)</f>
        <v>Zone 3</v>
      </c>
    </row>
    <row r="6585" spans="1:8" x14ac:dyDescent="0.25">
      <c r="A6585" t="s">
        <v>373</v>
      </c>
      <c r="B6585">
        <v>28690</v>
      </c>
      <c r="C6585" t="str">
        <f t="shared" si="102"/>
        <v>28690</v>
      </c>
      <c r="D6585" t="s">
        <v>359</v>
      </c>
      <c r="E6585" t="s">
        <v>4519</v>
      </c>
      <c r="F6585" t="s">
        <v>4543</v>
      </c>
      <c r="G6585" s="144">
        <v>165.28473653999998</v>
      </c>
      <c r="H6585" t="str">
        <f>IF(VLOOKUP(A6585,$J$4:$K$19,2)="Y",IF(G6585&lt;='State Zip Codes'!$P$4,'State Zip Codes'!$P$3,IF(G6585&lt;='State Zip Codes'!$Q$4,'State Zip Codes'!$Q$3,IF(G6585&lt;='State Zip Codes'!$R$4,'State Zip Codes'!$R$3,IF(G6585&lt;='State Zip Codes'!$S$4,'State Zip Codes'!$S$3,IF(G6585&lt;='State Zip Codes'!$T$4,'State Zip Codes'!$T$3,"OUT OF TERRITORY"))))),$U$3)</f>
        <v>Zone 3</v>
      </c>
    </row>
    <row r="6586" spans="1:8" x14ac:dyDescent="0.25">
      <c r="A6586" t="s">
        <v>373</v>
      </c>
      <c r="B6586">
        <v>28090</v>
      </c>
      <c r="C6586" t="str">
        <f t="shared" si="102"/>
        <v>28090</v>
      </c>
      <c r="D6586" t="s">
        <v>359</v>
      </c>
      <c r="E6586" t="s">
        <v>3619</v>
      </c>
      <c r="F6586" t="s">
        <v>4544</v>
      </c>
      <c r="G6586" s="144">
        <v>165.90610773</v>
      </c>
      <c r="H6586" t="str">
        <f>IF(VLOOKUP(A6586,$J$4:$K$19,2)="Y",IF(G6586&lt;='State Zip Codes'!$P$4,'State Zip Codes'!$P$3,IF(G6586&lt;='State Zip Codes'!$Q$4,'State Zip Codes'!$Q$3,IF(G6586&lt;='State Zip Codes'!$R$4,'State Zip Codes'!$R$3,IF(G6586&lt;='State Zip Codes'!$S$4,'State Zip Codes'!$S$3,IF(G6586&lt;='State Zip Codes'!$T$4,'State Zip Codes'!$T$3,"OUT OF TERRITORY"))))),$U$3)</f>
        <v>Zone 3</v>
      </c>
    </row>
    <row r="6587" spans="1:8" x14ac:dyDescent="0.25">
      <c r="A6587" t="s">
        <v>373</v>
      </c>
      <c r="B6587">
        <v>27948</v>
      </c>
      <c r="C6587" t="str">
        <f t="shared" si="102"/>
        <v>27948</v>
      </c>
      <c r="D6587" t="s">
        <v>359</v>
      </c>
      <c r="E6587" t="s">
        <v>4513</v>
      </c>
      <c r="F6587" t="s">
        <v>4545</v>
      </c>
      <c r="G6587" s="144">
        <v>165.90610773</v>
      </c>
      <c r="H6587" t="str">
        <f>IF(VLOOKUP(A6587,$J$4:$K$19,2)="Y",IF(G6587&lt;='State Zip Codes'!$P$4,'State Zip Codes'!$P$3,IF(G6587&lt;='State Zip Codes'!$Q$4,'State Zip Codes'!$Q$3,IF(G6587&lt;='State Zip Codes'!$R$4,'State Zip Codes'!$R$3,IF(G6587&lt;='State Zip Codes'!$S$4,'State Zip Codes'!$S$3,IF(G6587&lt;='State Zip Codes'!$T$4,'State Zip Codes'!$T$3,"OUT OF TERRITORY"))))),$U$3)</f>
        <v>Zone 3</v>
      </c>
    </row>
    <row r="6588" spans="1:8" x14ac:dyDescent="0.25">
      <c r="A6588" t="s">
        <v>373</v>
      </c>
      <c r="B6588">
        <v>27954</v>
      </c>
      <c r="C6588" t="str">
        <f t="shared" si="102"/>
        <v>27954</v>
      </c>
      <c r="D6588" t="s">
        <v>359</v>
      </c>
      <c r="E6588" t="s">
        <v>4513</v>
      </c>
      <c r="F6588" t="s">
        <v>4546</v>
      </c>
      <c r="G6588" s="144">
        <v>166.52747891999999</v>
      </c>
      <c r="H6588" t="str">
        <f>IF(VLOOKUP(A6588,$J$4:$K$19,2)="Y",IF(G6588&lt;='State Zip Codes'!$P$4,'State Zip Codes'!$P$3,IF(G6588&lt;='State Zip Codes'!$Q$4,'State Zip Codes'!$Q$3,IF(G6588&lt;='State Zip Codes'!$R$4,'State Zip Codes'!$R$3,IF(G6588&lt;='State Zip Codes'!$S$4,'State Zip Codes'!$S$3,IF(G6588&lt;='State Zip Codes'!$T$4,'State Zip Codes'!$T$3,"OUT OF TERRITORY"))))),$U$3)</f>
        <v>Zone 3</v>
      </c>
    </row>
    <row r="6589" spans="1:8" x14ac:dyDescent="0.25">
      <c r="A6589" t="s">
        <v>373</v>
      </c>
      <c r="B6589">
        <v>28150</v>
      </c>
      <c r="C6589" t="str">
        <f t="shared" si="102"/>
        <v>28150</v>
      </c>
      <c r="D6589" t="s">
        <v>359</v>
      </c>
      <c r="E6589" t="s">
        <v>3619</v>
      </c>
      <c r="F6589" t="s">
        <v>2072</v>
      </c>
      <c r="G6589" s="144">
        <v>167.14885010999998</v>
      </c>
      <c r="H6589" t="str">
        <f>IF(VLOOKUP(A6589,$J$4:$K$19,2)="Y",IF(G6589&lt;='State Zip Codes'!$P$4,'State Zip Codes'!$P$3,IF(G6589&lt;='State Zip Codes'!$Q$4,'State Zip Codes'!$Q$3,IF(G6589&lt;='State Zip Codes'!$R$4,'State Zip Codes'!$R$3,IF(G6589&lt;='State Zip Codes'!$S$4,'State Zip Codes'!$S$3,IF(G6589&lt;='State Zip Codes'!$T$4,'State Zip Codes'!$T$3,"OUT OF TERRITORY"))))),$U$3)</f>
        <v>Zone 3</v>
      </c>
    </row>
    <row r="6590" spans="1:8" x14ac:dyDescent="0.25">
      <c r="A6590" t="s">
        <v>373</v>
      </c>
      <c r="B6590">
        <v>27981</v>
      </c>
      <c r="C6590" t="str">
        <f t="shared" si="102"/>
        <v>27981</v>
      </c>
      <c r="D6590" t="s">
        <v>359</v>
      </c>
      <c r="E6590" t="s">
        <v>4513</v>
      </c>
      <c r="F6590" t="s">
        <v>4547</v>
      </c>
      <c r="G6590" s="144">
        <v>168.39159248999999</v>
      </c>
      <c r="H6590" t="str">
        <f>IF(VLOOKUP(A6590,$J$4:$K$19,2)="Y",IF(G6590&lt;='State Zip Codes'!$P$4,'State Zip Codes'!$P$3,IF(G6590&lt;='State Zip Codes'!$Q$4,'State Zip Codes'!$Q$3,IF(G6590&lt;='State Zip Codes'!$R$4,'State Zip Codes'!$R$3,IF(G6590&lt;='State Zip Codes'!$S$4,'State Zip Codes'!$S$3,IF(G6590&lt;='State Zip Codes'!$T$4,'State Zip Codes'!$T$3,"OUT OF TERRITORY"))))),$U$3)</f>
        <v>Zone 3</v>
      </c>
    </row>
    <row r="6591" spans="1:8" x14ac:dyDescent="0.25">
      <c r="A6591" t="s">
        <v>373</v>
      </c>
      <c r="B6591">
        <v>28020</v>
      </c>
      <c r="C6591" t="str">
        <f t="shared" si="102"/>
        <v>28020</v>
      </c>
      <c r="D6591" t="s">
        <v>359</v>
      </c>
      <c r="E6591" t="s">
        <v>3619</v>
      </c>
      <c r="F6591" t="s">
        <v>4548</v>
      </c>
      <c r="G6591" s="144">
        <v>169.01296367999998</v>
      </c>
      <c r="H6591" t="str">
        <f>IF(VLOOKUP(A6591,$J$4:$K$19,2)="Y",IF(G6591&lt;='State Zip Codes'!$P$4,'State Zip Codes'!$P$3,IF(G6591&lt;='State Zip Codes'!$Q$4,'State Zip Codes'!$Q$3,IF(G6591&lt;='State Zip Codes'!$R$4,'State Zip Codes'!$R$3,IF(G6591&lt;='State Zip Codes'!$S$4,'State Zip Codes'!$S$3,IF(G6591&lt;='State Zip Codes'!$T$4,'State Zip Codes'!$T$3,"OUT OF TERRITORY"))))),$U$3)</f>
        <v>Zone 3</v>
      </c>
    </row>
    <row r="6592" spans="1:8" x14ac:dyDescent="0.25">
      <c r="A6592" t="s">
        <v>373</v>
      </c>
      <c r="B6592">
        <v>28693</v>
      </c>
      <c r="C6592" t="str">
        <f t="shared" si="102"/>
        <v>28693</v>
      </c>
      <c r="D6592" t="s">
        <v>359</v>
      </c>
      <c r="E6592" t="s">
        <v>4525</v>
      </c>
      <c r="F6592" t="s">
        <v>4549</v>
      </c>
      <c r="G6592" s="144">
        <v>169.63433487</v>
      </c>
      <c r="H6592" t="str">
        <f>IF(VLOOKUP(A6592,$J$4:$K$19,2)="Y",IF(G6592&lt;='State Zip Codes'!$P$4,'State Zip Codes'!$P$3,IF(G6592&lt;='State Zip Codes'!$Q$4,'State Zip Codes'!$Q$3,IF(G6592&lt;='State Zip Codes'!$R$4,'State Zip Codes'!$R$3,IF(G6592&lt;='State Zip Codes'!$S$4,'State Zip Codes'!$S$3,IF(G6592&lt;='State Zip Codes'!$T$4,'State Zip Codes'!$T$3,"OUT OF TERRITORY"))))),$U$3)</f>
        <v>Zone 3</v>
      </c>
    </row>
    <row r="6593" spans="1:8" x14ac:dyDescent="0.25">
      <c r="A6593" t="s">
        <v>373</v>
      </c>
      <c r="B6593">
        <v>28643</v>
      </c>
      <c r="C6593" t="str">
        <f t="shared" si="102"/>
        <v>28643</v>
      </c>
      <c r="D6593" t="s">
        <v>359</v>
      </c>
      <c r="E6593" t="s">
        <v>4525</v>
      </c>
      <c r="F6593" t="s">
        <v>1502</v>
      </c>
      <c r="G6593" s="144">
        <v>170.25570605999999</v>
      </c>
      <c r="H6593" t="str">
        <f>IF(VLOOKUP(A6593,$J$4:$K$19,2)="Y",IF(G6593&lt;='State Zip Codes'!$P$4,'State Zip Codes'!$P$3,IF(G6593&lt;='State Zip Codes'!$Q$4,'State Zip Codes'!$Q$3,IF(G6593&lt;='State Zip Codes'!$R$4,'State Zip Codes'!$R$3,IF(G6593&lt;='State Zip Codes'!$S$4,'State Zip Codes'!$S$3,IF(G6593&lt;='State Zip Codes'!$T$4,'State Zip Codes'!$T$3,"OUT OF TERRITORY"))))),$U$3)</f>
        <v>Zone 3</v>
      </c>
    </row>
    <row r="6594" spans="1:8" x14ac:dyDescent="0.25">
      <c r="A6594" t="s">
        <v>373</v>
      </c>
      <c r="B6594">
        <v>28152</v>
      </c>
      <c r="C6594" t="str">
        <f t="shared" si="102"/>
        <v>28152</v>
      </c>
      <c r="D6594" t="s">
        <v>359</v>
      </c>
      <c r="E6594" t="s">
        <v>3619</v>
      </c>
      <c r="F6594" t="s">
        <v>2072</v>
      </c>
      <c r="G6594" s="144">
        <v>170.25570605999999</v>
      </c>
      <c r="H6594" t="str">
        <f>IF(VLOOKUP(A6594,$J$4:$K$19,2)="Y",IF(G6594&lt;='State Zip Codes'!$P$4,'State Zip Codes'!$P$3,IF(G6594&lt;='State Zip Codes'!$Q$4,'State Zip Codes'!$Q$3,IF(G6594&lt;='State Zip Codes'!$R$4,'State Zip Codes'!$R$3,IF(G6594&lt;='State Zip Codes'!$S$4,'State Zip Codes'!$S$3,IF(G6594&lt;='State Zip Codes'!$T$4,'State Zip Codes'!$T$3,"OUT OF TERRITORY"))))),$U$3)</f>
        <v>Zone 3</v>
      </c>
    </row>
    <row r="6595" spans="1:8" x14ac:dyDescent="0.25">
      <c r="A6595" t="s">
        <v>373</v>
      </c>
      <c r="B6595">
        <v>27959</v>
      </c>
      <c r="C6595" t="str">
        <f t="shared" si="102"/>
        <v>27959</v>
      </c>
      <c r="D6595" t="s">
        <v>359</v>
      </c>
      <c r="E6595" t="s">
        <v>4513</v>
      </c>
      <c r="F6595" t="s">
        <v>4550</v>
      </c>
      <c r="G6595" s="144">
        <v>170.25570605999999</v>
      </c>
      <c r="H6595" t="str">
        <f>IF(VLOOKUP(A6595,$J$4:$K$19,2)="Y",IF(G6595&lt;='State Zip Codes'!$P$4,'State Zip Codes'!$P$3,IF(G6595&lt;='State Zip Codes'!$Q$4,'State Zip Codes'!$Q$3,IF(G6595&lt;='State Zip Codes'!$R$4,'State Zip Codes'!$R$3,IF(G6595&lt;='State Zip Codes'!$S$4,'State Zip Codes'!$S$3,IF(G6595&lt;='State Zip Codes'!$T$4,'State Zip Codes'!$T$3,"OUT OF TERRITORY"))))),$U$3)</f>
        <v>Zone 3</v>
      </c>
    </row>
    <row r="6596" spans="1:8" x14ac:dyDescent="0.25">
      <c r="A6596" t="s">
        <v>373</v>
      </c>
      <c r="B6596">
        <v>28684</v>
      </c>
      <c r="C6596" t="str">
        <f t="shared" si="102"/>
        <v>28684</v>
      </c>
      <c r="D6596" t="s">
        <v>359</v>
      </c>
      <c r="E6596" t="s">
        <v>4525</v>
      </c>
      <c r="F6596" t="s">
        <v>3214</v>
      </c>
      <c r="G6596" s="144">
        <v>170.87707724999999</v>
      </c>
      <c r="H6596" t="str">
        <f>IF(VLOOKUP(A6596,$J$4:$K$19,2)="Y",IF(G6596&lt;='State Zip Codes'!$P$4,'State Zip Codes'!$P$3,IF(G6596&lt;='State Zip Codes'!$Q$4,'State Zip Codes'!$Q$3,IF(G6596&lt;='State Zip Codes'!$R$4,'State Zip Codes'!$R$3,IF(G6596&lt;='State Zip Codes'!$S$4,'State Zip Codes'!$S$3,IF(G6596&lt;='State Zip Codes'!$T$4,'State Zip Codes'!$T$3,"OUT OF TERRITORY"))))),$U$3)</f>
        <v>Zone 3</v>
      </c>
    </row>
    <row r="6597" spans="1:8" x14ac:dyDescent="0.25">
      <c r="A6597" t="s">
        <v>373</v>
      </c>
      <c r="B6597">
        <v>28607</v>
      </c>
      <c r="C6597" t="str">
        <f t="shared" ref="C6597:C6660" si="103">TRIM(CLEAN(B6597))</f>
        <v>28607</v>
      </c>
      <c r="D6597" t="s">
        <v>359</v>
      </c>
      <c r="E6597" t="s">
        <v>4538</v>
      </c>
      <c r="F6597" t="s">
        <v>561</v>
      </c>
      <c r="G6597" s="144">
        <v>171.49844843999998</v>
      </c>
      <c r="H6597" t="str">
        <f>IF(VLOOKUP(A6597,$J$4:$K$19,2)="Y",IF(G6597&lt;='State Zip Codes'!$P$4,'State Zip Codes'!$P$3,IF(G6597&lt;='State Zip Codes'!$Q$4,'State Zip Codes'!$Q$3,IF(G6597&lt;='State Zip Codes'!$R$4,'State Zip Codes'!$R$3,IF(G6597&lt;='State Zip Codes'!$S$4,'State Zip Codes'!$S$3,IF(G6597&lt;='State Zip Codes'!$T$4,'State Zip Codes'!$T$3,"OUT OF TERRITORY"))))),$U$3)</f>
        <v>Zone 3</v>
      </c>
    </row>
    <row r="6598" spans="1:8" x14ac:dyDescent="0.25">
      <c r="A6598" t="s">
        <v>373</v>
      </c>
      <c r="B6598">
        <v>28608</v>
      </c>
      <c r="C6598" t="str">
        <f t="shared" si="103"/>
        <v>28608</v>
      </c>
      <c r="D6598" t="s">
        <v>359</v>
      </c>
      <c r="E6598" t="s">
        <v>4538</v>
      </c>
      <c r="F6598" t="s">
        <v>561</v>
      </c>
      <c r="G6598" s="144">
        <v>172.74119081999999</v>
      </c>
      <c r="H6598" t="str">
        <f>IF(VLOOKUP(A6598,$J$4:$K$19,2)="Y",IF(G6598&lt;='State Zip Codes'!$P$4,'State Zip Codes'!$P$3,IF(G6598&lt;='State Zip Codes'!$Q$4,'State Zip Codes'!$Q$3,IF(G6598&lt;='State Zip Codes'!$R$4,'State Zip Codes'!$R$3,IF(G6598&lt;='State Zip Codes'!$S$4,'State Zip Codes'!$S$3,IF(G6598&lt;='State Zip Codes'!$T$4,'State Zip Codes'!$T$3,"OUT OF TERRITORY"))))),$U$3)</f>
        <v>Zone 3</v>
      </c>
    </row>
    <row r="6599" spans="1:8" x14ac:dyDescent="0.25">
      <c r="A6599" t="s">
        <v>373</v>
      </c>
      <c r="B6599">
        <v>28655</v>
      </c>
      <c r="C6599" t="str">
        <f t="shared" si="103"/>
        <v>28655</v>
      </c>
      <c r="D6599" t="s">
        <v>359</v>
      </c>
      <c r="E6599" t="s">
        <v>4519</v>
      </c>
      <c r="F6599" t="s">
        <v>4551</v>
      </c>
      <c r="G6599" s="144">
        <v>172.74119081999999</v>
      </c>
      <c r="H6599" t="str">
        <f>IF(VLOOKUP(A6599,$J$4:$K$19,2)="Y",IF(G6599&lt;='State Zip Codes'!$P$4,'State Zip Codes'!$P$3,IF(G6599&lt;='State Zip Codes'!$Q$4,'State Zip Codes'!$Q$3,IF(G6599&lt;='State Zip Codes'!$R$4,'State Zip Codes'!$R$3,IF(G6599&lt;='State Zip Codes'!$S$4,'State Zip Codes'!$S$3,IF(G6599&lt;='State Zip Codes'!$T$4,'State Zip Codes'!$T$3,"OUT OF TERRITORY"))))),$U$3)</f>
        <v>Zone 3</v>
      </c>
    </row>
    <row r="6600" spans="1:8" x14ac:dyDescent="0.25">
      <c r="A6600" t="s">
        <v>373</v>
      </c>
      <c r="B6600">
        <v>28615</v>
      </c>
      <c r="C6600" t="str">
        <f t="shared" si="103"/>
        <v>28615</v>
      </c>
      <c r="D6600" t="s">
        <v>359</v>
      </c>
      <c r="E6600" t="s">
        <v>4525</v>
      </c>
      <c r="F6600" t="s">
        <v>4552</v>
      </c>
      <c r="G6600" s="144">
        <v>174.60530438999999</v>
      </c>
      <c r="H6600" t="str">
        <f>IF(VLOOKUP(A6600,$J$4:$K$19,2)="Y",IF(G6600&lt;='State Zip Codes'!$P$4,'State Zip Codes'!$P$3,IF(G6600&lt;='State Zip Codes'!$Q$4,'State Zip Codes'!$Q$3,IF(G6600&lt;='State Zip Codes'!$R$4,'State Zip Codes'!$R$3,IF(G6600&lt;='State Zip Codes'!$S$4,'State Zip Codes'!$S$3,IF(G6600&lt;='State Zip Codes'!$T$4,'State Zip Codes'!$T$3,"OUT OF TERRITORY"))))),$U$3)</f>
        <v>Zone 3</v>
      </c>
    </row>
    <row r="6601" spans="1:8" x14ac:dyDescent="0.25">
      <c r="A6601" t="s">
        <v>373</v>
      </c>
      <c r="B6601">
        <v>28611</v>
      </c>
      <c r="C6601" t="str">
        <f t="shared" si="103"/>
        <v>28611</v>
      </c>
      <c r="D6601" t="s">
        <v>359</v>
      </c>
      <c r="E6601" t="s">
        <v>1332</v>
      </c>
      <c r="F6601" t="s">
        <v>4553</v>
      </c>
      <c r="G6601" s="144">
        <v>175.22667557999998</v>
      </c>
      <c r="H6601" t="str">
        <f>IF(VLOOKUP(A6601,$J$4:$K$19,2)="Y",IF(G6601&lt;='State Zip Codes'!$P$4,'State Zip Codes'!$P$3,IF(G6601&lt;='State Zip Codes'!$Q$4,'State Zip Codes'!$Q$3,IF(G6601&lt;='State Zip Codes'!$R$4,'State Zip Codes'!$R$3,IF(G6601&lt;='State Zip Codes'!$S$4,'State Zip Codes'!$S$3,IF(G6601&lt;='State Zip Codes'!$T$4,'State Zip Codes'!$T$3,"OUT OF TERRITORY"))))),$U$3)</f>
        <v>Zone 3</v>
      </c>
    </row>
    <row r="6602" spans="1:8" x14ac:dyDescent="0.25">
      <c r="A6602" t="s">
        <v>373</v>
      </c>
      <c r="B6602">
        <v>28605</v>
      </c>
      <c r="C6602" t="str">
        <f t="shared" si="103"/>
        <v>28605</v>
      </c>
      <c r="D6602" t="s">
        <v>359</v>
      </c>
      <c r="E6602" t="s">
        <v>4538</v>
      </c>
      <c r="F6602" t="s">
        <v>4554</v>
      </c>
      <c r="G6602" s="144">
        <v>175.84804677</v>
      </c>
      <c r="H6602" t="str">
        <f>IF(VLOOKUP(A6602,$J$4:$K$19,2)="Y",IF(G6602&lt;='State Zip Codes'!$P$4,'State Zip Codes'!$P$3,IF(G6602&lt;='State Zip Codes'!$Q$4,'State Zip Codes'!$Q$3,IF(G6602&lt;='State Zip Codes'!$R$4,'State Zip Codes'!$R$3,IF(G6602&lt;='State Zip Codes'!$S$4,'State Zip Codes'!$S$3,IF(G6602&lt;='State Zip Codes'!$T$4,'State Zip Codes'!$T$3,"OUT OF TERRITORY"))))),$U$3)</f>
        <v>Zone 3</v>
      </c>
    </row>
    <row r="6603" spans="1:8" x14ac:dyDescent="0.25">
      <c r="A6603" t="s">
        <v>373</v>
      </c>
      <c r="B6603">
        <v>28040</v>
      </c>
      <c r="C6603" t="str">
        <f t="shared" si="103"/>
        <v>28040</v>
      </c>
      <c r="D6603" t="s">
        <v>359</v>
      </c>
      <c r="E6603" t="s">
        <v>4555</v>
      </c>
      <c r="F6603" t="s">
        <v>4556</v>
      </c>
      <c r="G6603" s="144">
        <v>177.09078914999998</v>
      </c>
      <c r="H6603" t="str">
        <f>IF(VLOOKUP(A6603,$J$4:$K$19,2)="Y",IF(G6603&lt;='State Zip Codes'!$P$4,'State Zip Codes'!$P$3,IF(G6603&lt;='State Zip Codes'!$Q$4,'State Zip Codes'!$Q$3,IF(G6603&lt;='State Zip Codes'!$R$4,'State Zip Codes'!$R$3,IF(G6603&lt;='State Zip Codes'!$S$4,'State Zip Codes'!$S$3,IF(G6603&lt;='State Zip Codes'!$T$4,'State Zip Codes'!$T$3,"OUT OF TERRITORY"))))),$U$3)</f>
        <v>Zone 3</v>
      </c>
    </row>
    <row r="6604" spans="1:8" x14ac:dyDescent="0.25">
      <c r="A6604" t="s">
        <v>373</v>
      </c>
      <c r="B6604">
        <v>28698</v>
      </c>
      <c r="C6604" t="str">
        <f t="shared" si="103"/>
        <v>28698</v>
      </c>
      <c r="D6604" t="s">
        <v>359</v>
      </c>
      <c r="E6604" t="s">
        <v>4538</v>
      </c>
      <c r="F6604" t="s">
        <v>4557</v>
      </c>
      <c r="G6604" s="144">
        <v>177.09078914999998</v>
      </c>
      <c r="H6604" t="str">
        <f>IF(VLOOKUP(A6604,$J$4:$K$19,2)="Y",IF(G6604&lt;='State Zip Codes'!$P$4,'State Zip Codes'!$P$3,IF(G6604&lt;='State Zip Codes'!$Q$4,'State Zip Codes'!$Q$3,IF(G6604&lt;='State Zip Codes'!$R$4,'State Zip Codes'!$R$3,IF(G6604&lt;='State Zip Codes'!$S$4,'State Zip Codes'!$S$3,IF(G6604&lt;='State Zip Codes'!$T$4,'State Zip Codes'!$T$3,"OUT OF TERRITORY"))))),$U$3)</f>
        <v>Zone 3</v>
      </c>
    </row>
    <row r="6605" spans="1:8" x14ac:dyDescent="0.25">
      <c r="A6605" t="s">
        <v>373</v>
      </c>
      <c r="B6605">
        <v>28114</v>
      </c>
      <c r="C6605" t="str">
        <f t="shared" si="103"/>
        <v>28114</v>
      </c>
      <c r="D6605" t="s">
        <v>359</v>
      </c>
      <c r="E6605" t="s">
        <v>3619</v>
      </c>
      <c r="F6605" t="s">
        <v>4558</v>
      </c>
      <c r="G6605" s="144">
        <v>177.71216034</v>
      </c>
      <c r="H6605" t="str">
        <f>IF(VLOOKUP(A6605,$J$4:$K$19,2)="Y",IF(G6605&lt;='State Zip Codes'!$P$4,'State Zip Codes'!$P$3,IF(G6605&lt;='State Zip Codes'!$Q$4,'State Zip Codes'!$Q$3,IF(G6605&lt;='State Zip Codes'!$R$4,'State Zip Codes'!$R$3,IF(G6605&lt;='State Zip Codes'!$S$4,'State Zip Codes'!$S$3,IF(G6605&lt;='State Zip Codes'!$T$4,'State Zip Codes'!$T$3,"OUT OF TERRITORY"))))),$U$3)</f>
        <v>Zone 3</v>
      </c>
    </row>
    <row r="6606" spans="1:8" x14ac:dyDescent="0.25">
      <c r="A6606" t="s">
        <v>373</v>
      </c>
      <c r="B6606">
        <v>28018</v>
      </c>
      <c r="C6606" t="str">
        <f t="shared" si="103"/>
        <v>28018</v>
      </c>
      <c r="D6606" t="s">
        <v>359</v>
      </c>
      <c r="E6606" t="s">
        <v>4555</v>
      </c>
      <c r="F6606" t="s">
        <v>4559</v>
      </c>
      <c r="G6606" s="144">
        <v>178.33353152999999</v>
      </c>
      <c r="H6606" t="str">
        <f>IF(VLOOKUP(A6606,$J$4:$K$19,2)="Y",IF(G6606&lt;='State Zip Codes'!$P$4,'State Zip Codes'!$P$3,IF(G6606&lt;='State Zip Codes'!$Q$4,'State Zip Codes'!$Q$3,IF(G6606&lt;='State Zip Codes'!$R$4,'State Zip Codes'!$R$3,IF(G6606&lt;='State Zip Codes'!$S$4,'State Zip Codes'!$S$3,IF(G6606&lt;='State Zip Codes'!$T$4,'State Zip Codes'!$T$3,"OUT OF TERRITORY"))))),$U$3)</f>
        <v>Zone 3</v>
      </c>
    </row>
    <row r="6607" spans="1:8" x14ac:dyDescent="0.25">
      <c r="A6607" t="s">
        <v>373</v>
      </c>
      <c r="B6607">
        <v>28692</v>
      </c>
      <c r="C6607" t="str">
        <f t="shared" si="103"/>
        <v>28692</v>
      </c>
      <c r="D6607" t="s">
        <v>359</v>
      </c>
      <c r="E6607" t="s">
        <v>4538</v>
      </c>
      <c r="F6607" t="s">
        <v>4560</v>
      </c>
      <c r="G6607" s="144">
        <v>180.19764509999999</v>
      </c>
      <c r="H6607" t="str">
        <f>IF(VLOOKUP(A6607,$J$4:$K$19,2)="Y",IF(G6607&lt;='State Zip Codes'!$P$4,'State Zip Codes'!$P$3,IF(G6607&lt;='State Zip Codes'!$Q$4,'State Zip Codes'!$Q$3,IF(G6607&lt;='State Zip Codes'!$R$4,'State Zip Codes'!$R$3,IF(G6607&lt;='State Zip Codes'!$S$4,'State Zip Codes'!$S$3,IF(G6607&lt;='State Zip Codes'!$T$4,'State Zip Codes'!$T$3,"OUT OF TERRITORY"))))),$U$3)</f>
        <v>Zone 3</v>
      </c>
    </row>
    <row r="6608" spans="1:8" x14ac:dyDescent="0.25">
      <c r="A6608" t="s">
        <v>373</v>
      </c>
      <c r="B6608">
        <v>28604</v>
      </c>
      <c r="C6608" t="str">
        <f t="shared" si="103"/>
        <v>28604</v>
      </c>
      <c r="D6608" t="s">
        <v>359</v>
      </c>
      <c r="E6608" t="s">
        <v>1378</v>
      </c>
      <c r="F6608" t="s">
        <v>4561</v>
      </c>
      <c r="G6608" s="144">
        <v>180.81901628999998</v>
      </c>
      <c r="H6608" t="str">
        <f>IF(VLOOKUP(A6608,$J$4:$K$19,2)="Y",IF(G6608&lt;='State Zip Codes'!$P$4,'State Zip Codes'!$P$3,IF(G6608&lt;='State Zip Codes'!$Q$4,'State Zip Codes'!$Q$3,IF(G6608&lt;='State Zip Codes'!$R$4,'State Zip Codes'!$R$3,IF(G6608&lt;='State Zip Codes'!$S$4,'State Zip Codes'!$S$3,IF(G6608&lt;='State Zip Codes'!$T$4,'State Zip Codes'!$T$3,"OUT OF TERRITORY"))))),$U$3)</f>
        <v>Zone 3</v>
      </c>
    </row>
    <row r="6609" spans="1:8" x14ac:dyDescent="0.25">
      <c r="A6609" t="s">
        <v>373</v>
      </c>
      <c r="B6609">
        <v>28679</v>
      </c>
      <c r="C6609" t="str">
        <f t="shared" si="103"/>
        <v>28679</v>
      </c>
      <c r="D6609" t="s">
        <v>359</v>
      </c>
      <c r="E6609" t="s">
        <v>4538</v>
      </c>
      <c r="F6609" t="s">
        <v>1604</v>
      </c>
      <c r="G6609" s="144">
        <v>182.06175866999999</v>
      </c>
      <c r="H6609" t="str">
        <f>IF(VLOOKUP(A6609,$J$4:$K$19,2)="Y",IF(G6609&lt;='State Zip Codes'!$P$4,'State Zip Codes'!$P$3,IF(G6609&lt;='State Zip Codes'!$Q$4,'State Zip Codes'!$Q$3,IF(G6609&lt;='State Zip Codes'!$R$4,'State Zip Codes'!$R$3,IF(G6609&lt;='State Zip Codes'!$S$4,'State Zip Codes'!$S$3,IF(G6609&lt;='State Zip Codes'!$T$4,'State Zip Codes'!$T$3,"OUT OF TERRITORY"))))),$U$3)</f>
        <v>Zone 3</v>
      </c>
    </row>
    <row r="6610" spans="1:8" x14ac:dyDescent="0.25">
      <c r="A6610" t="s">
        <v>373</v>
      </c>
      <c r="B6610">
        <v>28761</v>
      </c>
      <c r="C6610" t="str">
        <f t="shared" si="103"/>
        <v>28761</v>
      </c>
      <c r="D6610" t="s">
        <v>359</v>
      </c>
      <c r="E6610" t="s">
        <v>4562</v>
      </c>
      <c r="F6610" t="s">
        <v>2302</v>
      </c>
      <c r="G6610" s="144">
        <v>183.92587223999999</v>
      </c>
      <c r="H6610" t="str">
        <f>IF(VLOOKUP(A6610,$J$4:$K$19,2)="Y",IF(G6610&lt;='State Zip Codes'!$P$4,'State Zip Codes'!$P$3,IF(G6610&lt;='State Zip Codes'!$Q$4,'State Zip Codes'!$Q$3,IF(G6610&lt;='State Zip Codes'!$R$4,'State Zip Codes'!$R$3,IF(G6610&lt;='State Zip Codes'!$S$4,'State Zip Codes'!$S$3,IF(G6610&lt;='State Zip Codes'!$T$4,'State Zip Codes'!$T$3,"OUT OF TERRITORY"))))),$U$3)</f>
        <v>Zone 3</v>
      </c>
    </row>
    <row r="6611" spans="1:8" x14ac:dyDescent="0.25">
      <c r="A6611" t="s">
        <v>373</v>
      </c>
      <c r="B6611">
        <v>28043</v>
      </c>
      <c r="C6611" t="str">
        <f t="shared" si="103"/>
        <v>28043</v>
      </c>
      <c r="D6611" t="s">
        <v>359</v>
      </c>
      <c r="E6611" t="s">
        <v>4555</v>
      </c>
      <c r="F6611" t="s">
        <v>2001</v>
      </c>
      <c r="G6611" s="144">
        <v>184.54724342999998</v>
      </c>
      <c r="H6611" t="str">
        <f>IF(VLOOKUP(A6611,$J$4:$K$19,2)="Y",IF(G6611&lt;='State Zip Codes'!$P$4,'State Zip Codes'!$P$3,IF(G6611&lt;='State Zip Codes'!$Q$4,'State Zip Codes'!$Q$3,IF(G6611&lt;='State Zip Codes'!$R$4,'State Zip Codes'!$R$3,IF(G6611&lt;='State Zip Codes'!$S$4,'State Zip Codes'!$S$3,IF(G6611&lt;='State Zip Codes'!$T$4,'State Zip Codes'!$T$3,"OUT OF TERRITORY"))))),$U$3)</f>
        <v>Zone 3</v>
      </c>
    </row>
    <row r="6612" spans="1:8" x14ac:dyDescent="0.25">
      <c r="A6612" t="s">
        <v>373</v>
      </c>
      <c r="B6612">
        <v>28657</v>
      </c>
      <c r="C6612" t="str">
        <f t="shared" si="103"/>
        <v>28657</v>
      </c>
      <c r="D6612" t="s">
        <v>359</v>
      </c>
      <c r="E6612" t="s">
        <v>1378</v>
      </c>
      <c r="F6612" t="s">
        <v>4563</v>
      </c>
      <c r="G6612" s="144">
        <v>185.16861462</v>
      </c>
      <c r="H6612" t="str">
        <f>IF(VLOOKUP(A6612,$J$4:$K$19,2)="Y",IF(G6612&lt;='State Zip Codes'!$P$4,'State Zip Codes'!$P$3,IF(G6612&lt;='State Zip Codes'!$Q$4,'State Zip Codes'!$Q$3,IF(G6612&lt;='State Zip Codes'!$R$4,'State Zip Codes'!$R$3,IF(G6612&lt;='State Zip Codes'!$S$4,'State Zip Codes'!$S$3,IF(G6612&lt;='State Zip Codes'!$T$4,'State Zip Codes'!$T$3,"OUT OF TERRITORY"))))),$U$3)</f>
        <v>Zone 3</v>
      </c>
    </row>
    <row r="6613" spans="1:8" x14ac:dyDescent="0.25">
      <c r="A6613" t="s">
        <v>373</v>
      </c>
      <c r="B6613">
        <v>28160</v>
      </c>
      <c r="C6613" t="str">
        <f t="shared" si="103"/>
        <v>28160</v>
      </c>
      <c r="D6613" t="s">
        <v>359</v>
      </c>
      <c r="E6613" t="s">
        <v>4555</v>
      </c>
      <c r="F6613" t="s">
        <v>4564</v>
      </c>
      <c r="G6613" s="144">
        <v>187.03272819</v>
      </c>
      <c r="H6613" t="str">
        <f>IF(VLOOKUP(A6613,$J$4:$K$19,2)="Y",IF(G6613&lt;='State Zip Codes'!$P$4,'State Zip Codes'!$P$3,IF(G6613&lt;='State Zip Codes'!$Q$4,'State Zip Codes'!$Q$3,IF(G6613&lt;='State Zip Codes'!$R$4,'State Zip Codes'!$R$3,IF(G6613&lt;='State Zip Codes'!$S$4,'State Zip Codes'!$S$3,IF(G6613&lt;='State Zip Codes'!$T$4,'State Zip Codes'!$T$3,"OUT OF TERRITORY"))))),$U$3)</f>
        <v>Zone 3</v>
      </c>
    </row>
    <row r="6614" spans="1:8" x14ac:dyDescent="0.25">
      <c r="A6614" t="s">
        <v>373</v>
      </c>
      <c r="B6614">
        <v>28622</v>
      </c>
      <c r="C6614" t="str">
        <f t="shared" si="103"/>
        <v>28622</v>
      </c>
      <c r="D6614" t="s">
        <v>359</v>
      </c>
      <c r="E6614" t="s">
        <v>1378</v>
      </c>
      <c r="F6614" t="s">
        <v>4565</v>
      </c>
      <c r="G6614" s="144">
        <v>187.65409937999999</v>
      </c>
      <c r="H6614" t="str">
        <f>IF(VLOOKUP(A6614,$J$4:$K$19,2)="Y",IF(G6614&lt;='State Zip Codes'!$P$4,'State Zip Codes'!$P$3,IF(G6614&lt;='State Zip Codes'!$Q$4,'State Zip Codes'!$Q$3,IF(G6614&lt;='State Zip Codes'!$R$4,'State Zip Codes'!$R$3,IF(G6614&lt;='State Zip Codes'!$S$4,'State Zip Codes'!$S$3,IF(G6614&lt;='State Zip Codes'!$T$4,'State Zip Codes'!$T$3,"OUT OF TERRITORY"))))),$U$3)</f>
        <v>Zone 3</v>
      </c>
    </row>
    <row r="6615" spans="1:8" x14ac:dyDescent="0.25">
      <c r="A6615" t="s">
        <v>373</v>
      </c>
      <c r="B6615">
        <v>28167</v>
      </c>
      <c r="C6615" t="str">
        <f t="shared" si="103"/>
        <v>28167</v>
      </c>
      <c r="D6615" t="s">
        <v>359</v>
      </c>
      <c r="E6615" t="s">
        <v>4555</v>
      </c>
      <c r="F6615" t="s">
        <v>2899</v>
      </c>
      <c r="G6615" s="144">
        <v>188.89684176</v>
      </c>
      <c r="H6615" t="str">
        <f>IF(VLOOKUP(A6615,$J$4:$K$19,2)="Y",IF(G6615&lt;='State Zip Codes'!$P$4,'State Zip Codes'!$P$3,IF(G6615&lt;='State Zip Codes'!$Q$4,'State Zip Codes'!$Q$3,IF(G6615&lt;='State Zip Codes'!$R$4,'State Zip Codes'!$R$3,IF(G6615&lt;='State Zip Codes'!$S$4,'State Zip Codes'!$S$3,IF(G6615&lt;='State Zip Codes'!$T$4,'State Zip Codes'!$T$3,"OUT OF TERRITORY"))))),$U$3)</f>
        <v>Zone 3</v>
      </c>
    </row>
    <row r="6616" spans="1:8" x14ac:dyDescent="0.25">
      <c r="A6616" t="s">
        <v>373</v>
      </c>
      <c r="B6616">
        <v>28752</v>
      </c>
      <c r="C6616" t="str">
        <f t="shared" si="103"/>
        <v>28752</v>
      </c>
      <c r="D6616" t="s">
        <v>359</v>
      </c>
      <c r="E6616" t="s">
        <v>4562</v>
      </c>
      <c r="F6616" t="s">
        <v>811</v>
      </c>
      <c r="G6616" s="144">
        <v>191.38232651999999</v>
      </c>
      <c r="H6616" t="str">
        <f>IF(VLOOKUP(A6616,$J$4:$K$19,2)="Y",IF(G6616&lt;='State Zip Codes'!$P$4,'State Zip Codes'!$P$3,IF(G6616&lt;='State Zip Codes'!$Q$4,'State Zip Codes'!$Q$3,IF(G6616&lt;='State Zip Codes'!$R$4,'State Zip Codes'!$R$3,IF(G6616&lt;='State Zip Codes'!$S$4,'State Zip Codes'!$S$3,IF(G6616&lt;='State Zip Codes'!$T$4,'State Zip Codes'!$T$3,"OUT OF TERRITORY"))))),$U$3)</f>
        <v>Zone 3</v>
      </c>
    </row>
    <row r="6617" spans="1:8" x14ac:dyDescent="0.25">
      <c r="A6617" t="s">
        <v>373</v>
      </c>
      <c r="B6617">
        <v>28777</v>
      </c>
      <c r="C6617" t="str">
        <f t="shared" si="103"/>
        <v>28777</v>
      </c>
      <c r="D6617" t="s">
        <v>359</v>
      </c>
      <c r="E6617" t="s">
        <v>2696</v>
      </c>
      <c r="F6617" t="s">
        <v>4566</v>
      </c>
      <c r="G6617" s="144">
        <v>192.00369770999998</v>
      </c>
      <c r="H6617" t="str">
        <f>IF(VLOOKUP(A6617,$J$4:$K$19,2)="Y",IF(G6617&lt;='State Zip Codes'!$P$4,'State Zip Codes'!$P$3,IF(G6617&lt;='State Zip Codes'!$Q$4,'State Zip Codes'!$Q$3,IF(G6617&lt;='State Zip Codes'!$R$4,'State Zip Codes'!$R$3,IF(G6617&lt;='State Zip Codes'!$S$4,'State Zip Codes'!$S$3,IF(G6617&lt;='State Zip Codes'!$T$4,'State Zip Codes'!$T$3,"OUT OF TERRITORY"))))),$U$3)</f>
        <v>Zone 3</v>
      </c>
    </row>
    <row r="6618" spans="1:8" x14ac:dyDescent="0.25">
      <c r="A6618" t="s">
        <v>373</v>
      </c>
      <c r="B6618">
        <v>28139</v>
      </c>
      <c r="C6618" t="str">
        <f t="shared" si="103"/>
        <v>28139</v>
      </c>
      <c r="D6618" t="s">
        <v>359</v>
      </c>
      <c r="E6618" t="s">
        <v>4555</v>
      </c>
      <c r="F6618" t="s">
        <v>4567</v>
      </c>
      <c r="G6618" s="144">
        <v>193.24644008999999</v>
      </c>
      <c r="H6618" t="str">
        <f>IF(VLOOKUP(A6618,$J$4:$K$19,2)="Y",IF(G6618&lt;='State Zip Codes'!$P$4,'State Zip Codes'!$P$3,IF(G6618&lt;='State Zip Codes'!$Q$4,'State Zip Codes'!$Q$3,IF(G6618&lt;='State Zip Codes'!$R$4,'State Zip Codes'!$R$3,IF(G6618&lt;='State Zip Codes'!$S$4,'State Zip Codes'!$S$3,IF(G6618&lt;='State Zip Codes'!$T$4,'State Zip Codes'!$T$3,"OUT OF TERRITORY"))))),$U$3)</f>
        <v>Zone 3</v>
      </c>
    </row>
    <row r="6619" spans="1:8" x14ac:dyDescent="0.25">
      <c r="A6619" t="s">
        <v>373</v>
      </c>
      <c r="B6619">
        <v>28722</v>
      </c>
      <c r="C6619" t="str">
        <f t="shared" si="103"/>
        <v>28722</v>
      </c>
      <c r="D6619" t="s">
        <v>359</v>
      </c>
      <c r="E6619" t="s">
        <v>763</v>
      </c>
      <c r="F6619" t="s">
        <v>2569</v>
      </c>
      <c r="G6619" s="144">
        <v>198.83878079999999</v>
      </c>
      <c r="H6619" t="str">
        <f>IF(VLOOKUP(A6619,$J$4:$K$19,2)="Y",IF(G6619&lt;='State Zip Codes'!$P$4,'State Zip Codes'!$P$3,IF(G6619&lt;='State Zip Codes'!$Q$4,'State Zip Codes'!$Q$3,IF(G6619&lt;='State Zip Codes'!$R$4,'State Zip Codes'!$R$3,IF(G6619&lt;='State Zip Codes'!$S$4,'State Zip Codes'!$S$3,IF(G6619&lt;='State Zip Codes'!$T$4,'State Zip Codes'!$T$3,"OUT OF TERRITORY"))))),$U$3)</f>
        <v>Zone 3</v>
      </c>
    </row>
    <row r="6620" spans="1:8" x14ac:dyDescent="0.25">
      <c r="A6620" t="s">
        <v>373</v>
      </c>
      <c r="B6620">
        <v>28762</v>
      </c>
      <c r="C6620" t="str">
        <f t="shared" si="103"/>
        <v>28762</v>
      </c>
      <c r="D6620" t="s">
        <v>359</v>
      </c>
      <c r="E6620" t="s">
        <v>4562</v>
      </c>
      <c r="F6620" t="s">
        <v>4568</v>
      </c>
      <c r="G6620" s="144">
        <v>199.46015198999999</v>
      </c>
      <c r="H6620" t="str">
        <f>IF(VLOOKUP(A6620,$J$4:$K$19,2)="Y",IF(G6620&lt;='State Zip Codes'!$P$4,'State Zip Codes'!$P$3,IF(G6620&lt;='State Zip Codes'!$Q$4,'State Zip Codes'!$Q$3,IF(G6620&lt;='State Zip Codes'!$R$4,'State Zip Codes'!$R$3,IF(G6620&lt;='State Zip Codes'!$S$4,'State Zip Codes'!$S$3,IF(G6620&lt;='State Zip Codes'!$T$4,'State Zip Codes'!$T$3,"OUT OF TERRITORY"))))),$U$3)</f>
        <v>Zone 3</v>
      </c>
    </row>
    <row r="6621" spans="1:8" x14ac:dyDescent="0.25">
      <c r="A6621" t="s">
        <v>373</v>
      </c>
      <c r="B6621">
        <v>28746</v>
      </c>
      <c r="C6621" t="str">
        <f t="shared" si="103"/>
        <v>28746</v>
      </c>
      <c r="D6621" t="s">
        <v>359</v>
      </c>
      <c r="E6621" t="s">
        <v>4555</v>
      </c>
      <c r="F6621" t="s">
        <v>4569</v>
      </c>
      <c r="G6621" s="144">
        <v>200.08152317999998</v>
      </c>
      <c r="H6621" t="str">
        <f>IF(VLOOKUP(A6621,$J$4:$K$19,2)="Y",IF(G6621&lt;='State Zip Codes'!$P$4,'State Zip Codes'!$P$3,IF(G6621&lt;='State Zip Codes'!$Q$4,'State Zip Codes'!$Q$3,IF(G6621&lt;='State Zip Codes'!$R$4,'State Zip Codes'!$R$3,IF(G6621&lt;='State Zip Codes'!$S$4,'State Zip Codes'!$S$3,IF(G6621&lt;='State Zip Codes'!$T$4,'State Zip Codes'!$T$3,"OUT OF TERRITORY"))))),$U$3)</f>
        <v>Zone 3</v>
      </c>
    </row>
    <row r="6622" spans="1:8" x14ac:dyDescent="0.25">
      <c r="A6622" t="s">
        <v>373</v>
      </c>
      <c r="B6622">
        <v>28756</v>
      </c>
      <c r="C6622" t="str">
        <f t="shared" si="103"/>
        <v>28756</v>
      </c>
      <c r="D6622" t="s">
        <v>359</v>
      </c>
      <c r="E6622" t="s">
        <v>763</v>
      </c>
      <c r="F6622" t="s">
        <v>4570</v>
      </c>
      <c r="G6622" s="144">
        <v>200.70289437</v>
      </c>
      <c r="H6622" t="str">
        <f>IF(VLOOKUP(A6622,$J$4:$K$19,2)="Y",IF(G6622&lt;='State Zip Codes'!$P$4,'State Zip Codes'!$P$3,IF(G6622&lt;='State Zip Codes'!$Q$4,'State Zip Codes'!$Q$3,IF(G6622&lt;='State Zip Codes'!$R$4,'State Zip Codes'!$R$3,IF(G6622&lt;='State Zip Codes'!$S$4,'State Zip Codes'!$S$3,IF(G6622&lt;='State Zip Codes'!$T$4,'State Zip Codes'!$T$3,"OUT OF TERRITORY"))))),$U$3)</f>
        <v>Zone 3</v>
      </c>
    </row>
    <row r="6623" spans="1:8" x14ac:dyDescent="0.25">
      <c r="A6623" t="s">
        <v>373</v>
      </c>
      <c r="B6623">
        <v>28705</v>
      </c>
      <c r="C6623" t="str">
        <f t="shared" si="103"/>
        <v>28705</v>
      </c>
      <c r="D6623" t="s">
        <v>359</v>
      </c>
      <c r="E6623" t="s">
        <v>2696</v>
      </c>
      <c r="F6623" t="s">
        <v>4571</v>
      </c>
      <c r="G6623" s="144">
        <v>201.94563674999998</v>
      </c>
      <c r="H6623" t="str">
        <f>IF(VLOOKUP(A6623,$J$4:$K$19,2)="Y",IF(G6623&lt;='State Zip Codes'!$P$4,'State Zip Codes'!$P$3,IF(G6623&lt;='State Zip Codes'!$Q$4,'State Zip Codes'!$Q$3,IF(G6623&lt;='State Zip Codes'!$R$4,'State Zip Codes'!$R$3,IF(G6623&lt;='State Zip Codes'!$S$4,'State Zip Codes'!$S$3,IF(G6623&lt;='State Zip Codes'!$T$4,'State Zip Codes'!$T$3,"OUT OF TERRITORY"))))),$U$3)</f>
        <v>Zone 3</v>
      </c>
    </row>
    <row r="6624" spans="1:8" x14ac:dyDescent="0.25">
      <c r="A6624" t="s">
        <v>373</v>
      </c>
      <c r="B6624">
        <v>28782</v>
      </c>
      <c r="C6624" t="str">
        <f t="shared" si="103"/>
        <v>28782</v>
      </c>
      <c r="D6624" t="s">
        <v>359</v>
      </c>
      <c r="E6624" t="s">
        <v>763</v>
      </c>
      <c r="F6624" t="s">
        <v>4572</v>
      </c>
      <c r="G6624" s="144">
        <v>202.56700794</v>
      </c>
      <c r="H6624" t="str">
        <f>IF(VLOOKUP(A6624,$J$4:$K$19,2)="Y",IF(G6624&lt;='State Zip Codes'!$P$4,'State Zip Codes'!$P$3,IF(G6624&lt;='State Zip Codes'!$Q$4,'State Zip Codes'!$Q$3,IF(G6624&lt;='State Zip Codes'!$R$4,'State Zip Codes'!$R$3,IF(G6624&lt;='State Zip Codes'!$S$4,'State Zip Codes'!$S$3,IF(G6624&lt;='State Zip Codes'!$T$4,'State Zip Codes'!$T$3,"OUT OF TERRITORY"))))),$U$3)</f>
        <v>Zone 3</v>
      </c>
    </row>
    <row r="6625" spans="1:8" x14ac:dyDescent="0.25">
      <c r="A6625" t="s">
        <v>373</v>
      </c>
      <c r="B6625">
        <v>28740</v>
      </c>
      <c r="C6625" t="str">
        <f t="shared" si="103"/>
        <v>28740</v>
      </c>
      <c r="D6625" t="s">
        <v>359</v>
      </c>
      <c r="E6625" t="s">
        <v>4573</v>
      </c>
      <c r="F6625" t="s">
        <v>4574</v>
      </c>
      <c r="G6625" s="144">
        <v>203.80975031999998</v>
      </c>
      <c r="H6625" t="str">
        <f>IF(VLOOKUP(A6625,$J$4:$K$19,2)="Y",IF(G6625&lt;='State Zip Codes'!$P$4,'State Zip Codes'!$P$3,IF(G6625&lt;='State Zip Codes'!$Q$4,'State Zip Codes'!$Q$3,IF(G6625&lt;='State Zip Codes'!$R$4,'State Zip Codes'!$R$3,IF(G6625&lt;='State Zip Codes'!$S$4,'State Zip Codes'!$S$3,IF(G6625&lt;='State Zip Codes'!$T$4,'State Zip Codes'!$T$3,"OUT OF TERRITORY"))))),$U$3)</f>
        <v>Zone 3</v>
      </c>
    </row>
    <row r="6626" spans="1:8" x14ac:dyDescent="0.25">
      <c r="A6626" t="s">
        <v>373</v>
      </c>
      <c r="B6626">
        <v>28711</v>
      </c>
      <c r="C6626" t="str">
        <f t="shared" si="103"/>
        <v>28711</v>
      </c>
      <c r="D6626" t="s">
        <v>359</v>
      </c>
      <c r="E6626" t="s">
        <v>2480</v>
      </c>
      <c r="F6626" t="s">
        <v>4575</v>
      </c>
      <c r="G6626" s="144">
        <v>204.43112151</v>
      </c>
      <c r="H6626" t="str">
        <f>IF(VLOOKUP(A6626,$J$4:$K$19,2)="Y",IF(G6626&lt;='State Zip Codes'!$P$4,'State Zip Codes'!$P$3,IF(G6626&lt;='State Zip Codes'!$Q$4,'State Zip Codes'!$Q$3,IF(G6626&lt;='State Zip Codes'!$R$4,'State Zip Codes'!$R$3,IF(G6626&lt;='State Zip Codes'!$S$4,'State Zip Codes'!$S$3,IF(G6626&lt;='State Zip Codes'!$T$4,'State Zip Codes'!$T$3,"OUT OF TERRITORY"))))),$U$3)</f>
        <v>Zone 3</v>
      </c>
    </row>
    <row r="6627" spans="1:8" x14ac:dyDescent="0.25">
      <c r="A6627" t="s">
        <v>373</v>
      </c>
      <c r="B6627">
        <v>28714</v>
      </c>
      <c r="C6627" t="str">
        <f t="shared" si="103"/>
        <v>28714</v>
      </c>
      <c r="D6627" t="s">
        <v>359</v>
      </c>
      <c r="E6627" t="s">
        <v>4573</v>
      </c>
      <c r="F6627" t="s">
        <v>3527</v>
      </c>
      <c r="G6627" s="144">
        <v>205.67386388999998</v>
      </c>
      <c r="H6627" t="str">
        <f>IF(VLOOKUP(A6627,$J$4:$K$19,2)="Y",IF(G6627&lt;='State Zip Codes'!$P$4,'State Zip Codes'!$P$3,IF(G6627&lt;='State Zip Codes'!$Q$4,'State Zip Codes'!$Q$3,IF(G6627&lt;='State Zip Codes'!$R$4,'State Zip Codes'!$R$3,IF(G6627&lt;='State Zip Codes'!$S$4,'State Zip Codes'!$S$3,IF(G6627&lt;='State Zip Codes'!$T$4,'State Zip Codes'!$T$3,"OUT OF TERRITORY"))))),$U$3)</f>
        <v>Zone 3</v>
      </c>
    </row>
    <row r="6628" spans="1:8" x14ac:dyDescent="0.25">
      <c r="A6628" t="s">
        <v>373</v>
      </c>
      <c r="B6628">
        <v>28735</v>
      </c>
      <c r="C6628" t="str">
        <f t="shared" si="103"/>
        <v>28735</v>
      </c>
      <c r="D6628" t="s">
        <v>359</v>
      </c>
      <c r="E6628" t="s">
        <v>398</v>
      </c>
      <c r="F6628" t="s">
        <v>4576</v>
      </c>
      <c r="G6628" s="144">
        <v>209.40209102999998</v>
      </c>
      <c r="H6628" t="str">
        <f>IF(VLOOKUP(A6628,$J$4:$K$19,2)="Y",IF(G6628&lt;='State Zip Codes'!$P$4,'State Zip Codes'!$P$3,IF(G6628&lt;='State Zip Codes'!$Q$4,'State Zip Codes'!$Q$3,IF(G6628&lt;='State Zip Codes'!$R$4,'State Zip Codes'!$R$3,IF(G6628&lt;='State Zip Codes'!$S$4,'State Zip Codes'!$S$3,IF(G6628&lt;='State Zip Codes'!$T$4,'State Zip Codes'!$T$3,"OUT OF TERRITORY"))))),$U$3)</f>
        <v>Zone 3</v>
      </c>
    </row>
    <row r="6629" spans="1:8" x14ac:dyDescent="0.25">
      <c r="A6629" t="s">
        <v>373</v>
      </c>
      <c r="B6629">
        <v>28773</v>
      </c>
      <c r="C6629" t="str">
        <f t="shared" si="103"/>
        <v>28773</v>
      </c>
      <c r="D6629" t="s">
        <v>359</v>
      </c>
      <c r="E6629" t="s">
        <v>763</v>
      </c>
      <c r="F6629" t="s">
        <v>4577</v>
      </c>
      <c r="G6629" s="144">
        <v>210.02346222</v>
      </c>
      <c r="H6629" t="str">
        <f>IF(VLOOKUP(A6629,$J$4:$K$19,2)="Y",IF(G6629&lt;='State Zip Codes'!$P$4,'State Zip Codes'!$P$3,IF(G6629&lt;='State Zip Codes'!$Q$4,'State Zip Codes'!$Q$3,IF(G6629&lt;='State Zip Codes'!$R$4,'State Zip Codes'!$R$3,IF(G6629&lt;='State Zip Codes'!$S$4,'State Zip Codes'!$S$3,IF(G6629&lt;='State Zip Codes'!$T$4,'State Zip Codes'!$T$3,"OUT OF TERRITORY"))))),$U$3)</f>
        <v>Zone 3</v>
      </c>
    </row>
    <row r="6630" spans="1:8" x14ac:dyDescent="0.25">
      <c r="A6630" t="s">
        <v>373</v>
      </c>
      <c r="B6630">
        <v>28730</v>
      </c>
      <c r="C6630" t="str">
        <f t="shared" si="103"/>
        <v>28730</v>
      </c>
      <c r="D6630" t="s">
        <v>359</v>
      </c>
      <c r="E6630" t="s">
        <v>2480</v>
      </c>
      <c r="F6630" t="s">
        <v>2004</v>
      </c>
      <c r="G6630" s="144">
        <v>210.64483340999999</v>
      </c>
      <c r="H6630" t="str">
        <f>IF(VLOOKUP(A6630,$J$4:$K$19,2)="Y",IF(G6630&lt;='State Zip Codes'!$P$4,'State Zip Codes'!$P$3,IF(G6630&lt;='State Zip Codes'!$Q$4,'State Zip Codes'!$Q$3,IF(G6630&lt;='State Zip Codes'!$R$4,'State Zip Codes'!$R$3,IF(G6630&lt;='State Zip Codes'!$S$4,'State Zip Codes'!$S$3,IF(G6630&lt;='State Zip Codes'!$T$4,'State Zip Codes'!$T$3,"OUT OF TERRITORY"))))),$U$3)</f>
        <v>Zone 3</v>
      </c>
    </row>
    <row r="6631" spans="1:8" x14ac:dyDescent="0.25">
      <c r="A6631" t="s">
        <v>373</v>
      </c>
      <c r="B6631">
        <v>28709</v>
      </c>
      <c r="C6631" t="str">
        <f t="shared" si="103"/>
        <v>28709</v>
      </c>
      <c r="D6631" t="s">
        <v>359</v>
      </c>
      <c r="E6631" t="s">
        <v>2480</v>
      </c>
      <c r="F6631" t="s">
        <v>4578</v>
      </c>
      <c r="G6631" s="144">
        <v>211.26620459999998</v>
      </c>
      <c r="H6631" t="str">
        <f>IF(VLOOKUP(A6631,$J$4:$K$19,2)="Y",IF(G6631&lt;='State Zip Codes'!$P$4,'State Zip Codes'!$P$3,IF(G6631&lt;='State Zip Codes'!$Q$4,'State Zip Codes'!$Q$3,IF(G6631&lt;='State Zip Codes'!$R$4,'State Zip Codes'!$R$3,IF(G6631&lt;='State Zip Codes'!$S$4,'State Zip Codes'!$S$3,IF(G6631&lt;='State Zip Codes'!$T$4,'State Zip Codes'!$T$3,"OUT OF TERRITORY"))))),$U$3)</f>
        <v>Zone 3</v>
      </c>
    </row>
    <row r="6632" spans="1:8" x14ac:dyDescent="0.25">
      <c r="A6632" t="s">
        <v>373</v>
      </c>
      <c r="B6632">
        <v>28778</v>
      </c>
      <c r="C6632" t="str">
        <f t="shared" si="103"/>
        <v>28778</v>
      </c>
      <c r="D6632" t="s">
        <v>359</v>
      </c>
      <c r="E6632" t="s">
        <v>2480</v>
      </c>
      <c r="F6632" t="s">
        <v>4579</v>
      </c>
      <c r="G6632" s="144">
        <v>211.88757579</v>
      </c>
      <c r="H6632" t="str">
        <f>IF(VLOOKUP(A6632,$J$4:$K$19,2)="Y",IF(G6632&lt;='State Zip Codes'!$P$4,'State Zip Codes'!$P$3,IF(G6632&lt;='State Zip Codes'!$Q$4,'State Zip Codes'!$Q$3,IF(G6632&lt;='State Zip Codes'!$R$4,'State Zip Codes'!$R$3,IF(G6632&lt;='State Zip Codes'!$S$4,'State Zip Codes'!$S$3,IF(G6632&lt;='State Zip Codes'!$T$4,'State Zip Codes'!$T$3,"OUT OF TERRITORY"))))),$U$3)</f>
        <v>Zone 3</v>
      </c>
    </row>
    <row r="6633" spans="1:8" x14ac:dyDescent="0.25">
      <c r="A6633" t="s">
        <v>373</v>
      </c>
      <c r="B6633">
        <v>28792</v>
      </c>
      <c r="C6633" t="str">
        <f t="shared" si="103"/>
        <v>28792</v>
      </c>
      <c r="D6633" t="s">
        <v>359</v>
      </c>
      <c r="E6633" t="s">
        <v>398</v>
      </c>
      <c r="F6633" t="s">
        <v>4580</v>
      </c>
      <c r="G6633" s="144">
        <v>211.88757579</v>
      </c>
      <c r="H6633" t="str">
        <f>IF(VLOOKUP(A6633,$J$4:$K$19,2)="Y",IF(G6633&lt;='State Zip Codes'!$P$4,'State Zip Codes'!$P$3,IF(G6633&lt;='State Zip Codes'!$Q$4,'State Zip Codes'!$Q$3,IF(G6633&lt;='State Zip Codes'!$R$4,'State Zip Codes'!$R$3,IF(G6633&lt;='State Zip Codes'!$S$4,'State Zip Codes'!$S$3,IF(G6633&lt;='State Zip Codes'!$T$4,'State Zip Codes'!$T$3,"OUT OF TERRITORY"))))),$U$3)</f>
        <v>Zone 3</v>
      </c>
    </row>
    <row r="6634" spans="1:8" x14ac:dyDescent="0.25">
      <c r="A6634" t="s">
        <v>373</v>
      </c>
      <c r="B6634">
        <v>28731</v>
      </c>
      <c r="C6634" t="str">
        <f t="shared" si="103"/>
        <v>28731</v>
      </c>
      <c r="D6634" t="s">
        <v>359</v>
      </c>
      <c r="E6634" t="s">
        <v>398</v>
      </c>
      <c r="F6634" t="s">
        <v>2194</v>
      </c>
      <c r="G6634" s="144">
        <v>213.75168936</v>
      </c>
      <c r="H6634" t="str">
        <f>IF(VLOOKUP(A6634,$J$4:$K$19,2)="Y",IF(G6634&lt;='State Zip Codes'!$P$4,'State Zip Codes'!$P$3,IF(G6634&lt;='State Zip Codes'!$Q$4,'State Zip Codes'!$Q$3,IF(G6634&lt;='State Zip Codes'!$R$4,'State Zip Codes'!$R$3,IF(G6634&lt;='State Zip Codes'!$S$4,'State Zip Codes'!$S$3,IF(G6634&lt;='State Zip Codes'!$T$4,'State Zip Codes'!$T$3,"OUT OF TERRITORY"))))),$U$3)</f>
        <v>Zone 3</v>
      </c>
    </row>
    <row r="6635" spans="1:8" x14ac:dyDescent="0.25">
      <c r="A6635" t="s">
        <v>373</v>
      </c>
      <c r="B6635">
        <v>28726</v>
      </c>
      <c r="C6635" t="str">
        <f t="shared" si="103"/>
        <v>28726</v>
      </c>
      <c r="D6635" t="s">
        <v>359</v>
      </c>
      <c r="E6635" t="s">
        <v>398</v>
      </c>
      <c r="F6635" t="s">
        <v>4581</v>
      </c>
      <c r="G6635" s="144">
        <v>215.61580293</v>
      </c>
      <c r="H6635" t="str">
        <f>IF(VLOOKUP(A6635,$J$4:$K$19,2)="Y",IF(G6635&lt;='State Zip Codes'!$P$4,'State Zip Codes'!$P$3,IF(G6635&lt;='State Zip Codes'!$Q$4,'State Zip Codes'!$Q$3,IF(G6635&lt;='State Zip Codes'!$R$4,'State Zip Codes'!$R$3,IF(G6635&lt;='State Zip Codes'!$S$4,'State Zip Codes'!$S$3,IF(G6635&lt;='State Zip Codes'!$T$4,'State Zip Codes'!$T$3,"OUT OF TERRITORY"))))),$U$3)</f>
        <v>Zone 3</v>
      </c>
    </row>
    <row r="6636" spans="1:8" x14ac:dyDescent="0.25">
      <c r="A6636" t="s">
        <v>373</v>
      </c>
      <c r="B6636">
        <v>28805</v>
      </c>
      <c r="C6636" t="str">
        <f t="shared" si="103"/>
        <v>28805</v>
      </c>
      <c r="D6636" t="s">
        <v>359</v>
      </c>
      <c r="E6636" t="s">
        <v>2480</v>
      </c>
      <c r="F6636" t="s">
        <v>4582</v>
      </c>
      <c r="G6636" s="144">
        <v>215.61580293</v>
      </c>
      <c r="H6636" t="str">
        <f>IF(VLOOKUP(A6636,$J$4:$K$19,2)="Y",IF(G6636&lt;='State Zip Codes'!$P$4,'State Zip Codes'!$P$3,IF(G6636&lt;='State Zip Codes'!$Q$4,'State Zip Codes'!$Q$3,IF(G6636&lt;='State Zip Codes'!$R$4,'State Zip Codes'!$R$3,IF(G6636&lt;='State Zip Codes'!$S$4,'State Zip Codes'!$S$3,IF(G6636&lt;='State Zip Codes'!$T$4,'State Zip Codes'!$T$3,"OUT OF TERRITORY"))))),$U$3)</f>
        <v>Zone 3</v>
      </c>
    </row>
    <row r="6637" spans="1:8" x14ac:dyDescent="0.25">
      <c r="A6637" t="s">
        <v>373</v>
      </c>
      <c r="B6637">
        <v>28754</v>
      </c>
      <c r="C6637" t="str">
        <f t="shared" si="103"/>
        <v>28754</v>
      </c>
      <c r="D6637" t="s">
        <v>359</v>
      </c>
      <c r="E6637" t="s">
        <v>1071</v>
      </c>
      <c r="F6637" t="s">
        <v>4583</v>
      </c>
      <c r="G6637" s="144">
        <v>216.85854530999998</v>
      </c>
      <c r="H6637" t="str">
        <f>IF(VLOOKUP(A6637,$J$4:$K$19,2)="Y",IF(G6637&lt;='State Zip Codes'!$P$4,'State Zip Codes'!$P$3,IF(G6637&lt;='State Zip Codes'!$Q$4,'State Zip Codes'!$Q$3,IF(G6637&lt;='State Zip Codes'!$R$4,'State Zip Codes'!$R$3,IF(G6637&lt;='State Zip Codes'!$S$4,'State Zip Codes'!$S$3,IF(G6637&lt;='State Zip Codes'!$T$4,'State Zip Codes'!$T$3,"OUT OF TERRITORY"))))),$U$3)</f>
        <v>Zone 3</v>
      </c>
    </row>
    <row r="6638" spans="1:8" x14ac:dyDescent="0.25">
      <c r="A6638" t="s">
        <v>373</v>
      </c>
      <c r="B6638">
        <v>28732</v>
      </c>
      <c r="C6638" t="str">
        <f t="shared" si="103"/>
        <v>28732</v>
      </c>
      <c r="D6638" t="s">
        <v>359</v>
      </c>
      <c r="E6638" t="s">
        <v>398</v>
      </c>
      <c r="F6638" t="s">
        <v>4584</v>
      </c>
      <c r="G6638" s="144">
        <v>216.85854530999998</v>
      </c>
      <c r="H6638" t="str">
        <f>IF(VLOOKUP(A6638,$J$4:$K$19,2)="Y",IF(G6638&lt;='State Zip Codes'!$P$4,'State Zip Codes'!$P$3,IF(G6638&lt;='State Zip Codes'!$Q$4,'State Zip Codes'!$Q$3,IF(G6638&lt;='State Zip Codes'!$R$4,'State Zip Codes'!$R$3,IF(G6638&lt;='State Zip Codes'!$S$4,'State Zip Codes'!$S$3,IF(G6638&lt;='State Zip Codes'!$T$4,'State Zip Codes'!$T$3,"OUT OF TERRITORY"))))),$U$3)</f>
        <v>Zone 3</v>
      </c>
    </row>
    <row r="6639" spans="1:8" x14ac:dyDescent="0.25">
      <c r="A6639" t="s">
        <v>373</v>
      </c>
      <c r="B6639">
        <v>28787</v>
      </c>
      <c r="C6639" t="str">
        <f t="shared" si="103"/>
        <v>28787</v>
      </c>
      <c r="D6639" t="s">
        <v>359</v>
      </c>
      <c r="E6639" t="s">
        <v>2480</v>
      </c>
      <c r="F6639" t="s">
        <v>4585</v>
      </c>
      <c r="G6639" s="144">
        <v>217.47991649999997</v>
      </c>
      <c r="H6639" t="str">
        <f>IF(VLOOKUP(A6639,$J$4:$K$19,2)="Y",IF(G6639&lt;='State Zip Codes'!$P$4,'State Zip Codes'!$P$3,IF(G6639&lt;='State Zip Codes'!$Q$4,'State Zip Codes'!$Q$3,IF(G6639&lt;='State Zip Codes'!$R$4,'State Zip Codes'!$R$3,IF(G6639&lt;='State Zip Codes'!$S$4,'State Zip Codes'!$S$3,IF(G6639&lt;='State Zip Codes'!$T$4,'State Zip Codes'!$T$3,"OUT OF TERRITORY"))))),$U$3)</f>
        <v>Zone 3</v>
      </c>
    </row>
    <row r="6640" spans="1:8" x14ac:dyDescent="0.25">
      <c r="A6640" t="s">
        <v>373</v>
      </c>
      <c r="B6640">
        <v>28803</v>
      </c>
      <c r="C6640" t="str">
        <f t="shared" si="103"/>
        <v>28803</v>
      </c>
      <c r="D6640" t="s">
        <v>359</v>
      </c>
      <c r="E6640" t="s">
        <v>2480</v>
      </c>
      <c r="F6640" t="s">
        <v>4582</v>
      </c>
      <c r="G6640" s="144">
        <v>218.72265887999998</v>
      </c>
      <c r="H6640" t="str">
        <f>IF(VLOOKUP(A6640,$J$4:$K$19,2)="Y",IF(G6640&lt;='State Zip Codes'!$P$4,'State Zip Codes'!$P$3,IF(G6640&lt;='State Zip Codes'!$Q$4,'State Zip Codes'!$Q$3,IF(G6640&lt;='State Zip Codes'!$R$4,'State Zip Codes'!$R$3,IF(G6640&lt;='State Zip Codes'!$S$4,'State Zip Codes'!$S$3,IF(G6640&lt;='State Zip Codes'!$T$4,'State Zip Codes'!$T$3,"OUT OF TERRITORY"))))),$U$3)</f>
        <v>Zone 3</v>
      </c>
    </row>
    <row r="6641" spans="1:8" x14ac:dyDescent="0.25">
      <c r="A6641" t="s">
        <v>373</v>
      </c>
      <c r="B6641">
        <v>28791</v>
      </c>
      <c r="C6641" t="str">
        <f t="shared" si="103"/>
        <v>28791</v>
      </c>
      <c r="D6641" t="s">
        <v>359</v>
      </c>
      <c r="E6641" t="s">
        <v>398</v>
      </c>
      <c r="F6641" t="s">
        <v>4580</v>
      </c>
      <c r="G6641" s="144">
        <v>219.34403006999997</v>
      </c>
      <c r="H6641" t="str">
        <f>IF(VLOOKUP(A6641,$J$4:$K$19,2)="Y",IF(G6641&lt;='State Zip Codes'!$P$4,'State Zip Codes'!$P$3,IF(G6641&lt;='State Zip Codes'!$Q$4,'State Zip Codes'!$Q$3,IF(G6641&lt;='State Zip Codes'!$R$4,'State Zip Codes'!$R$3,IF(G6641&lt;='State Zip Codes'!$S$4,'State Zip Codes'!$S$3,IF(G6641&lt;='State Zip Codes'!$T$4,'State Zip Codes'!$T$3,"OUT OF TERRITORY"))))),$U$3)</f>
        <v>Zone 3</v>
      </c>
    </row>
    <row r="6642" spans="1:8" x14ac:dyDescent="0.25">
      <c r="A6642" t="s">
        <v>373</v>
      </c>
      <c r="B6642">
        <v>28790</v>
      </c>
      <c r="C6642" t="str">
        <f t="shared" si="103"/>
        <v>28790</v>
      </c>
      <c r="D6642" t="s">
        <v>359</v>
      </c>
      <c r="E6642" t="s">
        <v>398</v>
      </c>
      <c r="F6642" t="s">
        <v>4586</v>
      </c>
      <c r="G6642" s="144">
        <v>219.96540125999999</v>
      </c>
      <c r="H6642" t="str">
        <f>IF(VLOOKUP(A6642,$J$4:$K$19,2)="Y",IF(G6642&lt;='State Zip Codes'!$P$4,'State Zip Codes'!$P$3,IF(G6642&lt;='State Zip Codes'!$Q$4,'State Zip Codes'!$Q$3,IF(G6642&lt;='State Zip Codes'!$R$4,'State Zip Codes'!$R$3,IF(G6642&lt;='State Zip Codes'!$S$4,'State Zip Codes'!$S$3,IF(G6642&lt;='State Zip Codes'!$T$4,'State Zip Codes'!$T$3,"OUT OF TERRITORY"))))),$U$3)</f>
        <v>Zone 3</v>
      </c>
    </row>
    <row r="6643" spans="1:8" x14ac:dyDescent="0.25">
      <c r="A6643" t="s">
        <v>373</v>
      </c>
      <c r="B6643">
        <v>28804</v>
      </c>
      <c r="C6643" t="str">
        <f t="shared" si="103"/>
        <v>28804</v>
      </c>
      <c r="D6643" t="s">
        <v>359</v>
      </c>
      <c r="E6643" t="s">
        <v>2480</v>
      </c>
      <c r="F6643" t="s">
        <v>4582</v>
      </c>
      <c r="G6643" s="144">
        <v>219.96540125999999</v>
      </c>
      <c r="H6643" t="str">
        <f>IF(VLOOKUP(A6643,$J$4:$K$19,2)="Y",IF(G6643&lt;='State Zip Codes'!$P$4,'State Zip Codes'!$P$3,IF(G6643&lt;='State Zip Codes'!$Q$4,'State Zip Codes'!$Q$3,IF(G6643&lt;='State Zip Codes'!$R$4,'State Zip Codes'!$R$3,IF(G6643&lt;='State Zip Codes'!$S$4,'State Zip Codes'!$S$3,IF(G6643&lt;='State Zip Codes'!$T$4,'State Zip Codes'!$T$3,"OUT OF TERRITORY"))))),$U$3)</f>
        <v>Zone 3</v>
      </c>
    </row>
    <row r="6644" spans="1:8" x14ac:dyDescent="0.25">
      <c r="A6644" t="s">
        <v>373</v>
      </c>
      <c r="B6644">
        <v>28810</v>
      </c>
      <c r="C6644" t="str">
        <f t="shared" si="103"/>
        <v>28810</v>
      </c>
      <c r="D6644" t="s">
        <v>359</v>
      </c>
      <c r="E6644" t="s">
        <v>2480</v>
      </c>
      <c r="F6644" t="s">
        <v>4582</v>
      </c>
      <c r="G6644" s="144">
        <v>219.96540125999999</v>
      </c>
      <c r="H6644" t="str">
        <f>IF(VLOOKUP(A6644,$J$4:$K$19,2)="Y",IF(G6644&lt;='State Zip Codes'!$P$4,'State Zip Codes'!$P$3,IF(G6644&lt;='State Zip Codes'!$Q$4,'State Zip Codes'!$Q$3,IF(G6644&lt;='State Zip Codes'!$R$4,'State Zip Codes'!$R$3,IF(G6644&lt;='State Zip Codes'!$S$4,'State Zip Codes'!$S$3,IF(G6644&lt;='State Zip Codes'!$T$4,'State Zip Codes'!$T$3,"OUT OF TERRITORY"))))),$U$3)</f>
        <v>Zone 3</v>
      </c>
    </row>
    <row r="6645" spans="1:8" x14ac:dyDescent="0.25">
      <c r="A6645" t="s">
        <v>373</v>
      </c>
      <c r="B6645">
        <v>28801</v>
      </c>
      <c r="C6645" t="str">
        <f t="shared" si="103"/>
        <v>28801</v>
      </c>
      <c r="D6645" t="s">
        <v>359</v>
      </c>
      <c r="E6645" t="s">
        <v>2480</v>
      </c>
      <c r="F6645" t="s">
        <v>4582</v>
      </c>
      <c r="G6645" s="144">
        <v>220.58677244999998</v>
      </c>
      <c r="H6645" t="str">
        <f>IF(VLOOKUP(A6645,$J$4:$K$19,2)="Y",IF(G6645&lt;='State Zip Codes'!$P$4,'State Zip Codes'!$P$3,IF(G6645&lt;='State Zip Codes'!$Q$4,'State Zip Codes'!$Q$3,IF(G6645&lt;='State Zip Codes'!$R$4,'State Zip Codes'!$R$3,IF(G6645&lt;='State Zip Codes'!$S$4,'State Zip Codes'!$S$3,IF(G6645&lt;='State Zip Codes'!$T$4,'State Zip Codes'!$T$3,"OUT OF TERRITORY"))))),$U$3)</f>
        <v>Zone 3</v>
      </c>
    </row>
    <row r="6646" spans="1:8" x14ac:dyDescent="0.25">
      <c r="A6646" t="s">
        <v>373</v>
      </c>
      <c r="B6646">
        <v>28739</v>
      </c>
      <c r="C6646" t="str">
        <f t="shared" si="103"/>
        <v>28739</v>
      </c>
      <c r="D6646" t="s">
        <v>359</v>
      </c>
      <c r="E6646" t="s">
        <v>398</v>
      </c>
      <c r="F6646" t="s">
        <v>4580</v>
      </c>
      <c r="G6646" s="144">
        <v>221.82951482999999</v>
      </c>
      <c r="H6646" t="str">
        <f>IF(VLOOKUP(A6646,$J$4:$K$19,2)="Y",IF(G6646&lt;='State Zip Codes'!$P$4,'State Zip Codes'!$P$3,IF(G6646&lt;='State Zip Codes'!$Q$4,'State Zip Codes'!$Q$3,IF(G6646&lt;='State Zip Codes'!$R$4,'State Zip Codes'!$R$3,IF(G6646&lt;='State Zip Codes'!$S$4,'State Zip Codes'!$S$3,IF(G6646&lt;='State Zip Codes'!$T$4,'State Zip Codes'!$T$3,"OUT OF TERRITORY"))))),$U$3)</f>
        <v>Zone 3</v>
      </c>
    </row>
    <row r="6647" spans="1:8" x14ac:dyDescent="0.25">
      <c r="A6647" t="s">
        <v>373</v>
      </c>
      <c r="B6647">
        <v>28704</v>
      </c>
      <c r="C6647" t="str">
        <f t="shared" si="103"/>
        <v>28704</v>
      </c>
      <c r="D6647" t="s">
        <v>359</v>
      </c>
      <c r="E6647" t="s">
        <v>2480</v>
      </c>
      <c r="F6647" t="s">
        <v>4587</v>
      </c>
      <c r="G6647" s="144">
        <v>222.45088601999998</v>
      </c>
      <c r="H6647" t="str">
        <f>IF(VLOOKUP(A6647,$J$4:$K$19,2)="Y",IF(G6647&lt;='State Zip Codes'!$P$4,'State Zip Codes'!$P$3,IF(G6647&lt;='State Zip Codes'!$Q$4,'State Zip Codes'!$Q$3,IF(G6647&lt;='State Zip Codes'!$R$4,'State Zip Codes'!$R$3,IF(G6647&lt;='State Zip Codes'!$S$4,'State Zip Codes'!$S$3,IF(G6647&lt;='State Zip Codes'!$T$4,'State Zip Codes'!$T$3,"OUT OF TERRITORY"))))),$U$3)</f>
        <v>Zone 3</v>
      </c>
    </row>
    <row r="6648" spans="1:8" x14ac:dyDescent="0.25">
      <c r="A6648" t="s">
        <v>373</v>
      </c>
      <c r="B6648">
        <v>28806</v>
      </c>
      <c r="C6648" t="str">
        <f t="shared" si="103"/>
        <v>28806</v>
      </c>
      <c r="D6648" t="s">
        <v>359</v>
      </c>
      <c r="E6648" t="s">
        <v>2480</v>
      </c>
      <c r="F6648" t="s">
        <v>4582</v>
      </c>
      <c r="G6648" s="144">
        <v>223.69362839999999</v>
      </c>
      <c r="H6648" t="str">
        <f>IF(VLOOKUP(A6648,$J$4:$K$19,2)="Y",IF(G6648&lt;='State Zip Codes'!$P$4,'State Zip Codes'!$P$3,IF(G6648&lt;='State Zip Codes'!$Q$4,'State Zip Codes'!$Q$3,IF(G6648&lt;='State Zip Codes'!$R$4,'State Zip Codes'!$R$3,IF(G6648&lt;='State Zip Codes'!$S$4,'State Zip Codes'!$S$3,IF(G6648&lt;='State Zip Codes'!$T$4,'State Zip Codes'!$T$3,"OUT OF TERRITORY"))))),$U$3)</f>
        <v>Zone 3</v>
      </c>
    </row>
    <row r="6649" spans="1:8" x14ac:dyDescent="0.25">
      <c r="A6649" t="s">
        <v>373</v>
      </c>
      <c r="B6649">
        <v>28759</v>
      </c>
      <c r="C6649" t="str">
        <f t="shared" si="103"/>
        <v>28759</v>
      </c>
      <c r="D6649" t="s">
        <v>359</v>
      </c>
      <c r="E6649" t="s">
        <v>398</v>
      </c>
      <c r="F6649" t="s">
        <v>4588</v>
      </c>
      <c r="G6649" s="144">
        <v>224.31499958999999</v>
      </c>
      <c r="H6649" t="str">
        <f>IF(VLOOKUP(A6649,$J$4:$K$19,2)="Y",IF(G6649&lt;='State Zip Codes'!$P$4,'State Zip Codes'!$P$3,IF(G6649&lt;='State Zip Codes'!$Q$4,'State Zip Codes'!$Q$3,IF(G6649&lt;='State Zip Codes'!$R$4,'State Zip Codes'!$R$3,IF(G6649&lt;='State Zip Codes'!$S$4,'State Zip Codes'!$S$3,IF(G6649&lt;='State Zip Codes'!$T$4,'State Zip Codes'!$T$3,"OUT OF TERRITORY"))))),$U$3)</f>
        <v>Zone 3</v>
      </c>
    </row>
    <row r="6650" spans="1:8" x14ac:dyDescent="0.25">
      <c r="A6650" t="s">
        <v>373</v>
      </c>
      <c r="B6650">
        <v>28729</v>
      </c>
      <c r="C6650" t="str">
        <f t="shared" si="103"/>
        <v>28729</v>
      </c>
      <c r="D6650" t="s">
        <v>359</v>
      </c>
      <c r="E6650" t="s">
        <v>398</v>
      </c>
      <c r="F6650" t="s">
        <v>4589</v>
      </c>
      <c r="G6650" s="144">
        <v>224.93637077999998</v>
      </c>
      <c r="H6650" t="str">
        <f>IF(VLOOKUP(A6650,$J$4:$K$19,2)="Y",IF(G6650&lt;='State Zip Codes'!$P$4,'State Zip Codes'!$P$3,IF(G6650&lt;='State Zip Codes'!$Q$4,'State Zip Codes'!$Q$3,IF(G6650&lt;='State Zip Codes'!$R$4,'State Zip Codes'!$R$3,IF(G6650&lt;='State Zip Codes'!$S$4,'State Zip Codes'!$S$3,IF(G6650&lt;='State Zip Codes'!$T$4,'State Zip Codes'!$T$3,"OUT OF TERRITORY"))))),$U$3)</f>
        <v>Zone 3</v>
      </c>
    </row>
    <row r="6651" spans="1:8" x14ac:dyDescent="0.25">
      <c r="A6651" t="s">
        <v>373</v>
      </c>
      <c r="B6651">
        <v>28701</v>
      </c>
      <c r="C6651" t="str">
        <f t="shared" si="103"/>
        <v>28701</v>
      </c>
      <c r="D6651" t="s">
        <v>359</v>
      </c>
      <c r="E6651" t="s">
        <v>2480</v>
      </c>
      <c r="F6651" t="s">
        <v>2147</v>
      </c>
      <c r="G6651" s="144">
        <v>224.93637077999998</v>
      </c>
      <c r="H6651" t="str">
        <f>IF(VLOOKUP(A6651,$J$4:$K$19,2)="Y",IF(G6651&lt;='State Zip Codes'!$P$4,'State Zip Codes'!$P$3,IF(G6651&lt;='State Zip Codes'!$Q$4,'State Zip Codes'!$Q$3,IF(G6651&lt;='State Zip Codes'!$R$4,'State Zip Codes'!$R$3,IF(G6651&lt;='State Zip Codes'!$S$4,'State Zip Codes'!$S$3,IF(G6651&lt;='State Zip Codes'!$T$4,'State Zip Codes'!$T$3,"OUT OF TERRITORY"))))),$U$3)</f>
        <v>Zone 3</v>
      </c>
    </row>
    <row r="6652" spans="1:8" x14ac:dyDescent="0.25">
      <c r="A6652" t="s">
        <v>373</v>
      </c>
      <c r="B6652">
        <v>28742</v>
      </c>
      <c r="C6652" t="str">
        <f t="shared" si="103"/>
        <v>28742</v>
      </c>
      <c r="D6652" t="s">
        <v>359</v>
      </c>
      <c r="E6652" t="s">
        <v>398</v>
      </c>
      <c r="F6652" t="s">
        <v>4590</v>
      </c>
      <c r="G6652" s="144">
        <v>226.80048434999998</v>
      </c>
      <c r="H6652" t="str">
        <f>IF(VLOOKUP(A6652,$J$4:$K$19,2)="Y",IF(G6652&lt;='State Zip Codes'!$P$4,'State Zip Codes'!$P$3,IF(G6652&lt;='State Zip Codes'!$Q$4,'State Zip Codes'!$Q$3,IF(G6652&lt;='State Zip Codes'!$R$4,'State Zip Codes'!$R$3,IF(G6652&lt;='State Zip Codes'!$S$4,'State Zip Codes'!$S$3,IF(G6652&lt;='State Zip Codes'!$T$4,'State Zip Codes'!$T$3,"OUT OF TERRITORY"))))),$U$3)</f>
        <v>Zone 3</v>
      </c>
    </row>
    <row r="6653" spans="1:8" x14ac:dyDescent="0.25">
      <c r="A6653" t="s">
        <v>373</v>
      </c>
      <c r="B6653">
        <v>28766</v>
      </c>
      <c r="C6653" t="str">
        <f t="shared" si="103"/>
        <v>28766</v>
      </c>
      <c r="D6653" t="s">
        <v>359</v>
      </c>
      <c r="E6653" t="s">
        <v>4591</v>
      </c>
      <c r="F6653" t="s">
        <v>533</v>
      </c>
      <c r="G6653" s="144">
        <v>226.80048434999998</v>
      </c>
      <c r="H6653" t="str">
        <f>IF(VLOOKUP(A6653,$J$4:$K$19,2)="Y",IF(G6653&lt;='State Zip Codes'!$P$4,'State Zip Codes'!$P$3,IF(G6653&lt;='State Zip Codes'!$Q$4,'State Zip Codes'!$Q$3,IF(G6653&lt;='State Zip Codes'!$R$4,'State Zip Codes'!$R$3,IF(G6653&lt;='State Zip Codes'!$S$4,'State Zip Codes'!$S$3,IF(G6653&lt;='State Zip Codes'!$T$4,'State Zip Codes'!$T$3,"OUT OF TERRITORY"))))),$U$3)</f>
        <v>Zone 3</v>
      </c>
    </row>
    <row r="6654" spans="1:8" x14ac:dyDescent="0.25">
      <c r="A6654" t="s">
        <v>373</v>
      </c>
      <c r="B6654">
        <v>28753</v>
      </c>
      <c r="C6654" t="str">
        <f t="shared" si="103"/>
        <v>28753</v>
      </c>
      <c r="D6654" t="s">
        <v>359</v>
      </c>
      <c r="E6654" t="s">
        <v>1071</v>
      </c>
      <c r="F6654" t="s">
        <v>1733</v>
      </c>
      <c r="G6654" s="144">
        <v>228.04322672999999</v>
      </c>
      <c r="H6654" t="str">
        <f>IF(VLOOKUP(A6654,$J$4:$K$19,2)="Y",IF(G6654&lt;='State Zip Codes'!$P$4,'State Zip Codes'!$P$3,IF(G6654&lt;='State Zip Codes'!$Q$4,'State Zip Codes'!$Q$3,IF(G6654&lt;='State Zip Codes'!$R$4,'State Zip Codes'!$R$3,IF(G6654&lt;='State Zip Codes'!$S$4,'State Zip Codes'!$S$3,IF(G6654&lt;='State Zip Codes'!$T$4,'State Zip Codes'!$T$3,"OUT OF TERRITORY"))))),$U$3)</f>
        <v>Zone 3</v>
      </c>
    </row>
    <row r="6655" spans="1:8" x14ac:dyDescent="0.25">
      <c r="A6655" t="s">
        <v>373</v>
      </c>
      <c r="B6655">
        <v>28718</v>
      </c>
      <c r="C6655" t="str">
        <f t="shared" si="103"/>
        <v>28718</v>
      </c>
      <c r="D6655" t="s">
        <v>359</v>
      </c>
      <c r="E6655" t="s">
        <v>4591</v>
      </c>
      <c r="F6655" t="s">
        <v>4592</v>
      </c>
      <c r="G6655" s="144">
        <v>228.04322672999999</v>
      </c>
      <c r="H6655" t="str">
        <f>IF(VLOOKUP(A6655,$J$4:$K$19,2)="Y",IF(G6655&lt;='State Zip Codes'!$P$4,'State Zip Codes'!$P$3,IF(G6655&lt;='State Zip Codes'!$Q$4,'State Zip Codes'!$Q$3,IF(G6655&lt;='State Zip Codes'!$R$4,'State Zip Codes'!$R$3,IF(G6655&lt;='State Zip Codes'!$S$4,'State Zip Codes'!$S$3,IF(G6655&lt;='State Zip Codes'!$T$4,'State Zip Codes'!$T$3,"OUT OF TERRITORY"))))),$U$3)</f>
        <v>Zone 3</v>
      </c>
    </row>
    <row r="6656" spans="1:8" x14ac:dyDescent="0.25">
      <c r="A6656" t="s">
        <v>373</v>
      </c>
      <c r="B6656">
        <v>28715</v>
      </c>
      <c r="C6656" t="str">
        <f t="shared" si="103"/>
        <v>28715</v>
      </c>
      <c r="D6656" t="s">
        <v>359</v>
      </c>
      <c r="E6656" t="s">
        <v>2480</v>
      </c>
      <c r="F6656" t="s">
        <v>4593</v>
      </c>
      <c r="G6656" s="144">
        <v>229.28596911</v>
      </c>
      <c r="H6656" t="str">
        <f>IF(VLOOKUP(A6656,$J$4:$K$19,2)="Y",IF(G6656&lt;='State Zip Codes'!$P$4,'State Zip Codes'!$P$3,IF(G6656&lt;='State Zip Codes'!$Q$4,'State Zip Codes'!$Q$3,IF(G6656&lt;='State Zip Codes'!$R$4,'State Zip Codes'!$R$3,IF(G6656&lt;='State Zip Codes'!$S$4,'State Zip Codes'!$S$3,IF(G6656&lt;='State Zip Codes'!$T$4,'State Zip Codes'!$T$3,"OUT OF TERRITORY"))))),$U$3)</f>
        <v>Zone 3</v>
      </c>
    </row>
    <row r="6657" spans="1:8" x14ac:dyDescent="0.25">
      <c r="A6657" t="s">
        <v>373</v>
      </c>
      <c r="B6657">
        <v>28768</v>
      </c>
      <c r="C6657" t="str">
        <f t="shared" si="103"/>
        <v>28768</v>
      </c>
      <c r="D6657" t="s">
        <v>359</v>
      </c>
      <c r="E6657" t="s">
        <v>4591</v>
      </c>
      <c r="F6657" t="s">
        <v>4594</v>
      </c>
      <c r="G6657" s="144">
        <v>230.52871148999998</v>
      </c>
      <c r="H6657" t="str">
        <f>IF(VLOOKUP(A6657,$J$4:$K$19,2)="Y",IF(G6657&lt;='State Zip Codes'!$P$4,'State Zip Codes'!$P$3,IF(G6657&lt;='State Zip Codes'!$Q$4,'State Zip Codes'!$Q$3,IF(G6657&lt;='State Zip Codes'!$R$4,'State Zip Codes'!$R$3,IF(G6657&lt;='State Zip Codes'!$S$4,'State Zip Codes'!$S$3,IF(G6657&lt;='State Zip Codes'!$T$4,'State Zip Codes'!$T$3,"OUT OF TERRITORY"))))),$U$3)</f>
        <v>Zone 3</v>
      </c>
    </row>
    <row r="6658" spans="1:8" x14ac:dyDescent="0.25">
      <c r="A6658" t="s">
        <v>373</v>
      </c>
      <c r="B6658">
        <v>28748</v>
      </c>
      <c r="C6658" t="str">
        <f t="shared" si="103"/>
        <v>28748</v>
      </c>
      <c r="D6658" t="s">
        <v>359</v>
      </c>
      <c r="E6658" t="s">
        <v>2480</v>
      </c>
      <c r="F6658" t="s">
        <v>4595</v>
      </c>
      <c r="G6658" s="144">
        <v>231.77145386999999</v>
      </c>
      <c r="H6658" t="str">
        <f>IF(VLOOKUP(A6658,$J$4:$K$19,2)="Y",IF(G6658&lt;='State Zip Codes'!$P$4,'State Zip Codes'!$P$3,IF(G6658&lt;='State Zip Codes'!$Q$4,'State Zip Codes'!$Q$3,IF(G6658&lt;='State Zip Codes'!$R$4,'State Zip Codes'!$R$3,IF(G6658&lt;='State Zip Codes'!$S$4,'State Zip Codes'!$S$3,IF(G6658&lt;='State Zip Codes'!$T$4,'State Zip Codes'!$T$3,"OUT OF TERRITORY"))))),$U$3)</f>
        <v>Zone 3</v>
      </c>
    </row>
    <row r="6659" spans="1:8" x14ac:dyDescent="0.25">
      <c r="A6659" t="s">
        <v>373</v>
      </c>
      <c r="B6659">
        <v>28712</v>
      </c>
      <c r="C6659" t="str">
        <f t="shared" si="103"/>
        <v>28712</v>
      </c>
      <c r="D6659" t="s">
        <v>359</v>
      </c>
      <c r="E6659" t="s">
        <v>4591</v>
      </c>
      <c r="F6659" t="s">
        <v>774</v>
      </c>
      <c r="G6659" s="144">
        <v>234.87830982</v>
      </c>
      <c r="H6659" t="str">
        <f>IF(VLOOKUP(A6659,$J$4:$K$19,2)="Y",IF(G6659&lt;='State Zip Codes'!$P$4,'State Zip Codes'!$P$3,IF(G6659&lt;='State Zip Codes'!$Q$4,'State Zip Codes'!$Q$3,IF(G6659&lt;='State Zip Codes'!$R$4,'State Zip Codes'!$R$3,IF(G6659&lt;='State Zip Codes'!$S$4,'State Zip Codes'!$S$3,IF(G6659&lt;='State Zip Codes'!$T$4,'State Zip Codes'!$T$3,"OUT OF TERRITORY"))))),$U$3)</f>
        <v>Zone 3</v>
      </c>
    </row>
    <row r="6660" spans="1:8" x14ac:dyDescent="0.25">
      <c r="A6660" t="s">
        <v>373</v>
      </c>
      <c r="B6660">
        <v>28743</v>
      </c>
      <c r="C6660" t="str">
        <f t="shared" si="103"/>
        <v>28743</v>
      </c>
      <c r="D6660" t="s">
        <v>359</v>
      </c>
      <c r="E6660" t="s">
        <v>1071</v>
      </c>
      <c r="F6660" t="s">
        <v>4596</v>
      </c>
      <c r="G6660" s="144">
        <v>236.12105219999998</v>
      </c>
      <c r="H6660" t="str">
        <f>IF(VLOOKUP(A6660,$J$4:$K$19,2)="Y",IF(G6660&lt;='State Zip Codes'!$P$4,'State Zip Codes'!$P$3,IF(G6660&lt;='State Zip Codes'!$Q$4,'State Zip Codes'!$Q$3,IF(G6660&lt;='State Zip Codes'!$R$4,'State Zip Codes'!$R$3,IF(G6660&lt;='State Zip Codes'!$S$4,'State Zip Codes'!$S$3,IF(G6660&lt;='State Zip Codes'!$T$4,'State Zip Codes'!$T$3,"OUT OF TERRITORY"))))),$U$3)</f>
        <v>Zone 3</v>
      </c>
    </row>
    <row r="6661" spans="1:8" x14ac:dyDescent="0.25">
      <c r="A6661" t="s">
        <v>373</v>
      </c>
      <c r="B6661">
        <v>28716</v>
      </c>
      <c r="C6661" t="str">
        <f t="shared" ref="C6661:C6724" si="104">TRIM(CLEAN(B6661))</f>
        <v>28716</v>
      </c>
      <c r="D6661" t="s">
        <v>359</v>
      </c>
      <c r="E6661" t="s">
        <v>4597</v>
      </c>
      <c r="F6661" t="s">
        <v>2002</v>
      </c>
      <c r="G6661" s="144">
        <v>238.60653695999997</v>
      </c>
      <c r="H6661" t="str">
        <f>IF(VLOOKUP(A6661,$J$4:$K$19,2)="Y",IF(G6661&lt;='State Zip Codes'!$P$4,'State Zip Codes'!$P$3,IF(G6661&lt;='State Zip Codes'!$Q$4,'State Zip Codes'!$Q$3,IF(G6661&lt;='State Zip Codes'!$R$4,'State Zip Codes'!$R$3,IF(G6661&lt;='State Zip Codes'!$S$4,'State Zip Codes'!$S$3,IF(G6661&lt;='State Zip Codes'!$T$4,'State Zip Codes'!$T$3,"OUT OF TERRITORY"))))),$U$3)</f>
        <v>Zone 3</v>
      </c>
    </row>
    <row r="6662" spans="1:8" x14ac:dyDescent="0.25">
      <c r="A6662" t="s">
        <v>373</v>
      </c>
      <c r="B6662">
        <v>28772</v>
      </c>
      <c r="C6662" t="str">
        <f t="shared" si="104"/>
        <v>28772</v>
      </c>
      <c r="D6662" t="s">
        <v>359</v>
      </c>
      <c r="E6662" t="s">
        <v>4591</v>
      </c>
      <c r="F6662" t="s">
        <v>4598</v>
      </c>
      <c r="G6662" s="144">
        <v>241.09202171999999</v>
      </c>
      <c r="H6662" t="str">
        <f>IF(VLOOKUP(A6662,$J$4:$K$19,2)="Y",IF(G6662&lt;='State Zip Codes'!$P$4,'State Zip Codes'!$P$3,IF(G6662&lt;='State Zip Codes'!$Q$4,'State Zip Codes'!$Q$3,IF(G6662&lt;='State Zip Codes'!$R$4,'State Zip Codes'!$R$3,IF(G6662&lt;='State Zip Codes'!$S$4,'State Zip Codes'!$S$3,IF(G6662&lt;='State Zip Codes'!$T$4,'State Zip Codes'!$T$3,"OUT OF TERRITORY"))))),$U$3)</f>
        <v>Zone 4</v>
      </c>
    </row>
    <row r="6663" spans="1:8" x14ac:dyDescent="0.25">
      <c r="A6663" t="s">
        <v>373</v>
      </c>
      <c r="B6663">
        <v>28708</v>
      </c>
      <c r="C6663" t="str">
        <f t="shared" si="104"/>
        <v>28708</v>
      </c>
      <c r="D6663" t="s">
        <v>359</v>
      </c>
      <c r="E6663" t="s">
        <v>4591</v>
      </c>
      <c r="F6663" t="s">
        <v>4599</v>
      </c>
      <c r="G6663" s="144">
        <v>242.33476409999997</v>
      </c>
      <c r="H6663" t="str">
        <f>IF(VLOOKUP(A6663,$J$4:$K$19,2)="Y",IF(G6663&lt;='State Zip Codes'!$P$4,'State Zip Codes'!$P$3,IF(G6663&lt;='State Zip Codes'!$Q$4,'State Zip Codes'!$Q$3,IF(G6663&lt;='State Zip Codes'!$R$4,'State Zip Codes'!$R$3,IF(G6663&lt;='State Zip Codes'!$S$4,'State Zip Codes'!$S$3,IF(G6663&lt;='State Zip Codes'!$T$4,'State Zip Codes'!$T$3,"OUT OF TERRITORY"))))),$U$3)</f>
        <v>Zone 4</v>
      </c>
    </row>
    <row r="6664" spans="1:8" x14ac:dyDescent="0.25">
      <c r="A6664" t="s">
        <v>373</v>
      </c>
      <c r="B6664">
        <v>28721</v>
      </c>
      <c r="C6664" t="str">
        <f t="shared" si="104"/>
        <v>28721</v>
      </c>
      <c r="D6664" t="s">
        <v>359</v>
      </c>
      <c r="E6664" t="s">
        <v>4597</v>
      </c>
      <c r="F6664" t="s">
        <v>4600</v>
      </c>
      <c r="G6664" s="144">
        <v>242.95613528999999</v>
      </c>
      <c r="H6664" t="str">
        <f>IF(VLOOKUP(A6664,$J$4:$K$19,2)="Y",IF(G6664&lt;='State Zip Codes'!$P$4,'State Zip Codes'!$P$3,IF(G6664&lt;='State Zip Codes'!$Q$4,'State Zip Codes'!$Q$3,IF(G6664&lt;='State Zip Codes'!$R$4,'State Zip Codes'!$R$3,IF(G6664&lt;='State Zip Codes'!$S$4,'State Zip Codes'!$S$3,IF(G6664&lt;='State Zip Codes'!$T$4,'State Zip Codes'!$T$3,"OUT OF TERRITORY"))))),$U$3)</f>
        <v>Zone 4</v>
      </c>
    </row>
    <row r="6665" spans="1:8" x14ac:dyDescent="0.25">
      <c r="A6665" t="s">
        <v>373</v>
      </c>
      <c r="B6665">
        <v>28745</v>
      </c>
      <c r="C6665" t="str">
        <f t="shared" si="104"/>
        <v>28745</v>
      </c>
      <c r="D6665" t="s">
        <v>359</v>
      </c>
      <c r="E6665" t="s">
        <v>4597</v>
      </c>
      <c r="F6665" t="s">
        <v>4601</v>
      </c>
      <c r="G6665" s="144">
        <v>244.19887766999997</v>
      </c>
      <c r="H6665" t="str">
        <f>IF(VLOOKUP(A6665,$J$4:$K$19,2)="Y",IF(G6665&lt;='State Zip Codes'!$P$4,'State Zip Codes'!$P$3,IF(G6665&lt;='State Zip Codes'!$Q$4,'State Zip Codes'!$Q$3,IF(G6665&lt;='State Zip Codes'!$R$4,'State Zip Codes'!$R$3,IF(G6665&lt;='State Zip Codes'!$S$4,'State Zip Codes'!$S$3,IF(G6665&lt;='State Zip Codes'!$T$4,'State Zip Codes'!$T$3,"OUT OF TERRITORY"))))),$U$3)</f>
        <v>Zone 4</v>
      </c>
    </row>
    <row r="6666" spans="1:8" x14ac:dyDescent="0.25">
      <c r="A6666" t="s">
        <v>373</v>
      </c>
      <c r="B6666">
        <v>28786</v>
      </c>
      <c r="C6666" t="str">
        <f t="shared" si="104"/>
        <v>28786</v>
      </c>
      <c r="D6666" t="s">
        <v>359</v>
      </c>
      <c r="E6666" t="s">
        <v>4597</v>
      </c>
      <c r="F6666" t="s">
        <v>1908</v>
      </c>
      <c r="G6666" s="144">
        <v>244.82024885999999</v>
      </c>
      <c r="H6666" t="str">
        <f>IF(VLOOKUP(A6666,$J$4:$K$19,2)="Y",IF(G6666&lt;='State Zip Codes'!$P$4,'State Zip Codes'!$P$3,IF(G6666&lt;='State Zip Codes'!$Q$4,'State Zip Codes'!$Q$3,IF(G6666&lt;='State Zip Codes'!$R$4,'State Zip Codes'!$R$3,IF(G6666&lt;='State Zip Codes'!$S$4,'State Zip Codes'!$S$3,IF(G6666&lt;='State Zip Codes'!$T$4,'State Zip Codes'!$T$3,"OUT OF TERRITORY"))))),$U$3)</f>
        <v>Zone 4</v>
      </c>
    </row>
    <row r="6667" spans="1:8" x14ac:dyDescent="0.25">
      <c r="A6667" t="s">
        <v>373</v>
      </c>
      <c r="B6667">
        <v>28747</v>
      </c>
      <c r="C6667" t="str">
        <f t="shared" si="104"/>
        <v>28747</v>
      </c>
      <c r="D6667" t="s">
        <v>359</v>
      </c>
      <c r="E6667" t="s">
        <v>4591</v>
      </c>
      <c r="F6667" t="s">
        <v>4602</v>
      </c>
      <c r="G6667" s="144">
        <v>245.44162004999998</v>
      </c>
      <c r="H6667" t="str">
        <f>IF(VLOOKUP(A6667,$J$4:$K$19,2)="Y",IF(G6667&lt;='State Zip Codes'!$P$4,'State Zip Codes'!$P$3,IF(G6667&lt;='State Zip Codes'!$Q$4,'State Zip Codes'!$Q$3,IF(G6667&lt;='State Zip Codes'!$R$4,'State Zip Codes'!$R$3,IF(G6667&lt;='State Zip Codes'!$S$4,'State Zip Codes'!$S$3,IF(G6667&lt;='State Zip Codes'!$T$4,'State Zip Codes'!$T$3,"OUT OF TERRITORY"))))),$U$3)</f>
        <v>Zone 4</v>
      </c>
    </row>
    <row r="6668" spans="1:8" x14ac:dyDescent="0.25">
      <c r="A6668" t="s">
        <v>373</v>
      </c>
      <c r="B6668">
        <v>28785</v>
      </c>
      <c r="C6668" t="str">
        <f t="shared" si="104"/>
        <v>28785</v>
      </c>
      <c r="D6668" t="s">
        <v>359</v>
      </c>
      <c r="E6668" t="s">
        <v>4597</v>
      </c>
      <c r="F6668" t="s">
        <v>1908</v>
      </c>
      <c r="G6668" s="144">
        <v>246.06299123999997</v>
      </c>
      <c r="H6668" t="str">
        <f>IF(VLOOKUP(A6668,$J$4:$K$19,2)="Y",IF(G6668&lt;='State Zip Codes'!$P$4,'State Zip Codes'!$P$3,IF(G6668&lt;='State Zip Codes'!$Q$4,'State Zip Codes'!$Q$3,IF(G6668&lt;='State Zip Codes'!$R$4,'State Zip Codes'!$R$3,IF(G6668&lt;='State Zip Codes'!$S$4,'State Zip Codes'!$S$3,IF(G6668&lt;='State Zip Codes'!$T$4,'State Zip Codes'!$T$3,"OUT OF TERRITORY"))))),$U$3)</f>
        <v>Zone 4</v>
      </c>
    </row>
    <row r="6669" spans="1:8" x14ac:dyDescent="0.25">
      <c r="A6669" t="s">
        <v>373</v>
      </c>
      <c r="B6669">
        <v>28774</v>
      </c>
      <c r="C6669" t="str">
        <f t="shared" si="104"/>
        <v>28774</v>
      </c>
      <c r="D6669" t="s">
        <v>359</v>
      </c>
      <c r="E6669" t="s">
        <v>4591</v>
      </c>
      <c r="F6669" t="s">
        <v>4603</v>
      </c>
      <c r="G6669" s="144">
        <v>250.41258956999999</v>
      </c>
      <c r="H6669" t="str">
        <f>IF(VLOOKUP(A6669,$J$4:$K$19,2)="Y",IF(G6669&lt;='State Zip Codes'!$P$4,'State Zip Codes'!$P$3,IF(G6669&lt;='State Zip Codes'!$Q$4,'State Zip Codes'!$Q$3,IF(G6669&lt;='State Zip Codes'!$R$4,'State Zip Codes'!$R$3,IF(G6669&lt;='State Zip Codes'!$S$4,'State Zip Codes'!$S$3,IF(G6669&lt;='State Zip Codes'!$T$4,'State Zip Codes'!$T$3,"OUT OF TERRITORY"))))),$U$3)</f>
        <v>Zone 4</v>
      </c>
    </row>
    <row r="6670" spans="1:8" x14ac:dyDescent="0.25">
      <c r="A6670" t="s">
        <v>373</v>
      </c>
      <c r="B6670">
        <v>28783</v>
      </c>
      <c r="C6670" t="str">
        <f t="shared" si="104"/>
        <v>28783</v>
      </c>
      <c r="D6670" t="s">
        <v>359</v>
      </c>
      <c r="E6670" t="s">
        <v>542</v>
      </c>
      <c r="F6670" t="s">
        <v>4604</v>
      </c>
      <c r="G6670" s="144">
        <v>250.41258956999999</v>
      </c>
      <c r="H6670" t="str">
        <f>IF(VLOOKUP(A6670,$J$4:$K$19,2)="Y",IF(G6670&lt;='State Zip Codes'!$P$4,'State Zip Codes'!$P$3,IF(G6670&lt;='State Zip Codes'!$Q$4,'State Zip Codes'!$Q$3,IF(G6670&lt;='State Zip Codes'!$R$4,'State Zip Codes'!$R$3,IF(G6670&lt;='State Zip Codes'!$S$4,'State Zip Codes'!$S$3,IF(G6670&lt;='State Zip Codes'!$T$4,'State Zip Codes'!$T$3,"OUT OF TERRITORY"))))),$U$3)</f>
        <v>Zone 4</v>
      </c>
    </row>
    <row r="6671" spans="1:8" x14ac:dyDescent="0.25">
      <c r="A6671" t="s">
        <v>373</v>
      </c>
      <c r="B6671">
        <v>28751</v>
      </c>
      <c r="C6671" t="str">
        <f t="shared" si="104"/>
        <v>28751</v>
      </c>
      <c r="D6671" t="s">
        <v>359</v>
      </c>
      <c r="E6671" t="s">
        <v>4597</v>
      </c>
      <c r="F6671" t="s">
        <v>4605</v>
      </c>
      <c r="G6671" s="144">
        <v>251.65533194999998</v>
      </c>
      <c r="H6671" t="str">
        <f>IF(VLOOKUP(A6671,$J$4:$K$19,2)="Y",IF(G6671&lt;='State Zip Codes'!$P$4,'State Zip Codes'!$P$3,IF(G6671&lt;='State Zip Codes'!$Q$4,'State Zip Codes'!$Q$3,IF(G6671&lt;='State Zip Codes'!$R$4,'State Zip Codes'!$R$3,IF(G6671&lt;='State Zip Codes'!$S$4,'State Zip Codes'!$S$3,IF(G6671&lt;='State Zip Codes'!$T$4,'State Zip Codes'!$T$3,"OUT OF TERRITORY"))))),$U$3)</f>
        <v>Zone 4</v>
      </c>
    </row>
    <row r="6672" spans="1:8" x14ac:dyDescent="0.25">
      <c r="A6672" t="s">
        <v>373</v>
      </c>
      <c r="B6672">
        <v>28723</v>
      </c>
      <c r="C6672" t="str">
        <f t="shared" si="104"/>
        <v>28723</v>
      </c>
      <c r="D6672" t="s">
        <v>359</v>
      </c>
      <c r="E6672" t="s">
        <v>542</v>
      </c>
      <c r="F6672" t="s">
        <v>4606</v>
      </c>
      <c r="G6672" s="144">
        <v>253.51944551999998</v>
      </c>
      <c r="H6672" t="str">
        <f>IF(VLOOKUP(A6672,$J$4:$K$19,2)="Y",IF(G6672&lt;='State Zip Codes'!$P$4,'State Zip Codes'!$P$3,IF(G6672&lt;='State Zip Codes'!$Q$4,'State Zip Codes'!$Q$3,IF(G6672&lt;='State Zip Codes'!$R$4,'State Zip Codes'!$R$3,IF(G6672&lt;='State Zip Codes'!$S$4,'State Zip Codes'!$S$3,IF(G6672&lt;='State Zip Codes'!$T$4,'State Zip Codes'!$T$3,"OUT OF TERRITORY"))))),$U$3)</f>
        <v>Zone 4</v>
      </c>
    </row>
    <row r="6673" spans="1:8" x14ac:dyDescent="0.25">
      <c r="A6673" t="s">
        <v>373</v>
      </c>
      <c r="B6673">
        <v>28736</v>
      </c>
      <c r="C6673" t="str">
        <f t="shared" si="104"/>
        <v>28736</v>
      </c>
      <c r="D6673" t="s">
        <v>359</v>
      </c>
      <c r="E6673" t="s">
        <v>542</v>
      </c>
      <c r="F6673" t="s">
        <v>3757</v>
      </c>
      <c r="G6673" s="144">
        <v>254.14081671</v>
      </c>
      <c r="H6673" t="str">
        <f>IF(VLOOKUP(A6673,$J$4:$K$19,2)="Y",IF(G6673&lt;='State Zip Codes'!$P$4,'State Zip Codes'!$P$3,IF(G6673&lt;='State Zip Codes'!$Q$4,'State Zip Codes'!$Q$3,IF(G6673&lt;='State Zip Codes'!$R$4,'State Zip Codes'!$R$3,IF(G6673&lt;='State Zip Codes'!$S$4,'State Zip Codes'!$S$3,IF(G6673&lt;='State Zip Codes'!$T$4,'State Zip Codes'!$T$3,"OUT OF TERRITORY"))))),$U$3)</f>
        <v>Zone 4</v>
      </c>
    </row>
    <row r="6674" spans="1:8" x14ac:dyDescent="0.25">
      <c r="A6674" t="s">
        <v>373</v>
      </c>
      <c r="B6674">
        <v>28717</v>
      </c>
      <c r="C6674" t="str">
        <f t="shared" si="104"/>
        <v>28717</v>
      </c>
      <c r="D6674" t="s">
        <v>359</v>
      </c>
      <c r="E6674" t="s">
        <v>542</v>
      </c>
      <c r="F6674" t="s">
        <v>4607</v>
      </c>
      <c r="G6674" s="144">
        <v>255.38355908999998</v>
      </c>
      <c r="H6674" t="str">
        <f>IF(VLOOKUP(A6674,$J$4:$K$19,2)="Y",IF(G6674&lt;='State Zip Codes'!$P$4,'State Zip Codes'!$P$3,IF(G6674&lt;='State Zip Codes'!$Q$4,'State Zip Codes'!$Q$3,IF(G6674&lt;='State Zip Codes'!$R$4,'State Zip Codes'!$R$3,IF(G6674&lt;='State Zip Codes'!$S$4,'State Zip Codes'!$S$3,IF(G6674&lt;='State Zip Codes'!$T$4,'State Zip Codes'!$T$3,"OUT OF TERRITORY"))))),$U$3)</f>
        <v>Zone 4</v>
      </c>
    </row>
    <row r="6675" spans="1:8" x14ac:dyDescent="0.25">
      <c r="A6675" t="s">
        <v>373</v>
      </c>
      <c r="B6675">
        <v>28779</v>
      </c>
      <c r="C6675" t="str">
        <f t="shared" si="104"/>
        <v>28779</v>
      </c>
      <c r="D6675" t="s">
        <v>359</v>
      </c>
      <c r="E6675" t="s">
        <v>542</v>
      </c>
      <c r="F6675" t="s">
        <v>4608</v>
      </c>
      <c r="G6675" s="144">
        <v>257.24767265999998</v>
      </c>
      <c r="H6675" t="str">
        <f>IF(VLOOKUP(A6675,$J$4:$K$19,2)="Y",IF(G6675&lt;='State Zip Codes'!$P$4,'State Zip Codes'!$P$3,IF(G6675&lt;='State Zip Codes'!$Q$4,'State Zip Codes'!$Q$3,IF(G6675&lt;='State Zip Codes'!$R$4,'State Zip Codes'!$R$3,IF(G6675&lt;='State Zip Codes'!$S$4,'State Zip Codes'!$S$3,IF(G6675&lt;='State Zip Codes'!$T$4,'State Zip Codes'!$T$3,"OUT OF TERRITORY"))))),$U$3)</f>
        <v>Zone 4</v>
      </c>
    </row>
    <row r="6676" spans="1:8" x14ac:dyDescent="0.25">
      <c r="A6676" t="s">
        <v>373</v>
      </c>
      <c r="B6676">
        <v>28719</v>
      </c>
      <c r="C6676" t="str">
        <f t="shared" si="104"/>
        <v>28719</v>
      </c>
      <c r="D6676" t="s">
        <v>359</v>
      </c>
      <c r="E6676" t="s">
        <v>4609</v>
      </c>
      <c r="F6676" t="s">
        <v>4610</v>
      </c>
      <c r="G6676" s="144">
        <v>257.86904384999997</v>
      </c>
      <c r="H6676" t="str">
        <f>IF(VLOOKUP(A6676,$J$4:$K$19,2)="Y",IF(G6676&lt;='State Zip Codes'!$P$4,'State Zip Codes'!$P$3,IF(G6676&lt;='State Zip Codes'!$Q$4,'State Zip Codes'!$Q$3,IF(G6676&lt;='State Zip Codes'!$R$4,'State Zip Codes'!$R$3,IF(G6676&lt;='State Zip Codes'!$S$4,'State Zip Codes'!$S$3,IF(G6676&lt;='State Zip Codes'!$T$4,'State Zip Codes'!$T$3,"OUT OF TERRITORY"))))),$U$3)</f>
        <v>Zone 4</v>
      </c>
    </row>
    <row r="6677" spans="1:8" x14ac:dyDescent="0.25">
      <c r="A6677" t="s">
        <v>373</v>
      </c>
      <c r="B6677">
        <v>28789</v>
      </c>
      <c r="C6677" t="str">
        <f t="shared" si="104"/>
        <v>28789</v>
      </c>
      <c r="D6677" t="s">
        <v>359</v>
      </c>
      <c r="E6677" t="s">
        <v>542</v>
      </c>
      <c r="F6677" t="s">
        <v>4611</v>
      </c>
      <c r="G6677" s="144">
        <v>260.97589979999998</v>
      </c>
      <c r="H6677" t="str">
        <f>IF(VLOOKUP(A6677,$J$4:$K$19,2)="Y",IF(G6677&lt;='State Zip Codes'!$P$4,'State Zip Codes'!$P$3,IF(G6677&lt;='State Zip Codes'!$Q$4,'State Zip Codes'!$Q$3,IF(G6677&lt;='State Zip Codes'!$R$4,'State Zip Codes'!$R$3,IF(G6677&lt;='State Zip Codes'!$S$4,'State Zip Codes'!$S$3,IF(G6677&lt;='State Zip Codes'!$T$4,'State Zip Codes'!$T$3,"OUT OF TERRITORY"))))),$U$3)</f>
        <v>Zone 4</v>
      </c>
    </row>
    <row r="6678" spans="1:8" x14ac:dyDescent="0.25">
      <c r="A6678" t="s">
        <v>373</v>
      </c>
      <c r="B6678">
        <v>28741</v>
      </c>
      <c r="C6678" t="str">
        <f t="shared" si="104"/>
        <v>28741</v>
      </c>
      <c r="D6678" t="s">
        <v>359</v>
      </c>
      <c r="E6678" t="s">
        <v>1958</v>
      </c>
      <c r="F6678" t="s">
        <v>869</v>
      </c>
      <c r="G6678" s="144">
        <v>261.59727098999997</v>
      </c>
      <c r="H6678" t="str">
        <f>IF(VLOOKUP(A6678,$J$4:$K$19,2)="Y",IF(G6678&lt;='State Zip Codes'!$P$4,'State Zip Codes'!$P$3,IF(G6678&lt;='State Zip Codes'!$Q$4,'State Zip Codes'!$Q$3,IF(G6678&lt;='State Zip Codes'!$R$4,'State Zip Codes'!$R$3,IF(G6678&lt;='State Zip Codes'!$S$4,'State Zip Codes'!$S$3,IF(G6678&lt;='State Zip Codes'!$T$4,'State Zip Codes'!$T$3,"OUT OF TERRITORY"))))),$U$3)</f>
        <v>Zone 4</v>
      </c>
    </row>
    <row r="6679" spans="1:8" x14ac:dyDescent="0.25">
      <c r="A6679" t="s">
        <v>373</v>
      </c>
      <c r="B6679">
        <v>28775</v>
      </c>
      <c r="C6679" t="str">
        <f t="shared" si="104"/>
        <v>28775</v>
      </c>
      <c r="D6679" t="s">
        <v>359</v>
      </c>
      <c r="E6679" t="s">
        <v>1958</v>
      </c>
      <c r="F6679" t="s">
        <v>4612</v>
      </c>
      <c r="G6679" s="144">
        <v>269.05372526999997</v>
      </c>
      <c r="H6679" t="str">
        <f>IF(VLOOKUP(A6679,$J$4:$K$19,2)="Y",IF(G6679&lt;='State Zip Codes'!$P$4,'State Zip Codes'!$P$3,IF(G6679&lt;='State Zip Codes'!$Q$4,'State Zip Codes'!$Q$3,IF(G6679&lt;='State Zip Codes'!$R$4,'State Zip Codes'!$R$3,IF(G6679&lt;='State Zip Codes'!$S$4,'State Zip Codes'!$S$3,IF(G6679&lt;='State Zip Codes'!$T$4,'State Zip Codes'!$T$3,"OUT OF TERRITORY"))))),$U$3)</f>
        <v>Zone 4</v>
      </c>
    </row>
    <row r="6680" spans="1:8" x14ac:dyDescent="0.25">
      <c r="A6680" t="s">
        <v>373</v>
      </c>
      <c r="B6680">
        <v>28763</v>
      </c>
      <c r="C6680" t="str">
        <f t="shared" si="104"/>
        <v>28763</v>
      </c>
      <c r="D6680" t="s">
        <v>359</v>
      </c>
      <c r="E6680" t="s">
        <v>1958</v>
      </c>
      <c r="F6680" t="s">
        <v>4613</v>
      </c>
      <c r="G6680" s="144">
        <v>272.78195240999997</v>
      </c>
      <c r="H6680" t="str">
        <f>IF(VLOOKUP(A6680,$J$4:$K$19,2)="Y",IF(G6680&lt;='State Zip Codes'!$P$4,'State Zip Codes'!$P$3,IF(G6680&lt;='State Zip Codes'!$Q$4,'State Zip Codes'!$Q$3,IF(G6680&lt;='State Zip Codes'!$R$4,'State Zip Codes'!$R$3,IF(G6680&lt;='State Zip Codes'!$S$4,'State Zip Codes'!$S$3,IF(G6680&lt;='State Zip Codes'!$T$4,'State Zip Codes'!$T$3,"OUT OF TERRITORY"))))),$U$3)</f>
        <v>Zone 4</v>
      </c>
    </row>
    <row r="6681" spans="1:8" x14ac:dyDescent="0.25">
      <c r="A6681" t="s">
        <v>373</v>
      </c>
      <c r="B6681">
        <v>28734</v>
      </c>
      <c r="C6681" t="str">
        <f t="shared" si="104"/>
        <v>28734</v>
      </c>
      <c r="D6681" t="s">
        <v>359</v>
      </c>
      <c r="E6681" t="s">
        <v>1958</v>
      </c>
      <c r="F6681" t="s">
        <v>8</v>
      </c>
      <c r="G6681" s="144">
        <v>273.40332359999996</v>
      </c>
      <c r="H6681" t="str">
        <f>IF(VLOOKUP(A6681,$J$4:$K$19,2)="Y",IF(G6681&lt;='State Zip Codes'!$P$4,'State Zip Codes'!$P$3,IF(G6681&lt;='State Zip Codes'!$Q$4,'State Zip Codes'!$Q$3,IF(G6681&lt;='State Zip Codes'!$R$4,'State Zip Codes'!$R$3,IF(G6681&lt;='State Zip Codes'!$S$4,'State Zip Codes'!$S$3,IF(G6681&lt;='State Zip Codes'!$T$4,'State Zip Codes'!$T$3,"OUT OF TERRITORY"))))),$U$3)</f>
        <v>Zone 4</v>
      </c>
    </row>
    <row r="6682" spans="1:8" x14ac:dyDescent="0.25">
      <c r="A6682" t="s">
        <v>373</v>
      </c>
      <c r="B6682">
        <v>28713</v>
      </c>
      <c r="C6682" t="str">
        <f t="shared" si="104"/>
        <v>28713</v>
      </c>
      <c r="D6682" t="s">
        <v>359</v>
      </c>
      <c r="E6682" t="s">
        <v>4609</v>
      </c>
      <c r="F6682" t="s">
        <v>4614</v>
      </c>
      <c r="G6682" s="144">
        <v>282.10252026000001</v>
      </c>
      <c r="H6682" t="str">
        <f>IF(VLOOKUP(A6682,$J$4:$K$19,2)="Y",IF(G6682&lt;='State Zip Codes'!$P$4,'State Zip Codes'!$P$3,IF(G6682&lt;='State Zip Codes'!$Q$4,'State Zip Codes'!$Q$3,IF(G6682&lt;='State Zip Codes'!$R$4,'State Zip Codes'!$R$3,IF(G6682&lt;='State Zip Codes'!$S$4,'State Zip Codes'!$S$3,IF(G6682&lt;='State Zip Codes'!$T$4,'State Zip Codes'!$T$3,"OUT OF TERRITORY"))))),$U$3)</f>
        <v>Zone 4</v>
      </c>
    </row>
    <row r="6683" spans="1:8" x14ac:dyDescent="0.25">
      <c r="A6683" t="s">
        <v>373</v>
      </c>
      <c r="B6683">
        <v>28702</v>
      </c>
      <c r="C6683" t="str">
        <f t="shared" si="104"/>
        <v>28702</v>
      </c>
      <c r="D6683" t="s">
        <v>359</v>
      </c>
      <c r="E6683" t="s">
        <v>4609</v>
      </c>
      <c r="F6683" t="s">
        <v>4615</v>
      </c>
      <c r="G6683" s="144">
        <v>282.10252026000001</v>
      </c>
      <c r="H6683" t="str">
        <f>IF(VLOOKUP(A6683,$J$4:$K$19,2)="Y",IF(G6683&lt;='State Zip Codes'!$P$4,'State Zip Codes'!$P$3,IF(G6683&lt;='State Zip Codes'!$Q$4,'State Zip Codes'!$Q$3,IF(G6683&lt;='State Zip Codes'!$R$4,'State Zip Codes'!$R$3,IF(G6683&lt;='State Zip Codes'!$S$4,'State Zip Codes'!$S$3,IF(G6683&lt;='State Zip Codes'!$T$4,'State Zip Codes'!$T$3,"OUT OF TERRITORY"))))),$U$3)</f>
        <v>Zone 4</v>
      </c>
    </row>
    <row r="6684" spans="1:8" x14ac:dyDescent="0.25">
      <c r="A6684" t="s">
        <v>373</v>
      </c>
      <c r="B6684">
        <v>28781</v>
      </c>
      <c r="C6684" t="str">
        <f t="shared" si="104"/>
        <v>28781</v>
      </c>
      <c r="D6684" t="s">
        <v>359</v>
      </c>
      <c r="E6684" t="s">
        <v>4610</v>
      </c>
      <c r="F6684" t="s">
        <v>4616</v>
      </c>
      <c r="G6684" s="144">
        <v>284.58800501999997</v>
      </c>
      <c r="H6684" t="str">
        <f>IF(VLOOKUP(A6684,$J$4:$K$19,2)="Y",IF(G6684&lt;='State Zip Codes'!$P$4,'State Zip Codes'!$P$3,IF(G6684&lt;='State Zip Codes'!$Q$4,'State Zip Codes'!$Q$3,IF(G6684&lt;='State Zip Codes'!$R$4,'State Zip Codes'!$R$3,IF(G6684&lt;='State Zip Codes'!$S$4,'State Zip Codes'!$S$3,IF(G6684&lt;='State Zip Codes'!$T$4,'State Zip Codes'!$T$3,"OUT OF TERRITORY"))))),$U$3)</f>
        <v>Zone 4</v>
      </c>
    </row>
    <row r="6685" spans="1:8" x14ac:dyDescent="0.25">
      <c r="A6685" t="s">
        <v>373</v>
      </c>
      <c r="B6685">
        <v>28904</v>
      </c>
      <c r="C6685" t="str">
        <f t="shared" si="104"/>
        <v>28904</v>
      </c>
      <c r="D6685" t="s">
        <v>359</v>
      </c>
      <c r="E6685" t="s">
        <v>946</v>
      </c>
      <c r="F6685" t="s">
        <v>4617</v>
      </c>
      <c r="G6685" s="144">
        <v>289.55897454000001</v>
      </c>
      <c r="H6685" t="str">
        <f>IF(VLOOKUP(A6685,$J$4:$K$19,2)="Y",IF(G6685&lt;='State Zip Codes'!$P$4,'State Zip Codes'!$P$3,IF(G6685&lt;='State Zip Codes'!$Q$4,'State Zip Codes'!$Q$3,IF(G6685&lt;='State Zip Codes'!$R$4,'State Zip Codes'!$R$3,IF(G6685&lt;='State Zip Codes'!$S$4,'State Zip Codes'!$S$3,IF(G6685&lt;='State Zip Codes'!$T$4,'State Zip Codes'!$T$3,"OUT OF TERRITORY"))))),$U$3)</f>
        <v>Zone 4</v>
      </c>
    </row>
    <row r="6686" spans="1:8" x14ac:dyDescent="0.25">
      <c r="A6686" t="s">
        <v>373</v>
      </c>
      <c r="B6686">
        <v>28733</v>
      </c>
      <c r="C6686" t="str">
        <f t="shared" si="104"/>
        <v>28733</v>
      </c>
      <c r="D6686" t="s">
        <v>359</v>
      </c>
      <c r="E6686" t="s">
        <v>3202</v>
      </c>
      <c r="F6686" t="s">
        <v>4618</v>
      </c>
      <c r="G6686" s="144">
        <v>291.42308810999998</v>
      </c>
      <c r="H6686" t="str">
        <f>IF(VLOOKUP(A6686,$J$4:$K$19,2)="Y",IF(G6686&lt;='State Zip Codes'!$P$4,'State Zip Codes'!$P$3,IF(G6686&lt;='State Zip Codes'!$Q$4,'State Zip Codes'!$Q$3,IF(G6686&lt;='State Zip Codes'!$R$4,'State Zip Codes'!$R$3,IF(G6686&lt;='State Zip Codes'!$S$4,'State Zip Codes'!$S$3,IF(G6686&lt;='State Zip Codes'!$T$4,'State Zip Codes'!$T$3,"OUT OF TERRITORY"))))),$U$3)</f>
        <v>Zone 4</v>
      </c>
    </row>
    <row r="6687" spans="1:8" x14ac:dyDescent="0.25">
      <c r="A6687" t="s">
        <v>373</v>
      </c>
      <c r="B6687">
        <v>28901</v>
      </c>
      <c r="C6687" t="str">
        <f t="shared" si="104"/>
        <v>28901</v>
      </c>
      <c r="D6687" t="s">
        <v>359</v>
      </c>
      <c r="E6687" t="s">
        <v>4610</v>
      </c>
      <c r="F6687" t="s">
        <v>2728</v>
      </c>
      <c r="G6687" s="144">
        <v>293.90857287</v>
      </c>
      <c r="H6687" t="str">
        <f>IF(VLOOKUP(A6687,$J$4:$K$19,2)="Y",IF(G6687&lt;='State Zip Codes'!$P$4,'State Zip Codes'!$P$3,IF(G6687&lt;='State Zip Codes'!$Q$4,'State Zip Codes'!$Q$3,IF(G6687&lt;='State Zip Codes'!$R$4,'State Zip Codes'!$R$3,IF(G6687&lt;='State Zip Codes'!$S$4,'State Zip Codes'!$S$3,IF(G6687&lt;='State Zip Codes'!$T$4,'State Zip Codes'!$T$3,"OUT OF TERRITORY"))))),$U$3)</f>
        <v>Zone 4</v>
      </c>
    </row>
    <row r="6688" spans="1:8" x14ac:dyDescent="0.25">
      <c r="A6688" t="s">
        <v>373</v>
      </c>
      <c r="B6688">
        <v>28771</v>
      </c>
      <c r="C6688" t="str">
        <f t="shared" si="104"/>
        <v>28771</v>
      </c>
      <c r="D6688" t="s">
        <v>359</v>
      </c>
      <c r="E6688" t="s">
        <v>3202</v>
      </c>
      <c r="F6688" t="s">
        <v>4619</v>
      </c>
      <c r="G6688" s="144">
        <v>294.52994405999999</v>
      </c>
      <c r="H6688" t="str">
        <f>IF(VLOOKUP(A6688,$J$4:$K$19,2)="Y",IF(G6688&lt;='State Zip Codes'!$P$4,'State Zip Codes'!$P$3,IF(G6688&lt;='State Zip Codes'!$Q$4,'State Zip Codes'!$Q$3,IF(G6688&lt;='State Zip Codes'!$R$4,'State Zip Codes'!$R$3,IF(G6688&lt;='State Zip Codes'!$S$4,'State Zip Codes'!$S$3,IF(G6688&lt;='State Zip Codes'!$T$4,'State Zip Codes'!$T$3,"OUT OF TERRITORY"))))),$U$3)</f>
        <v>Zone 4</v>
      </c>
    </row>
    <row r="6689" spans="1:8" x14ac:dyDescent="0.25">
      <c r="A6689" t="s">
        <v>373</v>
      </c>
      <c r="B6689">
        <v>28905</v>
      </c>
      <c r="C6689" t="str">
        <f t="shared" si="104"/>
        <v>28905</v>
      </c>
      <c r="D6689" t="s">
        <v>359</v>
      </c>
      <c r="E6689" t="s">
        <v>4610</v>
      </c>
      <c r="F6689" t="s">
        <v>4620</v>
      </c>
      <c r="G6689" s="144">
        <v>300.74365595999996</v>
      </c>
      <c r="H6689" t="str">
        <f>IF(VLOOKUP(A6689,$J$4:$K$19,2)="Y",IF(G6689&lt;='State Zip Codes'!$P$4,'State Zip Codes'!$P$3,IF(G6689&lt;='State Zip Codes'!$Q$4,'State Zip Codes'!$Q$3,IF(G6689&lt;='State Zip Codes'!$R$4,'State Zip Codes'!$R$3,IF(G6689&lt;='State Zip Codes'!$S$4,'State Zip Codes'!$S$3,IF(G6689&lt;='State Zip Codes'!$T$4,'State Zip Codes'!$T$3,"OUT OF TERRITORY"))))),$U$3)</f>
        <v>Zone 4</v>
      </c>
    </row>
    <row r="6690" spans="1:8" x14ac:dyDescent="0.25">
      <c r="A6690" t="s">
        <v>373</v>
      </c>
      <c r="B6690">
        <v>28909</v>
      </c>
      <c r="C6690" t="str">
        <f t="shared" si="104"/>
        <v>28909</v>
      </c>
      <c r="D6690" t="s">
        <v>359</v>
      </c>
      <c r="E6690" t="s">
        <v>946</v>
      </c>
      <c r="F6690" t="s">
        <v>4621</v>
      </c>
      <c r="G6690" s="144">
        <v>301.98639833999999</v>
      </c>
      <c r="H6690" t="str">
        <f>IF(VLOOKUP(A6690,$J$4:$K$19,2)="Y",IF(G6690&lt;='State Zip Codes'!$P$4,'State Zip Codes'!$P$3,IF(G6690&lt;='State Zip Codes'!$Q$4,'State Zip Codes'!$Q$3,IF(G6690&lt;='State Zip Codes'!$R$4,'State Zip Codes'!$R$3,IF(G6690&lt;='State Zip Codes'!$S$4,'State Zip Codes'!$S$3,IF(G6690&lt;='State Zip Codes'!$T$4,'State Zip Codes'!$T$3,"OUT OF TERRITORY"))))),$U$3)</f>
        <v>Zone 4</v>
      </c>
    </row>
    <row r="6691" spans="1:8" x14ac:dyDescent="0.25">
      <c r="A6691" t="s">
        <v>373</v>
      </c>
      <c r="B6691">
        <v>28902</v>
      </c>
      <c r="C6691" t="str">
        <f t="shared" si="104"/>
        <v>28902</v>
      </c>
      <c r="D6691" t="s">
        <v>359</v>
      </c>
      <c r="E6691" t="s">
        <v>946</v>
      </c>
      <c r="F6691" t="s">
        <v>4622</v>
      </c>
      <c r="G6691" s="144">
        <v>304.47188309999996</v>
      </c>
      <c r="H6691" t="str">
        <f>IF(VLOOKUP(A6691,$J$4:$K$19,2)="Y",IF(G6691&lt;='State Zip Codes'!$P$4,'State Zip Codes'!$P$3,IF(G6691&lt;='State Zip Codes'!$Q$4,'State Zip Codes'!$Q$3,IF(G6691&lt;='State Zip Codes'!$R$4,'State Zip Codes'!$R$3,IF(G6691&lt;='State Zip Codes'!$S$4,'State Zip Codes'!$S$3,IF(G6691&lt;='State Zip Codes'!$T$4,'State Zip Codes'!$T$3,"OUT OF TERRITORY"))))),$U$3)</f>
        <v>Zone 4</v>
      </c>
    </row>
    <row r="6692" spans="1:8" x14ac:dyDescent="0.25">
      <c r="A6692" t="s">
        <v>373</v>
      </c>
      <c r="B6692">
        <v>28906</v>
      </c>
      <c r="C6692" t="str">
        <f t="shared" si="104"/>
        <v>28906</v>
      </c>
      <c r="D6692" t="s">
        <v>359</v>
      </c>
      <c r="E6692" t="s">
        <v>4610</v>
      </c>
      <c r="F6692" t="s">
        <v>1333</v>
      </c>
      <c r="G6692" s="144">
        <v>310.68559499999998</v>
      </c>
      <c r="H6692" t="str">
        <f>IF(VLOOKUP(A6692,$J$4:$K$19,2)="Y",IF(G6692&lt;='State Zip Codes'!$P$4,'State Zip Codes'!$P$3,IF(G6692&lt;='State Zip Codes'!$Q$4,'State Zip Codes'!$Q$3,IF(G6692&lt;='State Zip Codes'!$R$4,'State Zip Codes'!$R$3,IF(G6692&lt;='State Zip Codes'!$S$4,'State Zip Codes'!$S$3,IF(G6692&lt;='State Zip Codes'!$T$4,'State Zip Codes'!$T$3,"OUT OF TERRITORY"))))),$U$3)</f>
        <v>Zone 4</v>
      </c>
    </row>
    <row r="6693" spans="1:8" x14ac:dyDescent="0.25">
      <c r="C6693" t="str">
        <f t="shared" si="104"/>
        <v/>
      </c>
    </row>
    <row r="6694" spans="1:8" x14ac:dyDescent="0.25">
      <c r="C6694" t="str">
        <f t="shared" si="104"/>
        <v/>
      </c>
    </row>
    <row r="6695" spans="1:8" x14ac:dyDescent="0.25">
      <c r="A6695" t="s">
        <v>374</v>
      </c>
      <c r="B6695">
        <v>45203</v>
      </c>
      <c r="C6695" t="str">
        <f t="shared" si="104"/>
        <v>45203</v>
      </c>
      <c r="D6695" t="s">
        <v>360</v>
      </c>
      <c r="E6695" t="s">
        <v>626</v>
      </c>
      <c r="F6695" t="s">
        <v>4623</v>
      </c>
      <c r="G6695" s="144">
        <v>1.2427423799999999</v>
      </c>
      <c r="H6695" t="str">
        <f>IF(VLOOKUP(A6695,$J$4:$K$19,2)="Y",IF(G6695&lt;='State Zip Codes'!$P$4,'State Zip Codes'!$P$3,IF(G6695&lt;='State Zip Codes'!$Q$4,'State Zip Codes'!$Q$3,IF(G6695&lt;='State Zip Codes'!$R$4,'State Zip Codes'!$R$3,IF(G6695&lt;='State Zip Codes'!$S$4,'State Zip Codes'!$S$3,IF(G6695&lt;='State Zip Codes'!$T$4,'State Zip Codes'!$T$3,"OUT OF TERRITORY"))))),$U$3)</f>
        <v>Zone 5</v>
      </c>
    </row>
    <row r="6696" spans="1:8" x14ac:dyDescent="0.25">
      <c r="A6696" t="s">
        <v>374</v>
      </c>
      <c r="B6696">
        <v>45202</v>
      </c>
      <c r="C6696" t="str">
        <f t="shared" si="104"/>
        <v>45202</v>
      </c>
      <c r="D6696" t="s">
        <v>360</v>
      </c>
      <c r="E6696" t="s">
        <v>626</v>
      </c>
      <c r="F6696" t="s">
        <v>4623</v>
      </c>
      <c r="G6696" s="144">
        <v>1.2427423799999999</v>
      </c>
      <c r="H6696" t="str">
        <f>IF(VLOOKUP(A6696,$J$4:$K$19,2)="Y",IF(G6696&lt;='State Zip Codes'!$P$4,'State Zip Codes'!$P$3,IF(G6696&lt;='State Zip Codes'!$Q$4,'State Zip Codes'!$Q$3,IF(G6696&lt;='State Zip Codes'!$R$4,'State Zip Codes'!$R$3,IF(G6696&lt;='State Zip Codes'!$S$4,'State Zip Codes'!$S$3,IF(G6696&lt;='State Zip Codes'!$T$4,'State Zip Codes'!$T$3,"OUT OF TERRITORY"))))),$U$3)</f>
        <v>Zone 5</v>
      </c>
    </row>
    <row r="6697" spans="1:8" x14ac:dyDescent="0.25">
      <c r="A6697" t="s">
        <v>374</v>
      </c>
      <c r="B6697">
        <v>45219</v>
      </c>
      <c r="C6697" t="str">
        <f t="shared" si="104"/>
        <v>45219</v>
      </c>
      <c r="D6697" t="s">
        <v>360</v>
      </c>
      <c r="E6697" t="s">
        <v>626</v>
      </c>
      <c r="F6697" t="s">
        <v>4623</v>
      </c>
      <c r="G6697" s="144">
        <v>1.8641135699999998</v>
      </c>
      <c r="H6697" t="str">
        <f>IF(VLOOKUP(A6697,$J$4:$K$19,2)="Y",IF(G6697&lt;='State Zip Codes'!$P$4,'State Zip Codes'!$P$3,IF(G6697&lt;='State Zip Codes'!$Q$4,'State Zip Codes'!$Q$3,IF(G6697&lt;='State Zip Codes'!$R$4,'State Zip Codes'!$R$3,IF(G6697&lt;='State Zip Codes'!$S$4,'State Zip Codes'!$S$3,IF(G6697&lt;='State Zip Codes'!$T$4,'State Zip Codes'!$T$3,"OUT OF TERRITORY"))))),$U$3)</f>
        <v>Zone 5</v>
      </c>
    </row>
    <row r="6698" spans="1:8" x14ac:dyDescent="0.25">
      <c r="A6698" t="s">
        <v>374</v>
      </c>
      <c r="B6698">
        <v>45214</v>
      </c>
      <c r="C6698" t="str">
        <f t="shared" si="104"/>
        <v>45214</v>
      </c>
      <c r="D6698" t="s">
        <v>360</v>
      </c>
      <c r="E6698" t="s">
        <v>626</v>
      </c>
      <c r="F6698" t="s">
        <v>4623</v>
      </c>
      <c r="G6698" s="144">
        <v>2.4854847599999998</v>
      </c>
      <c r="H6698" t="str">
        <f>IF(VLOOKUP(A6698,$J$4:$K$19,2)="Y",IF(G6698&lt;='State Zip Codes'!$P$4,'State Zip Codes'!$P$3,IF(G6698&lt;='State Zip Codes'!$Q$4,'State Zip Codes'!$Q$3,IF(G6698&lt;='State Zip Codes'!$R$4,'State Zip Codes'!$R$3,IF(G6698&lt;='State Zip Codes'!$S$4,'State Zip Codes'!$S$3,IF(G6698&lt;='State Zip Codes'!$T$4,'State Zip Codes'!$T$3,"OUT OF TERRITORY"))))),$U$3)</f>
        <v>Zone 5</v>
      </c>
    </row>
    <row r="6699" spans="1:8" x14ac:dyDescent="0.25">
      <c r="A6699" t="s">
        <v>374</v>
      </c>
      <c r="B6699">
        <v>45206</v>
      </c>
      <c r="C6699" t="str">
        <f t="shared" si="104"/>
        <v>45206</v>
      </c>
      <c r="D6699" t="s">
        <v>360</v>
      </c>
      <c r="E6699" t="s">
        <v>626</v>
      </c>
      <c r="F6699" t="s">
        <v>4623</v>
      </c>
      <c r="G6699" s="144">
        <v>2.4854847599999998</v>
      </c>
      <c r="H6699" t="str">
        <f>IF(VLOOKUP(A6699,$J$4:$K$19,2)="Y",IF(G6699&lt;='State Zip Codes'!$P$4,'State Zip Codes'!$P$3,IF(G6699&lt;='State Zip Codes'!$Q$4,'State Zip Codes'!$Q$3,IF(G6699&lt;='State Zip Codes'!$R$4,'State Zip Codes'!$R$3,IF(G6699&lt;='State Zip Codes'!$S$4,'State Zip Codes'!$S$3,IF(G6699&lt;='State Zip Codes'!$T$4,'State Zip Codes'!$T$3,"OUT OF TERRITORY"))))),$U$3)</f>
        <v>Zone 5</v>
      </c>
    </row>
    <row r="6700" spans="1:8" x14ac:dyDescent="0.25">
      <c r="A6700" t="s">
        <v>374</v>
      </c>
      <c r="B6700">
        <v>45235</v>
      </c>
      <c r="C6700" t="str">
        <f t="shared" si="104"/>
        <v>45235</v>
      </c>
      <c r="D6700" t="s">
        <v>360</v>
      </c>
      <c r="E6700" t="s">
        <v>626</v>
      </c>
      <c r="F6700" t="s">
        <v>4623</v>
      </c>
      <c r="G6700" s="144">
        <v>2.4854847599999998</v>
      </c>
      <c r="H6700" t="str">
        <f>IF(VLOOKUP(A6700,$J$4:$K$19,2)="Y",IF(G6700&lt;='State Zip Codes'!$P$4,'State Zip Codes'!$P$3,IF(G6700&lt;='State Zip Codes'!$Q$4,'State Zip Codes'!$Q$3,IF(G6700&lt;='State Zip Codes'!$R$4,'State Zip Codes'!$R$3,IF(G6700&lt;='State Zip Codes'!$S$4,'State Zip Codes'!$S$3,IF(G6700&lt;='State Zip Codes'!$T$4,'State Zip Codes'!$T$3,"OUT OF TERRITORY"))))),$U$3)</f>
        <v>Zone 5</v>
      </c>
    </row>
    <row r="6701" spans="1:8" x14ac:dyDescent="0.25">
      <c r="A6701" t="s">
        <v>374</v>
      </c>
      <c r="B6701">
        <v>45220</v>
      </c>
      <c r="C6701" t="str">
        <f t="shared" si="104"/>
        <v>45220</v>
      </c>
      <c r="D6701" t="s">
        <v>360</v>
      </c>
      <c r="E6701" t="s">
        <v>626</v>
      </c>
      <c r="F6701" t="s">
        <v>4623</v>
      </c>
      <c r="G6701" s="144">
        <v>3.1068559499999999</v>
      </c>
      <c r="H6701" t="str">
        <f>IF(VLOOKUP(A6701,$J$4:$K$19,2)="Y",IF(G6701&lt;='State Zip Codes'!$P$4,'State Zip Codes'!$P$3,IF(G6701&lt;='State Zip Codes'!$Q$4,'State Zip Codes'!$Q$3,IF(G6701&lt;='State Zip Codes'!$R$4,'State Zip Codes'!$R$3,IF(G6701&lt;='State Zip Codes'!$S$4,'State Zip Codes'!$S$3,IF(G6701&lt;='State Zip Codes'!$T$4,'State Zip Codes'!$T$3,"OUT OF TERRITORY"))))),$U$3)</f>
        <v>Zone 5</v>
      </c>
    </row>
    <row r="6702" spans="1:8" x14ac:dyDescent="0.25">
      <c r="A6702" t="s">
        <v>374</v>
      </c>
      <c r="B6702">
        <v>45225</v>
      </c>
      <c r="C6702" t="str">
        <f t="shared" si="104"/>
        <v>45225</v>
      </c>
      <c r="D6702" t="s">
        <v>360</v>
      </c>
      <c r="E6702" t="s">
        <v>626</v>
      </c>
      <c r="F6702" t="s">
        <v>4623</v>
      </c>
      <c r="G6702" s="144">
        <v>3.7282271399999996</v>
      </c>
      <c r="H6702" t="str">
        <f>IF(VLOOKUP(A6702,$J$4:$K$19,2)="Y",IF(G6702&lt;='State Zip Codes'!$P$4,'State Zip Codes'!$P$3,IF(G6702&lt;='State Zip Codes'!$Q$4,'State Zip Codes'!$Q$3,IF(G6702&lt;='State Zip Codes'!$R$4,'State Zip Codes'!$R$3,IF(G6702&lt;='State Zip Codes'!$S$4,'State Zip Codes'!$S$3,IF(G6702&lt;='State Zip Codes'!$T$4,'State Zip Codes'!$T$3,"OUT OF TERRITORY"))))),$U$3)</f>
        <v>Zone 5</v>
      </c>
    </row>
    <row r="6703" spans="1:8" x14ac:dyDescent="0.25">
      <c r="A6703" t="s">
        <v>374</v>
      </c>
      <c r="B6703">
        <v>45205</v>
      </c>
      <c r="C6703" t="str">
        <f t="shared" si="104"/>
        <v>45205</v>
      </c>
      <c r="D6703" t="s">
        <v>360</v>
      </c>
      <c r="E6703" t="s">
        <v>626</v>
      </c>
      <c r="F6703" t="s">
        <v>4623</v>
      </c>
      <c r="G6703" s="144">
        <v>3.7282271399999996</v>
      </c>
      <c r="H6703" t="str">
        <f>IF(VLOOKUP(A6703,$J$4:$K$19,2)="Y",IF(G6703&lt;='State Zip Codes'!$P$4,'State Zip Codes'!$P$3,IF(G6703&lt;='State Zip Codes'!$Q$4,'State Zip Codes'!$Q$3,IF(G6703&lt;='State Zip Codes'!$R$4,'State Zip Codes'!$R$3,IF(G6703&lt;='State Zip Codes'!$S$4,'State Zip Codes'!$S$3,IF(G6703&lt;='State Zip Codes'!$T$4,'State Zip Codes'!$T$3,"OUT OF TERRITORY"))))),$U$3)</f>
        <v>Zone 5</v>
      </c>
    </row>
    <row r="6704" spans="1:8" x14ac:dyDescent="0.25">
      <c r="A6704" t="s">
        <v>374</v>
      </c>
      <c r="B6704">
        <v>45207</v>
      </c>
      <c r="C6704" t="str">
        <f t="shared" si="104"/>
        <v>45207</v>
      </c>
      <c r="D6704" t="s">
        <v>360</v>
      </c>
      <c r="E6704" t="s">
        <v>626</v>
      </c>
      <c r="F6704" t="s">
        <v>4623</v>
      </c>
      <c r="G6704" s="144">
        <v>3.7282271399999996</v>
      </c>
      <c r="H6704" t="str">
        <f>IF(VLOOKUP(A6704,$J$4:$K$19,2)="Y",IF(G6704&lt;='State Zip Codes'!$P$4,'State Zip Codes'!$P$3,IF(G6704&lt;='State Zip Codes'!$Q$4,'State Zip Codes'!$Q$3,IF(G6704&lt;='State Zip Codes'!$R$4,'State Zip Codes'!$R$3,IF(G6704&lt;='State Zip Codes'!$S$4,'State Zip Codes'!$S$3,IF(G6704&lt;='State Zip Codes'!$T$4,'State Zip Codes'!$T$3,"OUT OF TERRITORY"))))),$U$3)</f>
        <v>Zone 5</v>
      </c>
    </row>
    <row r="6705" spans="1:8" x14ac:dyDescent="0.25">
      <c r="A6705" t="s">
        <v>374</v>
      </c>
      <c r="B6705">
        <v>45229</v>
      </c>
      <c r="C6705" t="str">
        <f t="shared" si="104"/>
        <v>45229</v>
      </c>
      <c r="D6705" t="s">
        <v>360</v>
      </c>
      <c r="E6705" t="s">
        <v>626</v>
      </c>
      <c r="F6705" t="s">
        <v>4623</v>
      </c>
      <c r="G6705" s="144">
        <v>3.7282271399999996</v>
      </c>
      <c r="H6705" t="str">
        <f>IF(VLOOKUP(A6705,$J$4:$K$19,2)="Y",IF(G6705&lt;='State Zip Codes'!$P$4,'State Zip Codes'!$P$3,IF(G6705&lt;='State Zip Codes'!$Q$4,'State Zip Codes'!$Q$3,IF(G6705&lt;='State Zip Codes'!$R$4,'State Zip Codes'!$R$3,IF(G6705&lt;='State Zip Codes'!$S$4,'State Zip Codes'!$S$3,IF(G6705&lt;='State Zip Codes'!$T$4,'State Zip Codes'!$T$3,"OUT OF TERRITORY"))))),$U$3)</f>
        <v>Zone 5</v>
      </c>
    </row>
    <row r="6706" spans="1:8" x14ac:dyDescent="0.25">
      <c r="A6706" t="s">
        <v>374</v>
      </c>
      <c r="B6706">
        <v>45204</v>
      </c>
      <c r="C6706" t="str">
        <f t="shared" si="104"/>
        <v>45204</v>
      </c>
      <c r="D6706" t="s">
        <v>360</v>
      </c>
      <c r="E6706" t="s">
        <v>626</v>
      </c>
      <c r="F6706" t="s">
        <v>4623</v>
      </c>
      <c r="G6706" s="144">
        <v>4.3495983300000001</v>
      </c>
      <c r="H6706" t="str">
        <f>IF(VLOOKUP(A6706,$J$4:$K$19,2)="Y",IF(G6706&lt;='State Zip Codes'!$P$4,'State Zip Codes'!$P$3,IF(G6706&lt;='State Zip Codes'!$Q$4,'State Zip Codes'!$Q$3,IF(G6706&lt;='State Zip Codes'!$R$4,'State Zip Codes'!$R$3,IF(G6706&lt;='State Zip Codes'!$S$4,'State Zip Codes'!$S$3,IF(G6706&lt;='State Zip Codes'!$T$4,'State Zip Codes'!$T$3,"OUT OF TERRITORY"))))),$U$3)</f>
        <v>Zone 5</v>
      </c>
    </row>
    <row r="6707" spans="1:8" x14ac:dyDescent="0.25">
      <c r="A6707" t="s">
        <v>374</v>
      </c>
      <c r="B6707">
        <v>45217</v>
      </c>
      <c r="C6707" t="str">
        <f t="shared" si="104"/>
        <v>45217</v>
      </c>
      <c r="D6707" t="s">
        <v>360</v>
      </c>
      <c r="E6707" t="s">
        <v>626</v>
      </c>
      <c r="F6707" t="s">
        <v>4623</v>
      </c>
      <c r="G6707" s="144">
        <v>4.3495983300000001</v>
      </c>
      <c r="H6707" t="str">
        <f>IF(VLOOKUP(A6707,$J$4:$K$19,2)="Y",IF(G6707&lt;='State Zip Codes'!$P$4,'State Zip Codes'!$P$3,IF(G6707&lt;='State Zip Codes'!$Q$4,'State Zip Codes'!$Q$3,IF(G6707&lt;='State Zip Codes'!$R$4,'State Zip Codes'!$R$3,IF(G6707&lt;='State Zip Codes'!$S$4,'State Zip Codes'!$S$3,IF(G6707&lt;='State Zip Codes'!$T$4,'State Zip Codes'!$T$3,"OUT OF TERRITORY"))))),$U$3)</f>
        <v>Zone 5</v>
      </c>
    </row>
    <row r="6708" spans="1:8" x14ac:dyDescent="0.25">
      <c r="A6708" t="s">
        <v>374</v>
      </c>
      <c r="B6708">
        <v>45208</v>
      </c>
      <c r="C6708" t="str">
        <f t="shared" si="104"/>
        <v>45208</v>
      </c>
      <c r="D6708" t="s">
        <v>360</v>
      </c>
      <c r="E6708" t="s">
        <v>626</v>
      </c>
      <c r="F6708" t="s">
        <v>4623</v>
      </c>
      <c r="G6708" s="144">
        <v>4.9709695199999997</v>
      </c>
      <c r="H6708" t="str">
        <f>IF(VLOOKUP(A6708,$J$4:$K$19,2)="Y",IF(G6708&lt;='State Zip Codes'!$P$4,'State Zip Codes'!$P$3,IF(G6708&lt;='State Zip Codes'!$Q$4,'State Zip Codes'!$Q$3,IF(G6708&lt;='State Zip Codes'!$R$4,'State Zip Codes'!$R$3,IF(G6708&lt;='State Zip Codes'!$S$4,'State Zip Codes'!$S$3,IF(G6708&lt;='State Zip Codes'!$T$4,'State Zip Codes'!$T$3,"OUT OF TERRITORY"))))),$U$3)</f>
        <v>Zone 5</v>
      </c>
    </row>
    <row r="6709" spans="1:8" x14ac:dyDescent="0.25">
      <c r="A6709" t="s">
        <v>374</v>
      </c>
      <c r="B6709">
        <v>45223</v>
      </c>
      <c r="C6709" t="str">
        <f t="shared" si="104"/>
        <v>45223</v>
      </c>
      <c r="D6709" t="s">
        <v>360</v>
      </c>
      <c r="E6709" t="s">
        <v>626</v>
      </c>
      <c r="F6709" t="s">
        <v>4623</v>
      </c>
      <c r="G6709" s="144">
        <v>4.9709695199999997</v>
      </c>
      <c r="H6709" t="str">
        <f>IF(VLOOKUP(A6709,$J$4:$K$19,2)="Y",IF(G6709&lt;='State Zip Codes'!$P$4,'State Zip Codes'!$P$3,IF(G6709&lt;='State Zip Codes'!$Q$4,'State Zip Codes'!$Q$3,IF(G6709&lt;='State Zip Codes'!$R$4,'State Zip Codes'!$R$3,IF(G6709&lt;='State Zip Codes'!$S$4,'State Zip Codes'!$S$3,IF(G6709&lt;='State Zip Codes'!$T$4,'State Zip Codes'!$T$3,"OUT OF TERRITORY"))))),$U$3)</f>
        <v>Zone 5</v>
      </c>
    </row>
    <row r="6710" spans="1:8" x14ac:dyDescent="0.25">
      <c r="A6710" t="s">
        <v>374</v>
      </c>
      <c r="B6710">
        <v>45226</v>
      </c>
      <c r="C6710" t="str">
        <f t="shared" si="104"/>
        <v>45226</v>
      </c>
      <c r="D6710" t="s">
        <v>360</v>
      </c>
      <c r="E6710" t="s">
        <v>626</v>
      </c>
      <c r="F6710" t="s">
        <v>4623</v>
      </c>
      <c r="G6710" s="144">
        <v>4.9709695199999997</v>
      </c>
      <c r="H6710" t="str">
        <f>IF(VLOOKUP(A6710,$J$4:$K$19,2)="Y",IF(G6710&lt;='State Zip Codes'!$P$4,'State Zip Codes'!$P$3,IF(G6710&lt;='State Zip Codes'!$Q$4,'State Zip Codes'!$Q$3,IF(G6710&lt;='State Zip Codes'!$R$4,'State Zip Codes'!$R$3,IF(G6710&lt;='State Zip Codes'!$S$4,'State Zip Codes'!$S$3,IF(G6710&lt;='State Zip Codes'!$T$4,'State Zip Codes'!$T$3,"OUT OF TERRITORY"))))),$U$3)</f>
        <v>Zone 5</v>
      </c>
    </row>
    <row r="6711" spans="1:8" x14ac:dyDescent="0.25">
      <c r="A6711" t="s">
        <v>374</v>
      </c>
      <c r="B6711">
        <v>45221</v>
      </c>
      <c r="C6711" t="str">
        <f t="shared" si="104"/>
        <v>45221</v>
      </c>
      <c r="D6711" t="s">
        <v>360</v>
      </c>
      <c r="E6711" t="s">
        <v>626</v>
      </c>
      <c r="F6711" t="s">
        <v>4623</v>
      </c>
      <c r="G6711" s="144">
        <v>4.9709695199999997</v>
      </c>
      <c r="H6711" t="str">
        <f>IF(VLOOKUP(A6711,$J$4:$K$19,2)="Y",IF(G6711&lt;='State Zip Codes'!$P$4,'State Zip Codes'!$P$3,IF(G6711&lt;='State Zip Codes'!$Q$4,'State Zip Codes'!$Q$3,IF(G6711&lt;='State Zip Codes'!$R$4,'State Zip Codes'!$R$3,IF(G6711&lt;='State Zip Codes'!$S$4,'State Zip Codes'!$S$3,IF(G6711&lt;='State Zip Codes'!$T$4,'State Zip Codes'!$T$3,"OUT OF TERRITORY"))))),$U$3)</f>
        <v>Zone 5</v>
      </c>
    </row>
    <row r="6712" spans="1:8" x14ac:dyDescent="0.25">
      <c r="A6712" t="s">
        <v>374</v>
      </c>
      <c r="B6712">
        <v>45234</v>
      </c>
      <c r="C6712" t="str">
        <f t="shared" si="104"/>
        <v>45234</v>
      </c>
      <c r="D6712" t="s">
        <v>360</v>
      </c>
      <c r="E6712" t="s">
        <v>626</v>
      </c>
      <c r="F6712" t="s">
        <v>4623</v>
      </c>
      <c r="G6712" s="144">
        <v>4.9709695199999997</v>
      </c>
      <c r="H6712" t="str">
        <f>IF(VLOOKUP(A6712,$J$4:$K$19,2)="Y",IF(G6712&lt;='State Zip Codes'!$P$4,'State Zip Codes'!$P$3,IF(G6712&lt;='State Zip Codes'!$Q$4,'State Zip Codes'!$Q$3,IF(G6712&lt;='State Zip Codes'!$R$4,'State Zip Codes'!$R$3,IF(G6712&lt;='State Zip Codes'!$S$4,'State Zip Codes'!$S$3,IF(G6712&lt;='State Zip Codes'!$T$4,'State Zip Codes'!$T$3,"OUT OF TERRITORY"))))),$U$3)</f>
        <v>Zone 5</v>
      </c>
    </row>
    <row r="6713" spans="1:8" x14ac:dyDescent="0.25">
      <c r="A6713" t="s">
        <v>374</v>
      </c>
      <c r="B6713">
        <v>45263</v>
      </c>
      <c r="C6713" t="str">
        <f t="shared" si="104"/>
        <v>45263</v>
      </c>
      <c r="D6713" t="s">
        <v>360</v>
      </c>
      <c r="E6713" t="s">
        <v>626</v>
      </c>
      <c r="F6713" t="s">
        <v>4623</v>
      </c>
      <c r="G6713" s="144">
        <v>4.9709695199999997</v>
      </c>
      <c r="H6713" t="str">
        <f>IF(VLOOKUP(A6713,$J$4:$K$19,2)="Y",IF(G6713&lt;='State Zip Codes'!$P$4,'State Zip Codes'!$P$3,IF(G6713&lt;='State Zip Codes'!$Q$4,'State Zip Codes'!$Q$3,IF(G6713&lt;='State Zip Codes'!$R$4,'State Zip Codes'!$R$3,IF(G6713&lt;='State Zip Codes'!$S$4,'State Zip Codes'!$S$3,IF(G6713&lt;='State Zip Codes'!$T$4,'State Zip Codes'!$T$3,"OUT OF TERRITORY"))))),$U$3)</f>
        <v>Zone 5</v>
      </c>
    </row>
    <row r="6714" spans="1:8" x14ac:dyDescent="0.25">
      <c r="A6714" t="s">
        <v>374</v>
      </c>
      <c r="B6714">
        <v>45264</v>
      </c>
      <c r="C6714" t="str">
        <f t="shared" si="104"/>
        <v>45264</v>
      </c>
      <c r="D6714" t="s">
        <v>360</v>
      </c>
      <c r="E6714" t="s">
        <v>626</v>
      </c>
      <c r="F6714" t="s">
        <v>4623</v>
      </c>
      <c r="G6714" s="144">
        <v>4.9709695199999997</v>
      </c>
      <c r="H6714" t="str">
        <f>IF(VLOOKUP(A6714,$J$4:$K$19,2)="Y",IF(G6714&lt;='State Zip Codes'!$P$4,'State Zip Codes'!$P$3,IF(G6714&lt;='State Zip Codes'!$Q$4,'State Zip Codes'!$Q$3,IF(G6714&lt;='State Zip Codes'!$R$4,'State Zip Codes'!$R$3,IF(G6714&lt;='State Zip Codes'!$S$4,'State Zip Codes'!$S$3,IF(G6714&lt;='State Zip Codes'!$T$4,'State Zip Codes'!$T$3,"OUT OF TERRITORY"))))),$U$3)</f>
        <v>Zone 5</v>
      </c>
    </row>
    <row r="6715" spans="1:8" x14ac:dyDescent="0.25">
      <c r="A6715" t="s">
        <v>374</v>
      </c>
      <c r="B6715">
        <v>45267</v>
      </c>
      <c r="C6715" t="str">
        <f t="shared" si="104"/>
        <v>45267</v>
      </c>
      <c r="D6715" t="s">
        <v>360</v>
      </c>
      <c r="E6715" t="s">
        <v>626</v>
      </c>
      <c r="F6715" t="s">
        <v>4623</v>
      </c>
      <c r="G6715" s="144">
        <v>4.9709695199999997</v>
      </c>
      <c r="H6715" t="str">
        <f>IF(VLOOKUP(A6715,$J$4:$K$19,2)="Y",IF(G6715&lt;='State Zip Codes'!$P$4,'State Zip Codes'!$P$3,IF(G6715&lt;='State Zip Codes'!$Q$4,'State Zip Codes'!$Q$3,IF(G6715&lt;='State Zip Codes'!$R$4,'State Zip Codes'!$R$3,IF(G6715&lt;='State Zip Codes'!$S$4,'State Zip Codes'!$S$3,IF(G6715&lt;='State Zip Codes'!$T$4,'State Zip Codes'!$T$3,"OUT OF TERRITORY"))))),$U$3)</f>
        <v>Zone 5</v>
      </c>
    </row>
    <row r="6716" spans="1:8" x14ac:dyDescent="0.25">
      <c r="A6716" t="s">
        <v>374</v>
      </c>
      <c r="B6716">
        <v>45268</v>
      </c>
      <c r="C6716" t="str">
        <f t="shared" si="104"/>
        <v>45268</v>
      </c>
      <c r="D6716" t="s">
        <v>360</v>
      </c>
      <c r="E6716" t="s">
        <v>626</v>
      </c>
      <c r="F6716" t="s">
        <v>4623</v>
      </c>
      <c r="G6716" s="144">
        <v>4.9709695199999997</v>
      </c>
      <c r="H6716" t="str">
        <f>IF(VLOOKUP(A6716,$J$4:$K$19,2)="Y",IF(G6716&lt;='State Zip Codes'!$P$4,'State Zip Codes'!$P$3,IF(G6716&lt;='State Zip Codes'!$Q$4,'State Zip Codes'!$Q$3,IF(G6716&lt;='State Zip Codes'!$R$4,'State Zip Codes'!$R$3,IF(G6716&lt;='State Zip Codes'!$S$4,'State Zip Codes'!$S$3,IF(G6716&lt;='State Zip Codes'!$T$4,'State Zip Codes'!$T$3,"OUT OF TERRITORY"))))),$U$3)</f>
        <v>Zone 5</v>
      </c>
    </row>
    <row r="6717" spans="1:8" x14ac:dyDescent="0.25">
      <c r="A6717" t="s">
        <v>374</v>
      </c>
      <c r="B6717">
        <v>45269</v>
      </c>
      <c r="C6717" t="str">
        <f t="shared" si="104"/>
        <v>45269</v>
      </c>
      <c r="D6717" t="s">
        <v>360</v>
      </c>
      <c r="E6717" t="s">
        <v>626</v>
      </c>
      <c r="F6717" t="s">
        <v>4623</v>
      </c>
      <c r="G6717" s="144">
        <v>4.9709695199999997</v>
      </c>
      <c r="H6717" t="str">
        <f>IF(VLOOKUP(A6717,$J$4:$K$19,2)="Y",IF(G6717&lt;='State Zip Codes'!$P$4,'State Zip Codes'!$P$3,IF(G6717&lt;='State Zip Codes'!$Q$4,'State Zip Codes'!$Q$3,IF(G6717&lt;='State Zip Codes'!$R$4,'State Zip Codes'!$R$3,IF(G6717&lt;='State Zip Codes'!$S$4,'State Zip Codes'!$S$3,IF(G6717&lt;='State Zip Codes'!$T$4,'State Zip Codes'!$T$3,"OUT OF TERRITORY"))))),$U$3)</f>
        <v>Zone 5</v>
      </c>
    </row>
    <row r="6718" spans="1:8" x14ac:dyDescent="0.25">
      <c r="A6718" t="s">
        <v>374</v>
      </c>
      <c r="B6718">
        <v>45270</v>
      </c>
      <c r="C6718" t="str">
        <f t="shared" si="104"/>
        <v>45270</v>
      </c>
      <c r="D6718" t="s">
        <v>360</v>
      </c>
      <c r="E6718" t="s">
        <v>626</v>
      </c>
      <c r="F6718" t="s">
        <v>4623</v>
      </c>
      <c r="G6718" s="144">
        <v>4.9709695199999997</v>
      </c>
      <c r="H6718" t="str">
        <f>IF(VLOOKUP(A6718,$J$4:$K$19,2)="Y",IF(G6718&lt;='State Zip Codes'!$P$4,'State Zip Codes'!$P$3,IF(G6718&lt;='State Zip Codes'!$Q$4,'State Zip Codes'!$Q$3,IF(G6718&lt;='State Zip Codes'!$R$4,'State Zip Codes'!$R$3,IF(G6718&lt;='State Zip Codes'!$S$4,'State Zip Codes'!$S$3,IF(G6718&lt;='State Zip Codes'!$T$4,'State Zip Codes'!$T$3,"OUT OF TERRITORY"))))),$U$3)</f>
        <v>Zone 5</v>
      </c>
    </row>
    <row r="6719" spans="1:8" x14ac:dyDescent="0.25">
      <c r="A6719" t="s">
        <v>374</v>
      </c>
      <c r="B6719">
        <v>45271</v>
      </c>
      <c r="C6719" t="str">
        <f t="shared" si="104"/>
        <v>45271</v>
      </c>
      <c r="D6719" t="s">
        <v>360</v>
      </c>
      <c r="E6719" t="s">
        <v>626</v>
      </c>
      <c r="F6719" t="s">
        <v>4623</v>
      </c>
      <c r="G6719" s="144">
        <v>4.9709695199999997</v>
      </c>
      <c r="H6719" t="str">
        <f>IF(VLOOKUP(A6719,$J$4:$K$19,2)="Y",IF(G6719&lt;='State Zip Codes'!$P$4,'State Zip Codes'!$P$3,IF(G6719&lt;='State Zip Codes'!$Q$4,'State Zip Codes'!$Q$3,IF(G6719&lt;='State Zip Codes'!$R$4,'State Zip Codes'!$R$3,IF(G6719&lt;='State Zip Codes'!$S$4,'State Zip Codes'!$S$3,IF(G6719&lt;='State Zip Codes'!$T$4,'State Zip Codes'!$T$3,"OUT OF TERRITORY"))))),$U$3)</f>
        <v>Zone 5</v>
      </c>
    </row>
    <row r="6720" spans="1:8" x14ac:dyDescent="0.25">
      <c r="A6720" t="s">
        <v>374</v>
      </c>
      <c r="B6720">
        <v>45273</v>
      </c>
      <c r="C6720" t="str">
        <f t="shared" si="104"/>
        <v>45273</v>
      </c>
      <c r="D6720" t="s">
        <v>360</v>
      </c>
      <c r="E6720" t="s">
        <v>626</v>
      </c>
      <c r="F6720" t="s">
        <v>4623</v>
      </c>
      <c r="G6720" s="144">
        <v>4.9709695199999997</v>
      </c>
      <c r="H6720" t="str">
        <f>IF(VLOOKUP(A6720,$J$4:$K$19,2)="Y",IF(G6720&lt;='State Zip Codes'!$P$4,'State Zip Codes'!$P$3,IF(G6720&lt;='State Zip Codes'!$Q$4,'State Zip Codes'!$Q$3,IF(G6720&lt;='State Zip Codes'!$R$4,'State Zip Codes'!$R$3,IF(G6720&lt;='State Zip Codes'!$S$4,'State Zip Codes'!$S$3,IF(G6720&lt;='State Zip Codes'!$T$4,'State Zip Codes'!$T$3,"OUT OF TERRITORY"))))),$U$3)</f>
        <v>Zone 5</v>
      </c>
    </row>
    <row r="6721" spans="1:8" x14ac:dyDescent="0.25">
      <c r="A6721" t="s">
        <v>374</v>
      </c>
      <c r="B6721">
        <v>45274</v>
      </c>
      <c r="C6721" t="str">
        <f t="shared" si="104"/>
        <v>45274</v>
      </c>
      <c r="D6721" t="s">
        <v>360</v>
      </c>
      <c r="E6721" t="s">
        <v>626</v>
      </c>
      <c r="F6721" t="s">
        <v>4623</v>
      </c>
      <c r="G6721" s="144">
        <v>4.9709695199999997</v>
      </c>
      <c r="H6721" t="str">
        <f>IF(VLOOKUP(A6721,$J$4:$K$19,2)="Y",IF(G6721&lt;='State Zip Codes'!$P$4,'State Zip Codes'!$P$3,IF(G6721&lt;='State Zip Codes'!$Q$4,'State Zip Codes'!$Q$3,IF(G6721&lt;='State Zip Codes'!$R$4,'State Zip Codes'!$R$3,IF(G6721&lt;='State Zip Codes'!$S$4,'State Zip Codes'!$S$3,IF(G6721&lt;='State Zip Codes'!$T$4,'State Zip Codes'!$T$3,"OUT OF TERRITORY"))))),$U$3)</f>
        <v>Zone 5</v>
      </c>
    </row>
    <row r="6722" spans="1:8" x14ac:dyDescent="0.25">
      <c r="A6722" t="s">
        <v>374</v>
      </c>
      <c r="B6722">
        <v>45277</v>
      </c>
      <c r="C6722" t="str">
        <f t="shared" si="104"/>
        <v>45277</v>
      </c>
      <c r="D6722" t="s">
        <v>360</v>
      </c>
      <c r="E6722" t="s">
        <v>626</v>
      </c>
      <c r="F6722" t="s">
        <v>4623</v>
      </c>
      <c r="G6722" s="144">
        <v>4.9709695199999997</v>
      </c>
      <c r="H6722" t="str">
        <f>IF(VLOOKUP(A6722,$J$4:$K$19,2)="Y",IF(G6722&lt;='State Zip Codes'!$P$4,'State Zip Codes'!$P$3,IF(G6722&lt;='State Zip Codes'!$Q$4,'State Zip Codes'!$Q$3,IF(G6722&lt;='State Zip Codes'!$R$4,'State Zip Codes'!$R$3,IF(G6722&lt;='State Zip Codes'!$S$4,'State Zip Codes'!$S$3,IF(G6722&lt;='State Zip Codes'!$T$4,'State Zip Codes'!$T$3,"OUT OF TERRITORY"))))),$U$3)</f>
        <v>Zone 5</v>
      </c>
    </row>
    <row r="6723" spans="1:8" x14ac:dyDescent="0.25">
      <c r="A6723" t="s">
        <v>374</v>
      </c>
      <c r="B6723">
        <v>45296</v>
      </c>
      <c r="C6723" t="str">
        <f t="shared" si="104"/>
        <v>45296</v>
      </c>
      <c r="D6723" t="s">
        <v>360</v>
      </c>
      <c r="E6723" t="s">
        <v>626</v>
      </c>
      <c r="F6723" t="s">
        <v>4623</v>
      </c>
      <c r="G6723" s="144">
        <v>4.9709695199999997</v>
      </c>
      <c r="H6723" t="str">
        <f>IF(VLOOKUP(A6723,$J$4:$K$19,2)="Y",IF(G6723&lt;='State Zip Codes'!$P$4,'State Zip Codes'!$P$3,IF(G6723&lt;='State Zip Codes'!$Q$4,'State Zip Codes'!$Q$3,IF(G6723&lt;='State Zip Codes'!$R$4,'State Zip Codes'!$R$3,IF(G6723&lt;='State Zip Codes'!$S$4,'State Zip Codes'!$S$3,IF(G6723&lt;='State Zip Codes'!$T$4,'State Zip Codes'!$T$3,"OUT OF TERRITORY"))))),$U$3)</f>
        <v>Zone 5</v>
      </c>
    </row>
    <row r="6724" spans="1:8" x14ac:dyDescent="0.25">
      <c r="A6724" t="s">
        <v>374</v>
      </c>
      <c r="B6724">
        <v>45298</v>
      </c>
      <c r="C6724" t="str">
        <f t="shared" si="104"/>
        <v>45298</v>
      </c>
      <c r="D6724" t="s">
        <v>360</v>
      </c>
      <c r="E6724" t="s">
        <v>626</v>
      </c>
      <c r="F6724" t="s">
        <v>4623</v>
      </c>
      <c r="G6724" s="144">
        <v>4.9709695199999997</v>
      </c>
      <c r="H6724" t="str">
        <f>IF(VLOOKUP(A6724,$J$4:$K$19,2)="Y",IF(G6724&lt;='State Zip Codes'!$P$4,'State Zip Codes'!$P$3,IF(G6724&lt;='State Zip Codes'!$Q$4,'State Zip Codes'!$Q$3,IF(G6724&lt;='State Zip Codes'!$R$4,'State Zip Codes'!$R$3,IF(G6724&lt;='State Zip Codes'!$S$4,'State Zip Codes'!$S$3,IF(G6724&lt;='State Zip Codes'!$T$4,'State Zip Codes'!$T$3,"OUT OF TERRITORY"))))),$U$3)</f>
        <v>Zone 5</v>
      </c>
    </row>
    <row r="6725" spans="1:8" x14ac:dyDescent="0.25">
      <c r="A6725" t="s">
        <v>374</v>
      </c>
      <c r="B6725">
        <v>45299</v>
      </c>
      <c r="C6725" t="str">
        <f t="shared" ref="C6725:C6788" si="105">TRIM(CLEAN(B6725))</f>
        <v>45299</v>
      </c>
      <c r="D6725" t="s">
        <v>360</v>
      </c>
      <c r="E6725" t="s">
        <v>626</v>
      </c>
      <c r="F6725" t="s">
        <v>4623</v>
      </c>
      <c r="G6725" s="144">
        <v>4.9709695199999997</v>
      </c>
      <c r="H6725" t="str">
        <f>IF(VLOOKUP(A6725,$J$4:$K$19,2)="Y",IF(G6725&lt;='State Zip Codes'!$P$4,'State Zip Codes'!$P$3,IF(G6725&lt;='State Zip Codes'!$Q$4,'State Zip Codes'!$Q$3,IF(G6725&lt;='State Zip Codes'!$R$4,'State Zip Codes'!$R$3,IF(G6725&lt;='State Zip Codes'!$S$4,'State Zip Codes'!$S$3,IF(G6725&lt;='State Zip Codes'!$T$4,'State Zip Codes'!$T$3,"OUT OF TERRITORY"))))),$U$3)</f>
        <v>Zone 5</v>
      </c>
    </row>
    <row r="6726" spans="1:8" x14ac:dyDescent="0.25">
      <c r="A6726" t="s">
        <v>374</v>
      </c>
      <c r="B6726">
        <v>45238</v>
      </c>
      <c r="C6726" t="str">
        <f t="shared" si="105"/>
        <v>45238</v>
      </c>
      <c r="D6726" t="s">
        <v>360</v>
      </c>
      <c r="E6726" t="s">
        <v>626</v>
      </c>
      <c r="F6726" t="s">
        <v>4623</v>
      </c>
      <c r="G6726" s="144">
        <v>4.9709695199999997</v>
      </c>
      <c r="H6726" t="str">
        <f>IF(VLOOKUP(A6726,$J$4:$K$19,2)="Y",IF(G6726&lt;='State Zip Codes'!$P$4,'State Zip Codes'!$P$3,IF(G6726&lt;='State Zip Codes'!$Q$4,'State Zip Codes'!$Q$3,IF(G6726&lt;='State Zip Codes'!$R$4,'State Zip Codes'!$R$3,IF(G6726&lt;='State Zip Codes'!$S$4,'State Zip Codes'!$S$3,IF(G6726&lt;='State Zip Codes'!$T$4,'State Zip Codes'!$T$3,"OUT OF TERRITORY"))))),$U$3)</f>
        <v>Zone 5</v>
      </c>
    </row>
    <row r="6727" spans="1:8" x14ac:dyDescent="0.25">
      <c r="A6727" t="s">
        <v>374</v>
      </c>
      <c r="B6727">
        <v>45999</v>
      </c>
      <c r="C6727" t="str">
        <f t="shared" si="105"/>
        <v>45999</v>
      </c>
      <c r="D6727" t="s">
        <v>360</v>
      </c>
      <c r="E6727" t="s">
        <v>626</v>
      </c>
      <c r="F6727" t="s">
        <v>4623</v>
      </c>
      <c r="G6727" s="144">
        <v>4.9709695199999997</v>
      </c>
      <c r="H6727" t="str">
        <f>IF(VLOOKUP(A6727,$J$4:$K$19,2)="Y",IF(G6727&lt;='State Zip Codes'!$P$4,'State Zip Codes'!$P$3,IF(G6727&lt;='State Zip Codes'!$Q$4,'State Zip Codes'!$Q$3,IF(G6727&lt;='State Zip Codes'!$R$4,'State Zip Codes'!$R$3,IF(G6727&lt;='State Zip Codes'!$S$4,'State Zip Codes'!$S$3,IF(G6727&lt;='State Zip Codes'!$T$4,'State Zip Codes'!$T$3,"OUT OF TERRITORY"))))),$U$3)</f>
        <v>Zone 5</v>
      </c>
    </row>
    <row r="6728" spans="1:8" x14ac:dyDescent="0.25">
      <c r="A6728" t="s">
        <v>374</v>
      </c>
      <c r="B6728">
        <v>45212</v>
      </c>
      <c r="C6728" t="str">
        <f t="shared" si="105"/>
        <v>45212</v>
      </c>
      <c r="D6728" t="s">
        <v>360</v>
      </c>
      <c r="E6728" t="s">
        <v>626</v>
      </c>
      <c r="F6728" t="s">
        <v>4623</v>
      </c>
      <c r="G6728" s="144">
        <v>5.5923407099999993</v>
      </c>
      <c r="H6728" t="str">
        <f>IF(VLOOKUP(A6728,$J$4:$K$19,2)="Y",IF(G6728&lt;='State Zip Codes'!$P$4,'State Zip Codes'!$P$3,IF(G6728&lt;='State Zip Codes'!$Q$4,'State Zip Codes'!$Q$3,IF(G6728&lt;='State Zip Codes'!$R$4,'State Zip Codes'!$R$3,IF(G6728&lt;='State Zip Codes'!$S$4,'State Zip Codes'!$S$3,IF(G6728&lt;='State Zip Codes'!$T$4,'State Zip Codes'!$T$3,"OUT OF TERRITORY"))))),$U$3)</f>
        <v>Zone 5</v>
      </c>
    </row>
    <row r="6729" spans="1:8" x14ac:dyDescent="0.25">
      <c r="A6729" t="s">
        <v>374</v>
      </c>
      <c r="B6729">
        <v>45232</v>
      </c>
      <c r="C6729" t="str">
        <f t="shared" si="105"/>
        <v>45232</v>
      </c>
      <c r="D6729" t="s">
        <v>360</v>
      </c>
      <c r="E6729" t="s">
        <v>626</v>
      </c>
      <c r="F6729" t="s">
        <v>4623</v>
      </c>
      <c r="G6729" s="144">
        <v>5.5923407099999993</v>
      </c>
      <c r="H6729" t="str">
        <f>IF(VLOOKUP(A6729,$J$4:$K$19,2)="Y",IF(G6729&lt;='State Zip Codes'!$P$4,'State Zip Codes'!$P$3,IF(G6729&lt;='State Zip Codes'!$Q$4,'State Zip Codes'!$Q$3,IF(G6729&lt;='State Zip Codes'!$R$4,'State Zip Codes'!$R$3,IF(G6729&lt;='State Zip Codes'!$S$4,'State Zip Codes'!$S$3,IF(G6729&lt;='State Zip Codes'!$T$4,'State Zip Codes'!$T$3,"OUT OF TERRITORY"))))),$U$3)</f>
        <v>Zone 5</v>
      </c>
    </row>
    <row r="6730" spans="1:8" x14ac:dyDescent="0.25">
      <c r="A6730" t="s">
        <v>374</v>
      </c>
      <c r="B6730">
        <v>45209</v>
      </c>
      <c r="C6730" t="str">
        <f t="shared" si="105"/>
        <v>45209</v>
      </c>
      <c r="D6730" t="s">
        <v>360</v>
      </c>
      <c r="E6730" t="s">
        <v>626</v>
      </c>
      <c r="F6730" t="s">
        <v>4623</v>
      </c>
      <c r="G6730" s="144">
        <v>5.5923407099999993</v>
      </c>
      <c r="H6730" t="str">
        <f>IF(VLOOKUP(A6730,$J$4:$K$19,2)="Y",IF(G6730&lt;='State Zip Codes'!$P$4,'State Zip Codes'!$P$3,IF(G6730&lt;='State Zip Codes'!$Q$4,'State Zip Codes'!$Q$3,IF(G6730&lt;='State Zip Codes'!$R$4,'State Zip Codes'!$R$3,IF(G6730&lt;='State Zip Codes'!$S$4,'State Zip Codes'!$S$3,IF(G6730&lt;='State Zip Codes'!$T$4,'State Zip Codes'!$T$3,"OUT OF TERRITORY"))))),$U$3)</f>
        <v>Zone 5</v>
      </c>
    </row>
    <row r="6731" spans="1:8" x14ac:dyDescent="0.25">
      <c r="A6731" t="s">
        <v>374</v>
      </c>
      <c r="B6731">
        <v>45211</v>
      </c>
      <c r="C6731" t="str">
        <f t="shared" si="105"/>
        <v>45211</v>
      </c>
      <c r="D6731" t="s">
        <v>360</v>
      </c>
      <c r="E6731" t="s">
        <v>626</v>
      </c>
      <c r="F6731" t="s">
        <v>4623</v>
      </c>
      <c r="G6731" s="144">
        <v>6.2137118999999998</v>
      </c>
      <c r="H6731" t="str">
        <f>IF(VLOOKUP(A6731,$J$4:$K$19,2)="Y",IF(G6731&lt;='State Zip Codes'!$P$4,'State Zip Codes'!$P$3,IF(G6731&lt;='State Zip Codes'!$Q$4,'State Zip Codes'!$Q$3,IF(G6731&lt;='State Zip Codes'!$R$4,'State Zip Codes'!$R$3,IF(G6731&lt;='State Zip Codes'!$S$4,'State Zip Codes'!$S$3,IF(G6731&lt;='State Zip Codes'!$T$4,'State Zip Codes'!$T$3,"OUT OF TERRITORY"))))),$U$3)</f>
        <v>Zone 5</v>
      </c>
    </row>
    <row r="6732" spans="1:8" x14ac:dyDescent="0.25">
      <c r="A6732" t="s">
        <v>374</v>
      </c>
      <c r="B6732">
        <v>45224</v>
      </c>
      <c r="C6732" t="str">
        <f t="shared" si="105"/>
        <v>45224</v>
      </c>
      <c r="D6732" t="s">
        <v>360</v>
      </c>
      <c r="E6732" t="s">
        <v>626</v>
      </c>
      <c r="F6732" t="s">
        <v>4623</v>
      </c>
      <c r="G6732" s="144">
        <v>6.8350830899999995</v>
      </c>
      <c r="H6732" t="str">
        <f>IF(VLOOKUP(A6732,$J$4:$K$19,2)="Y",IF(G6732&lt;='State Zip Codes'!$P$4,'State Zip Codes'!$P$3,IF(G6732&lt;='State Zip Codes'!$Q$4,'State Zip Codes'!$Q$3,IF(G6732&lt;='State Zip Codes'!$R$4,'State Zip Codes'!$R$3,IF(G6732&lt;='State Zip Codes'!$S$4,'State Zip Codes'!$S$3,IF(G6732&lt;='State Zip Codes'!$T$4,'State Zip Codes'!$T$3,"OUT OF TERRITORY"))))),$U$3)</f>
        <v>Zone 5</v>
      </c>
    </row>
    <row r="6733" spans="1:8" x14ac:dyDescent="0.25">
      <c r="A6733" t="s">
        <v>374</v>
      </c>
      <c r="B6733">
        <v>45230</v>
      </c>
      <c r="C6733" t="str">
        <f t="shared" si="105"/>
        <v>45230</v>
      </c>
      <c r="D6733" t="s">
        <v>360</v>
      </c>
      <c r="E6733" t="s">
        <v>626</v>
      </c>
      <c r="F6733" t="s">
        <v>4623</v>
      </c>
      <c r="G6733" s="144">
        <v>6.8350830899999995</v>
      </c>
      <c r="H6733" t="str">
        <f>IF(VLOOKUP(A6733,$J$4:$K$19,2)="Y",IF(G6733&lt;='State Zip Codes'!$P$4,'State Zip Codes'!$P$3,IF(G6733&lt;='State Zip Codes'!$Q$4,'State Zip Codes'!$Q$3,IF(G6733&lt;='State Zip Codes'!$R$4,'State Zip Codes'!$R$3,IF(G6733&lt;='State Zip Codes'!$S$4,'State Zip Codes'!$S$3,IF(G6733&lt;='State Zip Codes'!$T$4,'State Zip Codes'!$T$3,"OUT OF TERRITORY"))))),$U$3)</f>
        <v>Zone 5</v>
      </c>
    </row>
    <row r="6734" spans="1:8" x14ac:dyDescent="0.25">
      <c r="A6734" t="s">
        <v>374</v>
      </c>
      <c r="B6734">
        <v>45237</v>
      </c>
      <c r="C6734" t="str">
        <f t="shared" si="105"/>
        <v>45237</v>
      </c>
      <c r="D6734" t="s">
        <v>360</v>
      </c>
      <c r="E6734" t="s">
        <v>626</v>
      </c>
      <c r="F6734" t="s">
        <v>4623</v>
      </c>
      <c r="G6734" s="144">
        <v>6.8350830899999995</v>
      </c>
      <c r="H6734" t="str">
        <f>IF(VLOOKUP(A6734,$J$4:$K$19,2)="Y",IF(G6734&lt;='State Zip Codes'!$P$4,'State Zip Codes'!$P$3,IF(G6734&lt;='State Zip Codes'!$Q$4,'State Zip Codes'!$Q$3,IF(G6734&lt;='State Zip Codes'!$R$4,'State Zip Codes'!$R$3,IF(G6734&lt;='State Zip Codes'!$S$4,'State Zip Codes'!$S$3,IF(G6734&lt;='State Zip Codes'!$T$4,'State Zip Codes'!$T$3,"OUT OF TERRITORY"))))),$U$3)</f>
        <v>Zone 5</v>
      </c>
    </row>
    <row r="6735" spans="1:8" x14ac:dyDescent="0.25">
      <c r="A6735" t="s">
        <v>374</v>
      </c>
      <c r="B6735">
        <v>45216</v>
      </c>
      <c r="C6735" t="str">
        <f t="shared" si="105"/>
        <v>45216</v>
      </c>
      <c r="D6735" t="s">
        <v>360</v>
      </c>
      <c r="E6735" t="s">
        <v>626</v>
      </c>
      <c r="F6735" t="s">
        <v>4623</v>
      </c>
      <c r="G6735" s="144">
        <v>7.4564542799999991</v>
      </c>
      <c r="H6735" t="str">
        <f>IF(VLOOKUP(A6735,$J$4:$K$19,2)="Y",IF(G6735&lt;='State Zip Codes'!$P$4,'State Zip Codes'!$P$3,IF(G6735&lt;='State Zip Codes'!$Q$4,'State Zip Codes'!$Q$3,IF(G6735&lt;='State Zip Codes'!$R$4,'State Zip Codes'!$R$3,IF(G6735&lt;='State Zip Codes'!$S$4,'State Zip Codes'!$S$3,IF(G6735&lt;='State Zip Codes'!$T$4,'State Zip Codes'!$T$3,"OUT OF TERRITORY"))))),$U$3)</f>
        <v>Zone 5</v>
      </c>
    </row>
    <row r="6736" spans="1:8" x14ac:dyDescent="0.25">
      <c r="A6736" t="s">
        <v>374</v>
      </c>
      <c r="B6736">
        <v>45051</v>
      </c>
      <c r="C6736" t="str">
        <f t="shared" si="105"/>
        <v>45051</v>
      </c>
      <c r="D6736" t="s">
        <v>360</v>
      </c>
      <c r="E6736" t="s">
        <v>626</v>
      </c>
      <c r="F6736" t="s">
        <v>4624</v>
      </c>
      <c r="G6736" s="144">
        <v>7.4564542799999991</v>
      </c>
      <c r="H6736" t="str">
        <f>IF(VLOOKUP(A6736,$J$4:$K$19,2)="Y",IF(G6736&lt;='State Zip Codes'!$P$4,'State Zip Codes'!$P$3,IF(G6736&lt;='State Zip Codes'!$Q$4,'State Zip Codes'!$Q$3,IF(G6736&lt;='State Zip Codes'!$R$4,'State Zip Codes'!$R$3,IF(G6736&lt;='State Zip Codes'!$S$4,'State Zip Codes'!$S$3,IF(G6736&lt;='State Zip Codes'!$T$4,'State Zip Codes'!$T$3,"OUT OF TERRITORY"))))),$U$3)</f>
        <v>Zone 5</v>
      </c>
    </row>
    <row r="6737" spans="1:8" x14ac:dyDescent="0.25">
      <c r="A6737" t="s">
        <v>374</v>
      </c>
      <c r="B6737">
        <v>45213</v>
      </c>
      <c r="C6737" t="str">
        <f t="shared" si="105"/>
        <v>45213</v>
      </c>
      <c r="D6737" t="s">
        <v>360</v>
      </c>
      <c r="E6737" t="s">
        <v>626</v>
      </c>
      <c r="F6737" t="s">
        <v>4623</v>
      </c>
      <c r="G6737" s="144">
        <v>7.4564542799999991</v>
      </c>
      <c r="H6737" t="str">
        <f>IF(VLOOKUP(A6737,$J$4:$K$19,2)="Y",IF(G6737&lt;='State Zip Codes'!$P$4,'State Zip Codes'!$P$3,IF(G6737&lt;='State Zip Codes'!$Q$4,'State Zip Codes'!$Q$3,IF(G6737&lt;='State Zip Codes'!$R$4,'State Zip Codes'!$R$3,IF(G6737&lt;='State Zip Codes'!$S$4,'State Zip Codes'!$S$3,IF(G6737&lt;='State Zip Codes'!$T$4,'State Zip Codes'!$T$3,"OUT OF TERRITORY"))))),$U$3)</f>
        <v>Zone 5</v>
      </c>
    </row>
    <row r="6738" spans="1:8" x14ac:dyDescent="0.25">
      <c r="A6738" t="s">
        <v>374</v>
      </c>
      <c r="B6738">
        <v>45239</v>
      </c>
      <c r="C6738" t="str">
        <f t="shared" si="105"/>
        <v>45239</v>
      </c>
      <c r="D6738" t="s">
        <v>360</v>
      </c>
      <c r="E6738" t="s">
        <v>626</v>
      </c>
      <c r="F6738" t="s">
        <v>4623</v>
      </c>
      <c r="G6738" s="144">
        <v>7.4564542799999991</v>
      </c>
      <c r="H6738" t="str">
        <f>IF(VLOOKUP(A6738,$J$4:$K$19,2)="Y",IF(G6738&lt;='State Zip Codes'!$P$4,'State Zip Codes'!$P$3,IF(G6738&lt;='State Zip Codes'!$Q$4,'State Zip Codes'!$Q$3,IF(G6738&lt;='State Zip Codes'!$R$4,'State Zip Codes'!$R$3,IF(G6738&lt;='State Zip Codes'!$S$4,'State Zip Codes'!$S$3,IF(G6738&lt;='State Zip Codes'!$T$4,'State Zip Codes'!$T$3,"OUT OF TERRITORY"))))),$U$3)</f>
        <v>Zone 5</v>
      </c>
    </row>
    <row r="6739" spans="1:8" x14ac:dyDescent="0.25">
      <c r="A6739" t="s">
        <v>374</v>
      </c>
      <c r="B6739">
        <v>45233</v>
      </c>
      <c r="C6739" t="str">
        <f t="shared" si="105"/>
        <v>45233</v>
      </c>
      <c r="D6739" t="s">
        <v>360</v>
      </c>
      <c r="E6739" t="s">
        <v>626</v>
      </c>
      <c r="F6739" t="s">
        <v>4623</v>
      </c>
      <c r="G6739" s="144">
        <v>8.0778254699999987</v>
      </c>
      <c r="H6739" t="str">
        <f>IF(VLOOKUP(A6739,$J$4:$K$19,2)="Y",IF(G6739&lt;='State Zip Codes'!$P$4,'State Zip Codes'!$P$3,IF(G6739&lt;='State Zip Codes'!$Q$4,'State Zip Codes'!$Q$3,IF(G6739&lt;='State Zip Codes'!$R$4,'State Zip Codes'!$R$3,IF(G6739&lt;='State Zip Codes'!$S$4,'State Zip Codes'!$S$3,IF(G6739&lt;='State Zip Codes'!$T$4,'State Zip Codes'!$T$3,"OUT OF TERRITORY"))))),$U$3)</f>
        <v>Zone 5</v>
      </c>
    </row>
    <row r="6740" spans="1:8" x14ac:dyDescent="0.25">
      <c r="A6740" t="s">
        <v>374</v>
      </c>
      <c r="B6740">
        <v>45227</v>
      </c>
      <c r="C6740" t="str">
        <f t="shared" si="105"/>
        <v>45227</v>
      </c>
      <c r="D6740" t="s">
        <v>360</v>
      </c>
      <c r="E6740" t="s">
        <v>626</v>
      </c>
      <c r="F6740" t="s">
        <v>4623</v>
      </c>
      <c r="G6740" s="144">
        <v>8.6991966600000001</v>
      </c>
      <c r="H6740" t="str">
        <f>IF(VLOOKUP(A6740,$J$4:$K$19,2)="Y",IF(G6740&lt;='State Zip Codes'!$P$4,'State Zip Codes'!$P$3,IF(G6740&lt;='State Zip Codes'!$Q$4,'State Zip Codes'!$Q$3,IF(G6740&lt;='State Zip Codes'!$R$4,'State Zip Codes'!$R$3,IF(G6740&lt;='State Zip Codes'!$S$4,'State Zip Codes'!$S$3,IF(G6740&lt;='State Zip Codes'!$T$4,'State Zip Codes'!$T$3,"OUT OF TERRITORY"))))),$U$3)</f>
        <v>Zone 5</v>
      </c>
    </row>
    <row r="6741" spans="1:8" x14ac:dyDescent="0.25">
      <c r="A6741" t="s">
        <v>374</v>
      </c>
      <c r="B6741">
        <v>45248</v>
      </c>
      <c r="C6741" t="str">
        <f t="shared" si="105"/>
        <v>45248</v>
      </c>
      <c r="D6741" t="s">
        <v>360</v>
      </c>
      <c r="E6741" t="s">
        <v>626</v>
      </c>
      <c r="F6741" t="s">
        <v>4623</v>
      </c>
      <c r="G6741" s="144">
        <v>9.3205678499999998</v>
      </c>
      <c r="H6741" t="str">
        <f>IF(VLOOKUP(A6741,$J$4:$K$19,2)="Y",IF(G6741&lt;='State Zip Codes'!$P$4,'State Zip Codes'!$P$3,IF(G6741&lt;='State Zip Codes'!$Q$4,'State Zip Codes'!$Q$3,IF(G6741&lt;='State Zip Codes'!$R$4,'State Zip Codes'!$R$3,IF(G6741&lt;='State Zip Codes'!$S$4,'State Zip Codes'!$S$3,IF(G6741&lt;='State Zip Codes'!$T$4,'State Zip Codes'!$T$3,"OUT OF TERRITORY"))))),$U$3)</f>
        <v>Zone 5</v>
      </c>
    </row>
    <row r="6742" spans="1:8" x14ac:dyDescent="0.25">
      <c r="A6742" t="s">
        <v>374</v>
      </c>
      <c r="B6742">
        <v>45255</v>
      </c>
      <c r="C6742" t="str">
        <f t="shared" si="105"/>
        <v>45255</v>
      </c>
      <c r="D6742" t="s">
        <v>360</v>
      </c>
      <c r="E6742" t="s">
        <v>626</v>
      </c>
      <c r="F6742" t="s">
        <v>4623</v>
      </c>
      <c r="G6742" s="144">
        <v>9.3205678499999998</v>
      </c>
      <c r="H6742" t="str">
        <f>IF(VLOOKUP(A6742,$J$4:$K$19,2)="Y",IF(G6742&lt;='State Zip Codes'!$P$4,'State Zip Codes'!$P$3,IF(G6742&lt;='State Zip Codes'!$Q$4,'State Zip Codes'!$Q$3,IF(G6742&lt;='State Zip Codes'!$R$4,'State Zip Codes'!$R$3,IF(G6742&lt;='State Zip Codes'!$S$4,'State Zip Codes'!$S$3,IF(G6742&lt;='State Zip Codes'!$T$4,'State Zip Codes'!$T$3,"OUT OF TERRITORY"))))),$U$3)</f>
        <v>Zone 5</v>
      </c>
    </row>
    <row r="6743" spans="1:8" x14ac:dyDescent="0.25">
      <c r="A6743" t="s">
        <v>374</v>
      </c>
      <c r="B6743">
        <v>45236</v>
      </c>
      <c r="C6743" t="str">
        <f t="shared" si="105"/>
        <v>45236</v>
      </c>
      <c r="D6743" t="s">
        <v>360</v>
      </c>
      <c r="E6743" t="s">
        <v>626</v>
      </c>
      <c r="F6743" t="s">
        <v>4623</v>
      </c>
      <c r="G6743" s="144">
        <v>9.3205678499999998</v>
      </c>
      <c r="H6743" t="str">
        <f>IF(VLOOKUP(A6743,$J$4:$K$19,2)="Y",IF(G6743&lt;='State Zip Codes'!$P$4,'State Zip Codes'!$P$3,IF(G6743&lt;='State Zip Codes'!$Q$4,'State Zip Codes'!$Q$3,IF(G6743&lt;='State Zip Codes'!$R$4,'State Zip Codes'!$R$3,IF(G6743&lt;='State Zip Codes'!$S$4,'State Zip Codes'!$S$3,IF(G6743&lt;='State Zip Codes'!$T$4,'State Zip Codes'!$T$3,"OUT OF TERRITORY"))))),$U$3)</f>
        <v>Zone 5</v>
      </c>
    </row>
    <row r="6744" spans="1:8" x14ac:dyDescent="0.25">
      <c r="A6744" t="s">
        <v>374</v>
      </c>
      <c r="B6744">
        <v>45215</v>
      </c>
      <c r="C6744" t="str">
        <f t="shared" si="105"/>
        <v>45215</v>
      </c>
      <c r="D6744" t="s">
        <v>360</v>
      </c>
      <c r="E6744" t="s">
        <v>626</v>
      </c>
      <c r="F6744" t="s">
        <v>4623</v>
      </c>
      <c r="G6744" s="144">
        <v>9.9419390399999994</v>
      </c>
      <c r="H6744" t="str">
        <f>IF(VLOOKUP(A6744,$J$4:$K$19,2)="Y",IF(G6744&lt;='State Zip Codes'!$P$4,'State Zip Codes'!$P$3,IF(G6744&lt;='State Zip Codes'!$Q$4,'State Zip Codes'!$Q$3,IF(G6744&lt;='State Zip Codes'!$R$4,'State Zip Codes'!$R$3,IF(G6744&lt;='State Zip Codes'!$S$4,'State Zip Codes'!$S$3,IF(G6744&lt;='State Zip Codes'!$T$4,'State Zip Codes'!$T$3,"OUT OF TERRITORY"))))),$U$3)</f>
        <v>Zone 5</v>
      </c>
    </row>
    <row r="6745" spans="1:8" x14ac:dyDescent="0.25">
      <c r="A6745" t="s">
        <v>374</v>
      </c>
      <c r="B6745">
        <v>45244</v>
      </c>
      <c r="C6745" t="str">
        <f t="shared" si="105"/>
        <v>45244</v>
      </c>
      <c r="D6745" t="s">
        <v>360</v>
      </c>
      <c r="E6745" t="s">
        <v>626</v>
      </c>
      <c r="F6745" t="s">
        <v>4623</v>
      </c>
      <c r="G6745" s="144">
        <v>9.9419390399999994</v>
      </c>
      <c r="H6745" t="str">
        <f>IF(VLOOKUP(A6745,$J$4:$K$19,2)="Y",IF(G6745&lt;='State Zip Codes'!$P$4,'State Zip Codes'!$P$3,IF(G6745&lt;='State Zip Codes'!$Q$4,'State Zip Codes'!$Q$3,IF(G6745&lt;='State Zip Codes'!$R$4,'State Zip Codes'!$R$3,IF(G6745&lt;='State Zip Codes'!$S$4,'State Zip Codes'!$S$3,IF(G6745&lt;='State Zip Codes'!$T$4,'State Zip Codes'!$T$3,"OUT OF TERRITORY"))))),$U$3)</f>
        <v>Zone 5</v>
      </c>
    </row>
    <row r="6746" spans="1:8" x14ac:dyDescent="0.25">
      <c r="A6746" t="s">
        <v>374</v>
      </c>
      <c r="B6746">
        <v>45243</v>
      </c>
      <c r="C6746" t="str">
        <f t="shared" si="105"/>
        <v>45243</v>
      </c>
      <c r="D6746" t="s">
        <v>360</v>
      </c>
      <c r="E6746" t="s">
        <v>626</v>
      </c>
      <c r="F6746" t="s">
        <v>4623</v>
      </c>
      <c r="G6746" s="144">
        <v>10.563310229999999</v>
      </c>
      <c r="H6746" t="str">
        <f>IF(VLOOKUP(A6746,$J$4:$K$19,2)="Y",IF(G6746&lt;='State Zip Codes'!$P$4,'State Zip Codes'!$P$3,IF(G6746&lt;='State Zip Codes'!$Q$4,'State Zip Codes'!$Q$3,IF(G6746&lt;='State Zip Codes'!$R$4,'State Zip Codes'!$R$3,IF(G6746&lt;='State Zip Codes'!$S$4,'State Zip Codes'!$S$3,IF(G6746&lt;='State Zip Codes'!$T$4,'State Zip Codes'!$T$3,"OUT OF TERRITORY"))))),$U$3)</f>
        <v>Zone 5</v>
      </c>
    </row>
    <row r="6747" spans="1:8" x14ac:dyDescent="0.25">
      <c r="A6747" t="s">
        <v>374</v>
      </c>
      <c r="B6747">
        <v>45231</v>
      </c>
      <c r="C6747" t="str">
        <f t="shared" si="105"/>
        <v>45231</v>
      </c>
      <c r="D6747" t="s">
        <v>360</v>
      </c>
      <c r="E6747" t="s">
        <v>626</v>
      </c>
      <c r="F6747" t="s">
        <v>4623</v>
      </c>
      <c r="G6747" s="144">
        <v>11.184681419999999</v>
      </c>
      <c r="H6747" t="str">
        <f>IF(VLOOKUP(A6747,$J$4:$K$19,2)="Y",IF(G6747&lt;='State Zip Codes'!$P$4,'State Zip Codes'!$P$3,IF(G6747&lt;='State Zip Codes'!$Q$4,'State Zip Codes'!$Q$3,IF(G6747&lt;='State Zip Codes'!$R$4,'State Zip Codes'!$R$3,IF(G6747&lt;='State Zip Codes'!$S$4,'State Zip Codes'!$S$3,IF(G6747&lt;='State Zip Codes'!$T$4,'State Zip Codes'!$T$3,"OUT OF TERRITORY"))))),$U$3)</f>
        <v>Zone 5</v>
      </c>
    </row>
    <row r="6748" spans="1:8" x14ac:dyDescent="0.25">
      <c r="A6748" t="s">
        <v>374</v>
      </c>
      <c r="B6748">
        <v>45247</v>
      </c>
      <c r="C6748" t="str">
        <f t="shared" si="105"/>
        <v>45247</v>
      </c>
      <c r="D6748" t="s">
        <v>360</v>
      </c>
      <c r="E6748" t="s">
        <v>626</v>
      </c>
      <c r="F6748" t="s">
        <v>4623</v>
      </c>
      <c r="G6748" s="144">
        <v>11.184681419999999</v>
      </c>
      <c r="H6748" t="str">
        <f>IF(VLOOKUP(A6748,$J$4:$K$19,2)="Y",IF(G6748&lt;='State Zip Codes'!$P$4,'State Zip Codes'!$P$3,IF(G6748&lt;='State Zip Codes'!$Q$4,'State Zip Codes'!$Q$3,IF(G6748&lt;='State Zip Codes'!$R$4,'State Zip Codes'!$R$3,IF(G6748&lt;='State Zip Codes'!$S$4,'State Zip Codes'!$S$3,IF(G6748&lt;='State Zip Codes'!$T$4,'State Zip Codes'!$T$3,"OUT OF TERRITORY"))))),$U$3)</f>
        <v>Zone 5</v>
      </c>
    </row>
    <row r="6749" spans="1:8" x14ac:dyDescent="0.25">
      <c r="A6749" t="s">
        <v>374</v>
      </c>
      <c r="B6749">
        <v>45218</v>
      </c>
      <c r="C6749" t="str">
        <f t="shared" si="105"/>
        <v>45218</v>
      </c>
      <c r="D6749" t="s">
        <v>360</v>
      </c>
      <c r="E6749" t="s">
        <v>626</v>
      </c>
      <c r="F6749" t="s">
        <v>4623</v>
      </c>
      <c r="G6749" s="144">
        <v>11.184681419999999</v>
      </c>
      <c r="H6749" t="str">
        <f>IF(VLOOKUP(A6749,$J$4:$K$19,2)="Y",IF(G6749&lt;='State Zip Codes'!$P$4,'State Zip Codes'!$P$3,IF(G6749&lt;='State Zip Codes'!$Q$4,'State Zip Codes'!$Q$3,IF(G6749&lt;='State Zip Codes'!$R$4,'State Zip Codes'!$R$3,IF(G6749&lt;='State Zip Codes'!$S$4,'State Zip Codes'!$S$3,IF(G6749&lt;='State Zip Codes'!$T$4,'State Zip Codes'!$T$3,"OUT OF TERRITORY"))))),$U$3)</f>
        <v>Zone 5</v>
      </c>
    </row>
    <row r="6750" spans="1:8" x14ac:dyDescent="0.25">
      <c r="A6750" t="s">
        <v>374</v>
      </c>
      <c r="B6750">
        <v>45174</v>
      </c>
      <c r="C6750" t="str">
        <f t="shared" si="105"/>
        <v>45174</v>
      </c>
      <c r="D6750" t="s">
        <v>360</v>
      </c>
      <c r="E6750" t="s">
        <v>626</v>
      </c>
      <c r="F6750" t="s">
        <v>4625</v>
      </c>
      <c r="G6750" s="144">
        <v>11.184681419999999</v>
      </c>
      <c r="H6750" t="str">
        <f>IF(VLOOKUP(A6750,$J$4:$K$19,2)="Y",IF(G6750&lt;='State Zip Codes'!$P$4,'State Zip Codes'!$P$3,IF(G6750&lt;='State Zip Codes'!$Q$4,'State Zip Codes'!$Q$3,IF(G6750&lt;='State Zip Codes'!$R$4,'State Zip Codes'!$R$3,IF(G6750&lt;='State Zip Codes'!$S$4,'State Zip Codes'!$S$3,IF(G6750&lt;='State Zip Codes'!$T$4,'State Zip Codes'!$T$3,"OUT OF TERRITORY"))))),$U$3)</f>
        <v>Zone 5</v>
      </c>
    </row>
    <row r="6751" spans="1:8" x14ac:dyDescent="0.25">
      <c r="A6751" t="s">
        <v>374</v>
      </c>
      <c r="B6751">
        <v>45251</v>
      </c>
      <c r="C6751" t="str">
        <f t="shared" si="105"/>
        <v>45251</v>
      </c>
      <c r="D6751" t="s">
        <v>360</v>
      </c>
      <c r="E6751" t="s">
        <v>626</v>
      </c>
      <c r="F6751" t="s">
        <v>4623</v>
      </c>
      <c r="G6751" s="144">
        <v>12.4274238</v>
      </c>
      <c r="H6751" t="str">
        <f>IF(VLOOKUP(A6751,$J$4:$K$19,2)="Y",IF(G6751&lt;='State Zip Codes'!$P$4,'State Zip Codes'!$P$3,IF(G6751&lt;='State Zip Codes'!$Q$4,'State Zip Codes'!$Q$3,IF(G6751&lt;='State Zip Codes'!$R$4,'State Zip Codes'!$R$3,IF(G6751&lt;='State Zip Codes'!$S$4,'State Zip Codes'!$S$3,IF(G6751&lt;='State Zip Codes'!$T$4,'State Zip Codes'!$T$3,"OUT OF TERRITORY"))))),$U$3)</f>
        <v>Zone 5</v>
      </c>
    </row>
    <row r="6752" spans="1:8" x14ac:dyDescent="0.25">
      <c r="A6752" t="s">
        <v>374</v>
      </c>
      <c r="B6752">
        <v>45240</v>
      </c>
      <c r="C6752" t="str">
        <f t="shared" si="105"/>
        <v>45240</v>
      </c>
      <c r="D6752" t="s">
        <v>360</v>
      </c>
      <c r="E6752" t="s">
        <v>626</v>
      </c>
      <c r="F6752" t="s">
        <v>4623</v>
      </c>
      <c r="G6752" s="144">
        <v>12.4274238</v>
      </c>
      <c r="H6752" t="str">
        <f>IF(VLOOKUP(A6752,$J$4:$K$19,2)="Y",IF(G6752&lt;='State Zip Codes'!$P$4,'State Zip Codes'!$P$3,IF(G6752&lt;='State Zip Codes'!$Q$4,'State Zip Codes'!$Q$3,IF(G6752&lt;='State Zip Codes'!$R$4,'State Zip Codes'!$R$3,IF(G6752&lt;='State Zip Codes'!$S$4,'State Zip Codes'!$S$3,IF(G6752&lt;='State Zip Codes'!$T$4,'State Zip Codes'!$T$3,"OUT OF TERRITORY"))))),$U$3)</f>
        <v>Zone 5</v>
      </c>
    </row>
    <row r="6753" spans="1:8" x14ac:dyDescent="0.25">
      <c r="A6753" t="s">
        <v>374</v>
      </c>
      <c r="B6753">
        <v>45245</v>
      </c>
      <c r="C6753" t="str">
        <f t="shared" si="105"/>
        <v>45245</v>
      </c>
      <c r="D6753" t="s">
        <v>360</v>
      </c>
      <c r="E6753" t="s">
        <v>762</v>
      </c>
      <c r="F6753" t="s">
        <v>4623</v>
      </c>
      <c r="G6753" s="144">
        <v>12.4274238</v>
      </c>
      <c r="H6753" t="str">
        <f>IF(VLOOKUP(A6753,$J$4:$K$19,2)="Y",IF(G6753&lt;='State Zip Codes'!$P$4,'State Zip Codes'!$P$3,IF(G6753&lt;='State Zip Codes'!$Q$4,'State Zip Codes'!$Q$3,IF(G6753&lt;='State Zip Codes'!$R$4,'State Zip Codes'!$R$3,IF(G6753&lt;='State Zip Codes'!$S$4,'State Zip Codes'!$S$3,IF(G6753&lt;='State Zip Codes'!$T$4,'State Zip Codes'!$T$3,"OUT OF TERRITORY"))))),$U$3)</f>
        <v>Zone 5</v>
      </c>
    </row>
    <row r="6754" spans="1:8" x14ac:dyDescent="0.25">
      <c r="A6754" t="s">
        <v>374</v>
      </c>
      <c r="B6754">
        <v>45246</v>
      </c>
      <c r="C6754" t="str">
        <f t="shared" si="105"/>
        <v>45246</v>
      </c>
      <c r="D6754" t="s">
        <v>360</v>
      </c>
      <c r="E6754" t="s">
        <v>626</v>
      </c>
      <c r="F6754" t="s">
        <v>4623</v>
      </c>
      <c r="G6754" s="144">
        <v>13.048794989999999</v>
      </c>
      <c r="H6754" t="str">
        <f>IF(VLOOKUP(A6754,$J$4:$K$19,2)="Y",IF(G6754&lt;='State Zip Codes'!$P$4,'State Zip Codes'!$P$3,IF(G6754&lt;='State Zip Codes'!$Q$4,'State Zip Codes'!$Q$3,IF(G6754&lt;='State Zip Codes'!$R$4,'State Zip Codes'!$R$3,IF(G6754&lt;='State Zip Codes'!$S$4,'State Zip Codes'!$S$3,IF(G6754&lt;='State Zip Codes'!$T$4,'State Zip Codes'!$T$3,"OUT OF TERRITORY"))))),$U$3)</f>
        <v>Zone 5</v>
      </c>
    </row>
    <row r="6755" spans="1:8" x14ac:dyDescent="0.25">
      <c r="A6755" t="s">
        <v>374</v>
      </c>
      <c r="B6755">
        <v>45052</v>
      </c>
      <c r="C6755" t="str">
        <f t="shared" si="105"/>
        <v>45052</v>
      </c>
      <c r="D6755" t="s">
        <v>360</v>
      </c>
      <c r="E6755" t="s">
        <v>626</v>
      </c>
      <c r="F6755" t="s">
        <v>4626</v>
      </c>
      <c r="G6755" s="144">
        <v>13.048794989999999</v>
      </c>
      <c r="H6755" t="str">
        <f>IF(VLOOKUP(A6755,$J$4:$K$19,2)="Y",IF(G6755&lt;='State Zip Codes'!$P$4,'State Zip Codes'!$P$3,IF(G6755&lt;='State Zip Codes'!$Q$4,'State Zip Codes'!$Q$3,IF(G6755&lt;='State Zip Codes'!$R$4,'State Zip Codes'!$R$3,IF(G6755&lt;='State Zip Codes'!$S$4,'State Zip Codes'!$S$3,IF(G6755&lt;='State Zip Codes'!$T$4,'State Zip Codes'!$T$3,"OUT OF TERRITORY"))))),$U$3)</f>
        <v>Zone 5</v>
      </c>
    </row>
    <row r="6756" spans="1:8" x14ac:dyDescent="0.25">
      <c r="A6756" t="s">
        <v>374</v>
      </c>
      <c r="B6756">
        <v>45242</v>
      </c>
      <c r="C6756" t="str">
        <f t="shared" si="105"/>
        <v>45242</v>
      </c>
      <c r="D6756" t="s">
        <v>360</v>
      </c>
      <c r="E6756" t="s">
        <v>626</v>
      </c>
      <c r="F6756" t="s">
        <v>4623</v>
      </c>
      <c r="G6756" s="144">
        <v>13.048794989999999</v>
      </c>
      <c r="H6756" t="str">
        <f>IF(VLOOKUP(A6756,$J$4:$K$19,2)="Y",IF(G6756&lt;='State Zip Codes'!$P$4,'State Zip Codes'!$P$3,IF(G6756&lt;='State Zip Codes'!$Q$4,'State Zip Codes'!$Q$3,IF(G6756&lt;='State Zip Codes'!$R$4,'State Zip Codes'!$R$3,IF(G6756&lt;='State Zip Codes'!$S$4,'State Zip Codes'!$S$3,IF(G6756&lt;='State Zip Codes'!$T$4,'State Zip Codes'!$T$3,"OUT OF TERRITORY"))))),$U$3)</f>
        <v>Zone 5</v>
      </c>
    </row>
    <row r="6757" spans="1:8" x14ac:dyDescent="0.25">
      <c r="A6757" t="s">
        <v>374</v>
      </c>
      <c r="B6757">
        <v>45241</v>
      </c>
      <c r="C6757" t="str">
        <f t="shared" si="105"/>
        <v>45241</v>
      </c>
      <c r="D6757" t="s">
        <v>360</v>
      </c>
      <c r="E6757" t="s">
        <v>626</v>
      </c>
      <c r="F6757" t="s">
        <v>4623</v>
      </c>
      <c r="G6757" s="144">
        <v>13.670166179999999</v>
      </c>
      <c r="H6757" t="str">
        <f>IF(VLOOKUP(A6757,$J$4:$K$19,2)="Y",IF(G6757&lt;='State Zip Codes'!$P$4,'State Zip Codes'!$P$3,IF(G6757&lt;='State Zip Codes'!$Q$4,'State Zip Codes'!$Q$3,IF(G6757&lt;='State Zip Codes'!$R$4,'State Zip Codes'!$R$3,IF(G6757&lt;='State Zip Codes'!$S$4,'State Zip Codes'!$S$3,IF(G6757&lt;='State Zip Codes'!$T$4,'State Zip Codes'!$T$3,"OUT OF TERRITORY"))))),$U$3)</f>
        <v>Zone 5</v>
      </c>
    </row>
    <row r="6758" spans="1:8" x14ac:dyDescent="0.25">
      <c r="A6758" t="s">
        <v>374</v>
      </c>
      <c r="B6758">
        <v>45252</v>
      </c>
      <c r="C6758" t="str">
        <f t="shared" si="105"/>
        <v>45252</v>
      </c>
      <c r="D6758" t="s">
        <v>360</v>
      </c>
      <c r="E6758" t="s">
        <v>626</v>
      </c>
      <c r="F6758" t="s">
        <v>4623</v>
      </c>
      <c r="G6758" s="144">
        <v>13.670166179999999</v>
      </c>
      <c r="H6758" t="str">
        <f>IF(VLOOKUP(A6758,$J$4:$K$19,2)="Y",IF(G6758&lt;='State Zip Codes'!$P$4,'State Zip Codes'!$P$3,IF(G6758&lt;='State Zip Codes'!$Q$4,'State Zip Codes'!$Q$3,IF(G6758&lt;='State Zip Codes'!$R$4,'State Zip Codes'!$R$3,IF(G6758&lt;='State Zip Codes'!$S$4,'State Zip Codes'!$S$3,IF(G6758&lt;='State Zip Codes'!$T$4,'State Zip Codes'!$T$3,"OUT OF TERRITORY"))))),$U$3)</f>
        <v>Zone 5</v>
      </c>
    </row>
    <row r="6759" spans="1:8" x14ac:dyDescent="0.25">
      <c r="A6759" t="s">
        <v>374</v>
      </c>
      <c r="B6759">
        <v>45002</v>
      </c>
      <c r="C6759" t="str">
        <f t="shared" si="105"/>
        <v>45002</v>
      </c>
      <c r="D6759" t="s">
        <v>360</v>
      </c>
      <c r="E6759" t="s">
        <v>626</v>
      </c>
      <c r="F6759" t="s">
        <v>4627</v>
      </c>
      <c r="G6759" s="144">
        <v>13.670166179999999</v>
      </c>
      <c r="H6759" t="str">
        <f>IF(VLOOKUP(A6759,$J$4:$K$19,2)="Y",IF(G6759&lt;='State Zip Codes'!$P$4,'State Zip Codes'!$P$3,IF(G6759&lt;='State Zip Codes'!$Q$4,'State Zip Codes'!$Q$3,IF(G6759&lt;='State Zip Codes'!$R$4,'State Zip Codes'!$R$3,IF(G6759&lt;='State Zip Codes'!$S$4,'State Zip Codes'!$S$3,IF(G6759&lt;='State Zip Codes'!$T$4,'State Zip Codes'!$T$3,"OUT OF TERRITORY"))))),$U$3)</f>
        <v>Zone 5</v>
      </c>
    </row>
    <row r="6760" spans="1:8" x14ac:dyDescent="0.25">
      <c r="A6760" t="s">
        <v>374</v>
      </c>
      <c r="B6760">
        <v>45111</v>
      </c>
      <c r="C6760" t="str">
        <f t="shared" si="105"/>
        <v>45111</v>
      </c>
      <c r="D6760" t="s">
        <v>360</v>
      </c>
      <c r="E6760" t="s">
        <v>626</v>
      </c>
      <c r="F6760" t="s">
        <v>4628</v>
      </c>
      <c r="G6760" s="144">
        <v>13.670166179999999</v>
      </c>
      <c r="H6760" t="str">
        <f>IF(VLOOKUP(A6760,$J$4:$K$19,2)="Y",IF(G6760&lt;='State Zip Codes'!$P$4,'State Zip Codes'!$P$3,IF(G6760&lt;='State Zip Codes'!$Q$4,'State Zip Codes'!$Q$3,IF(G6760&lt;='State Zip Codes'!$R$4,'State Zip Codes'!$R$3,IF(G6760&lt;='State Zip Codes'!$S$4,'State Zip Codes'!$S$3,IF(G6760&lt;='State Zip Codes'!$T$4,'State Zip Codes'!$T$3,"OUT OF TERRITORY"))))),$U$3)</f>
        <v>Zone 5</v>
      </c>
    </row>
    <row r="6761" spans="1:8" x14ac:dyDescent="0.25">
      <c r="A6761" t="s">
        <v>374</v>
      </c>
      <c r="B6761">
        <v>45249</v>
      </c>
      <c r="C6761" t="str">
        <f t="shared" si="105"/>
        <v>45249</v>
      </c>
      <c r="D6761" t="s">
        <v>360</v>
      </c>
      <c r="E6761" t="s">
        <v>626</v>
      </c>
      <c r="F6761" t="s">
        <v>4623</v>
      </c>
      <c r="G6761" s="144">
        <v>15.53427975</v>
      </c>
      <c r="H6761" t="str">
        <f>IF(VLOOKUP(A6761,$J$4:$K$19,2)="Y",IF(G6761&lt;='State Zip Codes'!$P$4,'State Zip Codes'!$P$3,IF(G6761&lt;='State Zip Codes'!$Q$4,'State Zip Codes'!$Q$3,IF(G6761&lt;='State Zip Codes'!$R$4,'State Zip Codes'!$R$3,IF(G6761&lt;='State Zip Codes'!$S$4,'State Zip Codes'!$S$3,IF(G6761&lt;='State Zip Codes'!$T$4,'State Zip Codes'!$T$3,"OUT OF TERRITORY"))))),$U$3)</f>
        <v>Zone 5</v>
      </c>
    </row>
    <row r="6762" spans="1:8" x14ac:dyDescent="0.25">
      <c r="A6762" t="s">
        <v>374</v>
      </c>
      <c r="B6762">
        <v>45030</v>
      </c>
      <c r="C6762" t="str">
        <f t="shared" si="105"/>
        <v>45030</v>
      </c>
      <c r="D6762" t="s">
        <v>360</v>
      </c>
      <c r="E6762" t="s">
        <v>626</v>
      </c>
      <c r="F6762" t="s">
        <v>1401</v>
      </c>
      <c r="G6762" s="144">
        <v>15.53427975</v>
      </c>
      <c r="H6762" t="str">
        <f>IF(VLOOKUP(A6762,$J$4:$K$19,2)="Y",IF(G6762&lt;='State Zip Codes'!$P$4,'State Zip Codes'!$P$3,IF(G6762&lt;='State Zip Codes'!$Q$4,'State Zip Codes'!$Q$3,IF(G6762&lt;='State Zip Codes'!$R$4,'State Zip Codes'!$R$3,IF(G6762&lt;='State Zip Codes'!$S$4,'State Zip Codes'!$S$3,IF(G6762&lt;='State Zip Codes'!$T$4,'State Zip Codes'!$T$3,"OUT OF TERRITORY"))))),$U$3)</f>
        <v>Zone 5</v>
      </c>
    </row>
    <row r="6763" spans="1:8" x14ac:dyDescent="0.25">
      <c r="A6763" t="s">
        <v>374</v>
      </c>
      <c r="B6763">
        <v>45150</v>
      </c>
      <c r="C6763" t="str">
        <f t="shared" si="105"/>
        <v>45150</v>
      </c>
      <c r="D6763" t="s">
        <v>360</v>
      </c>
      <c r="E6763" t="s">
        <v>762</v>
      </c>
      <c r="F6763" t="s">
        <v>1720</v>
      </c>
      <c r="G6763" s="144">
        <v>15.53427975</v>
      </c>
      <c r="H6763" t="str">
        <f>IF(VLOOKUP(A6763,$J$4:$K$19,2)="Y",IF(G6763&lt;='State Zip Codes'!$P$4,'State Zip Codes'!$P$3,IF(G6763&lt;='State Zip Codes'!$Q$4,'State Zip Codes'!$Q$3,IF(G6763&lt;='State Zip Codes'!$R$4,'State Zip Codes'!$R$3,IF(G6763&lt;='State Zip Codes'!$S$4,'State Zip Codes'!$S$3,IF(G6763&lt;='State Zip Codes'!$T$4,'State Zip Codes'!$T$3,"OUT OF TERRITORY"))))),$U$3)</f>
        <v>Zone 5</v>
      </c>
    </row>
    <row r="6764" spans="1:8" x14ac:dyDescent="0.25">
      <c r="A6764" t="s">
        <v>374</v>
      </c>
      <c r="B6764">
        <v>45014</v>
      </c>
      <c r="C6764" t="str">
        <f t="shared" si="105"/>
        <v>45014</v>
      </c>
      <c r="D6764" t="s">
        <v>360</v>
      </c>
      <c r="E6764" t="s">
        <v>2198</v>
      </c>
      <c r="F6764" t="s">
        <v>1275</v>
      </c>
      <c r="G6764" s="144">
        <v>16.155650939999997</v>
      </c>
      <c r="H6764" t="str">
        <f>IF(VLOOKUP(A6764,$J$4:$K$19,2)="Y",IF(G6764&lt;='State Zip Codes'!$P$4,'State Zip Codes'!$P$3,IF(G6764&lt;='State Zip Codes'!$Q$4,'State Zip Codes'!$Q$3,IF(G6764&lt;='State Zip Codes'!$R$4,'State Zip Codes'!$R$3,IF(G6764&lt;='State Zip Codes'!$S$4,'State Zip Codes'!$S$3,IF(G6764&lt;='State Zip Codes'!$T$4,'State Zip Codes'!$T$3,"OUT OF TERRITORY"))))),$U$3)</f>
        <v>Zone 5</v>
      </c>
    </row>
    <row r="6765" spans="1:8" x14ac:dyDescent="0.25">
      <c r="A6765" t="s">
        <v>374</v>
      </c>
      <c r="B6765">
        <v>45069</v>
      </c>
      <c r="C6765" t="str">
        <f t="shared" si="105"/>
        <v>45069</v>
      </c>
      <c r="D6765" t="s">
        <v>360</v>
      </c>
      <c r="E6765" t="s">
        <v>2198</v>
      </c>
      <c r="F6765" t="s">
        <v>4629</v>
      </c>
      <c r="G6765" s="144">
        <v>16.777022129999999</v>
      </c>
      <c r="H6765" t="str">
        <f>IF(VLOOKUP(A6765,$J$4:$K$19,2)="Y",IF(G6765&lt;='State Zip Codes'!$P$4,'State Zip Codes'!$P$3,IF(G6765&lt;='State Zip Codes'!$Q$4,'State Zip Codes'!$Q$3,IF(G6765&lt;='State Zip Codes'!$R$4,'State Zip Codes'!$R$3,IF(G6765&lt;='State Zip Codes'!$S$4,'State Zip Codes'!$S$3,IF(G6765&lt;='State Zip Codes'!$T$4,'State Zip Codes'!$T$3,"OUT OF TERRITORY"))))),$U$3)</f>
        <v>Zone 5</v>
      </c>
    </row>
    <row r="6766" spans="1:8" x14ac:dyDescent="0.25">
      <c r="A6766" t="s">
        <v>374</v>
      </c>
      <c r="B6766">
        <v>45102</v>
      </c>
      <c r="C6766" t="str">
        <f t="shared" si="105"/>
        <v>45102</v>
      </c>
      <c r="D6766" t="s">
        <v>360</v>
      </c>
      <c r="E6766" t="s">
        <v>762</v>
      </c>
      <c r="F6766" t="s">
        <v>4630</v>
      </c>
      <c r="G6766" s="144">
        <v>18.019764509999998</v>
      </c>
      <c r="H6766" t="str">
        <f>IF(VLOOKUP(A6766,$J$4:$K$19,2)="Y",IF(G6766&lt;='State Zip Codes'!$P$4,'State Zip Codes'!$P$3,IF(G6766&lt;='State Zip Codes'!$Q$4,'State Zip Codes'!$Q$3,IF(G6766&lt;='State Zip Codes'!$R$4,'State Zip Codes'!$R$3,IF(G6766&lt;='State Zip Codes'!$S$4,'State Zip Codes'!$S$3,IF(G6766&lt;='State Zip Codes'!$T$4,'State Zip Codes'!$T$3,"OUT OF TERRITORY"))))),$U$3)</f>
        <v>Zone 5</v>
      </c>
    </row>
    <row r="6767" spans="1:8" x14ac:dyDescent="0.25">
      <c r="A6767" t="s">
        <v>374</v>
      </c>
      <c r="B6767">
        <v>45015</v>
      </c>
      <c r="C6767" t="str">
        <f t="shared" si="105"/>
        <v>45015</v>
      </c>
      <c r="D6767" t="s">
        <v>360</v>
      </c>
      <c r="E6767" t="s">
        <v>2198</v>
      </c>
      <c r="F6767" t="s">
        <v>626</v>
      </c>
      <c r="G6767" s="144">
        <v>18.019764509999998</v>
      </c>
      <c r="H6767" t="str">
        <f>IF(VLOOKUP(A6767,$J$4:$K$19,2)="Y",IF(G6767&lt;='State Zip Codes'!$P$4,'State Zip Codes'!$P$3,IF(G6767&lt;='State Zip Codes'!$Q$4,'State Zip Codes'!$Q$3,IF(G6767&lt;='State Zip Codes'!$R$4,'State Zip Codes'!$R$3,IF(G6767&lt;='State Zip Codes'!$S$4,'State Zip Codes'!$S$3,IF(G6767&lt;='State Zip Codes'!$T$4,'State Zip Codes'!$T$3,"OUT OF TERRITORY"))))),$U$3)</f>
        <v>Zone 5</v>
      </c>
    </row>
    <row r="6768" spans="1:8" x14ac:dyDescent="0.25">
      <c r="A6768" t="s">
        <v>374</v>
      </c>
      <c r="B6768">
        <v>45140</v>
      </c>
      <c r="C6768" t="str">
        <f t="shared" si="105"/>
        <v>45140</v>
      </c>
      <c r="D6768" t="s">
        <v>360</v>
      </c>
      <c r="E6768" t="s">
        <v>762</v>
      </c>
      <c r="F6768" t="s">
        <v>451</v>
      </c>
      <c r="G6768" s="144">
        <v>18.019764509999998</v>
      </c>
      <c r="H6768" t="str">
        <f>IF(VLOOKUP(A6768,$J$4:$K$19,2)="Y",IF(G6768&lt;='State Zip Codes'!$P$4,'State Zip Codes'!$P$3,IF(G6768&lt;='State Zip Codes'!$Q$4,'State Zip Codes'!$Q$3,IF(G6768&lt;='State Zip Codes'!$R$4,'State Zip Codes'!$R$3,IF(G6768&lt;='State Zip Codes'!$S$4,'State Zip Codes'!$S$3,IF(G6768&lt;='State Zip Codes'!$T$4,'State Zip Codes'!$T$3,"OUT OF TERRITORY"))))),$U$3)</f>
        <v>Zone 5</v>
      </c>
    </row>
    <row r="6769" spans="1:8" x14ac:dyDescent="0.25">
      <c r="A6769" t="s">
        <v>374</v>
      </c>
      <c r="B6769">
        <v>45157</v>
      </c>
      <c r="C6769" t="str">
        <f t="shared" si="105"/>
        <v>45157</v>
      </c>
      <c r="D6769" t="s">
        <v>360</v>
      </c>
      <c r="E6769" t="s">
        <v>762</v>
      </c>
      <c r="F6769" t="s">
        <v>2614</v>
      </c>
      <c r="G6769" s="144">
        <v>18.6411357</v>
      </c>
      <c r="H6769" t="str">
        <f>IF(VLOOKUP(A6769,$J$4:$K$19,2)="Y",IF(G6769&lt;='State Zip Codes'!$P$4,'State Zip Codes'!$P$3,IF(G6769&lt;='State Zip Codes'!$Q$4,'State Zip Codes'!$Q$3,IF(G6769&lt;='State Zip Codes'!$R$4,'State Zip Codes'!$R$3,IF(G6769&lt;='State Zip Codes'!$S$4,'State Zip Codes'!$S$3,IF(G6769&lt;='State Zip Codes'!$T$4,'State Zip Codes'!$T$3,"OUT OF TERRITORY"))))),$U$3)</f>
        <v>Zone 5</v>
      </c>
    </row>
    <row r="6770" spans="1:8" x14ac:dyDescent="0.25">
      <c r="A6770" t="s">
        <v>374</v>
      </c>
      <c r="B6770">
        <v>45103</v>
      </c>
      <c r="C6770" t="str">
        <f t="shared" si="105"/>
        <v>45103</v>
      </c>
      <c r="D6770" t="s">
        <v>360</v>
      </c>
      <c r="E6770" t="s">
        <v>762</v>
      </c>
      <c r="F6770" t="s">
        <v>1574</v>
      </c>
      <c r="G6770" s="144">
        <v>19.262506889999997</v>
      </c>
      <c r="H6770" t="str">
        <f>IF(VLOOKUP(A6770,$J$4:$K$19,2)="Y",IF(G6770&lt;='State Zip Codes'!$P$4,'State Zip Codes'!$P$3,IF(G6770&lt;='State Zip Codes'!$Q$4,'State Zip Codes'!$Q$3,IF(G6770&lt;='State Zip Codes'!$R$4,'State Zip Codes'!$R$3,IF(G6770&lt;='State Zip Codes'!$S$4,'State Zip Codes'!$S$3,IF(G6770&lt;='State Zip Codes'!$T$4,'State Zip Codes'!$T$3,"OUT OF TERRITORY"))))),$U$3)</f>
        <v>Zone 5</v>
      </c>
    </row>
    <row r="6771" spans="1:8" x14ac:dyDescent="0.25">
      <c r="A6771" t="s">
        <v>374</v>
      </c>
      <c r="B6771">
        <v>45160</v>
      </c>
      <c r="C6771" t="str">
        <f t="shared" si="105"/>
        <v>45160</v>
      </c>
      <c r="D6771" t="s">
        <v>360</v>
      </c>
      <c r="E6771" t="s">
        <v>762</v>
      </c>
      <c r="F6771" t="s">
        <v>2936</v>
      </c>
      <c r="G6771" s="144">
        <v>20.50524927</v>
      </c>
      <c r="H6771" t="str">
        <f>IF(VLOOKUP(A6771,$J$4:$K$19,2)="Y",IF(G6771&lt;='State Zip Codes'!$P$4,'State Zip Codes'!$P$3,IF(G6771&lt;='State Zip Codes'!$Q$4,'State Zip Codes'!$Q$3,IF(G6771&lt;='State Zip Codes'!$R$4,'State Zip Codes'!$R$3,IF(G6771&lt;='State Zip Codes'!$S$4,'State Zip Codes'!$S$3,IF(G6771&lt;='State Zip Codes'!$T$4,'State Zip Codes'!$T$3,"OUT OF TERRITORY"))))),$U$3)</f>
        <v>Zone 5</v>
      </c>
    </row>
    <row r="6772" spans="1:8" x14ac:dyDescent="0.25">
      <c r="A6772" t="s">
        <v>374</v>
      </c>
      <c r="B6772">
        <v>45040</v>
      </c>
      <c r="C6772" t="str">
        <f t="shared" si="105"/>
        <v>45040</v>
      </c>
      <c r="D6772" t="s">
        <v>360</v>
      </c>
      <c r="E6772" t="s">
        <v>1877</v>
      </c>
      <c r="F6772" t="s">
        <v>1979</v>
      </c>
      <c r="G6772" s="144">
        <v>20.50524927</v>
      </c>
      <c r="H6772" t="str">
        <f>IF(VLOOKUP(A6772,$J$4:$K$19,2)="Y",IF(G6772&lt;='State Zip Codes'!$P$4,'State Zip Codes'!$P$3,IF(G6772&lt;='State Zip Codes'!$Q$4,'State Zip Codes'!$Q$3,IF(G6772&lt;='State Zip Codes'!$R$4,'State Zip Codes'!$R$3,IF(G6772&lt;='State Zip Codes'!$S$4,'State Zip Codes'!$S$3,IF(G6772&lt;='State Zip Codes'!$T$4,'State Zip Codes'!$T$3,"OUT OF TERRITORY"))))),$U$3)</f>
        <v>Zone 5</v>
      </c>
    </row>
    <row r="6773" spans="1:8" x14ac:dyDescent="0.25">
      <c r="A6773" t="s">
        <v>374</v>
      </c>
      <c r="B6773">
        <v>45039</v>
      </c>
      <c r="C6773" t="str">
        <f t="shared" si="105"/>
        <v>45039</v>
      </c>
      <c r="D6773" t="s">
        <v>360</v>
      </c>
      <c r="E6773" t="s">
        <v>1877</v>
      </c>
      <c r="F6773" t="s">
        <v>4631</v>
      </c>
      <c r="G6773" s="144">
        <v>21.126620459999998</v>
      </c>
      <c r="H6773" t="str">
        <f>IF(VLOOKUP(A6773,$J$4:$K$19,2)="Y",IF(G6773&lt;='State Zip Codes'!$P$4,'State Zip Codes'!$P$3,IF(G6773&lt;='State Zip Codes'!$Q$4,'State Zip Codes'!$Q$3,IF(G6773&lt;='State Zip Codes'!$R$4,'State Zip Codes'!$R$3,IF(G6773&lt;='State Zip Codes'!$S$4,'State Zip Codes'!$S$3,IF(G6773&lt;='State Zip Codes'!$T$4,'State Zip Codes'!$T$3,"OUT OF TERRITORY"))))),$U$3)</f>
        <v>Zone 5</v>
      </c>
    </row>
    <row r="6774" spans="1:8" x14ac:dyDescent="0.25">
      <c r="A6774" t="s">
        <v>374</v>
      </c>
      <c r="B6774">
        <v>45011</v>
      </c>
      <c r="C6774" t="str">
        <f t="shared" si="105"/>
        <v>45011</v>
      </c>
      <c r="D6774" t="s">
        <v>360</v>
      </c>
      <c r="E6774" t="s">
        <v>2198</v>
      </c>
      <c r="F6774" t="s">
        <v>626</v>
      </c>
      <c r="G6774" s="144">
        <v>22.369362839999997</v>
      </c>
      <c r="H6774" t="str">
        <f>IF(VLOOKUP(A6774,$J$4:$K$19,2)="Y",IF(G6774&lt;='State Zip Codes'!$P$4,'State Zip Codes'!$P$3,IF(G6774&lt;='State Zip Codes'!$Q$4,'State Zip Codes'!$Q$3,IF(G6774&lt;='State Zip Codes'!$R$4,'State Zip Codes'!$R$3,IF(G6774&lt;='State Zip Codes'!$S$4,'State Zip Codes'!$S$3,IF(G6774&lt;='State Zip Codes'!$T$4,'State Zip Codes'!$T$3,"OUT OF TERRITORY"))))),$U$3)</f>
        <v>Zone 5</v>
      </c>
    </row>
    <row r="6775" spans="1:8" x14ac:dyDescent="0.25">
      <c r="A6775" t="s">
        <v>374</v>
      </c>
      <c r="B6775">
        <v>45053</v>
      </c>
      <c r="C6775" t="str">
        <f t="shared" si="105"/>
        <v>45053</v>
      </c>
      <c r="D6775" t="s">
        <v>360</v>
      </c>
      <c r="E6775" t="s">
        <v>2198</v>
      </c>
      <c r="F6775" t="s">
        <v>4632</v>
      </c>
      <c r="G6775" s="144">
        <v>22.369362839999997</v>
      </c>
      <c r="H6775" t="str">
        <f>IF(VLOOKUP(A6775,$J$4:$K$19,2)="Y",IF(G6775&lt;='State Zip Codes'!$P$4,'State Zip Codes'!$P$3,IF(G6775&lt;='State Zip Codes'!$Q$4,'State Zip Codes'!$Q$3,IF(G6775&lt;='State Zip Codes'!$R$4,'State Zip Codes'!$R$3,IF(G6775&lt;='State Zip Codes'!$S$4,'State Zip Codes'!$S$3,IF(G6775&lt;='State Zip Codes'!$T$4,'State Zip Codes'!$T$3,"OUT OF TERRITORY"))))),$U$3)</f>
        <v>Zone 5</v>
      </c>
    </row>
    <row r="6776" spans="1:8" x14ac:dyDescent="0.25">
      <c r="A6776" t="s">
        <v>374</v>
      </c>
      <c r="B6776">
        <v>45034</v>
      </c>
      <c r="C6776" t="str">
        <f t="shared" si="105"/>
        <v>45034</v>
      </c>
      <c r="D6776" t="s">
        <v>360</v>
      </c>
      <c r="E6776" t="s">
        <v>1877</v>
      </c>
      <c r="F6776" t="s">
        <v>4633</v>
      </c>
      <c r="G6776" s="144">
        <v>22.990734029999999</v>
      </c>
      <c r="H6776" t="str">
        <f>IF(VLOOKUP(A6776,$J$4:$K$19,2)="Y",IF(G6776&lt;='State Zip Codes'!$P$4,'State Zip Codes'!$P$3,IF(G6776&lt;='State Zip Codes'!$Q$4,'State Zip Codes'!$Q$3,IF(G6776&lt;='State Zip Codes'!$R$4,'State Zip Codes'!$R$3,IF(G6776&lt;='State Zip Codes'!$S$4,'State Zip Codes'!$S$3,IF(G6776&lt;='State Zip Codes'!$T$4,'State Zip Codes'!$T$3,"OUT OF TERRITORY"))))),$U$3)</f>
        <v>Zone 5</v>
      </c>
    </row>
    <row r="6777" spans="1:8" x14ac:dyDescent="0.25">
      <c r="A6777" t="s">
        <v>374</v>
      </c>
      <c r="B6777">
        <v>45013</v>
      </c>
      <c r="C6777" t="str">
        <f t="shared" si="105"/>
        <v>45013</v>
      </c>
      <c r="D6777" t="s">
        <v>360</v>
      </c>
      <c r="E6777" t="s">
        <v>2198</v>
      </c>
      <c r="F6777" t="s">
        <v>626</v>
      </c>
      <c r="G6777" s="144">
        <v>22.990734029999999</v>
      </c>
      <c r="H6777" t="str">
        <f>IF(VLOOKUP(A6777,$J$4:$K$19,2)="Y",IF(G6777&lt;='State Zip Codes'!$P$4,'State Zip Codes'!$P$3,IF(G6777&lt;='State Zip Codes'!$Q$4,'State Zip Codes'!$Q$3,IF(G6777&lt;='State Zip Codes'!$R$4,'State Zip Codes'!$R$3,IF(G6777&lt;='State Zip Codes'!$S$4,'State Zip Codes'!$S$3,IF(G6777&lt;='State Zip Codes'!$T$4,'State Zip Codes'!$T$3,"OUT OF TERRITORY"))))),$U$3)</f>
        <v>Zone 5</v>
      </c>
    </row>
    <row r="6778" spans="1:8" x14ac:dyDescent="0.25">
      <c r="A6778" t="s">
        <v>374</v>
      </c>
      <c r="B6778">
        <v>45122</v>
      </c>
      <c r="C6778" t="str">
        <f t="shared" si="105"/>
        <v>45122</v>
      </c>
      <c r="D6778" t="s">
        <v>360</v>
      </c>
      <c r="E6778" t="s">
        <v>762</v>
      </c>
      <c r="F6778" t="s">
        <v>2906</v>
      </c>
      <c r="G6778" s="144">
        <v>23.61210522</v>
      </c>
      <c r="H6778" t="str">
        <f>IF(VLOOKUP(A6778,$J$4:$K$19,2)="Y",IF(G6778&lt;='State Zip Codes'!$P$4,'State Zip Codes'!$P$3,IF(G6778&lt;='State Zip Codes'!$Q$4,'State Zip Codes'!$Q$3,IF(G6778&lt;='State Zip Codes'!$R$4,'State Zip Codes'!$R$3,IF(G6778&lt;='State Zip Codes'!$S$4,'State Zip Codes'!$S$3,IF(G6778&lt;='State Zip Codes'!$T$4,'State Zip Codes'!$T$3,"OUT OF TERRITORY"))))),$U$3)</f>
        <v>Zone 5</v>
      </c>
    </row>
    <row r="6779" spans="1:8" x14ac:dyDescent="0.25">
      <c r="A6779" t="s">
        <v>374</v>
      </c>
      <c r="B6779">
        <v>45153</v>
      </c>
      <c r="C6779" t="str">
        <f t="shared" si="105"/>
        <v>45153</v>
      </c>
      <c r="D6779" t="s">
        <v>360</v>
      </c>
      <c r="E6779" t="s">
        <v>762</v>
      </c>
      <c r="F6779" t="s">
        <v>1381</v>
      </c>
      <c r="G6779" s="144">
        <v>24.233476409999998</v>
      </c>
      <c r="H6779" t="str">
        <f>IF(VLOOKUP(A6779,$J$4:$K$19,2)="Y",IF(G6779&lt;='State Zip Codes'!$P$4,'State Zip Codes'!$P$3,IF(G6779&lt;='State Zip Codes'!$Q$4,'State Zip Codes'!$Q$3,IF(G6779&lt;='State Zip Codes'!$R$4,'State Zip Codes'!$R$3,IF(G6779&lt;='State Zip Codes'!$S$4,'State Zip Codes'!$S$3,IF(G6779&lt;='State Zip Codes'!$T$4,'State Zip Codes'!$T$3,"OUT OF TERRITORY"))))),$U$3)</f>
        <v>Zone 5</v>
      </c>
    </row>
    <row r="6780" spans="1:8" x14ac:dyDescent="0.25">
      <c r="A6780" t="s">
        <v>374</v>
      </c>
      <c r="B6780">
        <v>45044</v>
      </c>
      <c r="C6780" t="str">
        <f t="shared" si="105"/>
        <v>45044</v>
      </c>
      <c r="D6780" t="s">
        <v>360</v>
      </c>
      <c r="E6780" t="s">
        <v>2198</v>
      </c>
      <c r="F6780" t="s">
        <v>2015</v>
      </c>
      <c r="G6780" s="144">
        <v>24.854847599999999</v>
      </c>
      <c r="H6780" t="str">
        <f>IF(VLOOKUP(A6780,$J$4:$K$19,2)="Y",IF(G6780&lt;='State Zip Codes'!$P$4,'State Zip Codes'!$P$3,IF(G6780&lt;='State Zip Codes'!$Q$4,'State Zip Codes'!$Q$3,IF(G6780&lt;='State Zip Codes'!$R$4,'State Zip Codes'!$R$3,IF(G6780&lt;='State Zip Codes'!$S$4,'State Zip Codes'!$S$3,IF(G6780&lt;='State Zip Codes'!$T$4,'State Zip Codes'!$T$3,"OUT OF TERRITORY"))))),$U$3)</f>
        <v>Zone 5</v>
      </c>
    </row>
    <row r="6781" spans="1:8" x14ac:dyDescent="0.25">
      <c r="A6781" t="s">
        <v>374</v>
      </c>
      <c r="B6781">
        <v>45050</v>
      </c>
      <c r="C6781" t="str">
        <f t="shared" si="105"/>
        <v>45050</v>
      </c>
      <c r="D6781" t="s">
        <v>360</v>
      </c>
      <c r="E6781" t="s">
        <v>2198</v>
      </c>
      <c r="F6781" t="s">
        <v>1110</v>
      </c>
      <c r="G6781" s="144">
        <v>24.854847599999999</v>
      </c>
      <c r="H6781" t="str">
        <f>IF(VLOOKUP(A6781,$J$4:$K$19,2)="Y",IF(G6781&lt;='State Zip Codes'!$P$4,'State Zip Codes'!$P$3,IF(G6781&lt;='State Zip Codes'!$Q$4,'State Zip Codes'!$Q$3,IF(G6781&lt;='State Zip Codes'!$R$4,'State Zip Codes'!$R$3,IF(G6781&lt;='State Zip Codes'!$S$4,'State Zip Codes'!$S$3,IF(G6781&lt;='State Zip Codes'!$T$4,'State Zip Codes'!$T$3,"OUT OF TERRITORY"))))),$U$3)</f>
        <v>Zone 5</v>
      </c>
    </row>
    <row r="6782" spans="1:8" x14ac:dyDescent="0.25">
      <c r="A6782" t="s">
        <v>374</v>
      </c>
      <c r="B6782">
        <v>45065</v>
      </c>
      <c r="C6782" t="str">
        <f t="shared" si="105"/>
        <v>45065</v>
      </c>
      <c r="D6782" t="s">
        <v>360</v>
      </c>
      <c r="E6782" t="s">
        <v>1877</v>
      </c>
      <c r="F6782" t="s">
        <v>4634</v>
      </c>
      <c r="G6782" s="144">
        <v>24.854847599999999</v>
      </c>
      <c r="H6782" t="str">
        <f>IF(VLOOKUP(A6782,$J$4:$K$19,2)="Y",IF(G6782&lt;='State Zip Codes'!$P$4,'State Zip Codes'!$P$3,IF(G6782&lt;='State Zip Codes'!$Q$4,'State Zip Codes'!$Q$3,IF(G6782&lt;='State Zip Codes'!$R$4,'State Zip Codes'!$R$3,IF(G6782&lt;='State Zip Codes'!$S$4,'State Zip Codes'!$S$3,IF(G6782&lt;='State Zip Codes'!$T$4,'State Zip Codes'!$T$3,"OUT OF TERRITORY"))))),$U$3)</f>
        <v>Zone 5</v>
      </c>
    </row>
    <row r="6783" spans="1:8" x14ac:dyDescent="0.25">
      <c r="A6783" t="s">
        <v>374</v>
      </c>
      <c r="B6783">
        <v>45162</v>
      </c>
      <c r="C6783" t="str">
        <f t="shared" si="105"/>
        <v>45162</v>
      </c>
      <c r="D6783" t="s">
        <v>360</v>
      </c>
      <c r="E6783" t="s">
        <v>1877</v>
      </c>
      <c r="F6783" t="s">
        <v>4635</v>
      </c>
      <c r="G6783" s="144">
        <v>26.097589979999999</v>
      </c>
      <c r="H6783" t="str">
        <f>IF(VLOOKUP(A6783,$J$4:$K$19,2)="Y",IF(G6783&lt;='State Zip Codes'!$P$4,'State Zip Codes'!$P$3,IF(G6783&lt;='State Zip Codes'!$Q$4,'State Zip Codes'!$Q$3,IF(G6783&lt;='State Zip Codes'!$R$4,'State Zip Codes'!$R$3,IF(G6783&lt;='State Zip Codes'!$S$4,'State Zip Codes'!$S$3,IF(G6783&lt;='State Zip Codes'!$T$4,'State Zip Codes'!$T$3,"OUT OF TERRITORY"))))),$U$3)</f>
        <v>Zone 5</v>
      </c>
    </row>
    <row r="6784" spans="1:8" x14ac:dyDescent="0.25">
      <c r="A6784" t="s">
        <v>374</v>
      </c>
      <c r="B6784">
        <v>45067</v>
      </c>
      <c r="C6784" t="str">
        <f t="shared" si="105"/>
        <v>45067</v>
      </c>
      <c r="D6784" t="s">
        <v>360</v>
      </c>
      <c r="E6784" t="s">
        <v>2198</v>
      </c>
      <c r="F6784" t="s">
        <v>994</v>
      </c>
      <c r="G6784" s="144">
        <v>26.097589979999999</v>
      </c>
      <c r="H6784" t="str">
        <f>IF(VLOOKUP(A6784,$J$4:$K$19,2)="Y",IF(G6784&lt;='State Zip Codes'!$P$4,'State Zip Codes'!$P$3,IF(G6784&lt;='State Zip Codes'!$Q$4,'State Zip Codes'!$Q$3,IF(G6784&lt;='State Zip Codes'!$R$4,'State Zip Codes'!$R$3,IF(G6784&lt;='State Zip Codes'!$S$4,'State Zip Codes'!$S$3,IF(G6784&lt;='State Zip Codes'!$T$4,'State Zip Codes'!$T$3,"OUT OF TERRITORY"))))),$U$3)</f>
        <v>Zone 5</v>
      </c>
    </row>
    <row r="6785" spans="1:8" x14ac:dyDescent="0.25">
      <c r="A6785" t="s">
        <v>374</v>
      </c>
      <c r="B6785">
        <v>45176</v>
      </c>
      <c r="C6785" t="str">
        <f t="shared" si="105"/>
        <v>45176</v>
      </c>
      <c r="D6785" t="s">
        <v>360</v>
      </c>
      <c r="E6785" t="s">
        <v>762</v>
      </c>
      <c r="F6785" t="s">
        <v>2654</v>
      </c>
      <c r="G6785" s="144">
        <v>26.71896117</v>
      </c>
      <c r="H6785" t="str">
        <f>IF(VLOOKUP(A6785,$J$4:$K$19,2)="Y",IF(G6785&lt;='State Zip Codes'!$P$4,'State Zip Codes'!$P$3,IF(G6785&lt;='State Zip Codes'!$Q$4,'State Zip Codes'!$Q$3,IF(G6785&lt;='State Zip Codes'!$R$4,'State Zip Codes'!$R$3,IF(G6785&lt;='State Zip Codes'!$S$4,'State Zip Codes'!$S$3,IF(G6785&lt;='State Zip Codes'!$T$4,'State Zip Codes'!$T$3,"OUT OF TERRITORY"))))),$U$3)</f>
        <v>Zone 5</v>
      </c>
    </row>
    <row r="6786" spans="1:8" x14ac:dyDescent="0.25">
      <c r="A6786" t="s">
        <v>374</v>
      </c>
      <c r="B6786">
        <v>45152</v>
      </c>
      <c r="C6786" t="str">
        <f t="shared" si="105"/>
        <v>45152</v>
      </c>
      <c r="D6786" t="s">
        <v>360</v>
      </c>
      <c r="E6786" t="s">
        <v>1877</v>
      </c>
      <c r="F6786" t="s">
        <v>4636</v>
      </c>
      <c r="G6786" s="144">
        <v>26.71896117</v>
      </c>
      <c r="H6786" t="str">
        <f>IF(VLOOKUP(A6786,$J$4:$K$19,2)="Y",IF(G6786&lt;='State Zip Codes'!$P$4,'State Zip Codes'!$P$3,IF(G6786&lt;='State Zip Codes'!$Q$4,'State Zip Codes'!$Q$3,IF(G6786&lt;='State Zip Codes'!$R$4,'State Zip Codes'!$R$3,IF(G6786&lt;='State Zip Codes'!$S$4,'State Zip Codes'!$S$3,IF(G6786&lt;='State Zip Codes'!$T$4,'State Zip Codes'!$T$3,"OUT OF TERRITORY"))))),$U$3)</f>
        <v>Zone 5</v>
      </c>
    </row>
    <row r="6787" spans="1:8" x14ac:dyDescent="0.25">
      <c r="A6787" t="s">
        <v>374</v>
      </c>
      <c r="B6787">
        <v>45056</v>
      </c>
      <c r="C6787" t="str">
        <f t="shared" si="105"/>
        <v>45056</v>
      </c>
      <c r="D6787" t="s">
        <v>360</v>
      </c>
      <c r="E6787" t="s">
        <v>2198</v>
      </c>
      <c r="F6787" t="s">
        <v>826</v>
      </c>
      <c r="G6787" s="144">
        <v>28.583074739999997</v>
      </c>
      <c r="H6787" t="str">
        <f>IF(VLOOKUP(A6787,$J$4:$K$19,2)="Y",IF(G6787&lt;='State Zip Codes'!$P$4,'State Zip Codes'!$P$3,IF(G6787&lt;='State Zip Codes'!$Q$4,'State Zip Codes'!$Q$3,IF(G6787&lt;='State Zip Codes'!$R$4,'State Zip Codes'!$R$3,IF(G6787&lt;='State Zip Codes'!$S$4,'State Zip Codes'!$S$3,IF(G6787&lt;='State Zip Codes'!$T$4,'State Zip Codes'!$T$3,"OUT OF TERRITORY"))))),$U$3)</f>
        <v>Zone 5</v>
      </c>
    </row>
    <row r="6788" spans="1:8" x14ac:dyDescent="0.25">
      <c r="A6788" t="s">
        <v>374</v>
      </c>
      <c r="B6788">
        <v>45106</v>
      </c>
      <c r="C6788" t="str">
        <f t="shared" si="105"/>
        <v>45106</v>
      </c>
      <c r="D6788" t="s">
        <v>360</v>
      </c>
      <c r="E6788" t="s">
        <v>762</v>
      </c>
      <c r="F6788" t="s">
        <v>3569</v>
      </c>
      <c r="G6788" s="144">
        <v>28.583074739999997</v>
      </c>
      <c r="H6788" t="str">
        <f>IF(VLOOKUP(A6788,$J$4:$K$19,2)="Y",IF(G6788&lt;='State Zip Codes'!$P$4,'State Zip Codes'!$P$3,IF(G6788&lt;='State Zip Codes'!$Q$4,'State Zip Codes'!$Q$3,IF(G6788&lt;='State Zip Codes'!$R$4,'State Zip Codes'!$R$3,IF(G6788&lt;='State Zip Codes'!$S$4,'State Zip Codes'!$S$3,IF(G6788&lt;='State Zip Codes'!$T$4,'State Zip Codes'!$T$3,"OUT OF TERRITORY"))))),$U$3)</f>
        <v>Zone 5</v>
      </c>
    </row>
    <row r="6789" spans="1:8" x14ac:dyDescent="0.25">
      <c r="A6789" t="s">
        <v>374</v>
      </c>
      <c r="B6789">
        <v>45036</v>
      </c>
      <c r="C6789" t="str">
        <f t="shared" ref="C6789:C6852" si="106">TRIM(CLEAN(B6789))</f>
        <v>45036</v>
      </c>
      <c r="D6789" t="s">
        <v>360</v>
      </c>
      <c r="E6789" t="s">
        <v>1877</v>
      </c>
      <c r="F6789" t="s">
        <v>2360</v>
      </c>
      <c r="G6789" s="144">
        <v>29.204445929999999</v>
      </c>
      <c r="H6789" t="str">
        <f>IF(VLOOKUP(A6789,$J$4:$K$19,2)="Y",IF(G6789&lt;='State Zip Codes'!$P$4,'State Zip Codes'!$P$3,IF(G6789&lt;='State Zip Codes'!$Q$4,'State Zip Codes'!$Q$3,IF(G6789&lt;='State Zip Codes'!$R$4,'State Zip Codes'!$R$3,IF(G6789&lt;='State Zip Codes'!$S$4,'State Zip Codes'!$S$3,IF(G6789&lt;='State Zip Codes'!$T$4,'State Zip Codes'!$T$3,"OUT OF TERRITORY"))))),$U$3)</f>
        <v>Zone 5</v>
      </c>
    </row>
    <row r="6790" spans="1:8" x14ac:dyDescent="0.25">
      <c r="A6790" t="s">
        <v>374</v>
      </c>
      <c r="B6790">
        <v>45120</v>
      </c>
      <c r="C6790" t="str">
        <f t="shared" si="106"/>
        <v>45120</v>
      </c>
      <c r="D6790" t="s">
        <v>360</v>
      </c>
      <c r="E6790" t="s">
        <v>762</v>
      </c>
      <c r="F6790" t="s">
        <v>4637</v>
      </c>
      <c r="G6790" s="144">
        <v>29.204445929999999</v>
      </c>
      <c r="H6790" t="str">
        <f>IF(VLOOKUP(A6790,$J$4:$K$19,2)="Y",IF(G6790&lt;='State Zip Codes'!$P$4,'State Zip Codes'!$P$3,IF(G6790&lt;='State Zip Codes'!$Q$4,'State Zip Codes'!$Q$3,IF(G6790&lt;='State Zip Codes'!$R$4,'State Zip Codes'!$R$3,IF(G6790&lt;='State Zip Codes'!$S$4,'State Zip Codes'!$S$3,IF(G6790&lt;='State Zip Codes'!$T$4,'State Zip Codes'!$T$3,"OUT OF TERRITORY"))))),$U$3)</f>
        <v>Zone 5</v>
      </c>
    </row>
    <row r="6791" spans="1:8" x14ac:dyDescent="0.25">
      <c r="A6791" t="s">
        <v>374</v>
      </c>
      <c r="B6791">
        <v>45130</v>
      </c>
      <c r="C6791" t="str">
        <f t="shared" si="106"/>
        <v>45130</v>
      </c>
      <c r="D6791" t="s">
        <v>360</v>
      </c>
      <c r="E6791" t="s">
        <v>2178</v>
      </c>
      <c r="F6791" t="s">
        <v>4638</v>
      </c>
      <c r="G6791" s="144">
        <v>30.447188309999998</v>
      </c>
      <c r="H6791" t="str">
        <f>IF(VLOOKUP(A6791,$J$4:$K$19,2)="Y",IF(G6791&lt;='State Zip Codes'!$P$4,'State Zip Codes'!$P$3,IF(G6791&lt;='State Zip Codes'!$Q$4,'State Zip Codes'!$Q$3,IF(G6791&lt;='State Zip Codes'!$R$4,'State Zip Codes'!$R$3,IF(G6791&lt;='State Zip Codes'!$S$4,'State Zip Codes'!$S$3,IF(G6791&lt;='State Zip Codes'!$T$4,'State Zip Codes'!$T$3,"OUT OF TERRITORY"))))),$U$3)</f>
        <v>Zone 5</v>
      </c>
    </row>
    <row r="6792" spans="1:8" x14ac:dyDescent="0.25">
      <c r="A6792" t="s">
        <v>374</v>
      </c>
      <c r="B6792">
        <v>45042</v>
      </c>
      <c r="C6792" t="str">
        <f t="shared" si="106"/>
        <v>45042</v>
      </c>
      <c r="D6792" t="s">
        <v>360</v>
      </c>
      <c r="E6792" t="s">
        <v>2198</v>
      </c>
      <c r="F6792" t="s">
        <v>2015</v>
      </c>
      <c r="G6792" s="144">
        <v>31.068559499999999</v>
      </c>
      <c r="H6792" t="str">
        <f>IF(VLOOKUP(A6792,$J$4:$K$19,2)="Y",IF(G6792&lt;='State Zip Codes'!$P$4,'State Zip Codes'!$P$3,IF(G6792&lt;='State Zip Codes'!$Q$4,'State Zip Codes'!$Q$3,IF(G6792&lt;='State Zip Codes'!$R$4,'State Zip Codes'!$R$3,IF(G6792&lt;='State Zip Codes'!$S$4,'State Zip Codes'!$S$3,IF(G6792&lt;='State Zip Codes'!$T$4,'State Zip Codes'!$T$3,"OUT OF TERRITORY"))))),$U$3)</f>
        <v>Zone 5</v>
      </c>
    </row>
    <row r="6793" spans="1:8" x14ac:dyDescent="0.25">
      <c r="A6793" t="s">
        <v>374</v>
      </c>
      <c r="B6793">
        <v>45118</v>
      </c>
      <c r="C6793" t="str">
        <f t="shared" si="106"/>
        <v>45118</v>
      </c>
      <c r="D6793" t="s">
        <v>360</v>
      </c>
      <c r="E6793" t="s">
        <v>2178</v>
      </c>
      <c r="F6793" t="s">
        <v>4166</v>
      </c>
      <c r="G6793" s="144">
        <v>31.689930689999997</v>
      </c>
      <c r="H6793" t="str">
        <f>IF(VLOOKUP(A6793,$J$4:$K$19,2)="Y",IF(G6793&lt;='State Zip Codes'!$P$4,'State Zip Codes'!$P$3,IF(G6793&lt;='State Zip Codes'!$Q$4,'State Zip Codes'!$Q$3,IF(G6793&lt;='State Zip Codes'!$R$4,'State Zip Codes'!$R$3,IF(G6793&lt;='State Zip Codes'!$S$4,'State Zip Codes'!$S$3,IF(G6793&lt;='State Zip Codes'!$T$4,'State Zip Codes'!$T$3,"OUT OF TERRITORY"))))),$U$3)</f>
        <v>Zone 5</v>
      </c>
    </row>
    <row r="6794" spans="1:8" x14ac:dyDescent="0.25">
      <c r="A6794" t="s">
        <v>374</v>
      </c>
      <c r="B6794">
        <v>45005</v>
      </c>
      <c r="C6794" t="str">
        <f t="shared" si="106"/>
        <v>45005</v>
      </c>
      <c r="D6794" t="s">
        <v>360</v>
      </c>
      <c r="E6794" t="s">
        <v>1877</v>
      </c>
      <c r="F6794" t="s">
        <v>8</v>
      </c>
      <c r="G6794" s="144">
        <v>31.689930689999997</v>
      </c>
      <c r="H6794" t="str">
        <f>IF(VLOOKUP(A6794,$J$4:$K$19,2)="Y",IF(G6794&lt;='State Zip Codes'!$P$4,'State Zip Codes'!$P$3,IF(G6794&lt;='State Zip Codes'!$Q$4,'State Zip Codes'!$Q$3,IF(G6794&lt;='State Zip Codes'!$R$4,'State Zip Codes'!$R$3,IF(G6794&lt;='State Zip Codes'!$S$4,'State Zip Codes'!$S$3,IF(G6794&lt;='State Zip Codes'!$T$4,'State Zip Codes'!$T$3,"OUT OF TERRITORY"))))),$U$3)</f>
        <v>Zone 5</v>
      </c>
    </row>
    <row r="6795" spans="1:8" x14ac:dyDescent="0.25">
      <c r="A6795" t="s">
        <v>374</v>
      </c>
      <c r="B6795">
        <v>45154</v>
      </c>
      <c r="C6795" t="str">
        <f t="shared" si="106"/>
        <v>45154</v>
      </c>
      <c r="D6795" t="s">
        <v>360</v>
      </c>
      <c r="E6795" t="s">
        <v>2178</v>
      </c>
      <c r="F6795" t="s">
        <v>4639</v>
      </c>
      <c r="G6795" s="144">
        <v>31.689930689999997</v>
      </c>
      <c r="H6795" t="str">
        <f>IF(VLOOKUP(A6795,$J$4:$K$19,2)="Y",IF(G6795&lt;='State Zip Codes'!$P$4,'State Zip Codes'!$P$3,IF(G6795&lt;='State Zip Codes'!$Q$4,'State Zip Codes'!$Q$3,IF(G6795&lt;='State Zip Codes'!$R$4,'State Zip Codes'!$R$3,IF(G6795&lt;='State Zip Codes'!$S$4,'State Zip Codes'!$S$3,IF(G6795&lt;='State Zip Codes'!$T$4,'State Zip Codes'!$T$3,"OUT OF TERRITORY"))))),$U$3)</f>
        <v>Zone 5</v>
      </c>
    </row>
    <row r="6796" spans="1:8" x14ac:dyDescent="0.25">
      <c r="A6796" t="s">
        <v>374</v>
      </c>
      <c r="B6796">
        <v>45107</v>
      </c>
      <c r="C6796" t="str">
        <f t="shared" si="106"/>
        <v>45107</v>
      </c>
      <c r="D6796" t="s">
        <v>360</v>
      </c>
      <c r="E6796" t="s">
        <v>1925</v>
      </c>
      <c r="F6796" t="s">
        <v>4640</v>
      </c>
      <c r="G6796" s="144">
        <v>32.311301879999995</v>
      </c>
      <c r="H6796" t="str">
        <f>IF(VLOOKUP(A6796,$J$4:$K$19,2)="Y",IF(G6796&lt;='State Zip Codes'!$P$4,'State Zip Codes'!$P$3,IF(G6796&lt;='State Zip Codes'!$Q$4,'State Zip Codes'!$Q$3,IF(G6796&lt;='State Zip Codes'!$R$4,'State Zip Codes'!$R$3,IF(G6796&lt;='State Zip Codes'!$S$4,'State Zip Codes'!$S$3,IF(G6796&lt;='State Zip Codes'!$T$4,'State Zip Codes'!$T$3,"OUT OF TERRITORY"))))),$U$3)</f>
        <v>Zone 5</v>
      </c>
    </row>
    <row r="6797" spans="1:8" x14ac:dyDescent="0.25">
      <c r="A6797" t="s">
        <v>374</v>
      </c>
      <c r="B6797">
        <v>45064</v>
      </c>
      <c r="C6797" t="str">
        <f t="shared" si="106"/>
        <v>45064</v>
      </c>
      <c r="D6797" t="s">
        <v>360</v>
      </c>
      <c r="E6797" t="s">
        <v>2198</v>
      </c>
      <c r="F6797" t="s">
        <v>4641</v>
      </c>
      <c r="G6797" s="144">
        <v>32.311301879999995</v>
      </c>
      <c r="H6797" t="str">
        <f>IF(VLOOKUP(A6797,$J$4:$K$19,2)="Y",IF(G6797&lt;='State Zip Codes'!$P$4,'State Zip Codes'!$P$3,IF(G6797&lt;='State Zip Codes'!$Q$4,'State Zip Codes'!$Q$3,IF(G6797&lt;='State Zip Codes'!$R$4,'State Zip Codes'!$R$3,IF(G6797&lt;='State Zip Codes'!$S$4,'State Zip Codes'!$S$3,IF(G6797&lt;='State Zip Codes'!$T$4,'State Zip Codes'!$T$3,"OUT OF TERRITORY"))))),$U$3)</f>
        <v>Zone 5</v>
      </c>
    </row>
    <row r="6798" spans="1:8" x14ac:dyDescent="0.25">
      <c r="A6798" t="s">
        <v>374</v>
      </c>
      <c r="B6798">
        <v>45066</v>
      </c>
      <c r="C6798" t="str">
        <f t="shared" si="106"/>
        <v>45066</v>
      </c>
      <c r="D6798" t="s">
        <v>360</v>
      </c>
      <c r="E6798" t="s">
        <v>1877</v>
      </c>
      <c r="F6798" t="s">
        <v>4642</v>
      </c>
      <c r="G6798" s="144">
        <v>34.175415449999996</v>
      </c>
      <c r="H6798" t="str">
        <f>IF(VLOOKUP(A6798,$J$4:$K$19,2)="Y",IF(G6798&lt;='State Zip Codes'!$P$4,'State Zip Codes'!$P$3,IF(G6798&lt;='State Zip Codes'!$Q$4,'State Zip Codes'!$Q$3,IF(G6798&lt;='State Zip Codes'!$R$4,'State Zip Codes'!$R$3,IF(G6798&lt;='State Zip Codes'!$S$4,'State Zip Codes'!$S$3,IF(G6798&lt;='State Zip Codes'!$T$4,'State Zip Codes'!$T$3,"OUT OF TERRITORY"))))),$U$3)</f>
        <v>Zone 5</v>
      </c>
    </row>
    <row r="6799" spans="1:8" x14ac:dyDescent="0.25">
      <c r="A6799" t="s">
        <v>374</v>
      </c>
      <c r="B6799">
        <v>45054</v>
      </c>
      <c r="C6799" t="str">
        <f t="shared" si="106"/>
        <v>45054</v>
      </c>
      <c r="D6799" t="s">
        <v>360</v>
      </c>
      <c r="E6799" t="s">
        <v>1877</v>
      </c>
      <c r="F6799" t="s">
        <v>4643</v>
      </c>
      <c r="G6799" s="144">
        <v>34.796786640000001</v>
      </c>
      <c r="H6799" t="str">
        <f>IF(VLOOKUP(A6799,$J$4:$K$19,2)="Y",IF(G6799&lt;='State Zip Codes'!$P$4,'State Zip Codes'!$P$3,IF(G6799&lt;='State Zip Codes'!$Q$4,'State Zip Codes'!$Q$3,IF(G6799&lt;='State Zip Codes'!$R$4,'State Zip Codes'!$R$3,IF(G6799&lt;='State Zip Codes'!$S$4,'State Zip Codes'!$S$3,IF(G6799&lt;='State Zip Codes'!$T$4,'State Zip Codes'!$T$3,"OUT OF TERRITORY"))))),$U$3)</f>
        <v>Zone 5</v>
      </c>
    </row>
    <row r="6800" spans="1:8" x14ac:dyDescent="0.25">
      <c r="A6800" t="s">
        <v>374</v>
      </c>
      <c r="B6800">
        <v>45113</v>
      </c>
      <c r="C6800" t="str">
        <f t="shared" si="106"/>
        <v>45113</v>
      </c>
      <c r="D6800" t="s">
        <v>360</v>
      </c>
      <c r="E6800" t="s">
        <v>1925</v>
      </c>
      <c r="F6800" t="s">
        <v>1127</v>
      </c>
      <c r="G6800" s="144">
        <v>34.796786640000001</v>
      </c>
      <c r="H6800" t="str">
        <f>IF(VLOOKUP(A6800,$J$4:$K$19,2)="Y",IF(G6800&lt;='State Zip Codes'!$P$4,'State Zip Codes'!$P$3,IF(G6800&lt;='State Zip Codes'!$Q$4,'State Zip Codes'!$Q$3,IF(G6800&lt;='State Zip Codes'!$R$4,'State Zip Codes'!$R$3,IF(G6800&lt;='State Zip Codes'!$S$4,'State Zip Codes'!$S$3,IF(G6800&lt;='State Zip Codes'!$T$4,'State Zip Codes'!$T$3,"OUT OF TERRITORY"))))),$U$3)</f>
        <v>Zone 5</v>
      </c>
    </row>
    <row r="6801" spans="1:8" x14ac:dyDescent="0.25">
      <c r="A6801" t="s">
        <v>374</v>
      </c>
      <c r="B6801">
        <v>45121</v>
      </c>
      <c r="C6801" t="str">
        <f t="shared" si="106"/>
        <v>45121</v>
      </c>
      <c r="D6801" t="s">
        <v>360</v>
      </c>
      <c r="E6801" t="s">
        <v>2178</v>
      </c>
      <c r="F6801" t="s">
        <v>854</v>
      </c>
      <c r="G6801" s="144">
        <v>35.418157829999998</v>
      </c>
      <c r="H6801" t="str">
        <f>IF(VLOOKUP(A6801,$J$4:$K$19,2)="Y",IF(G6801&lt;='State Zip Codes'!$P$4,'State Zip Codes'!$P$3,IF(G6801&lt;='State Zip Codes'!$Q$4,'State Zip Codes'!$Q$3,IF(G6801&lt;='State Zip Codes'!$R$4,'State Zip Codes'!$R$3,IF(G6801&lt;='State Zip Codes'!$S$4,'State Zip Codes'!$S$3,IF(G6801&lt;='State Zip Codes'!$T$4,'State Zip Codes'!$T$3,"OUT OF TERRITORY"))))),$U$3)</f>
        <v>Zone 5</v>
      </c>
    </row>
    <row r="6802" spans="1:8" x14ac:dyDescent="0.25">
      <c r="A6802" t="s">
        <v>374</v>
      </c>
      <c r="B6802">
        <v>45003</v>
      </c>
      <c r="C6802" t="str">
        <f t="shared" si="106"/>
        <v>45003</v>
      </c>
      <c r="D6802" t="s">
        <v>360</v>
      </c>
      <c r="E6802" t="s">
        <v>2198</v>
      </c>
      <c r="F6802" t="s">
        <v>4644</v>
      </c>
      <c r="G6802" s="144">
        <v>35.418157829999998</v>
      </c>
      <c r="H6802" t="str">
        <f>IF(VLOOKUP(A6802,$J$4:$K$19,2)="Y",IF(G6802&lt;='State Zip Codes'!$P$4,'State Zip Codes'!$P$3,IF(G6802&lt;='State Zip Codes'!$Q$4,'State Zip Codes'!$Q$3,IF(G6802&lt;='State Zip Codes'!$R$4,'State Zip Codes'!$R$3,IF(G6802&lt;='State Zip Codes'!$S$4,'State Zip Codes'!$S$3,IF(G6802&lt;='State Zip Codes'!$T$4,'State Zip Codes'!$T$3,"OUT OF TERRITORY"))))),$U$3)</f>
        <v>Zone 5</v>
      </c>
    </row>
    <row r="6803" spans="1:8" x14ac:dyDescent="0.25">
      <c r="A6803" t="s">
        <v>374</v>
      </c>
      <c r="B6803">
        <v>45148</v>
      </c>
      <c r="C6803" t="str">
        <f t="shared" si="106"/>
        <v>45148</v>
      </c>
      <c r="D6803" t="s">
        <v>360</v>
      </c>
      <c r="E6803" t="s">
        <v>1925</v>
      </c>
      <c r="F6803" t="s">
        <v>4400</v>
      </c>
      <c r="G6803" s="144">
        <v>36.039529019999996</v>
      </c>
      <c r="H6803" t="str">
        <f>IF(VLOOKUP(A6803,$J$4:$K$19,2)="Y",IF(G6803&lt;='State Zip Codes'!$P$4,'State Zip Codes'!$P$3,IF(G6803&lt;='State Zip Codes'!$Q$4,'State Zip Codes'!$Q$3,IF(G6803&lt;='State Zip Codes'!$R$4,'State Zip Codes'!$R$3,IF(G6803&lt;='State Zip Codes'!$S$4,'State Zip Codes'!$S$3,IF(G6803&lt;='State Zip Codes'!$T$4,'State Zip Codes'!$T$3,"OUT OF TERRITORY"))))),$U$3)</f>
        <v>Zone 5</v>
      </c>
    </row>
    <row r="6804" spans="1:8" x14ac:dyDescent="0.25">
      <c r="A6804" t="s">
        <v>374</v>
      </c>
      <c r="B6804">
        <v>45311</v>
      </c>
      <c r="C6804" t="str">
        <f t="shared" si="106"/>
        <v>45311</v>
      </c>
      <c r="D6804" t="s">
        <v>360</v>
      </c>
      <c r="E6804" t="s">
        <v>4645</v>
      </c>
      <c r="F6804" t="s">
        <v>2170</v>
      </c>
      <c r="G6804" s="144">
        <v>36.660900210000001</v>
      </c>
      <c r="H6804" t="str">
        <f>IF(VLOOKUP(A6804,$J$4:$K$19,2)="Y",IF(G6804&lt;='State Zip Codes'!$P$4,'State Zip Codes'!$P$3,IF(G6804&lt;='State Zip Codes'!$Q$4,'State Zip Codes'!$Q$3,IF(G6804&lt;='State Zip Codes'!$R$4,'State Zip Codes'!$R$3,IF(G6804&lt;='State Zip Codes'!$S$4,'State Zip Codes'!$S$3,IF(G6804&lt;='State Zip Codes'!$T$4,'State Zip Codes'!$T$3,"OUT OF TERRITORY"))))),$U$3)</f>
        <v>Zone 5</v>
      </c>
    </row>
    <row r="6805" spans="1:8" x14ac:dyDescent="0.25">
      <c r="A6805" t="s">
        <v>374</v>
      </c>
      <c r="B6805">
        <v>45327</v>
      </c>
      <c r="C6805" t="str">
        <f t="shared" si="106"/>
        <v>45327</v>
      </c>
      <c r="D6805" t="s">
        <v>360</v>
      </c>
      <c r="E6805" t="s">
        <v>1586</v>
      </c>
      <c r="F6805" t="s">
        <v>2351</v>
      </c>
      <c r="G6805" s="144">
        <v>37.282271399999999</v>
      </c>
      <c r="H6805" t="str">
        <f>IF(VLOOKUP(A6805,$J$4:$K$19,2)="Y",IF(G6805&lt;='State Zip Codes'!$P$4,'State Zip Codes'!$P$3,IF(G6805&lt;='State Zip Codes'!$Q$4,'State Zip Codes'!$Q$3,IF(G6805&lt;='State Zip Codes'!$R$4,'State Zip Codes'!$R$3,IF(G6805&lt;='State Zip Codes'!$S$4,'State Zip Codes'!$S$3,IF(G6805&lt;='State Zip Codes'!$T$4,'State Zip Codes'!$T$3,"OUT OF TERRITORY"))))),$U$3)</f>
        <v>Zone 5</v>
      </c>
    </row>
    <row r="6806" spans="1:8" x14ac:dyDescent="0.25">
      <c r="A6806" t="s">
        <v>374</v>
      </c>
      <c r="B6806">
        <v>45068</v>
      </c>
      <c r="C6806" t="str">
        <f t="shared" si="106"/>
        <v>45068</v>
      </c>
      <c r="D6806" t="s">
        <v>360</v>
      </c>
      <c r="E6806" t="s">
        <v>1877</v>
      </c>
      <c r="F6806" t="s">
        <v>1908</v>
      </c>
      <c r="G6806" s="144">
        <v>37.903642589999997</v>
      </c>
      <c r="H6806" t="str">
        <f>IF(VLOOKUP(A6806,$J$4:$K$19,2)="Y",IF(G6806&lt;='State Zip Codes'!$P$4,'State Zip Codes'!$P$3,IF(G6806&lt;='State Zip Codes'!$Q$4,'State Zip Codes'!$Q$3,IF(G6806&lt;='State Zip Codes'!$R$4,'State Zip Codes'!$R$3,IF(G6806&lt;='State Zip Codes'!$S$4,'State Zip Codes'!$S$3,IF(G6806&lt;='State Zip Codes'!$T$4,'State Zip Codes'!$T$3,"OUT OF TERRITORY"))))),$U$3)</f>
        <v>Zone 5</v>
      </c>
    </row>
    <row r="6807" spans="1:8" x14ac:dyDescent="0.25">
      <c r="A6807" t="s">
        <v>374</v>
      </c>
      <c r="B6807">
        <v>45171</v>
      </c>
      <c r="C6807" t="str">
        <f t="shared" si="106"/>
        <v>45171</v>
      </c>
      <c r="D6807" t="s">
        <v>360</v>
      </c>
      <c r="E6807" t="s">
        <v>2178</v>
      </c>
      <c r="F6807" t="s">
        <v>4646</v>
      </c>
      <c r="G6807" s="144">
        <v>38.525013779999995</v>
      </c>
      <c r="H6807" t="str">
        <f>IF(VLOOKUP(A6807,$J$4:$K$19,2)="Y",IF(G6807&lt;='State Zip Codes'!$P$4,'State Zip Codes'!$P$3,IF(G6807&lt;='State Zip Codes'!$Q$4,'State Zip Codes'!$Q$3,IF(G6807&lt;='State Zip Codes'!$R$4,'State Zip Codes'!$R$3,IF(G6807&lt;='State Zip Codes'!$S$4,'State Zip Codes'!$S$3,IF(G6807&lt;='State Zip Codes'!$T$4,'State Zip Codes'!$T$3,"OUT OF TERRITORY"))))),$U$3)</f>
        <v>Zone 5</v>
      </c>
    </row>
    <row r="6808" spans="1:8" x14ac:dyDescent="0.25">
      <c r="A6808" t="s">
        <v>374</v>
      </c>
      <c r="B6808">
        <v>45458</v>
      </c>
      <c r="C6808" t="str">
        <f t="shared" si="106"/>
        <v>45458</v>
      </c>
      <c r="D6808" t="s">
        <v>360</v>
      </c>
      <c r="E6808" t="s">
        <v>1586</v>
      </c>
      <c r="F6808" t="s">
        <v>1242</v>
      </c>
      <c r="G6808" s="144">
        <v>39.14638497</v>
      </c>
      <c r="H6808" t="str">
        <f>IF(VLOOKUP(A6808,$J$4:$K$19,2)="Y",IF(G6808&lt;='State Zip Codes'!$P$4,'State Zip Codes'!$P$3,IF(G6808&lt;='State Zip Codes'!$Q$4,'State Zip Codes'!$Q$3,IF(G6808&lt;='State Zip Codes'!$R$4,'State Zip Codes'!$R$3,IF(G6808&lt;='State Zip Codes'!$S$4,'State Zip Codes'!$S$3,IF(G6808&lt;='State Zip Codes'!$T$4,'State Zip Codes'!$T$3,"OUT OF TERRITORY"))))),$U$3)</f>
        <v>Zone 5</v>
      </c>
    </row>
    <row r="6809" spans="1:8" x14ac:dyDescent="0.25">
      <c r="A6809" t="s">
        <v>374</v>
      </c>
      <c r="B6809">
        <v>45342</v>
      </c>
      <c r="C6809" t="str">
        <f t="shared" si="106"/>
        <v>45342</v>
      </c>
      <c r="D6809" t="s">
        <v>360</v>
      </c>
      <c r="E6809" t="s">
        <v>1586</v>
      </c>
      <c r="F6809" t="s">
        <v>4647</v>
      </c>
      <c r="G6809" s="144">
        <v>39.14638497</v>
      </c>
      <c r="H6809" t="str">
        <f>IF(VLOOKUP(A6809,$J$4:$K$19,2)="Y",IF(G6809&lt;='State Zip Codes'!$P$4,'State Zip Codes'!$P$3,IF(G6809&lt;='State Zip Codes'!$Q$4,'State Zip Codes'!$Q$3,IF(G6809&lt;='State Zip Codes'!$R$4,'State Zip Codes'!$R$3,IF(G6809&lt;='State Zip Codes'!$S$4,'State Zip Codes'!$S$3,IF(G6809&lt;='State Zip Codes'!$T$4,'State Zip Codes'!$T$3,"OUT OF TERRITORY"))))),$U$3)</f>
        <v>Zone 5</v>
      </c>
    </row>
    <row r="6810" spans="1:8" x14ac:dyDescent="0.25">
      <c r="A6810" t="s">
        <v>374</v>
      </c>
      <c r="B6810">
        <v>45142</v>
      </c>
      <c r="C6810" t="str">
        <f t="shared" si="106"/>
        <v>45142</v>
      </c>
      <c r="D6810" t="s">
        <v>360</v>
      </c>
      <c r="E6810" t="s">
        <v>2304</v>
      </c>
      <c r="F6810" t="s">
        <v>4648</v>
      </c>
      <c r="G6810" s="144">
        <v>39.14638497</v>
      </c>
      <c r="H6810" t="str">
        <f>IF(VLOOKUP(A6810,$J$4:$K$19,2)="Y",IF(G6810&lt;='State Zip Codes'!$P$4,'State Zip Codes'!$P$3,IF(G6810&lt;='State Zip Codes'!$Q$4,'State Zip Codes'!$Q$3,IF(G6810&lt;='State Zip Codes'!$R$4,'State Zip Codes'!$R$3,IF(G6810&lt;='State Zip Codes'!$S$4,'State Zip Codes'!$S$3,IF(G6810&lt;='State Zip Codes'!$T$4,'State Zip Codes'!$T$3,"OUT OF TERRITORY"))))),$U$3)</f>
        <v>Zone 5</v>
      </c>
    </row>
    <row r="6811" spans="1:8" x14ac:dyDescent="0.25">
      <c r="A6811" t="s">
        <v>374</v>
      </c>
      <c r="B6811">
        <v>45146</v>
      </c>
      <c r="C6811" t="str">
        <f t="shared" si="106"/>
        <v>45146</v>
      </c>
      <c r="D6811" t="s">
        <v>360</v>
      </c>
      <c r="E6811" t="s">
        <v>1925</v>
      </c>
      <c r="F6811" t="s">
        <v>2079</v>
      </c>
      <c r="G6811" s="144">
        <v>41.01049854</v>
      </c>
      <c r="H6811" t="str">
        <f>IF(VLOOKUP(A6811,$J$4:$K$19,2)="Y",IF(G6811&lt;='State Zip Codes'!$P$4,'State Zip Codes'!$P$3,IF(G6811&lt;='State Zip Codes'!$Q$4,'State Zip Codes'!$Q$3,IF(G6811&lt;='State Zip Codes'!$R$4,'State Zip Codes'!$R$3,IF(G6811&lt;='State Zip Codes'!$S$4,'State Zip Codes'!$S$3,IF(G6811&lt;='State Zip Codes'!$T$4,'State Zip Codes'!$T$3,"OUT OF TERRITORY"))))),$U$3)</f>
        <v>Zone 5</v>
      </c>
    </row>
    <row r="6812" spans="1:8" x14ac:dyDescent="0.25">
      <c r="A6812" t="s">
        <v>374</v>
      </c>
      <c r="B6812">
        <v>45449</v>
      </c>
      <c r="C6812" t="str">
        <f t="shared" si="106"/>
        <v>45449</v>
      </c>
      <c r="D6812" t="s">
        <v>360</v>
      </c>
      <c r="E6812" t="s">
        <v>1586</v>
      </c>
      <c r="F6812" t="s">
        <v>1242</v>
      </c>
      <c r="G6812" s="144">
        <v>41.631869729999998</v>
      </c>
      <c r="H6812" t="str">
        <f>IF(VLOOKUP(A6812,$J$4:$K$19,2)="Y",IF(G6812&lt;='State Zip Codes'!$P$4,'State Zip Codes'!$P$3,IF(G6812&lt;='State Zip Codes'!$Q$4,'State Zip Codes'!$Q$3,IF(G6812&lt;='State Zip Codes'!$R$4,'State Zip Codes'!$R$3,IF(G6812&lt;='State Zip Codes'!$S$4,'State Zip Codes'!$S$3,IF(G6812&lt;='State Zip Codes'!$T$4,'State Zip Codes'!$T$3,"OUT OF TERRITORY"))))),$U$3)</f>
        <v>Zone 5</v>
      </c>
    </row>
    <row r="6813" spans="1:8" x14ac:dyDescent="0.25">
      <c r="A6813" t="s">
        <v>374</v>
      </c>
      <c r="B6813">
        <v>45325</v>
      </c>
      <c r="C6813" t="str">
        <f t="shared" si="106"/>
        <v>45325</v>
      </c>
      <c r="D6813" t="s">
        <v>360</v>
      </c>
      <c r="E6813" t="s">
        <v>1586</v>
      </c>
      <c r="F6813" t="s">
        <v>2160</v>
      </c>
      <c r="G6813" s="144">
        <v>41.631869729999998</v>
      </c>
      <c r="H6813" t="str">
        <f>IF(VLOOKUP(A6813,$J$4:$K$19,2)="Y",IF(G6813&lt;='State Zip Codes'!$P$4,'State Zip Codes'!$P$3,IF(G6813&lt;='State Zip Codes'!$Q$4,'State Zip Codes'!$Q$3,IF(G6813&lt;='State Zip Codes'!$R$4,'State Zip Codes'!$R$3,IF(G6813&lt;='State Zip Codes'!$S$4,'State Zip Codes'!$S$3,IF(G6813&lt;='State Zip Codes'!$T$4,'State Zip Codes'!$T$3,"OUT OF TERRITORY"))))),$U$3)</f>
        <v>Zone 5</v>
      </c>
    </row>
    <row r="6814" spans="1:8" x14ac:dyDescent="0.25">
      <c r="A6814" t="s">
        <v>374</v>
      </c>
      <c r="B6814">
        <v>45459</v>
      </c>
      <c r="C6814" t="str">
        <f t="shared" si="106"/>
        <v>45459</v>
      </c>
      <c r="D6814" t="s">
        <v>360</v>
      </c>
      <c r="E6814" t="s">
        <v>1586</v>
      </c>
      <c r="F6814" t="s">
        <v>1242</v>
      </c>
      <c r="G6814" s="144">
        <v>42.253240919999996</v>
      </c>
      <c r="H6814" t="str">
        <f>IF(VLOOKUP(A6814,$J$4:$K$19,2)="Y",IF(G6814&lt;='State Zip Codes'!$P$4,'State Zip Codes'!$P$3,IF(G6814&lt;='State Zip Codes'!$Q$4,'State Zip Codes'!$Q$3,IF(G6814&lt;='State Zip Codes'!$R$4,'State Zip Codes'!$R$3,IF(G6814&lt;='State Zip Codes'!$S$4,'State Zip Codes'!$S$3,IF(G6814&lt;='State Zip Codes'!$T$4,'State Zip Codes'!$T$3,"OUT OF TERRITORY"))))),$U$3)</f>
        <v>Zone 5</v>
      </c>
    </row>
    <row r="6815" spans="1:8" x14ac:dyDescent="0.25">
      <c r="A6815" t="s">
        <v>374</v>
      </c>
      <c r="B6815">
        <v>45370</v>
      </c>
      <c r="C6815" t="str">
        <f t="shared" si="106"/>
        <v>45370</v>
      </c>
      <c r="D6815" t="s">
        <v>360</v>
      </c>
      <c r="E6815" t="s">
        <v>2224</v>
      </c>
      <c r="F6815" t="s">
        <v>1730</v>
      </c>
      <c r="G6815" s="144">
        <v>42.874612109999994</v>
      </c>
      <c r="H6815" t="str">
        <f>IF(VLOOKUP(A6815,$J$4:$K$19,2)="Y",IF(G6815&lt;='State Zip Codes'!$P$4,'State Zip Codes'!$P$3,IF(G6815&lt;='State Zip Codes'!$Q$4,'State Zip Codes'!$Q$3,IF(G6815&lt;='State Zip Codes'!$R$4,'State Zip Codes'!$R$3,IF(G6815&lt;='State Zip Codes'!$S$4,'State Zip Codes'!$S$3,IF(G6815&lt;='State Zip Codes'!$T$4,'State Zip Codes'!$T$3,"OUT OF TERRITORY"))))),$U$3)</f>
        <v>Zone 5</v>
      </c>
    </row>
    <row r="6816" spans="1:8" x14ac:dyDescent="0.25">
      <c r="A6816" t="s">
        <v>374</v>
      </c>
      <c r="B6816">
        <v>45381</v>
      </c>
      <c r="C6816" t="str">
        <f t="shared" si="106"/>
        <v>45381</v>
      </c>
      <c r="D6816" t="s">
        <v>360</v>
      </c>
      <c r="E6816" t="s">
        <v>4645</v>
      </c>
      <c r="F6816" t="s">
        <v>4649</v>
      </c>
      <c r="G6816" s="144">
        <v>43.495983299999999</v>
      </c>
      <c r="H6816" t="str">
        <f>IF(VLOOKUP(A6816,$J$4:$K$19,2)="Y",IF(G6816&lt;='State Zip Codes'!$P$4,'State Zip Codes'!$P$3,IF(G6816&lt;='State Zip Codes'!$Q$4,'State Zip Codes'!$Q$3,IF(G6816&lt;='State Zip Codes'!$R$4,'State Zip Codes'!$R$3,IF(G6816&lt;='State Zip Codes'!$S$4,'State Zip Codes'!$S$3,IF(G6816&lt;='State Zip Codes'!$T$4,'State Zip Codes'!$T$3,"OUT OF TERRITORY"))))),$U$3)</f>
        <v>Zone 5</v>
      </c>
    </row>
    <row r="6817" spans="1:8" x14ac:dyDescent="0.25">
      <c r="A6817" t="s">
        <v>374</v>
      </c>
      <c r="B6817">
        <v>45168</v>
      </c>
      <c r="C6817" t="str">
        <f t="shared" si="106"/>
        <v>45168</v>
      </c>
      <c r="D6817" t="s">
        <v>360</v>
      </c>
      <c r="E6817" t="s">
        <v>2178</v>
      </c>
      <c r="F6817" t="s">
        <v>2577</v>
      </c>
      <c r="G6817" s="144">
        <v>43.495983299999999</v>
      </c>
      <c r="H6817" t="str">
        <f>IF(VLOOKUP(A6817,$J$4:$K$19,2)="Y",IF(G6817&lt;='State Zip Codes'!$P$4,'State Zip Codes'!$P$3,IF(G6817&lt;='State Zip Codes'!$Q$4,'State Zip Codes'!$Q$3,IF(G6817&lt;='State Zip Codes'!$R$4,'State Zip Codes'!$R$3,IF(G6817&lt;='State Zip Codes'!$S$4,'State Zip Codes'!$S$3,IF(G6817&lt;='State Zip Codes'!$T$4,'State Zip Codes'!$T$3,"OUT OF TERRITORY"))))),$U$3)</f>
        <v>Zone 5</v>
      </c>
    </row>
    <row r="6818" spans="1:8" x14ac:dyDescent="0.25">
      <c r="A6818" t="s">
        <v>374</v>
      </c>
      <c r="B6818">
        <v>45177</v>
      </c>
      <c r="C6818" t="str">
        <f t="shared" si="106"/>
        <v>45177</v>
      </c>
      <c r="D6818" t="s">
        <v>360</v>
      </c>
      <c r="E6818" t="s">
        <v>1925</v>
      </c>
      <c r="F6818" t="s">
        <v>1612</v>
      </c>
      <c r="G6818" s="144">
        <v>44.117354489999997</v>
      </c>
      <c r="H6818" t="str">
        <f>IF(VLOOKUP(A6818,$J$4:$K$19,2)="Y",IF(G6818&lt;='State Zip Codes'!$P$4,'State Zip Codes'!$P$3,IF(G6818&lt;='State Zip Codes'!$Q$4,'State Zip Codes'!$Q$3,IF(G6818&lt;='State Zip Codes'!$R$4,'State Zip Codes'!$R$3,IF(G6818&lt;='State Zip Codes'!$S$4,'State Zip Codes'!$S$3,IF(G6818&lt;='State Zip Codes'!$T$4,'State Zip Codes'!$T$3,"OUT OF TERRITORY"))))),$U$3)</f>
        <v>Zone 5</v>
      </c>
    </row>
    <row r="6819" spans="1:8" x14ac:dyDescent="0.25">
      <c r="A6819" t="s">
        <v>374</v>
      </c>
      <c r="B6819">
        <v>45439</v>
      </c>
      <c r="C6819" t="str">
        <f t="shared" si="106"/>
        <v>45439</v>
      </c>
      <c r="D6819" t="s">
        <v>360</v>
      </c>
      <c r="E6819" t="s">
        <v>1586</v>
      </c>
      <c r="F6819" t="s">
        <v>1242</v>
      </c>
      <c r="G6819" s="144">
        <v>44.117354489999997</v>
      </c>
      <c r="H6819" t="str">
        <f>IF(VLOOKUP(A6819,$J$4:$K$19,2)="Y",IF(G6819&lt;='State Zip Codes'!$P$4,'State Zip Codes'!$P$3,IF(G6819&lt;='State Zip Codes'!$Q$4,'State Zip Codes'!$Q$3,IF(G6819&lt;='State Zip Codes'!$R$4,'State Zip Codes'!$R$3,IF(G6819&lt;='State Zip Codes'!$S$4,'State Zip Codes'!$S$3,IF(G6819&lt;='State Zip Codes'!$T$4,'State Zip Codes'!$T$3,"OUT OF TERRITORY"))))),$U$3)</f>
        <v>Zone 5</v>
      </c>
    </row>
    <row r="6820" spans="1:8" x14ac:dyDescent="0.25">
      <c r="A6820" t="s">
        <v>374</v>
      </c>
      <c r="B6820">
        <v>45167</v>
      </c>
      <c r="C6820" t="str">
        <f t="shared" si="106"/>
        <v>45167</v>
      </c>
      <c r="D6820" t="s">
        <v>360</v>
      </c>
      <c r="E6820" t="s">
        <v>2178</v>
      </c>
      <c r="F6820" t="s">
        <v>2638</v>
      </c>
      <c r="G6820" s="144">
        <v>44.117354489999997</v>
      </c>
      <c r="H6820" t="str">
        <f>IF(VLOOKUP(A6820,$J$4:$K$19,2)="Y",IF(G6820&lt;='State Zip Codes'!$P$4,'State Zip Codes'!$P$3,IF(G6820&lt;='State Zip Codes'!$Q$4,'State Zip Codes'!$Q$3,IF(G6820&lt;='State Zip Codes'!$R$4,'State Zip Codes'!$R$3,IF(G6820&lt;='State Zip Codes'!$S$4,'State Zip Codes'!$S$3,IF(G6820&lt;='State Zip Codes'!$T$4,'State Zip Codes'!$T$3,"OUT OF TERRITORY"))))),$U$3)</f>
        <v>Zone 5</v>
      </c>
    </row>
    <row r="6821" spans="1:8" x14ac:dyDescent="0.25">
      <c r="A6821" t="s">
        <v>374</v>
      </c>
      <c r="B6821">
        <v>45345</v>
      </c>
      <c r="C6821" t="str">
        <f t="shared" si="106"/>
        <v>45345</v>
      </c>
      <c r="D6821" t="s">
        <v>360</v>
      </c>
      <c r="E6821" t="s">
        <v>1586</v>
      </c>
      <c r="F6821" t="s">
        <v>4650</v>
      </c>
      <c r="G6821" s="144">
        <v>44.117354489999997</v>
      </c>
      <c r="H6821" t="str">
        <f>IF(VLOOKUP(A6821,$J$4:$K$19,2)="Y",IF(G6821&lt;='State Zip Codes'!$P$4,'State Zip Codes'!$P$3,IF(G6821&lt;='State Zip Codes'!$Q$4,'State Zip Codes'!$Q$3,IF(G6821&lt;='State Zip Codes'!$R$4,'State Zip Codes'!$R$3,IF(G6821&lt;='State Zip Codes'!$S$4,'State Zip Codes'!$S$3,IF(G6821&lt;='State Zip Codes'!$T$4,'State Zip Codes'!$T$3,"OUT OF TERRITORY"))))),$U$3)</f>
        <v>Zone 5</v>
      </c>
    </row>
    <row r="6822" spans="1:8" x14ac:dyDescent="0.25">
      <c r="A6822" t="s">
        <v>374</v>
      </c>
      <c r="B6822">
        <v>45305</v>
      </c>
      <c r="C6822" t="str">
        <f t="shared" si="106"/>
        <v>45305</v>
      </c>
      <c r="D6822" t="s">
        <v>360</v>
      </c>
      <c r="E6822" t="s">
        <v>2224</v>
      </c>
      <c r="F6822" t="s">
        <v>4651</v>
      </c>
      <c r="G6822" s="144">
        <v>44.738725679999995</v>
      </c>
      <c r="H6822" t="str">
        <f>IF(VLOOKUP(A6822,$J$4:$K$19,2)="Y",IF(G6822&lt;='State Zip Codes'!$P$4,'State Zip Codes'!$P$3,IF(G6822&lt;='State Zip Codes'!$Q$4,'State Zip Codes'!$Q$3,IF(G6822&lt;='State Zip Codes'!$R$4,'State Zip Codes'!$R$3,IF(G6822&lt;='State Zip Codes'!$S$4,'State Zip Codes'!$S$3,IF(G6822&lt;='State Zip Codes'!$T$4,'State Zip Codes'!$T$3,"OUT OF TERRITORY"))))),$U$3)</f>
        <v>Zone 5</v>
      </c>
    </row>
    <row r="6823" spans="1:8" x14ac:dyDescent="0.25">
      <c r="A6823" t="s">
        <v>374</v>
      </c>
      <c r="B6823">
        <v>45429</v>
      </c>
      <c r="C6823" t="str">
        <f t="shared" si="106"/>
        <v>45429</v>
      </c>
      <c r="D6823" t="s">
        <v>360</v>
      </c>
      <c r="E6823" t="s">
        <v>1586</v>
      </c>
      <c r="F6823" t="s">
        <v>1242</v>
      </c>
      <c r="G6823" s="144">
        <v>44.738725679999995</v>
      </c>
      <c r="H6823" t="str">
        <f>IF(VLOOKUP(A6823,$J$4:$K$19,2)="Y",IF(G6823&lt;='State Zip Codes'!$P$4,'State Zip Codes'!$P$3,IF(G6823&lt;='State Zip Codes'!$Q$4,'State Zip Codes'!$Q$3,IF(G6823&lt;='State Zip Codes'!$R$4,'State Zip Codes'!$R$3,IF(G6823&lt;='State Zip Codes'!$S$4,'State Zip Codes'!$S$3,IF(G6823&lt;='State Zip Codes'!$T$4,'State Zip Codes'!$T$3,"OUT OF TERRITORY"))))),$U$3)</f>
        <v>Zone 5</v>
      </c>
    </row>
    <row r="6824" spans="1:8" x14ac:dyDescent="0.25">
      <c r="A6824" t="s">
        <v>374</v>
      </c>
      <c r="B6824">
        <v>45320</v>
      </c>
      <c r="C6824" t="str">
        <f t="shared" si="106"/>
        <v>45320</v>
      </c>
      <c r="D6824" t="s">
        <v>360</v>
      </c>
      <c r="E6824" t="s">
        <v>4645</v>
      </c>
      <c r="F6824" t="s">
        <v>479</v>
      </c>
      <c r="G6824" s="144">
        <v>44.738725679999995</v>
      </c>
      <c r="H6824" t="str">
        <f>IF(VLOOKUP(A6824,$J$4:$K$19,2)="Y",IF(G6824&lt;='State Zip Codes'!$P$4,'State Zip Codes'!$P$3,IF(G6824&lt;='State Zip Codes'!$Q$4,'State Zip Codes'!$Q$3,IF(G6824&lt;='State Zip Codes'!$R$4,'State Zip Codes'!$R$3,IF(G6824&lt;='State Zip Codes'!$S$4,'State Zip Codes'!$S$3,IF(G6824&lt;='State Zip Codes'!$T$4,'State Zip Codes'!$T$3,"OUT OF TERRITORY"))))),$U$3)</f>
        <v>Zone 5</v>
      </c>
    </row>
    <row r="6825" spans="1:8" x14ac:dyDescent="0.25">
      <c r="A6825" t="s">
        <v>374</v>
      </c>
      <c r="B6825">
        <v>45440</v>
      </c>
      <c r="C6825" t="str">
        <f t="shared" si="106"/>
        <v>45440</v>
      </c>
      <c r="D6825" t="s">
        <v>360</v>
      </c>
      <c r="E6825" t="s">
        <v>1586</v>
      </c>
      <c r="F6825" t="s">
        <v>1242</v>
      </c>
      <c r="G6825" s="144">
        <v>45.36009687</v>
      </c>
      <c r="H6825" t="str">
        <f>IF(VLOOKUP(A6825,$J$4:$K$19,2)="Y",IF(G6825&lt;='State Zip Codes'!$P$4,'State Zip Codes'!$P$3,IF(G6825&lt;='State Zip Codes'!$Q$4,'State Zip Codes'!$Q$3,IF(G6825&lt;='State Zip Codes'!$R$4,'State Zip Codes'!$R$3,IF(G6825&lt;='State Zip Codes'!$S$4,'State Zip Codes'!$S$3,IF(G6825&lt;='State Zip Codes'!$T$4,'State Zip Codes'!$T$3,"OUT OF TERRITORY"))))),$U$3)</f>
        <v>Zone 5</v>
      </c>
    </row>
    <row r="6826" spans="1:8" x14ac:dyDescent="0.25">
      <c r="A6826" t="s">
        <v>374</v>
      </c>
      <c r="B6826">
        <v>45419</v>
      </c>
      <c r="C6826" t="str">
        <f t="shared" si="106"/>
        <v>45419</v>
      </c>
      <c r="D6826" t="s">
        <v>360</v>
      </c>
      <c r="E6826" t="s">
        <v>1586</v>
      </c>
      <c r="F6826" t="s">
        <v>1242</v>
      </c>
      <c r="G6826" s="144">
        <v>45.981468059999997</v>
      </c>
      <c r="H6826" t="str">
        <f>IF(VLOOKUP(A6826,$J$4:$K$19,2)="Y",IF(G6826&lt;='State Zip Codes'!$P$4,'State Zip Codes'!$P$3,IF(G6826&lt;='State Zip Codes'!$Q$4,'State Zip Codes'!$Q$3,IF(G6826&lt;='State Zip Codes'!$R$4,'State Zip Codes'!$R$3,IF(G6826&lt;='State Zip Codes'!$S$4,'State Zip Codes'!$S$3,IF(G6826&lt;='State Zip Codes'!$T$4,'State Zip Codes'!$T$3,"OUT OF TERRITORY"))))),$U$3)</f>
        <v>Zone 5</v>
      </c>
    </row>
    <row r="6827" spans="1:8" x14ac:dyDescent="0.25">
      <c r="A6827" t="s">
        <v>374</v>
      </c>
      <c r="B6827">
        <v>45409</v>
      </c>
      <c r="C6827" t="str">
        <f t="shared" si="106"/>
        <v>45409</v>
      </c>
      <c r="D6827" t="s">
        <v>360</v>
      </c>
      <c r="E6827" t="s">
        <v>1586</v>
      </c>
      <c r="F6827" t="s">
        <v>1242</v>
      </c>
      <c r="G6827" s="144">
        <v>46.602839249999995</v>
      </c>
      <c r="H6827" t="str">
        <f>IF(VLOOKUP(A6827,$J$4:$K$19,2)="Y",IF(G6827&lt;='State Zip Codes'!$P$4,'State Zip Codes'!$P$3,IF(G6827&lt;='State Zip Codes'!$Q$4,'State Zip Codes'!$Q$3,IF(G6827&lt;='State Zip Codes'!$R$4,'State Zip Codes'!$R$3,IF(G6827&lt;='State Zip Codes'!$S$4,'State Zip Codes'!$S$3,IF(G6827&lt;='State Zip Codes'!$T$4,'State Zip Codes'!$T$3,"OUT OF TERRITORY"))))),$U$3)</f>
        <v>Zone 5</v>
      </c>
    </row>
    <row r="6828" spans="1:8" x14ac:dyDescent="0.25">
      <c r="A6828" t="s">
        <v>374</v>
      </c>
      <c r="B6828">
        <v>45159</v>
      </c>
      <c r="C6828" t="str">
        <f t="shared" si="106"/>
        <v>45159</v>
      </c>
      <c r="D6828" t="s">
        <v>360</v>
      </c>
      <c r="E6828" t="s">
        <v>1925</v>
      </c>
      <c r="F6828" t="s">
        <v>4652</v>
      </c>
      <c r="G6828" s="144">
        <v>46.602839249999995</v>
      </c>
      <c r="H6828" t="str">
        <f>IF(VLOOKUP(A6828,$J$4:$K$19,2)="Y",IF(G6828&lt;='State Zip Codes'!$P$4,'State Zip Codes'!$P$3,IF(G6828&lt;='State Zip Codes'!$Q$4,'State Zip Codes'!$Q$3,IF(G6828&lt;='State Zip Codes'!$R$4,'State Zip Codes'!$R$3,IF(G6828&lt;='State Zip Codes'!$S$4,'State Zip Codes'!$S$3,IF(G6828&lt;='State Zip Codes'!$T$4,'State Zip Codes'!$T$3,"OUT OF TERRITORY"))))),$U$3)</f>
        <v>Zone 5</v>
      </c>
    </row>
    <row r="6829" spans="1:8" x14ac:dyDescent="0.25">
      <c r="A6829" t="s">
        <v>374</v>
      </c>
      <c r="B6829">
        <v>45417</v>
      </c>
      <c r="C6829" t="str">
        <f t="shared" si="106"/>
        <v>45417</v>
      </c>
      <c r="D6829" t="s">
        <v>360</v>
      </c>
      <c r="E6829" t="s">
        <v>1586</v>
      </c>
      <c r="F6829" t="s">
        <v>1242</v>
      </c>
      <c r="G6829" s="144">
        <v>47.22421044</v>
      </c>
      <c r="H6829" t="str">
        <f>IF(VLOOKUP(A6829,$J$4:$K$19,2)="Y",IF(G6829&lt;='State Zip Codes'!$P$4,'State Zip Codes'!$P$3,IF(G6829&lt;='State Zip Codes'!$Q$4,'State Zip Codes'!$Q$3,IF(G6829&lt;='State Zip Codes'!$R$4,'State Zip Codes'!$R$3,IF(G6829&lt;='State Zip Codes'!$S$4,'State Zip Codes'!$S$3,IF(G6829&lt;='State Zip Codes'!$T$4,'State Zip Codes'!$T$3,"OUT OF TERRITORY"))))),$U$3)</f>
        <v>Zone 5</v>
      </c>
    </row>
    <row r="6830" spans="1:8" x14ac:dyDescent="0.25">
      <c r="A6830" t="s">
        <v>374</v>
      </c>
      <c r="B6830">
        <v>45420</v>
      </c>
      <c r="C6830" t="str">
        <f t="shared" si="106"/>
        <v>45420</v>
      </c>
      <c r="D6830" t="s">
        <v>360</v>
      </c>
      <c r="E6830" t="s">
        <v>1586</v>
      </c>
      <c r="F6830" t="s">
        <v>1242</v>
      </c>
      <c r="G6830" s="144">
        <v>47.22421044</v>
      </c>
      <c r="H6830" t="str">
        <f>IF(VLOOKUP(A6830,$J$4:$K$19,2)="Y",IF(G6830&lt;='State Zip Codes'!$P$4,'State Zip Codes'!$P$3,IF(G6830&lt;='State Zip Codes'!$Q$4,'State Zip Codes'!$Q$3,IF(G6830&lt;='State Zip Codes'!$R$4,'State Zip Codes'!$R$3,IF(G6830&lt;='State Zip Codes'!$S$4,'State Zip Codes'!$S$3,IF(G6830&lt;='State Zip Codes'!$T$4,'State Zip Codes'!$T$3,"OUT OF TERRITORY"))))),$U$3)</f>
        <v>Zone 5</v>
      </c>
    </row>
    <row r="6831" spans="1:8" x14ac:dyDescent="0.25">
      <c r="A6831" t="s">
        <v>374</v>
      </c>
      <c r="B6831">
        <v>45697</v>
      </c>
      <c r="C6831" t="str">
        <f t="shared" si="106"/>
        <v>45697</v>
      </c>
      <c r="D6831" t="s">
        <v>360</v>
      </c>
      <c r="E6831" t="s">
        <v>390</v>
      </c>
      <c r="F6831" t="s">
        <v>1362</v>
      </c>
      <c r="G6831" s="144">
        <v>47.22421044</v>
      </c>
      <c r="H6831" t="str">
        <f>IF(VLOOKUP(A6831,$J$4:$K$19,2)="Y",IF(G6831&lt;='State Zip Codes'!$P$4,'State Zip Codes'!$P$3,IF(G6831&lt;='State Zip Codes'!$Q$4,'State Zip Codes'!$Q$3,IF(G6831&lt;='State Zip Codes'!$R$4,'State Zip Codes'!$R$3,IF(G6831&lt;='State Zip Codes'!$S$4,'State Zip Codes'!$S$3,IF(G6831&lt;='State Zip Codes'!$T$4,'State Zip Codes'!$T$3,"OUT OF TERRITORY"))))),$U$3)</f>
        <v>Zone 5</v>
      </c>
    </row>
    <row r="6832" spans="1:8" x14ac:dyDescent="0.25">
      <c r="A6832" t="s">
        <v>374</v>
      </c>
      <c r="B6832">
        <v>45430</v>
      </c>
      <c r="C6832" t="str">
        <f t="shared" si="106"/>
        <v>45430</v>
      </c>
      <c r="D6832" t="s">
        <v>360</v>
      </c>
      <c r="E6832" t="s">
        <v>1586</v>
      </c>
      <c r="F6832" t="s">
        <v>1242</v>
      </c>
      <c r="G6832" s="144">
        <v>48.466952819999996</v>
      </c>
      <c r="H6832" t="str">
        <f>IF(VLOOKUP(A6832,$J$4:$K$19,2)="Y",IF(G6832&lt;='State Zip Codes'!$P$4,'State Zip Codes'!$P$3,IF(G6832&lt;='State Zip Codes'!$Q$4,'State Zip Codes'!$Q$3,IF(G6832&lt;='State Zip Codes'!$R$4,'State Zip Codes'!$R$3,IF(G6832&lt;='State Zip Codes'!$S$4,'State Zip Codes'!$S$3,IF(G6832&lt;='State Zip Codes'!$T$4,'State Zip Codes'!$T$3,"OUT OF TERRITORY"))))),$U$3)</f>
        <v>Zone 5</v>
      </c>
    </row>
    <row r="6833" spans="1:8" x14ac:dyDescent="0.25">
      <c r="A6833" t="s">
        <v>374</v>
      </c>
      <c r="B6833">
        <v>45423</v>
      </c>
      <c r="C6833" t="str">
        <f t="shared" si="106"/>
        <v>45423</v>
      </c>
      <c r="D6833" t="s">
        <v>360</v>
      </c>
      <c r="E6833" t="s">
        <v>1586</v>
      </c>
      <c r="F6833" t="s">
        <v>1242</v>
      </c>
      <c r="G6833" s="144">
        <v>48.466952819999996</v>
      </c>
      <c r="H6833" t="str">
        <f>IF(VLOOKUP(A6833,$J$4:$K$19,2)="Y",IF(G6833&lt;='State Zip Codes'!$P$4,'State Zip Codes'!$P$3,IF(G6833&lt;='State Zip Codes'!$Q$4,'State Zip Codes'!$Q$3,IF(G6833&lt;='State Zip Codes'!$R$4,'State Zip Codes'!$R$3,IF(G6833&lt;='State Zip Codes'!$S$4,'State Zip Codes'!$S$3,IF(G6833&lt;='State Zip Codes'!$T$4,'State Zip Codes'!$T$3,"OUT OF TERRITORY"))))),$U$3)</f>
        <v>Zone 5</v>
      </c>
    </row>
    <row r="6834" spans="1:8" x14ac:dyDescent="0.25">
      <c r="A6834" t="s">
        <v>374</v>
      </c>
      <c r="B6834">
        <v>45469</v>
      </c>
      <c r="C6834" t="str">
        <f t="shared" si="106"/>
        <v>45469</v>
      </c>
      <c r="D6834" t="s">
        <v>360</v>
      </c>
      <c r="E6834" t="s">
        <v>1586</v>
      </c>
      <c r="F6834" t="s">
        <v>1242</v>
      </c>
      <c r="G6834" s="144">
        <v>48.466952819999996</v>
      </c>
      <c r="H6834" t="str">
        <f>IF(VLOOKUP(A6834,$J$4:$K$19,2)="Y",IF(G6834&lt;='State Zip Codes'!$P$4,'State Zip Codes'!$P$3,IF(G6834&lt;='State Zip Codes'!$Q$4,'State Zip Codes'!$Q$3,IF(G6834&lt;='State Zip Codes'!$R$4,'State Zip Codes'!$R$3,IF(G6834&lt;='State Zip Codes'!$S$4,'State Zip Codes'!$S$3,IF(G6834&lt;='State Zip Codes'!$T$4,'State Zip Codes'!$T$3,"OUT OF TERRITORY"))))),$U$3)</f>
        <v>Zone 5</v>
      </c>
    </row>
    <row r="6835" spans="1:8" x14ac:dyDescent="0.25">
      <c r="A6835" t="s">
        <v>374</v>
      </c>
      <c r="B6835">
        <v>45479</v>
      </c>
      <c r="C6835" t="str">
        <f t="shared" si="106"/>
        <v>45479</v>
      </c>
      <c r="D6835" t="s">
        <v>360</v>
      </c>
      <c r="E6835" t="s">
        <v>1586</v>
      </c>
      <c r="F6835" t="s">
        <v>1242</v>
      </c>
      <c r="G6835" s="144">
        <v>48.466952819999996</v>
      </c>
      <c r="H6835" t="str">
        <f>IF(VLOOKUP(A6835,$J$4:$K$19,2)="Y",IF(G6835&lt;='State Zip Codes'!$P$4,'State Zip Codes'!$P$3,IF(G6835&lt;='State Zip Codes'!$Q$4,'State Zip Codes'!$Q$3,IF(G6835&lt;='State Zip Codes'!$R$4,'State Zip Codes'!$R$3,IF(G6835&lt;='State Zip Codes'!$S$4,'State Zip Codes'!$S$3,IF(G6835&lt;='State Zip Codes'!$T$4,'State Zip Codes'!$T$3,"OUT OF TERRITORY"))))),$U$3)</f>
        <v>Zone 5</v>
      </c>
    </row>
    <row r="6836" spans="1:8" x14ac:dyDescent="0.25">
      <c r="A6836" t="s">
        <v>374</v>
      </c>
      <c r="B6836">
        <v>45422</v>
      </c>
      <c r="C6836" t="str">
        <f t="shared" si="106"/>
        <v>45422</v>
      </c>
      <c r="D6836" t="s">
        <v>360</v>
      </c>
      <c r="E6836" t="s">
        <v>1586</v>
      </c>
      <c r="F6836" t="s">
        <v>1242</v>
      </c>
      <c r="G6836" s="144">
        <v>48.466952819999996</v>
      </c>
      <c r="H6836" t="str">
        <f>IF(VLOOKUP(A6836,$J$4:$K$19,2)="Y",IF(G6836&lt;='State Zip Codes'!$P$4,'State Zip Codes'!$P$3,IF(G6836&lt;='State Zip Codes'!$Q$4,'State Zip Codes'!$Q$3,IF(G6836&lt;='State Zip Codes'!$R$4,'State Zip Codes'!$R$3,IF(G6836&lt;='State Zip Codes'!$S$4,'State Zip Codes'!$S$3,IF(G6836&lt;='State Zip Codes'!$T$4,'State Zip Codes'!$T$3,"OUT OF TERRITORY"))))),$U$3)</f>
        <v>Zone 5</v>
      </c>
    </row>
    <row r="6837" spans="1:8" x14ac:dyDescent="0.25">
      <c r="A6837" t="s">
        <v>374</v>
      </c>
      <c r="B6837">
        <v>45402</v>
      </c>
      <c r="C6837" t="str">
        <f t="shared" si="106"/>
        <v>45402</v>
      </c>
      <c r="D6837" t="s">
        <v>360</v>
      </c>
      <c r="E6837" t="s">
        <v>1586</v>
      </c>
      <c r="F6837" t="s">
        <v>1242</v>
      </c>
      <c r="G6837" s="144">
        <v>48.466952819999996</v>
      </c>
      <c r="H6837" t="str">
        <f>IF(VLOOKUP(A6837,$J$4:$K$19,2)="Y",IF(G6837&lt;='State Zip Codes'!$P$4,'State Zip Codes'!$P$3,IF(G6837&lt;='State Zip Codes'!$Q$4,'State Zip Codes'!$Q$3,IF(G6837&lt;='State Zip Codes'!$R$4,'State Zip Codes'!$R$3,IF(G6837&lt;='State Zip Codes'!$S$4,'State Zip Codes'!$S$3,IF(G6837&lt;='State Zip Codes'!$T$4,'State Zip Codes'!$T$3,"OUT OF TERRITORY"))))),$U$3)</f>
        <v>Zone 5</v>
      </c>
    </row>
    <row r="6838" spans="1:8" x14ac:dyDescent="0.25">
      <c r="A6838" t="s">
        <v>374</v>
      </c>
      <c r="B6838">
        <v>45412</v>
      </c>
      <c r="C6838" t="str">
        <f t="shared" si="106"/>
        <v>45412</v>
      </c>
      <c r="D6838" t="s">
        <v>360</v>
      </c>
      <c r="E6838" t="s">
        <v>1586</v>
      </c>
      <c r="F6838" t="s">
        <v>1242</v>
      </c>
      <c r="G6838" s="144">
        <v>48.466952819999996</v>
      </c>
      <c r="H6838" t="str">
        <f>IF(VLOOKUP(A6838,$J$4:$K$19,2)="Y",IF(G6838&lt;='State Zip Codes'!$P$4,'State Zip Codes'!$P$3,IF(G6838&lt;='State Zip Codes'!$Q$4,'State Zip Codes'!$Q$3,IF(G6838&lt;='State Zip Codes'!$R$4,'State Zip Codes'!$R$3,IF(G6838&lt;='State Zip Codes'!$S$4,'State Zip Codes'!$S$3,IF(G6838&lt;='State Zip Codes'!$T$4,'State Zip Codes'!$T$3,"OUT OF TERRITORY"))))),$U$3)</f>
        <v>Zone 5</v>
      </c>
    </row>
    <row r="6839" spans="1:8" x14ac:dyDescent="0.25">
      <c r="A6839" t="s">
        <v>374</v>
      </c>
      <c r="B6839">
        <v>45470</v>
      </c>
      <c r="C6839" t="str">
        <f t="shared" si="106"/>
        <v>45470</v>
      </c>
      <c r="D6839" t="s">
        <v>360</v>
      </c>
      <c r="E6839" t="s">
        <v>1586</v>
      </c>
      <c r="F6839" t="s">
        <v>1242</v>
      </c>
      <c r="G6839" s="144">
        <v>48.466952819999996</v>
      </c>
      <c r="H6839" t="str">
        <f>IF(VLOOKUP(A6839,$J$4:$K$19,2)="Y",IF(G6839&lt;='State Zip Codes'!$P$4,'State Zip Codes'!$P$3,IF(G6839&lt;='State Zip Codes'!$Q$4,'State Zip Codes'!$Q$3,IF(G6839&lt;='State Zip Codes'!$R$4,'State Zip Codes'!$R$3,IF(G6839&lt;='State Zip Codes'!$S$4,'State Zip Codes'!$S$3,IF(G6839&lt;='State Zip Codes'!$T$4,'State Zip Codes'!$T$3,"OUT OF TERRITORY"))))),$U$3)</f>
        <v>Zone 5</v>
      </c>
    </row>
    <row r="6840" spans="1:8" x14ac:dyDescent="0.25">
      <c r="A6840" t="s">
        <v>374</v>
      </c>
      <c r="B6840">
        <v>45481</v>
      </c>
      <c r="C6840" t="str">
        <f t="shared" si="106"/>
        <v>45481</v>
      </c>
      <c r="D6840" t="s">
        <v>360</v>
      </c>
      <c r="E6840" t="s">
        <v>1586</v>
      </c>
      <c r="F6840" t="s">
        <v>1242</v>
      </c>
      <c r="G6840" s="144">
        <v>48.466952819999996</v>
      </c>
      <c r="H6840" t="str">
        <f>IF(VLOOKUP(A6840,$J$4:$K$19,2)="Y",IF(G6840&lt;='State Zip Codes'!$P$4,'State Zip Codes'!$P$3,IF(G6840&lt;='State Zip Codes'!$Q$4,'State Zip Codes'!$Q$3,IF(G6840&lt;='State Zip Codes'!$R$4,'State Zip Codes'!$R$3,IF(G6840&lt;='State Zip Codes'!$S$4,'State Zip Codes'!$S$3,IF(G6840&lt;='State Zip Codes'!$T$4,'State Zip Codes'!$T$3,"OUT OF TERRITORY"))))),$U$3)</f>
        <v>Zone 5</v>
      </c>
    </row>
    <row r="6841" spans="1:8" x14ac:dyDescent="0.25">
      <c r="A6841" t="s">
        <v>374</v>
      </c>
      <c r="B6841">
        <v>45482</v>
      </c>
      <c r="C6841" t="str">
        <f t="shared" si="106"/>
        <v>45482</v>
      </c>
      <c r="D6841" t="s">
        <v>360</v>
      </c>
      <c r="E6841" t="s">
        <v>1586</v>
      </c>
      <c r="F6841" t="s">
        <v>1242</v>
      </c>
      <c r="G6841" s="144">
        <v>48.466952819999996</v>
      </c>
      <c r="H6841" t="str">
        <f>IF(VLOOKUP(A6841,$J$4:$K$19,2)="Y",IF(G6841&lt;='State Zip Codes'!$P$4,'State Zip Codes'!$P$3,IF(G6841&lt;='State Zip Codes'!$Q$4,'State Zip Codes'!$Q$3,IF(G6841&lt;='State Zip Codes'!$R$4,'State Zip Codes'!$R$3,IF(G6841&lt;='State Zip Codes'!$S$4,'State Zip Codes'!$S$3,IF(G6841&lt;='State Zip Codes'!$T$4,'State Zip Codes'!$T$3,"OUT OF TERRITORY"))))),$U$3)</f>
        <v>Zone 5</v>
      </c>
    </row>
    <row r="6842" spans="1:8" x14ac:dyDescent="0.25">
      <c r="A6842" t="s">
        <v>374</v>
      </c>
      <c r="B6842">
        <v>45410</v>
      </c>
      <c r="C6842" t="str">
        <f t="shared" si="106"/>
        <v>45410</v>
      </c>
      <c r="D6842" t="s">
        <v>360</v>
      </c>
      <c r="E6842" t="s">
        <v>1586</v>
      </c>
      <c r="F6842" t="s">
        <v>1242</v>
      </c>
      <c r="G6842" s="144">
        <v>48.466952819999996</v>
      </c>
      <c r="H6842" t="str">
        <f>IF(VLOOKUP(A6842,$J$4:$K$19,2)="Y",IF(G6842&lt;='State Zip Codes'!$P$4,'State Zip Codes'!$P$3,IF(G6842&lt;='State Zip Codes'!$Q$4,'State Zip Codes'!$Q$3,IF(G6842&lt;='State Zip Codes'!$R$4,'State Zip Codes'!$R$3,IF(G6842&lt;='State Zip Codes'!$S$4,'State Zip Codes'!$S$3,IF(G6842&lt;='State Zip Codes'!$T$4,'State Zip Codes'!$T$3,"OUT OF TERRITORY"))))),$U$3)</f>
        <v>Zone 5</v>
      </c>
    </row>
    <row r="6843" spans="1:8" x14ac:dyDescent="0.25">
      <c r="A6843" t="s">
        <v>374</v>
      </c>
      <c r="B6843">
        <v>45448</v>
      </c>
      <c r="C6843" t="str">
        <f t="shared" si="106"/>
        <v>45448</v>
      </c>
      <c r="D6843" t="s">
        <v>360</v>
      </c>
      <c r="E6843" t="s">
        <v>1586</v>
      </c>
      <c r="F6843" t="s">
        <v>1242</v>
      </c>
      <c r="G6843" s="144">
        <v>48.466952819999996</v>
      </c>
      <c r="H6843" t="str">
        <f>IF(VLOOKUP(A6843,$J$4:$K$19,2)="Y",IF(G6843&lt;='State Zip Codes'!$P$4,'State Zip Codes'!$P$3,IF(G6843&lt;='State Zip Codes'!$Q$4,'State Zip Codes'!$Q$3,IF(G6843&lt;='State Zip Codes'!$R$4,'State Zip Codes'!$R$3,IF(G6843&lt;='State Zip Codes'!$S$4,'State Zip Codes'!$S$3,IF(G6843&lt;='State Zip Codes'!$T$4,'State Zip Codes'!$T$3,"OUT OF TERRITORY"))))),$U$3)</f>
        <v>Zone 5</v>
      </c>
    </row>
    <row r="6844" spans="1:8" x14ac:dyDescent="0.25">
      <c r="A6844" t="s">
        <v>374</v>
      </c>
      <c r="B6844">
        <v>45426</v>
      </c>
      <c r="C6844" t="str">
        <f t="shared" si="106"/>
        <v>45426</v>
      </c>
      <c r="D6844" t="s">
        <v>360</v>
      </c>
      <c r="E6844" t="s">
        <v>1586</v>
      </c>
      <c r="F6844" t="s">
        <v>1242</v>
      </c>
      <c r="G6844" s="144">
        <v>49.088324009999994</v>
      </c>
      <c r="H6844" t="str">
        <f>IF(VLOOKUP(A6844,$J$4:$K$19,2)="Y",IF(G6844&lt;='State Zip Codes'!$P$4,'State Zip Codes'!$P$3,IF(G6844&lt;='State Zip Codes'!$Q$4,'State Zip Codes'!$Q$3,IF(G6844&lt;='State Zip Codes'!$R$4,'State Zip Codes'!$R$3,IF(G6844&lt;='State Zip Codes'!$S$4,'State Zip Codes'!$S$3,IF(G6844&lt;='State Zip Codes'!$T$4,'State Zip Codes'!$T$3,"OUT OF TERRITORY"))))),$U$3)</f>
        <v>Zone 5</v>
      </c>
    </row>
    <row r="6845" spans="1:8" x14ac:dyDescent="0.25">
      <c r="A6845" t="s">
        <v>374</v>
      </c>
      <c r="B6845">
        <v>45406</v>
      </c>
      <c r="C6845" t="str">
        <f t="shared" si="106"/>
        <v>45406</v>
      </c>
      <c r="D6845" t="s">
        <v>360</v>
      </c>
      <c r="E6845" t="s">
        <v>1586</v>
      </c>
      <c r="F6845" t="s">
        <v>1242</v>
      </c>
      <c r="G6845" s="144">
        <v>49.088324009999994</v>
      </c>
      <c r="H6845" t="str">
        <f>IF(VLOOKUP(A6845,$J$4:$K$19,2)="Y",IF(G6845&lt;='State Zip Codes'!$P$4,'State Zip Codes'!$P$3,IF(G6845&lt;='State Zip Codes'!$Q$4,'State Zip Codes'!$Q$3,IF(G6845&lt;='State Zip Codes'!$R$4,'State Zip Codes'!$R$3,IF(G6845&lt;='State Zip Codes'!$S$4,'State Zip Codes'!$S$3,IF(G6845&lt;='State Zip Codes'!$T$4,'State Zip Codes'!$T$3,"OUT OF TERRITORY"))))),$U$3)</f>
        <v>Zone 5</v>
      </c>
    </row>
    <row r="6846" spans="1:8" x14ac:dyDescent="0.25">
      <c r="A6846" t="s">
        <v>374</v>
      </c>
      <c r="B6846">
        <v>45101</v>
      </c>
      <c r="C6846" t="str">
        <f t="shared" si="106"/>
        <v>45101</v>
      </c>
      <c r="D6846" t="s">
        <v>360</v>
      </c>
      <c r="E6846" t="s">
        <v>2178</v>
      </c>
      <c r="F6846" t="s">
        <v>1210</v>
      </c>
      <c r="G6846" s="144">
        <v>49.709695199999999</v>
      </c>
      <c r="H6846" t="str">
        <f>IF(VLOOKUP(A6846,$J$4:$K$19,2)="Y",IF(G6846&lt;='State Zip Codes'!$P$4,'State Zip Codes'!$P$3,IF(G6846&lt;='State Zip Codes'!$Q$4,'State Zip Codes'!$Q$3,IF(G6846&lt;='State Zip Codes'!$R$4,'State Zip Codes'!$R$3,IF(G6846&lt;='State Zip Codes'!$S$4,'State Zip Codes'!$S$3,IF(G6846&lt;='State Zip Codes'!$T$4,'State Zip Codes'!$T$3,"OUT OF TERRITORY"))))),$U$3)</f>
        <v>Zone 5</v>
      </c>
    </row>
    <row r="6847" spans="1:8" x14ac:dyDescent="0.25">
      <c r="A6847" t="s">
        <v>374</v>
      </c>
      <c r="B6847">
        <v>45434</v>
      </c>
      <c r="C6847" t="str">
        <f t="shared" si="106"/>
        <v>45434</v>
      </c>
      <c r="D6847" t="s">
        <v>360</v>
      </c>
      <c r="E6847" t="s">
        <v>2224</v>
      </c>
      <c r="F6847" t="s">
        <v>1242</v>
      </c>
      <c r="G6847" s="144">
        <v>49.709695199999999</v>
      </c>
      <c r="H6847" t="str">
        <f>IF(VLOOKUP(A6847,$J$4:$K$19,2)="Y",IF(G6847&lt;='State Zip Codes'!$P$4,'State Zip Codes'!$P$3,IF(G6847&lt;='State Zip Codes'!$Q$4,'State Zip Codes'!$Q$3,IF(G6847&lt;='State Zip Codes'!$R$4,'State Zip Codes'!$R$3,IF(G6847&lt;='State Zip Codes'!$S$4,'State Zip Codes'!$S$3,IF(G6847&lt;='State Zip Codes'!$T$4,'State Zip Codes'!$T$3,"OUT OF TERRITORY"))))),$U$3)</f>
        <v>Zone 5</v>
      </c>
    </row>
    <row r="6848" spans="1:8" x14ac:dyDescent="0.25">
      <c r="A6848" t="s">
        <v>374</v>
      </c>
      <c r="B6848">
        <v>45432</v>
      </c>
      <c r="C6848" t="str">
        <f t="shared" si="106"/>
        <v>45432</v>
      </c>
      <c r="D6848" t="s">
        <v>360</v>
      </c>
      <c r="E6848" t="s">
        <v>2224</v>
      </c>
      <c r="F6848" t="s">
        <v>1242</v>
      </c>
      <c r="G6848" s="144">
        <v>49.709695199999999</v>
      </c>
      <c r="H6848" t="str">
        <f>IF(VLOOKUP(A6848,$J$4:$K$19,2)="Y",IF(G6848&lt;='State Zip Codes'!$P$4,'State Zip Codes'!$P$3,IF(G6848&lt;='State Zip Codes'!$Q$4,'State Zip Codes'!$Q$3,IF(G6848&lt;='State Zip Codes'!$R$4,'State Zip Codes'!$R$3,IF(G6848&lt;='State Zip Codes'!$S$4,'State Zip Codes'!$S$3,IF(G6848&lt;='State Zip Codes'!$T$4,'State Zip Codes'!$T$3,"OUT OF TERRITORY"))))),$U$3)</f>
        <v>Zone 5</v>
      </c>
    </row>
    <row r="6849" spans="1:8" x14ac:dyDescent="0.25">
      <c r="A6849" t="s">
        <v>374</v>
      </c>
      <c r="B6849">
        <v>45403</v>
      </c>
      <c r="C6849" t="str">
        <f t="shared" si="106"/>
        <v>45403</v>
      </c>
      <c r="D6849" t="s">
        <v>360</v>
      </c>
      <c r="E6849" t="s">
        <v>1586</v>
      </c>
      <c r="F6849" t="s">
        <v>1242</v>
      </c>
      <c r="G6849" s="144">
        <v>49.709695199999999</v>
      </c>
      <c r="H6849" t="str">
        <f>IF(VLOOKUP(A6849,$J$4:$K$19,2)="Y",IF(G6849&lt;='State Zip Codes'!$P$4,'State Zip Codes'!$P$3,IF(G6849&lt;='State Zip Codes'!$Q$4,'State Zip Codes'!$Q$3,IF(G6849&lt;='State Zip Codes'!$R$4,'State Zip Codes'!$R$3,IF(G6849&lt;='State Zip Codes'!$S$4,'State Zip Codes'!$S$3,IF(G6849&lt;='State Zip Codes'!$T$4,'State Zip Codes'!$T$3,"OUT OF TERRITORY"))))),$U$3)</f>
        <v>Zone 5</v>
      </c>
    </row>
    <row r="6850" spans="1:8" x14ac:dyDescent="0.25">
      <c r="A6850" t="s">
        <v>374</v>
      </c>
      <c r="B6850">
        <v>45405</v>
      </c>
      <c r="C6850" t="str">
        <f t="shared" si="106"/>
        <v>45405</v>
      </c>
      <c r="D6850" t="s">
        <v>360</v>
      </c>
      <c r="E6850" t="s">
        <v>1586</v>
      </c>
      <c r="F6850" t="s">
        <v>1242</v>
      </c>
      <c r="G6850" s="144">
        <v>50.331066389999997</v>
      </c>
      <c r="H6850" t="str">
        <f>IF(VLOOKUP(A6850,$J$4:$K$19,2)="Y",IF(G6850&lt;='State Zip Codes'!$P$4,'State Zip Codes'!$P$3,IF(G6850&lt;='State Zip Codes'!$Q$4,'State Zip Codes'!$Q$3,IF(G6850&lt;='State Zip Codes'!$R$4,'State Zip Codes'!$R$3,IF(G6850&lt;='State Zip Codes'!$S$4,'State Zip Codes'!$S$3,IF(G6850&lt;='State Zip Codes'!$T$4,'State Zip Codes'!$T$3,"OUT OF TERRITORY"))))),$U$3)</f>
        <v>Zone 5</v>
      </c>
    </row>
    <row r="6851" spans="1:8" x14ac:dyDescent="0.25">
      <c r="A6851" t="s">
        <v>374</v>
      </c>
      <c r="B6851">
        <v>45133</v>
      </c>
      <c r="C6851" t="str">
        <f t="shared" si="106"/>
        <v>45133</v>
      </c>
      <c r="D6851" t="s">
        <v>360</v>
      </c>
      <c r="E6851" t="s">
        <v>2304</v>
      </c>
      <c r="F6851" t="s">
        <v>2213</v>
      </c>
      <c r="G6851" s="144">
        <v>50.331066389999997</v>
      </c>
      <c r="H6851" t="str">
        <f>IF(VLOOKUP(A6851,$J$4:$K$19,2)="Y",IF(G6851&lt;='State Zip Codes'!$P$4,'State Zip Codes'!$P$3,IF(G6851&lt;='State Zip Codes'!$Q$4,'State Zip Codes'!$Q$3,IF(G6851&lt;='State Zip Codes'!$R$4,'State Zip Codes'!$R$3,IF(G6851&lt;='State Zip Codes'!$S$4,'State Zip Codes'!$S$3,IF(G6851&lt;='State Zip Codes'!$T$4,'State Zip Codes'!$T$3,"OUT OF TERRITORY"))))),$U$3)</f>
        <v>Zone 5</v>
      </c>
    </row>
    <row r="6852" spans="1:8" x14ac:dyDescent="0.25">
      <c r="A6852" t="s">
        <v>374</v>
      </c>
      <c r="B6852">
        <v>45416</v>
      </c>
      <c r="C6852" t="str">
        <f t="shared" si="106"/>
        <v>45416</v>
      </c>
      <c r="D6852" t="s">
        <v>360</v>
      </c>
      <c r="E6852" t="s">
        <v>1586</v>
      </c>
      <c r="F6852" t="s">
        <v>1242</v>
      </c>
      <c r="G6852" s="144">
        <v>50.331066389999997</v>
      </c>
      <c r="H6852" t="str">
        <f>IF(VLOOKUP(A6852,$J$4:$K$19,2)="Y",IF(G6852&lt;='State Zip Codes'!$P$4,'State Zip Codes'!$P$3,IF(G6852&lt;='State Zip Codes'!$Q$4,'State Zip Codes'!$Q$3,IF(G6852&lt;='State Zip Codes'!$R$4,'State Zip Codes'!$R$3,IF(G6852&lt;='State Zip Codes'!$S$4,'State Zip Codes'!$S$3,IF(G6852&lt;='State Zip Codes'!$T$4,'State Zip Codes'!$T$3,"OUT OF TERRITORY"))))),$U$3)</f>
        <v>Zone 5</v>
      </c>
    </row>
    <row r="6853" spans="1:8" x14ac:dyDescent="0.25">
      <c r="A6853" t="s">
        <v>374</v>
      </c>
      <c r="B6853">
        <v>45338</v>
      </c>
      <c r="C6853" t="str">
        <f t="shared" ref="C6853:C6916" si="107">TRIM(CLEAN(B6853))</f>
        <v>45338</v>
      </c>
      <c r="D6853" t="s">
        <v>360</v>
      </c>
      <c r="E6853" t="s">
        <v>4645</v>
      </c>
      <c r="F6853" t="s">
        <v>3184</v>
      </c>
      <c r="G6853" s="144">
        <v>50.952437579999994</v>
      </c>
      <c r="H6853" t="str">
        <f>IF(VLOOKUP(A6853,$J$4:$K$19,2)="Y",IF(G6853&lt;='State Zip Codes'!$P$4,'State Zip Codes'!$P$3,IF(G6853&lt;='State Zip Codes'!$Q$4,'State Zip Codes'!$Q$3,IF(G6853&lt;='State Zip Codes'!$R$4,'State Zip Codes'!$R$3,IF(G6853&lt;='State Zip Codes'!$S$4,'State Zip Codes'!$S$3,IF(G6853&lt;='State Zip Codes'!$T$4,'State Zip Codes'!$T$3,"OUT OF TERRITORY"))))),$U$3)</f>
        <v>Zone 5</v>
      </c>
    </row>
    <row r="6854" spans="1:8" x14ac:dyDescent="0.25">
      <c r="A6854" t="s">
        <v>374</v>
      </c>
      <c r="B6854">
        <v>45309</v>
      </c>
      <c r="C6854" t="str">
        <f t="shared" si="107"/>
        <v>45309</v>
      </c>
      <c r="D6854" t="s">
        <v>360</v>
      </c>
      <c r="E6854" t="s">
        <v>1586</v>
      </c>
      <c r="F6854" t="s">
        <v>2679</v>
      </c>
      <c r="G6854" s="144">
        <v>51.573808769999999</v>
      </c>
      <c r="H6854" t="str">
        <f>IF(VLOOKUP(A6854,$J$4:$K$19,2)="Y",IF(G6854&lt;='State Zip Codes'!$P$4,'State Zip Codes'!$P$3,IF(G6854&lt;='State Zip Codes'!$Q$4,'State Zip Codes'!$Q$3,IF(G6854&lt;='State Zip Codes'!$R$4,'State Zip Codes'!$R$3,IF(G6854&lt;='State Zip Codes'!$S$4,'State Zip Codes'!$S$3,IF(G6854&lt;='State Zip Codes'!$T$4,'State Zip Codes'!$T$3,"OUT OF TERRITORY"))))),$U$3)</f>
        <v>Zone 5</v>
      </c>
    </row>
    <row r="6855" spans="1:8" x14ac:dyDescent="0.25">
      <c r="A6855" t="s">
        <v>374</v>
      </c>
      <c r="B6855">
        <v>45385</v>
      </c>
      <c r="C6855" t="str">
        <f t="shared" si="107"/>
        <v>45385</v>
      </c>
      <c r="D6855" t="s">
        <v>360</v>
      </c>
      <c r="E6855" t="s">
        <v>2224</v>
      </c>
      <c r="F6855" t="s">
        <v>2258</v>
      </c>
      <c r="G6855" s="144">
        <v>51.573808769999999</v>
      </c>
      <c r="H6855" t="str">
        <f>IF(VLOOKUP(A6855,$J$4:$K$19,2)="Y",IF(G6855&lt;='State Zip Codes'!$P$4,'State Zip Codes'!$P$3,IF(G6855&lt;='State Zip Codes'!$Q$4,'State Zip Codes'!$Q$3,IF(G6855&lt;='State Zip Codes'!$R$4,'State Zip Codes'!$R$3,IF(G6855&lt;='State Zip Codes'!$S$4,'State Zip Codes'!$S$3,IF(G6855&lt;='State Zip Codes'!$T$4,'State Zip Codes'!$T$3,"OUT OF TERRITORY"))))),$U$3)</f>
        <v>Zone 5</v>
      </c>
    </row>
    <row r="6856" spans="1:8" x14ac:dyDescent="0.25">
      <c r="A6856" t="s">
        <v>374</v>
      </c>
      <c r="B6856">
        <v>45404</v>
      </c>
      <c r="C6856" t="str">
        <f t="shared" si="107"/>
        <v>45404</v>
      </c>
      <c r="D6856" t="s">
        <v>360</v>
      </c>
      <c r="E6856" t="s">
        <v>1586</v>
      </c>
      <c r="F6856" t="s">
        <v>1242</v>
      </c>
      <c r="G6856" s="144">
        <v>51.573808769999999</v>
      </c>
      <c r="H6856" t="str">
        <f>IF(VLOOKUP(A6856,$J$4:$K$19,2)="Y",IF(G6856&lt;='State Zip Codes'!$P$4,'State Zip Codes'!$P$3,IF(G6856&lt;='State Zip Codes'!$Q$4,'State Zip Codes'!$Q$3,IF(G6856&lt;='State Zip Codes'!$R$4,'State Zip Codes'!$R$3,IF(G6856&lt;='State Zip Codes'!$S$4,'State Zip Codes'!$S$3,IF(G6856&lt;='State Zip Codes'!$T$4,'State Zip Codes'!$T$3,"OUT OF TERRITORY"))))),$U$3)</f>
        <v>Zone 5</v>
      </c>
    </row>
    <row r="6857" spans="1:8" x14ac:dyDescent="0.25">
      <c r="A6857" t="s">
        <v>374</v>
      </c>
      <c r="B6857">
        <v>45679</v>
      </c>
      <c r="C6857" t="str">
        <f t="shared" si="107"/>
        <v>45679</v>
      </c>
      <c r="D6857" t="s">
        <v>360</v>
      </c>
      <c r="E6857" t="s">
        <v>390</v>
      </c>
      <c r="F6857" t="s">
        <v>4653</v>
      </c>
      <c r="G6857" s="144">
        <v>51.573808769999999</v>
      </c>
      <c r="H6857" t="str">
        <f>IF(VLOOKUP(A6857,$J$4:$K$19,2)="Y",IF(G6857&lt;='State Zip Codes'!$P$4,'State Zip Codes'!$P$3,IF(G6857&lt;='State Zip Codes'!$Q$4,'State Zip Codes'!$Q$3,IF(G6857&lt;='State Zip Codes'!$R$4,'State Zip Codes'!$R$3,IF(G6857&lt;='State Zip Codes'!$S$4,'State Zip Codes'!$S$3,IF(G6857&lt;='State Zip Codes'!$T$4,'State Zip Codes'!$T$3,"OUT OF TERRITORY"))))),$U$3)</f>
        <v>Zone 5</v>
      </c>
    </row>
    <row r="6858" spans="1:8" x14ac:dyDescent="0.25">
      <c r="A6858" t="s">
        <v>374</v>
      </c>
      <c r="B6858">
        <v>45431</v>
      </c>
      <c r="C6858" t="str">
        <f t="shared" si="107"/>
        <v>45431</v>
      </c>
      <c r="D6858" t="s">
        <v>360</v>
      </c>
      <c r="E6858" t="s">
        <v>2224</v>
      </c>
      <c r="F6858" t="s">
        <v>1242</v>
      </c>
      <c r="G6858" s="144">
        <v>51.573808769999999</v>
      </c>
      <c r="H6858" t="str">
        <f>IF(VLOOKUP(A6858,$J$4:$K$19,2)="Y",IF(G6858&lt;='State Zip Codes'!$P$4,'State Zip Codes'!$P$3,IF(G6858&lt;='State Zip Codes'!$Q$4,'State Zip Codes'!$Q$3,IF(G6858&lt;='State Zip Codes'!$R$4,'State Zip Codes'!$R$3,IF(G6858&lt;='State Zip Codes'!$S$4,'State Zip Codes'!$S$3,IF(G6858&lt;='State Zip Codes'!$T$4,'State Zip Codes'!$T$3,"OUT OF TERRITORY"))))),$U$3)</f>
        <v>Zone 5</v>
      </c>
    </row>
    <row r="6859" spans="1:8" x14ac:dyDescent="0.25">
      <c r="A6859" t="s">
        <v>374</v>
      </c>
      <c r="B6859">
        <v>45435</v>
      </c>
      <c r="C6859" t="str">
        <f t="shared" si="107"/>
        <v>45435</v>
      </c>
      <c r="D6859" t="s">
        <v>360</v>
      </c>
      <c r="E6859" t="s">
        <v>2224</v>
      </c>
      <c r="F6859" t="s">
        <v>1242</v>
      </c>
      <c r="G6859" s="144">
        <v>52.195179959999997</v>
      </c>
      <c r="H6859" t="str">
        <f>IF(VLOOKUP(A6859,$J$4:$K$19,2)="Y",IF(G6859&lt;='State Zip Codes'!$P$4,'State Zip Codes'!$P$3,IF(G6859&lt;='State Zip Codes'!$Q$4,'State Zip Codes'!$Q$3,IF(G6859&lt;='State Zip Codes'!$R$4,'State Zip Codes'!$R$3,IF(G6859&lt;='State Zip Codes'!$S$4,'State Zip Codes'!$S$3,IF(G6859&lt;='State Zip Codes'!$T$4,'State Zip Codes'!$T$3,"OUT OF TERRITORY"))))),$U$3)</f>
        <v>Zone 5</v>
      </c>
    </row>
    <row r="6860" spans="1:8" x14ac:dyDescent="0.25">
      <c r="A6860" t="s">
        <v>374</v>
      </c>
      <c r="B6860">
        <v>45169</v>
      </c>
      <c r="C6860" t="str">
        <f t="shared" si="107"/>
        <v>45169</v>
      </c>
      <c r="D6860" t="s">
        <v>360</v>
      </c>
      <c r="E6860" t="s">
        <v>1925</v>
      </c>
      <c r="F6860" t="s">
        <v>4654</v>
      </c>
      <c r="G6860" s="144">
        <v>52.816551149999995</v>
      </c>
      <c r="H6860" t="str">
        <f>IF(VLOOKUP(A6860,$J$4:$K$19,2)="Y",IF(G6860&lt;='State Zip Codes'!$P$4,'State Zip Codes'!$P$3,IF(G6860&lt;='State Zip Codes'!$Q$4,'State Zip Codes'!$Q$3,IF(G6860&lt;='State Zip Codes'!$R$4,'State Zip Codes'!$R$3,IF(G6860&lt;='State Zip Codes'!$S$4,'State Zip Codes'!$S$3,IF(G6860&lt;='State Zip Codes'!$T$4,'State Zip Codes'!$T$3,"OUT OF TERRITORY"))))),$U$3)</f>
        <v>Zone 5</v>
      </c>
    </row>
    <row r="6861" spans="1:8" x14ac:dyDescent="0.25">
      <c r="A6861" t="s">
        <v>374</v>
      </c>
      <c r="B6861">
        <v>45415</v>
      </c>
      <c r="C6861" t="str">
        <f t="shared" si="107"/>
        <v>45415</v>
      </c>
      <c r="D6861" t="s">
        <v>360</v>
      </c>
      <c r="E6861" t="s">
        <v>1586</v>
      </c>
      <c r="F6861" t="s">
        <v>1242</v>
      </c>
      <c r="G6861" s="144">
        <v>52.816551149999995</v>
      </c>
      <c r="H6861" t="str">
        <f>IF(VLOOKUP(A6861,$J$4:$K$19,2)="Y",IF(G6861&lt;='State Zip Codes'!$P$4,'State Zip Codes'!$P$3,IF(G6861&lt;='State Zip Codes'!$Q$4,'State Zip Codes'!$Q$3,IF(G6861&lt;='State Zip Codes'!$R$4,'State Zip Codes'!$R$3,IF(G6861&lt;='State Zip Codes'!$S$4,'State Zip Codes'!$S$3,IF(G6861&lt;='State Zip Codes'!$T$4,'State Zip Codes'!$T$3,"OUT OF TERRITORY"))))),$U$3)</f>
        <v>Zone 5</v>
      </c>
    </row>
    <row r="6862" spans="1:8" x14ac:dyDescent="0.25">
      <c r="A6862" t="s">
        <v>374</v>
      </c>
      <c r="B6862">
        <v>45414</v>
      </c>
      <c r="C6862" t="str">
        <f t="shared" si="107"/>
        <v>45414</v>
      </c>
      <c r="D6862" t="s">
        <v>360</v>
      </c>
      <c r="E6862" t="s">
        <v>1586</v>
      </c>
      <c r="F6862" t="s">
        <v>1242</v>
      </c>
      <c r="G6862" s="144">
        <v>52.816551149999995</v>
      </c>
      <c r="H6862" t="str">
        <f>IF(VLOOKUP(A6862,$J$4:$K$19,2)="Y",IF(G6862&lt;='State Zip Codes'!$P$4,'State Zip Codes'!$P$3,IF(G6862&lt;='State Zip Codes'!$Q$4,'State Zip Codes'!$Q$3,IF(G6862&lt;='State Zip Codes'!$R$4,'State Zip Codes'!$R$3,IF(G6862&lt;='State Zip Codes'!$S$4,'State Zip Codes'!$S$3,IF(G6862&lt;='State Zip Codes'!$T$4,'State Zip Codes'!$T$3,"OUT OF TERRITORY"))))),$U$3)</f>
        <v>Zone 5</v>
      </c>
    </row>
    <row r="6863" spans="1:8" x14ac:dyDescent="0.25">
      <c r="A6863" t="s">
        <v>374</v>
      </c>
      <c r="B6863">
        <v>45315</v>
      </c>
      <c r="C6863" t="str">
        <f t="shared" si="107"/>
        <v>45315</v>
      </c>
      <c r="D6863" t="s">
        <v>360</v>
      </c>
      <c r="E6863" t="s">
        <v>1586</v>
      </c>
      <c r="F6863" t="s">
        <v>1272</v>
      </c>
      <c r="G6863" s="144">
        <v>52.816551149999995</v>
      </c>
      <c r="H6863" t="str">
        <f>IF(VLOOKUP(A6863,$J$4:$K$19,2)="Y",IF(G6863&lt;='State Zip Codes'!$P$4,'State Zip Codes'!$P$3,IF(G6863&lt;='State Zip Codes'!$Q$4,'State Zip Codes'!$Q$3,IF(G6863&lt;='State Zip Codes'!$R$4,'State Zip Codes'!$R$3,IF(G6863&lt;='State Zip Codes'!$S$4,'State Zip Codes'!$S$3,IF(G6863&lt;='State Zip Codes'!$T$4,'State Zip Codes'!$T$3,"OUT OF TERRITORY"))))),$U$3)</f>
        <v>Zone 5</v>
      </c>
    </row>
    <row r="6864" spans="1:8" x14ac:dyDescent="0.25">
      <c r="A6864" t="s">
        <v>374</v>
      </c>
      <c r="B6864">
        <v>45321</v>
      </c>
      <c r="C6864" t="str">
        <f t="shared" si="107"/>
        <v>45321</v>
      </c>
      <c r="D6864" t="s">
        <v>360</v>
      </c>
      <c r="E6864" t="s">
        <v>4645</v>
      </c>
      <c r="F6864" t="s">
        <v>2427</v>
      </c>
      <c r="G6864" s="144">
        <v>54.059293529999998</v>
      </c>
      <c r="H6864" t="str">
        <f>IF(VLOOKUP(A6864,$J$4:$K$19,2)="Y",IF(G6864&lt;='State Zip Codes'!$P$4,'State Zip Codes'!$P$3,IF(G6864&lt;='State Zip Codes'!$Q$4,'State Zip Codes'!$Q$3,IF(G6864&lt;='State Zip Codes'!$R$4,'State Zip Codes'!$R$3,IF(G6864&lt;='State Zip Codes'!$S$4,'State Zip Codes'!$S$3,IF(G6864&lt;='State Zip Codes'!$T$4,'State Zip Codes'!$T$3,"OUT OF TERRITORY"))))),$U$3)</f>
        <v>Zone 5</v>
      </c>
    </row>
    <row r="6865" spans="1:8" x14ac:dyDescent="0.25">
      <c r="A6865" t="s">
        <v>374</v>
      </c>
      <c r="B6865">
        <v>45135</v>
      </c>
      <c r="C6865" t="str">
        <f t="shared" si="107"/>
        <v>45135</v>
      </c>
      <c r="D6865" t="s">
        <v>360</v>
      </c>
      <c r="E6865" t="s">
        <v>2304</v>
      </c>
      <c r="F6865" t="s">
        <v>784</v>
      </c>
      <c r="G6865" s="144">
        <v>54.059293529999998</v>
      </c>
      <c r="H6865" t="str">
        <f>IF(VLOOKUP(A6865,$J$4:$K$19,2)="Y",IF(G6865&lt;='State Zip Codes'!$P$4,'State Zip Codes'!$P$3,IF(G6865&lt;='State Zip Codes'!$Q$4,'State Zip Codes'!$Q$3,IF(G6865&lt;='State Zip Codes'!$R$4,'State Zip Codes'!$R$3,IF(G6865&lt;='State Zip Codes'!$S$4,'State Zip Codes'!$S$3,IF(G6865&lt;='State Zip Codes'!$T$4,'State Zip Codes'!$T$3,"OUT OF TERRITORY"))))),$U$3)</f>
        <v>Zone 5</v>
      </c>
    </row>
    <row r="6866" spans="1:8" x14ac:dyDescent="0.25">
      <c r="A6866" t="s">
        <v>374</v>
      </c>
      <c r="B6866">
        <v>45433</v>
      </c>
      <c r="C6866" t="str">
        <f t="shared" si="107"/>
        <v>45433</v>
      </c>
      <c r="D6866" t="s">
        <v>360</v>
      </c>
      <c r="E6866" t="s">
        <v>2224</v>
      </c>
      <c r="F6866" t="s">
        <v>1242</v>
      </c>
      <c r="G6866" s="144">
        <v>54.680664719999996</v>
      </c>
      <c r="H6866" t="str">
        <f>IF(VLOOKUP(A6866,$J$4:$K$19,2)="Y",IF(G6866&lt;='State Zip Codes'!$P$4,'State Zip Codes'!$P$3,IF(G6866&lt;='State Zip Codes'!$Q$4,'State Zip Codes'!$Q$3,IF(G6866&lt;='State Zip Codes'!$R$4,'State Zip Codes'!$R$3,IF(G6866&lt;='State Zip Codes'!$S$4,'State Zip Codes'!$S$3,IF(G6866&lt;='State Zip Codes'!$T$4,'State Zip Codes'!$T$3,"OUT OF TERRITORY"))))),$U$3)</f>
        <v>Zone 5</v>
      </c>
    </row>
    <row r="6867" spans="1:8" x14ac:dyDescent="0.25">
      <c r="A6867" t="s">
        <v>374</v>
      </c>
      <c r="B6867">
        <v>45322</v>
      </c>
      <c r="C6867" t="str">
        <f t="shared" si="107"/>
        <v>45322</v>
      </c>
      <c r="D6867" t="s">
        <v>360</v>
      </c>
      <c r="E6867" t="s">
        <v>1586</v>
      </c>
      <c r="F6867" t="s">
        <v>393</v>
      </c>
      <c r="G6867" s="144">
        <v>55.302035909999994</v>
      </c>
      <c r="H6867" t="str">
        <f>IF(VLOOKUP(A6867,$J$4:$K$19,2)="Y",IF(G6867&lt;='State Zip Codes'!$P$4,'State Zip Codes'!$P$3,IF(G6867&lt;='State Zip Codes'!$Q$4,'State Zip Codes'!$Q$3,IF(G6867&lt;='State Zip Codes'!$R$4,'State Zip Codes'!$R$3,IF(G6867&lt;='State Zip Codes'!$S$4,'State Zip Codes'!$S$3,IF(G6867&lt;='State Zip Codes'!$T$4,'State Zip Codes'!$T$3,"OUT OF TERRITORY"))))),$U$3)</f>
        <v>Zone 5</v>
      </c>
    </row>
    <row r="6868" spans="1:8" x14ac:dyDescent="0.25">
      <c r="A6868" t="s">
        <v>374</v>
      </c>
      <c r="B6868">
        <v>45382</v>
      </c>
      <c r="C6868" t="str">
        <f t="shared" si="107"/>
        <v>45382</v>
      </c>
      <c r="D6868" t="s">
        <v>360</v>
      </c>
      <c r="E6868" t="s">
        <v>4645</v>
      </c>
      <c r="F6868" t="s">
        <v>4655</v>
      </c>
      <c r="G6868" s="144">
        <v>55.302035909999994</v>
      </c>
      <c r="H6868" t="str">
        <f>IF(VLOOKUP(A6868,$J$4:$K$19,2)="Y",IF(G6868&lt;='State Zip Codes'!$P$4,'State Zip Codes'!$P$3,IF(G6868&lt;='State Zip Codes'!$Q$4,'State Zip Codes'!$Q$3,IF(G6868&lt;='State Zip Codes'!$R$4,'State Zip Codes'!$R$3,IF(G6868&lt;='State Zip Codes'!$S$4,'State Zip Codes'!$S$3,IF(G6868&lt;='State Zip Codes'!$T$4,'State Zip Codes'!$T$3,"OUT OF TERRITORY"))))),$U$3)</f>
        <v>Zone 5</v>
      </c>
    </row>
    <row r="6869" spans="1:8" x14ac:dyDescent="0.25">
      <c r="A6869" t="s">
        <v>374</v>
      </c>
      <c r="B6869">
        <v>45424</v>
      </c>
      <c r="C6869" t="str">
        <f t="shared" si="107"/>
        <v>45424</v>
      </c>
      <c r="D6869" t="s">
        <v>360</v>
      </c>
      <c r="E6869" t="s">
        <v>1586</v>
      </c>
      <c r="F6869" t="s">
        <v>1242</v>
      </c>
      <c r="G6869" s="144">
        <v>55.923407099999999</v>
      </c>
      <c r="H6869" t="str">
        <f>IF(VLOOKUP(A6869,$J$4:$K$19,2)="Y",IF(G6869&lt;='State Zip Codes'!$P$4,'State Zip Codes'!$P$3,IF(G6869&lt;='State Zip Codes'!$Q$4,'State Zip Codes'!$Q$3,IF(G6869&lt;='State Zip Codes'!$R$4,'State Zip Codes'!$R$3,IF(G6869&lt;='State Zip Codes'!$S$4,'State Zip Codes'!$S$3,IF(G6869&lt;='State Zip Codes'!$T$4,'State Zip Codes'!$T$3,"OUT OF TERRITORY"))))),$U$3)</f>
        <v>Zone 5</v>
      </c>
    </row>
    <row r="6870" spans="1:8" x14ac:dyDescent="0.25">
      <c r="A6870" t="s">
        <v>374</v>
      </c>
      <c r="B6870">
        <v>45347</v>
      </c>
      <c r="C6870" t="str">
        <f t="shared" si="107"/>
        <v>45347</v>
      </c>
      <c r="D6870" t="s">
        <v>360</v>
      </c>
      <c r="E6870" t="s">
        <v>4645</v>
      </c>
      <c r="F6870" t="s">
        <v>2884</v>
      </c>
      <c r="G6870" s="144">
        <v>55.923407099999999</v>
      </c>
      <c r="H6870" t="str">
        <f>IF(VLOOKUP(A6870,$J$4:$K$19,2)="Y",IF(G6870&lt;='State Zip Codes'!$P$4,'State Zip Codes'!$P$3,IF(G6870&lt;='State Zip Codes'!$Q$4,'State Zip Codes'!$Q$3,IF(G6870&lt;='State Zip Codes'!$R$4,'State Zip Codes'!$R$3,IF(G6870&lt;='State Zip Codes'!$S$4,'State Zip Codes'!$S$3,IF(G6870&lt;='State Zip Codes'!$T$4,'State Zip Codes'!$T$3,"OUT OF TERRITORY"))))),$U$3)</f>
        <v>Zone 5</v>
      </c>
    </row>
    <row r="6871" spans="1:8" x14ac:dyDescent="0.25">
      <c r="A6871" t="s">
        <v>374</v>
      </c>
      <c r="B6871">
        <v>45335</v>
      </c>
      <c r="C6871" t="str">
        <f t="shared" si="107"/>
        <v>45335</v>
      </c>
      <c r="D6871" t="s">
        <v>360</v>
      </c>
      <c r="E6871" t="s">
        <v>2224</v>
      </c>
      <c r="F6871" t="s">
        <v>425</v>
      </c>
      <c r="G6871" s="144">
        <v>55.923407099999999</v>
      </c>
      <c r="H6871" t="str">
        <f>IF(VLOOKUP(A6871,$J$4:$K$19,2)="Y",IF(G6871&lt;='State Zip Codes'!$P$4,'State Zip Codes'!$P$3,IF(G6871&lt;='State Zip Codes'!$Q$4,'State Zip Codes'!$Q$3,IF(G6871&lt;='State Zip Codes'!$R$4,'State Zip Codes'!$R$3,IF(G6871&lt;='State Zip Codes'!$S$4,'State Zip Codes'!$S$3,IF(G6871&lt;='State Zip Codes'!$T$4,'State Zip Codes'!$T$3,"OUT OF TERRITORY"))))),$U$3)</f>
        <v>Zone 5</v>
      </c>
    </row>
    <row r="6872" spans="1:8" x14ac:dyDescent="0.25">
      <c r="A6872" t="s">
        <v>374</v>
      </c>
      <c r="B6872">
        <v>45144</v>
      </c>
      <c r="C6872" t="str">
        <f t="shared" si="107"/>
        <v>45144</v>
      </c>
      <c r="D6872" t="s">
        <v>360</v>
      </c>
      <c r="E6872" t="s">
        <v>390</v>
      </c>
      <c r="F6872" t="s">
        <v>3234</v>
      </c>
      <c r="G6872" s="144">
        <v>56.544778289999996</v>
      </c>
      <c r="H6872" t="str">
        <f>IF(VLOOKUP(A6872,$J$4:$K$19,2)="Y",IF(G6872&lt;='State Zip Codes'!$P$4,'State Zip Codes'!$P$3,IF(G6872&lt;='State Zip Codes'!$Q$4,'State Zip Codes'!$Q$3,IF(G6872&lt;='State Zip Codes'!$R$4,'State Zip Codes'!$R$3,IF(G6872&lt;='State Zip Codes'!$S$4,'State Zip Codes'!$S$3,IF(G6872&lt;='State Zip Codes'!$T$4,'State Zip Codes'!$T$3,"OUT OF TERRITORY"))))),$U$3)</f>
        <v>Zone 5</v>
      </c>
    </row>
    <row r="6873" spans="1:8" x14ac:dyDescent="0.25">
      <c r="A6873" t="s">
        <v>374</v>
      </c>
      <c r="B6873">
        <v>45377</v>
      </c>
      <c r="C6873" t="str">
        <f t="shared" si="107"/>
        <v>45377</v>
      </c>
      <c r="D6873" t="s">
        <v>360</v>
      </c>
      <c r="E6873" t="s">
        <v>1586</v>
      </c>
      <c r="F6873" t="s">
        <v>2239</v>
      </c>
      <c r="G6873" s="144">
        <v>56.544778289999996</v>
      </c>
      <c r="H6873" t="str">
        <f>IF(VLOOKUP(A6873,$J$4:$K$19,2)="Y",IF(G6873&lt;='State Zip Codes'!$P$4,'State Zip Codes'!$P$3,IF(G6873&lt;='State Zip Codes'!$Q$4,'State Zip Codes'!$Q$3,IF(G6873&lt;='State Zip Codes'!$R$4,'State Zip Codes'!$R$3,IF(G6873&lt;='State Zip Codes'!$S$4,'State Zip Codes'!$S$3,IF(G6873&lt;='State Zip Codes'!$T$4,'State Zip Codes'!$T$3,"OUT OF TERRITORY"))))),$U$3)</f>
        <v>Zone 5</v>
      </c>
    </row>
    <row r="6874" spans="1:8" x14ac:dyDescent="0.25">
      <c r="A6874" t="s">
        <v>374</v>
      </c>
      <c r="B6874">
        <v>45324</v>
      </c>
      <c r="C6874" t="str">
        <f t="shared" si="107"/>
        <v>45324</v>
      </c>
      <c r="D6874" t="s">
        <v>360</v>
      </c>
      <c r="E6874" t="s">
        <v>2224</v>
      </c>
      <c r="F6874" t="s">
        <v>4656</v>
      </c>
      <c r="G6874" s="144">
        <v>56.544778289999996</v>
      </c>
      <c r="H6874" t="str">
        <f>IF(VLOOKUP(A6874,$J$4:$K$19,2)="Y",IF(G6874&lt;='State Zip Codes'!$P$4,'State Zip Codes'!$P$3,IF(G6874&lt;='State Zip Codes'!$Q$4,'State Zip Codes'!$Q$3,IF(G6874&lt;='State Zip Codes'!$R$4,'State Zip Codes'!$R$3,IF(G6874&lt;='State Zip Codes'!$S$4,'State Zip Codes'!$S$3,IF(G6874&lt;='State Zip Codes'!$T$4,'State Zip Codes'!$T$3,"OUT OF TERRITORY"))))),$U$3)</f>
        <v>Zone 5</v>
      </c>
    </row>
    <row r="6875" spans="1:8" x14ac:dyDescent="0.25">
      <c r="A6875" t="s">
        <v>374</v>
      </c>
      <c r="B6875">
        <v>45693</v>
      </c>
      <c r="C6875" t="str">
        <f t="shared" si="107"/>
        <v>45693</v>
      </c>
      <c r="D6875" t="s">
        <v>360</v>
      </c>
      <c r="E6875" t="s">
        <v>390</v>
      </c>
      <c r="F6875" t="s">
        <v>2104</v>
      </c>
      <c r="G6875" s="144">
        <v>57.166149479999994</v>
      </c>
      <c r="H6875" t="str">
        <f>IF(VLOOKUP(A6875,$J$4:$K$19,2)="Y",IF(G6875&lt;='State Zip Codes'!$P$4,'State Zip Codes'!$P$3,IF(G6875&lt;='State Zip Codes'!$Q$4,'State Zip Codes'!$Q$3,IF(G6875&lt;='State Zip Codes'!$R$4,'State Zip Codes'!$R$3,IF(G6875&lt;='State Zip Codes'!$S$4,'State Zip Codes'!$S$3,IF(G6875&lt;='State Zip Codes'!$T$4,'State Zip Codes'!$T$3,"OUT OF TERRITORY"))))),$U$3)</f>
        <v>Zone 5</v>
      </c>
    </row>
    <row r="6876" spans="1:8" x14ac:dyDescent="0.25">
      <c r="A6876" t="s">
        <v>374</v>
      </c>
      <c r="B6876">
        <v>45387</v>
      </c>
      <c r="C6876" t="str">
        <f t="shared" si="107"/>
        <v>45387</v>
      </c>
      <c r="D6876" t="s">
        <v>360</v>
      </c>
      <c r="E6876" t="s">
        <v>2224</v>
      </c>
      <c r="F6876" t="s">
        <v>4657</v>
      </c>
      <c r="G6876" s="144">
        <v>59.651634239999993</v>
      </c>
      <c r="H6876" t="str">
        <f>IF(VLOOKUP(A6876,$J$4:$K$19,2)="Y",IF(G6876&lt;='State Zip Codes'!$P$4,'State Zip Codes'!$P$3,IF(G6876&lt;='State Zip Codes'!$Q$4,'State Zip Codes'!$Q$3,IF(G6876&lt;='State Zip Codes'!$R$4,'State Zip Codes'!$R$3,IF(G6876&lt;='State Zip Codes'!$S$4,'State Zip Codes'!$S$3,IF(G6876&lt;='State Zip Codes'!$T$4,'State Zip Codes'!$T$3,"OUT OF TERRITORY"))))),$U$3)</f>
        <v>Zone 5</v>
      </c>
    </row>
    <row r="6877" spans="1:8" x14ac:dyDescent="0.25">
      <c r="A6877" t="s">
        <v>374</v>
      </c>
      <c r="B6877">
        <v>45341</v>
      </c>
      <c r="C6877" t="str">
        <f t="shared" si="107"/>
        <v>45341</v>
      </c>
      <c r="D6877" t="s">
        <v>360</v>
      </c>
      <c r="E6877" t="s">
        <v>589</v>
      </c>
      <c r="F6877" t="s">
        <v>4658</v>
      </c>
      <c r="G6877" s="144">
        <v>59.651634239999993</v>
      </c>
      <c r="H6877" t="str">
        <f>IF(VLOOKUP(A6877,$J$4:$K$19,2)="Y",IF(G6877&lt;='State Zip Codes'!$P$4,'State Zip Codes'!$P$3,IF(G6877&lt;='State Zip Codes'!$Q$4,'State Zip Codes'!$Q$3,IF(G6877&lt;='State Zip Codes'!$R$4,'State Zip Codes'!$R$3,IF(G6877&lt;='State Zip Codes'!$S$4,'State Zip Codes'!$S$3,IF(G6877&lt;='State Zip Codes'!$T$4,'State Zip Codes'!$T$3,"OUT OF TERRITORY"))))),$U$3)</f>
        <v>Zone 5</v>
      </c>
    </row>
    <row r="6878" spans="1:8" x14ac:dyDescent="0.25">
      <c r="A6878" t="s">
        <v>374</v>
      </c>
      <c r="B6878">
        <v>45383</v>
      </c>
      <c r="C6878" t="str">
        <f t="shared" si="107"/>
        <v>45383</v>
      </c>
      <c r="D6878" t="s">
        <v>360</v>
      </c>
      <c r="E6878" t="s">
        <v>1090</v>
      </c>
      <c r="F6878" t="s">
        <v>4659</v>
      </c>
      <c r="G6878" s="144">
        <v>59.651634239999993</v>
      </c>
      <c r="H6878" t="str">
        <f>IF(VLOOKUP(A6878,$J$4:$K$19,2)="Y",IF(G6878&lt;='State Zip Codes'!$P$4,'State Zip Codes'!$P$3,IF(G6878&lt;='State Zip Codes'!$Q$4,'State Zip Codes'!$Q$3,IF(G6878&lt;='State Zip Codes'!$R$4,'State Zip Codes'!$R$3,IF(G6878&lt;='State Zip Codes'!$S$4,'State Zip Codes'!$S$3,IF(G6878&lt;='State Zip Codes'!$T$4,'State Zip Codes'!$T$3,"OUT OF TERRITORY"))))),$U$3)</f>
        <v>Zone 5</v>
      </c>
    </row>
    <row r="6879" spans="1:8" x14ac:dyDescent="0.25">
      <c r="A6879" t="s">
        <v>374</v>
      </c>
      <c r="B6879">
        <v>45314</v>
      </c>
      <c r="C6879" t="str">
        <f t="shared" si="107"/>
        <v>45314</v>
      </c>
      <c r="D6879" t="s">
        <v>360</v>
      </c>
      <c r="E6879" t="s">
        <v>2224</v>
      </c>
      <c r="F6879" t="s">
        <v>4660</v>
      </c>
      <c r="G6879" s="144">
        <v>59.651634239999993</v>
      </c>
      <c r="H6879" t="str">
        <f>IF(VLOOKUP(A6879,$J$4:$K$19,2)="Y",IF(G6879&lt;='State Zip Codes'!$P$4,'State Zip Codes'!$P$3,IF(G6879&lt;='State Zip Codes'!$Q$4,'State Zip Codes'!$Q$3,IF(G6879&lt;='State Zip Codes'!$R$4,'State Zip Codes'!$R$3,IF(G6879&lt;='State Zip Codes'!$S$4,'State Zip Codes'!$S$3,IF(G6879&lt;='State Zip Codes'!$T$4,'State Zip Codes'!$T$3,"OUT OF TERRITORY"))))),$U$3)</f>
        <v>Zone 5</v>
      </c>
    </row>
    <row r="6880" spans="1:8" x14ac:dyDescent="0.25">
      <c r="A6880" t="s">
        <v>374</v>
      </c>
      <c r="B6880">
        <v>45371</v>
      </c>
      <c r="C6880" t="str">
        <f t="shared" si="107"/>
        <v>45371</v>
      </c>
      <c r="D6880" t="s">
        <v>360</v>
      </c>
      <c r="E6880" t="s">
        <v>1090</v>
      </c>
      <c r="F6880" t="s">
        <v>4661</v>
      </c>
      <c r="G6880" s="144">
        <v>60.273005429999998</v>
      </c>
      <c r="H6880" t="str">
        <f>IF(VLOOKUP(A6880,$J$4:$K$19,2)="Y",IF(G6880&lt;='State Zip Codes'!$P$4,'State Zip Codes'!$P$3,IF(G6880&lt;='State Zip Codes'!$Q$4,'State Zip Codes'!$Q$3,IF(G6880&lt;='State Zip Codes'!$R$4,'State Zip Codes'!$R$3,IF(G6880&lt;='State Zip Codes'!$S$4,'State Zip Codes'!$S$3,IF(G6880&lt;='State Zip Codes'!$T$4,'State Zip Codes'!$T$3,"OUT OF TERRITORY"))))),$U$3)</f>
        <v>Zone 5</v>
      </c>
    </row>
    <row r="6881" spans="1:8" x14ac:dyDescent="0.25">
      <c r="A6881" t="s">
        <v>374</v>
      </c>
      <c r="B6881">
        <v>45323</v>
      </c>
      <c r="C6881" t="str">
        <f t="shared" si="107"/>
        <v>45323</v>
      </c>
      <c r="D6881" t="s">
        <v>360</v>
      </c>
      <c r="E6881" t="s">
        <v>589</v>
      </c>
      <c r="F6881" t="s">
        <v>4662</v>
      </c>
      <c r="G6881" s="144">
        <v>60.894376619999996</v>
      </c>
      <c r="H6881" t="str">
        <f>IF(VLOOKUP(A6881,$J$4:$K$19,2)="Y",IF(G6881&lt;='State Zip Codes'!$P$4,'State Zip Codes'!$P$3,IF(G6881&lt;='State Zip Codes'!$Q$4,'State Zip Codes'!$Q$3,IF(G6881&lt;='State Zip Codes'!$R$4,'State Zip Codes'!$R$3,IF(G6881&lt;='State Zip Codes'!$S$4,'State Zip Codes'!$S$3,IF(G6881&lt;='State Zip Codes'!$T$4,'State Zip Codes'!$T$3,"OUT OF TERRITORY"))))),$U$3)</f>
        <v>Zone 5</v>
      </c>
    </row>
    <row r="6882" spans="1:8" x14ac:dyDescent="0.25">
      <c r="A6882" t="s">
        <v>374</v>
      </c>
      <c r="B6882">
        <v>45304</v>
      </c>
      <c r="C6882" t="str">
        <f t="shared" si="107"/>
        <v>45304</v>
      </c>
      <c r="D6882" t="s">
        <v>360</v>
      </c>
      <c r="E6882" t="s">
        <v>4663</v>
      </c>
      <c r="F6882" t="s">
        <v>4664</v>
      </c>
      <c r="G6882" s="144">
        <v>60.894376619999996</v>
      </c>
      <c r="H6882" t="str">
        <f>IF(VLOOKUP(A6882,$J$4:$K$19,2)="Y",IF(G6882&lt;='State Zip Codes'!$P$4,'State Zip Codes'!$P$3,IF(G6882&lt;='State Zip Codes'!$Q$4,'State Zip Codes'!$Q$3,IF(G6882&lt;='State Zip Codes'!$R$4,'State Zip Codes'!$R$3,IF(G6882&lt;='State Zip Codes'!$S$4,'State Zip Codes'!$S$3,IF(G6882&lt;='State Zip Codes'!$T$4,'State Zip Codes'!$T$3,"OUT OF TERRITORY"))))),$U$3)</f>
        <v>Zone 5</v>
      </c>
    </row>
    <row r="6883" spans="1:8" x14ac:dyDescent="0.25">
      <c r="A6883" t="s">
        <v>374</v>
      </c>
      <c r="B6883">
        <v>45337</v>
      </c>
      <c r="C6883" t="str">
        <f t="shared" si="107"/>
        <v>45337</v>
      </c>
      <c r="D6883" t="s">
        <v>360</v>
      </c>
      <c r="E6883" t="s">
        <v>1090</v>
      </c>
      <c r="F6883" t="s">
        <v>1907</v>
      </c>
      <c r="G6883" s="144">
        <v>61.515747809999993</v>
      </c>
      <c r="H6883" t="str">
        <f>IF(VLOOKUP(A6883,$J$4:$K$19,2)="Y",IF(G6883&lt;='State Zip Codes'!$P$4,'State Zip Codes'!$P$3,IF(G6883&lt;='State Zip Codes'!$Q$4,'State Zip Codes'!$Q$3,IF(G6883&lt;='State Zip Codes'!$R$4,'State Zip Codes'!$R$3,IF(G6883&lt;='State Zip Codes'!$S$4,'State Zip Codes'!$S$3,IF(G6883&lt;='State Zip Codes'!$T$4,'State Zip Codes'!$T$3,"OUT OF TERRITORY"))))),$U$3)</f>
        <v>Zone 5</v>
      </c>
    </row>
    <row r="6884" spans="1:8" x14ac:dyDescent="0.25">
      <c r="A6884" t="s">
        <v>374</v>
      </c>
      <c r="B6884">
        <v>45346</v>
      </c>
      <c r="C6884" t="str">
        <f t="shared" si="107"/>
        <v>45346</v>
      </c>
      <c r="D6884" t="s">
        <v>360</v>
      </c>
      <c r="E6884" t="s">
        <v>4663</v>
      </c>
      <c r="F6884" t="s">
        <v>4665</v>
      </c>
      <c r="G6884" s="144">
        <v>61.515747809999993</v>
      </c>
      <c r="H6884" t="str">
        <f>IF(VLOOKUP(A6884,$J$4:$K$19,2)="Y",IF(G6884&lt;='State Zip Codes'!$P$4,'State Zip Codes'!$P$3,IF(G6884&lt;='State Zip Codes'!$Q$4,'State Zip Codes'!$Q$3,IF(G6884&lt;='State Zip Codes'!$R$4,'State Zip Codes'!$R$3,IF(G6884&lt;='State Zip Codes'!$S$4,'State Zip Codes'!$S$3,IF(G6884&lt;='State Zip Codes'!$T$4,'State Zip Codes'!$T$3,"OUT OF TERRITORY"))))),$U$3)</f>
        <v>Zone 5</v>
      </c>
    </row>
    <row r="6885" spans="1:8" x14ac:dyDescent="0.25">
      <c r="A6885" t="s">
        <v>374</v>
      </c>
      <c r="B6885">
        <v>45123</v>
      </c>
      <c r="C6885" t="str">
        <f t="shared" si="107"/>
        <v>45123</v>
      </c>
      <c r="D6885" t="s">
        <v>360</v>
      </c>
      <c r="E6885" t="s">
        <v>2304</v>
      </c>
      <c r="F6885" t="s">
        <v>2230</v>
      </c>
      <c r="G6885" s="144">
        <v>62.758490189999996</v>
      </c>
      <c r="H6885" t="str">
        <f>IF(VLOOKUP(A6885,$J$4:$K$19,2)="Y",IF(G6885&lt;='State Zip Codes'!$P$4,'State Zip Codes'!$P$3,IF(G6885&lt;='State Zip Codes'!$Q$4,'State Zip Codes'!$Q$3,IF(G6885&lt;='State Zip Codes'!$R$4,'State Zip Codes'!$R$3,IF(G6885&lt;='State Zip Codes'!$S$4,'State Zip Codes'!$S$3,IF(G6885&lt;='State Zip Codes'!$T$4,'State Zip Codes'!$T$3,"OUT OF TERRITORY"))))),$U$3)</f>
        <v>Zone 5</v>
      </c>
    </row>
    <row r="6886" spans="1:8" x14ac:dyDescent="0.25">
      <c r="A6886" t="s">
        <v>374</v>
      </c>
      <c r="B6886">
        <v>45660</v>
      </c>
      <c r="C6886" t="str">
        <f t="shared" si="107"/>
        <v>45660</v>
      </c>
      <c r="D6886" t="s">
        <v>360</v>
      </c>
      <c r="E6886" t="s">
        <v>390</v>
      </c>
      <c r="F6886" t="s">
        <v>4666</v>
      </c>
      <c r="G6886" s="144">
        <v>62.758490189999996</v>
      </c>
      <c r="H6886" t="str">
        <f>IF(VLOOKUP(A6886,$J$4:$K$19,2)="Y",IF(G6886&lt;='State Zip Codes'!$P$4,'State Zip Codes'!$P$3,IF(G6886&lt;='State Zip Codes'!$Q$4,'State Zip Codes'!$Q$3,IF(G6886&lt;='State Zip Codes'!$R$4,'State Zip Codes'!$R$3,IF(G6886&lt;='State Zip Codes'!$S$4,'State Zip Codes'!$S$3,IF(G6886&lt;='State Zip Codes'!$T$4,'State Zip Codes'!$T$3,"OUT OF TERRITORY"))))),$U$3)</f>
        <v>Zone 5</v>
      </c>
    </row>
    <row r="6887" spans="1:8" x14ac:dyDescent="0.25">
      <c r="A6887" t="s">
        <v>374</v>
      </c>
      <c r="B6887">
        <v>45339</v>
      </c>
      <c r="C6887" t="str">
        <f t="shared" si="107"/>
        <v>45339</v>
      </c>
      <c r="D6887" t="s">
        <v>360</v>
      </c>
      <c r="E6887" t="s">
        <v>1090</v>
      </c>
      <c r="F6887" t="s">
        <v>4667</v>
      </c>
      <c r="G6887" s="144">
        <v>63.379861379999994</v>
      </c>
      <c r="H6887" t="str">
        <f>IF(VLOOKUP(A6887,$J$4:$K$19,2)="Y",IF(G6887&lt;='State Zip Codes'!$P$4,'State Zip Codes'!$P$3,IF(G6887&lt;='State Zip Codes'!$Q$4,'State Zip Codes'!$Q$3,IF(G6887&lt;='State Zip Codes'!$R$4,'State Zip Codes'!$R$3,IF(G6887&lt;='State Zip Codes'!$S$4,'State Zip Codes'!$S$3,IF(G6887&lt;='State Zip Codes'!$T$4,'State Zip Codes'!$T$3,"OUT OF TERRITORY"))))),$U$3)</f>
        <v>Zone 5</v>
      </c>
    </row>
    <row r="6888" spans="1:8" x14ac:dyDescent="0.25">
      <c r="A6888" t="s">
        <v>374</v>
      </c>
      <c r="B6888">
        <v>43128</v>
      </c>
      <c r="C6888" t="str">
        <f t="shared" si="107"/>
        <v>43128</v>
      </c>
      <c r="D6888" t="s">
        <v>360</v>
      </c>
      <c r="E6888" t="s">
        <v>2184</v>
      </c>
      <c r="F6888" t="s">
        <v>2822</v>
      </c>
      <c r="G6888" s="144">
        <v>63.379861379999994</v>
      </c>
      <c r="H6888" t="str">
        <f>IF(VLOOKUP(A6888,$J$4:$K$19,2)="Y",IF(G6888&lt;='State Zip Codes'!$P$4,'State Zip Codes'!$P$3,IF(G6888&lt;='State Zip Codes'!$Q$4,'State Zip Codes'!$Q$3,IF(G6888&lt;='State Zip Codes'!$R$4,'State Zip Codes'!$R$3,IF(G6888&lt;='State Zip Codes'!$S$4,'State Zip Codes'!$S$3,IF(G6888&lt;='State Zip Codes'!$T$4,'State Zip Codes'!$T$3,"OUT OF TERRITORY"))))),$U$3)</f>
        <v>Zone 5</v>
      </c>
    </row>
    <row r="6889" spans="1:8" x14ac:dyDescent="0.25">
      <c r="A6889" t="s">
        <v>374</v>
      </c>
      <c r="B6889">
        <v>45332</v>
      </c>
      <c r="C6889" t="str">
        <f t="shared" si="107"/>
        <v>45332</v>
      </c>
      <c r="D6889" t="s">
        <v>360</v>
      </c>
      <c r="E6889" t="s">
        <v>4663</v>
      </c>
      <c r="F6889" t="s">
        <v>4668</v>
      </c>
      <c r="G6889" s="144">
        <v>64.001232569999999</v>
      </c>
      <c r="H6889" t="str">
        <f>IF(VLOOKUP(A6889,$J$4:$K$19,2)="Y",IF(G6889&lt;='State Zip Codes'!$P$4,'State Zip Codes'!$P$3,IF(G6889&lt;='State Zip Codes'!$Q$4,'State Zip Codes'!$Q$3,IF(G6889&lt;='State Zip Codes'!$R$4,'State Zip Codes'!$R$3,IF(G6889&lt;='State Zip Codes'!$S$4,'State Zip Codes'!$S$3,IF(G6889&lt;='State Zip Codes'!$T$4,'State Zip Codes'!$T$3,"OUT OF TERRITORY"))))),$U$3)</f>
        <v>Zone 5</v>
      </c>
    </row>
    <row r="6890" spans="1:8" x14ac:dyDescent="0.25">
      <c r="A6890" t="s">
        <v>374</v>
      </c>
      <c r="B6890">
        <v>45506</v>
      </c>
      <c r="C6890" t="str">
        <f t="shared" si="107"/>
        <v>45506</v>
      </c>
      <c r="D6890" t="s">
        <v>360</v>
      </c>
      <c r="E6890" t="s">
        <v>589</v>
      </c>
      <c r="F6890" t="s">
        <v>714</v>
      </c>
      <c r="G6890" s="144">
        <v>64.001232569999999</v>
      </c>
      <c r="H6890" t="str">
        <f>IF(VLOOKUP(A6890,$J$4:$K$19,2)="Y",IF(G6890&lt;='State Zip Codes'!$P$4,'State Zip Codes'!$P$3,IF(G6890&lt;='State Zip Codes'!$Q$4,'State Zip Codes'!$Q$3,IF(G6890&lt;='State Zip Codes'!$R$4,'State Zip Codes'!$R$3,IF(G6890&lt;='State Zip Codes'!$S$4,'State Zip Codes'!$S$3,IF(G6890&lt;='State Zip Codes'!$T$4,'State Zip Codes'!$T$3,"OUT OF TERRITORY"))))),$U$3)</f>
        <v>Zone 5</v>
      </c>
    </row>
    <row r="6891" spans="1:8" x14ac:dyDescent="0.25">
      <c r="A6891" t="s">
        <v>374</v>
      </c>
      <c r="B6891">
        <v>45650</v>
      </c>
      <c r="C6891" t="str">
        <f t="shared" si="107"/>
        <v>45650</v>
      </c>
      <c r="D6891" t="s">
        <v>360</v>
      </c>
      <c r="E6891" t="s">
        <v>390</v>
      </c>
      <c r="F6891" t="s">
        <v>4669</v>
      </c>
      <c r="G6891" s="144">
        <v>64.001232569999999</v>
      </c>
      <c r="H6891" t="str">
        <f>IF(VLOOKUP(A6891,$J$4:$K$19,2)="Y",IF(G6891&lt;='State Zip Codes'!$P$4,'State Zip Codes'!$P$3,IF(G6891&lt;='State Zip Codes'!$Q$4,'State Zip Codes'!$Q$3,IF(G6891&lt;='State Zip Codes'!$R$4,'State Zip Codes'!$R$3,IF(G6891&lt;='State Zip Codes'!$S$4,'State Zip Codes'!$S$3,IF(G6891&lt;='State Zip Codes'!$T$4,'State Zip Codes'!$T$3,"OUT OF TERRITORY"))))),$U$3)</f>
        <v>Zone 5</v>
      </c>
    </row>
    <row r="6892" spans="1:8" x14ac:dyDescent="0.25">
      <c r="A6892" t="s">
        <v>374</v>
      </c>
      <c r="B6892">
        <v>45646</v>
      </c>
      <c r="C6892" t="str">
        <f t="shared" si="107"/>
        <v>45646</v>
      </c>
      <c r="D6892" t="s">
        <v>360</v>
      </c>
      <c r="E6892" t="s">
        <v>2210</v>
      </c>
      <c r="F6892" t="s">
        <v>1996</v>
      </c>
      <c r="G6892" s="144">
        <v>64.001232569999999</v>
      </c>
      <c r="H6892" t="str">
        <f>IF(VLOOKUP(A6892,$J$4:$K$19,2)="Y",IF(G6892&lt;='State Zip Codes'!$P$4,'State Zip Codes'!$P$3,IF(G6892&lt;='State Zip Codes'!$Q$4,'State Zip Codes'!$Q$3,IF(G6892&lt;='State Zip Codes'!$R$4,'State Zip Codes'!$R$3,IF(G6892&lt;='State Zip Codes'!$S$4,'State Zip Codes'!$S$3,IF(G6892&lt;='State Zip Codes'!$T$4,'State Zip Codes'!$T$3,"OUT OF TERRITORY"))))),$U$3)</f>
        <v>Zone 5</v>
      </c>
    </row>
    <row r="6893" spans="1:8" x14ac:dyDescent="0.25">
      <c r="A6893" t="s">
        <v>374</v>
      </c>
      <c r="B6893">
        <v>43160</v>
      </c>
      <c r="C6893" t="str">
        <f t="shared" si="107"/>
        <v>43160</v>
      </c>
      <c r="D6893" t="s">
        <v>360</v>
      </c>
      <c r="E6893" t="s">
        <v>2184</v>
      </c>
      <c r="F6893" t="s">
        <v>4670</v>
      </c>
      <c r="G6893" s="144">
        <v>64.62260375999999</v>
      </c>
      <c r="H6893" t="str">
        <f>IF(VLOOKUP(A6893,$J$4:$K$19,2)="Y",IF(G6893&lt;='State Zip Codes'!$P$4,'State Zip Codes'!$P$3,IF(G6893&lt;='State Zip Codes'!$Q$4,'State Zip Codes'!$Q$3,IF(G6893&lt;='State Zip Codes'!$R$4,'State Zip Codes'!$R$3,IF(G6893&lt;='State Zip Codes'!$S$4,'State Zip Codes'!$S$3,IF(G6893&lt;='State Zip Codes'!$T$4,'State Zip Codes'!$T$3,"OUT OF TERRITORY"))))),$U$3)</f>
        <v>Zone 5</v>
      </c>
    </row>
    <row r="6894" spans="1:8" x14ac:dyDescent="0.25">
      <c r="A6894" t="s">
        <v>374</v>
      </c>
      <c r="B6894">
        <v>45344</v>
      </c>
      <c r="C6894" t="str">
        <f t="shared" si="107"/>
        <v>45344</v>
      </c>
      <c r="D6894" t="s">
        <v>360</v>
      </c>
      <c r="E6894" t="s">
        <v>589</v>
      </c>
      <c r="F6894" t="s">
        <v>2935</v>
      </c>
      <c r="G6894" s="144">
        <v>65.243974949999995</v>
      </c>
      <c r="H6894" t="str">
        <f>IF(VLOOKUP(A6894,$J$4:$K$19,2)="Y",IF(G6894&lt;='State Zip Codes'!$P$4,'State Zip Codes'!$P$3,IF(G6894&lt;='State Zip Codes'!$Q$4,'State Zip Codes'!$Q$3,IF(G6894&lt;='State Zip Codes'!$R$4,'State Zip Codes'!$R$3,IF(G6894&lt;='State Zip Codes'!$S$4,'State Zip Codes'!$S$3,IF(G6894&lt;='State Zip Codes'!$T$4,'State Zip Codes'!$T$3,"OUT OF TERRITORY"))))),$U$3)</f>
        <v>Zone 5</v>
      </c>
    </row>
    <row r="6895" spans="1:8" x14ac:dyDescent="0.25">
      <c r="A6895" t="s">
        <v>374</v>
      </c>
      <c r="B6895">
        <v>45359</v>
      </c>
      <c r="C6895" t="str">
        <f t="shared" si="107"/>
        <v>45359</v>
      </c>
      <c r="D6895" t="s">
        <v>360</v>
      </c>
      <c r="E6895" t="s">
        <v>1090</v>
      </c>
      <c r="F6895" t="s">
        <v>2306</v>
      </c>
      <c r="G6895" s="144">
        <v>65.86534614</v>
      </c>
      <c r="H6895" t="str">
        <f>IF(VLOOKUP(A6895,$J$4:$K$19,2)="Y",IF(G6895&lt;='State Zip Codes'!$P$4,'State Zip Codes'!$P$3,IF(G6895&lt;='State Zip Codes'!$Q$4,'State Zip Codes'!$Q$3,IF(G6895&lt;='State Zip Codes'!$R$4,'State Zip Codes'!$R$3,IF(G6895&lt;='State Zip Codes'!$S$4,'State Zip Codes'!$S$3,IF(G6895&lt;='State Zip Codes'!$T$4,'State Zip Codes'!$T$3,"OUT OF TERRITORY"))))),$U$3)</f>
        <v>Zone 5</v>
      </c>
    </row>
    <row r="6896" spans="1:8" x14ac:dyDescent="0.25">
      <c r="A6896" t="s">
        <v>374</v>
      </c>
      <c r="B6896">
        <v>45373</v>
      </c>
      <c r="C6896" t="str">
        <f t="shared" si="107"/>
        <v>45373</v>
      </c>
      <c r="D6896" t="s">
        <v>360</v>
      </c>
      <c r="E6896" t="s">
        <v>1090</v>
      </c>
      <c r="F6896" t="s">
        <v>1379</v>
      </c>
      <c r="G6896" s="144">
        <v>66.486717329999991</v>
      </c>
      <c r="H6896" t="str">
        <f>IF(VLOOKUP(A6896,$J$4:$K$19,2)="Y",IF(G6896&lt;='State Zip Codes'!$P$4,'State Zip Codes'!$P$3,IF(G6896&lt;='State Zip Codes'!$Q$4,'State Zip Codes'!$Q$3,IF(G6896&lt;='State Zip Codes'!$R$4,'State Zip Codes'!$R$3,IF(G6896&lt;='State Zip Codes'!$S$4,'State Zip Codes'!$S$3,IF(G6896&lt;='State Zip Codes'!$T$4,'State Zip Codes'!$T$3,"OUT OF TERRITORY"))))),$U$3)</f>
        <v>Zone 5</v>
      </c>
    </row>
    <row r="6897" spans="1:8" x14ac:dyDescent="0.25">
      <c r="A6897" t="s">
        <v>374</v>
      </c>
      <c r="B6897">
        <v>45374</v>
      </c>
      <c r="C6897" t="str">
        <f t="shared" si="107"/>
        <v>45374</v>
      </c>
      <c r="D6897" t="s">
        <v>360</v>
      </c>
      <c r="E6897" t="s">
        <v>1090</v>
      </c>
      <c r="F6897" t="s">
        <v>1379</v>
      </c>
      <c r="G6897" s="144">
        <v>67.108088519999995</v>
      </c>
      <c r="H6897" t="str">
        <f>IF(VLOOKUP(A6897,$J$4:$K$19,2)="Y",IF(G6897&lt;='State Zip Codes'!$P$4,'State Zip Codes'!$P$3,IF(G6897&lt;='State Zip Codes'!$Q$4,'State Zip Codes'!$Q$3,IF(G6897&lt;='State Zip Codes'!$R$4,'State Zip Codes'!$R$3,IF(G6897&lt;='State Zip Codes'!$S$4,'State Zip Codes'!$S$3,IF(G6897&lt;='State Zip Codes'!$T$4,'State Zip Codes'!$T$3,"OUT OF TERRITORY"))))),$U$3)</f>
        <v>Zone 5</v>
      </c>
    </row>
    <row r="6898" spans="1:8" x14ac:dyDescent="0.25">
      <c r="A6898" t="s">
        <v>374</v>
      </c>
      <c r="B6898">
        <v>45612</v>
      </c>
      <c r="C6898" t="str">
        <f t="shared" si="107"/>
        <v>45612</v>
      </c>
      <c r="D6898" t="s">
        <v>360</v>
      </c>
      <c r="E6898" t="s">
        <v>4671</v>
      </c>
      <c r="F6898" t="s">
        <v>2552</v>
      </c>
      <c r="G6898" s="144">
        <v>67.108088519999995</v>
      </c>
      <c r="H6898" t="str">
        <f>IF(VLOOKUP(A6898,$J$4:$K$19,2)="Y",IF(G6898&lt;='State Zip Codes'!$P$4,'State Zip Codes'!$P$3,IF(G6898&lt;='State Zip Codes'!$Q$4,'State Zip Codes'!$Q$3,IF(G6898&lt;='State Zip Codes'!$R$4,'State Zip Codes'!$R$3,IF(G6898&lt;='State Zip Codes'!$S$4,'State Zip Codes'!$S$3,IF(G6898&lt;='State Zip Codes'!$T$4,'State Zip Codes'!$T$3,"OUT OF TERRITORY"))))),$U$3)</f>
        <v>Zone 5</v>
      </c>
    </row>
    <row r="6899" spans="1:8" x14ac:dyDescent="0.25">
      <c r="A6899" t="s">
        <v>374</v>
      </c>
      <c r="B6899">
        <v>45504</v>
      </c>
      <c r="C6899" t="str">
        <f t="shared" si="107"/>
        <v>45504</v>
      </c>
      <c r="D6899" t="s">
        <v>360</v>
      </c>
      <c r="E6899" t="s">
        <v>589</v>
      </c>
      <c r="F6899" t="s">
        <v>714</v>
      </c>
      <c r="G6899" s="144">
        <v>67.72945971</v>
      </c>
      <c r="H6899" t="str">
        <f>IF(VLOOKUP(A6899,$J$4:$K$19,2)="Y",IF(G6899&lt;='State Zip Codes'!$P$4,'State Zip Codes'!$P$3,IF(G6899&lt;='State Zip Codes'!$Q$4,'State Zip Codes'!$Q$3,IF(G6899&lt;='State Zip Codes'!$R$4,'State Zip Codes'!$R$3,IF(G6899&lt;='State Zip Codes'!$S$4,'State Zip Codes'!$S$3,IF(G6899&lt;='State Zip Codes'!$T$4,'State Zip Codes'!$T$3,"OUT OF TERRITORY"))))),$U$3)</f>
        <v>Zone 5</v>
      </c>
    </row>
    <row r="6900" spans="1:8" x14ac:dyDescent="0.25">
      <c r="A6900" t="s">
        <v>374</v>
      </c>
      <c r="B6900">
        <v>45502</v>
      </c>
      <c r="C6900" t="str">
        <f t="shared" si="107"/>
        <v>45502</v>
      </c>
      <c r="D6900" t="s">
        <v>360</v>
      </c>
      <c r="E6900" t="s">
        <v>589</v>
      </c>
      <c r="F6900" t="s">
        <v>714</v>
      </c>
      <c r="G6900" s="144">
        <v>67.72945971</v>
      </c>
      <c r="H6900" t="str">
        <f>IF(VLOOKUP(A6900,$J$4:$K$19,2)="Y",IF(G6900&lt;='State Zip Codes'!$P$4,'State Zip Codes'!$P$3,IF(G6900&lt;='State Zip Codes'!$Q$4,'State Zip Codes'!$Q$3,IF(G6900&lt;='State Zip Codes'!$R$4,'State Zip Codes'!$R$3,IF(G6900&lt;='State Zip Codes'!$S$4,'State Zip Codes'!$S$3,IF(G6900&lt;='State Zip Codes'!$T$4,'State Zip Codes'!$T$3,"OUT OF TERRITORY"))))),$U$3)</f>
        <v>Zone 5</v>
      </c>
    </row>
    <row r="6901" spans="1:8" x14ac:dyDescent="0.25">
      <c r="A6901" t="s">
        <v>374</v>
      </c>
      <c r="B6901">
        <v>43153</v>
      </c>
      <c r="C6901" t="str">
        <f t="shared" si="107"/>
        <v>43153</v>
      </c>
      <c r="D6901" t="s">
        <v>360</v>
      </c>
      <c r="E6901" t="s">
        <v>1071</v>
      </c>
      <c r="F6901" t="s">
        <v>4672</v>
      </c>
      <c r="G6901" s="144">
        <v>68.350830899999991</v>
      </c>
      <c r="H6901" t="str">
        <f>IF(VLOOKUP(A6901,$J$4:$K$19,2)="Y",IF(G6901&lt;='State Zip Codes'!$P$4,'State Zip Codes'!$P$3,IF(G6901&lt;='State Zip Codes'!$Q$4,'State Zip Codes'!$Q$3,IF(G6901&lt;='State Zip Codes'!$R$4,'State Zip Codes'!$R$3,IF(G6901&lt;='State Zip Codes'!$S$4,'State Zip Codes'!$S$3,IF(G6901&lt;='State Zip Codes'!$T$4,'State Zip Codes'!$T$3,"OUT OF TERRITORY"))))),$U$3)</f>
        <v>Zone 5</v>
      </c>
    </row>
    <row r="6902" spans="1:8" x14ac:dyDescent="0.25">
      <c r="A6902" t="s">
        <v>374</v>
      </c>
      <c r="B6902">
        <v>45368</v>
      </c>
      <c r="C6902" t="str">
        <f t="shared" si="107"/>
        <v>45368</v>
      </c>
      <c r="D6902" t="s">
        <v>360</v>
      </c>
      <c r="E6902" t="s">
        <v>589</v>
      </c>
      <c r="F6902" t="s">
        <v>4673</v>
      </c>
      <c r="G6902" s="144">
        <v>68.350830899999991</v>
      </c>
      <c r="H6902" t="str">
        <f>IF(VLOOKUP(A6902,$J$4:$K$19,2)="Y",IF(G6902&lt;='State Zip Codes'!$P$4,'State Zip Codes'!$P$3,IF(G6902&lt;='State Zip Codes'!$Q$4,'State Zip Codes'!$Q$3,IF(G6902&lt;='State Zip Codes'!$R$4,'State Zip Codes'!$R$3,IF(G6902&lt;='State Zip Codes'!$S$4,'State Zip Codes'!$S$3,IF(G6902&lt;='State Zip Codes'!$T$4,'State Zip Codes'!$T$3,"OUT OF TERRITORY"))))),$U$3)</f>
        <v>Zone 5</v>
      </c>
    </row>
    <row r="6903" spans="1:8" x14ac:dyDescent="0.25">
      <c r="A6903" t="s">
        <v>374</v>
      </c>
      <c r="B6903">
        <v>45671</v>
      </c>
      <c r="C6903" t="str">
        <f t="shared" si="107"/>
        <v>45671</v>
      </c>
      <c r="D6903" t="s">
        <v>360</v>
      </c>
      <c r="E6903" t="s">
        <v>4674</v>
      </c>
      <c r="F6903" t="s">
        <v>4675</v>
      </c>
      <c r="G6903" s="144">
        <v>68.972202089999996</v>
      </c>
      <c r="H6903" t="str">
        <f>IF(VLOOKUP(A6903,$J$4:$K$19,2)="Y",IF(G6903&lt;='State Zip Codes'!$P$4,'State Zip Codes'!$P$3,IF(G6903&lt;='State Zip Codes'!$Q$4,'State Zip Codes'!$Q$3,IF(G6903&lt;='State Zip Codes'!$R$4,'State Zip Codes'!$R$3,IF(G6903&lt;='State Zip Codes'!$S$4,'State Zip Codes'!$S$3,IF(G6903&lt;='State Zip Codes'!$T$4,'State Zip Codes'!$T$3,"OUT OF TERRITORY"))))),$U$3)</f>
        <v>Zone 5</v>
      </c>
    </row>
    <row r="6904" spans="1:8" x14ac:dyDescent="0.25">
      <c r="A6904" t="s">
        <v>374</v>
      </c>
      <c r="B6904">
        <v>45331</v>
      </c>
      <c r="C6904" t="str">
        <f t="shared" si="107"/>
        <v>45331</v>
      </c>
      <c r="D6904" t="s">
        <v>360</v>
      </c>
      <c r="E6904" t="s">
        <v>4663</v>
      </c>
      <c r="F6904" t="s">
        <v>1083</v>
      </c>
      <c r="G6904" s="144">
        <v>68.972202089999996</v>
      </c>
      <c r="H6904" t="str">
        <f>IF(VLOOKUP(A6904,$J$4:$K$19,2)="Y",IF(G6904&lt;='State Zip Codes'!$P$4,'State Zip Codes'!$P$3,IF(G6904&lt;='State Zip Codes'!$Q$4,'State Zip Codes'!$Q$3,IF(G6904&lt;='State Zip Codes'!$R$4,'State Zip Codes'!$R$3,IF(G6904&lt;='State Zip Codes'!$S$4,'State Zip Codes'!$S$3,IF(G6904&lt;='State Zip Codes'!$T$4,'State Zip Codes'!$T$3,"OUT OF TERRITORY"))))),$U$3)</f>
        <v>Zone 5</v>
      </c>
    </row>
    <row r="6905" spans="1:8" x14ac:dyDescent="0.25">
      <c r="A6905" t="s">
        <v>374</v>
      </c>
      <c r="B6905">
        <v>45505</v>
      </c>
      <c r="C6905" t="str">
        <f t="shared" si="107"/>
        <v>45505</v>
      </c>
      <c r="D6905" t="s">
        <v>360</v>
      </c>
      <c r="E6905" t="s">
        <v>589</v>
      </c>
      <c r="F6905" t="s">
        <v>714</v>
      </c>
      <c r="G6905" s="144">
        <v>68.972202089999996</v>
      </c>
      <c r="H6905" t="str">
        <f>IF(VLOOKUP(A6905,$J$4:$K$19,2)="Y",IF(G6905&lt;='State Zip Codes'!$P$4,'State Zip Codes'!$P$3,IF(G6905&lt;='State Zip Codes'!$Q$4,'State Zip Codes'!$Q$3,IF(G6905&lt;='State Zip Codes'!$R$4,'State Zip Codes'!$R$3,IF(G6905&lt;='State Zip Codes'!$S$4,'State Zip Codes'!$S$3,IF(G6905&lt;='State Zip Codes'!$T$4,'State Zip Codes'!$T$3,"OUT OF TERRITORY"))))),$U$3)</f>
        <v>Zone 5</v>
      </c>
    </row>
    <row r="6906" spans="1:8" x14ac:dyDescent="0.25">
      <c r="A6906" t="s">
        <v>374</v>
      </c>
      <c r="B6906">
        <v>45616</v>
      </c>
      <c r="C6906" t="str">
        <f t="shared" si="107"/>
        <v>45616</v>
      </c>
      <c r="D6906" t="s">
        <v>360</v>
      </c>
      <c r="E6906" t="s">
        <v>390</v>
      </c>
      <c r="F6906" t="s">
        <v>4676</v>
      </c>
      <c r="G6906" s="144">
        <v>69.593573280000001</v>
      </c>
      <c r="H6906" t="str">
        <f>IF(VLOOKUP(A6906,$J$4:$K$19,2)="Y",IF(G6906&lt;='State Zip Codes'!$P$4,'State Zip Codes'!$P$3,IF(G6906&lt;='State Zip Codes'!$Q$4,'State Zip Codes'!$Q$3,IF(G6906&lt;='State Zip Codes'!$R$4,'State Zip Codes'!$R$3,IF(G6906&lt;='State Zip Codes'!$S$4,'State Zip Codes'!$S$3,IF(G6906&lt;='State Zip Codes'!$T$4,'State Zip Codes'!$T$3,"OUT OF TERRITORY"))))),$U$3)</f>
        <v>Zone 5</v>
      </c>
    </row>
    <row r="6907" spans="1:8" x14ac:dyDescent="0.25">
      <c r="A6907" t="s">
        <v>374</v>
      </c>
      <c r="B6907">
        <v>43106</v>
      </c>
      <c r="C6907" t="str">
        <f t="shared" si="107"/>
        <v>43106</v>
      </c>
      <c r="D6907" t="s">
        <v>360</v>
      </c>
      <c r="E6907" t="s">
        <v>2184</v>
      </c>
      <c r="F6907" t="s">
        <v>4677</v>
      </c>
      <c r="G6907" s="144">
        <v>69.593573280000001</v>
      </c>
      <c r="H6907" t="str">
        <f>IF(VLOOKUP(A6907,$J$4:$K$19,2)="Y",IF(G6907&lt;='State Zip Codes'!$P$4,'State Zip Codes'!$P$3,IF(G6907&lt;='State Zip Codes'!$Q$4,'State Zip Codes'!$Q$3,IF(G6907&lt;='State Zip Codes'!$R$4,'State Zip Codes'!$R$3,IF(G6907&lt;='State Zip Codes'!$S$4,'State Zip Codes'!$S$3,IF(G6907&lt;='State Zip Codes'!$T$4,'State Zip Codes'!$T$3,"OUT OF TERRITORY"))))),$U$3)</f>
        <v>Zone 5</v>
      </c>
    </row>
    <row r="6908" spans="1:8" x14ac:dyDescent="0.25">
      <c r="A6908" t="s">
        <v>374</v>
      </c>
      <c r="B6908">
        <v>45312</v>
      </c>
      <c r="C6908" t="str">
        <f t="shared" si="107"/>
        <v>45312</v>
      </c>
      <c r="D6908" t="s">
        <v>360</v>
      </c>
      <c r="E6908" t="s">
        <v>1090</v>
      </c>
      <c r="F6908" t="s">
        <v>4678</v>
      </c>
      <c r="G6908" s="144">
        <v>70.214944469999992</v>
      </c>
      <c r="H6908" t="str">
        <f>IF(VLOOKUP(A6908,$J$4:$K$19,2)="Y",IF(G6908&lt;='State Zip Codes'!$P$4,'State Zip Codes'!$P$3,IF(G6908&lt;='State Zip Codes'!$Q$4,'State Zip Codes'!$Q$3,IF(G6908&lt;='State Zip Codes'!$R$4,'State Zip Codes'!$R$3,IF(G6908&lt;='State Zip Codes'!$S$4,'State Zip Codes'!$S$3,IF(G6908&lt;='State Zip Codes'!$T$4,'State Zip Codes'!$T$3,"OUT OF TERRITORY"))))),$U$3)</f>
        <v>Zone 5</v>
      </c>
    </row>
    <row r="6909" spans="1:8" x14ac:dyDescent="0.25">
      <c r="A6909" t="s">
        <v>374</v>
      </c>
      <c r="B6909">
        <v>45681</v>
      </c>
      <c r="C6909" t="str">
        <f t="shared" si="107"/>
        <v>45681</v>
      </c>
      <c r="D6909" t="s">
        <v>360</v>
      </c>
      <c r="E6909" t="s">
        <v>4671</v>
      </c>
      <c r="F6909" t="s">
        <v>4679</v>
      </c>
      <c r="G6909" s="144">
        <v>70.214944469999992</v>
      </c>
      <c r="H6909" t="str">
        <f>IF(VLOOKUP(A6909,$J$4:$K$19,2)="Y",IF(G6909&lt;='State Zip Codes'!$P$4,'State Zip Codes'!$P$3,IF(G6909&lt;='State Zip Codes'!$Q$4,'State Zip Codes'!$Q$3,IF(G6909&lt;='State Zip Codes'!$R$4,'State Zip Codes'!$R$3,IF(G6909&lt;='State Zip Codes'!$S$4,'State Zip Codes'!$S$3,IF(G6909&lt;='State Zip Codes'!$T$4,'State Zip Codes'!$T$3,"OUT OF TERRITORY"))))),$U$3)</f>
        <v>Zone 5</v>
      </c>
    </row>
    <row r="6910" spans="1:8" x14ac:dyDescent="0.25">
      <c r="A6910" t="s">
        <v>374</v>
      </c>
      <c r="B6910">
        <v>45308</v>
      </c>
      <c r="C6910" t="str">
        <f t="shared" si="107"/>
        <v>45308</v>
      </c>
      <c r="D6910" t="s">
        <v>360</v>
      </c>
      <c r="E6910" t="s">
        <v>1090</v>
      </c>
      <c r="F6910" t="s">
        <v>961</v>
      </c>
      <c r="G6910" s="144">
        <v>70.214944469999992</v>
      </c>
      <c r="H6910" t="str">
        <f>IF(VLOOKUP(A6910,$J$4:$K$19,2)="Y",IF(G6910&lt;='State Zip Codes'!$P$4,'State Zip Codes'!$P$3,IF(G6910&lt;='State Zip Codes'!$Q$4,'State Zip Codes'!$Q$3,IF(G6910&lt;='State Zip Codes'!$R$4,'State Zip Codes'!$R$3,IF(G6910&lt;='State Zip Codes'!$S$4,'State Zip Codes'!$S$3,IF(G6910&lt;='State Zip Codes'!$T$4,'State Zip Codes'!$T$3,"OUT OF TERRITORY"))))),$U$3)</f>
        <v>Zone 5</v>
      </c>
    </row>
    <row r="6911" spans="1:8" x14ac:dyDescent="0.25">
      <c r="A6911" t="s">
        <v>374</v>
      </c>
      <c r="B6911">
        <v>45657</v>
      </c>
      <c r="C6911" t="str">
        <f t="shared" si="107"/>
        <v>45657</v>
      </c>
      <c r="D6911" t="s">
        <v>360</v>
      </c>
      <c r="E6911" t="s">
        <v>4674</v>
      </c>
      <c r="F6911" t="s">
        <v>4680</v>
      </c>
      <c r="G6911" s="144">
        <v>70.836315659999997</v>
      </c>
      <c r="H6911" t="str">
        <f>IF(VLOOKUP(A6911,$J$4:$K$19,2)="Y",IF(G6911&lt;='State Zip Codes'!$P$4,'State Zip Codes'!$P$3,IF(G6911&lt;='State Zip Codes'!$Q$4,'State Zip Codes'!$Q$3,IF(G6911&lt;='State Zip Codes'!$R$4,'State Zip Codes'!$R$3,IF(G6911&lt;='State Zip Codes'!$S$4,'State Zip Codes'!$S$3,IF(G6911&lt;='State Zip Codes'!$T$4,'State Zip Codes'!$T$3,"OUT OF TERRITORY"))))),$U$3)</f>
        <v>Zone 5</v>
      </c>
    </row>
    <row r="6912" spans="1:8" x14ac:dyDescent="0.25">
      <c r="A6912" t="s">
        <v>374</v>
      </c>
      <c r="B6912">
        <v>45503</v>
      </c>
      <c r="C6912" t="str">
        <f t="shared" si="107"/>
        <v>45503</v>
      </c>
      <c r="D6912" t="s">
        <v>360</v>
      </c>
      <c r="E6912" t="s">
        <v>589</v>
      </c>
      <c r="F6912" t="s">
        <v>714</v>
      </c>
      <c r="G6912" s="144">
        <v>71.457686850000002</v>
      </c>
      <c r="H6912" t="str">
        <f>IF(VLOOKUP(A6912,$J$4:$K$19,2)="Y",IF(G6912&lt;='State Zip Codes'!$P$4,'State Zip Codes'!$P$3,IF(G6912&lt;='State Zip Codes'!$Q$4,'State Zip Codes'!$Q$3,IF(G6912&lt;='State Zip Codes'!$R$4,'State Zip Codes'!$R$3,IF(G6912&lt;='State Zip Codes'!$S$4,'State Zip Codes'!$S$3,IF(G6912&lt;='State Zip Codes'!$T$4,'State Zip Codes'!$T$3,"OUT OF TERRITORY"))))),$U$3)</f>
        <v>Zone 5</v>
      </c>
    </row>
    <row r="6913" spans="1:8" x14ac:dyDescent="0.25">
      <c r="A6913" t="s">
        <v>374</v>
      </c>
      <c r="B6913">
        <v>45318</v>
      </c>
      <c r="C6913" t="str">
        <f t="shared" si="107"/>
        <v>45318</v>
      </c>
      <c r="D6913" t="s">
        <v>360</v>
      </c>
      <c r="E6913" t="s">
        <v>1090</v>
      </c>
      <c r="F6913" t="s">
        <v>2688</v>
      </c>
      <c r="G6913" s="144">
        <v>72.079058039999993</v>
      </c>
      <c r="H6913" t="str">
        <f>IF(VLOOKUP(A6913,$J$4:$K$19,2)="Y",IF(G6913&lt;='State Zip Codes'!$P$4,'State Zip Codes'!$P$3,IF(G6913&lt;='State Zip Codes'!$Q$4,'State Zip Codes'!$Q$3,IF(G6913&lt;='State Zip Codes'!$R$4,'State Zip Codes'!$R$3,IF(G6913&lt;='State Zip Codes'!$S$4,'State Zip Codes'!$S$3,IF(G6913&lt;='State Zip Codes'!$T$4,'State Zip Codes'!$T$3,"OUT OF TERRITORY"))))),$U$3)</f>
        <v>Zone 5</v>
      </c>
    </row>
    <row r="6914" spans="1:8" x14ac:dyDescent="0.25">
      <c r="A6914" t="s">
        <v>374</v>
      </c>
      <c r="B6914">
        <v>45628</v>
      </c>
      <c r="C6914" t="str">
        <f t="shared" si="107"/>
        <v>45628</v>
      </c>
      <c r="D6914" t="s">
        <v>360</v>
      </c>
      <c r="E6914" t="s">
        <v>4671</v>
      </c>
      <c r="F6914" t="s">
        <v>1548</v>
      </c>
      <c r="G6914" s="144">
        <v>72.079058039999993</v>
      </c>
      <c r="H6914" t="str">
        <f>IF(VLOOKUP(A6914,$J$4:$K$19,2)="Y",IF(G6914&lt;='State Zip Codes'!$P$4,'State Zip Codes'!$P$3,IF(G6914&lt;='State Zip Codes'!$Q$4,'State Zip Codes'!$Q$3,IF(G6914&lt;='State Zip Codes'!$R$4,'State Zip Codes'!$R$3,IF(G6914&lt;='State Zip Codes'!$S$4,'State Zip Codes'!$S$3,IF(G6914&lt;='State Zip Codes'!$T$4,'State Zip Codes'!$T$3,"OUT OF TERRITORY"))))),$U$3)</f>
        <v>Zone 5</v>
      </c>
    </row>
    <row r="6915" spans="1:8" x14ac:dyDescent="0.25">
      <c r="A6915" t="s">
        <v>374</v>
      </c>
      <c r="B6915">
        <v>45684</v>
      </c>
      <c r="C6915" t="str">
        <f t="shared" si="107"/>
        <v>45684</v>
      </c>
      <c r="D6915" t="s">
        <v>360</v>
      </c>
      <c r="E6915" t="s">
        <v>390</v>
      </c>
      <c r="F6915" t="s">
        <v>4681</v>
      </c>
      <c r="G6915" s="144">
        <v>73.943171609999993</v>
      </c>
      <c r="H6915" t="str">
        <f>IF(VLOOKUP(A6915,$J$4:$K$19,2)="Y",IF(G6915&lt;='State Zip Codes'!$P$4,'State Zip Codes'!$P$3,IF(G6915&lt;='State Zip Codes'!$Q$4,'State Zip Codes'!$Q$3,IF(G6915&lt;='State Zip Codes'!$R$4,'State Zip Codes'!$R$3,IF(G6915&lt;='State Zip Codes'!$S$4,'State Zip Codes'!$S$3,IF(G6915&lt;='State Zip Codes'!$T$4,'State Zip Codes'!$T$3,"OUT OF TERRITORY"))))),$U$3)</f>
        <v>Zone 5</v>
      </c>
    </row>
    <row r="6916" spans="1:8" x14ac:dyDescent="0.25">
      <c r="A6916" t="s">
        <v>374</v>
      </c>
      <c r="B6916">
        <v>43145</v>
      </c>
      <c r="C6916" t="str">
        <f t="shared" si="107"/>
        <v>43145</v>
      </c>
      <c r="D6916" t="s">
        <v>360</v>
      </c>
      <c r="E6916" t="s">
        <v>4682</v>
      </c>
      <c r="F6916" t="s">
        <v>1999</v>
      </c>
      <c r="G6916" s="144">
        <v>73.943171609999993</v>
      </c>
      <c r="H6916" t="str">
        <f>IF(VLOOKUP(A6916,$J$4:$K$19,2)="Y",IF(G6916&lt;='State Zip Codes'!$P$4,'State Zip Codes'!$P$3,IF(G6916&lt;='State Zip Codes'!$Q$4,'State Zip Codes'!$Q$3,IF(G6916&lt;='State Zip Codes'!$R$4,'State Zip Codes'!$R$3,IF(G6916&lt;='State Zip Codes'!$S$4,'State Zip Codes'!$S$3,IF(G6916&lt;='State Zip Codes'!$T$4,'State Zip Codes'!$T$3,"OUT OF TERRITORY"))))),$U$3)</f>
        <v>Zone 5</v>
      </c>
    </row>
    <row r="6917" spans="1:8" x14ac:dyDescent="0.25">
      <c r="A6917" t="s">
        <v>374</v>
      </c>
      <c r="B6917">
        <v>45326</v>
      </c>
      <c r="C6917" t="str">
        <f t="shared" ref="C6917:C6980" si="108">TRIM(CLEAN(B6917))</f>
        <v>45326</v>
      </c>
      <c r="D6917" t="s">
        <v>360</v>
      </c>
      <c r="E6917" t="s">
        <v>1090</v>
      </c>
      <c r="F6917" t="s">
        <v>4584</v>
      </c>
      <c r="G6917" s="144">
        <v>74.564542799999998</v>
      </c>
      <c r="H6917" t="str">
        <f>IF(VLOOKUP(A6917,$J$4:$K$19,2)="Y",IF(G6917&lt;='State Zip Codes'!$P$4,'State Zip Codes'!$P$3,IF(G6917&lt;='State Zip Codes'!$Q$4,'State Zip Codes'!$Q$3,IF(G6917&lt;='State Zip Codes'!$R$4,'State Zip Codes'!$R$3,IF(G6917&lt;='State Zip Codes'!$S$4,'State Zip Codes'!$S$3,IF(G6917&lt;='State Zip Codes'!$T$4,'State Zip Codes'!$T$3,"OUT OF TERRITORY"))))),$U$3)</f>
        <v>Zone 5</v>
      </c>
    </row>
    <row r="6918" spans="1:8" x14ac:dyDescent="0.25">
      <c r="A6918" t="s">
        <v>374</v>
      </c>
      <c r="B6918">
        <v>45661</v>
      </c>
      <c r="C6918" t="str">
        <f t="shared" si="108"/>
        <v>45661</v>
      </c>
      <c r="D6918" t="s">
        <v>360</v>
      </c>
      <c r="E6918" t="s">
        <v>2210</v>
      </c>
      <c r="F6918" t="s">
        <v>4683</v>
      </c>
      <c r="G6918" s="144">
        <v>75.185913989999989</v>
      </c>
      <c r="H6918" t="str">
        <f>IF(VLOOKUP(A6918,$J$4:$K$19,2)="Y",IF(G6918&lt;='State Zip Codes'!$P$4,'State Zip Codes'!$P$3,IF(G6918&lt;='State Zip Codes'!$Q$4,'State Zip Codes'!$Q$3,IF(G6918&lt;='State Zip Codes'!$R$4,'State Zip Codes'!$R$3,IF(G6918&lt;='State Zip Codes'!$S$4,'State Zip Codes'!$S$3,IF(G6918&lt;='State Zip Codes'!$T$4,'State Zip Codes'!$T$3,"OUT OF TERRITORY"))))),$U$3)</f>
        <v>Zone 5</v>
      </c>
    </row>
    <row r="6919" spans="1:8" x14ac:dyDescent="0.25">
      <c r="A6919" t="s">
        <v>374</v>
      </c>
      <c r="B6919">
        <v>45356</v>
      </c>
      <c r="C6919" t="str">
        <f t="shared" si="108"/>
        <v>45356</v>
      </c>
      <c r="D6919" t="s">
        <v>360</v>
      </c>
      <c r="E6919" t="s">
        <v>1090</v>
      </c>
      <c r="F6919" t="s">
        <v>4684</v>
      </c>
      <c r="G6919" s="144">
        <v>75.807285179999994</v>
      </c>
      <c r="H6919" t="str">
        <f>IF(VLOOKUP(A6919,$J$4:$K$19,2)="Y",IF(G6919&lt;='State Zip Codes'!$P$4,'State Zip Codes'!$P$3,IF(G6919&lt;='State Zip Codes'!$Q$4,'State Zip Codes'!$Q$3,IF(G6919&lt;='State Zip Codes'!$R$4,'State Zip Codes'!$R$3,IF(G6919&lt;='State Zip Codes'!$S$4,'State Zip Codes'!$S$3,IF(G6919&lt;='State Zip Codes'!$T$4,'State Zip Codes'!$T$3,"OUT OF TERRITORY"))))),$U$3)</f>
        <v>Zone 5</v>
      </c>
    </row>
    <row r="6920" spans="1:8" x14ac:dyDescent="0.25">
      <c r="A6920" t="s">
        <v>374</v>
      </c>
      <c r="B6920">
        <v>45369</v>
      </c>
      <c r="C6920" t="str">
        <f t="shared" si="108"/>
        <v>45369</v>
      </c>
      <c r="D6920" t="s">
        <v>360</v>
      </c>
      <c r="E6920" t="s">
        <v>589</v>
      </c>
      <c r="F6920" t="s">
        <v>4685</v>
      </c>
      <c r="G6920" s="144">
        <v>76.428656369999999</v>
      </c>
      <c r="H6920" t="str">
        <f>IF(VLOOKUP(A6920,$J$4:$K$19,2)="Y",IF(G6920&lt;='State Zip Codes'!$P$4,'State Zip Codes'!$P$3,IF(G6920&lt;='State Zip Codes'!$Q$4,'State Zip Codes'!$Q$3,IF(G6920&lt;='State Zip Codes'!$R$4,'State Zip Codes'!$R$3,IF(G6920&lt;='State Zip Codes'!$S$4,'State Zip Codes'!$S$3,IF(G6920&lt;='State Zip Codes'!$T$4,'State Zip Codes'!$T$3,"OUT OF TERRITORY"))))),$U$3)</f>
        <v>Zone 5</v>
      </c>
    </row>
    <row r="6921" spans="1:8" x14ac:dyDescent="0.25">
      <c r="A6921" t="s">
        <v>374</v>
      </c>
      <c r="B6921">
        <v>43072</v>
      </c>
      <c r="C6921" t="str">
        <f t="shared" si="108"/>
        <v>43072</v>
      </c>
      <c r="D6921" t="s">
        <v>360</v>
      </c>
      <c r="E6921" t="s">
        <v>1786</v>
      </c>
      <c r="F6921" t="s">
        <v>4686</v>
      </c>
      <c r="G6921" s="144">
        <v>77.05002755999999</v>
      </c>
      <c r="H6921" t="str">
        <f>IF(VLOOKUP(A6921,$J$4:$K$19,2)="Y",IF(G6921&lt;='State Zip Codes'!$P$4,'State Zip Codes'!$P$3,IF(G6921&lt;='State Zip Codes'!$Q$4,'State Zip Codes'!$Q$3,IF(G6921&lt;='State Zip Codes'!$R$4,'State Zip Codes'!$R$3,IF(G6921&lt;='State Zip Codes'!$S$4,'State Zip Codes'!$S$3,IF(G6921&lt;='State Zip Codes'!$T$4,'State Zip Codes'!$T$3,"OUT OF TERRITORY"))))),$U$3)</f>
        <v>Zone 5</v>
      </c>
    </row>
    <row r="6922" spans="1:8" x14ac:dyDescent="0.25">
      <c r="A6922" t="s">
        <v>374</v>
      </c>
      <c r="B6922">
        <v>43115</v>
      </c>
      <c r="C6922" t="str">
        <f t="shared" si="108"/>
        <v>43115</v>
      </c>
      <c r="D6922" t="s">
        <v>360</v>
      </c>
      <c r="E6922" t="s">
        <v>4671</v>
      </c>
      <c r="F6922" t="s">
        <v>4687</v>
      </c>
      <c r="G6922" s="144">
        <v>77.05002755999999</v>
      </c>
      <c r="H6922" t="str">
        <f>IF(VLOOKUP(A6922,$J$4:$K$19,2)="Y",IF(G6922&lt;='State Zip Codes'!$P$4,'State Zip Codes'!$P$3,IF(G6922&lt;='State Zip Codes'!$Q$4,'State Zip Codes'!$Q$3,IF(G6922&lt;='State Zip Codes'!$R$4,'State Zip Codes'!$R$3,IF(G6922&lt;='State Zip Codes'!$S$4,'State Zip Codes'!$S$3,IF(G6922&lt;='State Zip Codes'!$T$4,'State Zip Codes'!$T$3,"OUT OF TERRITORY"))))),$U$3)</f>
        <v>Zone 5</v>
      </c>
    </row>
    <row r="6923" spans="1:8" x14ac:dyDescent="0.25">
      <c r="A6923" t="s">
        <v>374</v>
      </c>
      <c r="B6923">
        <v>45303</v>
      </c>
      <c r="C6923" t="str">
        <f t="shared" si="108"/>
        <v>45303</v>
      </c>
      <c r="D6923" t="s">
        <v>360</v>
      </c>
      <c r="E6923" t="s">
        <v>4663</v>
      </c>
      <c r="F6923" t="s">
        <v>4688</v>
      </c>
      <c r="G6923" s="144">
        <v>77.671398749999994</v>
      </c>
      <c r="H6923" t="str">
        <f>IF(VLOOKUP(A6923,$J$4:$K$19,2)="Y",IF(G6923&lt;='State Zip Codes'!$P$4,'State Zip Codes'!$P$3,IF(G6923&lt;='State Zip Codes'!$Q$4,'State Zip Codes'!$Q$3,IF(G6923&lt;='State Zip Codes'!$R$4,'State Zip Codes'!$R$3,IF(G6923&lt;='State Zip Codes'!$S$4,'State Zip Codes'!$S$3,IF(G6923&lt;='State Zip Codes'!$T$4,'State Zip Codes'!$T$3,"OUT OF TERRITORY"))))),$U$3)</f>
        <v>Zone 5</v>
      </c>
    </row>
    <row r="6924" spans="1:8" x14ac:dyDescent="0.25">
      <c r="A6924" t="s">
        <v>374</v>
      </c>
      <c r="B6924">
        <v>45390</v>
      </c>
      <c r="C6924" t="str">
        <f t="shared" si="108"/>
        <v>45390</v>
      </c>
      <c r="D6924" t="s">
        <v>360</v>
      </c>
      <c r="E6924" t="s">
        <v>4663</v>
      </c>
      <c r="F6924" t="s">
        <v>2709</v>
      </c>
      <c r="G6924" s="144">
        <v>77.671398749999994</v>
      </c>
      <c r="H6924" t="str">
        <f>IF(VLOOKUP(A6924,$J$4:$K$19,2)="Y",IF(G6924&lt;='State Zip Codes'!$P$4,'State Zip Codes'!$P$3,IF(G6924&lt;='State Zip Codes'!$Q$4,'State Zip Codes'!$Q$3,IF(G6924&lt;='State Zip Codes'!$R$4,'State Zip Codes'!$R$3,IF(G6924&lt;='State Zip Codes'!$S$4,'State Zip Codes'!$S$3,IF(G6924&lt;='State Zip Codes'!$T$4,'State Zip Codes'!$T$3,"OUT OF TERRITORY"))))),$U$3)</f>
        <v>Zone 5</v>
      </c>
    </row>
    <row r="6925" spans="1:8" x14ac:dyDescent="0.25">
      <c r="A6925" t="s">
        <v>374</v>
      </c>
      <c r="B6925">
        <v>43143</v>
      </c>
      <c r="C6925" t="str">
        <f t="shared" si="108"/>
        <v>43143</v>
      </c>
      <c r="D6925" t="s">
        <v>360</v>
      </c>
      <c r="E6925" t="s">
        <v>1071</v>
      </c>
      <c r="F6925" t="s">
        <v>2179</v>
      </c>
      <c r="G6925" s="144">
        <v>77.671398749999994</v>
      </c>
      <c r="H6925" t="str">
        <f>IF(VLOOKUP(A6925,$J$4:$K$19,2)="Y",IF(G6925&lt;='State Zip Codes'!$P$4,'State Zip Codes'!$P$3,IF(G6925&lt;='State Zip Codes'!$Q$4,'State Zip Codes'!$Q$3,IF(G6925&lt;='State Zip Codes'!$R$4,'State Zip Codes'!$R$3,IF(G6925&lt;='State Zip Codes'!$S$4,'State Zip Codes'!$S$3,IF(G6925&lt;='State Zip Codes'!$T$4,'State Zip Codes'!$T$3,"OUT OF TERRITORY"))))),$U$3)</f>
        <v>Zone 5</v>
      </c>
    </row>
    <row r="6926" spans="1:8" x14ac:dyDescent="0.25">
      <c r="A6926" t="s">
        <v>374</v>
      </c>
      <c r="B6926">
        <v>45317</v>
      </c>
      <c r="C6926" t="str">
        <f t="shared" si="108"/>
        <v>45317</v>
      </c>
      <c r="D6926" t="s">
        <v>360</v>
      </c>
      <c r="E6926" t="s">
        <v>1090</v>
      </c>
      <c r="F6926" t="s">
        <v>4496</v>
      </c>
      <c r="G6926" s="144">
        <v>78.292769939999999</v>
      </c>
      <c r="H6926" t="str">
        <f>IF(VLOOKUP(A6926,$J$4:$K$19,2)="Y",IF(G6926&lt;='State Zip Codes'!$P$4,'State Zip Codes'!$P$3,IF(G6926&lt;='State Zip Codes'!$Q$4,'State Zip Codes'!$Q$3,IF(G6926&lt;='State Zip Codes'!$R$4,'State Zip Codes'!$R$3,IF(G6926&lt;='State Zip Codes'!$S$4,'State Zip Codes'!$S$3,IF(G6926&lt;='State Zip Codes'!$T$4,'State Zip Codes'!$T$3,"OUT OF TERRITORY"))))),$U$3)</f>
        <v>Zone 5</v>
      </c>
    </row>
    <row r="6927" spans="1:8" x14ac:dyDescent="0.25">
      <c r="A6927" t="s">
        <v>374</v>
      </c>
      <c r="B6927">
        <v>45380</v>
      </c>
      <c r="C6927" t="str">
        <f t="shared" si="108"/>
        <v>45380</v>
      </c>
      <c r="D6927" t="s">
        <v>360</v>
      </c>
      <c r="E6927" t="s">
        <v>4663</v>
      </c>
      <c r="F6927" t="s">
        <v>2200</v>
      </c>
      <c r="G6927" s="144">
        <v>78.91414112999999</v>
      </c>
      <c r="H6927" t="str">
        <f>IF(VLOOKUP(A6927,$J$4:$K$19,2)="Y",IF(G6927&lt;='State Zip Codes'!$P$4,'State Zip Codes'!$P$3,IF(G6927&lt;='State Zip Codes'!$Q$4,'State Zip Codes'!$Q$3,IF(G6927&lt;='State Zip Codes'!$R$4,'State Zip Codes'!$R$3,IF(G6927&lt;='State Zip Codes'!$S$4,'State Zip Codes'!$S$3,IF(G6927&lt;='State Zip Codes'!$T$4,'State Zip Codes'!$T$3,"OUT OF TERRITORY"))))),$U$3)</f>
        <v>Zone 5</v>
      </c>
    </row>
    <row r="6928" spans="1:8" x14ac:dyDescent="0.25">
      <c r="A6928" t="s">
        <v>374</v>
      </c>
      <c r="B6928">
        <v>45663</v>
      </c>
      <c r="C6928" t="str">
        <f t="shared" si="108"/>
        <v>45663</v>
      </c>
      <c r="D6928" t="s">
        <v>360</v>
      </c>
      <c r="E6928" t="s">
        <v>4674</v>
      </c>
      <c r="F6928" t="s">
        <v>4689</v>
      </c>
      <c r="G6928" s="144">
        <v>78.91414112999999</v>
      </c>
      <c r="H6928" t="str">
        <f>IF(VLOOKUP(A6928,$J$4:$K$19,2)="Y",IF(G6928&lt;='State Zip Codes'!$P$4,'State Zip Codes'!$P$3,IF(G6928&lt;='State Zip Codes'!$Q$4,'State Zip Codes'!$Q$3,IF(G6928&lt;='State Zip Codes'!$R$4,'State Zip Codes'!$R$3,IF(G6928&lt;='State Zip Codes'!$S$4,'State Zip Codes'!$S$3,IF(G6928&lt;='State Zip Codes'!$T$4,'State Zip Codes'!$T$3,"OUT OF TERRITORY"))))),$U$3)</f>
        <v>Zone 5</v>
      </c>
    </row>
    <row r="6929" spans="1:8" x14ac:dyDescent="0.25">
      <c r="A6929" t="s">
        <v>374</v>
      </c>
      <c r="B6929">
        <v>45652</v>
      </c>
      <c r="C6929" t="str">
        <f t="shared" si="108"/>
        <v>45652</v>
      </c>
      <c r="D6929" t="s">
        <v>360</v>
      </c>
      <c r="E6929" t="s">
        <v>4674</v>
      </c>
      <c r="F6929" t="s">
        <v>4690</v>
      </c>
      <c r="G6929" s="144">
        <v>79.535512319999995</v>
      </c>
      <c r="H6929" t="str">
        <f>IF(VLOOKUP(A6929,$J$4:$K$19,2)="Y",IF(G6929&lt;='State Zip Codes'!$P$4,'State Zip Codes'!$P$3,IF(G6929&lt;='State Zip Codes'!$Q$4,'State Zip Codes'!$Q$3,IF(G6929&lt;='State Zip Codes'!$R$4,'State Zip Codes'!$R$3,IF(G6929&lt;='State Zip Codes'!$S$4,'State Zip Codes'!$S$3,IF(G6929&lt;='State Zip Codes'!$T$4,'State Zip Codes'!$T$3,"OUT OF TERRITORY"))))),$U$3)</f>
        <v>Zone 5</v>
      </c>
    </row>
    <row r="6930" spans="1:8" x14ac:dyDescent="0.25">
      <c r="A6930" t="s">
        <v>374</v>
      </c>
      <c r="B6930">
        <v>45363</v>
      </c>
      <c r="C6930" t="str">
        <f t="shared" si="108"/>
        <v>45363</v>
      </c>
      <c r="D6930" t="s">
        <v>360</v>
      </c>
      <c r="E6930" t="s">
        <v>2072</v>
      </c>
      <c r="F6930" t="s">
        <v>4691</v>
      </c>
      <c r="G6930" s="144">
        <v>79.535512319999995</v>
      </c>
      <c r="H6930" t="str">
        <f>IF(VLOOKUP(A6930,$J$4:$K$19,2)="Y",IF(G6930&lt;='State Zip Codes'!$P$4,'State Zip Codes'!$P$3,IF(G6930&lt;='State Zip Codes'!$Q$4,'State Zip Codes'!$Q$3,IF(G6930&lt;='State Zip Codes'!$R$4,'State Zip Codes'!$R$3,IF(G6930&lt;='State Zip Codes'!$S$4,'State Zip Codes'!$S$3,IF(G6930&lt;='State Zip Codes'!$T$4,'State Zip Codes'!$T$3,"OUT OF TERRITORY"))))),$U$3)</f>
        <v>Zone 5</v>
      </c>
    </row>
    <row r="6931" spans="1:8" x14ac:dyDescent="0.25">
      <c r="A6931" t="s">
        <v>374</v>
      </c>
      <c r="B6931">
        <v>45333</v>
      </c>
      <c r="C6931" t="str">
        <f t="shared" si="108"/>
        <v>45333</v>
      </c>
      <c r="D6931" t="s">
        <v>360</v>
      </c>
      <c r="E6931" t="s">
        <v>2072</v>
      </c>
      <c r="F6931" t="s">
        <v>3818</v>
      </c>
      <c r="G6931" s="144">
        <v>79.535512319999995</v>
      </c>
      <c r="H6931" t="str">
        <f>IF(VLOOKUP(A6931,$J$4:$K$19,2)="Y",IF(G6931&lt;='State Zip Codes'!$P$4,'State Zip Codes'!$P$3,IF(G6931&lt;='State Zip Codes'!$Q$4,'State Zip Codes'!$Q$3,IF(G6931&lt;='State Zip Codes'!$R$4,'State Zip Codes'!$R$3,IF(G6931&lt;='State Zip Codes'!$S$4,'State Zip Codes'!$S$3,IF(G6931&lt;='State Zip Codes'!$T$4,'State Zip Codes'!$T$3,"OUT OF TERRITORY"))))),$U$3)</f>
        <v>Zone 5</v>
      </c>
    </row>
    <row r="6932" spans="1:8" x14ac:dyDescent="0.25">
      <c r="A6932" t="s">
        <v>374</v>
      </c>
      <c r="B6932">
        <v>45690</v>
      </c>
      <c r="C6932" t="str">
        <f t="shared" si="108"/>
        <v>45690</v>
      </c>
      <c r="D6932" t="s">
        <v>360</v>
      </c>
      <c r="E6932" t="s">
        <v>2210</v>
      </c>
      <c r="F6932" t="s">
        <v>2164</v>
      </c>
      <c r="G6932" s="144">
        <v>80.15688351</v>
      </c>
      <c r="H6932" t="str">
        <f>IF(VLOOKUP(A6932,$J$4:$K$19,2)="Y",IF(G6932&lt;='State Zip Codes'!$P$4,'State Zip Codes'!$P$3,IF(G6932&lt;='State Zip Codes'!$Q$4,'State Zip Codes'!$Q$3,IF(G6932&lt;='State Zip Codes'!$R$4,'State Zip Codes'!$R$3,IF(G6932&lt;='State Zip Codes'!$S$4,'State Zip Codes'!$S$3,IF(G6932&lt;='State Zip Codes'!$T$4,'State Zip Codes'!$T$3,"OUT OF TERRITORY"))))),$U$3)</f>
        <v>Zone 5</v>
      </c>
    </row>
    <row r="6933" spans="1:8" x14ac:dyDescent="0.25">
      <c r="A6933" t="s">
        <v>374</v>
      </c>
      <c r="B6933">
        <v>43078</v>
      </c>
      <c r="C6933" t="str">
        <f t="shared" si="108"/>
        <v>43078</v>
      </c>
      <c r="D6933" t="s">
        <v>360</v>
      </c>
      <c r="E6933" t="s">
        <v>1786</v>
      </c>
      <c r="F6933" t="s">
        <v>1860</v>
      </c>
      <c r="G6933" s="144">
        <v>80.15688351</v>
      </c>
      <c r="H6933" t="str">
        <f>IF(VLOOKUP(A6933,$J$4:$K$19,2)="Y",IF(G6933&lt;='State Zip Codes'!$P$4,'State Zip Codes'!$P$3,IF(G6933&lt;='State Zip Codes'!$Q$4,'State Zip Codes'!$Q$3,IF(G6933&lt;='State Zip Codes'!$R$4,'State Zip Codes'!$R$3,IF(G6933&lt;='State Zip Codes'!$S$4,'State Zip Codes'!$S$3,IF(G6933&lt;='State Zip Codes'!$T$4,'State Zip Codes'!$T$3,"OUT OF TERRITORY"))))),$U$3)</f>
        <v>Zone 5</v>
      </c>
    </row>
    <row r="6934" spans="1:8" x14ac:dyDescent="0.25">
      <c r="A6934" t="s">
        <v>374</v>
      </c>
      <c r="B6934">
        <v>45648</v>
      </c>
      <c r="C6934" t="str">
        <f t="shared" si="108"/>
        <v>45648</v>
      </c>
      <c r="D6934" t="s">
        <v>360</v>
      </c>
      <c r="E6934" t="s">
        <v>4674</v>
      </c>
      <c r="F6934" t="s">
        <v>4692</v>
      </c>
      <c r="G6934" s="144">
        <v>80.778254699999991</v>
      </c>
      <c r="H6934" t="str">
        <f>IF(VLOOKUP(A6934,$J$4:$K$19,2)="Y",IF(G6934&lt;='State Zip Codes'!$P$4,'State Zip Codes'!$P$3,IF(G6934&lt;='State Zip Codes'!$Q$4,'State Zip Codes'!$Q$3,IF(G6934&lt;='State Zip Codes'!$R$4,'State Zip Codes'!$R$3,IF(G6934&lt;='State Zip Codes'!$S$4,'State Zip Codes'!$S$3,IF(G6934&lt;='State Zip Codes'!$T$4,'State Zip Codes'!$T$3,"OUT OF TERRITORY"))))),$U$3)</f>
        <v>Zone 5</v>
      </c>
    </row>
    <row r="6935" spans="1:8" x14ac:dyDescent="0.25">
      <c r="A6935" t="s">
        <v>374</v>
      </c>
      <c r="B6935">
        <v>43140</v>
      </c>
      <c r="C6935" t="str">
        <f t="shared" si="108"/>
        <v>43140</v>
      </c>
      <c r="D6935" t="s">
        <v>360</v>
      </c>
      <c r="E6935" t="s">
        <v>1071</v>
      </c>
      <c r="F6935" t="s">
        <v>3174</v>
      </c>
      <c r="G6935" s="144">
        <v>80.778254699999991</v>
      </c>
      <c r="H6935" t="str">
        <f>IF(VLOOKUP(A6935,$J$4:$K$19,2)="Y",IF(G6935&lt;='State Zip Codes'!$P$4,'State Zip Codes'!$P$3,IF(G6935&lt;='State Zip Codes'!$Q$4,'State Zip Codes'!$Q$3,IF(G6935&lt;='State Zip Codes'!$R$4,'State Zip Codes'!$R$3,IF(G6935&lt;='State Zip Codes'!$S$4,'State Zip Codes'!$S$3,IF(G6935&lt;='State Zip Codes'!$T$4,'State Zip Codes'!$T$3,"OUT OF TERRITORY"))))),$U$3)</f>
        <v>Zone 5</v>
      </c>
    </row>
    <row r="6936" spans="1:8" x14ac:dyDescent="0.25">
      <c r="A6936" t="s">
        <v>374</v>
      </c>
      <c r="B6936">
        <v>45362</v>
      </c>
      <c r="C6936" t="str">
        <f t="shared" si="108"/>
        <v>45362</v>
      </c>
      <c r="D6936" t="s">
        <v>360</v>
      </c>
      <c r="E6936" t="s">
        <v>4663</v>
      </c>
      <c r="F6936" t="s">
        <v>4693</v>
      </c>
      <c r="G6936" s="144">
        <v>82.020997080000001</v>
      </c>
      <c r="H6936" t="str">
        <f>IF(VLOOKUP(A6936,$J$4:$K$19,2)="Y",IF(G6936&lt;='State Zip Codes'!$P$4,'State Zip Codes'!$P$3,IF(G6936&lt;='State Zip Codes'!$Q$4,'State Zip Codes'!$Q$3,IF(G6936&lt;='State Zip Codes'!$R$4,'State Zip Codes'!$R$3,IF(G6936&lt;='State Zip Codes'!$S$4,'State Zip Codes'!$S$3,IF(G6936&lt;='State Zip Codes'!$T$4,'State Zip Codes'!$T$3,"OUT OF TERRITORY"))))),$U$3)</f>
        <v>Zone 5</v>
      </c>
    </row>
    <row r="6937" spans="1:8" x14ac:dyDescent="0.25">
      <c r="A6937" t="s">
        <v>374</v>
      </c>
      <c r="B6937">
        <v>43164</v>
      </c>
      <c r="C6937" t="str">
        <f t="shared" si="108"/>
        <v>43164</v>
      </c>
      <c r="D6937" t="s">
        <v>360</v>
      </c>
      <c r="E6937" t="s">
        <v>4682</v>
      </c>
      <c r="F6937" t="s">
        <v>2708</v>
      </c>
      <c r="G6937" s="144">
        <v>82.020997080000001</v>
      </c>
      <c r="H6937" t="str">
        <f>IF(VLOOKUP(A6937,$J$4:$K$19,2)="Y",IF(G6937&lt;='State Zip Codes'!$P$4,'State Zip Codes'!$P$3,IF(G6937&lt;='State Zip Codes'!$Q$4,'State Zip Codes'!$Q$3,IF(G6937&lt;='State Zip Codes'!$R$4,'State Zip Codes'!$R$3,IF(G6937&lt;='State Zip Codes'!$S$4,'State Zip Codes'!$S$3,IF(G6937&lt;='State Zip Codes'!$T$4,'State Zip Codes'!$T$3,"OUT OF TERRITORY"))))),$U$3)</f>
        <v>Zone 5</v>
      </c>
    </row>
    <row r="6938" spans="1:8" x14ac:dyDescent="0.25">
      <c r="A6938" t="s">
        <v>374</v>
      </c>
      <c r="B6938">
        <v>45699</v>
      </c>
      <c r="C6938" t="str">
        <f t="shared" si="108"/>
        <v>45699</v>
      </c>
      <c r="D6938" t="s">
        <v>360</v>
      </c>
      <c r="E6938" t="s">
        <v>4674</v>
      </c>
      <c r="F6938" t="s">
        <v>4692</v>
      </c>
      <c r="G6938" s="144">
        <v>82.642368269999992</v>
      </c>
      <c r="H6938" t="str">
        <f>IF(VLOOKUP(A6938,$J$4:$K$19,2)="Y",IF(G6938&lt;='State Zip Codes'!$P$4,'State Zip Codes'!$P$3,IF(G6938&lt;='State Zip Codes'!$Q$4,'State Zip Codes'!$Q$3,IF(G6938&lt;='State Zip Codes'!$R$4,'State Zip Codes'!$R$3,IF(G6938&lt;='State Zip Codes'!$S$4,'State Zip Codes'!$S$3,IF(G6938&lt;='State Zip Codes'!$T$4,'State Zip Codes'!$T$3,"OUT OF TERRITORY"))))),$U$3)</f>
        <v>Zone 5</v>
      </c>
    </row>
    <row r="6939" spans="1:8" x14ac:dyDescent="0.25">
      <c r="A6939" t="s">
        <v>374</v>
      </c>
      <c r="B6939">
        <v>45601</v>
      </c>
      <c r="C6939" t="str">
        <f t="shared" si="108"/>
        <v>45601</v>
      </c>
      <c r="D6939" t="s">
        <v>360</v>
      </c>
      <c r="E6939" t="s">
        <v>4671</v>
      </c>
      <c r="F6939" t="s">
        <v>1837</v>
      </c>
      <c r="G6939" s="144">
        <v>83.263739459999996</v>
      </c>
      <c r="H6939" t="str">
        <f>IF(VLOOKUP(A6939,$J$4:$K$19,2)="Y",IF(G6939&lt;='State Zip Codes'!$P$4,'State Zip Codes'!$P$3,IF(G6939&lt;='State Zip Codes'!$Q$4,'State Zip Codes'!$Q$3,IF(G6939&lt;='State Zip Codes'!$R$4,'State Zip Codes'!$R$3,IF(G6939&lt;='State Zip Codes'!$S$4,'State Zip Codes'!$S$3,IF(G6939&lt;='State Zip Codes'!$T$4,'State Zip Codes'!$T$3,"OUT OF TERRITORY"))))),$U$3)</f>
        <v>Zone 5</v>
      </c>
    </row>
    <row r="6940" spans="1:8" x14ac:dyDescent="0.25">
      <c r="A6940" t="s">
        <v>374</v>
      </c>
      <c r="B6940">
        <v>45365</v>
      </c>
      <c r="C6940" t="str">
        <f t="shared" si="108"/>
        <v>45365</v>
      </c>
      <c r="D6940" t="s">
        <v>360</v>
      </c>
      <c r="E6940" t="s">
        <v>2072</v>
      </c>
      <c r="F6940" t="s">
        <v>1894</v>
      </c>
      <c r="G6940" s="144">
        <v>83.885110650000001</v>
      </c>
      <c r="H6940" t="str">
        <f>IF(VLOOKUP(A6940,$J$4:$K$19,2)="Y",IF(G6940&lt;='State Zip Codes'!$P$4,'State Zip Codes'!$P$3,IF(G6940&lt;='State Zip Codes'!$Q$4,'State Zip Codes'!$Q$3,IF(G6940&lt;='State Zip Codes'!$R$4,'State Zip Codes'!$R$3,IF(G6940&lt;='State Zip Codes'!$S$4,'State Zip Codes'!$S$3,IF(G6940&lt;='State Zip Codes'!$T$4,'State Zip Codes'!$T$3,"OUT OF TERRITORY"))))),$U$3)</f>
        <v>Zone 5</v>
      </c>
    </row>
    <row r="6941" spans="1:8" x14ac:dyDescent="0.25">
      <c r="A6941" t="s">
        <v>374</v>
      </c>
      <c r="B6941">
        <v>45367</v>
      </c>
      <c r="C6941" t="str">
        <f t="shared" si="108"/>
        <v>45367</v>
      </c>
      <c r="D6941" t="s">
        <v>360</v>
      </c>
      <c r="E6941" t="s">
        <v>2072</v>
      </c>
      <c r="F6941" t="s">
        <v>1894</v>
      </c>
      <c r="G6941" s="144">
        <v>83.885110650000001</v>
      </c>
      <c r="H6941" t="str">
        <f>IF(VLOOKUP(A6941,$J$4:$K$19,2)="Y",IF(G6941&lt;='State Zip Codes'!$P$4,'State Zip Codes'!$P$3,IF(G6941&lt;='State Zip Codes'!$Q$4,'State Zip Codes'!$Q$3,IF(G6941&lt;='State Zip Codes'!$R$4,'State Zip Codes'!$R$3,IF(G6941&lt;='State Zip Codes'!$S$4,'State Zip Codes'!$S$3,IF(G6941&lt;='State Zip Codes'!$T$4,'State Zip Codes'!$T$3,"OUT OF TERRITORY"))))),$U$3)</f>
        <v>Zone 5</v>
      </c>
    </row>
    <row r="6942" spans="1:8" x14ac:dyDescent="0.25">
      <c r="A6942" t="s">
        <v>374</v>
      </c>
      <c r="B6942">
        <v>43044</v>
      </c>
      <c r="C6942" t="str">
        <f t="shared" si="108"/>
        <v>43044</v>
      </c>
      <c r="D6942" t="s">
        <v>360</v>
      </c>
      <c r="E6942" t="s">
        <v>1786</v>
      </c>
      <c r="F6942" t="s">
        <v>2062</v>
      </c>
      <c r="G6942" s="144">
        <v>83.885110650000001</v>
      </c>
      <c r="H6942" t="str">
        <f>IF(VLOOKUP(A6942,$J$4:$K$19,2)="Y",IF(G6942&lt;='State Zip Codes'!$P$4,'State Zip Codes'!$P$3,IF(G6942&lt;='State Zip Codes'!$Q$4,'State Zip Codes'!$Q$3,IF(G6942&lt;='State Zip Codes'!$R$4,'State Zip Codes'!$R$3,IF(G6942&lt;='State Zip Codes'!$S$4,'State Zip Codes'!$S$3,IF(G6942&lt;='State Zip Codes'!$T$4,'State Zip Codes'!$T$3,"OUT OF TERRITORY"))))),$U$3)</f>
        <v>Zone 5</v>
      </c>
    </row>
    <row r="6943" spans="1:8" x14ac:dyDescent="0.25">
      <c r="A6943" t="s">
        <v>374</v>
      </c>
      <c r="B6943">
        <v>45348</v>
      </c>
      <c r="C6943" t="str">
        <f t="shared" si="108"/>
        <v>45348</v>
      </c>
      <c r="D6943" t="s">
        <v>360</v>
      </c>
      <c r="E6943" t="s">
        <v>4663</v>
      </c>
      <c r="F6943" t="s">
        <v>4694</v>
      </c>
      <c r="G6943" s="144">
        <v>84.506481839999992</v>
      </c>
      <c r="H6943" t="str">
        <f>IF(VLOOKUP(A6943,$J$4:$K$19,2)="Y",IF(G6943&lt;='State Zip Codes'!$P$4,'State Zip Codes'!$P$3,IF(G6943&lt;='State Zip Codes'!$Q$4,'State Zip Codes'!$Q$3,IF(G6943&lt;='State Zip Codes'!$R$4,'State Zip Codes'!$R$3,IF(G6943&lt;='State Zip Codes'!$S$4,'State Zip Codes'!$S$3,IF(G6943&lt;='State Zip Codes'!$T$4,'State Zip Codes'!$T$3,"OUT OF TERRITORY"))))),$U$3)</f>
        <v>Zone 5</v>
      </c>
    </row>
    <row r="6944" spans="1:8" x14ac:dyDescent="0.25">
      <c r="A6944" t="s">
        <v>374</v>
      </c>
      <c r="B6944">
        <v>45388</v>
      </c>
      <c r="C6944" t="str">
        <f t="shared" si="108"/>
        <v>45388</v>
      </c>
      <c r="D6944" t="s">
        <v>360</v>
      </c>
      <c r="E6944" t="s">
        <v>4663</v>
      </c>
      <c r="F6944" t="s">
        <v>4695</v>
      </c>
      <c r="G6944" s="144">
        <v>84.506481839999992</v>
      </c>
      <c r="H6944" t="str">
        <f>IF(VLOOKUP(A6944,$J$4:$K$19,2)="Y",IF(G6944&lt;='State Zip Codes'!$P$4,'State Zip Codes'!$P$3,IF(G6944&lt;='State Zip Codes'!$Q$4,'State Zip Codes'!$Q$3,IF(G6944&lt;='State Zip Codes'!$R$4,'State Zip Codes'!$R$3,IF(G6944&lt;='State Zip Codes'!$S$4,'State Zip Codes'!$S$3,IF(G6944&lt;='State Zip Codes'!$T$4,'State Zip Codes'!$T$3,"OUT OF TERRITORY"))))),$U$3)</f>
        <v>Zone 5</v>
      </c>
    </row>
    <row r="6945" spans="1:8" x14ac:dyDescent="0.25">
      <c r="A6945" t="s">
        <v>374</v>
      </c>
      <c r="B6945">
        <v>45845</v>
      </c>
      <c r="C6945" t="str">
        <f t="shared" si="108"/>
        <v>45845</v>
      </c>
      <c r="D6945" t="s">
        <v>360</v>
      </c>
      <c r="E6945" t="s">
        <v>2072</v>
      </c>
      <c r="F6945" t="s">
        <v>4696</v>
      </c>
      <c r="G6945" s="144">
        <v>85.127853029999997</v>
      </c>
      <c r="H6945" t="str">
        <f>IF(VLOOKUP(A6945,$J$4:$K$19,2)="Y",IF(G6945&lt;='State Zip Codes'!$P$4,'State Zip Codes'!$P$3,IF(G6945&lt;='State Zip Codes'!$Q$4,'State Zip Codes'!$Q$3,IF(G6945&lt;='State Zip Codes'!$R$4,'State Zip Codes'!$R$3,IF(G6945&lt;='State Zip Codes'!$S$4,'State Zip Codes'!$S$3,IF(G6945&lt;='State Zip Codes'!$T$4,'State Zip Codes'!$T$3,"OUT OF TERRITORY"))))),$U$3)</f>
        <v>Zone 5</v>
      </c>
    </row>
    <row r="6946" spans="1:8" x14ac:dyDescent="0.25">
      <c r="A6946" t="s">
        <v>374</v>
      </c>
      <c r="B6946">
        <v>43146</v>
      </c>
      <c r="C6946" t="str">
        <f t="shared" si="108"/>
        <v>43146</v>
      </c>
      <c r="D6946" t="s">
        <v>360</v>
      </c>
      <c r="E6946" t="s">
        <v>4682</v>
      </c>
      <c r="F6946" t="s">
        <v>2424</v>
      </c>
      <c r="G6946" s="144">
        <v>85.749224219999988</v>
      </c>
      <c r="H6946" t="str">
        <f>IF(VLOOKUP(A6946,$J$4:$K$19,2)="Y",IF(G6946&lt;='State Zip Codes'!$P$4,'State Zip Codes'!$P$3,IF(G6946&lt;='State Zip Codes'!$Q$4,'State Zip Codes'!$Q$3,IF(G6946&lt;='State Zip Codes'!$R$4,'State Zip Codes'!$R$3,IF(G6946&lt;='State Zip Codes'!$S$4,'State Zip Codes'!$S$3,IF(G6946&lt;='State Zip Codes'!$T$4,'State Zip Codes'!$T$3,"OUT OF TERRITORY"))))),$U$3)</f>
        <v>Zone 5</v>
      </c>
    </row>
    <row r="6947" spans="1:8" x14ac:dyDescent="0.25">
      <c r="A6947" t="s">
        <v>374</v>
      </c>
      <c r="B6947">
        <v>43009</v>
      </c>
      <c r="C6947" t="str">
        <f t="shared" si="108"/>
        <v>43009</v>
      </c>
      <c r="D6947" t="s">
        <v>360</v>
      </c>
      <c r="E6947" t="s">
        <v>1786</v>
      </c>
      <c r="F6947" t="s">
        <v>4697</v>
      </c>
      <c r="G6947" s="144">
        <v>86.370595409999993</v>
      </c>
      <c r="H6947" t="str">
        <f>IF(VLOOKUP(A6947,$J$4:$K$19,2)="Y",IF(G6947&lt;='State Zip Codes'!$P$4,'State Zip Codes'!$P$3,IF(G6947&lt;='State Zip Codes'!$Q$4,'State Zip Codes'!$Q$3,IF(G6947&lt;='State Zip Codes'!$R$4,'State Zip Codes'!$R$3,IF(G6947&lt;='State Zip Codes'!$S$4,'State Zip Codes'!$S$3,IF(G6947&lt;='State Zip Codes'!$T$4,'State Zip Codes'!$T$3,"OUT OF TERRITORY"))))),$U$3)</f>
        <v>Zone 5</v>
      </c>
    </row>
    <row r="6948" spans="1:8" x14ac:dyDescent="0.25">
      <c r="A6948" t="s">
        <v>374</v>
      </c>
      <c r="B6948">
        <v>43162</v>
      </c>
      <c r="C6948" t="str">
        <f t="shared" si="108"/>
        <v>43162</v>
      </c>
      <c r="D6948" t="s">
        <v>360</v>
      </c>
      <c r="E6948" t="s">
        <v>1071</v>
      </c>
      <c r="F6948" t="s">
        <v>4536</v>
      </c>
      <c r="G6948" s="144">
        <v>86.991966599999998</v>
      </c>
      <c r="H6948" t="str">
        <f>IF(VLOOKUP(A6948,$J$4:$K$19,2)="Y",IF(G6948&lt;='State Zip Codes'!$P$4,'State Zip Codes'!$P$3,IF(G6948&lt;='State Zip Codes'!$Q$4,'State Zip Codes'!$Q$3,IF(G6948&lt;='State Zip Codes'!$R$4,'State Zip Codes'!$R$3,IF(G6948&lt;='State Zip Codes'!$S$4,'State Zip Codes'!$S$3,IF(G6948&lt;='State Zip Codes'!$T$4,'State Zip Codes'!$T$3,"OUT OF TERRITORY"))))),$U$3)</f>
        <v>Zone 5</v>
      </c>
    </row>
    <row r="6949" spans="1:8" x14ac:dyDescent="0.25">
      <c r="A6949" t="s">
        <v>374</v>
      </c>
      <c r="B6949">
        <v>45662</v>
      </c>
      <c r="C6949" t="str">
        <f t="shared" si="108"/>
        <v>45662</v>
      </c>
      <c r="D6949" t="s">
        <v>360</v>
      </c>
      <c r="E6949" t="s">
        <v>4674</v>
      </c>
      <c r="F6949" t="s">
        <v>4698</v>
      </c>
      <c r="G6949" s="144">
        <v>88.234708979999994</v>
      </c>
      <c r="H6949" t="str">
        <f>IF(VLOOKUP(A6949,$J$4:$K$19,2)="Y",IF(G6949&lt;='State Zip Codes'!$P$4,'State Zip Codes'!$P$3,IF(G6949&lt;='State Zip Codes'!$Q$4,'State Zip Codes'!$Q$3,IF(G6949&lt;='State Zip Codes'!$R$4,'State Zip Codes'!$R$3,IF(G6949&lt;='State Zip Codes'!$S$4,'State Zip Codes'!$S$3,IF(G6949&lt;='State Zip Codes'!$T$4,'State Zip Codes'!$T$3,"OUT OF TERRITORY"))))),$U$3)</f>
        <v>Zone 5</v>
      </c>
    </row>
    <row r="6950" spans="1:8" x14ac:dyDescent="0.25">
      <c r="A6950" t="s">
        <v>374</v>
      </c>
      <c r="B6950">
        <v>43343</v>
      </c>
      <c r="C6950" t="str">
        <f t="shared" si="108"/>
        <v>43343</v>
      </c>
      <c r="D6950" t="s">
        <v>360</v>
      </c>
      <c r="E6950" t="s">
        <v>559</v>
      </c>
      <c r="F6950" t="s">
        <v>1112</v>
      </c>
      <c r="G6950" s="144">
        <v>88.856080169999998</v>
      </c>
      <c r="H6950" t="str">
        <f>IF(VLOOKUP(A6950,$J$4:$K$19,2)="Y",IF(G6950&lt;='State Zip Codes'!$P$4,'State Zip Codes'!$P$3,IF(G6950&lt;='State Zip Codes'!$Q$4,'State Zip Codes'!$Q$3,IF(G6950&lt;='State Zip Codes'!$R$4,'State Zip Codes'!$R$3,IF(G6950&lt;='State Zip Codes'!$S$4,'State Zip Codes'!$S$3,IF(G6950&lt;='State Zip Codes'!$T$4,'State Zip Codes'!$T$3,"OUT OF TERRITORY"))))),$U$3)</f>
        <v>Zone 5</v>
      </c>
    </row>
    <row r="6951" spans="1:8" x14ac:dyDescent="0.25">
      <c r="A6951" t="s">
        <v>374</v>
      </c>
      <c r="B6951">
        <v>45613</v>
      </c>
      <c r="C6951" t="str">
        <f t="shared" si="108"/>
        <v>45613</v>
      </c>
      <c r="D6951" t="s">
        <v>360</v>
      </c>
      <c r="E6951" t="s">
        <v>2210</v>
      </c>
      <c r="F6951" t="s">
        <v>3440</v>
      </c>
      <c r="G6951" s="144">
        <v>88.856080169999998</v>
      </c>
      <c r="H6951" t="str">
        <f>IF(VLOOKUP(A6951,$J$4:$K$19,2)="Y",IF(G6951&lt;='State Zip Codes'!$P$4,'State Zip Codes'!$P$3,IF(G6951&lt;='State Zip Codes'!$Q$4,'State Zip Codes'!$Q$3,IF(G6951&lt;='State Zip Codes'!$R$4,'State Zip Codes'!$R$3,IF(G6951&lt;='State Zip Codes'!$S$4,'State Zip Codes'!$S$3,IF(G6951&lt;='State Zip Codes'!$T$4,'State Zip Codes'!$T$3,"OUT OF TERRITORY"))))),$U$3)</f>
        <v>Zone 5</v>
      </c>
    </row>
    <row r="6952" spans="1:8" x14ac:dyDescent="0.25">
      <c r="A6952" t="s">
        <v>374</v>
      </c>
      <c r="B6952">
        <v>43084</v>
      </c>
      <c r="C6952" t="str">
        <f t="shared" si="108"/>
        <v>43084</v>
      </c>
      <c r="D6952" t="s">
        <v>360</v>
      </c>
      <c r="E6952" t="s">
        <v>1786</v>
      </c>
      <c r="F6952" t="s">
        <v>1626</v>
      </c>
      <c r="G6952" s="144">
        <v>88.856080169999998</v>
      </c>
      <c r="H6952" t="str">
        <f>IF(VLOOKUP(A6952,$J$4:$K$19,2)="Y",IF(G6952&lt;='State Zip Codes'!$P$4,'State Zip Codes'!$P$3,IF(G6952&lt;='State Zip Codes'!$Q$4,'State Zip Codes'!$Q$3,IF(G6952&lt;='State Zip Codes'!$R$4,'State Zip Codes'!$R$3,IF(G6952&lt;='State Zip Codes'!$S$4,'State Zip Codes'!$S$3,IF(G6952&lt;='State Zip Codes'!$T$4,'State Zip Codes'!$T$3,"OUT OF TERRITORY"))))),$U$3)</f>
        <v>Zone 5</v>
      </c>
    </row>
    <row r="6953" spans="1:8" x14ac:dyDescent="0.25">
      <c r="A6953" t="s">
        <v>374</v>
      </c>
      <c r="B6953">
        <v>45865</v>
      </c>
      <c r="C6953" t="str">
        <f t="shared" si="108"/>
        <v>45865</v>
      </c>
      <c r="D6953" t="s">
        <v>360</v>
      </c>
      <c r="E6953" t="s">
        <v>4699</v>
      </c>
      <c r="F6953" t="s">
        <v>4700</v>
      </c>
      <c r="G6953" s="144">
        <v>89.477451359999989</v>
      </c>
      <c r="H6953" t="str">
        <f>IF(VLOOKUP(A6953,$J$4:$K$19,2)="Y",IF(G6953&lt;='State Zip Codes'!$P$4,'State Zip Codes'!$P$3,IF(G6953&lt;='State Zip Codes'!$Q$4,'State Zip Codes'!$Q$3,IF(G6953&lt;='State Zip Codes'!$R$4,'State Zip Codes'!$R$3,IF(G6953&lt;='State Zip Codes'!$S$4,'State Zip Codes'!$S$3,IF(G6953&lt;='State Zip Codes'!$T$4,'State Zip Codes'!$T$3,"OUT OF TERRITORY"))))),$U$3)</f>
        <v>Zone 5</v>
      </c>
    </row>
    <row r="6954" spans="1:8" x14ac:dyDescent="0.25">
      <c r="A6954" t="s">
        <v>374</v>
      </c>
      <c r="B6954">
        <v>43318</v>
      </c>
      <c r="C6954" t="str">
        <f t="shared" si="108"/>
        <v>43318</v>
      </c>
      <c r="D6954" t="s">
        <v>360</v>
      </c>
      <c r="E6954" t="s">
        <v>559</v>
      </c>
      <c r="F6954" t="s">
        <v>4701</v>
      </c>
      <c r="G6954" s="144">
        <v>89.477451359999989</v>
      </c>
      <c r="H6954" t="str">
        <f>IF(VLOOKUP(A6954,$J$4:$K$19,2)="Y",IF(G6954&lt;='State Zip Codes'!$P$4,'State Zip Codes'!$P$3,IF(G6954&lt;='State Zip Codes'!$Q$4,'State Zip Codes'!$Q$3,IF(G6954&lt;='State Zip Codes'!$R$4,'State Zip Codes'!$R$3,IF(G6954&lt;='State Zip Codes'!$S$4,'State Zip Codes'!$S$3,IF(G6954&lt;='State Zip Codes'!$T$4,'State Zip Codes'!$T$3,"OUT OF TERRITORY"))))),$U$3)</f>
        <v>Zone 5</v>
      </c>
    </row>
    <row r="6955" spans="1:8" x14ac:dyDescent="0.25">
      <c r="A6955" t="s">
        <v>374</v>
      </c>
      <c r="B6955">
        <v>45860</v>
      </c>
      <c r="C6955" t="str">
        <f t="shared" si="108"/>
        <v>45860</v>
      </c>
      <c r="D6955" t="s">
        <v>360</v>
      </c>
      <c r="E6955" t="s">
        <v>1994</v>
      </c>
      <c r="F6955" t="s">
        <v>4702</v>
      </c>
      <c r="G6955" s="144">
        <v>89.477451359999989</v>
      </c>
      <c r="H6955" t="str">
        <f>IF(VLOOKUP(A6955,$J$4:$K$19,2)="Y",IF(G6955&lt;='State Zip Codes'!$P$4,'State Zip Codes'!$P$3,IF(G6955&lt;='State Zip Codes'!$Q$4,'State Zip Codes'!$Q$3,IF(G6955&lt;='State Zip Codes'!$R$4,'State Zip Codes'!$R$3,IF(G6955&lt;='State Zip Codes'!$S$4,'State Zip Codes'!$S$3,IF(G6955&lt;='State Zip Codes'!$T$4,'State Zip Codes'!$T$3,"OUT OF TERRITORY"))))),$U$3)</f>
        <v>Zone 5</v>
      </c>
    </row>
    <row r="6956" spans="1:8" x14ac:dyDescent="0.25">
      <c r="A6956" t="s">
        <v>374</v>
      </c>
      <c r="B6956">
        <v>43357</v>
      </c>
      <c r="C6956" t="str">
        <f t="shared" si="108"/>
        <v>43357</v>
      </c>
      <c r="D6956" t="s">
        <v>360</v>
      </c>
      <c r="E6956" t="s">
        <v>559</v>
      </c>
      <c r="F6956" t="s">
        <v>2191</v>
      </c>
      <c r="G6956" s="144">
        <v>89.477451359999989</v>
      </c>
      <c r="H6956" t="str">
        <f>IF(VLOOKUP(A6956,$J$4:$K$19,2)="Y",IF(G6956&lt;='State Zip Codes'!$P$4,'State Zip Codes'!$P$3,IF(G6956&lt;='State Zip Codes'!$Q$4,'State Zip Codes'!$Q$3,IF(G6956&lt;='State Zip Codes'!$R$4,'State Zip Codes'!$R$3,IF(G6956&lt;='State Zip Codes'!$S$4,'State Zip Codes'!$S$3,IF(G6956&lt;='State Zip Codes'!$T$4,'State Zip Codes'!$T$3,"OUT OF TERRITORY"))))),$U$3)</f>
        <v>Zone 5</v>
      </c>
    </row>
    <row r="6957" spans="1:8" x14ac:dyDescent="0.25">
      <c r="A6957" t="s">
        <v>374</v>
      </c>
      <c r="B6957">
        <v>43029</v>
      </c>
      <c r="C6957" t="str">
        <f t="shared" si="108"/>
        <v>43029</v>
      </c>
      <c r="D6957" t="s">
        <v>360</v>
      </c>
      <c r="E6957" t="s">
        <v>996</v>
      </c>
      <c r="F6957" t="s">
        <v>1200</v>
      </c>
      <c r="G6957" s="144">
        <v>89.477451359999989</v>
      </c>
      <c r="H6957" t="str">
        <f>IF(VLOOKUP(A6957,$J$4:$K$19,2)="Y",IF(G6957&lt;='State Zip Codes'!$P$4,'State Zip Codes'!$P$3,IF(G6957&lt;='State Zip Codes'!$Q$4,'State Zip Codes'!$Q$3,IF(G6957&lt;='State Zip Codes'!$R$4,'State Zip Codes'!$R$3,IF(G6957&lt;='State Zip Codes'!$S$4,'State Zip Codes'!$S$3,IF(G6957&lt;='State Zip Codes'!$T$4,'State Zip Codes'!$T$3,"OUT OF TERRITORY"))))),$U$3)</f>
        <v>Zone 5</v>
      </c>
    </row>
    <row r="6958" spans="1:8" x14ac:dyDescent="0.25">
      <c r="A6958" t="s">
        <v>374</v>
      </c>
      <c r="B6958">
        <v>43116</v>
      </c>
      <c r="C6958" t="str">
        <f t="shared" si="108"/>
        <v>43116</v>
      </c>
      <c r="D6958" t="s">
        <v>360</v>
      </c>
      <c r="E6958" t="s">
        <v>4682</v>
      </c>
      <c r="F6958" t="s">
        <v>4703</v>
      </c>
      <c r="G6958" s="144">
        <v>90.098822549999994</v>
      </c>
      <c r="H6958" t="str">
        <f>IF(VLOOKUP(A6958,$J$4:$K$19,2)="Y",IF(G6958&lt;='State Zip Codes'!$P$4,'State Zip Codes'!$P$3,IF(G6958&lt;='State Zip Codes'!$Q$4,'State Zip Codes'!$Q$3,IF(G6958&lt;='State Zip Codes'!$R$4,'State Zip Codes'!$R$3,IF(G6958&lt;='State Zip Codes'!$S$4,'State Zip Codes'!$S$3,IF(G6958&lt;='State Zip Codes'!$T$4,'State Zip Codes'!$T$3,"OUT OF TERRITORY"))))),$U$3)</f>
        <v>Zone 5</v>
      </c>
    </row>
    <row r="6959" spans="1:8" x14ac:dyDescent="0.25">
      <c r="A6959" t="s">
        <v>374</v>
      </c>
      <c r="B6959">
        <v>43113</v>
      </c>
      <c r="C6959" t="str">
        <f t="shared" si="108"/>
        <v>43113</v>
      </c>
      <c r="D6959" t="s">
        <v>360</v>
      </c>
      <c r="E6959" t="s">
        <v>4682</v>
      </c>
      <c r="F6959" t="s">
        <v>4704</v>
      </c>
      <c r="G6959" s="144">
        <v>90.720193739999999</v>
      </c>
      <c r="H6959" t="str">
        <f>IF(VLOOKUP(A6959,$J$4:$K$19,2)="Y",IF(G6959&lt;='State Zip Codes'!$P$4,'State Zip Codes'!$P$3,IF(G6959&lt;='State Zip Codes'!$Q$4,'State Zip Codes'!$Q$3,IF(G6959&lt;='State Zip Codes'!$R$4,'State Zip Codes'!$R$3,IF(G6959&lt;='State Zip Codes'!$S$4,'State Zip Codes'!$S$3,IF(G6959&lt;='State Zip Codes'!$T$4,'State Zip Codes'!$T$3,"OUT OF TERRITORY"))))),$U$3)</f>
        <v>Zone 5</v>
      </c>
    </row>
    <row r="6960" spans="1:8" x14ac:dyDescent="0.25">
      <c r="A6960" t="s">
        <v>374</v>
      </c>
      <c r="B6960">
        <v>45883</v>
      </c>
      <c r="C6960" t="str">
        <f t="shared" si="108"/>
        <v>45883</v>
      </c>
      <c r="D6960" t="s">
        <v>360</v>
      </c>
      <c r="E6960" t="s">
        <v>1994</v>
      </c>
      <c r="F6960" t="s">
        <v>4705</v>
      </c>
      <c r="G6960" s="144">
        <v>90.720193739999999</v>
      </c>
      <c r="H6960" t="str">
        <f>IF(VLOOKUP(A6960,$J$4:$K$19,2)="Y",IF(G6960&lt;='State Zip Codes'!$P$4,'State Zip Codes'!$P$3,IF(G6960&lt;='State Zip Codes'!$Q$4,'State Zip Codes'!$Q$3,IF(G6960&lt;='State Zip Codes'!$R$4,'State Zip Codes'!$R$3,IF(G6960&lt;='State Zip Codes'!$S$4,'State Zip Codes'!$S$3,IF(G6960&lt;='State Zip Codes'!$T$4,'State Zip Codes'!$T$3,"OUT OF TERRITORY"))))),$U$3)</f>
        <v>Zone 5</v>
      </c>
    </row>
    <row r="6961" spans="1:8" x14ac:dyDescent="0.25">
      <c r="A6961" t="s">
        <v>374</v>
      </c>
      <c r="B6961">
        <v>43123</v>
      </c>
      <c r="C6961" t="str">
        <f t="shared" si="108"/>
        <v>43123</v>
      </c>
      <c r="D6961" t="s">
        <v>360</v>
      </c>
      <c r="E6961" t="s">
        <v>8</v>
      </c>
      <c r="F6961" t="s">
        <v>3668</v>
      </c>
      <c r="G6961" s="144">
        <v>90.720193739999999</v>
      </c>
      <c r="H6961" t="str">
        <f>IF(VLOOKUP(A6961,$J$4:$K$19,2)="Y",IF(G6961&lt;='State Zip Codes'!$P$4,'State Zip Codes'!$P$3,IF(G6961&lt;='State Zip Codes'!$Q$4,'State Zip Codes'!$Q$3,IF(G6961&lt;='State Zip Codes'!$R$4,'State Zip Codes'!$R$3,IF(G6961&lt;='State Zip Codes'!$S$4,'State Zip Codes'!$S$3,IF(G6961&lt;='State Zip Codes'!$T$4,'State Zip Codes'!$T$3,"OUT OF TERRITORY"))))),$U$3)</f>
        <v>Zone 5</v>
      </c>
    </row>
    <row r="6962" spans="1:8" x14ac:dyDescent="0.25">
      <c r="A6962" t="s">
        <v>374</v>
      </c>
      <c r="B6962">
        <v>45653</v>
      </c>
      <c r="C6962" t="str">
        <f t="shared" si="108"/>
        <v>45653</v>
      </c>
      <c r="D6962" t="s">
        <v>360</v>
      </c>
      <c r="E6962" t="s">
        <v>4674</v>
      </c>
      <c r="F6962" t="s">
        <v>4706</v>
      </c>
      <c r="G6962" s="144">
        <v>90.720193739999999</v>
      </c>
      <c r="H6962" t="str">
        <f>IF(VLOOKUP(A6962,$J$4:$K$19,2)="Y",IF(G6962&lt;='State Zip Codes'!$P$4,'State Zip Codes'!$P$3,IF(G6962&lt;='State Zip Codes'!$Q$4,'State Zip Codes'!$Q$3,IF(G6962&lt;='State Zip Codes'!$R$4,'State Zip Codes'!$R$3,IF(G6962&lt;='State Zip Codes'!$S$4,'State Zip Codes'!$S$3,IF(G6962&lt;='State Zip Codes'!$T$4,'State Zip Codes'!$T$3,"OUT OF TERRITORY"))))),$U$3)</f>
        <v>Zone 5</v>
      </c>
    </row>
    <row r="6963" spans="1:8" x14ac:dyDescent="0.25">
      <c r="A6963" t="s">
        <v>374</v>
      </c>
      <c r="B6963">
        <v>43119</v>
      </c>
      <c r="C6963" t="str">
        <f t="shared" si="108"/>
        <v>43119</v>
      </c>
      <c r="D6963" t="s">
        <v>360</v>
      </c>
      <c r="E6963" t="s">
        <v>8</v>
      </c>
      <c r="F6963" t="s">
        <v>4707</v>
      </c>
      <c r="G6963" s="144">
        <v>90.720193739999999</v>
      </c>
      <c r="H6963" t="str">
        <f>IF(VLOOKUP(A6963,$J$4:$K$19,2)="Y",IF(G6963&lt;='State Zip Codes'!$P$4,'State Zip Codes'!$P$3,IF(G6963&lt;='State Zip Codes'!$Q$4,'State Zip Codes'!$Q$3,IF(G6963&lt;='State Zip Codes'!$R$4,'State Zip Codes'!$R$3,IF(G6963&lt;='State Zip Codes'!$S$4,'State Zip Codes'!$S$3,IF(G6963&lt;='State Zip Codes'!$T$4,'State Zip Codes'!$T$3,"OUT OF TERRITORY"))))),$U$3)</f>
        <v>Zone 5</v>
      </c>
    </row>
    <row r="6964" spans="1:8" x14ac:dyDescent="0.25">
      <c r="A6964" t="s">
        <v>374</v>
      </c>
      <c r="B6964">
        <v>45340</v>
      </c>
      <c r="C6964" t="str">
        <f t="shared" si="108"/>
        <v>45340</v>
      </c>
      <c r="D6964" t="s">
        <v>360</v>
      </c>
      <c r="E6964" t="s">
        <v>2072</v>
      </c>
      <c r="F6964" t="s">
        <v>4708</v>
      </c>
      <c r="G6964" s="144">
        <v>90.720193739999999</v>
      </c>
      <c r="H6964" t="str">
        <f>IF(VLOOKUP(A6964,$J$4:$K$19,2)="Y",IF(G6964&lt;='State Zip Codes'!$P$4,'State Zip Codes'!$P$3,IF(G6964&lt;='State Zip Codes'!$Q$4,'State Zip Codes'!$Q$3,IF(G6964&lt;='State Zip Codes'!$R$4,'State Zip Codes'!$R$3,IF(G6964&lt;='State Zip Codes'!$S$4,'State Zip Codes'!$S$3,IF(G6964&lt;='State Zip Codes'!$T$4,'State Zip Codes'!$T$3,"OUT OF TERRITORY"))))),$U$3)</f>
        <v>Zone 5</v>
      </c>
    </row>
    <row r="6965" spans="1:8" x14ac:dyDescent="0.25">
      <c r="A6965" t="s">
        <v>374</v>
      </c>
      <c r="B6965">
        <v>45302</v>
      </c>
      <c r="C6965" t="str">
        <f t="shared" si="108"/>
        <v>45302</v>
      </c>
      <c r="D6965" t="s">
        <v>360</v>
      </c>
      <c r="E6965" t="s">
        <v>2072</v>
      </c>
      <c r="F6965" t="s">
        <v>2484</v>
      </c>
      <c r="G6965" s="144">
        <v>90.720193739999999</v>
      </c>
      <c r="H6965" t="str">
        <f>IF(VLOOKUP(A6965,$J$4:$K$19,2)="Y",IF(G6965&lt;='State Zip Codes'!$P$4,'State Zip Codes'!$P$3,IF(G6965&lt;='State Zip Codes'!$Q$4,'State Zip Codes'!$Q$3,IF(G6965&lt;='State Zip Codes'!$R$4,'State Zip Codes'!$R$3,IF(G6965&lt;='State Zip Codes'!$S$4,'State Zip Codes'!$S$3,IF(G6965&lt;='State Zip Codes'!$T$4,'State Zip Codes'!$T$3,"OUT OF TERRITORY"))))),$U$3)</f>
        <v>Zone 5</v>
      </c>
    </row>
    <row r="6966" spans="1:8" x14ac:dyDescent="0.25">
      <c r="A6966" t="s">
        <v>374</v>
      </c>
      <c r="B6966">
        <v>45673</v>
      </c>
      <c r="C6966" t="str">
        <f t="shared" si="108"/>
        <v>45673</v>
      </c>
      <c r="D6966" t="s">
        <v>360</v>
      </c>
      <c r="E6966" t="s">
        <v>4671</v>
      </c>
      <c r="F6966" t="s">
        <v>4709</v>
      </c>
      <c r="G6966" s="144">
        <v>91.34156492999999</v>
      </c>
      <c r="H6966" t="str">
        <f>IF(VLOOKUP(A6966,$J$4:$K$19,2)="Y",IF(G6966&lt;='State Zip Codes'!$P$4,'State Zip Codes'!$P$3,IF(G6966&lt;='State Zip Codes'!$Q$4,'State Zip Codes'!$Q$3,IF(G6966&lt;='State Zip Codes'!$R$4,'State Zip Codes'!$R$3,IF(G6966&lt;='State Zip Codes'!$S$4,'State Zip Codes'!$S$3,IF(G6966&lt;='State Zip Codes'!$T$4,'State Zip Codes'!$T$3,"OUT OF TERRITORY"))))),$U$3)</f>
        <v>Zone 5</v>
      </c>
    </row>
    <row r="6967" spans="1:8" x14ac:dyDescent="0.25">
      <c r="A6967" t="s">
        <v>374</v>
      </c>
      <c r="B6967">
        <v>43060</v>
      </c>
      <c r="C6967" t="str">
        <f t="shared" si="108"/>
        <v>43060</v>
      </c>
      <c r="D6967" t="s">
        <v>360</v>
      </c>
      <c r="E6967" t="s">
        <v>1786</v>
      </c>
      <c r="F6967" t="s">
        <v>4710</v>
      </c>
      <c r="G6967" s="144">
        <v>91.962936119999995</v>
      </c>
      <c r="H6967" t="str">
        <f>IF(VLOOKUP(A6967,$J$4:$K$19,2)="Y",IF(G6967&lt;='State Zip Codes'!$P$4,'State Zip Codes'!$P$3,IF(G6967&lt;='State Zip Codes'!$Q$4,'State Zip Codes'!$Q$3,IF(G6967&lt;='State Zip Codes'!$R$4,'State Zip Codes'!$R$3,IF(G6967&lt;='State Zip Codes'!$S$4,'State Zip Codes'!$S$3,IF(G6967&lt;='State Zip Codes'!$T$4,'State Zip Codes'!$T$3,"OUT OF TERRITORY"))))),$U$3)</f>
        <v>Zone 5</v>
      </c>
    </row>
    <row r="6968" spans="1:8" x14ac:dyDescent="0.25">
      <c r="A6968" t="s">
        <v>374</v>
      </c>
      <c r="B6968">
        <v>45644</v>
      </c>
      <c r="C6968" t="str">
        <f t="shared" si="108"/>
        <v>45644</v>
      </c>
      <c r="D6968" t="s">
        <v>360</v>
      </c>
      <c r="E6968" t="s">
        <v>4671</v>
      </c>
      <c r="F6968" t="s">
        <v>1395</v>
      </c>
      <c r="G6968" s="144">
        <v>91.962936119999995</v>
      </c>
      <c r="H6968" t="str">
        <f>IF(VLOOKUP(A6968,$J$4:$K$19,2)="Y",IF(G6968&lt;='State Zip Codes'!$P$4,'State Zip Codes'!$P$3,IF(G6968&lt;='State Zip Codes'!$Q$4,'State Zip Codes'!$Q$3,IF(G6968&lt;='State Zip Codes'!$R$4,'State Zip Codes'!$R$3,IF(G6968&lt;='State Zip Codes'!$S$4,'State Zip Codes'!$S$3,IF(G6968&lt;='State Zip Codes'!$T$4,'State Zip Codes'!$T$3,"OUT OF TERRITORY"))))),$U$3)</f>
        <v>Zone 5</v>
      </c>
    </row>
    <row r="6969" spans="1:8" x14ac:dyDescent="0.25">
      <c r="A6969" t="s">
        <v>374</v>
      </c>
      <c r="B6969">
        <v>43045</v>
      </c>
      <c r="C6969" t="str">
        <f t="shared" si="108"/>
        <v>43045</v>
      </c>
      <c r="D6969" t="s">
        <v>360</v>
      </c>
      <c r="E6969" t="s">
        <v>996</v>
      </c>
      <c r="F6969" t="s">
        <v>4711</v>
      </c>
      <c r="G6969" s="144">
        <v>92.58430731</v>
      </c>
      <c r="H6969" t="str">
        <f>IF(VLOOKUP(A6969,$J$4:$K$19,2)="Y",IF(G6969&lt;='State Zip Codes'!$P$4,'State Zip Codes'!$P$3,IF(G6969&lt;='State Zip Codes'!$Q$4,'State Zip Codes'!$Q$3,IF(G6969&lt;='State Zip Codes'!$R$4,'State Zip Codes'!$R$3,IF(G6969&lt;='State Zip Codes'!$S$4,'State Zip Codes'!$S$3,IF(G6969&lt;='State Zip Codes'!$T$4,'State Zip Codes'!$T$3,"OUT OF TERRITORY"))))),$U$3)</f>
        <v>Zone 5</v>
      </c>
    </row>
    <row r="6970" spans="1:8" x14ac:dyDescent="0.25">
      <c r="A6970" t="s">
        <v>374</v>
      </c>
      <c r="B6970">
        <v>43103</v>
      </c>
      <c r="C6970" t="str">
        <f t="shared" si="108"/>
        <v>43103</v>
      </c>
      <c r="D6970" t="s">
        <v>360</v>
      </c>
      <c r="E6970" t="s">
        <v>4682</v>
      </c>
      <c r="F6970" t="s">
        <v>4712</v>
      </c>
      <c r="G6970" s="144">
        <v>93.205678499999991</v>
      </c>
      <c r="H6970" t="str">
        <f>IF(VLOOKUP(A6970,$J$4:$K$19,2)="Y",IF(G6970&lt;='State Zip Codes'!$P$4,'State Zip Codes'!$P$3,IF(G6970&lt;='State Zip Codes'!$Q$4,'State Zip Codes'!$Q$3,IF(G6970&lt;='State Zip Codes'!$R$4,'State Zip Codes'!$R$3,IF(G6970&lt;='State Zip Codes'!$S$4,'State Zip Codes'!$S$3,IF(G6970&lt;='State Zip Codes'!$T$4,'State Zip Codes'!$T$3,"OUT OF TERRITORY"))))),$U$3)</f>
        <v>Zone 5</v>
      </c>
    </row>
    <row r="6971" spans="1:8" x14ac:dyDescent="0.25">
      <c r="A6971" t="s">
        <v>374</v>
      </c>
      <c r="B6971">
        <v>45846</v>
      </c>
      <c r="C6971" t="str">
        <f t="shared" si="108"/>
        <v>45846</v>
      </c>
      <c r="D6971" t="s">
        <v>360</v>
      </c>
      <c r="E6971" t="s">
        <v>1994</v>
      </c>
      <c r="F6971" t="s">
        <v>4713</v>
      </c>
      <c r="G6971" s="144">
        <v>93.827049689999996</v>
      </c>
      <c r="H6971" t="str">
        <f>IF(VLOOKUP(A6971,$J$4:$K$19,2)="Y",IF(G6971&lt;='State Zip Codes'!$P$4,'State Zip Codes'!$P$3,IF(G6971&lt;='State Zip Codes'!$Q$4,'State Zip Codes'!$Q$3,IF(G6971&lt;='State Zip Codes'!$R$4,'State Zip Codes'!$R$3,IF(G6971&lt;='State Zip Codes'!$S$4,'State Zip Codes'!$S$3,IF(G6971&lt;='State Zip Codes'!$T$4,'State Zip Codes'!$T$3,"OUT OF TERRITORY"))))),$U$3)</f>
        <v>Zone 5</v>
      </c>
    </row>
    <row r="6972" spans="1:8" x14ac:dyDescent="0.25">
      <c r="A6972" t="s">
        <v>374</v>
      </c>
      <c r="B6972">
        <v>45869</v>
      </c>
      <c r="C6972" t="str">
        <f t="shared" si="108"/>
        <v>45869</v>
      </c>
      <c r="D6972" t="s">
        <v>360</v>
      </c>
      <c r="E6972" t="s">
        <v>4699</v>
      </c>
      <c r="F6972" t="s">
        <v>4714</v>
      </c>
      <c r="G6972" s="144">
        <v>93.827049689999996</v>
      </c>
      <c r="H6972" t="str">
        <f>IF(VLOOKUP(A6972,$J$4:$K$19,2)="Y",IF(G6972&lt;='State Zip Codes'!$P$4,'State Zip Codes'!$P$3,IF(G6972&lt;='State Zip Codes'!$Q$4,'State Zip Codes'!$Q$3,IF(G6972&lt;='State Zip Codes'!$R$4,'State Zip Codes'!$R$3,IF(G6972&lt;='State Zip Codes'!$S$4,'State Zip Codes'!$S$3,IF(G6972&lt;='State Zip Codes'!$T$4,'State Zip Codes'!$T$3,"OUT OF TERRITORY"))))),$U$3)</f>
        <v>Zone 5</v>
      </c>
    </row>
    <row r="6973" spans="1:8" x14ac:dyDescent="0.25">
      <c r="A6973" t="s">
        <v>374</v>
      </c>
      <c r="B6973">
        <v>43228</v>
      </c>
      <c r="C6973" t="str">
        <f t="shared" si="108"/>
        <v>43228</v>
      </c>
      <c r="D6973" t="s">
        <v>360</v>
      </c>
      <c r="E6973" t="s">
        <v>8</v>
      </c>
      <c r="F6973" t="s">
        <v>2569</v>
      </c>
      <c r="G6973" s="144">
        <v>94.44842088</v>
      </c>
      <c r="H6973" t="str">
        <f>IF(VLOOKUP(A6973,$J$4:$K$19,2)="Y",IF(G6973&lt;='State Zip Codes'!$P$4,'State Zip Codes'!$P$3,IF(G6973&lt;='State Zip Codes'!$Q$4,'State Zip Codes'!$Q$3,IF(G6973&lt;='State Zip Codes'!$R$4,'State Zip Codes'!$R$3,IF(G6973&lt;='State Zip Codes'!$S$4,'State Zip Codes'!$S$3,IF(G6973&lt;='State Zip Codes'!$T$4,'State Zip Codes'!$T$3,"OUT OF TERRITORY"))))),$U$3)</f>
        <v>Zone 5</v>
      </c>
    </row>
    <row r="6974" spans="1:8" x14ac:dyDescent="0.25">
      <c r="A6974" t="s">
        <v>374</v>
      </c>
      <c r="B6974">
        <v>45306</v>
      </c>
      <c r="C6974" t="str">
        <f t="shared" si="108"/>
        <v>45306</v>
      </c>
      <c r="D6974" t="s">
        <v>360</v>
      </c>
      <c r="E6974" t="s">
        <v>2072</v>
      </c>
      <c r="F6974" t="s">
        <v>4715</v>
      </c>
      <c r="G6974" s="144">
        <v>95.069792069999991</v>
      </c>
      <c r="H6974" t="str">
        <f>IF(VLOOKUP(A6974,$J$4:$K$19,2)="Y",IF(G6974&lt;='State Zip Codes'!$P$4,'State Zip Codes'!$P$3,IF(G6974&lt;='State Zip Codes'!$Q$4,'State Zip Codes'!$Q$3,IF(G6974&lt;='State Zip Codes'!$R$4,'State Zip Codes'!$R$3,IF(G6974&lt;='State Zip Codes'!$S$4,'State Zip Codes'!$S$3,IF(G6974&lt;='State Zip Codes'!$T$4,'State Zip Codes'!$T$3,"OUT OF TERRITORY"))))),$U$3)</f>
        <v>Zone 5</v>
      </c>
    </row>
    <row r="6975" spans="1:8" x14ac:dyDescent="0.25">
      <c r="A6975" t="s">
        <v>374</v>
      </c>
      <c r="B6975">
        <v>45334</v>
      </c>
      <c r="C6975" t="str">
        <f t="shared" si="108"/>
        <v>45334</v>
      </c>
      <c r="D6975" t="s">
        <v>360</v>
      </c>
      <c r="E6975" t="s">
        <v>2072</v>
      </c>
      <c r="F6975" t="s">
        <v>4716</v>
      </c>
      <c r="G6975" s="144">
        <v>95.069792069999991</v>
      </c>
      <c r="H6975" t="str">
        <f>IF(VLOOKUP(A6975,$J$4:$K$19,2)="Y",IF(G6975&lt;='State Zip Codes'!$P$4,'State Zip Codes'!$P$3,IF(G6975&lt;='State Zip Codes'!$Q$4,'State Zip Codes'!$Q$3,IF(G6975&lt;='State Zip Codes'!$R$4,'State Zip Codes'!$R$3,IF(G6975&lt;='State Zip Codes'!$S$4,'State Zip Codes'!$S$3,IF(G6975&lt;='State Zip Codes'!$T$4,'State Zip Codes'!$T$3,"OUT OF TERRITORY"))))),$U$3)</f>
        <v>Zone 5</v>
      </c>
    </row>
    <row r="6976" spans="1:8" x14ac:dyDescent="0.25">
      <c r="A6976" t="s">
        <v>374</v>
      </c>
      <c r="B6976">
        <v>43137</v>
      </c>
      <c r="C6976" t="str">
        <f t="shared" si="108"/>
        <v>43137</v>
      </c>
      <c r="D6976" t="s">
        <v>360</v>
      </c>
      <c r="E6976" t="s">
        <v>8</v>
      </c>
      <c r="F6976" t="s">
        <v>4717</v>
      </c>
      <c r="G6976" s="144">
        <v>95.069792069999991</v>
      </c>
      <c r="H6976" t="str">
        <f>IF(VLOOKUP(A6976,$J$4:$K$19,2)="Y",IF(G6976&lt;='State Zip Codes'!$P$4,'State Zip Codes'!$P$3,IF(G6976&lt;='State Zip Codes'!$Q$4,'State Zip Codes'!$Q$3,IF(G6976&lt;='State Zip Codes'!$R$4,'State Zip Codes'!$R$3,IF(G6976&lt;='State Zip Codes'!$S$4,'State Zip Codes'!$S$3,IF(G6976&lt;='State Zip Codes'!$T$4,'State Zip Codes'!$T$3,"OUT OF TERRITORY"))))),$U$3)</f>
        <v>Zone 5</v>
      </c>
    </row>
    <row r="6977" spans="1:8" x14ac:dyDescent="0.25">
      <c r="A6977" t="s">
        <v>374</v>
      </c>
      <c r="B6977">
        <v>43064</v>
      </c>
      <c r="C6977" t="str">
        <f t="shared" si="108"/>
        <v>43064</v>
      </c>
      <c r="D6977" t="s">
        <v>360</v>
      </c>
      <c r="E6977" t="s">
        <v>1071</v>
      </c>
      <c r="F6977" t="s">
        <v>4718</v>
      </c>
      <c r="G6977" s="144">
        <v>95.691163259999996</v>
      </c>
      <c r="H6977" t="str">
        <f>IF(VLOOKUP(A6977,$J$4:$K$19,2)="Y",IF(G6977&lt;='State Zip Codes'!$P$4,'State Zip Codes'!$P$3,IF(G6977&lt;='State Zip Codes'!$Q$4,'State Zip Codes'!$Q$3,IF(G6977&lt;='State Zip Codes'!$R$4,'State Zip Codes'!$R$3,IF(G6977&lt;='State Zip Codes'!$S$4,'State Zip Codes'!$S$3,IF(G6977&lt;='State Zip Codes'!$T$4,'State Zip Codes'!$T$3,"OUT OF TERRITORY"))))),$U$3)</f>
        <v>Zone 5</v>
      </c>
    </row>
    <row r="6978" spans="1:8" x14ac:dyDescent="0.25">
      <c r="A6978" t="s">
        <v>374</v>
      </c>
      <c r="B6978">
        <v>45694</v>
      </c>
      <c r="C6978" t="str">
        <f t="shared" si="108"/>
        <v>45694</v>
      </c>
      <c r="D6978" t="s">
        <v>360</v>
      </c>
      <c r="E6978" t="s">
        <v>4674</v>
      </c>
      <c r="F6978" t="s">
        <v>4719</v>
      </c>
      <c r="G6978" s="144">
        <v>95.691163259999996</v>
      </c>
      <c r="H6978" t="str">
        <f>IF(VLOOKUP(A6978,$J$4:$K$19,2)="Y",IF(G6978&lt;='State Zip Codes'!$P$4,'State Zip Codes'!$P$3,IF(G6978&lt;='State Zip Codes'!$Q$4,'State Zip Codes'!$Q$3,IF(G6978&lt;='State Zip Codes'!$R$4,'State Zip Codes'!$R$3,IF(G6978&lt;='State Zip Codes'!$S$4,'State Zip Codes'!$S$3,IF(G6978&lt;='State Zip Codes'!$T$4,'State Zip Codes'!$T$3,"OUT OF TERRITORY"))))),$U$3)</f>
        <v>Zone 5</v>
      </c>
    </row>
    <row r="6979" spans="1:8" x14ac:dyDescent="0.25">
      <c r="A6979" t="s">
        <v>374</v>
      </c>
      <c r="B6979">
        <v>43026</v>
      </c>
      <c r="C6979" t="str">
        <f t="shared" si="108"/>
        <v>43026</v>
      </c>
      <c r="D6979" t="s">
        <v>360</v>
      </c>
      <c r="E6979" t="s">
        <v>8</v>
      </c>
      <c r="F6979" t="s">
        <v>1055</v>
      </c>
      <c r="G6979" s="144">
        <v>95.691163259999996</v>
      </c>
      <c r="H6979" t="str">
        <f>IF(VLOOKUP(A6979,$J$4:$K$19,2)="Y",IF(G6979&lt;='State Zip Codes'!$P$4,'State Zip Codes'!$P$3,IF(G6979&lt;='State Zip Codes'!$Q$4,'State Zip Codes'!$Q$3,IF(G6979&lt;='State Zip Codes'!$R$4,'State Zip Codes'!$R$3,IF(G6979&lt;='State Zip Codes'!$S$4,'State Zip Codes'!$S$3,IF(G6979&lt;='State Zip Codes'!$T$4,'State Zip Codes'!$T$3,"OUT OF TERRITORY"))))),$U$3)</f>
        <v>Zone 5</v>
      </c>
    </row>
    <row r="6980" spans="1:8" x14ac:dyDescent="0.25">
      <c r="A6980" t="s">
        <v>374</v>
      </c>
      <c r="B6980">
        <v>45647</v>
      </c>
      <c r="C6980" t="str">
        <f t="shared" si="108"/>
        <v>45647</v>
      </c>
      <c r="D6980" t="s">
        <v>360</v>
      </c>
      <c r="E6980" t="s">
        <v>4671</v>
      </c>
      <c r="F6980" t="s">
        <v>4720</v>
      </c>
      <c r="G6980" s="144">
        <v>95.691163259999996</v>
      </c>
      <c r="H6980" t="str">
        <f>IF(VLOOKUP(A6980,$J$4:$K$19,2)="Y",IF(G6980&lt;='State Zip Codes'!$P$4,'State Zip Codes'!$P$3,IF(G6980&lt;='State Zip Codes'!$Q$4,'State Zip Codes'!$Q$3,IF(G6980&lt;='State Zip Codes'!$R$4,'State Zip Codes'!$R$3,IF(G6980&lt;='State Zip Codes'!$S$4,'State Zip Codes'!$S$3,IF(G6980&lt;='State Zip Codes'!$T$4,'State Zip Codes'!$T$3,"OUT OF TERRITORY"))))),$U$3)</f>
        <v>Zone 5</v>
      </c>
    </row>
    <row r="6981" spans="1:8" x14ac:dyDescent="0.25">
      <c r="A6981" t="s">
        <v>374</v>
      </c>
      <c r="B6981">
        <v>43360</v>
      </c>
      <c r="C6981" t="str">
        <f t="shared" ref="C6981:C7044" si="109">TRIM(CLEAN(B6981))</f>
        <v>43360</v>
      </c>
      <c r="D6981" t="s">
        <v>360</v>
      </c>
      <c r="E6981" t="s">
        <v>559</v>
      </c>
      <c r="F6981" t="s">
        <v>4721</v>
      </c>
      <c r="G6981" s="144">
        <v>95.691163259999996</v>
      </c>
      <c r="H6981" t="str">
        <f>IF(VLOOKUP(A6981,$J$4:$K$19,2)="Y",IF(G6981&lt;='State Zip Codes'!$P$4,'State Zip Codes'!$P$3,IF(G6981&lt;='State Zip Codes'!$Q$4,'State Zip Codes'!$Q$3,IF(G6981&lt;='State Zip Codes'!$R$4,'State Zip Codes'!$R$3,IF(G6981&lt;='State Zip Codes'!$S$4,'State Zip Codes'!$S$3,IF(G6981&lt;='State Zip Codes'!$T$4,'State Zip Codes'!$T$3,"OUT OF TERRITORY"))))),$U$3)</f>
        <v>Zone 5</v>
      </c>
    </row>
    <row r="6982" spans="1:8" x14ac:dyDescent="0.25">
      <c r="A6982" t="s">
        <v>374</v>
      </c>
      <c r="B6982">
        <v>43204</v>
      </c>
      <c r="C6982" t="str">
        <f t="shared" si="109"/>
        <v>43204</v>
      </c>
      <c r="D6982" t="s">
        <v>360</v>
      </c>
      <c r="E6982" t="s">
        <v>8</v>
      </c>
      <c r="F6982" t="s">
        <v>2569</v>
      </c>
      <c r="G6982" s="144">
        <v>96.312534450000001</v>
      </c>
      <c r="H6982" t="str">
        <f>IF(VLOOKUP(A6982,$J$4:$K$19,2)="Y",IF(G6982&lt;='State Zip Codes'!$P$4,'State Zip Codes'!$P$3,IF(G6982&lt;='State Zip Codes'!$Q$4,'State Zip Codes'!$Q$3,IF(G6982&lt;='State Zip Codes'!$R$4,'State Zip Codes'!$R$3,IF(G6982&lt;='State Zip Codes'!$S$4,'State Zip Codes'!$S$3,IF(G6982&lt;='State Zip Codes'!$T$4,'State Zip Codes'!$T$3,"OUT OF TERRITORY"))))),$U$3)</f>
        <v>Zone 5</v>
      </c>
    </row>
    <row r="6983" spans="1:8" x14ac:dyDescent="0.25">
      <c r="A6983" t="s">
        <v>374</v>
      </c>
      <c r="B6983">
        <v>43223</v>
      </c>
      <c r="C6983" t="str">
        <f t="shared" si="109"/>
        <v>43223</v>
      </c>
      <c r="D6983" t="s">
        <v>360</v>
      </c>
      <c r="E6983" t="s">
        <v>8</v>
      </c>
      <c r="F6983" t="s">
        <v>2569</v>
      </c>
      <c r="G6983" s="144">
        <v>96.312534450000001</v>
      </c>
      <c r="H6983" t="str">
        <f>IF(VLOOKUP(A6983,$J$4:$K$19,2)="Y",IF(G6983&lt;='State Zip Codes'!$P$4,'State Zip Codes'!$P$3,IF(G6983&lt;='State Zip Codes'!$Q$4,'State Zip Codes'!$Q$3,IF(G6983&lt;='State Zip Codes'!$R$4,'State Zip Codes'!$R$3,IF(G6983&lt;='State Zip Codes'!$S$4,'State Zip Codes'!$S$3,IF(G6983&lt;='State Zip Codes'!$T$4,'State Zip Codes'!$T$3,"OUT OF TERRITORY"))))),$U$3)</f>
        <v>Zone 5</v>
      </c>
    </row>
    <row r="6984" spans="1:8" x14ac:dyDescent="0.25">
      <c r="A6984" t="s">
        <v>374</v>
      </c>
      <c r="B6984">
        <v>45828</v>
      </c>
      <c r="C6984" t="str">
        <f t="shared" si="109"/>
        <v>45828</v>
      </c>
      <c r="D6984" t="s">
        <v>360</v>
      </c>
      <c r="E6984" t="s">
        <v>1994</v>
      </c>
      <c r="F6984" t="s">
        <v>4722</v>
      </c>
      <c r="G6984" s="144">
        <v>96.933905639999992</v>
      </c>
      <c r="H6984" t="str">
        <f>IF(VLOOKUP(A6984,$J$4:$K$19,2)="Y",IF(G6984&lt;='State Zip Codes'!$P$4,'State Zip Codes'!$P$3,IF(G6984&lt;='State Zip Codes'!$Q$4,'State Zip Codes'!$Q$3,IF(G6984&lt;='State Zip Codes'!$R$4,'State Zip Codes'!$R$3,IF(G6984&lt;='State Zip Codes'!$S$4,'State Zip Codes'!$S$3,IF(G6984&lt;='State Zip Codes'!$T$4,'State Zip Codes'!$T$3,"OUT OF TERRITORY"))))),$U$3)</f>
        <v>Zone 5</v>
      </c>
    </row>
    <row r="6985" spans="1:8" x14ac:dyDescent="0.25">
      <c r="A6985" t="s">
        <v>374</v>
      </c>
      <c r="B6985">
        <v>43311</v>
      </c>
      <c r="C6985" t="str">
        <f t="shared" si="109"/>
        <v>43311</v>
      </c>
      <c r="D6985" t="s">
        <v>360</v>
      </c>
      <c r="E6985" t="s">
        <v>559</v>
      </c>
      <c r="F6985" t="s">
        <v>4723</v>
      </c>
      <c r="G6985" s="144">
        <v>96.933905639999992</v>
      </c>
      <c r="H6985" t="str">
        <f>IF(VLOOKUP(A6985,$J$4:$K$19,2)="Y",IF(G6985&lt;='State Zip Codes'!$P$4,'State Zip Codes'!$P$3,IF(G6985&lt;='State Zip Codes'!$Q$4,'State Zip Codes'!$Q$3,IF(G6985&lt;='State Zip Codes'!$R$4,'State Zip Codes'!$R$3,IF(G6985&lt;='State Zip Codes'!$S$4,'State Zip Codes'!$S$3,IF(G6985&lt;='State Zip Codes'!$T$4,'State Zip Codes'!$T$3,"OUT OF TERRITORY"))))),$U$3)</f>
        <v>Zone 5</v>
      </c>
    </row>
    <row r="6986" spans="1:8" x14ac:dyDescent="0.25">
      <c r="A6986" t="s">
        <v>374</v>
      </c>
      <c r="B6986">
        <v>43319</v>
      </c>
      <c r="C6986" t="str">
        <f t="shared" si="109"/>
        <v>43319</v>
      </c>
      <c r="D6986" t="s">
        <v>360</v>
      </c>
      <c r="E6986" t="s">
        <v>559</v>
      </c>
      <c r="F6986" t="s">
        <v>4724</v>
      </c>
      <c r="G6986" s="144">
        <v>96.933905639999992</v>
      </c>
      <c r="H6986" t="str">
        <f>IF(VLOOKUP(A6986,$J$4:$K$19,2)="Y",IF(G6986&lt;='State Zip Codes'!$P$4,'State Zip Codes'!$P$3,IF(G6986&lt;='State Zip Codes'!$Q$4,'State Zip Codes'!$Q$3,IF(G6986&lt;='State Zip Codes'!$R$4,'State Zip Codes'!$R$3,IF(G6986&lt;='State Zip Codes'!$S$4,'State Zip Codes'!$S$3,IF(G6986&lt;='State Zip Codes'!$T$4,'State Zip Codes'!$T$3,"OUT OF TERRITORY"))))),$U$3)</f>
        <v>Zone 5</v>
      </c>
    </row>
    <row r="6987" spans="1:8" x14ac:dyDescent="0.25">
      <c r="A6987" t="s">
        <v>374</v>
      </c>
      <c r="B6987">
        <v>43154</v>
      </c>
      <c r="C6987" t="str">
        <f t="shared" si="109"/>
        <v>43154</v>
      </c>
      <c r="D6987" t="s">
        <v>360</v>
      </c>
      <c r="E6987" t="s">
        <v>1275</v>
      </c>
      <c r="F6987" t="s">
        <v>4725</v>
      </c>
      <c r="G6987" s="144">
        <v>96.933905639999992</v>
      </c>
      <c r="H6987" t="str">
        <f>IF(VLOOKUP(A6987,$J$4:$K$19,2)="Y",IF(G6987&lt;='State Zip Codes'!$P$4,'State Zip Codes'!$P$3,IF(G6987&lt;='State Zip Codes'!$Q$4,'State Zip Codes'!$Q$3,IF(G6987&lt;='State Zip Codes'!$R$4,'State Zip Codes'!$R$3,IF(G6987&lt;='State Zip Codes'!$S$4,'State Zip Codes'!$S$3,IF(G6987&lt;='State Zip Codes'!$T$4,'State Zip Codes'!$T$3,"OUT OF TERRITORY"))))),$U$3)</f>
        <v>Zone 5</v>
      </c>
    </row>
    <row r="6988" spans="1:8" x14ac:dyDescent="0.25">
      <c r="A6988" t="s">
        <v>374</v>
      </c>
      <c r="B6988">
        <v>43194</v>
      </c>
      <c r="C6988" t="str">
        <f t="shared" si="109"/>
        <v>43194</v>
      </c>
      <c r="D6988" t="s">
        <v>360</v>
      </c>
      <c r="E6988" t="s">
        <v>8</v>
      </c>
      <c r="F6988" t="s">
        <v>4717</v>
      </c>
      <c r="G6988" s="144">
        <v>97.555276829999997</v>
      </c>
      <c r="H6988" t="str">
        <f>IF(VLOOKUP(A6988,$J$4:$K$19,2)="Y",IF(G6988&lt;='State Zip Codes'!$P$4,'State Zip Codes'!$P$3,IF(G6988&lt;='State Zip Codes'!$Q$4,'State Zip Codes'!$Q$3,IF(G6988&lt;='State Zip Codes'!$R$4,'State Zip Codes'!$R$3,IF(G6988&lt;='State Zip Codes'!$S$4,'State Zip Codes'!$S$3,IF(G6988&lt;='State Zip Codes'!$T$4,'State Zip Codes'!$T$3,"OUT OF TERRITORY"))))),$U$3)</f>
        <v>Zone 5</v>
      </c>
    </row>
    <row r="6989" spans="1:8" x14ac:dyDescent="0.25">
      <c r="A6989" t="s">
        <v>374</v>
      </c>
      <c r="B6989">
        <v>43217</v>
      </c>
      <c r="C6989" t="str">
        <f t="shared" si="109"/>
        <v>43217</v>
      </c>
      <c r="D6989" t="s">
        <v>360</v>
      </c>
      <c r="E6989" t="s">
        <v>8</v>
      </c>
      <c r="F6989" t="s">
        <v>2569</v>
      </c>
      <c r="G6989" s="144">
        <v>97.555276829999997</v>
      </c>
      <c r="H6989" t="str">
        <f>IF(VLOOKUP(A6989,$J$4:$K$19,2)="Y",IF(G6989&lt;='State Zip Codes'!$P$4,'State Zip Codes'!$P$3,IF(G6989&lt;='State Zip Codes'!$Q$4,'State Zip Codes'!$Q$3,IF(G6989&lt;='State Zip Codes'!$R$4,'State Zip Codes'!$R$3,IF(G6989&lt;='State Zip Codes'!$S$4,'State Zip Codes'!$S$3,IF(G6989&lt;='State Zip Codes'!$T$4,'State Zip Codes'!$T$3,"OUT OF TERRITORY"))))),$U$3)</f>
        <v>Zone 5</v>
      </c>
    </row>
    <row r="6990" spans="1:8" x14ac:dyDescent="0.25">
      <c r="A6990" t="s">
        <v>374</v>
      </c>
      <c r="B6990">
        <v>43333</v>
      </c>
      <c r="C6990" t="str">
        <f t="shared" si="109"/>
        <v>43333</v>
      </c>
      <c r="D6990" t="s">
        <v>360</v>
      </c>
      <c r="E6990" t="s">
        <v>559</v>
      </c>
      <c r="F6990" t="s">
        <v>2040</v>
      </c>
      <c r="G6990" s="144">
        <v>97.555276829999997</v>
      </c>
      <c r="H6990" t="str">
        <f>IF(VLOOKUP(A6990,$J$4:$K$19,2)="Y",IF(G6990&lt;='State Zip Codes'!$P$4,'State Zip Codes'!$P$3,IF(G6990&lt;='State Zip Codes'!$Q$4,'State Zip Codes'!$Q$3,IF(G6990&lt;='State Zip Codes'!$R$4,'State Zip Codes'!$R$3,IF(G6990&lt;='State Zip Codes'!$S$4,'State Zip Codes'!$S$3,IF(G6990&lt;='State Zip Codes'!$T$4,'State Zip Codes'!$T$3,"OUT OF TERRITORY"))))),$U$3)</f>
        <v>Zone 5</v>
      </c>
    </row>
    <row r="6991" spans="1:8" x14ac:dyDescent="0.25">
      <c r="A6991" t="s">
        <v>374</v>
      </c>
      <c r="B6991">
        <v>45629</v>
      </c>
      <c r="C6991" t="str">
        <f t="shared" si="109"/>
        <v>45629</v>
      </c>
      <c r="D6991" t="s">
        <v>360</v>
      </c>
      <c r="E6991" t="s">
        <v>4674</v>
      </c>
      <c r="F6991" t="s">
        <v>4726</v>
      </c>
      <c r="G6991" s="144">
        <v>98.176648019999988</v>
      </c>
      <c r="H6991" t="str">
        <f>IF(VLOOKUP(A6991,$J$4:$K$19,2)="Y",IF(G6991&lt;='State Zip Codes'!$P$4,'State Zip Codes'!$P$3,IF(G6991&lt;='State Zip Codes'!$Q$4,'State Zip Codes'!$Q$3,IF(G6991&lt;='State Zip Codes'!$R$4,'State Zip Codes'!$R$3,IF(G6991&lt;='State Zip Codes'!$S$4,'State Zip Codes'!$S$3,IF(G6991&lt;='State Zip Codes'!$T$4,'State Zip Codes'!$T$3,"OUT OF TERRITORY"))))),$U$3)</f>
        <v>Zone 5</v>
      </c>
    </row>
    <row r="6992" spans="1:8" x14ac:dyDescent="0.25">
      <c r="A6992" t="s">
        <v>374</v>
      </c>
      <c r="B6992">
        <v>45871</v>
      </c>
      <c r="C6992" t="str">
        <f t="shared" si="109"/>
        <v>45871</v>
      </c>
      <c r="D6992" t="s">
        <v>360</v>
      </c>
      <c r="E6992" t="s">
        <v>4699</v>
      </c>
      <c r="F6992" t="s">
        <v>4727</v>
      </c>
      <c r="G6992" s="144">
        <v>98.176648019999988</v>
      </c>
      <c r="H6992" t="str">
        <f>IF(VLOOKUP(A6992,$J$4:$K$19,2)="Y",IF(G6992&lt;='State Zip Codes'!$P$4,'State Zip Codes'!$P$3,IF(G6992&lt;='State Zip Codes'!$Q$4,'State Zip Codes'!$Q$3,IF(G6992&lt;='State Zip Codes'!$R$4,'State Zip Codes'!$R$3,IF(G6992&lt;='State Zip Codes'!$S$4,'State Zip Codes'!$S$3,IF(G6992&lt;='State Zip Codes'!$T$4,'State Zip Codes'!$T$3,"OUT OF TERRITORY"))))),$U$3)</f>
        <v>Zone 5</v>
      </c>
    </row>
    <row r="6993" spans="1:8" x14ac:dyDescent="0.25">
      <c r="A6993" t="s">
        <v>374</v>
      </c>
      <c r="B6993">
        <v>43222</v>
      </c>
      <c r="C6993" t="str">
        <f t="shared" si="109"/>
        <v>43222</v>
      </c>
      <c r="D6993" t="s">
        <v>360</v>
      </c>
      <c r="E6993" t="s">
        <v>8</v>
      </c>
      <c r="F6993" t="s">
        <v>2569</v>
      </c>
      <c r="G6993" s="144">
        <v>98.798019209999993</v>
      </c>
      <c r="H6993" t="str">
        <f>IF(VLOOKUP(A6993,$J$4:$K$19,2)="Y",IF(G6993&lt;='State Zip Codes'!$P$4,'State Zip Codes'!$P$3,IF(G6993&lt;='State Zip Codes'!$Q$4,'State Zip Codes'!$Q$3,IF(G6993&lt;='State Zip Codes'!$R$4,'State Zip Codes'!$R$3,IF(G6993&lt;='State Zip Codes'!$S$4,'State Zip Codes'!$S$3,IF(G6993&lt;='State Zip Codes'!$T$4,'State Zip Codes'!$T$3,"OUT OF TERRITORY"))))),$U$3)</f>
        <v>Zone 5</v>
      </c>
    </row>
    <row r="6994" spans="1:8" x14ac:dyDescent="0.25">
      <c r="A6994" t="s">
        <v>374</v>
      </c>
      <c r="B6994">
        <v>45672</v>
      </c>
      <c r="C6994" t="str">
        <f t="shared" si="109"/>
        <v>45672</v>
      </c>
      <c r="D6994" t="s">
        <v>360</v>
      </c>
      <c r="E6994" t="s">
        <v>4728</v>
      </c>
      <c r="F6994" t="s">
        <v>4729</v>
      </c>
      <c r="G6994" s="144">
        <v>98.798019209999993</v>
      </c>
      <c r="H6994" t="str">
        <f>IF(VLOOKUP(A6994,$J$4:$K$19,2)="Y",IF(G6994&lt;='State Zip Codes'!$P$4,'State Zip Codes'!$P$3,IF(G6994&lt;='State Zip Codes'!$Q$4,'State Zip Codes'!$Q$3,IF(G6994&lt;='State Zip Codes'!$R$4,'State Zip Codes'!$R$3,IF(G6994&lt;='State Zip Codes'!$S$4,'State Zip Codes'!$S$3,IF(G6994&lt;='State Zip Codes'!$T$4,'State Zip Codes'!$T$3,"OUT OF TERRITORY"))))),$U$3)</f>
        <v>Zone 5</v>
      </c>
    </row>
    <row r="6995" spans="1:8" x14ac:dyDescent="0.25">
      <c r="A6995" t="s">
        <v>374</v>
      </c>
      <c r="B6995">
        <v>43212</v>
      </c>
      <c r="C6995" t="str">
        <f t="shared" si="109"/>
        <v>43212</v>
      </c>
      <c r="D6995" t="s">
        <v>360</v>
      </c>
      <c r="E6995" t="s">
        <v>8</v>
      </c>
      <c r="F6995" t="s">
        <v>2569</v>
      </c>
      <c r="G6995" s="144">
        <v>99.419390399999997</v>
      </c>
      <c r="H6995" t="str">
        <f>IF(VLOOKUP(A6995,$J$4:$K$19,2)="Y",IF(G6995&lt;='State Zip Codes'!$P$4,'State Zip Codes'!$P$3,IF(G6995&lt;='State Zip Codes'!$Q$4,'State Zip Codes'!$Q$3,IF(G6995&lt;='State Zip Codes'!$R$4,'State Zip Codes'!$R$3,IF(G6995&lt;='State Zip Codes'!$S$4,'State Zip Codes'!$S$3,IF(G6995&lt;='State Zip Codes'!$T$4,'State Zip Codes'!$T$3,"OUT OF TERRITORY"))))),$U$3)</f>
        <v>Zone 5</v>
      </c>
    </row>
    <row r="6996" spans="1:8" x14ac:dyDescent="0.25">
      <c r="A6996" t="s">
        <v>374</v>
      </c>
      <c r="B6996">
        <v>43041</v>
      </c>
      <c r="C6996" t="str">
        <f t="shared" si="109"/>
        <v>43041</v>
      </c>
      <c r="D6996" t="s">
        <v>360</v>
      </c>
      <c r="E6996" t="s">
        <v>996</v>
      </c>
      <c r="F6996" t="s">
        <v>2770</v>
      </c>
      <c r="G6996" s="144">
        <v>99.419390399999997</v>
      </c>
      <c r="H6996" t="str">
        <f>IF(VLOOKUP(A6996,$J$4:$K$19,2)="Y",IF(G6996&lt;='State Zip Codes'!$P$4,'State Zip Codes'!$P$3,IF(G6996&lt;='State Zip Codes'!$Q$4,'State Zip Codes'!$Q$3,IF(G6996&lt;='State Zip Codes'!$R$4,'State Zip Codes'!$R$3,IF(G6996&lt;='State Zip Codes'!$S$4,'State Zip Codes'!$S$3,IF(G6996&lt;='State Zip Codes'!$T$4,'State Zip Codes'!$T$3,"OUT OF TERRITORY"))))),$U$3)</f>
        <v>Zone 5</v>
      </c>
    </row>
    <row r="6997" spans="1:8" x14ac:dyDescent="0.25">
      <c r="A6997" t="s">
        <v>374</v>
      </c>
      <c r="B6997">
        <v>43207</v>
      </c>
      <c r="C6997" t="str">
        <f t="shared" si="109"/>
        <v>43207</v>
      </c>
      <c r="D6997" t="s">
        <v>360</v>
      </c>
      <c r="E6997" t="s">
        <v>8</v>
      </c>
      <c r="F6997" t="s">
        <v>2569</v>
      </c>
      <c r="G6997" s="144">
        <v>99.419390399999997</v>
      </c>
      <c r="H6997" t="str">
        <f>IF(VLOOKUP(A6997,$J$4:$K$19,2)="Y",IF(G6997&lt;='State Zip Codes'!$P$4,'State Zip Codes'!$P$3,IF(G6997&lt;='State Zip Codes'!$Q$4,'State Zip Codes'!$Q$3,IF(G6997&lt;='State Zip Codes'!$R$4,'State Zip Codes'!$R$3,IF(G6997&lt;='State Zip Codes'!$S$4,'State Zip Codes'!$S$3,IF(G6997&lt;='State Zip Codes'!$T$4,'State Zip Codes'!$T$3,"OUT OF TERRITORY"))))),$U$3)</f>
        <v>Zone 5</v>
      </c>
    </row>
    <row r="6998" spans="1:8" x14ac:dyDescent="0.25">
      <c r="A6998" t="s">
        <v>374</v>
      </c>
      <c r="B6998">
        <v>43215</v>
      </c>
      <c r="C6998" t="str">
        <f t="shared" si="109"/>
        <v>43215</v>
      </c>
      <c r="D6998" t="s">
        <v>360</v>
      </c>
      <c r="E6998" t="s">
        <v>8</v>
      </c>
      <c r="F6998" t="s">
        <v>2569</v>
      </c>
      <c r="G6998" s="144">
        <v>99.419390399999997</v>
      </c>
      <c r="H6998" t="str">
        <f>IF(VLOOKUP(A6998,$J$4:$K$19,2)="Y",IF(G6998&lt;='State Zip Codes'!$P$4,'State Zip Codes'!$P$3,IF(G6998&lt;='State Zip Codes'!$Q$4,'State Zip Codes'!$Q$3,IF(G6998&lt;='State Zip Codes'!$R$4,'State Zip Codes'!$R$3,IF(G6998&lt;='State Zip Codes'!$S$4,'State Zip Codes'!$S$3,IF(G6998&lt;='State Zip Codes'!$T$4,'State Zip Codes'!$T$3,"OUT OF TERRITORY"))))),$U$3)</f>
        <v>Zone 5</v>
      </c>
    </row>
    <row r="6999" spans="1:8" x14ac:dyDescent="0.25">
      <c r="A6999" t="s">
        <v>374</v>
      </c>
      <c r="B6999">
        <v>45822</v>
      </c>
      <c r="C6999" t="str">
        <f t="shared" si="109"/>
        <v>45822</v>
      </c>
      <c r="D6999" t="s">
        <v>360</v>
      </c>
      <c r="E6999" t="s">
        <v>1994</v>
      </c>
      <c r="F6999" t="s">
        <v>4730</v>
      </c>
      <c r="G6999" s="144">
        <v>99.419390399999997</v>
      </c>
      <c r="H6999" t="str">
        <f>IF(VLOOKUP(A6999,$J$4:$K$19,2)="Y",IF(G6999&lt;='State Zip Codes'!$P$4,'State Zip Codes'!$P$3,IF(G6999&lt;='State Zip Codes'!$Q$4,'State Zip Codes'!$Q$3,IF(G6999&lt;='State Zip Codes'!$R$4,'State Zip Codes'!$R$3,IF(G6999&lt;='State Zip Codes'!$S$4,'State Zip Codes'!$S$3,IF(G6999&lt;='State Zip Codes'!$T$4,'State Zip Codes'!$T$3,"OUT OF TERRITORY"))))),$U$3)</f>
        <v>Zone 5</v>
      </c>
    </row>
    <row r="7000" spans="1:8" x14ac:dyDescent="0.25">
      <c r="A7000" t="s">
        <v>374</v>
      </c>
      <c r="B7000">
        <v>43221</v>
      </c>
      <c r="C7000" t="str">
        <f t="shared" si="109"/>
        <v>43221</v>
      </c>
      <c r="D7000" t="s">
        <v>360</v>
      </c>
      <c r="E7000" t="s">
        <v>8</v>
      </c>
      <c r="F7000" t="s">
        <v>2569</v>
      </c>
      <c r="G7000" s="144">
        <v>99.419390399999997</v>
      </c>
      <c r="H7000" t="str">
        <f>IF(VLOOKUP(A7000,$J$4:$K$19,2)="Y",IF(G7000&lt;='State Zip Codes'!$P$4,'State Zip Codes'!$P$3,IF(G7000&lt;='State Zip Codes'!$Q$4,'State Zip Codes'!$Q$3,IF(G7000&lt;='State Zip Codes'!$R$4,'State Zip Codes'!$R$3,IF(G7000&lt;='State Zip Codes'!$S$4,'State Zip Codes'!$S$3,IF(G7000&lt;='State Zip Codes'!$T$4,'State Zip Codes'!$T$3,"OUT OF TERRITORY"))))),$U$3)</f>
        <v>Zone 5</v>
      </c>
    </row>
    <row r="7001" spans="1:8" x14ac:dyDescent="0.25">
      <c r="A7001" t="s">
        <v>374</v>
      </c>
      <c r="B7001">
        <v>45682</v>
      </c>
      <c r="C7001" t="str">
        <f t="shared" si="109"/>
        <v>45682</v>
      </c>
      <c r="D7001" t="s">
        <v>360</v>
      </c>
      <c r="E7001" t="s">
        <v>4674</v>
      </c>
      <c r="F7001" t="s">
        <v>4731</v>
      </c>
      <c r="G7001" s="144">
        <v>100.04076158999999</v>
      </c>
      <c r="H7001" t="str">
        <f>IF(VLOOKUP(A7001,$J$4:$K$19,2)="Y",IF(G7001&lt;='State Zip Codes'!$P$4,'State Zip Codes'!$P$3,IF(G7001&lt;='State Zip Codes'!$Q$4,'State Zip Codes'!$Q$3,IF(G7001&lt;='State Zip Codes'!$R$4,'State Zip Codes'!$R$3,IF(G7001&lt;='State Zip Codes'!$S$4,'State Zip Codes'!$S$3,IF(G7001&lt;='State Zip Codes'!$T$4,'State Zip Codes'!$T$3,"OUT OF TERRITORY"))))),$U$3)</f>
        <v>Zone 5</v>
      </c>
    </row>
    <row r="7002" spans="1:8" x14ac:dyDescent="0.25">
      <c r="A7002" t="s">
        <v>374</v>
      </c>
      <c r="B7002">
        <v>43348</v>
      </c>
      <c r="C7002" t="str">
        <f t="shared" si="109"/>
        <v>43348</v>
      </c>
      <c r="D7002" t="s">
        <v>360</v>
      </c>
      <c r="E7002" t="s">
        <v>559</v>
      </c>
      <c r="F7002" t="s">
        <v>4732</v>
      </c>
      <c r="G7002" s="144">
        <v>100.04076158999999</v>
      </c>
      <c r="H7002" t="str">
        <f>IF(VLOOKUP(A7002,$J$4:$K$19,2)="Y",IF(G7002&lt;='State Zip Codes'!$P$4,'State Zip Codes'!$P$3,IF(G7002&lt;='State Zip Codes'!$Q$4,'State Zip Codes'!$Q$3,IF(G7002&lt;='State Zip Codes'!$R$4,'State Zip Codes'!$R$3,IF(G7002&lt;='State Zip Codes'!$S$4,'State Zip Codes'!$S$3,IF(G7002&lt;='State Zip Codes'!$T$4,'State Zip Codes'!$T$3,"OUT OF TERRITORY"))))),$U$3)</f>
        <v>Zone 5</v>
      </c>
    </row>
    <row r="7003" spans="1:8" x14ac:dyDescent="0.25">
      <c r="A7003" t="s">
        <v>374</v>
      </c>
      <c r="B7003">
        <v>43251</v>
      </c>
      <c r="C7003" t="str">
        <f t="shared" si="109"/>
        <v>43251</v>
      </c>
      <c r="D7003" t="s">
        <v>360</v>
      </c>
      <c r="E7003" t="s">
        <v>8</v>
      </c>
      <c r="F7003" t="s">
        <v>2569</v>
      </c>
      <c r="G7003" s="144">
        <v>100.04076158999999</v>
      </c>
      <c r="H7003" t="str">
        <f>IF(VLOOKUP(A7003,$J$4:$K$19,2)="Y",IF(G7003&lt;='State Zip Codes'!$P$4,'State Zip Codes'!$P$3,IF(G7003&lt;='State Zip Codes'!$Q$4,'State Zip Codes'!$Q$3,IF(G7003&lt;='State Zip Codes'!$R$4,'State Zip Codes'!$R$3,IF(G7003&lt;='State Zip Codes'!$S$4,'State Zip Codes'!$S$3,IF(G7003&lt;='State Zip Codes'!$T$4,'State Zip Codes'!$T$3,"OUT OF TERRITORY"))))),$U$3)</f>
        <v>Zone 5</v>
      </c>
    </row>
    <row r="7004" spans="1:8" x14ac:dyDescent="0.25">
      <c r="A7004" t="s">
        <v>374</v>
      </c>
      <c r="B7004">
        <v>43260</v>
      </c>
      <c r="C7004" t="str">
        <f t="shared" si="109"/>
        <v>43260</v>
      </c>
      <c r="D7004" t="s">
        <v>360</v>
      </c>
      <c r="E7004" t="s">
        <v>8</v>
      </c>
      <c r="F7004" t="s">
        <v>2569</v>
      </c>
      <c r="G7004" s="144">
        <v>100.04076158999999</v>
      </c>
      <c r="H7004" t="str">
        <f>IF(VLOOKUP(A7004,$J$4:$K$19,2)="Y",IF(G7004&lt;='State Zip Codes'!$P$4,'State Zip Codes'!$P$3,IF(G7004&lt;='State Zip Codes'!$Q$4,'State Zip Codes'!$Q$3,IF(G7004&lt;='State Zip Codes'!$R$4,'State Zip Codes'!$R$3,IF(G7004&lt;='State Zip Codes'!$S$4,'State Zip Codes'!$S$3,IF(G7004&lt;='State Zip Codes'!$T$4,'State Zip Codes'!$T$3,"OUT OF TERRITORY"))))),$U$3)</f>
        <v>Zone 5</v>
      </c>
    </row>
    <row r="7005" spans="1:8" x14ac:dyDescent="0.25">
      <c r="A7005" t="s">
        <v>374</v>
      </c>
      <c r="B7005">
        <v>43266</v>
      </c>
      <c r="C7005" t="str">
        <f t="shared" si="109"/>
        <v>43266</v>
      </c>
      <c r="D7005" t="s">
        <v>360</v>
      </c>
      <c r="E7005" t="s">
        <v>8</v>
      </c>
      <c r="F7005" t="s">
        <v>2569</v>
      </c>
      <c r="G7005" s="144">
        <v>100.04076158999999</v>
      </c>
      <c r="H7005" t="str">
        <f>IF(VLOOKUP(A7005,$J$4:$K$19,2)="Y",IF(G7005&lt;='State Zip Codes'!$P$4,'State Zip Codes'!$P$3,IF(G7005&lt;='State Zip Codes'!$Q$4,'State Zip Codes'!$Q$3,IF(G7005&lt;='State Zip Codes'!$R$4,'State Zip Codes'!$R$3,IF(G7005&lt;='State Zip Codes'!$S$4,'State Zip Codes'!$S$3,IF(G7005&lt;='State Zip Codes'!$T$4,'State Zip Codes'!$T$3,"OUT OF TERRITORY"))))),$U$3)</f>
        <v>Zone 5</v>
      </c>
    </row>
    <row r="7006" spans="1:8" x14ac:dyDescent="0.25">
      <c r="A7006" t="s">
        <v>374</v>
      </c>
      <c r="B7006">
        <v>43268</v>
      </c>
      <c r="C7006" t="str">
        <f t="shared" si="109"/>
        <v>43268</v>
      </c>
      <c r="D7006" t="s">
        <v>360</v>
      </c>
      <c r="E7006" t="s">
        <v>8</v>
      </c>
      <c r="F7006" t="s">
        <v>2569</v>
      </c>
      <c r="G7006" s="144">
        <v>100.04076158999999</v>
      </c>
      <c r="H7006" t="str">
        <f>IF(VLOOKUP(A7006,$J$4:$K$19,2)="Y",IF(G7006&lt;='State Zip Codes'!$P$4,'State Zip Codes'!$P$3,IF(G7006&lt;='State Zip Codes'!$Q$4,'State Zip Codes'!$Q$3,IF(G7006&lt;='State Zip Codes'!$R$4,'State Zip Codes'!$R$3,IF(G7006&lt;='State Zip Codes'!$S$4,'State Zip Codes'!$S$3,IF(G7006&lt;='State Zip Codes'!$T$4,'State Zip Codes'!$T$3,"OUT OF TERRITORY"))))),$U$3)</f>
        <v>Zone 5</v>
      </c>
    </row>
    <row r="7007" spans="1:8" x14ac:dyDescent="0.25">
      <c r="A7007" t="s">
        <v>374</v>
      </c>
      <c r="B7007">
        <v>43270</v>
      </c>
      <c r="C7007" t="str">
        <f t="shared" si="109"/>
        <v>43270</v>
      </c>
      <c r="D7007" t="s">
        <v>360</v>
      </c>
      <c r="E7007" t="s">
        <v>8</v>
      </c>
      <c r="F7007" t="s">
        <v>2569</v>
      </c>
      <c r="G7007" s="144">
        <v>100.04076158999999</v>
      </c>
      <c r="H7007" t="str">
        <f>IF(VLOOKUP(A7007,$J$4:$K$19,2)="Y",IF(G7007&lt;='State Zip Codes'!$P$4,'State Zip Codes'!$P$3,IF(G7007&lt;='State Zip Codes'!$Q$4,'State Zip Codes'!$Q$3,IF(G7007&lt;='State Zip Codes'!$R$4,'State Zip Codes'!$R$3,IF(G7007&lt;='State Zip Codes'!$S$4,'State Zip Codes'!$S$3,IF(G7007&lt;='State Zip Codes'!$T$4,'State Zip Codes'!$T$3,"OUT OF TERRITORY"))))),$U$3)</f>
        <v>Zone 5</v>
      </c>
    </row>
    <row r="7008" spans="1:8" x14ac:dyDescent="0.25">
      <c r="A7008" t="s">
        <v>374</v>
      </c>
      <c r="B7008">
        <v>43271</v>
      </c>
      <c r="C7008" t="str">
        <f t="shared" si="109"/>
        <v>43271</v>
      </c>
      <c r="D7008" t="s">
        <v>360</v>
      </c>
      <c r="E7008" t="s">
        <v>8</v>
      </c>
      <c r="F7008" t="s">
        <v>2569</v>
      </c>
      <c r="G7008" s="144">
        <v>100.04076158999999</v>
      </c>
      <c r="H7008" t="str">
        <f>IF(VLOOKUP(A7008,$J$4:$K$19,2)="Y",IF(G7008&lt;='State Zip Codes'!$P$4,'State Zip Codes'!$P$3,IF(G7008&lt;='State Zip Codes'!$Q$4,'State Zip Codes'!$Q$3,IF(G7008&lt;='State Zip Codes'!$R$4,'State Zip Codes'!$R$3,IF(G7008&lt;='State Zip Codes'!$S$4,'State Zip Codes'!$S$3,IF(G7008&lt;='State Zip Codes'!$T$4,'State Zip Codes'!$T$3,"OUT OF TERRITORY"))))),$U$3)</f>
        <v>Zone 5</v>
      </c>
    </row>
    <row r="7009" spans="1:8" x14ac:dyDescent="0.25">
      <c r="A7009" t="s">
        <v>374</v>
      </c>
      <c r="B7009">
        <v>43272</v>
      </c>
      <c r="C7009" t="str">
        <f t="shared" si="109"/>
        <v>43272</v>
      </c>
      <c r="D7009" t="s">
        <v>360</v>
      </c>
      <c r="E7009" t="s">
        <v>8</v>
      </c>
      <c r="F7009" t="s">
        <v>2569</v>
      </c>
      <c r="G7009" s="144">
        <v>100.04076158999999</v>
      </c>
      <c r="H7009" t="str">
        <f>IF(VLOOKUP(A7009,$J$4:$K$19,2)="Y",IF(G7009&lt;='State Zip Codes'!$P$4,'State Zip Codes'!$P$3,IF(G7009&lt;='State Zip Codes'!$Q$4,'State Zip Codes'!$Q$3,IF(G7009&lt;='State Zip Codes'!$R$4,'State Zip Codes'!$R$3,IF(G7009&lt;='State Zip Codes'!$S$4,'State Zip Codes'!$S$3,IF(G7009&lt;='State Zip Codes'!$T$4,'State Zip Codes'!$T$3,"OUT OF TERRITORY"))))),$U$3)</f>
        <v>Zone 5</v>
      </c>
    </row>
    <row r="7010" spans="1:8" x14ac:dyDescent="0.25">
      <c r="A7010" t="s">
        <v>374</v>
      </c>
      <c r="B7010">
        <v>43287</v>
      </c>
      <c r="C7010" t="str">
        <f t="shared" si="109"/>
        <v>43287</v>
      </c>
      <c r="D7010" t="s">
        <v>360</v>
      </c>
      <c r="E7010" t="s">
        <v>8</v>
      </c>
      <c r="F7010" t="s">
        <v>2569</v>
      </c>
      <c r="G7010" s="144">
        <v>100.04076158999999</v>
      </c>
      <c r="H7010" t="str">
        <f>IF(VLOOKUP(A7010,$J$4:$K$19,2)="Y",IF(G7010&lt;='State Zip Codes'!$P$4,'State Zip Codes'!$P$3,IF(G7010&lt;='State Zip Codes'!$Q$4,'State Zip Codes'!$Q$3,IF(G7010&lt;='State Zip Codes'!$R$4,'State Zip Codes'!$R$3,IF(G7010&lt;='State Zip Codes'!$S$4,'State Zip Codes'!$S$3,IF(G7010&lt;='State Zip Codes'!$T$4,'State Zip Codes'!$T$3,"OUT OF TERRITORY"))))),$U$3)</f>
        <v>Zone 5</v>
      </c>
    </row>
    <row r="7011" spans="1:8" x14ac:dyDescent="0.25">
      <c r="A7011" t="s">
        <v>374</v>
      </c>
      <c r="B7011">
        <v>43291</v>
      </c>
      <c r="C7011" t="str">
        <f t="shared" si="109"/>
        <v>43291</v>
      </c>
      <c r="D7011" t="s">
        <v>360</v>
      </c>
      <c r="E7011" t="s">
        <v>8</v>
      </c>
      <c r="F7011" t="s">
        <v>2569</v>
      </c>
      <c r="G7011" s="144">
        <v>100.04076158999999</v>
      </c>
      <c r="H7011" t="str">
        <f>IF(VLOOKUP(A7011,$J$4:$K$19,2)="Y",IF(G7011&lt;='State Zip Codes'!$P$4,'State Zip Codes'!$P$3,IF(G7011&lt;='State Zip Codes'!$Q$4,'State Zip Codes'!$Q$3,IF(G7011&lt;='State Zip Codes'!$R$4,'State Zip Codes'!$R$3,IF(G7011&lt;='State Zip Codes'!$S$4,'State Zip Codes'!$S$3,IF(G7011&lt;='State Zip Codes'!$T$4,'State Zip Codes'!$T$3,"OUT OF TERRITORY"))))),$U$3)</f>
        <v>Zone 5</v>
      </c>
    </row>
    <row r="7012" spans="1:8" x14ac:dyDescent="0.25">
      <c r="A7012" t="s">
        <v>374</v>
      </c>
      <c r="B7012">
        <v>43279</v>
      </c>
      <c r="C7012" t="str">
        <f t="shared" si="109"/>
        <v>43279</v>
      </c>
      <c r="D7012" t="s">
        <v>360</v>
      </c>
      <c r="E7012" t="s">
        <v>8</v>
      </c>
      <c r="F7012" t="s">
        <v>2569</v>
      </c>
      <c r="G7012" s="144">
        <v>100.04076158999999</v>
      </c>
      <c r="H7012" t="str">
        <f>IF(VLOOKUP(A7012,$J$4:$K$19,2)="Y",IF(G7012&lt;='State Zip Codes'!$P$4,'State Zip Codes'!$P$3,IF(G7012&lt;='State Zip Codes'!$Q$4,'State Zip Codes'!$Q$3,IF(G7012&lt;='State Zip Codes'!$R$4,'State Zip Codes'!$R$3,IF(G7012&lt;='State Zip Codes'!$S$4,'State Zip Codes'!$S$3,IF(G7012&lt;='State Zip Codes'!$T$4,'State Zip Codes'!$T$3,"OUT OF TERRITORY"))))),$U$3)</f>
        <v>Zone 5</v>
      </c>
    </row>
    <row r="7013" spans="1:8" x14ac:dyDescent="0.25">
      <c r="A7013" t="s">
        <v>374</v>
      </c>
      <c r="B7013">
        <v>43206</v>
      </c>
      <c r="C7013" t="str">
        <f t="shared" si="109"/>
        <v>43206</v>
      </c>
      <c r="D7013" t="s">
        <v>360</v>
      </c>
      <c r="E7013" t="s">
        <v>8</v>
      </c>
      <c r="F7013" t="s">
        <v>2569</v>
      </c>
      <c r="G7013" s="144">
        <v>100.04076158999999</v>
      </c>
      <c r="H7013" t="str">
        <f>IF(VLOOKUP(A7013,$J$4:$K$19,2)="Y",IF(G7013&lt;='State Zip Codes'!$P$4,'State Zip Codes'!$P$3,IF(G7013&lt;='State Zip Codes'!$Q$4,'State Zip Codes'!$Q$3,IF(G7013&lt;='State Zip Codes'!$R$4,'State Zip Codes'!$R$3,IF(G7013&lt;='State Zip Codes'!$S$4,'State Zip Codes'!$S$3,IF(G7013&lt;='State Zip Codes'!$T$4,'State Zip Codes'!$T$3,"OUT OF TERRITORY"))))),$U$3)</f>
        <v>Zone 5</v>
      </c>
    </row>
    <row r="7014" spans="1:8" x14ac:dyDescent="0.25">
      <c r="A7014" t="s">
        <v>374</v>
      </c>
      <c r="B7014">
        <v>45885</v>
      </c>
      <c r="C7014" t="str">
        <f t="shared" si="109"/>
        <v>45885</v>
      </c>
      <c r="D7014" t="s">
        <v>360</v>
      </c>
      <c r="E7014" t="s">
        <v>4699</v>
      </c>
      <c r="F7014" t="s">
        <v>4733</v>
      </c>
      <c r="G7014" s="144">
        <v>100.66213277999999</v>
      </c>
      <c r="H7014" t="str">
        <f>IF(VLOOKUP(A7014,$J$4:$K$19,2)="Y",IF(G7014&lt;='State Zip Codes'!$P$4,'State Zip Codes'!$P$3,IF(G7014&lt;='State Zip Codes'!$Q$4,'State Zip Codes'!$Q$3,IF(G7014&lt;='State Zip Codes'!$R$4,'State Zip Codes'!$R$3,IF(G7014&lt;='State Zip Codes'!$S$4,'State Zip Codes'!$S$3,IF(G7014&lt;='State Zip Codes'!$T$4,'State Zip Codes'!$T$3,"OUT OF TERRITORY"))))),$U$3)</f>
        <v>Zone 5</v>
      </c>
    </row>
    <row r="7015" spans="1:8" x14ac:dyDescent="0.25">
      <c r="A7015" t="s">
        <v>374</v>
      </c>
      <c r="B7015">
        <v>43016</v>
      </c>
      <c r="C7015" t="str">
        <f t="shared" si="109"/>
        <v>43016</v>
      </c>
      <c r="D7015" t="s">
        <v>360</v>
      </c>
      <c r="E7015" t="s">
        <v>8</v>
      </c>
      <c r="F7015" t="s">
        <v>4734</v>
      </c>
      <c r="G7015" s="144">
        <v>100.66213277999999</v>
      </c>
      <c r="H7015" t="str">
        <f>IF(VLOOKUP(A7015,$J$4:$K$19,2)="Y",IF(G7015&lt;='State Zip Codes'!$P$4,'State Zip Codes'!$P$3,IF(G7015&lt;='State Zip Codes'!$Q$4,'State Zip Codes'!$Q$3,IF(G7015&lt;='State Zip Codes'!$R$4,'State Zip Codes'!$R$3,IF(G7015&lt;='State Zip Codes'!$S$4,'State Zip Codes'!$S$3,IF(G7015&lt;='State Zip Codes'!$T$4,'State Zip Codes'!$T$3,"OUT OF TERRITORY"))))),$U$3)</f>
        <v>Zone 5</v>
      </c>
    </row>
    <row r="7016" spans="1:8" x14ac:dyDescent="0.25">
      <c r="A7016" t="s">
        <v>374</v>
      </c>
      <c r="B7016">
        <v>43125</v>
      </c>
      <c r="C7016" t="str">
        <f t="shared" si="109"/>
        <v>43125</v>
      </c>
      <c r="D7016" t="s">
        <v>360</v>
      </c>
      <c r="E7016" t="s">
        <v>8</v>
      </c>
      <c r="F7016" t="s">
        <v>4735</v>
      </c>
      <c r="G7016" s="144">
        <v>100.66213277999999</v>
      </c>
      <c r="H7016" t="str">
        <f>IF(VLOOKUP(A7016,$J$4:$K$19,2)="Y",IF(G7016&lt;='State Zip Codes'!$P$4,'State Zip Codes'!$P$3,IF(G7016&lt;='State Zip Codes'!$Q$4,'State Zip Codes'!$Q$3,IF(G7016&lt;='State Zip Codes'!$R$4,'State Zip Codes'!$R$3,IF(G7016&lt;='State Zip Codes'!$S$4,'State Zip Codes'!$S$3,IF(G7016&lt;='State Zip Codes'!$T$4,'State Zip Codes'!$T$3,"OUT OF TERRITORY"))))),$U$3)</f>
        <v>Zone 5</v>
      </c>
    </row>
    <row r="7017" spans="1:8" x14ac:dyDescent="0.25">
      <c r="A7017" t="s">
        <v>374</v>
      </c>
      <c r="B7017">
        <v>43135</v>
      </c>
      <c r="C7017" t="str">
        <f t="shared" si="109"/>
        <v>43135</v>
      </c>
      <c r="D7017" t="s">
        <v>360</v>
      </c>
      <c r="E7017" t="s">
        <v>4736</v>
      </c>
      <c r="F7017" t="s">
        <v>4737</v>
      </c>
      <c r="G7017" s="144">
        <v>100.66213277999999</v>
      </c>
      <c r="H7017" t="str">
        <f>IF(VLOOKUP(A7017,$J$4:$K$19,2)="Y",IF(G7017&lt;='State Zip Codes'!$P$4,'State Zip Codes'!$P$3,IF(G7017&lt;='State Zip Codes'!$Q$4,'State Zip Codes'!$Q$3,IF(G7017&lt;='State Zip Codes'!$R$4,'State Zip Codes'!$R$3,IF(G7017&lt;='State Zip Codes'!$S$4,'State Zip Codes'!$S$3,IF(G7017&lt;='State Zip Codes'!$T$4,'State Zip Codes'!$T$3,"OUT OF TERRITORY"))))),$U$3)</f>
        <v>Zone 5</v>
      </c>
    </row>
    <row r="7018" spans="1:8" x14ac:dyDescent="0.25">
      <c r="A7018" t="s">
        <v>374</v>
      </c>
      <c r="B7018">
        <v>43324</v>
      </c>
      <c r="C7018" t="str">
        <f t="shared" si="109"/>
        <v>43324</v>
      </c>
      <c r="D7018" t="s">
        <v>360</v>
      </c>
      <c r="E7018" t="s">
        <v>559</v>
      </c>
      <c r="F7018" t="s">
        <v>2189</v>
      </c>
      <c r="G7018" s="144">
        <v>100.66213277999999</v>
      </c>
      <c r="H7018" t="str">
        <f>IF(VLOOKUP(A7018,$J$4:$K$19,2)="Y",IF(G7018&lt;='State Zip Codes'!$P$4,'State Zip Codes'!$P$3,IF(G7018&lt;='State Zip Codes'!$Q$4,'State Zip Codes'!$Q$3,IF(G7018&lt;='State Zip Codes'!$R$4,'State Zip Codes'!$R$3,IF(G7018&lt;='State Zip Codes'!$S$4,'State Zip Codes'!$S$3,IF(G7018&lt;='State Zip Codes'!$T$4,'State Zip Codes'!$T$3,"OUT OF TERRITORY"))))),$U$3)</f>
        <v>Zone 5</v>
      </c>
    </row>
    <row r="7019" spans="1:8" x14ac:dyDescent="0.25">
      <c r="A7019" t="s">
        <v>374</v>
      </c>
      <c r="B7019">
        <v>43040</v>
      </c>
      <c r="C7019" t="str">
        <f t="shared" si="109"/>
        <v>43040</v>
      </c>
      <c r="D7019" t="s">
        <v>360</v>
      </c>
      <c r="E7019" t="s">
        <v>996</v>
      </c>
      <c r="F7019" t="s">
        <v>2770</v>
      </c>
      <c r="G7019" s="144">
        <v>100.66213277999999</v>
      </c>
      <c r="H7019" t="str">
        <f>IF(VLOOKUP(A7019,$J$4:$K$19,2)="Y",IF(G7019&lt;='State Zip Codes'!$P$4,'State Zip Codes'!$P$3,IF(G7019&lt;='State Zip Codes'!$Q$4,'State Zip Codes'!$Q$3,IF(G7019&lt;='State Zip Codes'!$R$4,'State Zip Codes'!$R$3,IF(G7019&lt;='State Zip Codes'!$S$4,'State Zip Codes'!$S$3,IF(G7019&lt;='State Zip Codes'!$T$4,'State Zip Codes'!$T$3,"OUT OF TERRITORY"))))),$U$3)</f>
        <v>Zone 5</v>
      </c>
    </row>
    <row r="7020" spans="1:8" x14ac:dyDescent="0.25">
      <c r="A7020" t="s">
        <v>374</v>
      </c>
      <c r="B7020">
        <v>43210</v>
      </c>
      <c r="C7020" t="str">
        <f t="shared" si="109"/>
        <v>43210</v>
      </c>
      <c r="D7020" t="s">
        <v>360</v>
      </c>
      <c r="E7020" t="s">
        <v>8</v>
      </c>
      <c r="F7020" t="s">
        <v>2569</v>
      </c>
      <c r="G7020" s="144">
        <v>100.66213277999999</v>
      </c>
      <c r="H7020" t="str">
        <f>IF(VLOOKUP(A7020,$J$4:$K$19,2)="Y",IF(G7020&lt;='State Zip Codes'!$P$4,'State Zip Codes'!$P$3,IF(G7020&lt;='State Zip Codes'!$Q$4,'State Zip Codes'!$Q$3,IF(G7020&lt;='State Zip Codes'!$R$4,'State Zip Codes'!$R$3,IF(G7020&lt;='State Zip Codes'!$S$4,'State Zip Codes'!$S$3,IF(G7020&lt;='State Zip Codes'!$T$4,'State Zip Codes'!$T$3,"OUT OF TERRITORY"))))),$U$3)</f>
        <v>Zone 5</v>
      </c>
    </row>
    <row r="7021" spans="1:8" x14ac:dyDescent="0.25">
      <c r="A7021" t="s">
        <v>374</v>
      </c>
      <c r="B7021">
        <v>43220</v>
      </c>
      <c r="C7021" t="str">
        <f t="shared" si="109"/>
        <v>43220</v>
      </c>
      <c r="D7021" t="s">
        <v>360</v>
      </c>
      <c r="E7021" t="s">
        <v>8</v>
      </c>
      <c r="F7021" t="s">
        <v>2569</v>
      </c>
      <c r="G7021" s="144">
        <v>100.66213277999999</v>
      </c>
      <c r="H7021" t="str">
        <f>IF(VLOOKUP(A7021,$J$4:$K$19,2)="Y",IF(G7021&lt;='State Zip Codes'!$P$4,'State Zip Codes'!$P$3,IF(G7021&lt;='State Zip Codes'!$Q$4,'State Zip Codes'!$Q$3,IF(G7021&lt;='State Zip Codes'!$R$4,'State Zip Codes'!$R$3,IF(G7021&lt;='State Zip Codes'!$S$4,'State Zip Codes'!$S$3,IF(G7021&lt;='State Zip Codes'!$T$4,'State Zip Codes'!$T$3,"OUT OF TERRITORY"))))),$U$3)</f>
        <v>Zone 5</v>
      </c>
    </row>
    <row r="7022" spans="1:8" x14ac:dyDescent="0.25">
      <c r="A7022" t="s">
        <v>374</v>
      </c>
      <c r="B7022">
        <v>43195</v>
      </c>
      <c r="C7022" t="str">
        <f t="shared" si="109"/>
        <v>43195</v>
      </c>
      <c r="D7022" t="s">
        <v>360</v>
      </c>
      <c r="E7022" t="s">
        <v>8</v>
      </c>
      <c r="F7022" t="s">
        <v>4735</v>
      </c>
      <c r="G7022" s="144">
        <v>101.28350397</v>
      </c>
      <c r="H7022" t="str">
        <f>IF(VLOOKUP(A7022,$J$4:$K$19,2)="Y",IF(G7022&lt;='State Zip Codes'!$P$4,'State Zip Codes'!$P$3,IF(G7022&lt;='State Zip Codes'!$Q$4,'State Zip Codes'!$Q$3,IF(G7022&lt;='State Zip Codes'!$R$4,'State Zip Codes'!$R$3,IF(G7022&lt;='State Zip Codes'!$S$4,'State Zip Codes'!$S$3,IF(G7022&lt;='State Zip Codes'!$T$4,'State Zip Codes'!$T$3,"OUT OF TERRITORY"))))),$U$3)</f>
        <v>Zone 5</v>
      </c>
    </row>
    <row r="7023" spans="1:8" x14ac:dyDescent="0.25">
      <c r="A7023" t="s">
        <v>374</v>
      </c>
      <c r="B7023">
        <v>43199</v>
      </c>
      <c r="C7023" t="str">
        <f t="shared" si="109"/>
        <v>43199</v>
      </c>
      <c r="D7023" t="s">
        <v>360</v>
      </c>
      <c r="E7023" t="s">
        <v>8</v>
      </c>
      <c r="F7023" t="s">
        <v>4735</v>
      </c>
      <c r="G7023" s="144">
        <v>101.28350397</v>
      </c>
      <c r="H7023" t="str">
        <f>IF(VLOOKUP(A7023,$J$4:$K$19,2)="Y",IF(G7023&lt;='State Zip Codes'!$P$4,'State Zip Codes'!$P$3,IF(G7023&lt;='State Zip Codes'!$Q$4,'State Zip Codes'!$Q$3,IF(G7023&lt;='State Zip Codes'!$R$4,'State Zip Codes'!$R$3,IF(G7023&lt;='State Zip Codes'!$S$4,'State Zip Codes'!$S$3,IF(G7023&lt;='State Zip Codes'!$T$4,'State Zip Codes'!$T$3,"OUT OF TERRITORY"))))),$U$3)</f>
        <v>Zone 5</v>
      </c>
    </row>
    <row r="7024" spans="1:8" x14ac:dyDescent="0.25">
      <c r="A7024" t="s">
        <v>374</v>
      </c>
      <c r="B7024">
        <v>43102</v>
      </c>
      <c r="C7024" t="str">
        <f t="shared" si="109"/>
        <v>43102</v>
      </c>
      <c r="D7024" t="s">
        <v>360</v>
      </c>
      <c r="E7024" t="s">
        <v>1275</v>
      </c>
      <c r="F7024" t="s">
        <v>4738</v>
      </c>
      <c r="G7024" s="144">
        <v>101.28350397</v>
      </c>
      <c r="H7024" t="str">
        <f>IF(VLOOKUP(A7024,$J$4:$K$19,2)="Y",IF(G7024&lt;='State Zip Codes'!$P$4,'State Zip Codes'!$P$3,IF(G7024&lt;='State Zip Codes'!$Q$4,'State Zip Codes'!$Q$3,IF(G7024&lt;='State Zip Codes'!$R$4,'State Zip Codes'!$R$3,IF(G7024&lt;='State Zip Codes'!$S$4,'State Zip Codes'!$S$3,IF(G7024&lt;='State Zip Codes'!$T$4,'State Zip Codes'!$T$3,"OUT OF TERRITORY"))))),$U$3)</f>
        <v>Zone 5</v>
      </c>
    </row>
    <row r="7025" spans="1:8" x14ac:dyDescent="0.25">
      <c r="A7025" t="s">
        <v>374</v>
      </c>
      <c r="B7025">
        <v>43017</v>
      </c>
      <c r="C7025" t="str">
        <f t="shared" si="109"/>
        <v>43017</v>
      </c>
      <c r="D7025" t="s">
        <v>360</v>
      </c>
      <c r="E7025" t="s">
        <v>8</v>
      </c>
      <c r="F7025" t="s">
        <v>4734</v>
      </c>
      <c r="G7025" s="144">
        <v>101.28350397</v>
      </c>
      <c r="H7025" t="str">
        <f>IF(VLOOKUP(A7025,$J$4:$K$19,2)="Y",IF(G7025&lt;='State Zip Codes'!$P$4,'State Zip Codes'!$P$3,IF(G7025&lt;='State Zip Codes'!$Q$4,'State Zip Codes'!$Q$3,IF(G7025&lt;='State Zip Codes'!$R$4,'State Zip Codes'!$R$3,IF(G7025&lt;='State Zip Codes'!$S$4,'State Zip Codes'!$S$3,IF(G7025&lt;='State Zip Codes'!$T$4,'State Zip Codes'!$T$3,"OUT OF TERRITORY"))))),$U$3)</f>
        <v>Zone 5</v>
      </c>
    </row>
    <row r="7026" spans="1:8" x14ac:dyDescent="0.25">
      <c r="A7026" t="s">
        <v>374</v>
      </c>
      <c r="B7026">
        <v>43331</v>
      </c>
      <c r="C7026" t="str">
        <f t="shared" si="109"/>
        <v>43331</v>
      </c>
      <c r="D7026" t="s">
        <v>360</v>
      </c>
      <c r="E7026" t="s">
        <v>559</v>
      </c>
      <c r="F7026" t="s">
        <v>4739</v>
      </c>
      <c r="G7026" s="144">
        <v>101.28350397</v>
      </c>
      <c r="H7026" t="str">
        <f>IF(VLOOKUP(A7026,$J$4:$K$19,2)="Y",IF(G7026&lt;='State Zip Codes'!$P$4,'State Zip Codes'!$P$3,IF(G7026&lt;='State Zip Codes'!$Q$4,'State Zip Codes'!$Q$3,IF(G7026&lt;='State Zip Codes'!$R$4,'State Zip Codes'!$R$3,IF(G7026&lt;='State Zip Codes'!$S$4,'State Zip Codes'!$S$3,IF(G7026&lt;='State Zip Codes'!$T$4,'State Zip Codes'!$T$3,"OUT OF TERRITORY"))))),$U$3)</f>
        <v>Zone 5</v>
      </c>
    </row>
    <row r="7027" spans="1:8" x14ac:dyDescent="0.25">
      <c r="A7027" t="s">
        <v>374</v>
      </c>
      <c r="B7027">
        <v>43201</v>
      </c>
      <c r="C7027" t="str">
        <f t="shared" si="109"/>
        <v>43201</v>
      </c>
      <c r="D7027" t="s">
        <v>360</v>
      </c>
      <c r="E7027" t="s">
        <v>8</v>
      </c>
      <c r="F7027" t="s">
        <v>2569</v>
      </c>
      <c r="G7027" s="144">
        <v>101.28350397</v>
      </c>
      <c r="H7027" t="str">
        <f>IF(VLOOKUP(A7027,$J$4:$K$19,2)="Y",IF(G7027&lt;='State Zip Codes'!$P$4,'State Zip Codes'!$P$3,IF(G7027&lt;='State Zip Codes'!$Q$4,'State Zip Codes'!$Q$3,IF(G7027&lt;='State Zip Codes'!$R$4,'State Zip Codes'!$R$3,IF(G7027&lt;='State Zip Codes'!$S$4,'State Zip Codes'!$S$3,IF(G7027&lt;='State Zip Codes'!$T$4,'State Zip Codes'!$T$3,"OUT OF TERRITORY"))))),$U$3)</f>
        <v>Zone 5</v>
      </c>
    </row>
    <row r="7028" spans="1:8" x14ac:dyDescent="0.25">
      <c r="A7028" t="s">
        <v>374</v>
      </c>
      <c r="B7028">
        <v>45640</v>
      </c>
      <c r="C7028" t="str">
        <f t="shared" si="109"/>
        <v>45640</v>
      </c>
      <c r="D7028" t="s">
        <v>360</v>
      </c>
      <c r="E7028" t="s">
        <v>542</v>
      </c>
      <c r="F7028" t="s">
        <v>542</v>
      </c>
      <c r="G7028" s="144">
        <v>101.90487515999999</v>
      </c>
      <c r="H7028" t="str">
        <f>IF(VLOOKUP(A7028,$J$4:$K$19,2)="Y",IF(G7028&lt;='State Zip Codes'!$P$4,'State Zip Codes'!$P$3,IF(G7028&lt;='State Zip Codes'!$Q$4,'State Zip Codes'!$Q$3,IF(G7028&lt;='State Zip Codes'!$R$4,'State Zip Codes'!$R$3,IF(G7028&lt;='State Zip Codes'!$S$4,'State Zip Codes'!$S$3,IF(G7028&lt;='State Zip Codes'!$T$4,'State Zip Codes'!$T$3,"OUT OF TERRITORY"))))),$U$3)</f>
        <v>Zone 5</v>
      </c>
    </row>
    <row r="7029" spans="1:8" x14ac:dyDescent="0.25">
      <c r="A7029" t="s">
        <v>374</v>
      </c>
      <c r="B7029">
        <v>43205</v>
      </c>
      <c r="C7029" t="str">
        <f t="shared" si="109"/>
        <v>43205</v>
      </c>
      <c r="D7029" t="s">
        <v>360</v>
      </c>
      <c r="E7029" t="s">
        <v>8</v>
      </c>
      <c r="F7029" t="s">
        <v>2569</v>
      </c>
      <c r="G7029" s="144">
        <v>101.90487515999999</v>
      </c>
      <c r="H7029" t="str">
        <f>IF(VLOOKUP(A7029,$J$4:$K$19,2)="Y",IF(G7029&lt;='State Zip Codes'!$P$4,'State Zip Codes'!$P$3,IF(G7029&lt;='State Zip Codes'!$Q$4,'State Zip Codes'!$Q$3,IF(G7029&lt;='State Zip Codes'!$R$4,'State Zip Codes'!$R$3,IF(G7029&lt;='State Zip Codes'!$S$4,'State Zip Codes'!$S$3,IF(G7029&lt;='State Zip Codes'!$T$4,'State Zip Codes'!$T$3,"OUT OF TERRITORY"))))),$U$3)</f>
        <v>Zone 5</v>
      </c>
    </row>
    <row r="7030" spans="1:8" x14ac:dyDescent="0.25">
      <c r="A7030" t="s">
        <v>374</v>
      </c>
      <c r="B7030">
        <v>43067</v>
      </c>
      <c r="C7030" t="str">
        <f t="shared" si="109"/>
        <v>43067</v>
      </c>
      <c r="D7030" t="s">
        <v>360</v>
      </c>
      <c r="E7030" t="s">
        <v>996</v>
      </c>
      <c r="F7030" t="s">
        <v>2185</v>
      </c>
      <c r="G7030" s="144">
        <v>101.90487515999999</v>
      </c>
      <c r="H7030" t="str">
        <f>IF(VLOOKUP(A7030,$J$4:$K$19,2)="Y",IF(G7030&lt;='State Zip Codes'!$P$4,'State Zip Codes'!$P$3,IF(G7030&lt;='State Zip Codes'!$Q$4,'State Zip Codes'!$Q$3,IF(G7030&lt;='State Zip Codes'!$R$4,'State Zip Codes'!$R$3,IF(G7030&lt;='State Zip Codes'!$S$4,'State Zip Codes'!$S$3,IF(G7030&lt;='State Zip Codes'!$T$4,'State Zip Codes'!$T$3,"OUT OF TERRITORY"))))),$U$3)</f>
        <v>Zone 5</v>
      </c>
    </row>
    <row r="7031" spans="1:8" x14ac:dyDescent="0.25">
      <c r="A7031" t="s">
        <v>374</v>
      </c>
      <c r="B7031">
        <v>43202</v>
      </c>
      <c r="C7031" t="str">
        <f t="shared" si="109"/>
        <v>43202</v>
      </c>
      <c r="D7031" t="s">
        <v>360</v>
      </c>
      <c r="E7031" t="s">
        <v>8</v>
      </c>
      <c r="F7031" t="s">
        <v>2569</v>
      </c>
      <c r="G7031" s="144">
        <v>101.90487515999999</v>
      </c>
      <c r="H7031" t="str">
        <f>IF(VLOOKUP(A7031,$J$4:$K$19,2)="Y",IF(G7031&lt;='State Zip Codes'!$P$4,'State Zip Codes'!$P$3,IF(G7031&lt;='State Zip Codes'!$Q$4,'State Zip Codes'!$Q$3,IF(G7031&lt;='State Zip Codes'!$R$4,'State Zip Codes'!$R$3,IF(G7031&lt;='State Zip Codes'!$S$4,'State Zip Codes'!$S$3,IF(G7031&lt;='State Zip Codes'!$T$4,'State Zip Codes'!$T$3,"OUT OF TERRITORY"))))),$U$3)</f>
        <v>Zone 5</v>
      </c>
    </row>
    <row r="7032" spans="1:8" x14ac:dyDescent="0.25">
      <c r="A7032" t="s">
        <v>374</v>
      </c>
      <c r="B7032">
        <v>43203</v>
      </c>
      <c r="C7032" t="str">
        <f t="shared" si="109"/>
        <v>43203</v>
      </c>
      <c r="D7032" t="s">
        <v>360</v>
      </c>
      <c r="E7032" t="s">
        <v>8</v>
      </c>
      <c r="F7032" t="s">
        <v>2569</v>
      </c>
      <c r="G7032" s="144">
        <v>101.90487515999999</v>
      </c>
      <c r="H7032" t="str">
        <f>IF(VLOOKUP(A7032,$J$4:$K$19,2)="Y",IF(G7032&lt;='State Zip Codes'!$P$4,'State Zip Codes'!$P$3,IF(G7032&lt;='State Zip Codes'!$Q$4,'State Zip Codes'!$Q$3,IF(G7032&lt;='State Zip Codes'!$R$4,'State Zip Codes'!$R$3,IF(G7032&lt;='State Zip Codes'!$S$4,'State Zip Codes'!$S$3,IF(G7032&lt;='State Zip Codes'!$T$4,'State Zip Codes'!$T$3,"OUT OF TERRITORY"))))),$U$3)</f>
        <v>Zone 5</v>
      </c>
    </row>
    <row r="7033" spans="1:8" x14ac:dyDescent="0.25">
      <c r="A7033" t="s">
        <v>374</v>
      </c>
      <c r="B7033">
        <v>43152</v>
      </c>
      <c r="C7033" t="str">
        <f t="shared" si="109"/>
        <v>43152</v>
      </c>
      <c r="D7033" t="s">
        <v>360</v>
      </c>
      <c r="E7033" t="s">
        <v>4736</v>
      </c>
      <c r="F7033" t="s">
        <v>4740</v>
      </c>
      <c r="G7033" s="144">
        <v>101.90487515999999</v>
      </c>
      <c r="H7033" t="str">
        <f>IF(VLOOKUP(A7033,$J$4:$K$19,2)="Y",IF(G7033&lt;='State Zip Codes'!$P$4,'State Zip Codes'!$P$3,IF(G7033&lt;='State Zip Codes'!$Q$4,'State Zip Codes'!$Q$3,IF(G7033&lt;='State Zip Codes'!$R$4,'State Zip Codes'!$R$3,IF(G7033&lt;='State Zip Codes'!$S$4,'State Zip Codes'!$S$3,IF(G7033&lt;='State Zip Codes'!$T$4,'State Zip Codes'!$T$3,"OUT OF TERRITORY"))))),$U$3)</f>
        <v>Zone 5</v>
      </c>
    </row>
    <row r="7034" spans="1:8" x14ac:dyDescent="0.25">
      <c r="A7034" t="s">
        <v>374</v>
      </c>
      <c r="B7034">
        <v>43209</v>
      </c>
      <c r="C7034" t="str">
        <f t="shared" si="109"/>
        <v>43209</v>
      </c>
      <c r="D7034" t="s">
        <v>360</v>
      </c>
      <c r="E7034" t="s">
        <v>8</v>
      </c>
      <c r="F7034" t="s">
        <v>2569</v>
      </c>
      <c r="G7034" s="144">
        <v>102.52624634999999</v>
      </c>
      <c r="H7034" t="str">
        <f>IF(VLOOKUP(A7034,$J$4:$K$19,2)="Y",IF(G7034&lt;='State Zip Codes'!$P$4,'State Zip Codes'!$P$3,IF(G7034&lt;='State Zip Codes'!$Q$4,'State Zip Codes'!$Q$3,IF(G7034&lt;='State Zip Codes'!$R$4,'State Zip Codes'!$R$3,IF(G7034&lt;='State Zip Codes'!$S$4,'State Zip Codes'!$S$3,IF(G7034&lt;='State Zip Codes'!$T$4,'State Zip Codes'!$T$3,"OUT OF TERRITORY"))))),$U$3)</f>
        <v>Zone 5</v>
      </c>
    </row>
    <row r="7035" spans="1:8" x14ac:dyDescent="0.25">
      <c r="A7035" t="s">
        <v>374</v>
      </c>
      <c r="B7035">
        <v>43136</v>
      </c>
      <c r="C7035" t="str">
        <f t="shared" si="109"/>
        <v>43136</v>
      </c>
      <c r="D7035" t="s">
        <v>360</v>
      </c>
      <c r="E7035" t="s">
        <v>1275</v>
      </c>
      <c r="F7035" t="s">
        <v>4741</v>
      </c>
      <c r="G7035" s="144">
        <v>103.14761754</v>
      </c>
      <c r="H7035" t="str">
        <f>IF(VLOOKUP(A7035,$J$4:$K$19,2)="Y",IF(G7035&lt;='State Zip Codes'!$P$4,'State Zip Codes'!$P$3,IF(G7035&lt;='State Zip Codes'!$Q$4,'State Zip Codes'!$Q$3,IF(G7035&lt;='State Zip Codes'!$R$4,'State Zip Codes'!$R$3,IF(G7035&lt;='State Zip Codes'!$S$4,'State Zip Codes'!$S$3,IF(G7035&lt;='State Zip Codes'!$T$4,'State Zip Codes'!$T$3,"OUT OF TERRITORY"))))),$U$3)</f>
        <v>Zone 5</v>
      </c>
    </row>
    <row r="7036" spans="1:8" x14ac:dyDescent="0.25">
      <c r="A7036" t="s">
        <v>374</v>
      </c>
      <c r="B7036">
        <v>43214</v>
      </c>
      <c r="C7036" t="str">
        <f t="shared" si="109"/>
        <v>43214</v>
      </c>
      <c r="D7036" t="s">
        <v>360</v>
      </c>
      <c r="E7036" t="s">
        <v>8</v>
      </c>
      <c r="F7036" t="s">
        <v>2569</v>
      </c>
      <c r="G7036" s="144">
        <v>103.14761754</v>
      </c>
      <c r="H7036" t="str">
        <f>IF(VLOOKUP(A7036,$J$4:$K$19,2)="Y",IF(G7036&lt;='State Zip Codes'!$P$4,'State Zip Codes'!$P$3,IF(G7036&lt;='State Zip Codes'!$Q$4,'State Zip Codes'!$Q$3,IF(G7036&lt;='State Zip Codes'!$R$4,'State Zip Codes'!$R$3,IF(G7036&lt;='State Zip Codes'!$S$4,'State Zip Codes'!$S$3,IF(G7036&lt;='State Zip Codes'!$T$4,'State Zip Codes'!$T$3,"OUT OF TERRITORY"))))),$U$3)</f>
        <v>Zone 5</v>
      </c>
    </row>
    <row r="7037" spans="1:8" x14ac:dyDescent="0.25">
      <c r="A7037" t="s">
        <v>374</v>
      </c>
      <c r="B7037">
        <v>43211</v>
      </c>
      <c r="C7037" t="str">
        <f t="shared" si="109"/>
        <v>43211</v>
      </c>
      <c r="D7037" t="s">
        <v>360</v>
      </c>
      <c r="E7037" t="s">
        <v>8</v>
      </c>
      <c r="F7037" t="s">
        <v>2569</v>
      </c>
      <c r="G7037" s="144">
        <v>103.76898872999999</v>
      </c>
      <c r="H7037" t="str">
        <f>IF(VLOOKUP(A7037,$J$4:$K$19,2)="Y",IF(G7037&lt;='State Zip Codes'!$P$4,'State Zip Codes'!$P$3,IF(G7037&lt;='State Zip Codes'!$Q$4,'State Zip Codes'!$Q$3,IF(G7037&lt;='State Zip Codes'!$R$4,'State Zip Codes'!$R$3,IF(G7037&lt;='State Zip Codes'!$S$4,'State Zip Codes'!$S$3,IF(G7037&lt;='State Zip Codes'!$T$4,'State Zip Codes'!$T$3,"OUT OF TERRITORY"))))),$U$3)</f>
        <v>Zone 5</v>
      </c>
    </row>
    <row r="7038" spans="1:8" x14ac:dyDescent="0.25">
      <c r="A7038" t="s">
        <v>374</v>
      </c>
      <c r="B7038">
        <v>45895</v>
      </c>
      <c r="C7038" t="str">
        <f t="shared" si="109"/>
        <v>45895</v>
      </c>
      <c r="D7038" t="s">
        <v>360</v>
      </c>
      <c r="E7038" t="s">
        <v>4699</v>
      </c>
      <c r="F7038" t="s">
        <v>4742</v>
      </c>
      <c r="G7038" s="144">
        <v>103.76898872999999</v>
      </c>
      <c r="H7038" t="str">
        <f>IF(VLOOKUP(A7038,$J$4:$K$19,2)="Y",IF(G7038&lt;='State Zip Codes'!$P$4,'State Zip Codes'!$P$3,IF(G7038&lt;='State Zip Codes'!$Q$4,'State Zip Codes'!$Q$3,IF(G7038&lt;='State Zip Codes'!$R$4,'State Zip Codes'!$R$3,IF(G7038&lt;='State Zip Codes'!$S$4,'State Zip Codes'!$S$3,IF(G7038&lt;='State Zip Codes'!$T$4,'State Zip Codes'!$T$3,"OUT OF TERRITORY"))))),$U$3)</f>
        <v>Zone 5</v>
      </c>
    </row>
    <row r="7039" spans="1:8" x14ac:dyDescent="0.25">
      <c r="A7039" t="s">
        <v>374</v>
      </c>
      <c r="B7039">
        <v>45656</v>
      </c>
      <c r="C7039" t="str">
        <f t="shared" si="109"/>
        <v>45656</v>
      </c>
      <c r="D7039" t="s">
        <v>360</v>
      </c>
      <c r="E7039" t="s">
        <v>542</v>
      </c>
      <c r="F7039" t="s">
        <v>794</v>
      </c>
      <c r="G7039" s="144">
        <v>103.76898872999999</v>
      </c>
      <c r="H7039" t="str">
        <f>IF(VLOOKUP(A7039,$J$4:$K$19,2)="Y",IF(G7039&lt;='State Zip Codes'!$P$4,'State Zip Codes'!$P$3,IF(G7039&lt;='State Zip Codes'!$Q$4,'State Zip Codes'!$Q$3,IF(G7039&lt;='State Zip Codes'!$R$4,'State Zip Codes'!$R$3,IF(G7039&lt;='State Zip Codes'!$S$4,'State Zip Codes'!$S$3,IF(G7039&lt;='State Zip Codes'!$T$4,'State Zip Codes'!$T$3,"OUT OF TERRITORY"))))),$U$3)</f>
        <v>Zone 5</v>
      </c>
    </row>
    <row r="7040" spans="1:8" x14ac:dyDescent="0.25">
      <c r="A7040" t="s">
        <v>374</v>
      </c>
      <c r="B7040">
        <v>43235</v>
      </c>
      <c r="C7040" t="str">
        <f t="shared" si="109"/>
        <v>43235</v>
      </c>
      <c r="D7040" t="s">
        <v>360</v>
      </c>
      <c r="E7040" t="s">
        <v>8</v>
      </c>
      <c r="F7040" t="s">
        <v>2569</v>
      </c>
      <c r="G7040" s="144">
        <v>103.76898872999999</v>
      </c>
      <c r="H7040" t="str">
        <f>IF(VLOOKUP(A7040,$J$4:$K$19,2)="Y",IF(G7040&lt;='State Zip Codes'!$P$4,'State Zip Codes'!$P$3,IF(G7040&lt;='State Zip Codes'!$Q$4,'State Zip Codes'!$Q$3,IF(G7040&lt;='State Zip Codes'!$R$4,'State Zip Codes'!$R$3,IF(G7040&lt;='State Zip Codes'!$S$4,'State Zip Codes'!$S$3,IF(G7040&lt;='State Zip Codes'!$T$4,'State Zip Codes'!$T$3,"OUT OF TERRITORY"))))),$U$3)</f>
        <v>Zone 5</v>
      </c>
    </row>
    <row r="7041" spans="1:8" x14ac:dyDescent="0.25">
      <c r="A7041" t="s">
        <v>374</v>
      </c>
      <c r="B7041">
        <v>43232</v>
      </c>
      <c r="C7041" t="str">
        <f t="shared" si="109"/>
        <v>43232</v>
      </c>
      <c r="D7041" t="s">
        <v>360</v>
      </c>
      <c r="E7041" t="s">
        <v>8</v>
      </c>
      <c r="F7041" t="s">
        <v>2569</v>
      </c>
      <c r="G7041" s="144">
        <v>103.76898872999999</v>
      </c>
      <c r="H7041" t="str">
        <f>IF(VLOOKUP(A7041,$J$4:$K$19,2)="Y",IF(G7041&lt;='State Zip Codes'!$P$4,'State Zip Codes'!$P$3,IF(G7041&lt;='State Zip Codes'!$Q$4,'State Zip Codes'!$Q$3,IF(G7041&lt;='State Zip Codes'!$R$4,'State Zip Codes'!$R$3,IF(G7041&lt;='State Zip Codes'!$S$4,'State Zip Codes'!$S$3,IF(G7041&lt;='State Zip Codes'!$T$4,'State Zip Codes'!$T$3,"OUT OF TERRITORY"))))),$U$3)</f>
        <v>Zone 5</v>
      </c>
    </row>
    <row r="7042" spans="1:8" x14ac:dyDescent="0.25">
      <c r="A7042" t="s">
        <v>374</v>
      </c>
      <c r="B7042">
        <v>43347</v>
      </c>
      <c r="C7042" t="str">
        <f t="shared" si="109"/>
        <v>43347</v>
      </c>
      <c r="D7042" t="s">
        <v>360</v>
      </c>
      <c r="E7042" t="s">
        <v>559</v>
      </c>
      <c r="F7042" t="s">
        <v>4743</v>
      </c>
      <c r="G7042" s="144">
        <v>104.39035991999999</v>
      </c>
      <c r="H7042" t="str">
        <f>IF(VLOOKUP(A7042,$J$4:$K$19,2)="Y",IF(G7042&lt;='State Zip Codes'!$P$4,'State Zip Codes'!$P$3,IF(G7042&lt;='State Zip Codes'!$Q$4,'State Zip Codes'!$Q$3,IF(G7042&lt;='State Zip Codes'!$R$4,'State Zip Codes'!$R$3,IF(G7042&lt;='State Zip Codes'!$S$4,'State Zip Codes'!$S$3,IF(G7042&lt;='State Zip Codes'!$T$4,'State Zip Codes'!$T$3,"OUT OF TERRITORY"))))),$U$3)</f>
        <v>Zone 5</v>
      </c>
    </row>
    <row r="7043" spans="1:8" x14ac:dyDescent="0.25">
      <c r="A7043" t="s">
        <v>374</v>
      </c>
      <c r="B7043">
        <v>43110</v>
      </c>
      <c r="C7043" t="str">
        <f t="shared" si="109"/>
        <v>43110</v>
      </c>
      <c r="D7043" t="s">
        <v>360</v>
      </c>
      <c r="E7043" t="s">
        <v>8</v>
      </c>
      <c r="F7043" t="s">
        <v>4744</v>
      </c>
      <c r="G7043" s="144">
        <v>104.39035991999999</v>
      </c>
      <c r="H7043" t="str">
        <f>IF(VLOOKUP(A7043,$J$4:$K$19,2)="Y",IF(G7043&lt;='State Zip Codes'!$P$4,'State Zip Codes'!$P$3,IF(G7043&lt;='State Zip Codes'!$Q$4,'State Zip Codes'!$Q$3,IF(G7043&lt;='State Zip Codes'!$R$4,'State Zip Codes'!$R$3,IF(G7043&lt;='State Zip Codes'!$S$4,'State Zip Codes'!$S$3,IF(G7043&lt;='State Zip Codes'!$T$4,'State Zip Codes'!$T$3,"OUT OF TERRITORY"))))),$U$3)</f>
        <v>Zone 5</v>
      </c>
    </row>
    <row r="7044" spans="1:8" x14ac:dyDescent="0.25">
      <c r="A7044" t="s">
        <v>374</v>
      </c>
      <c r="B7044">
        <v>43227</v>
      </c>
      <c r="C7044" t="str">
        <f t="shared" si="109"/>
        <v>43227</v>
      </c>
      <c r="D7044" t="s">
        <v>360</v>
      </c>
      <c r="E7044" t="s">
        <v>8</v>
      </c>
      <c r="F7044" t="s">
        <v>2569</v>
      </c>
      <c r="G7044" s="144">
        <v>104.39035991999999</v>
      </c>
      <c r="H7044" t="str">
        <f>IF(VLOOKUP(A7044,$J$4:$K$19,2)="Y",IF(G7044&lt;='State Zip Codes'!$P$4,'State Zip Codes'!$P$3,IF(G7044&lt;='State Zip Codes'!$Q$4,'State Zip Codes'!$Q$3,IF(G7044&lt;='State Zip Codes'!$R$4,'State Zip Codes'!$R$3,IF(G7044&lt;='State Zip Codes'!$S$4,'State Zip Codes'!$S$3,IF(G7044&lt;='State Zip Codes'!$T$4,'State Zip Codes'!$T$3,"OUT OF TERRITORY"))))),$U$3)</f>
        <v>Zone 5</v>
      </c>
    </row>
    <row r="7045" spans="1:8" x14ac:dyDescent="0.25">
      <c r="A7045" t="s">
        <v>374</v>
      </c>
      <c r="B7045">
        <v>43358</v>
      </c>
      <c r="C7045" t="str">
        <f t="shared" ref="C7045:C7108" si="110">TRIM(CLEAN(B7045))</f>
        <v>43358</v>
      </c>
      <c r="D7045" t="s">
        <v>360</v>
      </c>
      <c r="E7045" t="s">
        <v>559</v>
      </c>
      <c r="F7045" t="s">
        <v>4745</v>
      </c>
      <c r="G7045" s="144">
        <v>105.01173111</v>
      </c>
      <c r="H7045" t="str">
        <f>IF(VLOOKUP(A7045,$J$4:$K$19,2)="Y",IF(G7045&lt;='State Zip Codes'!$P$4,'State Zip Codes'!$P$3,IF(G7045&lt;='State Zip Codes'!$Q$4,'State Zip Codes'!$Q$3,IF(G7045&lt;='State Zip Codes'!$R$4,'State Zip Codes'!$R$3,IF(G7045&lt;='State Zip Codes'!$S$4,'State Zip Codes'!$S$3,IF(G7045&lt;='State Zip Codes'!$T$4,'State Zip Codes'!$T$3,"OUT OF TERRITORY"))))),$U$3)</f>
        <v>Zone 5</v>
      </c>
    </row>
    <row r="7046" spans="1:8" x14ac:dyDescent="0.25">
      <c r="A7046" t="s">
        <v>374</v>
      </c>
      <c r="B7046">
        <v>43224</v>
      </c>
      <c r="C7046" t="str">
        <f t="shared" si="110"/>
        <v>43224</v>
      </c>
      <c r="D7046" t="s">
        <v>360</v>
      </c>
      <c r="E7046" t="s">
        <v>8</v>
      </c>
      <c r="F7046" t="s">
        <v>2569</v>
      </c>
      <c r="G7046" s="144">
        <v>105.01173111</v>
      </c>
      <c r="H7046" t="str">
        <f>IF(VLOOKUP(A7046,$J$4:$K$19,2)="Y",IF(G7046&lt;='State Zip Codes'!$P$4,'State Zip Codes'!$P$3,IF(G7046&lt;='State Zip Codes'!$Q$4,'State Zip Codes'!$Q$3,IF(G7046&lt;='State Zip Codes'!$R$4,'State Zip Codes'!$R$3,IF(G7046&lt;='State Zip Codes'!$S$4,'State Zip Codes'!$S$3,IF(G7046&lt;='State Zip Codes'!$T$4,'State Zip Codes'!$T$3,"OUT OF TERRITORY"))))),$U$3)</f>
        <v>Zone 5</v>
      </c>
    </row>
    <row r="7047" spans="1:8" x14ac:dyDescent="0.25">
      <c r="A7047" t="s">
        <v>374</v>
      </c>
      <c r="B7047">
        <v>45638</v>
      </c>
      <c r="C7047" t="str">
        <f t="shared" si="110"/>
        <v>45638</v>
      </c>
      <c r="D7047" t="s">
        <v>360</v>
      </c>
      <c r="E7047" t="s">
        <v>2220</v>
      </c>
      <c r="F7047" t="s">
        <v>3789</v>
      </c>
      <c r="G7047" s="144">
        <v>105.01173111</v>
      </c>
      <c r="H7047" t="str">
        <f>IF(VLOOKUP(A7047,$J$4:$K$19,2)="Y",IF(G7047&lt;='State Zip Codes'!$P$4,'State Zip Codes'!$P$3,IF(G7047&lt;='State Zip Codes'!$Q$4,'State Zip Codes'!$Q$3,IF(G7047&lt;='State Zip Codes'!$R$4,'State Zip Codes'!$R$3,IF(G7047&lt;='State Zip Codes'!$S$4,'State Zip Codes'!$S$3,IF(G7047&lt;='State Zip Codes'!$T$4,'State Zip Codes'!$T$3,"OUT OF TERRITORY"))))),$U$3)</f>
        <v>Zone 5</v>
      </c>
    </row>
    <row r="7048" spans="1:8" x14ac:dyDescent="0.25">
      <c r="A7048" t="s">
        <v>374</v>
      </c>
      <c r="B7048">
        <v>45692</v>
      </c>
      <c r="C7048" t="str">
        <f t="shared" si="110"/>
        <v>45692</v>
      </c>
      <c r="D7048" t="s">
        <v>360</v>
      </c>
      <c r="E7048" t="s">
        <v>542</v>
      </c>
      <c r="F7048" t="s">
        <v>4746</v>
      </c>
      <c r="G7048" s="144">
        <v>105.63310229999999</v>
      </c>
      <c r="H7048" t="str">
        <f>IF(VLOOKUP(A7048,$J$4:$K$19,2)="Y",IF(G7048&lt;='State Zip Codes'!$P$4,'State Zip Codes'!$P$3,IF(G7048&lt;='State Zip Codes'!$Q$4,'State Zip Codes'!$Q$3,IF(G7048&lt;='State Zip Codes'!$R$4,'State Zip Codes'!$R$3,IF(G7048&lt;='State Zip Codes'!$S$4,'State Zip Codes'!$S$3,IF(G7048&lt;='State Zip Codes'!$T$4,'State Zip Codes'!$T$3,"OUT OF TERRITORY"))))),$U$3)</f>
        <v>Zone 5</v>
      </c>
    </row>
    <row r="7049" spans="1:8" x14ac:dyDescent="0.25">
      <c r="A7049" t="s">
        <v>374</v>
      </c>
      <c r="B7049">
        <v>43085</v>
      </c>
      <c r="C7049" t="str">
        <f t="shared" si="110"/>
        <v>43085</v>
      </c>
      <c r="D7049" t="s">
        <v>360</v>
      </c>
      <c r="E7049" t="s">
        <v>8</v>
      </c>
      <c r="F7049" t="s">
        <v>2569</v>
      </c>
      <c r="G7049" s="144">
        <v>105.63310229999999</v>
      </c>
      <c r="H7049" t="str">
        <f>IF(VLOOKUP(A7049,$J$4:$K$19,2)="Y",IF(G7049&lt;='State Zip Codes'!$P$4,'State Zip Codes'!$P$3,IF(G7049&lt;='State Zip Codes'!$Q$4,'State Zip Codes'!$Q$3,IF(G7049&lt;='State Zip Codes'!$R$4,'State Zip Codes'!$R$3,IF(G7049&lt;='State Zip Codes'!$S$4,'State Zip Codes'!$S$3,IF(G7049&lt;='State Zip Codes'!$T$4,'State Zip Codes'!$T$3,"OUT OF TERRITORY"))))),$U$3)</f>
        <v>Zone 5</v>
      </c>
    </row>
    <row r="7050" spans="1:8" x14ac:dyDescent="0.25">
      <c r="A7050" t="s">
        <v>374</v>
      </c>
      <c r="B7050">
        <v>43219</v>
      </c>
      <c r="C7050" t="str">
        <f t="shared" si="110"/>
        <v>43219</v>
      </c>
      <c r="D7050" t="s">
        <v>360</v>
      </c>
      <c r="E7050" t="s">
        <v>8</v>
      </c>
      <c r="F7050" t="s">
        <v>2569</v>
      </c>
      <c r="G7050" s="144">
        <v>105.63310229999999</v>
      </c>
      <c r="H7050" t="str">
        <f>IF(VLOOKUP(A7050,$J$4:$K$19,2)="Y",IF(G7050&lt;='State Zip Codes'!$P$4,'State Zip Codes'!$P$3,IF(G7050&lt;='State Zip Codes'!$Q$4,'State Zip Codes'!$Q$3,IF(G7050&lt;='State Zip Codes'!$R$4,'State Zip Codes'!$R$3,IF(G7050&lt;='State Zip Codes'!$S$4,'State Zip Codes'!$S$3,IF(G7050&lt;='State Zip Codes'!$T$4,'State Zip Codes'!$T$3,"OUT OF TERRITORY"))))),$U$3)</f>
        <v>Zone 5</v>
      </c>
    </row>
    <row r="7051" spans="1:8" x14ac:dyDescent="0.25">
      <c r="A7051" t="s">
        <v>374</v>
      </c>
      <c r="B7051">
        <v>45819</v>
      </c>
      <c r="C7051" t="str">
        <f t="shared" si="110"/>
        <v>45819</v>
      </c>
      <c r="D7051" t="s">
        <v>360</v>
      </c>
      <c r="E7051" t="s">
        <v>4699</v>
      </c>
      <c r="F7051" t="s">
        <v>4747</v>
      </c>
      <c r="G7051" s="144">
        <v>105.63310229999999</v>
      </c>
      <c r="H7051" t="str">
        <f>IF(VLOOKUP(A7051,$J$4:$K$19,2)="Y",IF(G7051&lt;='State Zip Codes'!$P$4,'State Zip Codes'!$P$3,IF(G7051&lt;='State Zip Codes'!$Q$4,'State Zip Codes'!$Q$3,IF(G7051&lt;='State Zip Codes'!$R$4,'State Zip Codes'!$R$3,IF(G7051&lt;='State Zip Codes'!$S$4,'State Zip Codes'!$S$3,IF(G7051&lt;='State Zip Codes'!$T$4,'State Zip Codes'!$T$3,"OUT OF TERRITORY"))))),$U$3)</f>
        <v>Zone 5</v>
      </c>
    </row>
    <row r="7052" spans="1:8" x14ac:dyDescent="0.25">
      <c r="A7052" t="s">
        <v>374</v>
      </c>
      <c r="B7052">
        <v>43065</v>
      </c>
      <c r="C7052" t="str">
        <f t="shared" si="110"/>
        <v>43065</v>
      </c>
      <c r="D7052" t="s">
        <v>360</v>
      </c>
      <c r="E7052" t="s">
        <v>2578</v>
      </c>
      <c r="F7052" t="s">
        <v>3137</v>
      </c>
      <c r="G7052" s="144">
        <v>105.63310229999999</v>
      </c>
      <c r="H7052" t="str">
        <f>IF(VLOOKUP(A7052,$J$4:$K$19,2)="Y",IF(G7052&lt;='State Zip Codes'!$P$4,'State Zip Codes'!$P$3,IF(G7052&lt;='State Zip Codes'!$Q$4,'State Zip Codes'!$Q$3,IF(G7052&lt;='State Zip Codes'!$R$4,'State Zip Codes'!$R$3,IF(G7052&lt;='State Zip Codes'!$S$4,'State Zip Codes'!$S$3,IF(G7052&lt;='State Zip Codes'!$T$4,'State Zip Codes'!$T$3,"OUT OF TERRITORY"))))),$U$3)</f>
        <v>Zone 5</v>
      </c>
    </row>
    <row r="7053" spans="1:8" x14ac:dyDescent="0.25">
      <c r="A7053" t="s">
        <v>374</v>
      </c>
      <c r="B7053">
        <v>45659</v>
      </c>
      <c r="C7053" t="str">
        <f t="shared" si="110"/>
        <v>45659</v>
      </c>
      <c r="D7053" t="s">
        <v>360</v>
      </c>
      <c r="E7053" t="s">
        <v>2220</v>
      </c>
      <c r="F7053" t="s">
        <v>4748</v>
      </c>
      <c r="G7053" s="144">
        <v>106.25447349</v>
      </c>
      <c r="H7053" t="str">
        <f>IF(VLOOKUP(A7053,$J$4:$K$19,2)="Y",IF(G7053&lt;='State Zip Codes'!$P$4,'State Zip Codes'!$P$3,IF(G7053&lt;='State Zip Codes'!$Q$4,'State Zip Codes'!$Q$3,IF(G7053&lt;='State Zip Codes'!$R$4,'State Zip Codes'!$R$3,IF(G7053&lt;='State Zip Codes'!$S$4,'State Zip Codes'!$S$3,IF(G7053&lt;='State Zip Codes'!$T$4,'State Zip Codes'!$T$3,"OUT OF TERRITORY"))))),$U$3)</f>
        <v>Zone 5</v>
      </c>
    </row>
    <row r="7054" spans="1:8" x14ac:dyDescent="0.25">
      <c r="A7054" t="s">
        <v>374</v>
      </c>
      <c r="B7054">
        <v>43229</v>
      </c>
      <c r="C7054" t="str">
        <f t="shared" si="110"/>
        <v>43229</v>
      </c>
      <c r="D7054" t="s">
        <v>360</v>
      </c>
      <c r="E7054" t="s">
        <v>8</v>
      </c>
      <c r="F7054" t="s">
        <v>2569</v>
      </c>
      <c r="G7054" s="144">
        <v>106.25447349</v>
      </c>
      <c r="H7054" t="str">
        <f>IF(VLOOKUP(A7054,$J$4:$K$19,2)="Y",IF(G7054&lt;='State Zip Codes'!$P$4,'State Zip Codes'!$P$3,IF(G7054&lt;='State Zip Codes'!$Q$4,'State Zip Codes'!$Q$3,IF(G7054&lt;='State Zip Codes'!$R$4,'State Zip Codes'!$R$3,IF(G7054&lt;='State Zip Codes'!$S$4,'State Zip Codes'!$S$3,IF(G7054&lt;='State Zip Codes'!$T$4,'State Zip Codes'!$T$3,"OUT OF TERRITORY"))))),$U$3)</f>
        <v>Zone 5</v>
      </c>
    </row>
    <row r="7055" spans="1:8" x14ac:dyDescent="0.25">
      <c r="A7055" t="s">
        <v>374</v>
      </c>
      <c r="B7055">
        <v>43213</v>
      </c>
      <c r="C7055" t="str">
        <f t="shared" si="110"/>
        <v>43213</v>
      </c>
      <c r="D7055" t="s">
        <v>360</v>
      </c>
      <c r="E7055" t="s">
        <v>8</v>
      </c>
      <c r="F7055" t="s">
        <v>2569</v>
      </c>
      <c r="G7055" s="144">
        <v>106.25447349</v>
      </c>
      <c r="H7055" t="str">
        <f>IF(VLOOKUP(A7055,$J$4:$K$19,2)="Y",IF(G7055&lt;='State Zip Codes'!$P$4,'State Zip Codes'!$P$3,IF(G7055&lt;='State Zip Codes'!$Q$4,'State Zip Codes'!$Q$3,IF(G7055&lt;='State Zip Codes'!$R$4,'State Zip Codes'!$R$3,IF(G7055&lt;='State Zip Codes'!$S$4,'State Zip Codes'!$S$3,IF(G7055&lt;='State Zip Codes'!$T$4,'State Zip Codes'!$T$3,"OUT OF TERRITORY"))))),$U$3)</f>
        <v>Zone 5</v>
      </c>
    </row>
    <row r="7056" spans="1:8" x14ac:dyDescent="0.25">
      <c r="A7056" t="s">
        <v>374</v>
      </c>
      <c r="B7056">
        <v>43149</v>
      </c>
      <c r="C7056" t="str">
        <f t="shared" si="110"/>
        <v>43149</v>
      </c>
      <c r="D7056" t="s">
        <v>360</v>
      </c>
      <c r="E7056" t="s">
        <v>4736</v>
      </c>
      <c r="F7056" t="s">
        <v>2261</v>
      </c>
      <c r="G7056" s="144">
        <v>107.49721586999999</v>
      </c>
      <c r="H7056" t="str">
        <f>IF(VLOOKUP(A7056,$J$4:$K$19,2)="Y",IF(G7056&lt;='State Zip Codes'!$P$4,'State Zip Codes'!$P$3,IF(G7056&lt;='State Zip Codes'!$Q$4,'State Zip Codes'!$Q$3,IF(G7056&lt;='State Zip Codes'!$R$4,'State Zip Codes'!$R$3,IF(G7056&lt;='State Zip Codes'!$S$4,'State Zip Codes'!$S$3,IF(G7056&lt;='State Zip Codes'!$T$4,'State Zip Codes'!$T$3,"OUT OF TERRITORY"))))),$U$3)</f>
        <v>Zone 5</v>
      </c>
    </row>
    <row r="7057" spans="1:8" x14ac:dyDescent="0.25">
      <c r="A7057" t="s">
        <v>374</v>
      </c>
      <c r="B7057">
        <v>43231</v>
      </c>
      <c r="C7057" t="str">
        <f t="shared" si="110"/>
        <v>43231</v>
      </c>
      <c r="D7057" t="s">
        <v>360</v>
      </c>
      <c r="E7057" t="s">
        <v>8</v>
      </c>
      <c r="F7057" t="s">
        <v>2569</v>
      </c>
      <c r="G7057" s="144">
        <v>108.11858706</v>
      </c>
      <c r="H7057" t="str">
        <f>IF(VLOOKUP(A7057,$J$4:$K$19,2)="Y",IF(G7057&lt;='State Zip Codes'!$P$4,'State Zip Codes'!$P$3,IF(G7057&lt;='State Zip Codes'!$Q$4,'State Zip Codes'!$Q$3,IF(G7057&lt;='State Zip Codes'!$R$4,'State Zip Codes'!$R$3,IF(G7057&lt;='State Zip Codes'!$S$4,'State Zip Codes'!$S$3,IF(G7057&lt;='State Zip Codes'!$T$4,'State Zip Codes'!$T$3,"OUT OF TERRITORY"))))),$U$3)</f>
        <v>Zone 5</v>
      </c>
    </row>
    <row r="7058" spans="1:8" x14ac:dyDescent="0.25">
      <c r="A7058" t="s">
        <v>374</v>
      </c>
      <c r="B7058">
        <v>43061</v>
      </c>
      <c r="C7058" t="str">
        <f t="shared" si="110"/>
        <v>43061</v>
      </c>
      <c r="D7058" t="s">
        <v>360</v>
      </c>
      <c r="E7058" t="s">
        <v>2578</v>
      </c>
      <c r="F7058" t="s">
        <v>3785</v>
      </c>
      <c r="G7058" s="144">
        <v>108.11858706</v>
      </c>
      <c r="H7058" t="str">
        <f>IF(VLOOKUP(A7058,$J$4:$K$19,2)="Y",IF(G7058&lt;='State Zip Codes'!$P$4,'State Zip Codes'!$P$3,IF(G7058&lt;='State Zip Codes'!$Q$4,'State Zip Codes'!$Q$3,IF(G7058&lt;='State Zip Codes'!$R$4,'State Zip Codes'!$R$3,IF(G7058&lt;='State Zip Codes'!$S$4,'State Zip Codes'!$S$3,IF(G7058&lt;='State Zip Codes'!$T$4,'State Zip Codes'!$T$3,"OUT OF TERRITORY"))))),$U$3)</f>
        <v>Zone 5</v>
      </c>
    </row>
    <row r="7059" spans="1:8" x14ac:dyDescent="0.25">
      <c r="A7059" t="s">
        <v>374</v>
      </c>
      <c r="B7059">
        <v>43069</v>
      </c>
      <c r="C7059" t="str">
        <f t="shared" si="110"/>
        <v>43069</v>
      </c>
      <c r="D7059" t="s">
        <v>360</v>
      </c>
      <c r="E7059" t="s">
        <v>8</v>
      </c>
      <c r="F7059" t="s">
        <v>4749</v>
      </c>
      <c r="G7059" s="144">
        <v>108.11858706</v>
      </c>
      <c r="H7059" t="str">
        <f>IF(VLOOKUP(A7059,$J$4:$K$19,2)="Y",IF(G7059&lt;='State Zip Codes'!$P$4,'State Zip Codes'!$P$3,IF(G7059&lt;='State Zip Codes'!$Q$4,'State Zip Codes'!$Q$3,IF(G7059&lt;='State Zip Codes'!$R$4,'State Zip Codes'!$R$3,IF(G7059&lt;='State Zip Codes'!$S$4,'State Zip Codes'!$S$3,IF(G7059&lt;='State Zip Codes'!$T$4,'State Zip Codes'!$T$3,"OUT OF TERRITORY"))))),$U$3)</f>
        <v>Zone 5</v>
      </c>
    </row>
    <row r="7060" spans="1:8" x14ac:dyDescent="0.25">
      <c r="A7060" t="s">
        <v>374</v>
      </c>
      <c r="B7060">
        <v>43112</v>
      </c>
      <c r="C7060" t="str">
        <f t="shared" si="110"/>
        <v>43112</v>
      </c>
      <c r="D7060" t="s">
        <v>360</v>
      </c>
      <c r="E7060" t="s">
        <v>1275</v>
      </c>
      <c r="F7060" t="s">
        <v>1799</v>
      </c>
      <c r="G7060" s="144">
        <v>108.11858706</v>
      </c>
      <c r="H7060" t="str">
        <f>IF(VLOOKUP(A7060,$J$4:$K$19,2)="Y",IF(G7060&lt;='State Zip Codes'!$P$4,'State Zip Codes'!$P$3,IF(G7060&lt;='State Zip Codes'!$Q$4,'State Zip Codes'!$Q$3,IF(G7060&lt;='State Zip Codes'!$R$4,'State Zip Codes'!$R$3,IF(G7060&lt;='State Zip Codes'!$S$4,'State Zip Codes'!$S$3,IF(G7060&lt;='State Zip Codes'!$T$4,'State Zip Codes'!$T$3,"OUT OF TERRITORY"))))),$U$3)</f>
        <v>Zone 5</v>
      </c>
    </row>
    <row r="7061" spans="1:8" x14ac:dyDescent="0.25">
      <c r="A7061" t="s">
        <v>374</v>
      </c>
      <c r="B7061">
        <v>45896</v>
      </c>
      <c r="C7061" t="str">
        <f t="shared" si="110"/>
        <v>45896</v>
      </c>
      <c r="D7061" t="s">
        <v>360</v>
      </c>
      <c r="E7061" t="s">
        <v>4699</v>
      </c>
      <c r="F7061" t="s">
        <v>4750</v>
      </c>
      <c r="G7061" s="144">
        <v>108.73995824999999</v>
      </c>
      <c r="H7061" t="str">
        <f>IF(VLOOKUP(A7061,$J$4:$K$19,2)="Y",IF(G7061&lt;='State Zip Codes'!$P$4,'State Zip Codes'!$P$3,IF(G7061&lt;='State Zip Codes'!$Q$4,'State Zip Codes'!$Q$3,IF(G7061&lt;='State Zip Codes'!$R$4,'State Zip Codes'!$R$3,IF(G7061&lt;='State Zip Codes'!$S$4,'State Zip Codes'!$S$3,IF(G7061&lt;='State Zip Codes'!$T$4,'State Zip Codes'!$T$3,"OUT OF TERRITORY"))))),$U$3)</f>
        <v>Zone 5</v>
      </c>
    </row>
    <row r="7062" spans="1:8" x14ac:dyDescent="0.25">
      <c r="A7062" t="s">
        <v>374</v>
      </c>
      <c r="B7062">
        <v>43230</v>
      </c>
      <c r="C7062" t="str">
        <f t="shared" si="110"/>
        <v>43230</v>
      </c>
      <c r="D7062" t="s">
        <v>360</v>
      </c>
      <c r="E7062" t="s">
        <v>8</v>
      </c>
      <c r="F7062" t="s">
        <v>2569</v>
      </c>
      <c r="G7062" s="144">
        <v>108.73995824999999</v>
      </c>
      <c r="H7062" t="str">
        <f>IF(VLOOKUP(A7062,$J$4:$K$19,2)="Y",IF(G7062&lt;='State Zip Codes'!$P$4,'State Zip Codes'!$P$3,IF(G7062&lt;='State Zip Codes'!$Q$4,'State Zip Codes'!$Q$3,IF(G7062&lt;='State Zip Codes'!$R$4,'State Zip Codes'!$R$3,IF(G7062&lt;='State Zip Codes'!$S$4,'State Zip Codes'!$S$3,IF(G7062&lt;='State Zip Codes'!$T$4,'State Zip Codes'!$T$3,"OUT OF TERRITORY"))))),$U$3)</f>
        <v>Zone 5</v>
      </c>
    </row>
    <row r="7063" spans="1:8" x14ac:dyDescent="0.25">
      <c r="A7063" t="s">
        <v>374</v>
      </c>
      <c r="B7063">
        <v>45862</v>
      </c>
      <c r="C7063" t="str">
        <f t="shared" si="110"/>
        <v>45862</v>
      </c>
      <c r="D7063" t="s">
        <v>360</v>
      </c>
      <c r="E7063" t="s">
        <v>1994</v>
      </c>
      <c r="F7063" t="s">
        <v>2255</v>
      </c>
      <c r="G7063" s="144">
        <v>108.73995824999999</v>
      </c>
      <c r="H7063" t="str">
        <f>IF(VLOOKUP(A7063,$J$4:$K$19,2)="Y",IF(G7063&lt;='State Zip Codes'!$P$4,'State Zip Codes'!$P$3,IF(G7063&lt;='State Zip Codes'!$Q$4,'State Zip Codes'!$Q$3,IF(G7063&lt;='State Zip Codes'!$R$4,'State Zip Codes'!$R$3,IF(G7063&lt;='State Zip Codes'!$S$4,'State Zip Codes'!$S$3,IF(G7063&lt;='State Zip Codes'!$T$4,'State Zip Codes'!$T$3,"OUT OF TERRITORY"))))),$U$3)</f>
        <v>Zone 5</v>
      </c>
    </row>
    <row r="7064" spans="1:8" x14ac:dyDescent="0.25">
      <c r="A7064" t="s">
        <v>374</v>
      </c>
      <c r="B7064">
        <v>43240</v>
      </c>
      <c r="C7064" t="str">
        <f t="shared" si="110"/>
        <v>43240</v>
      </c>
      <c r="D7064" t="s">
        <v>360</v>
      </c>
      <c r="E7064" t="s">
        <v>2578</v>
      </c>
      <c r="F7064" t="s">
        <v>2569</v>
      </c>
      <c r="G7064" s="144">
        <v>108.73995824999999</v>
      </c>
      <c r="H7064" t="str">
        <f>IF(VLOOKUP(A7064,$J$4:$K$19,2)="Y",IF(G7064&lt;='State Zip Codes'!$P$4,'State Zip Codes'!$P$3,IF(G7064&lt;='State Zip Codes'!$Q$4,'State Zip Codes'!$Q$3,IF(G7064&lt;='State Zip Codes'!$R$4,'State Zip Codes'!$R$3,IF(G7064&lt;='State Zip Codes'!$S$4,'State Zip Codes'!$S$3,IF(G7064&lt;='State Zip Codes'!$T$4,'State Zip Codes'!$T$3,"OUT OF TERRITORY"))))),$U$3)</f>
        <v>Zone 5</v>
      </c>
    </row>
    <row r="7065" spans="1:8" x14ac:dyDescent="0.25">
      <c r="A7065" t="s">
        <v>374</v>
      </c>
      <c r="B7065">
        <v>45622</v>
      </c>
      <c r="C7065" t="str">
        <f t="shared" si="110"/>
        <v>45622</v>
      </c>
      <c r="D7065" t="s">
        <v>360</v>
      </c>
      <c r="E7065" t="s">
        <v>4728</v>
      </c>
      <c r="F7065" t="s">
        <v>4751</v>
      </c>
      <c r="G7065" s="144">
        <v>108.73995824999999</v>
      </c>
      <c r="H7065" t="str">
        <f>IF(VLOOKUP(A7065,$J$4:$K$19,2)="Y",IF(G7065&lt;='State Zip Codes'!$P$4,'State Zip Codes'!$P$3,IF(G7065&lt;='State Zip Codes'!$Q$4,'State Zip Codes'!$Q$3,IF(G7065&lt;='State Zip Codes'!$R$4,'State Zip Codes'!$R$3,IF(G7065&lt;='State Zip Codes'!$S$4,'State Zip Codes'!$S$3,IF(G7065&lt;='State Zip Codes'!$T$4,'State Zip Codes'!$T$3,"OUT OF TERRITORY"))))),$U$3)</f>
        <v>Zone 5</v>
      </c>
    </row>
    <row r="7066" spans="1:8" x14ac:dyDescent="0.25">
      <c r="A7066" t="s">
        <v>374</v>
      </c>
      <c r="B7066">
        <v>45634</v>
      </c>
      <c r="C7066" t="str">
        <f t="shared" si="110"/>
        <v>45634</v>
      </c>
      <c r="D7066" t="s">
        <v>360</v>
      </c>
      <c r="E7066" t="s">
        <v>4728</v>
      </c>
      <c r="F7066" t="s">
        <v>4752</v>
      </c>
      <c r="G7066" s="144">
        <v>108.73995824999999</v>
      </c>
      <c r="H7066" t="str">
        <f>IF(VLOOKUP(A7066,$J$4:$K$19,2)="Y",IF(G7066&lt;='State Zip Codes'!$P$4,'State Zip Codes'!$P$3,IF(G7066&lt;='State Zip Codes'!$Q$4,'State Zip Codes'!$Q$3,IF(G7066&lt;='State Zip Codes'!$R$4,'State Zip Codes'!$R$3,IF(G7066&lt;='State Zip Codes'!$S$4,'State Zip Codes'!$S$3,IF(G7066&lt;='State Zip Codes'!$T$4,'State Zip Codes'!$T$3,"OUT OF TERRITORY"))))),$U$3)</f>
        <v>Zone 5</v>
      </c>
    </row>
    <row r="7067" spans="1:8" x14ac:dyDescent="0.25">
      <c r="A7067" t="s">
        <v>374</v>
      </c>
      <c r="B7067">
        <v>45882</v>
      </c>
      <c r="C7067" t="str">
        <f t="shared" si="110"/>
        <v>45882</v>
      </c>
      <c r="D7067" t="s">
        <v>360</v>
      </c>
      <c r="E7067" t="s">
        <v>1994</v>
      </c>
      <c r="F7067" t="s">
        <v>1685</v>
      </c>
      <c r="G7067" s="144">
        <v>109.36132943999999</v>
      </c>
      <c r="H7067" t="str">
        <f>IF(VLOOKUP(A7067,$J$4:$K$19,2)="Y",IF(G7067&lt;='State Zip Codes'!$P$4,'State Zip Codes'!$P$3,IF(G7067&lt;='State Zip Codes'!$Q$4,'State Zip Codes'!$Q$3,IF(G7067&lt;='State Zip Codes'!$R$4,'State Zip Codes'!$R$3,IF(G7067&lt;='State Zip Codes'!$S$4,'State Zip Codes'!$S$3,IF(G7067&lt;='State Zip Codes'!$T$4,'State Zip Codes'!$T$3,"OUT OF TERRITORY"))))),$U$3)</f>
        <v>Zone 5</v>
      </c>
    </row>
    <row r="7068" spans="1:8" x14ac:dyDescent="0.25">
      <c r="A7068" t="s">
        <v>374</v>
      </c>
      <c r="B7068">
        <v>43147</v>
      </c>
      <c r="C7068" t="str">
        <f t="shared" si="110"/>
        <v>43147</v>
      </c>
      <c r="D7068" t="s">
        <v>360</v>
      </c>
      <c r="E7068" t="s">
        <v>1275</v>
      </c>
      <c r="F7068" t="s">
        <v>4753</v>
      </c>
      <c r="G7068" s="144">
        <v>109.36132943999999</v>
      </c>
      <c r="H7068" t="str">
        <f>IF(VLOOKUP(A7068,$J$4:$K$19,2)="Y",IF(G7068&lt;='State Zip Codes'!$P$4,'State Zip Codes'!$P$3,IF(G7068&lt;='State Zip Codes'!$Q$4,'State Zip Codes'!$Q$3,IF(G7068&lt;='State Zip Codes'!$R$4,'State Zip Codes'!$R$3,IF(G7068&lt;='State Zip Codes'!$S$4,'State Zip Codes'!$S$3,IF(G7068&lt;='State Zip Codes'!$T$4,'State Zip Codes'!$T$3,"OUT OF TERRITORY"))))),$U$3)</f>
        <v>Zone 5</v>
      </c>
    </row>
    <row r="7069" spans="1:8" x14ac:dyDescent="0.25">
      <c r="A7069" t="s">
        <v>374</v>
      </c>
      <c r="B7069">
        <v>43130</v>
      </c>
      <c r="C7069" t="str">
        <f t="shared" si="110"/>
        <v>43130</v>
      </c>
      <c r="D7069" t="s">
        <v>360</v>
      </c>
      <c r="E7069" t="s">
        <v>1275</v>
      </c>
      <c r="F7069" t="s">
        <v>3060</v>
      </c>
      <c r="G7069" s="144">
        <v>109.36132943999999</v>
      </c>
      <c r="H7069" t="str">
        <f>IF(VLOOKUP(A7069,$J$4:$K$19,2)="Y",IF(G7069&lt;='State Zip Codes'!$P$4,'State Zip Codes'!$P$3,IF(G7069&lt;='State Zip Codes'!$Q$4,'State Zip Codes'!$Q$3,IF(G7069&lt;='State Zip Codes'!$R$4,'State Zip Codes'!$R$3,IF(G7069&lt;='State Zip Codes'!$S$4,'State Zip Codes'!$S$3,IF(G7069&lt;='State Zip Codes'!$T$4,'State Zip Codes'!$T$3,"OUT OF TERRITORY"))))),$U$3)</f>
        <v>Zone 5</v>
      </c>
    </row>
    <row r="7070" spans="1:8" x14ac:dyDescent="0.25">
      <c r="A7070" t="s">
        <v>374</v>
      </c>
      <c r="B7070">
        <v>43310</v>
      </c>
      <c r="C7070" t="str">
        <f t="shared" si="110"/>
        <v>43310</v>
      </c>
      <c r="D7070" t="s">
        <v>360</v>
      </c>
      <c r="E7070" t="s">
        <v>559</v>
      </c>
      <c r="F7070" t="s">
        <v>4754</v>
      </c>
      <c r="G7070" s="144">
        <v>109.36132943999999</v>
      </c>
      <c r="H7070" t="str">
        <f>IF(VLOOKUP(A7070,$J$4:$K$19,2)="Y",IF(G7070&lt;='State Zip Codes'!$P$4,'State Zip Codes'!$P$3,IF(G7070&lt;='State Zip Codes'!$Q$4,'State Zip Codes'!$Q$3,IF(G7070&lt;='State Zip Codes'!$R$4,'State Zip Codes'!$R$3,IF(G7070&lt;='State Zip Codes'!$S$4,'State Zip Codes'!$S$3,IF(G7070&lt;='State Zip Codes'!$T$4,'State Zip Codes'!$T$3,"OUT OF TERRITORY"))))),$U$3)</f>
        <v>Zone 5</v>
      </c>
    </row>
    <row r="7071" spans="1:8" x14ac:dyDescent="0.25">
      <c r="A7071" t="s">
        <v>374</v>
      </c>
      <c r="B7071">
        <v>45688</v>
      </c>
      <c r="C7071" t="str">
        <f t="shared" si="110"/>
        <v>45688</v>
      </c>
      <c r="D7071" t="s">
        <v>360</v>
      </c>
      <c r="E7071" t="s">
        <v>2220</v>
      </c>
      <c r="F7071" t="s">
        <v>2418</v>
      </c>
      <c r="G7071" s="144">
        <v>109.36132943999999</v>
      </c>
      <c r="H7071" t="str">
        <f>IF(VLOOKUP(A7071,$J$4:$K$19,2)="Y",IF(G7071&lt;='State Zip Codes'!$P$4,'State Zip Codes'!$P$3,IF(G7071&lt;='State Zip Codes'!$Q$4,'State Zip Codes'!$Q$3,IF(G7071&lt;='State Zip Codes'!$R$4,'State Zip Codes'!$R$3,IF(G7071&lt;='State Zip Codes'!$S$4,'State Zip Codes'!$S$3,IF(G7071&lt;='State Zip Codes'!$T$4,'State Zip Codes'!$T$3,"OUT OF TERRITORY"))))),$U$3)</f>
        <v>Zone 5</v>
      </c>
    </row>
    <row r="7072" spans="1:8" x14ac:dyDescent="0.25">
      <c r="A7072" t="s">
        <v>374</v>
      </c>
      <c r="B7072">
        <v>43068</v>
      </c>
      <c r="C7072" t="str">
        <f t="shared" si="110"/>
        <v>43068</v>
      </c>
      <c r="D7072" t="s">
        <v>360</v>
      </c>
      <c r="E7072" t="s">
        <v>8</v>
      </c>
      <c r="F7072" t="s">
        <v>4749</v>
      </c>
      <c r="G7072" s="144">
        <v>109.98270063</v>
      </c>
      <c r="H7072" t="str">
        <f>IF(VLOOKUP(A7072,$J$4:$K$19,2)="Y",IF(G7072&lt;='State Zip Codes'!$P$4,'State Zip Codes'!$P$3,IF(G7072&lt;='State Zip Codes'!$Q$4,'State Zip Codes'!$Q$3,IF(G7072&lt;='State Zip Codes'!$R$4,'State Zip Codes'!$R$3,IF(G7072&lt;='State Zip Codes'!$S$4,'State Zip Codes'!$S$3,IF(G7072&lt;='State Zip Codes'!$T$4,'State Zip Codes'!$T$3,"OUT OF TERRITORY"))))),$U$3)</f>
        <v>Zone 5</v>
      </c>
    </row>
    <row r="7073" spans="1:8" x14ac:dyDescent="0.25">
      <c r="A7073" t="s">
        <v>374</v>
      </c>
      <c r="B7073">
        <v>43035</v>
      </c>
      <c r="C7073" t="str">
        <f t="shared" si="110"/>
        <v>43035</v>
      </c>
      <c r="D7073" t="s">
        <v>360</v>
      </c>
      <c r="E7073" t="s">
        <v>2578</v>
      </c>
      <c r="F7073" t="s">
        <v>4755</v>
      </c>
      <c r="G7073" s="144">
        <v>109.98270063</v>
      </c>
      <c r="H7073" t="str">
        <f>IF(VLOOKUP(A7073,$J$4:$K$19,2)="Y",IF(G7073&lt;='State Zip Codes'!$P$4,'State Zip Codes'!$P$3,IF(G7073&lt;='State Zip Codes'!$Q$4,'State Zip Codes'!$Q$3,IF(G7073&lt;='State Zip Codes'!$R$4,'State Zip Codes'!$R$3,IF(G7073&lt;='State Zip Codes'!$S$4,'State Zip Codes'!$S$3,IF(G7073&lt;='State Zip Codes'!$T$4,'State Zip Codes'!$T$3,"OUT OF TERRITORY"))))),$U$3)</f>
        <v>Zone 5</v>
      </c>
    </row>
    <row r="7074" spans="1:8" x14ac:dyDescent="0.25">
      <c r="A7074" t="s">
        <v>374</v>
      </c>
      <c r="B7074">
        <v>45651</v>
      </c>
      <c r="C7074" t="str">
        <f t="shared" si="110"/>
        <v>45651</v>
      </c>
      <c r="D7074" t="s">
        <v>360</v>
      </c>
      <c r="E7074" t="s">
        <v>4728</v>
      </c>
      <c r="F7074" t="s">
        <v>4756</v>
      </c>
      <c r="G7074" s="144">
        <v>110.60407181999999</v>
      </c>
      <c r="H7074" t="str">
        <f>IF(VLOOKUP(A7074,$J$4:$K$19,2)="Y",IF(G7074&lt;='State Zip Codes'!$P$4,'State Zip Codes'!$P$3,IF(G7074&lt;='State Zip Codes'!$Q$4,'State Zip Codes'!$Q$3,IF(G7074&lt;='State Zip Codes'!$R$4,'State Zip Codes'!$R$3,IF(G7074&lt;='State Zip Codes'!$S$4,'State Zip Codes'!$S$3,IF(G7074&lt;='State Zip Codes'!$T$4,'State Zip Codes'!$T$3,"OUT OF TERRITORY"))))),$U$3)</f>
        <v>Zone 5</v>
      </c>
    </row>
    <row r="7075" spans="1:8" x14ac:dyDescent="0.25">
      <c r="A7075" t="s">
        <v>374</v>
      </c>
      <c r="B7075">
        <v>43081</v>
      </c>
      <c r="C7075" t="str">
        <f t="shared" si="110"/>
        <v>43081</v>
      </c>
      <c r="D7075" t="s">
        <v>360</v>
      </c>
      <c r="E7075" t="s">
        <v>8</v>
      </c>
      <c r="F7075" t="s">
        <v>4757</v>
      </c>
      <c r="G7075" s="144">
        <v>110.60407181999999</v>
      </c>
      <c r="H7075" t="str">
        <f>IF(VLOOKUP(A7075,$J$4:$K$19,2)="Y",IF(G7075&lt;='State Zip Codes'!$P$4,'State Zip Codes'!$P$3,IF(G7075&lt;='State Zip Codes'!$Q$4,'State Zip Codes'!$Q$3,IF(G7075&lt;='State Zip Codes'!$R$4,'State Zip Codes'!$R$3,IF(G7075&lt;='State Zip Codes'!$S$4,'State Zip Codes'!$S$3,IF(G7075&lt;='State Zip Codes'!$T$4,'State Zip Codes'!$T$3,"OUT OF TERRITORY"))))),$U$3)</f>
        <v>Zone 5</v>
      </c>
    </row>
    <row r="7076" spans="1:8" x14ac:dyDescent="0.25">
      <c r="A7076" t="s">
        <v>374</v>
      </c>
      <c r="B7076">
        <v>43004</v>
      </c>
      <c r="C7076" t="str">
        <f t="shared" si="110"/>
        <v>43004</v>
      </c>
      <c r="D7076" t="s">
        <v>360</v>
      </c>
      <c r="E7076" t="s">
        <v>8</v>
      </c>
      <c r="F7076" t="s">
        <v>4758</v>
      </c>
      <c r="G7076" s="144">
        <v>110.60407181999999</v>
      </c>
      <c r="H7076" t="str">
        <f>IF(VLOOKUP(A7076,$J$4:$K$19,2)="Y",IF(G7076&lt;='State Zip Codes'!$P$4,'State Zip Codes'!$P$3,IF(G7076&lt;='State Zip Codes'!$Q$4,'State Zip Codes'!$Q$3,IF(G7076&lt;='State Zip Codes'!$R$4,'State Zip Codes'!$R$3,IF(G7076&lt;='State Zip Codes'!$S$4,'State Zip Codes'!$S$3,IF(G7076&lt;='State Zip Codes'!$T$4,'State Zip Codes'!$T$3,"OUT OF TERRITORY"))))),$U$3)</f>
        <v>Zone 5</v>
      </c>
    </row>
    <row r="7077" spans="1:8" x14ac:dyDescent="0.25">
      <c r="A7077" t="s">
        <v>374</v>
      </c>
      <c r="B7077">
        <v>43344</v>
      </c>
      <c r="C7077" t="str">
        <f t="shared" si="110"/>
        <v>43344</v>
      </c>
      <c r="D7077" t="s">
        <v>360</v>
      </c>
      <c r="E7077" t="s">
        <v>996</v>
      </c>
      <c r="F7077" t="s">
        <v>4759</v>
      </c>
      <c r="G7077" s="144">
        <v>111.22544300999999</v>
      </c>
      <c r="H7077" t="str">
        <f>IF(VLOOKUP(A7077,$J$4:$K$19,2)="Y",IF(G7077&lt;='State Zip Codes'!$P$4,'State Zip Codes'!$P$3,IF(G7077&lt;='State Zip Codes'!$Q$4,'State Zip Codes'!$Q$3,IF(G7077&lt;='State Zip Codes'!$R$4,'State Zip Codes'!$R$3,IF(G7077&lt;='State Zip Codes'!$S$4,'State Zip Codes'!$S$3,IF(G7077&lt;='State Zip Codes'!$T$4,'State Zip Codes'!$T$3,"OUT OF TERRITORY"))))),$U$3)</f>
        <v>Zone 5</v>
      </c>
    </row>
    <row r="7078" spans="1:8" x14ac:dyDescent="0.25">
      <c r="A7078" t="s">
        <v>374</v>
      </c>
      <c r="B7078">
        <v>43345</v>
      </c>
      <c r="C7078" t="str">
        <f t="shared" si="110"/>
        <v>43345</v>
      </c>
      <c r="D7078" t="s">
        <v>360</v>
      </c>
      <c r="E7078" t="s">
        <v>2335</v>
      </c>
      <c r="F7078" t="s">
        <v>4760</v>
      </c>
      <c r="G7078" s="144">
        <v>111.22544300999999</v>
      </c>
      <c r="H7078" t="str">
        <f>IF(VLOOKUP(A7078,$J$4:$K$19,2)="Y",IF(G7078&lt;='State Zip Codes'!$P$4,'State Zip Codes'!$P$3,IF(G7078&lt;='State Zip Codes'!$Q$4,'State Zip Codes'!$Q$3,IF(G7078&lt;='State Zip Codes'!$R$4,'State Zip Codes'!$R$3,IF(G7078&lt;='State Zip Codes'!$S$4,'State Zip Codes'!$S$3,IF(G7078&lt;='State Zip Codes'!$T$4,'State Zip Codes'!$T$3,"OUT OF TERRITORY"))))),$U$3)</f>
        <v>Zone 5</v>
      </c>
    </row>
    <row r="7079" spans="1:8" x14ac:dyDescent="0.25">
      <c r="A7079" t="s">
        <v>374</v>
      </c>
      <c r="B7079">
        <v>45806</v>
      </c>
      <c r="C7079" t="str">
        <f t="shared" si="110"/>
        <v>45806</v>
      </c>
      <c r="D7079" t="s">
        <v>360</v>
      </c>
      <c r="E7079" t="s">
        <v>2794</v>
      </c>
      <c r="F7079" t="s">
        <v>4761</v>
      </c>
      <c r="G7079" s="144">
        <v>111.22544300999999</v>
      </c>
      <c r="H7079" t="str">
        <f>IF(VLOOKUP(A7079,$J$4:$K$19,2)="Y",IF(G7079&lt;='State Zip Codes'!$P$4,'State Zip Codes'!$P$3,IF(G7079&lt;='State Zip Codes'!$Q$4,'State Zip Codes'!$Q$3,IF(G7079&lt;='State Zip Codes'!$R$4,'State Zip Codes'!$R$3,IF(G7079&lt;='State Zip Codes'!$S$4,'State Zip Codes'!$S$3,IF(G7079&lt;='State Zip Codes'!$T$4,'State Zip Codes'!$T$3,"OUT OF TERRITORY"))))),$U$3)</f>
        <v>Zone 5</v>
      </c>
    </row>
    <row r="7080" spans="1:8" x14ac:dyDescent="0.25">
      <c r="A7080" t="s">
        <v>374</v>
      </c>
      <c r="B7080">
        <v>45685</v>
      </c>
      <c r="C7080" t="str">
        <f t="shared" si="110"/>
        <v>45685</v>
      </c>
      <c r="D7080" t="s">
        <v>360</v>
      </c>
      <c r="E7080" t="s">
        <v>4762</v>
      </c>
      <c r="F7080" t="s">
        <v>4763</v>
      </c>
      <c r="G7080" s="144">
        <v>111.22544300999999</v>
      </c>
      <c r="H7080" t="str">
        <f>IF(VLOOKUP(A7080,$J$4:$K$19,2)="Y",IF(G7080&lt;='State Zip Codes'!$P$4,'State Zip Codes'!$P$3,IF(G7080&lt;='State Zip Codes'!$Q$4,'State Zip Codes'!$Q$3,IF(G7080&lt;='State Zip Codes'!$R$4,'State Zip Codes'!$R$3,IF(G7080&lt;='State Zip Codes'!$S$4,'State Zip Codes'!$S$3,IF(G7080&lt;='State Zip Codes'!$T$4,'State Zip Codes'!$T$3,"OUT OF TERRITORY"))))),$U$3)</f>
        <v>Zone 5</v>
      </c>
    </row>
    <row r="7081" spans="1:8" x14ac:dyDescent="0.25">
      <c r="A7081" t="s">
        <v>374</v>
      </c>
      <c r="B7081">
        <v>43155</v>
      </c>
      <c r="C7081" t="str">
        <f t="shared" si="110"/>
        <v>43155</v>
      </c>
      <c r="D7081" t="s">
        <v>360</v>
      </c>
      <c r="E7081" t="s">
        <v>1275</v>
      </c>
      <c r="F7081" t="s">
        <v>1604</v>
      </c>
      <c r="G7081" s="144">
        <v>111.8468142</v>
      </c>
      <c r="H7081" t="str">
        <f>IF(VLOOKUP(A7081,$J$4:$K$19,2)="Y",IF(G7081&lt;='State Zip Codes'!$P$4,'State Zip Codes'!$P$3,IF(G7081&lt;='State Zip Codes'!$Q$4,'State Zip Codes'!$Q$3,IF(G7081&lt;='State Zip Codes'!$R$4,'State Zip Codes'!$R$3,IF(G7081&lt;='State Zip Codes'!$S$4,'State Zip Codes'!$S$3,IF(G7081&lt;='State Zip Codes'!$T$4,'State Zip Codes'!$T$3,"OUT OF TERRITORY"))))),$U$3)</f>
        <v>Zone 5</v>
      </c>
    </row>
    <row r="7082" spans="1:8" x14ac:dyDescent="0.25">
      <c r="A7082" t="s">
        <v>374</v>
      </c>
      <c r="B7082">
        <v>45887</v>
      </c>
      <c r="C7082" t="str">
        <f t="shared" si="110"/>
        <v>45887</v>
      </c>
      <c r="D7082" t="s">
        <v>360</v>
      </c>
      <c r="E7082" t="s">
        <v>2794</v>
      </c>
      <c r="F7082" t="s">
        <v>2901</v>
      </c>
      <c r="G7082" s="144">
        <v>111.8468142</v>
      </c>
      <c r="H7082" t="str">
        <f>IF(VLOOKUP(A7082,$J$4:$K$19,2)="Y",IF(G7082&lt;='State Zip Codes'!$P$4,'State Zip Codes'!$P$3,IF(G7082&lt;='State Zip Codes'!$Q$4,'State Zip Codes'!$Q$3,IF(G7082&lt;='State Zip Codes'!$R$4,'State Zip Codes'!$R$3,IF(G7082&lt;='State Zip Codes'!$S$4,'State Zip Codes'!$S$3,IF(G7082&lt;='State Zip Codes'!$T$4,'State Zip Codes'!$T$3,"OUT OF TERRITORY"))))),$U$3)</f>
        <v>Zone 5</v>
      </c>
    </row>
    <row r="7083" spans="1:8" x14ac:dyDescent="0.25">
      <c r="A7083" t="s">
        <v>374</v>
      </c>
      <c r="B7083">
        <v>45645</v>
      </c>
      <c r="C7083" t="str">
        <f t="shared" si="110"/>
        <v>45645</v>
      </c>
      <c r="D7083" t="s">
        <v>360</v>
      </c>
      <c r="E7083" t="s">
        <v>2220</v>
      </c>
      <c r="F7083" t="s">
        <v>4764</v>
      </c>
      <c r="G7083" s="144">
        <v>112.46818538999999</v>
      </c>
      <c r="H7083" t="str">
        <f>IF(VLOOKUP(A7083,$J$4:$K$19,2)="Y",IF(G7083&lt;='State Zip Codes'!$P$4,'State Zip Codes'!$P$3,IF(G7083&lt;='State Zip Codes'!$Q$4,'State Zip Codes'!$Q$3,IF(G7083&lt;='State Zip Codes'!$R$4,'State Zip Codes'!$R$3,IF(G7083&lt;='State Zip Codes'!$S$4,'State Zip Codes'!$S$3,IF(G7083&lt;='State Zip Codes'!$T$4,'State Zip Codes'!$T$3,"OUT OF TERRITORY"))))),$U$3)</f>
        <v>Zone 5</v>
      </c>
    </row>
    <row r="7084" spans="1:8" x14ac:dyDescent="0.25">
      <c r="A7084" t="s">
        <v>374</v>
      </c>
      <c r="B7084">
        <v>45898</v>
      </c>
      <c r="C7084" t="str">
        <f t="shared" si="110"/>
        <v>45898</v>
      </c>
      <c r="D7084" t="s">
        <v>360</v>
      </c>
      <c r="E7084" t="s">
        <v>4765</v>
      </c>
      <c r="F7084" t="s">
        <v>4766</v>
      </c>
      <c r="G7084" s="144">
        <v>113.08955657999999</v>
      </c>
      <c r="H7084" t="str">
        <f>IF(VLOOKUP(A7084,$J$4:$K$19,2)="Y",IF(G7084&lt;='State Zip Codes'!$P$4,'State Zip Codes'!$P$3,IF(G7084&lt;='State Zip Codes'!$Q$4,'State Zip Codes'!$Q$3,IF(G7084&lt;='State Zip Codes'!$R$4,'State Zip Codes'!$R$3,IF(G7084&lt;='State Zip Codes'!$S$4,'State Zip Codes'!$S$3,IF(G7084&lt;='State Zip Codes'!$T$4,'State Zip Codes'!$T$3,"OUT OF TERRITORY"))))),$U$3)</f>
        <v>Zone 5</v>
      </c>
    </row>
    <row r="7085" spans="1:8" x14ac:dyDescent="0.25">
      <c r="A7085" t="s">
        <v>374</v>
      </c>
      <c r="B7085">
        <v>43015</v>
      </c>
      <c r="C7085" t="str">
        <f t="shared" si="110"/>
        <v>43015</v>
      </c>
      <c r="D7085" t="s">
        <v>360</v>
      </c>
      <c r="E7085" t="s">
        <v>2578</v>
      </c>
      <c r="F7085" t="s">
        <v>2578</v>
      </c>
      <c r="G7085" s="144">
        <v>113.08955657999999</v>
      </c>
      <c r="H7085" t="str">
        <f>IF(VLOOKUP(A7085,$J$4:$K$19,2)="Y",IF(G7085&lt;='State Zip Codes'!$P$4,'State Zip Codes'!$P$3,IF(G7085&lt;='State Zip Codes'!$Q$4,'State Zip Codes'!$Q$3,IF(G7085&lt;='State Zip Codes'!$R$4,'State Zip Codes'!$R$3,IF(G7085&lt;='State Zip Codes'!$S$4,'State Zip Codes'!$S$3,IF(G7085&lt;='State Zip Codes'!$T$4,'State Zip Codes'!$T$3,"OUT OF TERRITORY"))))),$U$3)</f>
        <v>Zone 5</v>
      </c>
    </row>
    <row r="7086" spans="1:8" x14ac:dyDescent="0.25">
      <c r="A7086" t="s">
        <v>374</v>
      </c>
      <c r="B7086">
        <v>43054</v>
      </c>
      <c r="C7086" t="str">
        <f t="shared" si="110"/>
        <v>43054</v>
      </c>
      <c r="D7086" t="s">
        <v>360</v>
      </c>
      <c r="E7086" t="s">
        <v>8</v>
      </c>
      <c r="F7086" t="s">
        <v>2828</v>
      </c>
      <c r="G7086" s="144">
        <v>113.71092777</v>
      </c>
      <c r="H7086" t="str">
        <f>IF(VLOOKUP(A7086,$J$4:$K$19,2)="Y",IF(G7086&lt;='State Zip Codes'!$P$4,'State Zip Codes'!$P$3,IF(G7086&lt;='State Zip Codes'!$Q$4,'State Zip Codes'!$Q$3,IF(G7086&lt;='State Zip Codes'!$R$4,'State Zip Codes'!$R$3,IF(G7086&lt;='State Zip Codes'!$S$4,'State Zip Codes'!$S$3,IF(G7086&lt;='State Zip Codes'!$T$4,'State Zip Codes'!$T$3,"OUT OF TERRITORY"))))),$U$3)</f>
        <v>Zone 5</v>
      </c>
    </row>
    <row r="7087" spans="1:8" x14ac:dyDescent="0.25">
      <c r="A7087" t="s">
        <v>374</v>
      </c>
      <c r="B7087">
        <v>45804</v>
      </c>
      <c r="C7087" t="str">
        <f t="shared" si="110"/>
        <v>45804</v>
      </c>
      <c r="D7087" t="s">
        <v>360</v>
      </c>
      <c r="E7087" t="s">
        <v>2794</v>
      </c>
      <c r="F7087" t="s">
        <v>4761</v>
      </c>
      <c r="G7087" s="144">
        <v>113.71092777</v>
      </c>
      <c r="H7087" t="str">
        <f>IF(VLOOKUP(A7087,$J$4:$K$19,2)="Y",IF(G7087&lt;='State Zip Codes'!$P$4,'State Zip Codes'!$P$3,IF(G7087&lt;='State Zip Codes'!$Q$4,'State Zip Codes'!$Q$3,IF(G7087&lt;='State Zip Codes'!$R$4,'State Zip Codes'!$R$3,IF(G7087&lt;='State Zip Codes'!$S$4,'State Zip Codes'!$S$3,IF(G7087&lt;='State Zip Codes'!$T$4,'State Zip Codes'!$T$3,"OUT OF TERRITORY"))))),$U$3)</f>
        <v>Zone 5</v>
      </c>
    </row>
    <row r="7088" spans="1:8" x14ac:dyDescent="0.25">
      <c r="A7088" t="s">
        <v>374</v>
      </c>
      <c r="B7088">
        <v>43105</v>
      </c>
      <c r="C7088" t="str">
        <f t="shared" si="110"/>
        <v>43105</v>
      </c>
      <c r="D7088" t="s">
        <v>360</v>
      </c>
      <c r="E7088" t="s">
        <v>1275</v>
      </c>
      <c r="F7088" t="s">
        <v>4767</v>
      </c>
      <c r="G7088" s="144">
        <v>113.71092777</v>
      </c>
      <c r="H7088" t="str">
        <f>IF(VLOOKUP(A7088,$J$4:$K$19,2)="Y",IF(G7088&lt;='State Zip Codes'!$P$4,'State Zip Codes'!$P$3,IF(G7088&lt;='State Zip Codes'!$Q$4,'State Zip Codes'!$Q$3,IF(G7088&lt;='State Zip Codes'!$R$4,'State Zip Codes'!$R$3,IF(G7088&lt;='State Zip Codes'!$S$4,'State Zip Codes'!$S$3,IF(G7088&lt;='State Zip Codes'!$T$4,'State Zip Codes'!$T$3,"OUT OF TERRITORY"))))),$U$3)</f>
        <v>Zone 5</v>
      </c>
    </row>
    <row r="7089" spans="1:8" x14ac:dyDescent="0.25">
      <c r="A7089" t="s">
        <v>374</v>
      </c>
      <c r="B7089">
        <v>43082</v>
      </c>
      <c r="C7089" t="str">
        <f t="shared" si="110"/>
        <v>43082</v>
      </c>
      <c r="D7089" t="s">
        <v>360</v>
      </c>
      <c r="E7089" t="s">
        <v>2578</v>
      </c>
      <c r="F7089" t="s">
        <v>4757</v>
      </c>
      <c r="G7089" s="144">
        <v>114.33229895999999</v>
      </c>
      <c r="H7089" t="str">
        <f>IF(VLOOKUP(A7089,$J$4:$K$19,2)="Y",IF(G7089&lt;='State Zip Codes'!$P$4,'State Zip Codes'!$P$3,IF(G7089&lt;='State Zip Codes'!$Q$4,'State Zip Codes'!$Q$3,IF(G7089&lt;='State Zip Codes'!$R$4,'State Zip Codes'!$R$3,IF(G7089&lt;='State Zip Codes'!$S$4,'State Zip Codes'!$S$3,IF(G7089&lt;='State Zip Codes'!$T$4,'State Zip Codes'!$T$3,"OUT OF TERRITORY"))))),$U$3)</f>
        <v>Zone 5</v>
      </c>
    </row>
    <row r="7090" spans="1:8" x14ac:dyDescent="0.25">
      <c r="A7090" t="s">
        <v>374</v>
      </c>
      <c r="B7090">
        <v>45805</v>
      </c>
      <c r="C7090" t="str">
        <f t="shared" si="110"/>
        <v>45805</v>
      </c>
      <c r="D7090" t="s">
        <v>360</v>
      </c>
      <c r="E7090" t="s">
        <v>2794</v>
      </c>
      <c r="F7090" t="s">
        <v>4761</v>
      </c>
      <c r="G7090" s="144">
        <v>114.33229895999999</v>
      </c>
      <c r="H7090" t="str">
        <f>IF(VLOOKUP(A7090,$J$4:$K$19,2)="Y",IF(G7090&lt;='State Zip Codes'!$P$4,'State Zip Codes'!$P$3,IF(G7090&lt;='State Zip Codes'!$Q$4,'State Zip Codes'!$Q$3,IF(G7090&lt;='State Zip Codes'!$R$4,'State Zip Codes'!$R$3,IF(G7090&lt;='State Zip Codes'!$S$4,'State Zip Codes'!$S$3,IF(G7090&lt;='State Zip Codes'!$T$4,'State Zip Codes'!$T$3,"OUT OF TERRITORY"))))),$U$3)</f>
        <v>Zone 5</v>
      </c>
    </row>
    <row r="7091" spans="1:8" x14ac:dyDescent="0.25">
      <c r="A7091" t="s">
        <v>374</v>
      </c>
      <c r="B7091">
        <v>45658</v>
      </c>
      <c r="C7091" t="str">
        <f t="shared" si="110"/>
        <v>45658</v>
      </c>
      <c r="D7091" t="s">
        <v>360</v>
      </c>
      <c r="E7091" t="s">
        <v>4762</v>
      </c>
      <c r="F7091" t="s">
        <v>2793</v>
      </c>
      <c r="G7091" s="144">
        <v>114.33229895999999</v>
      </c>
      <c r="H7091" t="str">
        <f>IF(VLOOKUP(A7091,$J$4:$K$19,2)="Y",IF(G7091&lt;='State Zip Codes'!$P$4,'State Zip Codes'!$P$3,IF(G7091&lt;='State Zip Codes'!$Q$4,'State Zip Codes'!$Q$3,IF(G7091&lt;='State Zip Codes'!$R$4,'State Zip Codes'!$R$3,IF(G7091&lt;='State Zip Codes'!$S$4,'State Zip Codes'!$S$3,IF(G7091&lt;='State Zip Codes'!$T$4,'State Zip Codes'!$T$3,"OUT OF TERRITORY"))))),$U$3)</f>
        <v>Zone 5</v>
      </c>
    </row>
    <row r="7092" spans="1:8" x14ac:dyDescent="0.25">
      <c r="A7092" t="s">
        <v>374</v>
      </c>
      <c r="B7092">
        <v>43340</v>
      </c>
      <c r="C7092" t="str">
        <f t="shared" si="110"/>
        <v>43340</v>
      </c>
      <c r="D7092" t="s">
        <v>360</v>
      </c>
      <c r="E7092" t="s">
        <v>2335</v>
      </c>
      <c r="F7092" t="s">
        <v>4768</v>
      </c>
      <c r="G7092" s="144">
        <v>114.33229895999999</v>
      </c>
      <c r="H7092" t="str">
        <f>IF(VLOOKUP(A7092,$J$4:$K$19,2)="Y",IF(G7092&lt;='State Zip Codes'!$P$4,'State Zip Codes'!$P$3,IF(G7092&lt;='State Zip Codes'!$Q$4,'State Zip Codes'!$Q$3,IF(G7092&lt;='State Zip Codes'!$R$4,'State Zip Codes'!$R$3,IF(G7092&lt;='State Zip Codes'!$S$4,'State Zip Codes'!$S$3,IF(G7092&lt;='State Zip Codes'!$T$4,'State Zip Codes'!$T$3,"OUT OF TERRITORY"))))),$U$3)</f>
        <v>Zone 5</v>
      </c>
    </row>
    <row r="7093" spans="1:8" x14ac:dyDescent="0.25">
      <c r="A7093" t="s">
        <v>374</v>
      </c>
      <c r="B7093">
        <v>43066</v>
      </c>
      <c r="C7093" t="str">
        <f t="shared" si="110"/>
        <v>43066</v>
      </c>
      <c r="D7093" t="s">
        <v>360</v>
      </c>
      <c r="E7093" t="s">
        <v>2578</v>
      </c>
      <c r="F7093" t="s">
        <v>4769</v>
      </c>
      <c r="G7093" s="144">
        <v>114.33229895999999</v>
      </c>
      <c r="H7093" t="str">
        <f>IF(VLOOKUP(A7093,$J$4:$K$19,2)="Y",IF(G7093&lt;='State Zip Codes'!$P$4,'State Zip Codes'!$P$3,IF(G7093&lt;='State Zip Codes'!$Q$4,'State Zip Codes'!$Q$3,IF(G7093&lt;='State Zip Codes'!$R$4,'State Zip Codes'!$R$3,IF(G7093&lt;='State Zip Codes'!$S$4,'State Zip Codes'!$S$3,IF(G7093&lt;='State Zip Codes'!$T$4,'State Zip Codes'!$T$3,"OUT OF TERRITORY"))))),$U$3)</f>
        <v>Zone 5</v>
      </c>
    </row>
    <row r="7094" spans="1:8" x14ac:dyDescent="0.25">
      <c r="A7094" t="s">
        <v>374</v>
      </c>
      <c r="B7094">
        <v>45680</v>
      </c>
      <c r="C7094" t="str">
        <f t="shared" si="110"/>
        <v>45680</v>
      </c>
      <c r="D7094" t="s">
        <v>360</v>
      </c>
      <c r="E7094" t="s">
        <v>2220</v>
      </c>
      <c r="F7094" t="s">
        <v>4770</v>
      </c>
      <c r="G7094" s="144">
        <v>114.95367014999999</v>
      </c>
      <c r="H7094" t="str">
        <f>IF(VLOOKUP(A7094,$J$4:$K$19,2)="Y",IF(G7094&lt;='State Zip Codes'!$P$4,'State Zip Codes'!$P$3,IF(G7094&lt;='State Zip Codes'!$Q$4,'State Zip Codes'!$Q$3,IF(G7094&lt;='State Zip Codes'!$R$4,'State Zip Codes'!$R$3,IF(G7094&lt;='State Zip Codes'!$S$4,'State Zip Codes'!$S$3,IF(G7094&lt;='State Zip Codes'!$T$4,'State Zip Codes'!$T$3,"OUT OF TERRITORY"))))),$U$3)</f>
        <v>Zone 5</v>
      </c>
    </row>
    <row r="7095" spans="1:8" x14ac:dyDescent="0.25">
      <c r="A7095" t="s">
        <v>374</v>
      </c>
      <c r="B7095">
        <v>45695</v>
      </c>
      <c r="C7095" t="str">
        <f t="shared" si="110"/>
        <v>45695</v>
      </c>
      <c r="D7095" t="s">
        <v>360</v>
      </c>
      <c r="E7095" t="s">
        <v>4728</v>
      </c>
      <c r="F7095" t="s">
        <v>4771</v>
      </c>
      <c r="G7095" s="144">
        <v>114.95367014999999</v>
      </c>
      <c r="H7095" t="str">
        <f>IF(VLOOKUP(A7095,$J$4:$K$19,2)="Y",IF(G7095&lt;='State Zip Codes'!$P$4,'State Zip Codes'!$P$3,IF(G7095&lt;='State Zip Codes'!$Q$4,'State Zip Codes'!$Q$3,IF(G7095&lt;='State Zip Codes'!$R$4,'State Zip Codes'!$R$3,IF(G7095&lt;='State Zip Codes'!$S$4,'State Zip Codes'!$S$3,IF(G7095&lt;='State Zip Codes'!$T$4,'State Zip Codes'!$T$3,"OUT OF TERRITORY"))))),$U$3)</f>
        <v>Zone 5</v>
      </c>
    </row>
    <row r="7096" spans="1:8" x14ac:dyDescent="0.25">
      <c r="A7096" t="s">
        <v>374</v>
      </c>
      <c r="B7096">
        <v>45894</v>
      </c>
      <c r="C7096" t="str">
        <f t="shared" si="110"/>
        <v>45894</v>
      </c>
      <c r="D7096" t="s">
        <v>360</v>
      </c>
      <c r="E7096" t="s">
        <v>4765</v>
      </c>
      <c r="F7096" t="s">
        <v>4772</v>
      </c>
      <c r="G7096" s="144">
        <v>114.95367014999999</v>
      </c>
      <c r="H7096" t="str">
        <f>IF(VLOOKUP(A7096,$J$4:$K$19,2)="Y",IF(G7096&lt;='State Zip Codes'!$P$4,'State Zip Codes'!$P$3,IF(G7096&lt;='State Zip Codes'!$Q$4,'State Zip Codes'!$Q$3,IF(G7096&lt;='State Zip Codes'!$R$4,'State Zip Codes'!$R$3,IF(G7096&lt;='State Zip Codes'!$S$4,'State Zip Codes'!$S$3,IF(G7096&lt;='State Zip Codes'!$T$4,'State Zip Codes'!$T$3,"OUT OF TERRITORY"))))),$U$3)</f>
        <v>Zone 5</v>
      </c>
    </row>
    <row r="7097" spans="1:8" x14ac:dyDescent="0.25">
      <c r="A7097" t="s">
        <v>374</v>
      </c>
      <c r="B7097">
        <v>45812</v>
      </c>
      <c r="C7097" t="str">
        <f t="shared" si="110"/>
        <v>45812</v>
      </c>
      <c r="D7097" t="s">
        <v>360</v>
      </c>
      <c r="E7097" t="s">
        <v>2335</v>
      </c>
      <c r="F7097" t="s">
        <v>4773</v>
      </c>
      <c r="G7097" s="144">
        <v>115.57504134</v>
      </c>
      <c r="H7097" t="str">
        <f>IF(VLOOKUP(A7097,$J$4:$K$19,2)="Y",IF(G7097&lt;='State Zip Codes'!$P$4,'State Zip Codes'!$P$3,IF(G7097&lt;='State Zip Codes'!$Q$4,'State Zip Codes'!$Q$3,IF(G7097&lt;='State Zip Codes'!$R$4,'State Zip Codes'!$R$3,IF(G7097&lt;='State Zip Codes'!$S$4,'State Zip Codes'!$S$3,IF(G7097&lt;='State Zip Codes'!$T$4,'State Zip Codes'!$T$3,"OUT OF TERRITORY"))))),$U$3)</f>
        <v>Zone 5</v>
      </c>
    </row>
    <row r="7098" spans="1:8" x14ac:dyDescent="0.25">
      <c r="A7098" t="s">
        <v>374</v>
      </c>
      <c r="B7098">
        <v>43021</v>
      </c>
      <c r="C7098" t="str">
        <f t="shared" si="110"/>
        <v>43021</v>
      </c>
      <c r="D7098" t="s">
        <v>360</v>
      </c>
      <c r="E7098" t="s">
        <v>2578</v>
      </c>
      <c r="F7098" t="s">
        <v>1963</v>
      </c>
      <c r="G7098" s="144">
        <v>115.57504134</v>
      </c>
      <c r="H7098" t="str">
        <f>IF(VLOOKUP(A7098,$J$4:$K$19,2)="Y",IF(G7098&lt;='State Zip Codes'!$P$4,'State Zip Codes'!$P$3,IF(G7098&lt;='State Zip Codes'!$Q$4,'State Zip Codes'!$Q$3,IF(G7098&lt;='State Zip Codes'!$R$4,'State Zip Codes'!$R$3,IF(G7098&lt;='State Zip Codes'!$S$4,'State Zip Codes'!$S$3,IF(G7098&lt;='State Zip Codes'!$T$4,'State Zip Codes'!$T$3,"OUT OF TERRITORY"))))),$U$3)</f>
        <v>Zone 5</v>
      </c>
    </row>
    <row r="7099" spans="1:8" x14ac:dyDescent="0.25">
      <c r="A7099" t="s">
        <v>374</v>
      </c>
      <c r="B7099">
        <v>45850</v>
      </c>
      <c r="C7099" t="str">
        <f t="shared" si="110"/>
        <v>45850</v>
      </c>
      <c r="D7099" t="s">
        <v>360</v>
      </c>
      <c r="E7099" t="s">
        <v>2794</v>
      </c>
      <c r="F7099" t="s">
        <v>4774</v>
      </c>
      <c r="G7099" s="144">
        <v>115.57504134</v>
      </c>
      <c r="H7099" t="str">
        <f>IF(VLOOKUP(A7099,$J$4:$K$19,2)="Y",IF(G7099&lt;='State Zip Codes'!$P$4,'State Zip Codes'!$P$3,IF(G7099&lt;='State Zip Codes'!$Q$4,'State Zip Codes'!$Q$3,IF(G7099&lt;='State Zip Codes'!$R$4,'State Zip Codes'!$R$3,IF(G7099&lt;='State Zip Codes'!$S$4,'State Zip Codes'!$S$3,IF(G7099&lt;='State Zip Codes'!$T$4,'State Zip Codes'!$T$3,"OUT OF TERRITORY"))))),$U$3)</f>
        <v>Zone 5</v>
      </c>
    </row>
    <row r="7100" spans="1:8" x14ac:dyDescent="0.25">
      <c r="A7100" t="s">
        <v>374</v>
      </c>
      <c r="B7100">
        <v>45654</v>
      </c>
      <c r="C7100" t="str">
        <f t="shared" si="110"/>
        <v>45654</v>
      </c>
      <c r="D7100" t="s">
        <v>360</v>
      </c>
      <c r="E7100" t="s">
        <v>4728</v>
      </c>
      <c r="F7100" t="s">
        <v>1339</v>
      </c>
      <c r="G7100" s="144">
        <v>115.57504134</v>
      </c>
      <c r="H7100" t="str">
        <f>IF(VLOOKUP(A7100,$J$4:$K$19,2)="Y",IF(G7100&lt;='State Zip Codes'!$P$4,'State Zip Codes'!$P$3,IF(G7100&lt;='State Zip Codes'!$Q$4,'State Zip Codes'!$Q$3,IF(G7100&lt;='State Zip Codes'!$R$4,'State Zip Codes'!$R$3,IF(G7100&lt;='State Zip Codes'!$S$4,'State Zip Codes'!$S$3,IF(G7100&lt;='State Zip Codes'!$T$4,'State Zip Codes'!$T$3,"OUT OF TERRITORY"))))),$U$3)</f>
        <v>Zone 5</v>
      </c>
    </row>
    <row r="7101" spans="1:8" x14ac:dyDescent="0.25">
      <c r="A7101" t="s">
        <v>374</v>
      </c>
      <c r="B7101">
        <v>43062</v>
      </c>
      <c r="C7101" t="str">
        <f t="shared" si="110"/>
        <v>43062</v>
      </c>
      <c r="D7101" t="s">
        <v>360</v>
      </c>
      <c r="E7101" t="s">
        <v>4775</v>
      </c>
      <c r="F7101" t="s">
        <v>4776</v>
      </c>
      <c r="G7101" s="144">
        <v>115.57504134</v>
      </c>
      <c r="H7101" t="str">
        <f>IF(VLOOKUP(A7101,$J$4:$K$19,2)="Y",IF(G7101&lt;='State Zip Codes'!$P$4,'State Zip Codes'!$P$3,IF(G7101&lt;='State Zip Codes'!$Q$4,'State Zip Codes'!$Q$3,IF(G7101&lt;='State Zip Codes'!$R$4,'State Zip Codes'!$R$3,IF(G7101&lt;='State Zip Codes'!$S$4,'State Zip Codes'!$S$3,IF(G7101&lt;='State Zip Codes'!$T$4,'State Zip Codes'!$T$3,"OUT OF TERRITORY"))))),$U$3)</f>
        <v>Zone 5</v>
      </c>
    </row>
    <row r="7102" spans="1:8" x14ac:dyDescent="0.25">
      <c r="A7102" t="s">
        <v>374</v>
      </c>
      <c r="B7102">
        <v>45696</v>
      </c>
      <c r="C7102" t="str">
        <f t="shared" si="110"/>
        <v>45696</v>
      </c>
      <c r="D7102" t="s">
        <v>360</v>
      </c>
      <c r="E7102" t="s">
        <v>2220</v>
      </c>
      <c r="F7102" t="s">
        <v>4777</v>
      </c>
      <c r="G7102" s="144">
        <v>116.19641252999999</v>
      </c>
      <c r="H7102" t="str">
        <f>IF(VLOOKUP(A7102,$J$4:$K$19,2)="Y",IF(G7102&lt;='State Zip Codes'!$P$4,'State Zip Codes'!$P$3,IF(G7102&lt;='State Zip Codes'!$Q$4,'State Zip Codes'!$Q$3,IF(G7102&lt;='State Zip Codes'!$R$4,'State Zip Codes'!$R$3,IF(G7102&lt;='State Zip Codes'!$S$4,'State Zip Codes'!$S$3,IF(G7102&lt;='State Zip Codes'!$T$4,'State Zip Codes'!$T$3,"OUT OF TERRITORY"))))),$U$3)</f>
        <v>Zone 5</v>
      </c>
    </row>
    <row r="7103" spans="1:8" x14ac:dyDescent="0.25">
      <c r="A7103" t="s">
        <v>374</v>
      </c>
      <c r="B7103">
        <v>43326</v>
      </c>
      <c r="C7103" t="str">
        <f t="shared" si="110"/>
        <v>43326</v>
      </c>
      <c r="D7103" t="s">
        <v>360</v>
      </c>
      <c r="E7103" t="s">
        <v>2335</v>
      </c>
      <c r="F7103" t="s">
        <v>3080</v>
      </c>
      <c r="G7103" s="144">
        <v>116.19641252999999</v>
      </c>
      <c r="H7103" t="str">
        <f>IF(VLOOKUP(A7103,$J$4:$K$19,2)="Y",IF(G7103&lt;='State Zip Codes'!$P$4,'State Zip Codes'!$P$3,IF(G7103&lt;='State Zip Codes'!$Q$4,'State Zip Codes'!$Q$3,IF(G7103&lt;='State Zip Codes'!$R$4,'State Zip Codes'!$R$3,IF(G7103&lt;='State Zip Codes'!$S$4,'State Zip Codes'!$S$3,IF(G7103&lt;='State Zip Codes'!$T$4,'State Zip Codes'!$T$3,"OUT OF TERRITORY"))))),$U$3)</f>
        <v>Zone 5</v>
      </c>
    </row>
    <row r="7104" spans="1:8" x14ac:dyDescent="0.25">
      <c r="A7104" t="s">
        <v>374</v>
      </c>
      <c r="B7104">
        <v>43138</v>
      </c>
      <c r="C7104" t="str">
        <f t="shared" si="110"/>
        <v>43138</v>
      </c>
      <c r="D7104" t="s">
        <v>360</v>
      </c>
      <c r="E7104" t="s">
        <v>4736</v>
      </c>
      <c r="F7104" t="s">
        <v>559</v>
      </c>
      <c r="G7104" s="144">
        <v>116.19641252999999</v>
      </c>
      <c r="H7104" t="str">
        <f>IF(VLOOKUP(A7104,$J$4:$K$19,2)="Y",IF(G7104&lt;='State Zip Codes'!$P$4,'State Zip Codes'!$P$3,IF(G7104&lt;='State Zip Codes'!$Q$4,'State Zip Codes'!$Q$3,IF(G7104&lt;='State Zip Codes'!$R$4,'State Zip Codes'!$R$3,IF(G7104&lt;='State Zip Codes'!$S$4,'State Zip Codes'!$S$3,IF(G7104&lt;='State Zip Codes'!$T$4,'State Zip Codes'!$T$3,"OUT OF TERRITORY"))))),$U$3)</f>
        <v>Zone 5</v>
      </c>
    </row>
    <row r="7105" spans="1:8" x14ac:dyDescent="0.25">
      <c r="A7105" t="s">
        <v>374</v>
      </c>
      <c r="B7105">
        <v>45686</v>
      </c>
      <c r="C7105" t="str">
        <f t="shared" si="110"/>
        <v>45686</v>
      </c>
      <c r="D7105" t="s">
        <v>360</v>
      </c>
      <c r="E7105" t="s">
        <v>4762</v>
      </c>
      <c r="F7105" t="s">
        <v>4728</v>
      </c>
      <c r="G7105" s="144">
        <v>116.19641252999999</v>
      </c>
      <c r="H7105" t="str">
        <f>IF(VLOOKUP(A7105,$J$4:$K$19,2)="Y",IF(G7105&lt;='State Zip Codes'!$P$4,'State Zip Codes'!$P$3,IF(G7105&lt;='State Zip Codes'!$Q$4,'State Zip Codes'!$Q$3,IF(G7105&lt;='State Zip Codes'!$R$4,'State Zip Codes'!$R$3,IF(G7105&lt;='State Zip Codes'!$S$4,'State Zip Codes'!$S$3,IF(G7105&lt;='State Zip Codes'!$T$4,'State Zip Codes'!$T$3,"OUT OF TERRITORY"))))),$U$3)</f>
        <v>Zone 5</v>
      </c>
    </row>
    <row r="7106" spans="1:8" x14ac:dyDescent="0.25">
      <c r="A7106" t="s">
        <v>374</v>
      </c>
      <c r="B7106">
        <v>43148</v>
      </c>
      <c r="C7106" t="str">
        <f t="shared" si="110"/>
        <v>43148</v>
      </c>
      <c r="D7106" t="s">
        <v>360</v>
      </c>
      <c r="E7106" t="s">
        <v>1275</v>
      </c>
      <c r="F7106" t="s">
        <v>4778</v>
      </c>
      <c r="G7106" s="144">
        <v>117.43915491</v>
      </c>
      <c r="H7106" t="str">
        <f>IF(VLOOKUP(A7106,$J$4:$K$19,2)="Y",IF(G7106&lt;='State Zip Codes'!$P$4,'State Zip Codes'!$P$3,IF(G7106&lt;='State Zip Codes'!$Q$4,'State Zip Codes'!$Q$3,IF(G7106&lt;='State Zip Codes'!$R$4,'State Zip Codes'!$R$3,IF(G7106&lt;='State Zip Codes'!$S$4,'State Zip Codes'!$S$3,IF(G7106&lt;='State Zip Codes'!$T$4,'State Zip Codes'!$T$3,"OUT OF TERRITORY"))))),$U$3)</f>
        <v>Zone 5</v>
      </c>
    </row>
    <row r="7107" spans="1:8" x14ac:dyDescent="0.25">
      <c r="A7107" t="s">
        <v>374</v>
      </c>
      <c r="B7107">
        <v>45874</v>
      </c>
      <c r="C7107" t="str">
        <f t="shared" si="110"/>
        <v>45874</v>
      </c>
      <c r="D7107" t="s">
        <v>360</v>
      </c>
      <c r="E7107" t="s">
        <v>4765</v>
      </c>
      <c r="F7107" t="s">
        <v>586</v>
      </c>
      <c r="G7107" s="144">
        <v>117.43915491</v>
      </c>
      <c r="H7107" t="str">
        <f>IF(VLOOKUP(A7107,$J$4:$K$19,2)="Y",IF(G7107&lt;='State Zip Codes'!$P$4,'State Zip Codes'!$P$3,IF(G7107&lt;='State Zip Codes'!$Q$4,'State Zip Codes'!$Q$3,IF(G7107&lt;='State Zip Codes'!$R$4,'State Zip Codes'!$R$3,IF(G7107&lt;='State Zip Codes'!$S$4,'State Zip Codes'!$S$3,IF(G7107&lt;='State Zip Codes'!$T$4,'State Zip Codes'!$T$3,"OUT OF TERRITORY"))))),$U$3)</f>
        <v>Zone 5</v>
      </c>
    </row>
    <row r="7108" spans="1:8" x14ac:dyDescent="0.25">
      <c r="A7108" t="s">
        <v>374</v>
      </c>
      <c r="B7108">
        <v>45619</v>
      </c>
      <c r="C7108" t="str">
        <f t="shared" si="110"/>
        <v>45619</v>
      </c>
      <c r="D7108" t="s">
        <v>360</v>
      </c>
      <c r="E7108" t="s">
        <v>2220</v>
      </c>
      <c r="F7108" t="s">
        <v>4779</v>
      </c>
      <c r="G7108" s="144">
        <v>118.06052609999999</v>
      </c>
      <c r="H7108" t="str">
        <f>IF(VLOOKUP(A7108,$J$4:$K$19,2)="Y",IF(G7108&lt;='State Zip Codes'!$P$4,'State Zip Codes'!$P$3,IF(G7108&lt;='State Zip Codes'!$Q$4,'State Zip Codes'!$Q$3,IF(G7108&lt;='State Zip Codes'!$R$4,'State Zip Codes'!$R$3,IF(G7108&lt;='State Zip Codes'!$S$4,'State Zip Codes'!$S$3,IF(G7108&lt;='State Zip Codes'!$T$4,'State Zip Codes'!$T$3,"OUT OF TERRITORY"))))),$U$3)</f>
        <v>Zone 5</v>
      </c>
    </row>
    <row r="7109" spans="1:8" x14ac:dyDescent="0.25">
      <c r="A7109" t="s">
        <v>374</v>
      </c>
      <c r="B7109">
        <v>43342</v>
      </c>
      <c r="C7109" t="str">
        <f t="shared" ref="C7109:C7172" si="111">TRIM(CLEAN(B7109))</f>
        <v>43342</v>
      </c>
      <c r="D7109" t="s">
        <v>360</v>
      </c>
      <c r="E7109" t="s">
        <v>811</v>
      </c>
      <c r="F7109" t="s">
        <v>2972</v>
      </c>
      <c r="G7109" s="144">
        <v>118.06052609999999</v>
      </c>
      <c r="H7109" t="str">
        <f>IF(VLOOKUP(A7109,$J$4:$K$19,2)="Y",IF(G7109&lt;='State Zip Codes'!$P$4,'State Zip Codes'!$P$3,IF(G7109&lt;='State Zip Codes'!$Q$4,'State Zip Codes'!$Q$3,IF(G7109&lt;='State Zip Codes'!$R$4,'State Zip Codes'!$R$3,IF(G7109&lt;='State Zip Codes'!$S$4,'State Zip Codes'!$S$3,IF(G7109&lt;='State Zip Codes'!$T$4,'State Zip Codes'!$T$3,"OUT OF TERRITORY"))))),$U$3)</f>
        <v>Zone 5</v>
      </c>
    </row>
    <row r="7110" spans="1:8" x14ac:dyDescent="0.25">
      <c r="A7110" t="s">
        <v>374</v>
      </c>
      <c r="B7110">
        <v>43046</v>
      </c>
      <c r="C7110" t="str">
        <f t="shared" si="111"/>
        <v>43046</v>
      </c>
      <c r="D7110" t="s">
        <v>360</v>
      </c>
      <c r="E7110" t="s">
        <v>1275</v>
      </c>
      <c r="F7110" t="s">
        <v>4780</v>
      </c>
      <c r="G7110" s="144">
        <v>118.06052609999999</v>
      </c>
      <c r="H7110" t="str">
        <f>IF(VLOOKUP(A7110,$J$4:$K$19,2)="Y",IF(G7110&lt;='State Zip Codes'!$P$4,'State Zip Codes'!$P$3,IF(G7110&lt;='State Zip Codes'!$Q$4,'State Zip Codes'!$Q$3,IF(G7110&lt;='State Zip Codes'!$R$4,'State Zip Codes'!$R$3,IF(G7110&lt;='State Zip Codes'!$S$4,'State Zip Codes'!$S$3,IF(G7110&lt;='State Zip Codes'!$T$4,'State Zip Codes'!$T$3,"OUT OF TERRITORY"))))),$U$3)</f>
        <v>Zone 5</v>
      </c>
    </row>
    <row r="7111" spans="1:8" x14ac:dyDescent="0.25">
      <c r="A7111" t="s">
        <v>374</v>
      </c>
      <c r="B7111">
        <v>45801</v>
      </c>
      <c r="C7111" t="str">
        <f t="shared" si="111"/>
        <v>45801</v>
      </c>
      <c r="D7111" t="s">
        <v>360</v>
      </c>
      <c r="E7111" t="s">
        <v>2794</v>
      </c>
      <c r="F7111" t="s">
        <v>4761</v>
      </c>
      <c r="G7111" s="144">
        <v>118.68189728999999</v>
      </c>
      <c r="H7111" t="str">
        <f>IF(VLOOKUP(A7111,$J$4:$K$19,2)="Y",IF(G7111&lt;='State Zip Codes'!$P$4,'State Zip Codes'!$P$3,IF(G7111&lt;='State Zip Codes'!$Q$4,'State Zip Codes'!$Q$3,IF(G7111&lt;='State Zip Codes'!$R$4,'State Zip Codes'!$R$3,IF(G7111&lt;='State Zip Codes'!$S$4,'State Zip Codes'!$S$3,IF(G7111&lt;='State Zip Codes'!$T$4,'State Zip Codes'!$T$3,"OUT OF TERRITORY"))))),$U$3)</f>
        <v>Zone 5</v>
      </c>
    </row>
    <row r="7112" spans="1:8" x14ac:dyDescent="0.25">
      <c r="A7112" t="s">
        <v>374</v>
      </c>
      <c r="B7112">
        <v>45807</v>
      </c>
      <c r="C7112" t="str">
        <f t="shared" si="111"/>
        <v>45807</v>
      </c>
      <c r="D7112" t="s">
        <v>360</v>
      </c>
      <c r="E7112" t="s">
        <v>2794</v>
      </c>
      <c r="F7112" t="s">
        <v>4761</v>
      </c>
      <c r="G7112" s="144">
        <v>118.68189728999999</v>
      </c>
      <c r="H7112" t="str">
        <f>IF(VLOOKUP(A7112,$J$4:$K$19,2)="Y",IF(G7112&lt;='State Zip Codes'!$P$4,'State Zip Codes'!$P$3,IF(G7112&lt;='State Zip Codes'!$Q$4,'State Zip Codes'!$Q$3,IF(G7112&lt;='State Zip Codes'!$R$4,'State Zip Codes'!$R$3,IF(G7112&lt;='State Zip Codes'!$S$4,'State Zip Codes'!$S$3,IF(G7112&lt;='State Zip Codes'!$T$4,'State Zip Codes'!$T$3,"OUT OF TERRITORY"))))),$U$3)</f>
        <v>Zone 5</v>
      </c>
    </row>
    <row r="7113" spans="1:8" x14ac:dyDescent="0.25">
      <c r="A7113" t="s">
        <v>374</v>
      </c>
      <c r="B7113">
        <v>43107</v>
      </c>
      <c r="C7113" t="str">
        <f t="shared" si="111"/>
        <v>43107</v>
      </c>
      <c r="D7113" t="s">
        <v>360</v>
      </c>
      <c r="E7113" t="s">
        <v>1275</v>
      </c>
      <c r="F7113" t="s">
        <v>2878</v>
      </c>
      <c r="G7113" s="144">
        <v>119.30326847999999</v>
      </c>
      <c r="H7113" t="str">
        <f>IF(VLOOKUP(A7113,$J$4:$K$19,2)="Y",IF(G7113&lt;='State Zip Codes'!$P$4,'State Zip Codes'!$P$3,IF(G7113&lt;='State Zip Codes'!$Q$4,'State Zip Codes'!$Q$3,IF(G7113&lt;='State Zip Codes'!$R$4,'State Zip Codes'!$R$3,IF(G7113&lt;='State Zip Codes'!$S$4,'State Zip Codes'!$S$3,IF(G7113&lt;='State Zip Codes'!$T$4,'State Zip Codes'!$T$3,"OUT OF TERRITORY"))))),$U$3)</f>
        <v>Zone 5</v>
      </c>
    </row>
    <row r="7114" spans="1:8" x14ac:dyDescent="0.25">
      <c r="A7114" t="s">
        <v>374</v>
      </c>
      <c r="B7114">
        <v>43074</v>
      </c>
      <c r="C7114" t="str">
        <f t="shared" si="111"/>
        <v>43074</v>
      </c>
      <c r="D7114" t="s">
        <v>360</v>
      </c>
      <c r="E7114" t="s">
        <v>2578</v>
      </c>
      <c r="F7114" t="s">
        <v>4431</v>
      </c>
      <c r="G7114" s="144">
        <v>119.30326847999999</v>
      </c>
      <c r="H7114" t="str">
        <f>IF(VLOOKUP(A7114,$J$4:$K$19,2)="Y",IF(G7114&lt;='State Zip Codes'!$P$4,'State Zip Codes'!$P$3,IF(G7114&lt;='State Zip Codes'!$Q$4,'State Zip Codes'!$Q$3,IF(G7114&lt;='State Zip Codes'!$R$4,'State Zip Codes'!$R$3,IF(G7114&lt;='State Zip Codes'!$S$4,'State Zip Codes'!$S$3,IF(G7114&lt;='State Zip Codes'!$T$4,'State Zip Codes'!$T$3,"OUT OF TERRITORY"))))),$U$3)</f>
        <v>Zone 5</v>
      </c>
    </row>
    <row r="7115" spans="1:8" x14ac:dyDescent="0.25">
      <c r="A7115" t="s">
        <v>374</v>
      </c>
      <c r="B7115">
        <v>45833</v>
      </c>
      <c r="C7115" t="str">
        <f t="shared" si="111"/>
        <v>45833</v>
      </c>
      <c r="D7115" t="s">
        <v>360</v>
      </c>
      <c r="E7115" t="s">
        <v>2794</v>
      </c>
      <c r="F7115" t="s">
        <v>4781</v>
      </c>
      <c r="G7115" s="144">
        <v>119.92463966999999</v>
      </c>
      <c r="H7115" t="str">
        <f>IF(VLOOKUP(A7115,$J$4:$K$19,2)="Y",IF(G7115&lt;='State Zip Codes'!$P$4,'State Zip Codes'!$P$3,IF(G7115&lt;='State Zip Codes'!$Q$4,'State Zip Codes'!$Q$3,IF(G7115&lt;='State Zip Codes'!$R$4,'State Zip Codes'!$R$3,IF(G7115&lt;='State Zip Codes'!$S$4,'State Zip Codes'!$S$3,IF(G7115&lt;='State Zip Codes'!$T$4,'State Zip Codes'!$T$3,"OUT OF TERRITORY"))))),$U$3)</f>
        <v>Zone 5</v>
      </c>
    </row>
    <row r="7116" spans="1:8" x14ac:dyDescent="0.25">
      <c r="A7116" t="s">
        <v>374</v>
      </c>
      <c r="B7116">
        <v>45678</v>
      </c>
      <c r="C7116" t="str">
        <f t="shared" si="111"/>
        <v>45678</v>
      </c>
      <c r="D7116" t="s">
        <v>360</v>
      </c>
      <c r="E7116" t="s">
        <v>2220</v>
      </c>
      <c r="F7116" t="s">
        <v>4782</v>
      </c>
      <c r="G7116" s="144">
        <v>119.92463966999999</v>
      </c>
      <c r="H7116" t="str">
        <f>IF(VLOOKUP(A7116,$J$4:$K$19,2)="Y",IF(G7116&lt;='State Zip Codes'!$P$4,'State Zip Codes'!$P$3,IF(G7116&lt;='State Zip Codes'!$Q$4,'State Zip Codes'!$Q$3,IF(G7116&lt;='State Zip Codes'!$R$4,'State Zip Codes'!$R$3,IF(G7116&lt;='State Zip Codes'!$S$4,'State Zip Codes'!$S$3,IF(G7116&lt;='State Zip Codes'!$T$4,'State Zip Codes'!$T$3,"OUT OF TERRITORY"))))),$U$3)</f>
        <v>Zone 5</v>
      </c>
    </row>
    <row r="7117" spans="1:8" x14ac:dyDescent="0.25">
      <c r="A7117" t="s">
        <v>374</v>
      </c>
      <c r="B7117">
        <v>43332</v>
      </c>
      <c r="C7117" t="str">
        <f t="shared" si="111"/>
        <v>43332</v>
      </c>
      <c r="D7117" t="s">
        <v>360</v>
      </c>
      <c r="E7117" t="s">
        <v>811</v>
      </c>
      <c r="F7117" t="s">
        <v>4783</v>
      </c>
      <c r="G7117" s="144">
        <v>119.92463966999999</v>
      </c>
      <c r="H7117" t="str">
        <f>IF(VLOOKUP(A7117,$J$4:$K$19,2)="Y",IF(G7117&lt;='State Zip Codes'!$P$4,'State Zip Codes'!$P$3,IF(G7117&lt;='State Zip Codes'!$Q$4,'State Zip Codes'!$Q$3,IF(G7117&lt;='State Zip Codes'!$R$4,'State Zip Codes'!$R$3,IF(G7117&lt;='State Zip Codes'!$S$4,'State Zip Codes'!$S$3,IF(G7117&lt;='State Zip Codes'!$T$4,'State Zip Codes'!$T$3,"OUT OF TERRITORY"))))),$U$3)</f>
        <v>Zone 5</v>
      </c>
    </row>
    <row r="7118" spans="1:8" x14ac:dyDescent="0.25">
      <c r="A7118" t="s">
        <v>374</v>
      </c>
      <c r="B7118">
        <v>45614</v>
      </c>
      <c r="C7118" t="str">
        <f t="shared" si="111"/>
        <v>45614</v>
      </c>
      <c r="D7118" t="s">
        <v>360</v>
      </c>
      <c r="E7118" t="s">
        <v>4762</v>
      </c>
      <c r="F7118" t="s">
        <v>4784</v>
      </c>
      <c r="G7118" s="144">
        <v>121.16738204999999</v>
      </c>
      <c r="H7118" t="str">
        <f>IF(VLOOKUP(A7118,$J$4:$K$19,2)="Y",IF(G7118&lt;='State Zip Codes'!$P$4,'State Zip Codes'!$P$3,IF(G7118&lt;='State Zip Codes'!$Q$4,'State Zip Codes'!$Q$3,IF(G7118&lt;='State Zip Codes'!$R$4,'State Zip Codes'!$R$3,IF(G7118&lt;='State Zip Codes'!$S$4,'State Zip Codes'!$S$3,IF(G7118&lt;='State Zip Codes'!$T$4,'State Zip Codes'!$T$3,"OUT OF TERRITORY"))))),$U$3)</f>
        <v>Zone 5</v>
      </c>
    </row>
    <row r="7119" spans="1:8" x14ac:dyDescent="0.25">
      <c r="A7119" t="s">
        <v>374</v>
      </c>
      <c r="B7119">
        <v>43341</v>
      </c>
      <c r="C7119" t="str">
        <f t="shared" si="111"/>
        <v>43341</v>
      </c>
      <c r="D7119" t="s">
        <v>360</v>
      </c>
      <c r="E7119" t="s">
        <v>811</v>
      </c>
      <c r="F7119" t="s">
        <v>4785</v>
      </c>
      <c r="G7119" s="144">
        <v>121.16738204999999</v>
      </c>
      <c r="H7119" t="str">
        <f>IF(VLOOKUP(A7119,$J$4:$K$19,2)="Y",IF(G7119&lt;='State Zip Codes'!$P$4,'State Zip Codes'!$P$3,IF(G7119&lt;='State Zip Codes'!$Q$4,'State Zip Codes'!$Q$3,IF(G7119&lt;='State Zip Codes'!$R$4,'State Zip Codes'!$R$3,IF(G7119&lt;='State Zip Codes'!$S$4,'State Zip Codes'!$S$3,IF(G7119&lt;='State Zip Codes'!$T$4,'State Zip Codes'!$T$3,"OUT OF TERRITORY"))))),$U$3)</f>
        <v>Zone 5</v>
      </c>
    </row>
    <row r="7120" spans="1:8" x14ac:dyDescent="0.25">
      <c r="A7120" t="s">
        <v>374</v>
      </c>
      <c r="B7120">
        <v>43150</v>
      </c>
      <c r="C7120" t="str">
        <f t="shared" si="111"/>
        <v>43150</v>
      </c>
      <c r="D7120" t="s">
        <v>360</v>
      </c>
      <c r="E7120" t="s">
        <v>1275</v>
      </c>
      <c r="F7120" t="s">
        <v>2152</v>
      </c>
      <c r="G7120" s="144">
        <v>121.16738204999999</v>
      </c>
      <c r="H7120" t="str">
        <f>IF(VLOOKUP(A7120,$J$4:$K$19,2)="Y",IF(G7120&lt;='State Zip Codes'!$P$4,'State Zip Codes'!$P$3,IF(G7120&lt;='State Zip Codes'!$Q$4,'State Zip Codes'!$Q$3,IF(G7120&lt;='State Zip Codes'!$R$4,'State Zip Codes'!$R$3,IF(G7120&lt;='State Zip Codes'!$S$4,'State Zip Codes'!$S$3,IF(G7120&lt;='State Zip Codes'!$T$4,'State Zip Codes'!$T$3,"OUT OF TERRITORY"))))),$U$3)</f>
        <v>Zone 5</v>
      </c>
    </row>
    <row r="7121" spans="1:8" x14ac:dyDescent="0.25">
      <c r="A7121" t="s">
        <v>374</v>
      </c>
      <c r="B7121">
        <v>45810</v>
      </c>
      <c r="C7121" t="str">
        <f t="shared" si="111"/>
        <v>45810</v>
      </c>
      <c r="D7121" t="s">
        <v>360</v>
      </c>
      <c r="E7121" t="s">
        <v>2335</v>
      </c>
      <c r="F7121" t="s">
        <v>1309</v>
      </c>
      <c r="G7121" s="144">
        <v>121.16738204999999</v>
      </c>
      <c r="H7121" t="str">
        <f>IF(VLOOKUP(A7121,$J$4:$K$19,2)="Y",IF(G7121&lt;='State Zip Codes'!$P$4,'State Zip Codes'!$P$3,IF(G7121&lt;='State Zip Codes'!$Q$4,'State Zip Codes'!$Q$3,IF(G7121&lt;='State Zip Codes'!$R$4,'State Zip Codes'!$R$3,IF(G7121&lt;='State Zip Codes'!$S$4,'State Zip Codes'!$S$3,IF(G7121&lt;='State Zip Codes'!$T$4,'State Zip Codes'!$T$3,"OUT OF TERRITORY"))))),$U$3)</f>
        <v>Zone 5</v>
      </c>
    </row>
    <row r="7122" spans="1:8" x14ac:dyDescent="0.25">
      <c r="A7122" t="s">
        <v>374</v>
      </c>
      <c r="B7122">
        <v>43356</v>
      </c>
      <c r="C7122" t="str">
        <f t="shared" si="111"/>
        <v>43356</v>
      </c>
      <c r="D7122" t="s">
        <v>360</v>
      </c>
      <c r="E7122" t="s">
        <v>811</v>
      </c>
      <c r="F7122" t="s">
        <v>955</v>
      </c>
      <c r="G7122" s="144">
        <v>121.16738204999999</v>
      </c>
      <c r="H7122" t="str">
        <f>IF(VLOOKUP(A7122,$J$4:$K$19,2)="Y",IF(G7122&lt;='State Zip Codes'!$P$4,'State Zip Codes'!$P$3,IF(G7122&lt;='State Zip Codes'!$Q$4,'State Zip Codes'!$Q$3,IF(G7122&lt;='State Zip Codes'!$R$4,'State Zip Codes'!$R$3,IF(G7122&lt;='State Zip Codes'!$S$4,'State Zip Codes'!$S$3,IF(G7122&lt;='State Zip Codes'!$T$4,'State Zip Codes'!$T$3,"OUT OF TERRITORY"))))),$U$3)</f>
        <v>Zone 5</v>
      </c>
    </row>
    <row r="7123" spans="1:8" x14ac:dyDescent="0.25">
      <c r="A7123" t="s">
        <v>374</v>
      </c>
      <c r="B7123">
        <v>45809</v>
      </c>
      <c r="C7123" t="str">
        <f t="shared" si="111"/>
        <v>45809</v>
      </c>
      <c r="D7123" t="s">
        <v>360</v>
      </c>
      <c r="E7123" t="s">
        <v>2794</v>
      </c>
      <c r="F7123" t="s">
        <v>4786</v>
      </c>
      <c r="G7123" s="144">
        <v>121.78875323999999</v>
      </c>
      <c r="H7123" t="str">
        <f>IF(VLOOKUP(A7123,$J$4:$K$19,2)="Y",IF(G7123&lt;='State Zip Codes'!$P$4,'State Zip Codes'!$P$3,IF(G7123&lt;='State Zip Codes'!$Q$4,'State Zip Codes'!$Q$3,IF(G7123&lt;='State Zip Codes'!$R$4,'State Zip Codes'!$R$3,IF(G7123&lt;='State Zip Codes'!$S$4,'State Zip Codes'!$S$3,IF(G7123&lt;='State Zip Codes'!$T$4,'State Zip Codes'!$T$3,"OUT OF TERRITORY"))))),$U$3)</f>
        <v>Zone 5</v>
      </c>
    </row>
    <row r="7124" spans="1:8" x14ac:dyDescent="0.25">
      <c r="A7124" t="s">
        <v>374</v>
      </c>
      <c r="B7124">
        <v>43001</v>
      </c>
      <c r="C7124" t="str">
        <f t="shared" si="111"/>
        <v>43001</v>
      </c>
      <c r="D7124" t="s">
        <v>360</v>
      </c>
      <c r="E7124" t="s">
        <v>4775</v>
      </c>
      <c r="F7124" t="s">
        <v>2571</v>
      </c>
      <c r="G7124" s="144">
        <v>121.78875323999999</v>
      </c>
      <c r="H7124" t="str">
        <f>IF(VLOOKUP(A7124,$J$4:$K$19,2)="Y",IF(G7124&lt;='State Zip Codes'!$P$4,'State Zip Codes'!$P$3,IF(G7124&lt;='State Zip Codes'!$Q$4,'State Zip Codes'!$Q$3,IF(G7124&lt;='State Zip Codes'!$R$4,'State Zip Codes'!$R$3,IF(G7124&lt;='State Zip Codes'!$S$4,'State Zip Codes'!$S$3,IF(G7124&lt;='State Zip Codes'!$T$4,'State Zip Codes'!$T$3,"OUT OF TERRITORY"))))),$U$3)</f>
        <v>Zone 5</v>
      </c>
    </row>
    <row r="7125" spans="1:8" x14ac:dyDescent="0.25">
      <c r="A7125" t="s">
        <v>374</v>
      </c>
      <c r="B7125">
        <v>45631</v>
      </c>
      <c r="C7125" t="str">
        <f t="shared" si="111"/>
        <v>45631</v>
      </c>
      <c r="D7125" t="s">
        <v>360</v>
      </c>
      <c r="E7125" t="s">
        <v>4762</v>
      </c>
      <c r="F7125" t="s">
        <v>4787</v>
      </c>
      <c r="G7125" s="144">
        <v>122.41012443</v>
      </c>
      <c r="H7125" t="str">
        <f>IF(VLOOKUP(A7125,$J$4:$K$19,2)="Y",IF(G7125&lt;='State Zip Codes'!$P$4,'State Zip Codes'!$P$3,IF(G7125&lt;='State Zip Codes'!$Q$4,'State Zip Codes'!$Q$3,IF(G7125&lt;='State Zip Codes'!$R$4,'State Zip Codes'!$R$3,IF(G7125&lt;='State Zip Codes'!$S$4,'State Zip Codes'!$S$3,IF(G7125&lt;='State Zip Codes'!$T$4,'State Zip Codes'!$T$3,"OUT OF TERRITORY"))))),$U$3)</f>
        <v>Zone 5</v>
      </c>
    </row>
    <row r="7126" spans="1:8" x14ac:dyDescent="0.25">
      <c r="A7126" t="s">
        <v>374</v>
      </c>
      <c r="B7126">
        <v>45741</v>
      </c>
      <c r="C7126" t="str">
        <f t="shared" si="111"/>
        <v>45741</v>
      </c>
      <c r="D7126" t="s">
        <v>360</v>
      </c>
      <c r="E7126" t="s">
        <v>4788</v>
      </c>
      <c r="F7126" t="s">
        <v>4789</v>
      </c>
      <c r="G7126" s="144">
        <v>122.41012443</v>
      </c>
      <c r="H7126" t="str">
        <f>IF(VLOOKUP(A7126,$J$4:$K$19,2)="Y",IF(G7126&lt;='State Zip Codes'!$P$4,'State Zip Codes'!$P$3,IF(G7126&lt;='State Zip Codes'!$Q$4,'State Zip Codes'!$Q$3,IF(G7126&lt;='State Zip Codes'!$R$4,'State Zip Codes'!$R$3,IF(G7126&lt;='State Zip Codes'!$S$4,'State Zip Codes'!$S$3,IF(G7126&lt;='State Zip Codes'!$T$4,'State Zip Codes'!$T$3,"OUT OF TERRITORY"))))),$U$3)</f>
        <v>Zone 5</v>
      </c>
    </row>
    <row r="7127" spans="1:8" x14ac:dyDescent="0.25">
      <c r="A7127" t="s">
        <v>374</v>
      </c>
      <c r="B7127">
        <v>45766</v>
      </c>
      <c r="C7127" t="str">
        <f t="shared" si="111"/>
        <v>45766</v>
      </c>
      <c r="D7127" t="s">
        <v>360</v>
      </c>
      <c r="E7127" t="s">
        <v>2046</v>
      </c>
      <c r="F7127" t="s">
        <v>4790</v>
      </c>
      <c r="G7127" s="144">
        <v>122.41012443</v>
      </c>
      <c r="H7127" t="str">
        <f>IF(VLOOKUP(A7127,$J$4:$K$19,2)="Y",IF(G7127&lt;='State Zip Codes'!$P$4,'State Zip Codes'!$P$3,IF(G7127&lt;='State Zip Codes'!$Q$4,'State Zip Codes'!$Q$3,IF(G7127&lt;='State Zip Codes'!$R$4,'State Zip Codes'!$R$3,IF(G7127&lt;='State Zip Codes'!$S$4,'State Zip Codes'!$S$3,IF(G7127&lt;='State Zip Codes'!$T$4,'State Zip Codes'!$T$3,"OUT OF TERRITORY"))))),$U$3)</f>
        <v>Zone 5</v>
      </c>
    </row>
    <row r="7128" spans="1:8" x14ac:dyDescent="0.25">
      <c r="A7128" t="s">
        <v>374</v>
      </c>
      <c r="B7128">
        <v>43025</v>
      </c>
      <c r="C7128" t="str">
        <f t="shared" si="111"/>
        <v>43025</v>
      </c>
      <c r="D7128" t="s">
        <v>360</v>
      </c>
      <c r="E7128" t="s">
        <v>4775</v>
      </c>
      <c r="F7128" t="s">
        <v>1639</v>
      </c>
      <c r="G7128" s="144">
        <v>122.41012443</v>
      </c>
      <c r="H7128" t="str">
        <f>IF(VLOOKUP(A7128,$J$4:$K$19,2)="Y",IF(G7128&lt;='State Zip Codes'!$P$4,'State Zip Codes'!$P$3,IF(G7128&lt;='State Zip Codes'!$Q$4,'State Zip Codes'!$Q$3,IF(G7128&lt;='State Zip Codes'!$R$4,'State Zip Codes'!$R$3,IF(G7128&lt;='State Zip Codes'!$S$4,'State Zip Codes'!$S$3,IF(G7128&lt;='State Zip Codes'!$T$4,'State Zip Codes'!$T$3,"OUT OF TERRITORY"))))),$U$3)</f>
        <v>Zone 5</v>
      </c>
    </row>
    <row r="7129" spans="1:8" x14ac:dyDescent="0.25">
      <c r="A7129" t="s">
        <v>374</v>
      </c>
      <c r="B7129">
        <v>45835</v>
      </c>
      <c r="C7129" t="str">
        <f t="shared" si="111"/>
        <v>45835</v>
      </c>
      <c r="D7129" t="s">
        <v>360</v>
      </c>
      <c r="E7129" t="s">
        <v>2335</v>
      </c>
      <c r="F7129" t="s">
        <v>4791</v>
      </c>
      <c r="G7129" s="144">
        <v>122.41012443</v>
      </c>
      <c r="H7129" t="str">
        <f>IF(VLOOKUP(A7129,$J$4:$K$19,2)="Y",IF(G7129&lt;='State Zip Codes'!$P$4,'State Zip Codes'!$P$3,IF(G7129&lt;='State Zip Codes'!$Q$4,'State Zip Codes'!$Q$3,IF(G7129&lt;='State Zip Codes'!$R$4,'State Zip Codes'!$R$3,IF(G7129&lt;='State Zip Codes'!$S$4,'State Zip Codes'!$S$3,IF(G7129&lt;='State Zip Codes'!$T$4,'State Zip Codes'!$T$3,"OUT OF TERRITORY"))))),$U$3)</f>
        <v>Zone 5</v>
      </c>
    </row>
    <row r="7130" spans="1:8" x14ac:dyDescent="0.25">
      <c r="A7130" t="s">
        <v>374</v>
      </c>
      <c r="B7130">
        <v>45891</v>
      </c>
      <c r="C7130" t="str">
        <f t="shared" si="111"/>
        <v>45891</v>
      </c>
      <c r="D7130" t="s">
        <v>360</v>
      </c>
      <c r="E7130" t="s">
        <v>4765</v>
      </c>
      <c r="F7130" t="s">
        <v>4765</v>
      </c>
      <c r="G7130" s="144">
        <v>122.41012443</v>
      </c>
      <c r="H7130" t="str">
        <f>IF(VLOOKUP(A7130,$J$4:$K$19,2)="Y",IF(G7130&lt;='State Zip Codes'!$P$4,'State Zip Codes'!$P$3,IF(G7130&lt;='State Zip Codes'!$Q$4,'State Zip Codes'!$Q$3,IF(G7130&lt;='State Zip Codes'!$R$4,'State Zip Codes'!$R$3,IF(G7130&lt;='State Zip Codes'!$S$4,'State Zip Codes'!$S$3,IF(G7130&lt;='State Zip Codes'!$T$4,'State Zip Codes'!$T$3,"OUT OF TERRITORY"))))),$U$3)</f>
        <v>Zone 5</v>
      </c>
    </row>
    <row r="7131" spans="1:8" x14ac:dyDescent="0.25">
      <c r="A7131" t="s">
        <v>374</v>
      </c>
      <c r="B7131">
        <v>43031</v>
      </c>
      <c r="C7131" t="str">
        <f t="shared" si="111"/>
        <v>43031</v>
      </c>
      <c r="D7131" t="s">
        <v>360</v>
      </c>
      <c r="E7131" t="s">
        <v>4775</v>
      </c>
      <c r="F7131" t="s">
        <v>444</v>
      </c>
      <c r="G7131" s="144">
        <v>122.41012443</v>
      </c>
      <c r="H7131" t="str">
        <f>IF(VLOOKUP(A7131,$J$4:$K$19,2)="Y",IF(G7131&lt;='State Zip Codes'!$P$4,'State Zip Codes'!$P$3,IF(G7131&lt;='State Zip Codes'!$Q$4,'State Zip Codes'!$Q$3,IF(G7131&lt;='State Zip Codes'!$R$4,'State Zip Codes'!$R$3,IF(G7131&lt;='State Zip Codes'!$S$4,'State Zip Codes'!$S$3,IF(G7131&lt;='State Zip Codes'!$T$4,'State Zip Codes'!$T$3,"OUT OF TERRITORY"))))),$U$3)</f>
        <v>Zone 5</v>
      </c>
    </row>
    <row r="7132" spans="1:8" x14ac:dyDescent="0.25">
      <c r="A7132" t="s">
        <v>374</v>
      </c>
      <c r="B7132">
        <v>43003</v>
      </c>
      <c r="C7132" t="str">
        <f t="shared" si="111"/>
        <v>43003</v>
      </c>
      <c r="D7132" t="s">
        <v>360</v>
      </c>
      <c r="E7132" t="s">
        <v>2578</v>
      </c>
      <c r="F7132" t="s">
        <v>2378</v>
      </c>
      <c r="G7132" s="144">
        <v>122.41012443</v>
      </c>
      <c r="H7132" t="str">
        <f>IF(VLOOKUP(A7132,$J$4:$K$19,2)="Y",IF(G7132&lt;='State Zip Codes'!$P$4,'State Zip Codes'!$P$3,IF(G7132&lt;='State Zip Codes'!$Q$4,'State Zip Codes'!$Q$3,IF(G7132&lt;='State Zip Codes'!$R$4,'State Zip Codes'!$R$3,IF(G7132&lt;='State Zip Codes'!$S$4,'State Zip Codes'!$S$3,IF(G7132&lt;='State Zip Codes'!$T$4,'State Zip Codes'!$T$3,"OUT OF TERRITORY"))))),$U$3)</f>
        <v>Zone 5</v>
      </c>
    </row>
    <row r="7133" spans="1:8" x14ac:dyDescent="0.25">
      <c r="A7133" t="s">
        <v>374</v>
      </c>
      <c r="B7133">
        <v>45808</v>
      </c>
      <c r="C7133" t="str">
        <f t="shared" si="111"/>
        <v>45808</v>
      </c>
      <c r="D7133" t="s">
        <v>360</v>
      </c>
      <c r="E7133" t="s">
        <v>2794</v>
      </c>
      <c r="F7133" t="s">
        <v>4792</v>
      </c>
      <c r="G7133" s="144">
        <v>123.03149561999999</v>
      </c>
      <c r="H7133" t="str">
        <f>IF(VLOOKUP(A7133,$J$4:$K$19,2)="Y",IF(G7133&lt;='State Zip Codes'!$P$4,'State Zip Codes'!$P$3,IF(G7133&lt;='State Zip Codes'!$Q$4,'State Zip Codes'!$Q$3,IF(G7133&lt;='State Zip Codes'!$R$4,'State Zip Codes'!$R$3,IF(G7133&lt;='State Zip Codes'!$S$4,'State Zip Codes'!$S$3,IF(G7133&lt;='State Zip Codes'!$T$4,'State Zip Codes'!$T$3,"OUT OF TERRITORY"))))),$U$3)</f>
        <v>Zone 5</v>
      </c>
    </row>
    <row r="7134" spans="1:8" x14ac:dyDescent="0.25">
      <c r="A7134" t="s">
        <v>374</v>
      </c>
      <c r="B7134">
        <v>45669</v>
      </c>
      <c r="C7134" t="str">
        <f t="shared" si="111"/>
        <v>45669</v>
      </c>
      <c r="D7134" t="s">
        <v>360</v>
      </c>
      <c r="E7134" t="s">
        <v>2220</v>
      </c>
      <c r="F7134" t="s">
        <v>4793</v>
      </c>
      <c r="G7134" s="144">
        <v>123.03149561999999</v>
      </c>
      <c r="H7134" t="str">
        <f>IF(VLOOKUP(A7134,$J$4:$K$19,2)="Y",IF(G7134&lt;='State Zip Codes'!$P$4,'State Zip Codes'!$P$3,IF(G7134&lt;='State Zip Codes'!$Q$4,'State Zip Codes'!$Q$3,IF(G7134&lt;='State Zip Codes'!$R$4,'State Zip Codes'!$R$3,IF(G7134&lt;='State Zip Codes'!$S$4,'State Zip Codes'!$S$3,IF(G7134&lt;='State Zip Codes'!$T$4,'State Zip Codes'!$T$3,"OUT OF TERRITORY"))))),$U$3)</f>
        <v>Zone 5</v>
      </c>
    </row>
    <row r="7135" spans="1:8" x14ac:dyDescent="0.25">
      <c r="A7135" t="s">
        <v>374</v>
      </c>
      <c r="B7135">
        <v>45710</v>
      </c>
      <c r="C7135" t="str">
        <f t="shared" si="111"/>
        <v>45710</v>
      </c>
      <c r="D7135" t="s">
        <v>360</v>
      </c>
      <c r="E7135" t="s">
        <v>2046</v>
      </c>
      <c r="F7135" t="s">
        <v>1900</v>
      </c>
      <c r="G7135" s="144">
        <v>123.65286680999999</v>
      </c>
      <c r="H7135" t="str">
        <f>IF(VLOOKUP(A7135,$J$4:$K$19,2)="Y",IF(G7135&lt;='State Zip Codes'!$P$4,'State Zip Codes'!$P$3,IF(G7135&lt;='State Zip Codes'!$Q$4,'State Zip Codes'!$Q$3,IF(G7135&lt;='State Zip Codes'!$R$4,'State Zip Codes'!$R$3,IF(G7135&lt;='State Zip Codes'!$S$4,'State Zip Codes'!$S$3,IF(G7135&lt;='State Zip Codes'!$T$4,'State Zip Codes'!$T$3,"OUT OF TERRITORY"))))),$U$3)</f>
        <v>Zone 5</v>
      </c>
    </row>
    <row r="7136" spans="1:8" x14ac:dyDescent="0.25">
      <c r="A7136" t="s">
        <v>374</v>
      </c>
      <c r="B7136">
        <v>45764</v>
      </c>
      <c r="C7136" t="str">
        <f t="shared" si="111"/>
        <v>45764</v>
      </c>
      <c r="D7136" t="s">
        <v>360</v>
      </c>
      <c r="E7136" t="s">
        <v>2046</v>
      </c>
      <c r="F7136" t="s">
        <v>4794</v>
      </c>
      <c r="G7136" s="144">
        <v>123.65286680999999</v>
      </c>
      <c r="H7136" t="str">
        <f>IF(VLOOKUP(A7136,$J$4:$K$19,2)="Y",IF(G7136&lt;='State Zip Codes'!$P$4,'State Zip Codes'!$P$3,IF(G7136&lt;='State Zip Codes'!$Q$4,'State Zip Codes'!$Q$3,IF(G7136&lt;='State Zip Codes'!$R$4,'State Zip Codes'!$R$3,IF(G7136&lt;='State Zip Codes'!$S$4,'State Zip Codes'!$S$3,IF(G7136&lt;='State Zip Codes'!$T$4,'State Zip Codes'!$T$3,"OUT OF TERRITORY"))))),$U$3)</f>
        <v>Zone 5</v>
      </c>
    </row>
    <row r="7137" spans="1:8" x14ac:dyDescent="0.25">
      <c r="A7137" t="s">
        <v>374</v>
      </c>
      <c r="B7137">
        <v>45863</v>
      </c>
      <c r="C7137" t="str">
        <f t="shared" si="111"/>
        <v>45863</v>
      </c>
      <c r="D7137" t="s">
        <v>360</v>
      </c>
      <c r="E7137" t="s">
        <v>4765</v>
      </c>
      <c r="F7137" t="s">
        <v>4795</v>
      </c>
      <c r="G7137" s="144">
        <v>124.274238</v>
      </c>
      <c r="H7137" t="str">
        <f>IF(VLOOKUP(A7137,$J$4:$K$19,2)="Y",IF(G7137&lt;='State Zip Codes'!$P$4,'State Zip Codes'!$P$3,IF(G7137&lt;='State Zip Codes'!$Q$4,'State Zip Codes'!$Q$3,IF(G7137&lt;='State Zip Codes'!$R$4,'State Zip Codes'!$R$3,IF(G7137&lt;='State Zip Codes'!$S$4,'State Zip Codes'!$S$3,IF(G7137&lt;='State Zip Codes'!$T$4,'State Zip Codes'!$T$3,"OUT OF TERRITORY"))))),$U$3)</f>
        <v>Zone 5</v>
      </c>
    </row>
    <row r="7138" spans="1:8" x14ac:dyDescent="0.25">
      <c r="A7138" t="s">
        <v>374</v>
      </c>
      <c r="B7138">
        <v>43748</v>
      </c>
      <c r="C7138" t="str">
        <f t="shared" si="111"/>
        <v>43748</v>
      </c>
      <c r="D7138" t="s">
        <v>360</v>
      </c>
      <c r="E7138" t="s">
        <v>1066</v>
      </c>
      <c r="F7138" t="s">
        <v>3046</v>
      </c>
      <c r="G7138" s="144">
        <v>124.274238</v>
      </c>
      <c r="H7138" t="str">
        <f>IF(VLOOKUP(A7138,$J$4:$K$19,2)="Y",IF(G7138&lt;='State Zip Codes'!$P$4,'State Zip Codes'!$P$3,IF(G7138&lt;='State Zip Codes'!$Q$4,'State Zip Codes'!$Q$3,IF(G7138&lt;='State Zip Codes'!$R$4,'State Zip Codes'!$R$3,IF(G7138&lt;='State Zip Codes'!$S$4,'State Zip Codes'!$S$3,IF(G7138&lt;='State Zip Codes'!$T$4,'State Zip Codes'!$T$3,"OUT OF TERRITORY"))))),$U$3)</f>
        <v>Zone 5</v>
      </c>
    </row>
    <row r="7139" spans="1:8" x14ac:dyDescent="0.25">
      <c r="A7139" t="s">
        <v>374</v>
      </c>
      <c r="B7139">
        <v>45836</v>
      </c>
      <c r="C7139" t="str">
        <f t="shared" si="111"/>
        <v>45836</v>
      </c>
      <c r="D7139" t="s">
        <v>360</v>
      </c>
      <c r="E7139" t="s">
        <v>2335</v>
      </c>
      <c r="F7139" t="s">
        <v>2665</v>
      </c>
      <c r="G7139" s="144">
        <v>124.89560918999999</v>
      </c>
      <c r="H7139" t="str">
        <f>IF(VLOOKUP(A7139,$J$4:$K$19,2)="Y",IF(G7139&lt;='State Zip Codes'!$P$4,'State Zip Codes'!$P$3,IF(G7139&lt;='State Zip Codes'!$Q$4,'State Zip Codes'!$Q$3,IF(G7139&lt;='State Zip Codes'!$R$4,'State Zip Codes'!$R$3,IF(G7139&lt;='State Zip Codes'!$S$4,'State Zip Codes'!$S$3,IF(G7139&lt;='State Zip Codes'!$T$4,'State Zip Codes'!$T$3,"OUT OF TERRITORY"))))),$U$3)</f>
        <v>Zone 5</v>
      </c>
    </row>
    <row r="7140" spans="1:8" x14ac:dyDescent="0.25">
      <c r="A7140" t="s">
        <v>374</v>
      </c>
      <c r="B7140">
        <v>43023</v>
      </c>
      <c r="C7140" t="str">
        <f t="shared" si="111"/>
        <v>43023</v>
      </c>
      <c r="D7140" t="s">
        <v>360</v>
      </c>
      <c r="E7140" t="s">
        <v>4775</v>
      </c>
      <c r="F7140" t="s">
        <v>1738</v>
      </c>
      <c r="G7140" s="144">
        <v>124.89560918999999</v>
      </c>
      <c r="H7140" t="str">
        <f>IF(VLOOKUP(A7140,$J$4:$K$19,2)="Y",IF(G7140&lt;='State Zip Codes'!$P$4,'State Zip Codes'!$P$3,IF(G7140&lt;='State Zip Codes'!$Q$4,'State Zip Codes'!$Q$3,IF(G7140&lt;='State Zip Codes'!$R$4,'State Zip Codes'!$R$3,IF(G7140&lt;='State Zip Codes'!$S$4,'State Zip Codes'!$S$3,IF(G7140&lt;='State Zip Codes'!$T$4,'State Zip Codes'!$T$3,"OUT OF TERRITORY"))))),$U$3)</f>
        <v>Zone 5</v>
      </c>
    </row>
    <row r="7141" spans="1:8" x14ac:dyDescent="0.25">
      <c r="A7141" t="s">
        <v>374</v>
      </c>
      <c r="B7141">
        <v>43013</v>
      </c>
      <c r="C7141" t="str">
        <f t="shared" si="111"/>
        <v>43013</v>
      </c>
      <c r="D7141" t="s">
        <v>360</v>
      </c>
      <c r="E7141" t="s">
        <v>4775</v>
      </c>
      <c r="F7141" t="s">
        <v>4796</v>
      </c>
      <c r="G7141" s="144">
        <v>124.89560918999999</v>
      </c>
      <c r="H7141" t="str">
        <f>IF(VLOOKUP(A7141,$J$4:$K$19,2)="Y",IF(G7141&lt;='State Zip Codes'!$P$4,'State Zip Codes'!$P$3,IF(G7141&lt;='State Zip Codes'!$Q$4,'State Zip Codes'!$Q$3,IF(G7141&lt;='State Zip Codes'!$R$4,'State Zip Codes'!$R$3,IF(G7141&lt;='State Zip Codes'!$S$4,'State Zip Codes'!$S$3,IF(G7141&lt;='State Zip Codes'!$T$4,'State Zip Codes'!$T$3,"OUT OF TERRITORY"))))),$U$3)</f>
        <v>Zone 5</v>
      </c>
    </row>
    <row r="7142" spans="1:8" x14ac:dyDescent="0.25">
      <c r="A7142" t="s">
        <v>374</v>
      </c>
      <c r="B7142">
        <v>45623</v>
      </c>
      <c r="C7142" t="str">
        <f t="shared" si="111"/>
        <v>45623</v>
      </c>
      <c r="D7142" t="s">
        <v>360</v>
      </c>
      <c r="E7142" t="s">
        <v>4762</v>
      </c>
      <c r="F7142" t="s">
        <v>4797</v>
      </c>
      <c r="G7142" s="144">
        <v>124.89560918999999</v>
      </c>
      <c r="H7142" t="str">
        <f>IF(VLOOKUP(A7142,$J$4:$K$19,2)="Y",IF(G7142&lt;='State Zip Codes'!$P$4,'State Zip Codes'!$P$3,IF(G7142&lt;='State Zip Codes'!$Q$4,'State Zip Codes'!$Q$3,IF(G7142&lt;='State Zip Codes'!$R$4,'State Zip Codes'!$R$3,IF(G7142&lt;='State Zip Codes'!$S$4,'State Zip Codes'!$S$3,IF(G7142&lt;='State Zip Codes'!$T$4,'State Zip Codes'!$T$3,"OUT OF TERRITORY"))))),$U$3)</f>
        <v>Zone 5</v>
      </c>
    </row>
    <row r="7143" spans="1:8" x14ac:dyDescent="0.25">
      <c r="A7143" t="s">
        <v>374</v>
      </c>
      <c r="B7143">
        <v>43302</v>
      </c>
      <c r="C7143" t="str">
        <f t="shared" si="111"/>
        <v>43302</v>
      </c>
      <c r="D7143" t="s">
        <v>360</v>
      </c>
      <c r="E7143" t="s">
        <v>811</v>
      </c>
      <c r="F7143" t="s">
        <v>811</v>
      </c>
      <c r="G7143" s="144">
        <v>125.51698037999999</v>
      </c>
      <c r="H7143" t="str">
        <f>IF(VLOOKUP(A7143,$J$4:$K$19,2)="Y",IF(G7143&lt;='State Zip Codes'!$P$4,'State Zip Codes'!$P$3,IF(G7143&lt;='State Zip Codes'!$Q$4,'State Zip Codes'!$Q$3,IF(G7143&lt;='State Zip Codes'!$R$4,'State Zip Codes'!$R$3,IF(G7143&lt;='State Zip Codes'!$S$4,'State Zip Codes'!$S$3,IF(G7143&lt;='State Zip Codes'!$T$4,'State Zip Codes'!$T$3,"OUT OF TERRITORY"))))),$U$3)</f>
        <v>Zone 5</v>
      </c>
    </row>
    <row r="7144" spans="1:8" x14ac:dyDescent="0.25">
      <c r="A7144" t="s">
        <v>374</v>
      </c>
      <c r="B7144">
        <v>43766</v>
      </c>
      <c r="C7144" t="str">
        <f t="shared" si="111"/>
        <v>43766</v>
      </c>
      <c r="D7144" t="s">
        <v>360</v>
      </c>
      <c r="E7144" t="s">
        <v>1066</v>
      </c>
      <c r="F7144" t="s">
        <v>4798</v>
      </c>
      <c r="G7144" s="144">
        <v>125.51698037999999</v>
      </c>
      <c r="H7144" t="str">
        <f>IF(VLOOKUP(A7144,$J$4:$K$19,2)="Y",IF(G7144&lt;='State Zip Codes'!$P$4,'State Zip Codes'!$P$3,IF(G7144&lt;='State Zip Codes'!$Q$4,'State Zip Codes'!$Q$3,IF(G7144&lt;='State Zip Codes'!$R$4,'State Zip Codes'!$R$3,IF(G7144&lt;='State Zip Codes'!$S$4,'State Zip Codes'!$S$3,IF(G7144&lt;='State Zip Codes'!$T$4,'State Zip Codes'!$T$3,"OUT OF TERRITORY"))))),$U$3)</f>
        <v>Zone 5</v>
      </c>
    </row>
    <row r="7145" spans="1:8" x14ac:dyDescent="0.25">
      <c r="A7145" t="s">
        <v>374</v>
      </c>
      <c r="B7145">
        <v>45843</v>
      </c>
      <c r="C7145" t="str">
        <f t="shared" si="111"/>
        <v>45843</v>
      </c>
      <c r="D7145" t="s">
        <v>360</v>
      </c>
      <c r="E7145" t="s">
        <v>2335</v>
      </c>
      <c r="F7145" t="s">
        <v>2575</v>
      </c>
      <c r="G7145" s="144">
        <v>126.13835157</v>
      </c>
      <c r="H7145" t="str">
        <f>IF(VLOOKUP(A7145,$J$4:$K$19,2)="Y",IF(G7145&lt;='State Zip Codes'!$P$4,'State Zip Codes'!$P$3,IF(G7145&lt;='State Zip Codes'!$Q$4,'State Zip Codes'!$Q$3,IF(G7145&lt;='State Zip Codes'!$R$4,'State Zip Codes'!$R$3,IF(G7145&lt;='State Zip Codes'!$S$4,'State Zip Codes'!$S$3,IF(G7145&lt;='State Zip Codes'!$T$4,'State Zip Codes'!$T$3,"OUT OF TERRITORY"))))),$U$3)</f>
        <v>Zone 5</v>
      </c>
    </row>
    <row r="7146" spans="1:8" x14ac:dyDescent="0.25">
      <c r="A7146" t="s">
        <v>374</v>
      </c>
      <c r="B7146">
        <v>45844</v>
      </c>
      <c r="C7146" t="str">
        <f t="shared" si="111"/>
        <v>45844</v>
      </c>
      <c r="D7146" t="s">
        <v>360</v>
      </c>
      <c r="E7146" t="s">
        <v>853</v>
      </c>
      <c r="F7146" t="s">
        <v>4799</v>
      </c>
      <c r="G7146" s="144">
        <v>126.13835157</v>
      </c>
      <c r="H7146" t="str">
        <f>IF(VLOOKUP(A7146,$J$4:$K$19,2)="Y",IF(G7146&lt;='State Zip Codes'!$P$4,'State Zip Codes'!$P$3,IF(G7146&lt;='State Zip Codes'!$Q$4,'State Zip Codes'!$Q$3,IF(G7146&lt;='State Zip Codes'!$R$4,'State Zip Codes'!$R$3,IF(G7146&lt;='State Zip Codes'!$S$4,'State Zip Codes'!$S$3,IF(G7146&lt;='State Zip Codes'!$T$4,'State Zip Codes'!$T$3,"OUT OF TERRITORY"))))),$U$3)</f>
        <v>Zone 5</v>
      </c>
    </row>
    <row r="7147" spans="1:8" x14ac:dyDescent="0.25">
      <c r="A7147" t="s">
        <v>374</v>
      </c>
      <c r="B7147">
        <v>45832</v>
      </c>
      <c r="C7147" t="str">
        <f t="shared" si="111"/>
        <v>45832</v>
      </c>
      <c r="D7147" t="s">
        <v>360</v>
      </c>
      <c r="E7147" t="s">
        <v>4765</v>
      </c>
      <c r="F7147" t="s">
        <v>4800</v>
      </c>
      <c r="G7147" s="144">
        <v>126.13835157</v>
      </c>
      <c r="H7147" t="str">
        <f>IF(VLOOKUP(A7147,$J$4:$K$19,2)="Y",IF(G7147&lt;='State Zip Codes'!$P$4,'State Zip Codes'!$P$3,IF(G7147&lt;='State Zip Codes'!$Q$4,'State Zip Codes'!$Q$3,IF(G7147&lt;='State Zip Codes'!$R$4,'State Zip Codes'!$R$3,IF(G7147&lt;='State Zip Codes'!$S$4,'State Zip Codes'!$S$3,IF(G7147&lt;='State Zip Codes'!$T$4,'State Zip Codes'!$T$3,"OUT OF TERRITORY"))))),$U$3)</f>
        <v>Zone 5</v>
      </c>
    </row>
    <row r="7148" spans="1:8" x14ac:dyDescent="0.25">
      <c r="A7148" t="s">
        <v>374</v>
      </c>
      <c r="B7148">
        <v>45775</v>
      </c>
      <c r="C7148" t="str">
        <f t="shared" si="111"/>
        <v>45775</v>
      </c>
      <c r="D7148" t="s">
        <v>360</v>
      </c>
      <c r="E7148" t="s">
        <v>4788</v>
      </c>
      <c r="F7148" t="s">
        <v>1749</v>
      </c>
      <c r="G7148" s="144">
        <v>126.75972275999999</v>
      </c>
      <c r="H7148" t="str">
        <f>IF(VLOOKUP(A7148,$J$4:$K$19,2)="Y",IF(G7148&lt;='State Zip Codes'!$P$4,'State Zip Codes'!$P$3,IF(G7148&lt;='State Zip Codes'!$Q$4,'State Zip Codes'!$Q$3,IF(G7148&lt;='State Zip Codes'!$R$4,'State Zip Codes'!$R$3,IF(G7148&lt;='State Zip Codes'!$S$4,'State Zip Codes'!$S$3,IF(G7148&lt;='State Zip Codes'!$T$4,'State Zip Codes'!$T$3,"OUT OF TERRITORY"))))),$U$3)</f>
        <v>Zone 5</v>
      </c>
    </row>
    <row r="7149" spans="1:8" x14ac:dyDescent="0.25">
      <c r="A7149" t="s">
        <v>374</v>
      </c>
      <c r="B7149">
        <v>43076</v>
      </c>
      <c r="C7149" t="str">
        <f t="shared" si="111"/>
        <v>43076</v>
      </c>
      <c r="D7149" t="s">
        <v>360</v>
      </c>
      <c r="E7149" t="s">
        <v>1066</v>
      </c>
      <c r="F7149" t="s">
        <v>4801</v>
      </c>
      <c r="G7149" s="144">
        <v>126.75972275999999</v>
      </c>
      <c r="H7149" t="str">
        <f>IF(VLOOKUP(A7149,$J$4:$K$19,2)="Y",IF(G7149&lt;='State Zip Codes'!$P$4,'State Zip Codes'!$P$3,IF(G7149&lt;='State Zip Codes'!$Q$4,'State Zip Codes'!$Q$3,IF(G7149&lt;='State Zip Codes'!$R$4,'State Zip Codes'!$R$3,IF(G7149&lt;='State Zip Codes'!$S$4,'State Zip Codes'!$S$3,IF(G7149&lt;='State Zip Codes'!$T$4,'State Zip Codes'!$T$3,"OUT OF TERRITORY"))))),$U$3)</f>
        <v>Zone 5</v>
      </c>
    </row>
    <row r="7150" spans="1:8" x14ac:dyDescent="0.25">
      <c r="A7150" t="s">
        <v>374</v>
      </c>
      <c r="B7150">
        <v>45817</v>
      </c>
      <c r="C7150" t="str">
        <f t="shared" si="111"/>
        <v>45817</v>
      </c>
      <c r="D7150" t="s">
        <v>360</v>
      </c>
      <c r="E7150" t="s">
        <v>2794</v>
      </c>
      <c r="F7150" t="s">
        <v>2747</v>
      </c>
      <c r="G7150" s="144">
        <v>126.75972275999999</v>
      </c>
      <c r="H7150" t="str">
        <f>IF(VLOOKUP(A7150,$J$4:$K$19,2)="Y",IF(G7150&lt;='State Zip Codes'!$P$4,'State Zip Codes'!$P$3,IF(G7150&lt;='State Zip Codes'!$Q$4,'State Zip Codes'!$Q$3,IF(G7150&lt;='State Zip Codes'!$R$4,'State Zip Codes'!$R$3,IF(G7150&lt;='State Zip Codes'!$S$4,'State Zip Codes'!$S$3,IF(G7150&lt;='State Zip Codes'!$T$4,'State Zip Codes'!$T$3,"OUT OF TERRITORY"))))),$U$3)</f>
        <v>Zone 5</v>
      </c>
    </row>
    <row r="7151" spans="1:8" x14ac:dyDescent="0.25">
      <c r="A7151" t="s">
        <v>374</v>
      </c>
      <c r="B7151">
        <v>45830</v>
      </c>
      <c r="C7151" t="str">
        <f t="shared" si="111"/>
        <v>45830</v>
      </c>
      <c r="D7151" t="s">
        <v>360</v>
      </c>
      <c r="E7151" t="s">
        <v>853</v>
      </c>
      <c r="F7151" t="s">
        <v>4802</v>
      </c>
      <c r="G7151" s="144">
        <v>126.75972275999999</v>
      </c>
      <c r="H7151" t="str">
        <f>IF(VLOOKUP(A7151,$J$4:$K$19,2)="Y",IF(G7151&lt;='State Zip Codes'!$P$4,'State Zip Codes'!$P$3,IF(G7151&lt;='State Zip Codes'!$Q$4,'State Zip Codes'!$Q$3,IF(G7151&lt;='State Zip Codes'!$R$4,'State Zip Codes'!$R$3,IF(G7151&lt;='State Zip Codes'!$S$4,'State Zip Codes'!$S$3,IF(G7151&lt;='State Zip Codes'!$T$4,'State Zip Codes'!$T$3,"OUT OF TERRITORY"))))),$U$3)</f>
        <v>Zone 5</v>
      </c>
    </row>
    <row r="7152" spans="1:8" x14ac:dyDescent="0.25">
      <c r="A7152" t="s">
        <v>374</v>
      </c>
      <c r="B7152">
        <v>43337</v>
      </c>
      <c r="C7152" t="str">
        <f t="shared" si="111"/>
        <v>43337</v>
      </c>
      <c r="D7152" t="s">
        <v>360</v>
      </c>
      <c r="E7152" t="s">
        <v>811</v>
      </c>
      <c r="F7152" t="s">
        <v>4803</v>
      </c>
      <c r="G7152" s="144">
        <v>127.38109394999999</v>
      </c>
      <c r="H7152" t="str">
        <f>IF(VLOOKUP(A7152,$J$4:$K$19,2)="Y",IF(G7152&lt;='State Zip Codes'!$P$4,'State Zip Codes'!$P$3,IF(G7152&lt;='State Zip Codes'!$Q$4,'State Zip Codes'!$Q$3,IF(G7152&lt;='State Zip Codes'!$R$4,'State Zip Codes'!$R$3,IF(G7152&lt;='State Zip Codes'!$S$4,'State Zip Codes'!$S$3,IF(G7152&lt;='State Zip Codes'!$T$4,'State Zip Codes'!$T$3,"OUT OF TERRITORY"))))),$U$3)</f>
        <v>Zone 5</v>
      </c>
    </row>
    <row r="7153" spans="1:8" x14ac:dyDescent="0.25">
      <c r="A7153" t="s">
        <v>374</v>
      </c>
      <c r="B7153">
        <v>45897</v>
      </c>
      <c r="C7153" t="str">
        <f t="shared" si="111"/>
        <v>45897</v>
      </c>
      <c r="D7153" t="s">
        <v>360</v>
      </c>
      <c r="E7153" t="s">
        <v>2158</v>
      </c>
      <c r="F7153" t="s">
        <v>3054</v>
      </c>
      <c r="G7153" s="144">
        <v>128.00246514</v>
      </c>
      <c r="H7153" t="str">
        <f>IF(VLOOKUP(A7153,$J$4:$K$19,2)="Y",IF(G7153&lt;='State Zip Codes'!$P$4,'State Zip Codes'!$P$3,IF(G7153&lt;='State Zip Codes'!$Q$4,'State Zip Codes'!$Q$3,IF(G7153&lt;='State Zip Codes'!$R$4,'State Zip Codes'!$R$3,IF(G7153&lt;='State Zip Codes'!$S$4,'State Zip Codes'!$S$3,IF(G7153&lt;='State Zip Codes'!$T$4,'State Zip Codes'!$T$3,"OUT OF TERRITORY"))))),$U$3)</f>
        <v>Zone 5</v>
      </c>
    </row>
    <row r="7154" spans="1:8" x14ac:dyDescent="0.25">
      <c r="A7154" t="s">
        <v>374</v>
      </c>
      <c r="B7154">
        <v>45620</v>
      </c>
      <c r="C7154" t="str">
        <f t="shared" si="111"/>
        <v>45620</v>
      </c>
      <c r="D7154" t="s">
        <v>360</v>
      </c>
      <c r="E7154" t="s">
        <v>4762</v>
      </c>
      <c r="F7154" t="s">
        <v>4804</v>
      </c>
      <c r="G7154" s="144">
        <v>128.00246514</v>
      </c>
      <c r="H7154" t="str">
        <f>IF(VLOOKUP(A7154,$J$4:$K$19,2)="Y",IF(G7154&lt;='State Zip Codes'!$P$4,'State Zip Codes'!$P$3,IF(G7154&lt;='State Zip Codes'!$Q$4,'State Zip Codes'!$Q$3,IF(G7154&lt;='State Zip Codes'!$R$4,'State Zip Codes'!$R$3,IF(G7154&lt;='State Zip Codes'!$S$4,'State Zip Codes'!$S$3,IF(G7154&lt;='State Zip Codes'!$T$4,'State Zip Codes'!$T$3,"OUT OF TERRITORY"))))),$U$3)</f>
        <v>Zone 5</v>
      </c>
    </row>
    <row r="7155" spans="1:8" x14ac:dyDescent="0.25">
      <c r="A7155" t="s">
        <v>374</v>
      </c>
      <c r="B7155">
        <v>43334</v>
      </c>
      <c r="C7155" t="str">
        <f t="shared" si="111"/>
        <v>43334</v>
      </c>
      <c r="D7155" t="s">
        <v>360</v>
      </c>
      <c r="E7155" t="s">
        <v>4636</v>
      </c>
      <c r="F7155" t="s">
        <v>1638</v>
      </c>
      <c r="G7155" s="144">
        <v>128.00246514</v>
      </c>
      <c r="H7155" t="str">
        <f>IF(VLOOKUP(A7155,$J$4:$K$19,2)="Y",IF(G7155&lt;='State Zip Codes'!$P$4,'State Zip Codes'!$P$3,IF(G7155&lt;='State Zip Codes'!$Q$4,'State Zip Codes'!$Q$3,IF(G7155&lt;='State Zip Codes'!$R$4,'State Zip Codes'!$R$3,IF(G7155&lt;='State Zip Codes'!$S$4,'State Zip Codes'!$S$3,IF(G7155&lt;='State Zip Codes'!$T$4,'State Zip Codes'!$T$3,"OUT OF TERRITORY"))))),$U$3)</f>
        <v>Zone 5</v>
      </c>
    </row>
    <row r="7156" spans="1:8" x14ac:dyDescent="0.25">
      <c r="A7156" t="s">
        <v>374</v>
      </c>
      <c r="B7156">
        <v>43782</v>
      </c>
      <c r="C7156" t="str">
        <f t="shared" si="111"/>
        <v>43782</v>
      </c>
      <c r="D7156" t="s">
        <v>360</v>
      </c>
      <c r="E7156" t="s">
        <v>1066</v>
      </c>
      <c r="F7156" t="s">
        <v>4805</v>
      </c>
      <c r="G7156" s="144">
        <v>128.62383632999999</v>
      </c>
      <c r="H7156" t="str">
        <f>IF(VLOOKUP(A7156,$J$4:$K$19,2)="Y",IF(G7156&lt;='State Zip Codes'!$P$4,'State Zip Codes'!$P$3,IF(G7156&lt;='State Zip Codes'!$Q$4,'State Zip Codes'!$Q$3,IF(G7156&lt;='State Zip Codes'!$R$4,'State Zip Codes'!$R$3,IF(G7156&lt;='State Zip Codes'!$S$4,'State Zip Codes'!$S$3,IF(G7156&lt;='State Zip Codes'!$T$4,'State Zip Codes'!$T$3,"OUT OF TERRITORY"))))),$U$3)</f>
        <v>Zone 5</v>
      </c>
    </row>
    <row r="7157" spans="1:8" x14ac:dyDescent="0.25">
      <c r="A7157" t="s">
        <v>374</v>
      </c>
      <c r="B7157">
        <v>45760</v>
      </c>
      <c r="C7157" t="str">
        <f t="shared" si="111"/>
        <v>45760</v>
      </c>
      <c r="D7157" t="s">
        <v>360</v>
      </c>
      <c r="E7157" t="s">
        <v>4788</v>
      </c>
      <c r="F7157" t="s">
        <v>4806</v>
      </c>
      <c r="G7157" s="144">
        <v>128.62383632999999</v>
      </c>
      <c r="H7157" t="str">
        <f>IF(VLOOKUP(A7157,$J$4:$K$19,2)="Y",IF(G7157&lt;='State Zip Codes'!$P$4,'State Zip Codes'!$P$3,IF(G7157&lt;='State Zip Codes'!$Q$4,'State Zip Codes'!$Q$3,IF(G7157&lt;='State Zip Codes'!$R$4,'State Zip Codes'!$R$3,IF(G7157&lt;='State Zip Codes'!$S$4,'State Zip Codes'!$S$3,IF(G7157&lt;='State Zip Codes'!$T$4,'State Zip Codes'!$T$3,"OUT OF TERRITORY"))))),$U$3)</f>
        <v>Zone 5</v>
      </c>
    </row>
    <row r="7158" spans="1:8" x14ac:dyDescent="0.25">
      <c r="A7158" t="s">
        <v>374</v>
      </c>
      <c r="B7158">
        <v>43011</v>
      </c>
      <c r="C7158" t="str">
        <f t="shared" si="111"/>
        <v>43011</v>
      </c>
      <c r="D7158" t="s">
        <v>360</v>
      </c>
      <c r="E7158" t="s">
        <v>1929</v>
      </c>
      <c r="F7158" t="s">
        <v>4807</v>
      </c>
      <c r="G7158" s="144">
        <v>128.62383632999999</v>
      </c>
      <c r="H7158" t="str">
        <f>IF(VLOOKUP(A7158,$J$4:$K$19,2)="Y",IF(G7158&lt;='State Zip Codes'!$P$4,'State Zip Codes'!$P$3,IF(G7158&lt;='State Zip Codes'!$Q$4,'State Zip Codes'!$Q$3,IF(G7158&lt;='State Zip Codes'!$R$4,'State Zip Codes'!$R$3,IF(G7158&lt;='State Zip Codes'!$S$4,'State Zip Codes'!$S$3,IF(G7158&lt;='State Zip Codes'!$T$4,'State Zip Codes'!$T$3,"OUT OF TERRITORY"))))),$U$3)</f>
        <v>Zone 5</v>
      </c>
    </row>
    <row r="7159" spans="1:8" x14ac:dyDescent="0.25">
      <c r="A7159" t="s">
        <v>374</v>
      </c>
      <c r="B7159">
        <v>45780</v>
      </c>
      <c r="C7159" t="str">
        <f t="shared" si="111"/>
        <v>45780</v>
      </c>
      <c r="D7159" t="s">
        <v>360</v>
      </c>
      <c r="E7159" t="s">
        <v>2046</v>
      </c>
      <c r="F7159" t="s">
        <v>4808</v>
      </c>
      <c r="G7159" s="144">
        <v>129.24520751999998</v>
      </c>
      <c r="H7159" t="str">
        <f>IF(VLOOKUP(A7159,$J$4:$K$19,2)="Y",IF(G7159&lt;='State Zip Codes'!$P$4,'State Zip Codes'!$P$3,IF(G7159&lt;='State Zip Codes'!$Q$4,'State Zip Codes'!$Q$3,IF(G7159&lt;='State Zip Codes'!$R$4,'State Zip Codes'!$R$3,IF(G7159&lt;='State Zip Codes'!$S$4,'State Zip Codes'!$S$3,IF(G7159&lt;='State Zip Codes'!$T$4,'State Zip Codes'!$T$3,"OUT OF TERRITORY"))))),$U$3)</f>
        <v>Zone 5</v>
      </c>
    </row>
    <row r="7160" spans="1:8" x14ac:dyDescent="0.25">
      <c r="A7160" t="s">
        <v>374</v>
      </c>
      <c r="B7160">
        <v>43783</v>
      </c>
      <c r="C7160" t="str">
        <f t="shared" si="111"/>
        <v>43783</v>
      </c>
      <c r="D7160" t="s">
        <v>360</v>
      </c>
      <c r="E7160" t="s">
        <v>1066</v>
      </c>
      <c r="F7160" t="s">
        <v>607</v>
      </c>
      <c r="G7160" s="144">
        <v>129.24520751999998</v>
      </c>
      <c r="H7160" t="str">
        <f>IF(VLOOKUP(A7160,$J$4:$K$19,2)="Y",IF(G7160&lt;='State Zip Codes'!$P$4,'State Zip Codes'!$P$3,IF(G7160&lt;='State Zip Codes'!$Q$4,'State Zip Codes'!$Q$3,IF(G7160&lt;='State Zip Codes'!$R$4,'State Zip Codes'!$R$3,IF(G7160&lt;='State Zip Codes'!$S$4,'State Zip Codes'!$S$3,IF(G7160&lt;='State Zip Codes'!$T$4,'State Zip Codes'!$T$3,"OUT OF TERRITORY"))))),$U$3)</f>
        <v>Zone 5</v>
      </c>
    </row>
    <row r="7161" spans="1:8" x14ac:dyDescent="0.25">
      <c r="A7161" t="s">
        <v>374</v>
      </c>
      <c r="B7161">
        <v>43321</v>
      </c>
      <c r="C7161" t="str">
        <f t="shared" si="111"/>
        <v>43321</v>
      </c>
      <c r="D7161" t="s">
        <v>360</v>
      </c>
      <c r="E7161" t="s">
        <v>4636</v>
      </c>
      <c r="F7161" t="s">
        <v>1879</v>
      </c>
      <c r="G7161" s="144">
        <v>129.86657871</v>
      </c>
      <c r="H7161" t="str">
        <f>IF(VLOOKUP(A7161,$J$4:$K$19,2)="Y",IF(G7161&lt;='State Zip Codes'!$P$4,'State Zip Codes'!$P$3,IF(G7161&lt;='State Zip Codes'!$Q$4,'State Zip Codes'!$Q$3,IF(G7161&lt;='State Zip Codes'!$R$4,'State Zip Codes'!$R$3,IF(G7161&lt;='State Zip Codes'!$S$4,'State Zip Codes'!$S$3,IF(G7161&lt;='State Zip Codes'!$T$4,'State Zip Codes'!$T$3,"OUT OF TERRITORY"))))),$U$3)</f>
        <v>Zone 5</v>
      </c>
    </row>
    <row r="7162" spans="1:8" x14ac:dyDescent="0.25">
      <c r="A7162" t="s">
        <v>374</v>
      </c>
      <c r="B7162">
        <v>43315</v>
      </c>
      <c r="C7162" t="str">
        <f t="shared" si="111"/>
        <v>43315</v>
      </c>
      <c r="D7162" t="s">
        <v>360</v>
      </c>
      <c r="E7162" t="s">
        <v>4636</v>
      </c>
      <c r="F7162" t="s">
        <v>4809</v>
      </c>
      <c r="G7162" s="144">
        <v>129.86657871</v>
      </c>
      <c r="H7162" t="str">
        <f>IF(VLOOKUP(A7162,$J$4:$K$19,2)="Y",IF(G7162&lt;='State Zip Codes'!$P$4,'State Zip Codes'!$P$3,IF(G7162&lt;='State Zip Codes'!$Q$4,'State Zip Codes'!$Q$3,IF(G7162&lt;='State Zip Codes'!$R$4,'State Zip Codes'!$R$3,IF(G7162&lt;='State Zip Codes'!$S$4,'State Zip Codes'!$S$3,IF(G7162&lt;='State Zip Codes'!$T$4,'State Zip Codes'!$T$3,"OUT OF TERRITORY"))))),$U$3)</f>
        <v>Zone 5</v>
      </c>
    </row>
    <row r="7163" spans="1:8" x14ac:dyDescent="0.25">
      <c r="A7163" t="s">
        <v>374</v>
      </c>
      <c r="B7163">
        <v>45841</v>
      </c>
      <c r="C7163" t="str">
        <f t="shared" si="111"/>
        <v>45841</v>
      </c>
      <c r="D7163" t="s">
        <v>360</v>
      </c>
      <c r="E7163" t="s">
        <v>2158</v>
      </c>
      <c r="F7163" t="s">
        <v>4810</v>
      </c>
      <c r="G7163" s="144">
        <v>129.86657871</v>
      </c>
      <c r="H7163" t="str">
        <f>IF(VLOOKUP(A7163,$J$4:$K$19,2)="Y",IF(G7163&lt;='State Zip Codes'!$P$4,'State Zip Codes'!$P$3,IF(G7163&lt;='State Zip Codes'!$Q$4,'State Zip Codes'!$Q$3,IF(G7163&lt;='State Zip Codes'!$R$4,'State Zip Codes'!$R$3,IF(G7163&lt;='State Zip Codes'!$S$4,'State Zip Codes'!$S$3,IF(G7163&lt;='State Zip Codes'!$T$4,'State Zip Codes'!$T$3,"OUT OF TERRITORY"))))),$U$3)</f>
        <v>Zone 5</v>
      </c>
    </row>
    <row r="7164" spans="1:8" x14ac:dyDescent="0.25">
      <c r="A7164" t="s">
        <v>374</v>
      </c>
      <c r="B7164">
        <v>45769</v>
      </c>
      <c r="C7164" t="str">
        <f t="shared" si="111"/>
        <v>45769</v>
      </c>
      <c r="D7164" t="s">
        <v>360</v>
      </c>
      <c r="E7164" t="s">
        <v>4788</v>
      </c>
      <c r="F7164" t="s">
        <v>4811</v>
      </c>
      <c r="G7164" s="144">
        <v>130.48794989999999</v>
      </c>
      <c r="H7164" t="str">
        <f>IF(VLOOKUP(A7164,$J$4:$K$19,2)="Y",IF(G7164&lt;='State Zip Codes'!$P$4,'State Zip Codes'!$P$3,IF(G7164&lt;='State Zip Codes'!$Q$4,'State Zip Codes'!$Q$3,IF(G7164&lt;='State Zip Codes'!$R$4,'State Zip Codes'!$R$3,IF(G7164&lt;='State Zip Codes'!$S$4,'State Zip Codes'!$S$3,IF(G7164&lt;='State Zip Codes'!$T$4,'State Zip Codes'!$T$3,"OUT OF TERRITORY"))))),$U$3)</f>
        <v>Zone 5</v>
      </c>
    </row>
    <row r="7165" spans="1:8" x14ac:dyDescent="0.25">
      <c r="A7165" t="s">
        <v>374</v>
      </c>
      <c r="B7165">
        <v>43093</v>
      </c>
      <c r="C7165" t="str">
        <f t="shared" si="111"/>
        <v>43093</v>
      </c>
      <c r="D7165" t="s">
        <v>360</v>
      </c>
      <c r="E7165" t="s">
        <v>4775</v>
      </c>
      <c r="F7165" t="s">
        <v>1623</v>
      </c>
      <c r="G7165" s="144">
        <v>130.48794989999999</v>
      </c>
      <c r="H7165" t="str">
        <f>IF(VLOOKUP(A7165,$J$4:$K$19,2)="Y",IF(G7165&lt;='State Zip Codes'!$P$4,'State Zip Codes'!$P$3,IF(G7165&lt;='State Zip Codes'!$Q$4,'State Zip Codes'!$Q$3,IF(G7165&lt;='State Zip Codes'!$R$4,'State Zip Codes'!$R$3,IF(G7165&lt;='State Zip Codes'!$S$4,'State Zip Codes'!$S$3,IF(G7165&lt;='State Zip Codes'!$T$4,'State Zip Codes'!$T$3,"OUT OF TERRITORY"))))),$U$3)</f>
        <v>Zone 5</v>
      </c>
    </row>
    <row r="7166" spans="1:8" x14ac:dyDescent="0.25">
      <c r="A7166" t="s">
        <v>374</v>
      </c>
      <c r="B7166">
        <v>45886</v>
      </c>
      <c r="C7166" t="str">
        <f t="shared" si="111"/>
        <v>45886</v>
      </c>
      <c r="D7166" t="s">
        <v>360</v>
      </c>
      <c r="E7166" t="s">
        <v>4765</v>
      </c>
      <c r="F7166" t="s">
        <v>2207</v>
      </c>
      <c r="G7166" s="144">
        <v>130.48794989999999</v>
      </c>
      <c r="H7166" t="str">
        <f>IF(VLOOKUP(A7166,$J$4:$K$19,2)="Y",IF(G7166&lt;='State Zip Codes'!$P$4,'State Zip Codes'!$P$3,IF(G7166&lt;='State Zip Codes'!$Q$4,'State Zip Codes'!$Q$3,IF(G7166&lt;='State Zip Codes'!$R$4,'State Zip Codes'!$R$3,IF(G7166&lt;='State Zip Codes'!$S$4,'State Zip Codes'!$S$3,IF(G7166&lt;='State Zip Codes'!$T$4,'State Zip Codes'!$T$3,"OUT OF TERRITORY"))))),$U$3)</f>
        <v>Zone 5</v>
      </c>
    </row>
    <row r="7167" spans="1:8" x14ac:dyDescent="0.25">
      <c r="A7167" t="s">
        <v>374</v>
      </c>
      <c r="B7167">
        <v>43323</v>
      </c>
      <c r="C7167" t="str">
        <f t="shared" si="111"/>
        <v>43323</v>
      </c>
      <c r="D7167" t="s">
        <v>360</v>
      </c>
      <c r="E7167" t="s">
        <v>4812</v>
      </c>
      <c r="F7167" t="s">
        <v>4813</v>
      </c>
      <c r="G7167" s="144">
        <v>130.48794989999999</v>
      </c>
      <c r="H7167" t="str">
        <f>IF(VLOOKUP(A7167,$J$4:$K$19,2)="Y",IF(G7167&lt;='State Zip Codes'!$P$4,'State Zip Codes'!$P$3,IF(G7167&lt;='State Zip Codes'!$Q$4,'State Zip Codes'!$Q$3,IF(G7167&lt;='State Zip Codes'!$R$4,'State Zip Codes'!$R$3,IF(G7167&lt;='State Zip Codes'!$S$4,'State Zip Codes'!$S$3,IF(G7167&lt;='State Zip Codes'!$T$4,'State Zip Codes'!$T$3,"OUT OF TERRITORY"))))),$U$3)</f>
        <v>Zone 5</v>
      </c>
    </row>
    <row r="7168" spans="1:8" x14ac:dyDescent="0.25">
      <c r="A7168" t="s">
        <v>374</v>
      </c>
      <c r="B7168">
        <v>43739</v>
      </c>
      <c r="C7168" t="str">
        <f t="shared" si="111"/>
        <v>43739</v>
      </c>
      <c r="D7168" t="s">
        <v>360</v>
      </c>
      <c r="E7168" t="s">
        <v>1066</v>
      </c>
      <c r="F7168" t="s">
        <v>4814</v>
      </c>
      <c r="G7168" s="144">
        <v>130.48794989999999</v>
      </c>
      <c r="H7168" t="str">
        <f>IF(VLOOKUP(A7168,$J$4:$K$19,2)="Y",IF(G7168&lt;='State Zip Codes'!$P$4,'State Zip Codes'!$P$3,IF(G7168&lt;='State Zip Codes'!$Q$4,'State Zip Codes'!$Q$3,IF(G7168&lt;='State Zip Codes'!$R$4,'State Zip Codes'!$R$3,IF(G7168&lt;='State Zip Codes'!$S$4,'State Zip Codes'!$S$3,IF(G7168&lt;='State Zip Codes'!$T$4,'State Zip Codes'!$T$3,"OUT OF TERRITORY"))))),$U$3)</f>
        <v>Zone 5</v>
      </c>
    </row>
    <row r="7169" spans="1:8" x14ac:dyDescent="0.25">
      <c r="A7169" t="s">
        <v>374</v>
      </c>
      <c r="B7169">
        <v>45877</v>
      </c>
      <c r="C7169" t="str">
        <f t="shared" si="111"/>
        <v>45877</v>
      </c>
      <c r="D7169" t="s">
        <v>360</v>
      </c>
      <c r="E7169" t="s">
        <v>853</v>
      </c>
      <c r="F7169" t="s">
        <v>4815</v>
      </c>
      <c r="G7169" s="144">
        <v>131.10932108999998</v>
      </c>
      <c r="H7169" t="str">
        <f>IF(VLOOKUP(A7169,$J$4:$K$19,2)="Y",IF(G7169&lt;='State Zip Codes'!$P$4,'State Zip Codes'!$P$3,IF(G7169&lt;='State Zip Codes'!$Q$4,'State Zip Codes'!$Q$3,IF(G7169&lt;='State Zip Codes'!$R$4,'State Zip Codes'!$R$3,IF(G7169&lt;='State Zip Codes'!$S$4,'State Zip Codes'!$S$3,IF(G7169&lt;='State Zip Codes'!$T$4,'State Zip Codes'!$T$3,"OUT OF TERRITORY"))))),$U$3)</f>
        <v>Zone 5</v>
      </c>
    </row>
    <row r="7170" spans="1:8" x14ac:dyDescent="0.25">
      <c r="A7170" t="s">
        <v>374</v>
      </c>
      <c r="B7170">
        <v>45701</v>
      </c>
      <c r="C7170" t="str">
        <f t="shared" si="111"/>
        <v>45701</v>
      </c>
      <c r="D7170" t="s">
        <v>360</v>
      </c>
      <c r="E7170" t="s">
        <v>2046</v>
      </c>
      <c r="F7170" t="s">
        <v>2046</v>
      </c>
      <c r="G7170" s="144">
        <v>131.10932108999998</v>
      </c>
      <c r="H7170" t="str">
        <f>IF(VLOOKUP(A7170,$J$4:$K$19,2)="Y",IF(G7170&lt;='State Zip Codes'!$P$4,'State Zip Codes'!$P$3,IF(G7170&lt;='State Zip Codes'!$Q$4,'State Zip Codes'!$Q$3,IF(G7170&lt;='State Zip Codes'!$R$4,'State Zip Codes'!$R$3,IF(G7170&lt;='State Zip Codes'!$S$4,'State Zip Codes'!$S$3,IF(G7170&lt;='State Zip Codes'!$T$4,'State Zip Codes'!$T$3,"OUT OF TERRITORY"))))),$U$3)</f>
        <v>Zone 5</v>
      </c>
    </row>
    <row r="7171" spans="1:8" x14ac:dyDescent="0.25">
      <c r="A7171" t="s">
        <v>374</v>
      </c>
      <c r="B7171">
        <v>43056</v>
      </c>
      <c r="C7171" t="str">
        <f t="shared" si="111"/>
        <v>43056</v>
      </c>
      <c r="D7171" t="s">
        <v>360</v>
      </c>
      <c r="E7171" t="s">
        <v>4775</v>
      </c>
      <c r="F7171" t="s">
        <v>4816</v>
      </c>
      <c r="G7171" s="144">
        <v>131.10932108999998</v>
      </c>
      <c r="H7171" t="str">
        <f>IF(VLOOKUP(A7171,$J$4:$K$19,2)="Y",IF(G7171&lt;='State Zip Codes'!$P$4,'State Zip Codes'!$P$3,IF(G7171&lt;='State Zip Codes'!$Q$4,'State Zip Codes'!$Q$3,IF(G7171&lt;='State Zip Codes'!$R$4,'State Zip Codes'!$R$3,IF(G7171&lt;='State Zip Codes'!$S$4,'State Zip Codes'!$S$3,IF(G7171&lt;='State Zip Codes'!$T$4,'State Zip Codes'!$T$3,"OUT OF TERRITORY"))))),$U$3)</f>
        <v>Zone 5</v>
      </c>
    </row>
    <row r="7172" spans="1:8" x14ac:dyDescent="0.25">
      <c r="A7172" t="s">
        <v>374</v>
      </c>
      <c r="B7172">
        <v>45761</v>
      </c>
      <c r="C7172" t="str">
        <f t="shared" si="111"/>
        <v>45761</v>
      </c>
      <c r="D7172" t="s">
        <v>360</v>
      </c>
      <c r="E7172" t="s">
        <v>2046</v>
      </c>
      <c r="F7172" t="s">
        <v>4817</v>
      </c>
      <c r="G7172" s="144">
        <v>131.73069228</v>
      </c>
      <c r="H7172" t="str">
        <f>IF(VLOOKUP(A7172,$J$4:$K$19,2)="Y",IF(G7172&lt;='State Zip Codes'!$P$4,'State Zip Codes'!$P$3,IF(G7172&lt;='State Zip Codes'!$Q$4,'State Zip Codes'!$Q$3,IF(G7172&lt;='State Zip Codes'!$R$4,'State Zip Codes'!$R$3,IF(G7172&lt;='State Zip Codes'!$S$4,'State Zip Codes'!$S$3,IF(G7172&lt;='State Zip Codes'!$T$4,'State Zip Codes'!$T$3,"OUT OF TERRITORY"))))),$U$3)</f>
        <v>Zone 5</v>
      </c>
    </row>
    <row r="7173" spans="1:8" x14ac:dyDescent="0.25">
      <c r="A7173" t="s">
        <v>374</v>
      </c>
      <c r="B7173">
        <v>43764</v>
      </c>
      <c r="C7173" t="str">
        <f t="shared" ref="C7173:C7236" si="112">TRIM(CLEAN(B7173))</f>
        <v>43764</v>
      </c>
      <c r="D7173" t="s">
        <v>360</v>
      </c>
      <c r="E7173" t="s">
        <v>1066</v>
      </c>
      <c r="F7173" t="s">
        <v>4818</v>
      </c>
      <c r="G7173" s="144">
        <v>131.73069228</v>
      </c>
      <c r="H7173" t="str">
        <f>IF(VLOOKUP(A7173,$J$4:$K$19,2)="Y",IF(G7173&lt;='State Zip Codes'!$P$4,'State Zip Codes'!$P$3,IF(G7173&lt;='State Zip Codes'!$Q$4,'State Zip Codes'!$Q$3,IF(G7173&lt;='State Zip Codes'!$R$4,'State Zip Codes'!$R$3,IF(G7173&lt;='State Zip Codes'!$S$4,'State Zip Codes'!$S$3,IF(G7173&lt;='State Zip Codes'!$T$4,'State Zip Codes'!$T$3,"OUT OF TERRITORY"))))),$U$3)</f>
        <v>Zone 5</v>
      </c>
    </row>
    <row r="7174" spans="1:8" x14ac:dyDescent="0.25">
      <c r="A7174" t="s">
        <v>374</v>
      </c>
      <c r="B7174">
        <v>45732</v>
      </c>
      <c r="C7174" t="str">
        <f t="shared" si="112"/>
        <v>45732</v>
      </c>
      <c r="D7174" t="s">
        <v>360</v>
      </c>
      <c r="E7174" t="s">
        <v>2046</v>
      </c>
      <c r="F7174" t="s">
        <v>4819</v>
      </c>
      <c r="G7174" s="144">
        <v>131.73069228</v>
      </c>
      <c r="H7174" t="str">
        <f>IF(VLOOKUP(A7174,$J$4:$K$19,2)="Y",IF(G7174&lt;='State Zip Codes'!$P$4,'State Zip Codes'!$P$3,IF(G7174&lt;='State Zip Codes'!$Q$4,'State Zip Codes'!$Q$3,IF(G7174&lt;='State Zip Codes'!$R$4,'State Zip Codes'!$R$3,IF(G7174&lt;='State Zip Codes'!$S$4,'State Zip Codes'!$S$3,IF(G7174&lt;='State Zip Codes'!$T$4,'State Zip Codes'!$T$3,"OUT OF TERRITORY"))))),$U$3)</f>
        <v>Zone 5</v>
      </c>
    </row>
    <row r="7175" spans="1:8" x14ac:dyDescent="0.25">
      <c r="A7175" t="s">
        <v>374</v>
      </c>
      <c r="B7175">
        <v>45849</v>
      </c>
      <c r="C7175" t="str">
        <f t="shared" si="112"/>
        <v>45849</v>
      </c>
      <c r="D7175" t="s">
        <v>360</v>
      </c>
      <c r="E7175" t="s">
        <v>4820</v>
      </c>
      <c r="F7175" t="s">
        <v>4821</v>
      </c>
      <c r="G7175" s="144">
        <v>132.35206346999999</v>
      </c>
      <c r="H7175" t="str">
        <f>IF(VLOOKUP(A7175,$J$4:$K$19,2)="Y",IF(G7175&lt;='State Zip Codes'!$P$4,'State Zip Codes'!$P$3,IF(G7175&lt;='State Zip Codes'!$Q$4,'State Zip Codes'!$Q$3,IF(G7175&lt;='State Zip Codes'!$R$4,'State Zip Codes'!$R$3,IF(G7175&lt;='State Zip Codes'!$S$4,'State Zip Codes'!$S$3,IF(G7175&lt;='State Zip Codes'!$T$4,'State Zip Codes'!$T$3,"OUT OF TERRITORY"))))),$U$3)</f>
        <v>Zone 5</v>
      </c>
    </row>
    <row r="7176" spans="1:8" x14ac:dyDescent="0.25">
      <c r="A7176" t="s">
        <v>374</v>
      </c>
      <c r="B7176">
        <v>45827</v>
      </c>
      <c r="C7176" t="str">
        <f t="shared" si="112"/>
        <v>45827</v>
      </c>
      <c r="D7176" t="s">
        <v>360</v>
      </c>
      <c r="E7176" t="s">
        <v>853</v>
      </c>
      <c r="F7176" t="s">
        <v>2559</v>
      </c>
      <c r="G7176" s="144">
        <v>132.35206346999999</v>
      </c>
      <c r="H7176" t="str">
        <f>IF(VLOOKUP(A7176,$J$4:$K$19,2)="Y",IF(G7176&lt;='State Zip Codes'!$P$4,'State Zip Codes'!$P$3,IF(G7176&lt;='State Zip Codes'!$Q$4,'State Zip Codes'!$Q$3,IF(G7176&lt;='State Zip Codes'!$R$4,'State Zip Codes'!$R$3,IF(G7176&lt;='State Zip Codes'!$S$4,'State Zip Codes'!$S$3,IF(G7176&lt;='State Zip Codes'!$T$4,'State Zip Codes'!$T$3,"OUT OF TERRITORY"))))),$U$3)</f>
        <v>Zone 5</v>
      </c>
    </row>
    <row r="7177" spans="1:8" x14ac:dyDescent="0.25">
      <c r="A7177" t="s">
        <v>374</v>
      </c>
      <c r="B7177">
        <v>45814</v>
      </c>
      <c r="C7177" t="str">
        <f t="shared" si="112"/>
        <v>45814</v>
      </c>
      <c r="D7177" t="s">
        <v>360</v>
      </c>
      <c r="E7177" t="s">
        <v>2158</v>
      </c>
      <c r="F7177" t="s">
        <v>603</v>
      </c>
      <c r="G7177" s="144">
        <v>132.97343465999998</v>
      </c>
      <c r="H7177" t="str">
        <f>IF(VLOOKUP(A7177,$J$4:$K$19,2)="Y",IF(G7177&lt;='State Zip Codes'!$P$4,'State Zip Codes'!$P$3,IF(G7177&lt;='State Zip Codes'!$Q$4,'State Zip Codes'!$Q$3,IF(G7177&lt;='State Zip Codes'!$R$4,'State Zip Codes'!$R$3,IF(G7177&lt;='State Zip Codes'!$S$4,'State Zip Codes'!$S$3,IF(G7177&lt;='State Zip Codes'!$T$4,'State Zip Codes'!$T$3,"OUT OF TERRITORY"))))),$U$3)</f>
        <v>Zone 5</v>
      </c>
    </row>
    <row r="7178" spans="1:8" x14ac:dyDescent="0.25">
      <c r="A7178" t="s">
        <v>374</v>
      </c>
      <c r="B7178">
        <v>45881</v>
      </c>
      <c r="C7178" t="str">
        <f t="shared" si="112"/>
        <v>45881</v>
      </c>
      <c r="D7178" t="s">
        <v>360</v>
      </c>
      <c r="E7178" t="s">
        <v>2158</v>
      </c>
      <c r="F7178" t="s">
        <v>4822</v>
      </c>
      <c r="G7178" s="144">
        <v>132.97343465999998</v>
      </c>
      <c r="H7178" t="str">
        <f>IF(VLOOKUP(A7178,$J$4:$K$19,2)="Y",IF(G7178&lt;='State Zip Codes'!$P$4,'State Zip Codes'!$P$3,IF(G7178&lt;='State Zip Codes'!$Q$4,'State Zip Codes'!$Q$3,IF(G7178&lt;='State Zip Codes'!$R$4,'State Zip Codes'!$R$3,IF(G7178&lt;='State Zip Codes'!$S$4,'State Zip Codes'!$S$3,IF(G7178&lt;='State Zip Codes'!$T$4,'State Zip Codes'!$T$3,"OUT OF TERRITORY"))))),$U$3)</f>
        <v>Zone 5</v>
      </c>
    </row>
    <row r="7179" spans="1:8" x14ac:dyDescent="0.25">
      <c r="A7179" t="s">
        <v>374</v>
      </c>
      <c r="B7179">
        <v>45851</v>
      </c>
      <c r="C7179" t="str">
        <f t="shared" si="112"/>
        <v>45851</v>
      </c>
      <c r="D7179" t="s">
        <v>360</v>
      </c>
      <c r="E7179" t="s">
        <v>4820</v>
      </c>
      <c r="F7179" t="s">
        <v>4823</v>
      </c>
      <c r="G7179" s="144">
        <v>132.97343465999998</v>
      </c>
      <c r="H7179" t="str">
        <f>IF(VLOOKUP(A7179,$J$4:$K$19,2)="Y",IF(G7179&lt;='State Zip Codes'!$P$4,'State Zip Codes'!$P$3,IF(G7179&lt;='State Zip Codes'!$Q$4,'State Zip Codes'!$Q$3,IF(G7179&lt;='State Zip Codes'!$R$4,'State Zip Codes'!$R$3,IF(G7179&lt;='State Zip Codes'!$S$4,'State Zip Codes'!$S$3,IF(G7179&lt;='State Zip Codes'!$T$4,'State Zip Codes'!$T$3,"OUT OF TERRITORY"))))),$U$3)</f>
        <v>Zone 5</v>
      </c>
    </row>
    <row r="7180" spans="1:8" x14ac:dyDescent="0.25">
      <c r="A7180" t="s">
        <v>374</v>
      </c>
      <c r="B7180">
        <v>45868</v>
      </c>
      <c r="C7180" t="str">
        <f t="shared" si="112"/>
        <v>45868</v>
      </c>
      <c r="D7180" t="s">
        <v>360</v>
      </c>
      <c r="E7180" t="s">
        <v>2158</v>
      </c>
      <c r="F7180" t="s">
        <v>4824</v>
      </c>
      <c r="G7180" s="144">
        <v>132.97343465999998</v>
      </c>
      <c r="H7180" t="str">
        <f>IF(VLOOKUP(A7180,$J$4:$K$19,2)="Y",IF(G7180&lt;='State Zip Codes'!$P$4,'State Zip Codes'!$P$3,IF(G7180&lt;='State Zip Codes'!$Q$4,'State Zip Codes'!$Q$3,IF(G7180&lt;='State Zip Codes'!$R$4,'State Zip Codes'!$R$3,IF(G7180&lt;='State Zip Codes'!$S$4,'State Zip Codes'!$S$3,IF(G7180&lt;='State Zip Codes'!$T$4,'State Zip Codes'!$T$3,"OUT OF TERRITORY"))))),$U$3)</f>
        <v>Zone 5</v>
      </c>
    </row>
    <row r="7181" spans="1:8" x14ac:dyDescent="0.25">
      <c r="A7181" t="s">
        <v>374</v>
      </c>
      <c r="B7181">
        <v>43055</v>
      </c>
      <c r="C7181" t="str">
        <f t="shared" si="112"/>
        <v>43055</v>
      </c>
      <c r="D7181" t="s">
        <v>360</v>
      </c>
      <c r="E7181" t="s">
        <v>4775</v>
      </c>
      <c r="F7181" t="s">
        <v>1623</v>
      </c>
      <c r="G7181" s="144">
        <v>133.59480585</v>
      </c>
      <c r="H7181" t="str">
        <f>IF(VLOOKUP(A7181,$J$4:$K$19,2)="Y",IF(G7181&lt;='State Zip Codes'!$P$4,'State Zip Codes'!$P$3,IF(G7181&lt;='State Zip Codes'!$Q$4,'State Zip Codes'!$Q$3,IF(G7181&lt;='State Zip Codes'!$R$4,'State Zip Codes'!$R$3,IF(G7181&lt;='State Zip Codes'!$S$4,'State Zip Codes'!$S$3,IF(G7181&lt;='State Zip Codes'!$T$4,'State Zip Codes'!$T$3,"OUT OF TERRITORY"))))),$U$3)</f>
        <v>Zone 5</v>
      </c>
    </row>
    <row r="7182" spans="1:8" x14ac:dyDescent="0.25">
      <c r="A7182" t="s">
        <v>374</v>
      </c>
      <c r="B7182">
        <v>45776</v>
      </c>
      <c r="C7182" t="str">
        <f t="shared" si="112"/>
        <v>45776</v>
      </c>
      <c r="D7182" t="s">
        <v>360</v>
      </c>
      <c r="E7182" t="s">
        <v>2046</v>
      </c>
      <c r="F7182" t="s">
        <v>4825</v>
      </c>
      <c r="G7182" s="144">
        <v>133.59480585</v>
      </c>
      <c r="H7182" t="str">
        <f>IF(VLOOKUP(A7182,$J$4:$K$19,2)="Y",IF(G7182&lt;='State Zip Codes'!$P$4,'State Zip Codes'!$P$3,IF(G7182&lt;='State Zip Codes'!$Q$4,'State Zip Codes'!$Q$3,IF(G7182&lt;='State Zip Codes'!$R$4,'State Zip Codes'!$R$3,IF(G7182&lt;='State Zip Codes'!$S$4,'State Zip Codes'!$S$3,IF(G7182&lt;='State Zip Codes'!$T$4,'State Zip Codes'!$T$3,"OUT OF TERRITORY"))))),$U$3)</f>
        <v>Zone 5</v>
      </c>
    </row>
    <row r="7183" spans="1:8" x14ac:dyDescent="0.25">
      <c r="A7183" t="s">
        <v>374</v>
      </c>
      <c r="B7183">
        <v>43314</v>
      </c>
      <c r="C7183" t="str">
        <f t="shared" si="112"/>
        <v>43314</v>
      </c>
      <c r="D7183" t="s">
        <v>360</v>
      </c>
      <c r="E7183" t="s">
        <v>811</v>
      </c>
      <c r="F7183" t="s">
        <v>1688</v>
      </c>
      <c r="G7183" s="144">
        <v>133.59480585</v>
      </c>
      <c r="H7183" t="str">
        <f>IF(VLOOKUP(A7183,$J$4:$K$19,2)="Y",IF(G7183&lt;='State Zip Codes'!$P$4,'State Zip Codes'!$P$3,IF(G7183&lt;='State Zip Codes'!$Q$4,'State Zip Codes'!$Q$3,IF(G7183&lt;='State Zip Codes'!$R$4,'State Zip Codes'!$R$3,IF(G7183&lt;='State Zip Codes'!$S$4,'State Zip Codes'!$S$3,IF(G7183&lt;='State Zip Codes'!$T$4,'State Zip Codes'!$T$3,"OUT OF TERRITORY"))))),$U$3)</f>
        <v>Zone 5</v>
      </c>
    </row>
    <row r="7184" spans="1:8" x14ac:dyDescent="0.25">
      <c r="A7184" t="s">
        <v>374</v>
      </c>
      <c r="B7184">
        <v>43320</v>
      </c>
      <c r="C7184" t="str">
        <f t="shared" si="112"/>
        <v>43320</v>
      </c>
      <c r="D7184" t="s">
        <v>360</v>
      </c>
      <c r="E7184" t="s">
        <v>4636</v>
      </c>
      <c r="F7184" t="s">
        <v>4826</v>
      </c>
      <c r="G7184" s="144">
        <v>134.21617703999999</v>
      </c>
      <c r="H7184" t="str">
        <f>IF(VLOOKUP(A7184,$J$4:$K$19,2)="Y",IF(G7184&lt;='State Zip Codes'!$P$4,'State Zip Codes'!$P$3,IF(G7184&lt;='State Zip Codes'!$Q$4,'State Zip Codes'!$Q$3,IF(G7184&lt;='State Zip Codes'!$R$4,'State Zip Codes'!$R$3,IF(G7184&lt;='State Zip Codes'!$S$4,'State Zip Codes'!$S$3,IF(G7184&lt;='State Zip Codes'!$T$4,'State Zip Codes'!$T$3,"OUT OF TERRITORY"))))),$U$3)</f>
        <v>Zone 5</v>
      </c>
    </row>
    <row r="7185" spans="1:8" x14ac:dyDescent="0.25">
      <c r="A7185" t="s">
        <v>374</v>
      </c>
      <c r="B7185">
        <v>43730</v>
      </c>
      <c r="C7185" t="str">
        <f t="shared" si="112"/>
        <v>43730</v>
      </c>
      <c r="D7185" t="s">
        <v>360</v>
      </c>
      <c r="E7185" t="s">
        <v>1066</v>
      </c>
      <c r="F7185" t="s">
        <v>4827</v>
      </c>
      <c r="G7185" s="144">
        <v>134.21617703999999</v>
      </c>
      <c r="H7185" t="str">
        <f>IF(VLOOKUP(A7185,$J$4:$K$19,2)="Y",IF(G7185&lt;='State Zip Codes'!$P$4,'State Zip Codes'!$P$3,IF(G7185&lt;='State Zip Codes'!$Q$4,'State Zip Codes'!$Q$3,IF(G7185&lt;='State Zip Codes'!$R$4,'State Zip Codes'!$R$3,IF(G7185&lt;='State Zip Codes'!$S$4,'State Zip Codes'!$S$3,IF(G7185&lt;='State Zip Codes'!$T$4,'State Zip Codes'!$T$3,"OUT OF TERRITORY"))))),$U$3)</f>
        <v>Zone 5</v>
      </c>
    </row>
    <row r="7186" spans="1:8" x14ac:dyDescent="0.25">
      <c r="A7186" t="s">
        <v>374</v>
      </c>
      <c r="B7186">
        <v>45867</v>
      </c>
      <c r="C7186" t="str">
        <f t="shared" si="112"/>
        <v>45867</v>
      </c>
      <c r="D7186" t="s">
        <v>360</v>
      </c>
      <c r="E7186" t="s">
        <v>2158</v>
      </c>
      <c r="F7186" t="s">
        <v>4828</v>
      </c>
      <c r="G7186" s="144">
        <v>134.21617703999999</v>
      </c>
      <c r="H7186" t="str">
        <f>IF(VLOOKUP(A7186,$J$4:$K$19,2)="Y",IF(G7186&lt;='State Zip Codes'!$P$4,'State Zip Codes'!$P$3,IF(G7186&lt;='State Zip Codes'!$Q$4,'State Zip Codes'!$Q$3,IF(G7186&lt;='State Zip Codes'!$R$4,'State Zip Codes'!$R$3,IF(G7186&lt;='State Zip Codes'!$S$4,'State Zip Codes'!$S$3,IF(G7186&lt;='State Zip Codes'!$T$4,'State Zip Codes'!$T$3,"OUT OF TERRITORY"))))),$U$3)</f>
        <v>Zone 5</v>
      </c>
    </row>
    <row r="7187" spans="1:8" x14ac:dyDescent="0.25">
      <c r="A7187" t="s">
        <v>374</v>
      </c>
      <c r="B7187">
        <v>43359</v>
      </c>
      <c r="C7187" t="str">
        <f t="shared" si="112"/>
        <v>43359</v>
      </c>
      <c r="D7187" t="s">
        <v>360</v>
      </c>
      <c r="E7187" t="s">
        <v>4812</v>
      </c>
      <c r="F7187" t="s">
        <v>4829</v>
      </c>
      <c r="G7187" s="144">
        <v>134.21617703999999</v>
      </c>
      <c r="H7187" t="str">
        <f>IF(VLOOKUP(A7187,$J$4:$K$19,2)="Y",IF(G7187&lt;='State Zip Codes'!$P$4,'State Zip Codes'!$P$3,IF(G7187&lt;='State Zip Codes'!$Q$4,'State Zip Codes'!$Q$3,IF(G7187&lt;='State Zip Codes'!$R$4,'State Zip Codes'!$R$3,IF(G7187&lt;='State Zip Codes'!$S$4,'State Zip Codes'!$S$3,IF(G7187&lt;='State Zip Codes'!$T$4,'State Zip Codes'!$T$3,"OUT OF TERRITORY"))))),$U$3)</f>
        <v>Zone 5</v>
      </c>
    </row>
    <row r="7188" spans="1:8" x14ac:dyDescent="0.25">
      <c r="A7188" t="s">
        <v>374</v>
      </c>
      <c r="B7188">
        <v>43351</v>
      </c>
      <c r="C7188" t="str">
        <f t="shared" si="112"/>
        <v>43351</v>
      </c>
      <c r="D7188" t="s">
        <v>360</v>
      </c>
      <c r="E7188" t="s">
        <v>4812</v>
      </c>
      <c r="F7188" t="s">
        <v>4830</v>
      </c>
      <c r="G7188" s="144">
        <v>134.83754822999998</v>
      </c>
      <c r="H7188" t="str">
        <f>IF(VLOOKUP(A7188,$J$4:$K$19,2)="Y",IF(G7188&lt;='State Zip Codes'!$P$4,'State Zip Codes'!$P$3,IF(G7188&lt;='State Zip Codes'!$Q$4,'State Zip Codes'!$Q$3,IF(G7188&lt;='State Zip Codes'!$R$4,'State Zip Codes'!$R$3,IF(G7188&lt;='State Zip Codes'!$S$4,'State Zip Codes'!$S$3,IF(G7188&lt;='State Zip Codes'!$T$4,'State Zip Codes'!$T$3,"OUT OF TERRITORY"))))),$U$3)</f>
        <v>Zone 5</v>
      </c>
    </row>
    <row r="7189" spans="1:8" x14ac:dyDescent="0.25">
      <c r="A7189" t="s">
        <v>374</v>
      </c>
      <c r="B7189">
        <v>45875</v>
      </c>
      <c r="C7189" t="str">
        <f t="shared" si="112"/>
        <v>45875</v>
      </c>
      <c r="D7189" t="s">
        <v>360</v>
      </c>
      <c r="E7189" t="s">
        <v>853</v>
      </c>
      <c r="F7189" t="s">
        <v>1682</v>
      </c>
      <c r="G7189" s="144">
        <v>134.83754822999998</v>
      </c>
      <c r="H7189" t="str">
        <f>IF(VLOOKUP(A7189,$J$4:$K$19,2)="Y",IF(G7189&lt;='State Zip Codes'!$P$4,'State Zip Codes'!$P$3,IF(G7189&lt;='State Zip Codes'!$Q$4,'State Zip Codes'!$Q$3,IF(G7189&lt;='State Zip Codes'!$R$4,'State Zip Codes'!$R$3,IF(G7189&lt;='State Zip Codes'!$S$4,'State Zip Codes'!$S$3,IF(G7189&lt;='State Zip Codes'!$T$4,'State Zip Codes'!$T$3,"OUT OF TERRITORY"))))),$U$3)</f>
        <v>Zone 5</v>
      </c>
    </row>
    <row r="7190" spans="1:8" x14ac:dyDescent="0.25">
      <c r="A7190" t="s">
        <v>374</v>
      </c>
      <c r="B7190">
        <v>43760</v>
      </c>
      <c r="C7190" t="str">
        <f t="shared" si="112"/>
        <v>43760</v>
      </c>
      <c r="D7190" t="s">
        <v>360</v>
      </c>
      <c r="E7190" t="s">
        <v>1066</v>
      </c>
      <c r="F7190" t="s">
        <v>4831</v>
      </c>
      <c r="G7190" s="144">
        <v>136.08029060999999</v>
      </c>
      <c r="H7190" t="str">
        <f>IF(VLOOKUP(A7190,$J$4:$K$19,2)="Y",IF(G7190&lt;='State Zip Codes'!$P$4,'State Zip Codes'!$P$3,IF(G7190&lt;='State Zip Codes'!$Q$4,'State Zip Codes'!$Q$3,IF(G7190&lt;='State Zip Codes'!$R$4,'State Zip Codes'!$R$3,IF(G7190&lt;='State Zip Codes'!$S$4,'State Zip Codes'!$S$3,IF(G7190&lt;='State Zip Codes'!$T$4,'State Zip Codes'!$T$3,"OUT OF TERRITORY"))))),$U$3)</f>
        <v>Zone 5</v>
      </c>
    </row>
    <row r="7191" spans="1:8" x14ac:dyDescent="0.25">
      <c r="A7191" t="s">
        <v>374</v>
      </c>
      <c r="B7191">
        <v>45880</v>
      </c>
      <c r="C7191" t="str">
        <f t="shared" si="112"/>
        <v>45880</v>
      </c>
      <c r="D7191" t="s">
        <v>360</v>
      </c>
      <c r="E7191" t="s">
        <v>4820</v>
      </c>
      <c r="F7191" t="s">
        <v>4832</v>
      </c>
      <c r="G7191" s="144">
        <v>136.70166179999998</v>
      </c>
      <c r="H7191" t="str">
        <f>IF(VLOOKUP(A7191,$J$4:$K$19,2)="Y",IF(G7191&lt;='State Zip Codes'!$P$4,'State Zip Codes'!$P$3,IF(G7191&lt;='State Zip Codes'!$Q$4,'State Zip Codes'!$Q$3,IF(G7191&lt;='State Zip Codes'!$R$4,'State Zip Codes'!$R$3,IF(G7191&lt;='State Zip Codes'!$S$4,'State Zip Codes'!$S$3,IF(G7191&lt;='State Zip Codes'!$T$4,'State Zip Codes'!$T$3,"OUT OF TERRITORY"))))),$U$3)</f>
        <v>Zone 5</v>
      </c>
    </row>
    <row r="7192" spans="1:8" x14ac:dyDescent="0.25">
      <c r="A7192" t="s">
        <v>374</v>
      </c>
      <c r="B7192">
        <v>43080</v>
      </c>
      <c r="C7192" t="str">
        <f t="shared" si="112"/>
        <v>43080</v>
      </c>
      <c r="D7192" t="s">
        <v>360</v>
      </c>
      <c r="E7192" t="s">
        <v>4775</v>
      </c>
      <c r="F7192" t="s">
        <v>1698</v>
      </c>
      <c r="G7192" s="144">
        <v>136.70166179999998</v>
      </c>
      <c r="H7192" t="str">
        <f>IF(VLOOKUP(A7192,$J$4:$K$19,2)="Y",IF(G7192&lt;='State Zip Codes'!$P$4,'State Zip Codes'!$P$3,IF(G7192&lt;='State Zip Codes'!$Q$4,'State Zip Codes'!$Q$3,IF(G7192&lt;='State Zip Codes'!$R$4,'State Zip Codes'!$R$3,IF(G7192&lt;='State Zip Codes'!$S$4,'State Zip Codes'!$S$3,IF(G7192&lt;='State Zip Codes'!$T$4,'State Zip Codes'!$T$3,"OUT OF TERRITORY"))))),$U$3)</f>
        <v>Zone 5</v>
      </c>
    </row>
    <row r="7193" spans="1:8" x14ac:dyDescent="0.25">
      <c r="A7193" t="s">
        <v>374</v>
      </c>
      <c r="B7193">
        <v>43071</v>
      </c>
      <c r="C7193" t="str">
        <f t="shared" si="112"/>
        <v>43071</v>
      </c>
      <c r="D7193" t="s">
        <v>360</v>
      </c>
      <c r="E7193" t="s">
        <v>4775</v>
      </c>
      <c r="F7193" t="s">
        <v>4833</v>
      </c>
      <c r="G7193" s="144">
        <v>136.70166179999998</v>
      </c>
      <c r="H7193" t="str">
        <f>IF(VLOOKUP(A7193,$J$4:$K$19,2)="Y",IF(G7193&lt;='State Zip Codes'!$P$4,'State Zip Codes'!$P$3,IF(G7193&lt;='State Zip Codes'!$Q$4,'State Zip Codes'!$Q$3,IF(G7193&lt;='State Zip Codes'!$R$4,'State Zip Codes'!$R$3,IF(G7193&lt;='State Zip Codes'!$S$4,'State Zip Codes'!$S$3,IF(G7193&lt;='State Zip Codes'!$T$4,'State Zip Codes'!$T$3,"OUT OF TERRITORY"))))),$U$3)</f>
        <v>Zone 5</v>
      </c>
    </row>
    <row r="7194" spans="1:8" x14ac:dyDescent="0.25">
      <c r="A7194" t="s">
        <v>374</v>
      </c>
      <c r="B7194">
        <v>43338</v>
      </c>
      <c r="C7194" t="str">
        <f t="shared" si="112"/>
        <v>43338</v>
      </c>
      <c r="D7194" t="s">
        <v>360</v>
      </c>
      <c r="E7194" t="s">
        <v>4636</v>
      </c>
      <c r="F7194" t="s">
        <v>4287</v>
      </c>
      <c r="G7194" s="144">
        <v>137.32303299</v>
      </c>
      <c r="H7194" t="str">
        <f>IF(VLOOKUP(A7194,$J$4:$K$19,2)="Y",IF(G7194&lt;='State Zip Codes'!$P$4,'State Zip Codes'!$P$3,IF(G7194&lt;='State Zip Codes'!$Q$4,'State Zip Codes'!$Q$3,IF(G7194&lt;='State Zip Codes'!$R$4,'State Zip Codes'!$R$3,IF(G7194&lt;='State Zip Codes'!$S$4,'State Zip Codes'!$S$3,IF(G7194&lt;='State Zip Codes'!$T$4,'State Zip Codes'!$T$3,"OUT OF TERRITORY"))))),$U$3)</f>
        <v>Zone 5</v>
      </c>
    </row>
    <row r="7195" spans="1:8" x14ac:dyDescent="0.25">
      <c r="A7195" t="s">
        <v>374</v>
      </c>
      <c r="B7195">
        <v>44849</v>
      </c>
      <c r="C7195" t="str">
        <f t="shared" si="112"/>
        <v>44849</v>
      </c>
      <c r="D7195" t="s">
        <v>360</v>
      </c>
      <c r="E7195" t="s">
        <v>4812</v>
      </c>
      <c r="F7195" t="s">
        <v>4834</v>
      </c>
      <c r="G7195" s="144">
        <v>138.56577536999998</v>
      </c>
      <c r="H7195" t="str">
        <f>IF(VLOOKUP(A7195,$J$4:$K$19,2)="Y",IF(G7195&lt;='State Zip Codes'!$P$4,'State Zip Codes'!$P$3,IF(G7195&lt;='State Zip Codes'!$Q$4,'State Zip Codes'!$Q$3,IF(G7195&lt;='State Zip Codes'!$R$4,'State Zip Codes'!$R$3,IF(G7195&lt;='State Zip Codes'!$S$4,'State Zip Codes'!$S$3,IF(G7195&lt;='State Zip Codes'!$T$4,'State Zip Codes'!$T$3,"OUT OF TERRITORY"))))),$U$3)</f>
        <v>Zone 5</v>
      </c>
    </row>
    <row r="7196" spans="1:8" x14ac:dyDescent="0.25">
      <c r="A7196" t="s">
        <v>374</v>
      </c>
      <c r="B7196">
        <v>43050</v>
      </c>
      <c r="C7196" t="str">
        <f t="shared" si="112"/>
        <v>43050</v>
      </c>
      <c r="D7196" t="s">
        <v>360</v>
      </c>
      <c r="E7196" t="s">
        <v>1929</v>
      </c>
      <c r="F7196" t="s">
        <v>2362</v>
      </c>
      <c r="G7196" s="144">
        <v>138.56577536999998</v>
      </c>
      <c r="H7196" t="str">
        <f>IF(VLOOKUP(A7196,$J$4:$K$19,2)="Y",IF(G7196&lt;='State Zip Codes'!$P$4,'State Zip Codes'!$P$3,IF(G7196&lt;='State Zip Codes'!$Q$4,'State Zip Codes'!$Q$3,IF(G7196&lt;='State Zip Codes'!$R$4,'State Zip Codes'!$R$3,IF(G7196&lt;='State Zip Codes'!$S$4,'State Zip Codes'!$S$3,IF(G7196&lt;='State Zip Codes'!$T$4,'State Zip Codes'!$T$3,"OUT OF TERRITORY"))))),$U$3)</f>
        <v>Zone 5</v>
      </c>
    </row>
    <row r="7197" spans="1:8" x14ac:dyDescent="0.25">
      <c r="A7197" t="s">
        <v>374</v>
      </c>
      <c r="B7197">
        <v>43731</v>
      </c>
      <c r="C7197" t="str">
        <f t="shared" si="112"/>
        <v>43731</v>
      </c>
      <c r="D7197" t="s">
        <v>360</v>
      </c>
      <c r="E7197" t="s">
        <v>1066</v>
      </c>
      <c r="F7197" t="s">
        <v>4835</v>
      </c>
      <c r="G7197" s="144">
        <v>138.56577536999998</v>
      </c>
      <c r="H7197" t="str">
        <f>IF(VLOOKUP(A7197,$J$4:$K$19,2)="Y",IF(G7197&lt;='State Zip Codes'!$P$4,'State Zip Codes'!$P$3,IF(G7197&lt;='State Zip Codes'!$Q$4,'State Zip Codes'!$Q$3,IF(G7197&lt;='State Zip Codes'!$R$4,'State Zip Codes'!$R$3,IF(G7197&lt;='State Zip Codes'!$S$4,'State Zip Codes'!$S$3,IF(G7197&lt;='State Zip Codes'!$T$4,'State Zip Codes'!$T$3,"OUT OF TERRITORY"))))),$U$3)</f>
        <v>Zone 5</v>
      </c>
    </row>
    <row r="7198" spans="1:8" x14ac:dyDescent="0.25">
      <c r="A7198" t="s">
        <v>374</v>
      </c>
      <c r="B7198">
        <v>43746</v>
      </c>
      <c r="C7198" t="str">
        <f t="shared" si="112"/>
        <v>43746</v>
      </c>
      <c r="D7198" t="s">
        <v>360</v>
      </c>
      <c r="E7198" t="s">
        <v>4836</v>
      </c>
      <c r="F7198" t="s">
        <v>4837</v>
      </c>
      <c r="G7198" s="144">
        <v>138.56577536999998</v>
      </c>
      <c r="H7198" t="str">
        <f>IF(VLOOKUP(A7198,$J$4:$K$19,2)="Y",IF(G7198&lt;='State Zip Codes'!$P$4,'State Zip Codes'!$P$3,IF(G7198&lt;='State Zip Codes'!$Q$4,'State Zip Codes'!$Q$3,IF(G7198&lt;='State Zip Codes'!$R$4,'State Zip Codes'!$R$3,IF(G7198&lt;='State Zip Codes'!$S$4,'State Zip Codes'!$S$3,IF(G7198&lt;='State Zip Codes'!$T$4,'State Zip Codes'!$T$3,"OUT OF TERRITORY"))))),$U$3)</f>
        <v>Zone 5</v>
      </c>
    </row>
    <row r="7199" spans="1:8" x14ac:dyDescent="0.25">
      <c r="A7199" t="s">
        <v>374</v>
      </c>
      <c r="B7199">
        <v>45711</v>
      </c>
      <c r="C7199" t="str">
        <f t="shared" si="112"/>
        <v>45711</v>
      </c>
      <c r="D7199" t="s">
        <v>360</v>
      </c>
      <c r="E7199" t="s">
        <v>2046</v>
      </c>
      <c r="F7199" t="s">
        <v>4838</v>
      </c>
      <c r="G7199" s="144">
        <v>138.56577536999998</v>
      </c>
      <c r="H7199" t="str">
        <f>IF(VLOOKUP(A7199,$J$4:$K$19,2)="Y",IF(G7199&lt;='State Zip Codes'!$P$4,'State Zip Codes'!$P$3,IF(G7199&lt;='State Zip Codes'!$Q$4,'State Zip Codes'!$Q$3,IF(G7199&lt;='State Zip Codes'!$R$4,'State Zip Codes'!$R$3,IF(G7199&lt;='State Zip Codes'!$S$4,'State Zip Codes'!$S$3,IF(G7199&lt;='State Zip Codes'!$T$4,'State Zip Codes'!$T$3,"OUT OF TERRITORY"))))),$U$3)</f>
        <v>Zone 5</v>
      </c>
    </row>
    <row r="7200" spans="1:8" x14ac:dyDescent="0.25">
      <c r="A7200" t="s">
        <v>374</v>
      </c>
      <c r="B7200">
        <v>43777</v>
      </c>
      <c r="C7200" t="str">
        <f t="shared" si="112"/>
        <v>43777</v>
      </c>
      <c r="D7200" t="s">
        <v>360</v>
      </c>
      <c r="E7200" t="s">
        <v>4836</v>
      </c>
      <c r="F7200" t="s">
        <v>2080</v>
      </c>
      <c r="G7200" s="144">
        <v>138.56577536999998</v>
      </c>
      <c r="H7200" t="str">
        <f>IF(VLOOKUP(A7200,$J$4:$K$19,2)="Y",IF(G7200&lt;='State Zip Codes'!$P$4,'State Zip Codes'!$P$3,IF(G7200&lt;='State Zip Codes'!$Q$4,'State Zip Codes'!$Q$3,IF(G7200&lt;='State Zip Codes'!$R$4,'State Zip Codes'!$R$3,IF(G7200&lt;='State Zip Codes'!$S$4,'State Zip Codes'!$S$3,IF(G7200&lt;='State Zip Codes'!$T$4,'State Zip Codes'!$T$3,"OUT OF TERRITORY"))))),$U$3)</f>
        <v>Zone 5</v>
      </c>
    </row>
    <row r="7201" spans="1:8" x14ac:dyDescent="0.25">
      <c r="A7201" t="s">
        <v>374</v>
      </c>
      <c r="B7201">
        <v>45735</v>
      </c>
      <c r="C7201" t="str">
        <f t="shared" si="112"/>
        <v>45735</v>
      </c>
      <c r="D7201" t="s">
        <v>360</v>
      </c>
      <c r="E7201" t="s">
        <v>2046</v>
      </c>
      <c r="F7201" t="s">
        <v>4839</v>
      </c>
      <c r="G7201" s="144">
        <v>138.56577536999998</v>
      </c>
      <c r="H7201" t="str">
        <f>IF(VLOOKUP(A7201,$J$4:$K$19,2)="Y",IF(G7201&lt;='State Zip Codes'!$P$4,'State Zip Codes'!$P$3,IF(G7201&lt;='State Zip Codes'!$Q$4,'State Zip Codes'!$Q$3,IF(G7201&lt;='State Zip Codes'!$R$4,'State Zip Codes'!$R$3,IF(G7201&lt;='State Zip Codes'!$S$4,'State Zip Codes'!$S$3,IF(G7201&lt;='State Zip Codes'!$T$4,'State Zip Codes'!$T$3,"OUT OF TERRITORY"))))),$U$3)</f>
        <v>Zone 5</v>
      </c>
    </row>
    <row r="7202" spans="1:8" x14ac:dyDescent="0.25">
      <c r="A7202" t="s">
        <v>374</v>
      </c>
      <c r="B7202">
        <v>45890</v>
      </c>
      <c r="C7202" t="str">
        <f t="shared" si="112"/>
        <v>45890</v>
      </c>
      <c r="D7202" t="s">
        <v>360</v>
      </c>
      <c r="E7202" t="s">
        <v>2158</v>
      </c>
      <c r="F7202" t="s">
        <v>4840</v>
      </c>
      <c r="G7202" s="144">
        <v>139.18714656</v>
      </c>
      <c r="H7202" t="str">
        <f>IF(VLOOKUP(A7202,$J$4:$K$19,2)="Y",IF(G7202&lt;='State Zip Codes'!$P$4,'State Zip Codes'!$P$3,IF(G7202&lt;='State Zip Codes'!$Q$4,'State Zip Codes'!$Q$3,IF(G7202&lt;='State Zip Codes'!$R$4,'State Zip Codes'!$R$3,IF(G7202&lt;='State Zip Codes'!$S$4,'State Zip Codes'!$S$3,IF(G7202&lt;='State Zip Codes'!$T$4,'State Zip Codes'!$T$3,"OUT OF TERRITORY"))))),$U$3)</f>
        <v>Zone 5</v>
      </c>
    </row>
    <row r="7203" spans="1:8" x14ac:dyDescent="0.25">
      <c r="A7203" t="s">
        <v>374</v>
      </c>
      <c r="B7203">
        <v>45831</v>
      </c>
      <c r="C7203" t="str">
        <f t="shared" si="112"/>
        <v>45831</v>
      </c>
      <c r="D7203" t="s">
        <v>360</v>
      </c>
      <c r="E7203" t="s">
        <v>853</v>
      </c>
      <c r="F7203" t="s">
        <v>4841</v>
      </c>
      <c r="G7203" s="144">
        <v>139.80851774999999</v>
      </c>
      <c r="H7203" t="str">
        <f>IF(VLOOKUP(A7203,$J$4:$K$19,2)="Y",IF(G7203&lt;='State Zip Codes'!$P$4,'State Zip Codes'!$P$3,IF(G7203&lt;='State Zip Codes'!$Q$4,'State Zip Codes'!$Q$3,IF(G7203&lt;='State Zip Codes'!$R$4,'State Zip Codes'!$R$3,IF(G7203&lt;='State Zip Codes'!$S$4,'State Zip Codes'!$S$3,IF(G7203&lt;='State Zip Codes'!$T$4,'State Zip Codes'!$T$3,"OUT OF TERRITORY"))))),$U$3)</f>
        <v>Zone 5</v>
      </c>
    </row>
    <row r="7204" spans="1:8" x14ac:dyDescent="0.25">
      <c r="A7204" t="s">
        <v>374</v>
      </c>
      <c r="B7204">
        <v>45873</v>
      </c>
      <c r="C7204" t="str">
        <f t="shared" si="112"/>
        <v>45873</v>
      </c>
      <c r="D7204" t="s">
        <v>360</v>
      </c>
      <c r="E7204" t="s">
        <v>4820</v>
      </c>
      <c r="F7204" t="s">
        <v>1845</v>
      </c>
      <c r="G7204" s="144">
        <v>139.80851774999999</v>
      </c>
      <c r="H7204" t="str">
        <f>IF(VLOOKUP(A7204,$J$4:$K$19,2)="Y",IF(G7204&lt;='State Zip Codes'!$P$4,'State Zip Codes'!$P$3,IF(G7204&lt;='State Zip Codes'!$Q$4,'State Zip Codes'!$Q$3,IF(G7204&lt;='State Zip Codes'!$R$4,'State Zip Codes'!$R$3,IF(G7204&lt;='State Zip Codes'!$S$4,'State Zip Codes'!$S$3,IF(G7204&lt;='State Zip Codes'!$T$4,'State Zip Codes'!$T$3,"OUT OF TERRITORY"))))),$U$3)</f>
        <v>Zone 5</v>
      </c>
    </row>
    <row r="7205" spans="1:8" x14ac:dyDescent="0.25">
      <c r="A7205" t="s">
        <v>374</v>
      </c>
      <c r="B7205">
        <v>45840</v>
      </c>
      <c r="C7205" t="str">
        <f t="shared" si="112"/>
        <v>45840</v>
      </c>
      <c r="D7205" t="s">
        <v>360</v>
      </c>
      <c r="E7205" t="s">
        <v>2158</v>
      </c>
      <c r="F7205" t="s">
        <v>2073</v>
      </c>
      <c r="G7205" s="144">
        <v>139.80851774999999</v>
      </c>
      <c r="H7205" t="str">
        <f>IF(VLOOKUP(A7205,$J$4:$K$19,2)="Y",IF(G7205&lt;='State Zip Codes'!$P$4,'State Zip Codes'!$P$3,IF(G7205&lt;='State Zip Codes'!$Q$4,'State Zip Codes'!$Q$3,IF(G7205&lt;='State Zip Codes'!$R$4,'State Zip Codes'!$R$3,IF(G7205&lt;='State Zip Codes'!$S$4,'State Zip Codes'!$S$3,IF(G7205&lt;='State Zip Codes'!$T$4,'State Zip Codes'!$T$3,"OUT OF TERRITORY"))))),$U$3)</f>
        <v>Zone 5</v>
      </c>
    </row>
    <row r="7206" spans="1:8" x14ac:dyDescent="0.25">
      <c r="A7206" t="s">
        <v>374</v>
      </c>
      <c r="B7206">
        <v>45879</v>
      </c>
      <c r="C7206" t="str">
        <f t="shared" si="112"/>
        <v>45879</v>
      </c>
      <c r="D7206" t="s">
        <v>360</v>
      </c>
      <c r="E7206" t="s">
        <v>4820</v>
      </c>
      <c r="F7206" t="s">
        <v>4820</v>
      </c>
      <c r="G7206" s="144">
        <v>139.80851774999999</v>
      </c>
      <c r="H7206" t="str">
        <f>IF(VLOOKUP(A7206,$J$4:$K$19,2)="Y",IF(G7206&lt;='State Zip Codes'!$P$4,'State Zip Codes'!$P$3,IF(G7206&lt;='State Zip Codes'!$Q$4,'State Zip Codes'!$Q$3,IF(G7206&lt;='State Zip Codes'!$R$4,'State Zip Codes'!$R$3,IF(G7206&lt;='State Zip Codes'!$S$4,'State Zip Codes'!$S$3,IF(G7206&lt;='State Zip Codes'!$T$4,'State Zip Codes'!$T$3,"OUT OF TERRITORY"))))),$U$3)</f>
        <v>Zone 5</v>
      </c>
    </row>
    <row r="7207" spans="1:8" x14ac:dyDescent="0.25">
      <c r="A7207" t="s">
        <v>374</v>
      </c>
      <c r="B7207">
        <v>45771</v>
      </c>
      <c r="C7207" t="str">
        <f t="shared" si="112"/>
        <v>45771</v>
      </c>
      <c r="D7207" t="s">
        <v>360</v>
      </c>
      <c r="E7207" t="s">
        <v>4788</v>
      </c>
      <c r="F7207" t="s">
        <v>3726</v>
      </c>
      <c r="G7207" s="144">
        <v>140.42988893999998</v>
      </c>
      <c r="H7207" t="str">
        <f>IF(VLOOKUP(A7207,$J$4:$K$19,2)="Y",IF(G7207&lt;='State Zip Codes'!$P$4,'State Zip Codes'!$P$3,IF(G7207&lt;='State Zip Codes'!$Q$4,'State Zip Codes'!$Q$3,IF(G7207&lt;='State Zip Codes'!$R$4,'State Zip Codes'!$R$3,IF(G7207&lt;='State Zip Codes'!$S$4,'State Zip Codes'!$S$3,IF(G7207&lt;='State Zip Codes'!$T$4,'State Zip Codes'!$T$3,"OUT OF TERRITORY"))))),$U$3)</f>
        <v>Zone 5</v>
      </c>
    </row>
    <row r="7208" spans="1:8" x14ac:dyDescent="0.25">
      <c r="A7208" t="s">
        <v>374</v>
      </c>
      <c r="B7208">
        <v>45856</v>
      </c>
      <c r="C7208" t="str">
        <f t="shared" si="112"/>
        <v>45856</v>
      </c>
      <c r="D7208" t="s">
        <v>360</v>
      </c>
      <c r="E7208" t="s">
        <v>853</v>
      </c>
      <c r="F7208" t="s">
        <v>4842</v>
      </c>
      <c r="G7208" s="144">
        <v>140.42988893999998</v>
      </c>
      <c r="H7208" t="str">
        <f>IF(VLOOKUP(A7208,$J$4:$K$19,2)="Y",IF(G7208&lt;='State Zip Codes'!$P$4,'State Zip Codes'!$P$3,IF(G7208&lt;='State Zip Codes'!$Q$4,'State Zip Codes'!$Q$3,IF(G7208&lt;='State Zip Codes'!$R$4,'State Zip Codes'!$R$3,IF(G7208&lt;='State Zip Codes'!$S$4,'State Zip Codes'!$S$3,IF(G7208&lt;='State Zip Codes'!$T$4,'State Zip Codes'!$T$3,"OUT OF TERRITORY"))))),$U$3)</f>
        <v>Zone 5</v>
      </c>
    </row>
    <row r="7209" spans="1:8" x14ac:dyDescent="0.25">
      <c r="A7209" t="s">
        <v>374</v>
      </c>
      <c r="B7209">
        <v>45778</v>
      </c>
      <c r="C7209" t="str">
        <f t="shared" si="112"/>
        <v>45778</v>
      </c>
      <c r="D7209" t="s">
        <v>360</v>
      </c>
      <c r="E7209" t="s">
        <v>2046</v>
      </c>
      <c r="F7209" t="s">
        <v>3647</v>
      </c>
      <c r="G7209" s="144">
        <v>141.05126013</v>
      </c>
      <c r="H7209" t="str">
        <f>IF(VLOOKUP(A7209,$J$4:$K$19,2)="Y",IF(G7209&lt;='State Zip Codes'!$P$4,'State Zip Codes'!$P$3,IF(G7209&lt;='State Zip Codes'!$Q$4,'State Zip Codes'!$Q$3,IF(G7209&lt;='State Zip Codes'!$R$4,'State Zip Codes'!$R$3,IF(G7209&lt;='State Zip Codes'!$S$4,'State Zip Codes'!$S$3,IF(G7209&lt;='State Zip Codes'!$T$4,'State Zip Codes'!$T$3,"OUT OF TERRITORY"))))),$U$3)</f>
        <v>Zone 5</v>
      </c>
    </row>
    <row r="7210" spans="1:8" x14ac:dyDescent="0.25">
      <c r="A7210" t="s">
        <v>374</v>
      </c>
      <c r="B7210">
        <v>43019</v>
      </c>
      <c r="C7210" t="str">
        <f t="shared" si="112"/>
        <v>43019</v>
      </c>
      <c r="D7210" t="s">
        <v>360</v>
      </c>
      <c r="E7210" t="s">
        <v>1929</v>
      </c>
      <c r="F7210" t="s">
        <v>4843</v>
      </c>
      <c r="G7210" s="144">
        <v>141.05126013</v>
      </c>
      <c r="H7210" t="str">
        <f>IF(VLOOKUP(A7210,$J$4:$K$19,2)="Y",IF(G7210&lt;='State Zip Codes'!$P$4,'State Zip Codes'!$P$3,IF(G7210&lt;='State Zip Codes'!$Q$4,'State Zip Codes'!$Q$3,IF(G7210&lt;='State Zip Codes'!$R$4,'State Zip Codes'!$R$3,IF(G7210&lt;='State Zip Codes'!$S$4,'State Zip Codes'!$S$3,IF(G7210&lt;='State Zip Codes'!$T$4,'State Zip Codes'!$T$3,"OUT OF TERRITORY"))))),$U$3)</f>
        <v>Zone 5</v>
      </c>
    </row>
    <row r="7211" spans="1:8" x14ac:dyDescent="0.25">
      <c r="A7211" t="s">
        <v>374</v>
      </c>
      <c r="B7211">
        <v>43316</v>
      </c>
      <c r="C7211" t="str">
        <f t="shared" si="112"/>
        <v>43316</v>
      </c>
      <c r="D7211" t="s">
        <v>360</v>
      </c>
      <c r="E7211" t="s">
        <v>4812</v>
      </c>
      <c r="F7211" t="s">
        <v>1234</v>
      </c>
      <c r="G7211" s="144">
        <v>141.05126013</v>
      </c>
      <c r="H7211" t="str">
        <f>IF(VLOOKUP(A7211,$J$4:$K$19,2)="Y",IF(G7211&lt;='State Zip Codes'!$P$4,'State Zip Codes'!$P$3,IF(G7211&lt;='State Zip Codes'!$Q$4,'State Zip Codes'!$Q$3,IF(G7211&lt;='State Zip Codes'!$R$4,'State Zip Codes'!$R$3,IF(G7211&lt;='State Zip Codes'!$S$4,'State Zip Codes'!$S$3,IF(G7211&lt;='State Zip Codes'!$T$4,'State Zip Codes'!$T$3,"OUT OF TERRITORY"))))),$U$3)</f>
        <v>Zone 5</v>
      </c>
    </row>
    <row r="7212" spans="1:8" x14ac:dyDescent="0.25">
      <c r="A7212" t="s">
        <v>374</v>
      </c>
      <c r="B7212">
        <v>43728</v>
      </c>
      <c r="C7212" t="str">
        <f t="shared" si="112"/>
        <v>43728</v>
      </c>
      <c r="D7212" t="s">
        <v>360</v>
      </c>
      <c r="E7212" t="s">
        <v>476</v>
      </c>
      <c r="F7212" t="s">
        <v>4844</v>
      </c>
      <c r="G7212" s="144">
        <v>141.67263131999999</v>
      </c>
      <c r="H7212" t="str">
        <f>IF(VLOOKUP(A7212,$J$4:$K$19,2)="Y",IF(G7212&lt;='State Zip Codes'!$P$4,'State Zip Codes'!$P$3,IF(G7212&lt;='State Zip Codes'!$Q$4,'State Zip Codes'!$Q$3,IF(G7212&lt;='State Zip Codes'!$R$4,'State Zip Codes'!$R$3,IF(G7212&lt;='State Zip Codes'!$S$4,'State Zip Codes'!$S$3,IF(G7212&lt;='State Zip Codes'!$T$4,'State Zip Codes'!$T$3,"OUT OF TERRITORY"))))),$U$3)</f>
        <v>Zone 5</v>
      </c>
    </row>
    <row r="7213" spans="1:8" x14ac:dyDescent="0.25">
      <c r="A7213" t="s">
        <v>374</v>
      </c>
      <c r="B7213">
        <v>45723</v>
      </c>
      <c r="C7213" t="str">
        <f t="shared" si="112"/>
        <v>45723</v>
      </c>
      <c r="D7213" t="s">
        <v>360</v>
      </c>
      <c r="E7213" t="s">
        <v>2046</v>
      </c>
      <c r="F7213" t="s">
        <v>4845</v>
      </c>
      <c r="G7213" s="144">
        <v>142.29400250999998</v>
      </c>
      <c r="H7213" t="str">
        <f>IF(VLOOKUP(A7213,$J$4:$K$19,2)="Y",IF(G7213&lt;='State Zip Codes'!$P$4,'State Zip Codes'!$P$3,IF(G7213&lt;='State Zip Codes'!$Q$4,'State Zip Codes'!$Q$3,IF(G7213&lt;='State Zip Codes'!$R$4,'State Zip Codes'!$R$3,IF(G7213&lt;='State Zip Codes'!$S$4,'State Zip Codes'!$S$3,IF(G7213&lt;='State Zip Codes'!$T$4,'State Zip Codes'!$T$3,"OUT OF TERRITORY"))))),$U$3)</f>
        <v>Zone 5</v>
      </c>
    </row>
    <row r="7214" spans="1:8" x14ac:dyDescent="0.25">
      <c r="A7214" t="s">
        <v>374</v>
      </c>
      <c r="B7214">
        <v>43037</v>
      </c>
      <c r="C7214" t="str">
        <f t="shared" si="112"/>
        <v>43037</v>
      </c>
      <c r="D7214" t="s">
        <v>360</v>
      </c>
      <c r="E7214" t="s">
        <v>1929</v>
      </c>
      <c r="F7214" t="s">
        <v>4846</v>
      </c>
      <c r="G7214" s="144">
        <v>142.29400250999998</v>
      </c>
      <c r="H7214" t="str">
        <f>IF(VLOOKUP(A7214,$J$4:$K$19,2)="Y",IF(G7214&lt;='State Zip Codes'!$P$4,'State Zip Codes'!$P$3,IF(G7214&lt;='State Zip Codes'!$Q$4,'State Zip Codes'!$Q$3,IF(G7214&lt;='State Zip Codes'!$R$4,'State Zip Codes'!$R$3,IF(G7214&lt;='State Zip Codes'!$S$4,'State Zip Codes'!$S$3,IF(G7214&lt;='State Zip Codes'!$T$4,'State Zip Codes'!$T$3,"OUT OF TERRITORY"))))),$U$3)</f>
        <v>Zone 5</v>
      </c>
    </row>
    <row r="7215" spans="1:8" x14ac:dyDescent="0.25">
      <c r="A7215" t="s">
        <v>374</v>
      </c>
      <c r="B7215">
        <v>45743</v>
      </c>
      <c r="C7215" t="str">
        <f t="shared" si="112"/>
        <v>45743</v>
      </c>
      <c r="D7215" t="s">
        <v>360</v>
      </c>
      <c r="E7215" t="s">
        <v>4788</v>
      </c>
      <c r="F7215" t="s">
        <v>4847</v>
      </c>
      <c r="G7215" s="144">
        <v>142.9153737</v>
      </c>
      <c r="H7215" t="str">
        <f>IF(VLOOKUP(A7215,$J$4:$K$19,2)="Y",IF(G7215&lt;='State Zip Codes'!$P$4,'State Zip Codes'!$P$3,IF(G7215&lt;='State Zip Codes'!$Q$4,'State Zip Codes'!$Q$3,IF(G7215&lt;='State Zip Codes'!$R$4,'State Zip Codes'!$R$3,IF(G7215&lt;='State Zip Codes'!$S$4,'State Zip Codes'!$S$3,IF(G7215&lt;='State Zip Codes'!$T$4,'State Zip Codes'!$T$3,"OUT OF TERRITORY"))))),$U$3)</f>
        <v>Zone 5</v>
      </c>
    </row>
    <row r="7216" spans="1:8" x14ac:dyDescent="0.25">
      <c r="A7216" t="s">
        <v>374</v>
      </c>
      <c r="B7216">
        <v>43830</v>
      </c>
      <c r="C7216" t="str">
        <f t="shared" si="112"/>
        <v>43830</v>
      </c>
      <c r="D7216" t="s">
        <v>360</v>
      </c>
      <c r="E7216" t="s">
        <v>4836</v>
      </c>
      <c r="F7216" t="s">
        <v>4848</v>
      </c>
      <c r="G7216" s="144">
        <v>142.9153737</v>
      </c>
      <c r="H7216" t="str">
        <f>IF(VLOOKUP(A7216,$J$4:$K$19,2)="Y",IF(G7216&lt;='State Zip Codes'!$P$4,'State Zip Codes'!$P$3,IF(G7216&lt;='State Zip Codes'!$Q$4,'State Zip Codes'!$Q$3,IF(G7216&lt;='State Zip Codes'!$R$4,'State Zip Codes'!$R$3,IF(G7216&lt;='State Zip Codes'!$S$4,'State Zip Codes'!$S$3,IF(G7216&lt;='State Zip Codes'!$T$4,'State Zip Codes'!$T$3,"OUT OF TERRITORY"))))),$U$3)</f>
        <v>Zone 5</v>
      </c>
    </row>
    <row r="7217" spans="1:8" x14ac:dyDescent="0.25">
      <c r="A7217" t="s">
        <v>374</v>
      </c>
      <c r="B7217">
        <v>43022</v>
      </c>
      <c r="C7217" t="str">
        <f t="shared" si="112"/>
        <v>43022</v>
      </c>
      <c r="D7217" t="s">
        <v>360</v>
      </c>
      <c r="E7217" t="s">
        <v>1929</v>
      </c>
      <c r="F7217" t="s">
        <v>4849</v>
      </c>
      <c r="G7217" s="144">
        <v>142.9153737</v>
      </c>
      <c r="H7217" t="str">
        <f>IF(VLOOKUP(A7217,$J$4:$K$19,2)="Y",IF(G7217&lt;='State Zip Codes'!$P$4,'State Zip Codes'!$P$3,IF(G7217&lt;='State Zip Codes'!$Q$4,'State Zip Codes'!$Q$3,IF(G7217&lt;='State Zip Codes'!$R$4,'State Zip Codes'!$R$3,IF(G7217&lt;='State Zip Codes'!$S$4,'State Zip Codes'!$S$3,IF(G7217&lt;='State Zip Codes'!$T$4,'State Zip Codes'!$T$3,"OUT OF TERRITORY"))))),$U$3)</f>
        <v>Zone 5</v>
      </c>
    </row>
    <row r="7218" spans="1:8" x14ac:dyDescent="0.25">
      <c r="A7218" t="s">
        <v>374</v>
      </c>
      <c r="B7218">
        <v>45858</v>
      </c>
      <c r="C7218" t="str">
        <f t="shared" si="112"/>
        <v>45858</v>
      </c>
      <c r="D7218" t="s">
        <v>360</v>
      </c>
      <c r="E7218" t="s">
        <v>2158</v>
      </c>
      <c r="F7218" t="s">
        <v>4850</v>
      </c>
      <c r="G7218" s="144">
        <v>142.9153737</v>
      </c>
      <c r="H7218" t="str">
        <f>IF(VLOOKUP(A7218,$J$4:$K$19,2)="Y",IF(G7218&lt;='State Zip Codes'!$P$4,'State Zip Codes'!$P$3,IF(G7218&lt;='State Zip Codes'!$Q$4,'State Zip Codes'!$Q$3,IF(G7218&lt;='State Zip Codes'!$R$4,'State Zip Codes'!$R$3,IF(G7218&lt;='State Zip Codes'!$S$4,'State Zip Codes'!$S$3,IF(G7218&lt;='State Zip Codes'!$T$4,'State Zip Codes'!$T$3,"OUT OF TERRITORY"))))),$U$3)</f>
        <v>Zone 5</v>
      </c>
    </row>
    <row r="7219" spans="1:8" x14ac:dyDescent="0.25">
      <c r="A7219" t="s">
        <v>374</v>
      </c>
      <c r="B7219">
        <v>45772</v>
      </c>
      <c r="C7219" t="str">
        <f t="shared" si="112"/>
        <v>45772</v>
      </c>
      <c r="D7219" t="s">
        <v>360</v>
      </c>
      <c r="E7219" t="s">
        <v>4788</v>
      </c>
      <c r="F7219" t="s">
        <v>4851</v>
      </c>
      <c r="G7219" s="144">
        <v>143.53674488999999</v>
      </c>
      <c r="H7219" t="str">
        <f>IF(VLOOKUP(A7219,$J$4:$K$19,2)="Y",IF(G7219&lt;='State Zip Codes'!$P$4,'State Zip Codes'!$P$3,IF(G7219&lt;='State Zip Codes'!$Q$4,'State Zip Codes'!$Q$3,IF(G7219&lt;='State Zip Codes'!$R$4,'State Zip Codes'!$R$3,IF(G7219&lt;='State Zip Codes'!$S$4,'State Zip Codes'!$S$3,IF(G7219&lt;='State Zip Codes'!$T$4,'State Zip Codes'!$T$3,"OUT OF TERRITORY"))))),$U$3)</f>
        <v>Zone 5</v>
      </c>
    </row>
    <row r="7220" spans="1:8" x14ac:dyDescent="0.25">
      <c r="A7220" t="s">
        <v>374</v>
      </c>
      <c r="B7220">
        <v>43758</v>
      </c>
      <c r="C7220" t="str">
        <f t="shared" si="112"/>
        <v>43758</v>
      </c>
      <c r="D7220" t="s">
        <v>360</v>
      </c>
      <c r="E7220" t="s">
        <v>476</v>
      </c>
      <c r="F7220" t="s">
        <v>1255</v>
      </c>
      <c r="G7220" s="144">
        <v>143.53674488999999</v>
      </c>
      <c r="H7220" t="str">
        <f>IF(VLOOKUP(A7220,$J$4:$K$19,2)="Y",IF(G7220&lt;='State Zip Codes'!$P$4,'State Zip Codes'!$P$3,IF(G7220&lt;='State Zip Codes'!$Q$4,'State Zip Codes'!$Q$3,IF(G7220&lt;='State Zip Codes'!$R$4,'State Zip Codes'!$R$3,IF(G7220&lt;='State Zip Codes'!$S$4,'State Zip Codes'!$S$3,IF(G7220&lt;='State Zip Codes'!$T$4,'State Zip Codes'!$T$3,"OUT OF TERRITORY"))))),$U$3)</f>
        <v>Zone 5</v>
      </c>
    </row>
    <row r="7221" spans="1:8" x14ac:dyDescent="0.25">
      <c r="A7221" t="s">
        <v>374</v>
      </c>
      <c r="B7221">
        <v>44820</v>
      </c>
      <c r="C7221" t="str">
        <f t="shared" si="112"/>
        <v>44820</v>
      </c>
      <c r="D7221" t="s">
        <v>360</v>
      </c>
      <c r="E7221" t="s">
        <v>657</v>
      </c>
      <c r="F7221" t="s">
        <v>4852</v>
      </c>
      <c r="G7221" s="144">
        <v>143.53674488999999</v>
      </c>
      <c r="H7221" t="str">
        <f>IF(VLOOKUP(A7221,$J$4:$K$19,2)="Y",IF(G7221&lt;='State Zip Codes'!$P$4,'State Zip Codes'!$P$3,IF(G7221&lt;='State Zip Codes'!$Q$4,'State Zip Codes'!$Q$3,IF(G7221&lt;='State Zip Codes'!$R$4,'State Zip Codes'!$R$3,IF(G7221&lt;='State Zip Codes'!$S$4,'State Zip Codes'!$S$3,IF(G7221&lt;='State Zip Codes'!$T$4,'State Zip Codes'!$T$3,"OUT OF TERRITORY"))))),$U$3)</f>
        <v>Zone 5</v>
      </c>
    </row>
    <row r="7222" spans="1:8" x14ac:dyDescent="0.25">
      <c r="A7222" t="s">
        <v>374</v>
      </c>
      <c r="B7222">
        <v>45813</v>
      </c>
      <c r="C7222" t="str">
        <f t="shared" si="112"/>
        <v>45813</v>
      </c>
      <c r="D7222" t="s">
        <v>360</v>
      </c>
      <c r="E7222" t="s">
        <v>4820</v>
      </c>
      <c r="F7222" t="s">
        <v>4853</v>
      </c>
      <c r="G7222" s="144">
        <v>144.77948727</v>
      </c>
      <c r="H7222" t="str">
        <f>IF(VLOOKUP(A7222,$J$4:$K$19,2)="Y",IF(G7222&lt;='State Zip Codes'!$P$4,'State Zip Codes'!$P$3,IF(G7222&lt;='State Zip Codes'!$Q$4,'State Zip Codes'!$Q$3,IF(G7222&lt;='State Zip Codes'!$R$4,'State Zip Codes'!$R$3,IF(G7222&lt;='State Zip Codes'!$S$4,'State Zip Codes'!$S$3,IF(G7222&lt;='State Zip Codes'!$T$4,'State Zip Codes'!$T$3,"OUT OF TERRITORY"))))),$U$3)</f>
        <v>Zone 5</v>
      </c>
    </row>
    <row r="7223" spans="1:8" x14ac:dyDescent="0.25">
      <c r="A7223" t="s">
        <v>374</v>
      </c>
      <c r="B7223">
        <v>45770</v>
      </c>
      <c r="C7223" t="str">
        <f t="shared" si="112"/>
        <v>45770</v>
      </c>
      <c r="D7223" t="s">
        <v>360</v>
      </c>
      <c r="E7223" t="s">
        <v>4788</v>
      </c>
      <c r="F7223" t="s">
        <v>2719</v>
      </c>
      <c r="G7223" s="144">
        <v>144.77948727</v>
      </c>
      <c r="H7223" t="str">
        <f>IF(VLOOKUP(A7223,$J$4:$K$19,2)="Y",IF(G7223&lt;='State Zip Codes'!$P$4,'State Zip Codes'!$P$3,IF(G7223&lt;='State Zip Codes'!$Q$4,'State Zip Codes'!$Q$3,IF(G7223&lt;='State Zip Codes'!$R$4,'State Zip Codes'!$R$3,IF(G7223&lt;='State Zip Codes'!$S$4,'State Zip Codes'!$S$3,IF(G7223&lt;='State Zip Codes'!$T$4,'State Zip Codes'!$T$3,"OUT OF TERRITORY"))))),$U$3)</f>
        <v>Zone 5</v>
      </c>
    </row>
    <row r="7224" spans="1:8" x14ac:dyDescent="0.25">
      <c r="A7224" t="s">
        <v>374</v>
      </c>
      <c r="B7224">
        <v>43822</v>
      </c>
      <c r="C7224" t="str">
        <f t="shared" si="112"/>
        <v>43822</v>
      </c>
      <c r="D7224" t="s">
        <v>360</v>
      </c>
      <c r="E7224" t="s">
        <v>4836</v>
      </c>
      <c r="F7224" t="s">
        <v>4854</v>
      </c>
      <c r="G7224" s="144">
        <v>145.40085845999999</v>
      </c>
      <c r="H7224" t="str">
        <f>IF(VLOOKUP(A7224,$J$4:$K$19,2)="Y",IF(G7224&lt;='State Zip Codes'!$P$4,'State Zip Codes'!$P$3,IF(G7224&lt;='State Zip Codes'!$Q$4,'State Zip Codes'!$Q$3,IF(G7224&lt;='State Zip Codes'!$R$4,'State Zip Codes'!$R$3,IF(G7224&lt;='State Zip Codes'!$S$4,'State Zip Codes'!$S$3,IF(G7224&lt;='State Zip Codes'!$T$4,'State Zip Codes'!$T$3,"OUT OF TERRITORY"))))),$U$3)</f>
        <v>Zone 5</v>
      </c>
    </row>
    <row r="7225" spans="1:8" x14ac:dyDescent="0.25">
      <c r="A7225" t="s">
        <v>374</v>
      </c>
      <c r="B7225">
        <v>43548</v>
      </c>
      <c r="C7225" t="str">
        <f t="shared" si="112"/>
        <v>43548</v>
      </c>
      <c r="D7225" t="s">
        <v>360</v>
      </c>
      <c r="E7225" t="s">
        <v>1791</v>
      </c>
      <c r="F7225" t="s">
        <v>4855</v>
      </c>
      <c r="G7225" s="144">
        <v>145.40085845999999</v>
      </c>
      <c r="H7225" t="str">
        <f>IF(VLOOKUP(A7225,$J$4:$K$19,2)="Y",IF(G7225&lt;='State Zip Codes'!$P$4,'State Zip Codes'!$P$3,IF(G7225&lt;='State Zip Codes'!$Q$4,'State Zip Codes'!$Q$3,IF(G7225&lt;='State Zip Codes'!$R$4,'State Zip Codes'!$R$3,IF(G7225&lt;='State Zip Codes'!$S$4,'State Zip Codes'!$S$3,IF(G7225&lt;='State Zip Codes'!$T$4,'State Zip Codes'!$T$3,"OUT OF TERRITORY"))))),$U$3)</f>
        <v>Zone 5</v>
      </c>
    </row>
    <row r="7226" spans="1:8" x14ac:dyDescent="0.25">
      <c r="A7226" t="s">
        <v>374</v>
      </c>
      <c r="B7226">
        <v>44833</v>
      </c>
      <c r="C7226" t="str">
        <f t="shared" si="112"/>
        <v>44833</v>
      </c>
      <c r="D7226" t="s">
        <v>360</v>
      </c>
      <c r="E7226" t="s">
        <v>657</v>
      </c>
      <c r="F7226" t="s">
        <v>4856</v>
      </c>
      <c r="G7226" s="144">
        <v>145.40085845999999</v>
      </c>
      <c r="H7226" t="str">
        <f>IF(VLOOKUP(A7226,$J$4:$K$19,2)="Y",IF(G7226&lt;='State Zip Codes'!$P$4,'State Zip Codes'!$P$3,IF(G7226&lt;='State Zip Codes'!$Q$4,'State Zip Codes'!$Q$3,IF(G7226&lt;='State Zip Codes'!$R$4,'State Zip Codes'!$R$3,IF(G7226&lt;='State Zip Codes'!$S$4,'State Zip Codes'!$S$3,IF(G7226&lt;='State Zip Codes'!$T$4,'State Zip Codes'!$T$3,"OUT OF TERRITORY"))))),$U$3)</f>
        <v>Zone 5</v>
      </c>
    </row>
    <row r="7227" spans="1:8" x14ac:dyDescent="0.25">
      <c r="A7227" t="s">
        <v>374</v>
      </c>
      <c r="B7227">
        <v>44802</v>
      </c>
      <c r="C7227" t="str">
        <f t="shared" si="112"/>
        <v>44802</v>
      </c>
      <c r="D7227" t="s">
        <v>360</v>
      </c>
      <c r="E7227" t="s">
        <v>1652</v>
      </c>
      <c r="F7227" t="s">
        <v>4857</v>
      </c>
      <c r="G7227" s="144">
        <v>146.02222964999999</v>
      </c>
      <c r="H7227" t="str">
        <f>IF(VLOOKUP(A7227,$J$4:$K$19,2)="Y",IF(G7227&lt;='State Zip Codes'!$P$4,'State Zip Codes'!$P$3,IF(G7227&lt;='State Zip Codes'!$Q$4,'State Zip Codes'!$Q$3,IF(G7227&lt;='State Zip Codes'!$R$4,'State Zip Codes'!$R$3,IF(G7227&lt;='State Zip Codes'!$S$4,'State Zip Codes'!$S$3,IF(G7227&lt;='State Zip Codes'!$T$4,'State Zip Codes'!$T$3,"OUT OF TERRITORY"))))),$U$3)</f>
        <v>Zone 5</v>
      </c>
    </row>
    <row r="7228" spans="1:8" x14ac:dyDescent="0.25">
      <c r="A7228" t="s">
        <v>374</v>
      </c>
      <c r="B7228">
        <v>43771</v>
      </c>
      <c r="C7228" t="str">
        <f t="shared" si="112"/>
        <v>43771</v>
      </c>
      <c r="D7228" t="s">
        <v>360</v>
      </c>
      <c r="E7228" t="s">
        <v>4836</v>
      </c>
      <c r="F7228" t="s">
        <v>1903</v>
      </c>
      <c r="G7228" s="144">
        <v>146.64360084</v>
      </c>
      <c r="H7228" t="str">
        <f>IF(VLOOKUP(A7228,$J$4:$K$19,2)="Y",IF(G7228&lt;='State Zip Codes'!$P$4,'State Zip Codes'!$P$3,IF(G7228&lt;='State Zip Codes'!$Q$4,'State Zip Codes'!$Q$3,IF(G7228&lt;='State Zip Codes'!$R$4,'State Zip Codes'!$R$3,IF(G7228&lt;='State Zip Codes'!$S$4,'State Zip Codes'!$S$3,IF(G7228&lt;='State Zip Codes'!$T$4,'State Zip Codes'!$T$3,"OUT OF TERRITORY"))))),$U$3)</f>
        <v>Zone 5</v>
      </c>
    </row>
    <row r="7229" spans="1:8" x14ac:dyDescent="0.25">
      <c r="A7229" t="s">
        <v>374</v>
      </c>
      <c r="B7229">
        <v>45821</v>
      </c>
      <c r="C7229" t="str">
        <f t="shared" si="112"/>
        <v>45821</v>
      </c>
      <c r="D7229" t="s">
        <v>360</v>
      </c>
      <c r="E7229" t="s">
        <v>4820</v>
      </c>
      <c r="F7229" t="s">
        <v>4858</v>
      </c>
      <c r="G7229" s="144">
        <v>146.64360084</v>
      </c>
      <c r="H7229" t="str">
        <f>IF(VLOOKUP(A7229,$J$4:$K$19,2)="Y",IF(G7229&lt;='State Zip Codes'!$P$4,'State Zip Codes'!$P$3,IF(G7229&lt;='State Zip Codes'!$Q$4,'State Zip Codes'!$Q$3,IF(G7229&lt;='State Zip Codes'!$R$4,'State Zip Codes'!$R$3,IF(G7229&lt;='State Zip Codes'!$S$4,'State Zip Codes'!$S$3,IF(G7229&lt;='State Zip Codes'!$T$4,'State Zip Codes'!$T$3,"OUT OF TERRITORY"))))),$U$3)</f>
        <v>Zone 5</v>
      </c>
    </row>
    <row r="7230" spans="1:8" x14ac:dyDescent="0.25">
      <c r="A7230" t="s">
        <v>374</v>
      </c>
      <c r="B7230">
        <v>44844</v>
      </c>
      <c r="C7230" t="str">
        <f t="shared" si="112"/>
        <v>44844</v>
      </c>
      <c r="D7230" t="s">
        <v>360</v>
      </c>
      <c r="E7230" t="s">
        <v>4812</v>
      </c>
      <c r="F7230" t="s">
        <v>4859</v>
      </c>
      <c r="G7230" s="144">
        <v>146.64360084</v>
      </c>
      <c r="H7230" t="str">
        <f>IF(VLOOKUP(A7230,$J$4:$K$19,2)="Y",IF(G7230&lt;='State Zip Codes'!$P$4,'State Zip Codes'!$P$3,IF(G7230&lt;='State Zip Codes'!$Q$4,'State Zip Codes'!$Q$3,IF(G7230&lt;='State Zip Codes'!$R$4,'State Zip Codes'!$R$3,IF(G7230&lt;='State Zip Codes'!$S$4,'State Zip Codes'!$S$3,IF(G7230&lt;='State Zip Codes'!$T$4,'State Zip Codes'!$T$3,"OUT OF TERRITORY"))))),$U$3)</f>
        <v>Zone 5</v>
      </c>
    </row>
    <row r="7231" spans="1:8" x14ac:dyDescent="0.25">
      <c r="A7231" t="s">
        <v>374</v>
      </c>
      <c r="B7231">
        <v>44882</v>
      </c>
      <c r="C7231" t="str">
        <f t="shared" si="112"/>
        <v>44882</v>
      </c>
      <c r="D7231" t="s">
        <v>360</v>
      </c>
      <c r="E7231" t="s">
        <v>4812</v>
      </c>
      <c r="F7231" t="s">
        <v>1636</v>
      </c>
      <c r="G7231" s="144">
        <v>146.64360084</v>
      </c>
      <c r="H7231" t="str">
        <f>IF(VLOOKUP(A7231,$J$4:$K$19,2)="Y",IF(G7231&lt;='State Zip Codes'!$P$4,'State Zip Codes'!$P$3,IF(G7231&lt;='State Zip Codes'!$Q$4,'State Zip Codes'!$Q$3,IF(G7231&lt;='State Zip Codes'!$R$4,'State Zip Codes'!$R$3,IF(G7231&lt;='State Zip Codes'!$S$4,'State Zip Codes'!$S$3,IF(G7231&lt;='State Zip Codes'!$T$4,'State Zip Codes'!$T$3,"OUT OF TERRITORY"))))),$U$3)</f>
        <v>Zone 5</v>
      </c>
    </row>
    <row r="7232" spans="1:8" x14ac:dyDescent="0.25">
      <c r="A7232" t="s">
        <v>374</v>
      </c>
      <c r="B7232">
        <v>43701</v>
      </c>
      <c r="C7232" t="str">
        <f t="shared" si="112"/>
        <v>43701</v>
      </c>
      <c r="D7232" t="s">
        <v>360</v>
      </c>
      <c r="E7232" t="s">
        <v>4836</v>
      </c>
      <c r="F7232" t="s">
        <v>4860</v>
      </c>
      <c r="G7232" s="144">
        <v>147.26497203</v>
      </c>
      <c r="H7232" t="str">
        <f>IF(VLOOKUP(A7232,$J$4:$K$19,2)="Y",IF(G7232&lt;='State Zip Codes'!$P$4,'State Zip Codes'!$P$3,IF(G7232&lt;='State Zip Codes'!$Q$4,'State Zip Codes'!$Q$3,IF(G7232&lt;='State Zip Codes'!$R$4,'State Zip Codes'!$R$3,IF(G7232&lt;='State Zip Codes'!$S$4,'State Zip Codes'!$S$3,IF(G7232&lt;='State Zip Codes'!$T$4,'State Zip Codes'!$T$3,"OUT OF TERRITORY"))))),$U$3)</f>
        <v>Zone 5</v>
      </c>
    </row>
    <row r="7233" spans="1:8" x14ac:dyDescent="0.25">
      <c r="A7233" t="s">
        <v>374</v>
      </c>
      <c r="B7233">
        <v>43787</v>
      </c>
      <c r="C7233" t="str">
        <f t="shared" si="112"/>
        <v>43787</v>
      </c>
      <c r="D7233" t="s">
        <v>360</v>
      </c>
      <c r="E7233" t="s">
        <v>476</v>
      </c>
      <c r="F7233" t="s">
        <v>4861</v>
      </c>
      <c r="G7233" s="144">
        <v>147.26497203</v>
      </c>
      <c r="H7233" t="str">
        <f>IF(VLOOKUP(A7233,$J$4:$K$19,2)="Y",IF(G7233&lt;='State Zip Codes'!$P$4,'State Zip Codes'!$P$3,IF(G7233&lt;='State Zip Codes'!$Q$4,'State Zip Codes'!$Q$3,IF(G7233&lt;='State Zip Codes'!$R$4,'State Zip Codes'!$R$3,IF(G7233&lt;='State Zip Codes'!$S$4,'State Zip Codes'!$S$3,IF(G7233&lt;='State Zip Codes'!$T$4,'State Zip Codes'!$T$3,"OUT OF TERRITORY"))))),$U$3)</f>
        <v>Zone 5</v>
      </c>
    </row>
    <row r="7234" spans="1:8" x14ac:dyDescent="0.25">
      <c r="A7234" t="s">
        <v>374</v>
      </c>
      <c r="B7234">
        <v>45724</v>
      </c>
      <c r="C7234" t="str">
        <f t="shared" si="112"/>
        <v>45724</v>
      </c>
      <c r="D7234" t="s">
        <v>360</v>
      </c>
      <c r="E7234" t="s">
        <v>510</v>
      </c>
      <c r="F7234" t="s">
        <v>2426</v>
      </c>
      <c r="G7234" s="144">
        <v>147.88634321999999</v>
      </c>
      <c r="H7234" t="str">
        <f>IF(VLOOKUP(A7234,$J$4:$K$19,2)="Y",IF(G7234&lt;='State Zip Codes'!$P$4,'State Zip Codes'!$P$3,IF(G7234&lt;='State Zip Codes'!$Q$4,'State Zip Codes'!$Q$3,IF(G7234&lt;='State Zip Codes'!$R$4,'State Zip Codes'!$R$3,IF(G7234&lt;='State Zip Codes'!$S$4,'State Zip Codes'!$S$3,IF(G7234&lt;='State Zip Codes'!$T$4,'State Zip Codes'!$T$3,"OUT OF TERRITORY"))))),$U$3)</f>
        <v>Zone 5</v>
      </c>
    </row>
    <row r="7235" spans="1:8" x14ac:dyDescent="0.25">
      <c r="A7235" t="s">
        <v>374</v>
      </c>
      <c r="B7235">
        <v>44822</v>
      </c>
      <c r="C7235" t="str">
        <f t="shared" si="112"/>
        <v>44822</v>
      </c>
      <c r="D7235" t="s">
        <v>360</v>
      </c>
      <c r="E7235" t="s">
        <v>2205</v>
      </c>
      <c r="F7235" t="s">
        <v>2198</v>
      </c>
      <c r="G7235" s="144">
        <v>147.88634321999999</v>
      </c>
      <c r="H7235" t="str">
        <f>IF(VLOOKUP(A7235,$J$4:$K$19,2)="Y",IF(G7235&lt;='State Zip Codes'!$P$4,'State Zip Codes'!$P$3,IF(G7235&lt;='State Zip Codes'!$Q$4,'State Zip Codes'!$Q$3,IF(G7235&lt;='State Zip Codes'!$R$4,'State Zip Codes'!$R$3,IF(G7235&lt;='State Zip Codes'!$S$4,'State Zip Codes'!$S$3,IF(G7235&lt;='State Zip Codes'!$T$4,'State Zip Codes'!$T$3,"OUT OF TERRITORY"))))),$U$3)</f>
        <v>Zone 5</v>
      </c>
    </row>
    <row r="7236" spans="1:8" x14ac:dyDescent="0.25">
      <c r="A7236" t="s">
        <v>374</v>
      </c>
      <c r="B7236">
        <v>44804</v>
      </c>
      <c r="C7236" t="str">
        <f t="shared" si="112"/>
        <v>44804</v>
      </c>
      <c r="D7236" t="s">
        <v>360</v>
      </c>
      <c r="E7236" t="s">
        <v>2158</v>
      </c>
      <c r="F7236" t="s">
        <v>953</v>
      </c>
      <c r="G7236" s="144">
        <v>148.50771440999998</v>
      </c>
      <c r="H7236" t="str">
        <f>IF(VLOOKUP(A7236,$J$4:$K$19,2)="Y",IF(G7236&lt;='State Zip Codes'!$P$4,'State Zip Codes'!$P$3,IF(G7236&lt;='State Zip Codes'!$Q$4,'State Zip Codes'!$Q$3,IF(G7236&lt;='State Zip Codes'!$R$4,'State Zip Codes'!$R$3,IF(G7236&lt;='State Zip Codes'!$S$4,'State Zip Codes'!$S$3,IF(G7236&lt;='State Zip Codes'!$T$4,'State Zip Codes'!$T$3,"OUT OF TERRITORY"))))),$U$3)</f>
        <v>Zone 5</v>
      </c>
    </row>
    <row r="7237" spans="1:8" x14ac:dyDescent="0.25">
      <c r="A7237" t="s">
        <v>374</v>
      </c>
      <c r="B7237">
        <v>45889</v>
      </c>
      <c r="C7237" t="str">
        <f t="shared" ref="C7237:C7300" si="113">TRIM(CLEAN(B7237))</f>
        <v>45889</v>
      </c>
      <c r="D7237" t="s">
        <v>360</v>
      </c>
      <c r="E7237" t="s">
        <v>2158</v>
      </c>
      <c r="F7237" t="s">
        <v>2678</v>
      </c>
      <c r="G7237" s="144">
        <v>148.50771440999998</v>
      </c>
      <c r="H7237" t="str">
        <f>IF(VLOOKUP(A7237,$J$4:$K$19,2)="Y",IF(G7237&lt;='State Zip Codes'!$P$4,'State Zip Codes'!$P$3,IF(G7237&lt;='State Zip Codes'!$Q$4,'State Zip Codes'!$Q$3,IF(G7237&lt;='State Zip Codes'!$R$4,'State Zip Codes'!$R$3,IF(G7237&lt;='State Zip Codes'!$S$4,'State Zip Codes'!$S$3,IF(G7237&lt;='State Zip Codes'!$T$4,'State Zip Codes'!$T$3,"OUT OF TERRITORY"))))),$U$3)</f>
        <v>Zone 5</v>
      </c>
    </row>
    <row r="7238" spans="1:8" x14ac:dyDescent="0.25">
      <c r="A7238" t="s">
        <v>374</v>
      </c>
      <c r="B7238">
        <v>44813</v>
      </c>
      <c r="C7238" t="str">
        <f t="shared" si="113"/>
        <v>44813</v>
      </c>
      <c r="D7238" t="s">
        <v>360</v>
      </c>
      <c r="E7238" t="s">
        <v>2205</v>
      </c>
      <c r="F7238" t="s">
        <v>4862</v>
      </c>
      <c r="G7238" s="144">
        <v>149.1290856</v>
      </c>
      <c r="H7238" t="str">
        <f>IF(VLOOKUP(A7238,$J$4:$K$19,2)="Y",IF(G7238&lt;='State Zip Codes'!$P$4,'State Zip Codes'!$P$3,IF(G7238&lt;='State Zip Codes'!$Q$4,'State Zip Codes'!$Q$3,IF(G7238&lt;='State Zip Codes'!$R$4,'State Zip Codes'!$R$3,IF(G7238&lt;='State Zip Codes'!$S$4,'State Zip Codes'!$S$3,IF(G7238&lt;='State Zip Codes'!$T$4,'State Zip Codes'!$T$3,"OUT OF TERRITORY"))))),$U$3)</f>
        <v>Zone 5</v>
      </c>
    </row>
    <row r="7239" spans="1:8" x14ac:dyDescent="0.25">
      <c r="A7239" t="s">
        <v>374</v>
      </c>
      <c r="B7239">
        <v>43524</v>
      </c>
      <c r="C7239" t="str">
        <f t="shared" si="113"/>
        <v>43524</v>
      </c>
      <c r="D7239" t="s">
        <v>360</v>
      </c>
      <c r="E7239" t="s">
        <v>1791</v>
      </c>
      <c r="F7239" t="s">
        <v>4863</v>
      </c>
      <c r="G7239" s="144">
        <v>149.1290856</v>
      </c>
      <c r="H7239" t="str">
        <f>IF(VLOOKUP(A7239,$J$4:$K$19,2)="Y",IF(G7239&lt;='State Zip Codes'!$P$4,'State Zip Codes'!$P$3,IF(G7239&lt;='State Zip Codes'!$Q$4,'State Zip Codes'!$Q$3,IF(G7239&lt;='State Zip Codes'!$R$4,'State Zip Codes'!$R$3,IF(G7239&lt;='State Zip Codes'!$S$4,'State Zip Codes'!$S$3,IF(G7239&lt;='State Zip Codes'!$T$4,'State Zip Codes'!$T$3,"OUT OF TERRITORY"))))),$U$3)</f>
        <v>Zone 5</v>
      </c>
    </row>
    <row r="7240" spans="1:8" x14ac:dyDescent="0.25">
      <c r="A7240" t="s">
        <v>374</v>
      </c>
      <c r="B7240">
        <v>43720</v>
      </c>
      <c r="C7240" t="str">
        <f t="shared" si="113"/>
        <v>43720</v>
      </c>
      <c r="D7240" t="s">
        <v>360</v>
      </c>
      <c r="E7240" t="s">
        <v>4836</v>
      </c>
      <c r="F7240" t="s">
        <v>4864</v>
      </c>
      <c r="G7240" s="144">
        <v>149.1290856</v>
      </c>
      <c r="H7240" t="str">
        <f>IF(VLOOKUP(A7240,$J$4:$K$19,2)="Y",IF(G7240&lt;='State Zip Codes'!$P$4,'State Zip Codes'!$P$3,IF(G7240&lt;='State Zip Codes'!$Q$4,'State Zip Codes'!$Q$3,IF(G7240&lt;='State Zip Codes'!$R$4,'State Zip Codes'!$R$3,IF(G7240&lt;='State Zip Codes'!$S$4,'State Zip Codes'!$S$3,IF(G7240&lt;='State Zip Codes'!$T$4,'State Zip Codes'!$T$3,"OUT OF TERRITORY"))))),$U$3)</f>
        <v>Zone 5</v>
      </c>
    </row>
    <row r="7241" spans="1:8" x14ac:dyDescent="0.25">
      <c r="A7241" t="s">
        <v>374</v>
      </c>
      <c r="B7241">
        <v>43527</v>
      </c>
      <c r="C7241" t="str">
        <f t="shared" si="113"/>
        <v>43527</v>
      </c>
      <c r="D7241" t="s">
        <v>360</v>
      </c>
      <c r="E7241" t="s">
        <v>1791</v>
      </c>
      <c r="F7241" t="s">
        <v>4865</v>
      </c>
      <c r="G7241" s="144">
        <v>149.1290856</v>
      </c>
      <c r="H7241" t="str">
        <f>IF(VLOOKUP(A7241,$J$4:$K$19,2)="Y",IF(G7241&lt;='State Zip Codes'!$P$4,'State Zip Codes'!$P$3,IF(G7241&lt;='State Zip Codes'!$Q$4,'State Zip Codes'!$Q$3,IF(G7241&lt;='State Zip Codes'!$R$4,'State Zip Codes'!$R$3,IF(G7241&lt;='State Zip Codes'!$S$4,'State Zip Codes'!$S$3,IF(G7241&lt;='State Zip Codes'!$T$4,'State Zip Codes'!$T$3,"OUT OF TERRITORY"))))),$U$3)</f>
        <v>Zone 5</v>
      </c>
    </row>
    <row r="7242" spans="1:8" x14ac:dyDescent="0.25">
      <c r="A7242" t="s">
        <v>374</v>
      </c>
      <c r="B7242">
        <v>43028</v>
      </c>
      <c r="C7242" t="str">
        <f t="shared" si="113"/>
        <v>43028</v>
      </c>
      <c r="D7242" t="s">
        <v>360</v>
      </c>
      <c r="E7242" t="s">
        <v>1929</v>
      </c>
      <c r="F7242" t="s">
        <v>549</v>
      </c>
      <c r="G7242" s="144">
        <v>149.1290856</v>
      </c>
      <c r="H7242" t="str">
        <f>IF(VLOOKUP(A7242,$J$4:$K$19,2)="Y",IF(G7242&lt;='State Zip Codes'!$P$4,'State Zip Codes'!$P$3,IF(G7242&lt;='State Zip Codes'!$Q$4,'State Zip Codes'!$Q$3,IF(G7242&lt;='State Zip Codes'!$R$4,'State Zip Codes'!$R$3,IF(G7242&lt;='State Zip Codes'!$S$4,'State Zip Codes'!$S$3,IF(G7242&lt;='State Zip Codes'!$T$4,'State Zip Codes'!$T$3,"OUT OF TERRITORY"))))),$U$3)</f>
        <v>Zone 5</v>
      </c>
    </row>
    <row r="7243" spans="1:8" x14ac:dyDescent="0.25">
      <c r="A7243" t="s">
        <v>374</v>
      </c>
      <c r="B7243">
        <v>44853</v>
      </c>
      <c r="C7243" t="str">
        <f t="shared" si="113"/>
        <v>44853</v>
      </c>
      <c r="D7243" t="s">
        <v>360</v>
      </c>
      <c r="E7243" t="s">
        <v>1652</v>
      </c>
      <c r="F7243" t="s">
        <v>4866</v>
      </c>
      <c r="G7243" s="144">
        <v>149.1290856</v>
      </c>
      <c r="H7243" t="str">
        <f>IF(VLOOKUP(A7243,$J$4:$K$19,2)="Y",IF(G7243&lt;='State Zip Codes'!$P$4,'State Zip Codes'!$P$3,IF(G7243&lt;='State Zip Codes'!$Q$4,'State Zip Codes'!$Q$3,IF(G7243&lt;='State Zip Codes'!$R$4,'State Zip Codes'!$R$3,IF(G7243&lt;='State Zip Codes'!$S$4,'State Zip Codes'!$S$3,IF(G7243&lt;='State Zip Codes'!$T$4,'State Zip Codes'!$T$3,"OUT OF TERRITORY"))))),$U$3)</f>
        <v>Zone 5</v>
      </c>
    </row>
    <row r="7244" spans="1:8" x14ac:dyDescent="0.25">
      <c r="A7244" t="s">
        <v>374</v>
      </c>
      <c r="B7244">
        <v>43734</v>
      </c>
      <c r="C7244" t="str">
        <f t="shared" si="113"/>
        <v>43734</v>
      </c>
      <c r="D7244" t="s">
        <v>360</v>
      </c>
      <c r="E7244" t="s">
        <v>4836</v>
      </c>
      <c r="F7244" t="s">
        <v>4867</v>
      </c>
      <c r="G7244" s="144">
        <v>149.1290856</v>
      </c>
      <c r="H7244" t="str">
        <f>IF(VLOOKUP(A7244,$J$4:$K$19,2)="Y",IF(G7244&lt;='State Zip Codes'!$P$4,'State Zip Codes'!$P$3,IF(G7244&lt;='State Zip Codes'!$Q$4,'State Zip Codes'!$Q$3,IF(G7244&lt;='State Zip Codes'!$R$4,'State Zip Codes'!$R$3,IF(G7244&lt;='State Zip Codes'!$S$4,'State Zip Codes'!$S$3,IF(G7244&lt;='State Zip Codes'!$T$4,'State Zip Codes'!$T$3,"OUT OF TERRITORY"))))),$U$3)</f>
        <v>Zone 5</v>
      </c>
    </row>
    <row r="7245" spans="1:8" x14ac:dyDescent="0.25">
      <c r="A7245" t="s">
        <v>374</v>
      </c>
      <c r="B7245">
        <v>43756</v>
      </c>
      <c r="C7245" t="str">
        <f t="shared" si="113"/>
        <v>43756</v>
      </c>
      <c r="D7245" t="s">
        <v>360</v>
      </c>
      <c r="E7245" t="s">
        <v>476</v>
      </c>
      <c r="F7245" t="s">
        <v>4868</v>
      </c>
      <c r="G7245" s="144">
        <v>149.75045678999999</v>
      </c>
      <c r="H7245" t="str">
        <f>IF(VLOOKUP(A7245,$J$4:$K$19,2)="Y",IF(G7245&lt;='State Zip Codes'!$P$4,'State Zip Codes'!$P$3,IF(G7245&lt;='State Zip Codes'!$Q$4,'State Zip Codes'!$Q$3,IF(G7245&lt;='State Zip Codes'!$R$4,'State Zip Codes'!$R$3,IF(G7245&lt;='State Zip Codes'!$S$4,'State Zip Codes'!$S$3,IF(G7245&lt;='State Zip Codes'!$T$4,'State Zip Codes'!$T$3,"OUT OF TERRITORY"))))),$U$3)</f>
        <v>Zone 5</v>
      </c>
    </row>
    <row r="7246" spans="1:8" x14ac:dyDescent="0.25">
      <c r="A7246" t="s">
        <v>374</v>
      </c>
      <c r="B7246">
        <v>44904</v>
      </c>
      <c r="C7246" t="str">
        <f t="shared" si="113"/>
        <v>44904</v>
      </c>
      <c r="D7246" t="s">
        <v>360</v>
      </c>
      <c r="E7246" t="s">
        <v>2205</v>
      </c>
      <c r="F7246" t="s">
        <v>1865</v>
      </c>
      <c r="G7246" s="144">
        <v>149.75045678999999</v>
      </c>
      <c r="H7246" t="str">
        <f>IF(VLOOKUP(A7246,$J$4:$K$19,2)="Y",IF(G7246&lt;='State Zip Codes'!$P$4,'State Zip Codes'!$P$3,IF(G7246&lt;='State Zip Codes'!$Q$4,'State Zip Codes'!$Q$3,IF(G7246&lt;='State Zip Codes'!$R$4,'State Zip Codes'!$R$3,IF(G7246&lt;='State Zip Codes'!$S$4,'State Zip Codes'!$S$3,IF(G7246&lt;='State Zip Codes'!$T$4,'State Zip Codes'!$T$3,"OUT OF TERRITORY"))))),$U$3)</f>
        <v>Zone 5</v>
      </c>
    </row>
    <row r="7247" spans="1:8" x14ac:dyDescent="0.25">
      <c r="A7247" t="s">
        <v>374</v>
      </c>
      <c r="B7247">
        <v>45742</v>
      </c>
      <c r="C7247" t="str">
        <f t="shared" si="113"/>
        <v>45742</v>
      </c>
      <c r="D7247" t="s">
        <v>360</v>
      </c>
      <c r="E7247" t="s">
        <v>510</v>
      </c>
      <c r="F7247" t="s">
        <v>4869</v>
      </c>
      <c r="G7247" s="144">
        <v>150.37182797999998</v>
      </c>
      <c r="H7247" t="str">
        <f>IF(VLOOKUP(A7247,$J$4:$K$19,2)="Y",IF(G7247&lt;='State Zip Codes'!$P$4,'State Zip Codes'!$P$3,IF(G7247&lt;='State Zip Codes'!$Q$4,'State Zip Codes'!$Q$3,IF(G7247&lt;='State Zip Codes'!$R$4,'State Zip Codes'!$R$3,IF(G7247&lt;='State Zip Codes'!$S$4,'State Zip Codes'!$S$3,IF(G7247&lt;='State Zip Codes'!$T$4,'State Zip Codes'!$T$3,"OUT OF TERRITORY"))))),$U$3)</f>
        <v>Zone 5</v>
      </c>
    </row>
    <row r="7248" spans="1:8" x14ac:dyDescent="0.25">
      <c r="A7248" t="s">
        <v>374</v>
      </c>
      <c r="B7248">
        <v>43516</v>
      </c>
      <c r="C7248" t="str">
        <f t="shared" si="113"/>
        <v>43516</v>
      </c>
      <c r="D7248" t="s">
        <v>360</v>
      </c>
      <c r="E7248" t="s">
        <v>1791</v>
      </c>
      <c r="F7248" t="s">
        <v>4870</v>
      </c>
      <c r="G7248" s="144">
        <v>150.37182797999998</v>
      </c>
      <c r="H7248" t="str">
        <f>IF(VLOOKUP(A7248,$J$4:$K$19,2)="Y",IF(G7248&lt;='State Zip Codes'!$P$4,'State Zip Codes'!$P$3,IF(G7248&lt;='State Zip Codes'!$Q$4,'State Zip Codes'!$Q$3,IF(G7248&lt;='State Zip Codes'!$R$4,'State Zip Codes'!$R$3,IF(G7248&lt;='State Zip Codes'!$S$4,'State Zip Codes'!$S$3,IF(G7248&lt;='State Zip Codes'!$T$4,'State Zip Codes'!$T$3,"OUT OF TERRITORY"))))),$U$3)</f>
        <v>Zone 5</v>
      </c>
    </row>
    <row r="7249" spans="1:8" x14ac:dyDescent="0.25">
      <c r="A7249" t="s">
        <v>374</v>
      </c>
      <c r="B7249">
        <v>44827</v>
      </c>
      <c r="C7249" t="str">
        <f t="shared" si="113"/>
        <v>44827</v>
      </c>
      <c r="D7249" t="s">
        <v>360</v>
      </c>
      <c r="E7249" t="s">
        <v>657</v>
      </c>
      <c r="F7249" t="s">
        <v>4871</v>
      </c>
      <c r="G7249" s="144">
        <v>150.99319917</v>
      </c>
      <c r="H7249" t="str">
        <f>IF(VLOOKUP(A7249,$J$4:$K$19,2)="Y",IF(G7249&lt;='State Zip Codes'!$P$4,'State Zip Codes'!$P$3,IF(G7249&lt;='State Zip Codes'!$Q$4,'State Zip Codes'!$Q$3,IF(G7249&lt;='State Zip Codes'!$R$4,'State Zip Codes'!$R$3,IF(G7249&lt;='State Zip Codes'!$S$4,'State Zip Codes'!$S$3,IF(G7249&lt;='State Zip Codes'!$T$4,'State Zip Codes'!$T$3,"OUT OF TERRITORY"))))),$U$3)</f>
        <v>Zone 5</v>
      </c>
    </row>
    <row r="7250" spans="1:8" x14ac:dyDescent="0.25">
      <c r="A7250" t="s">
        <v>374</v>
      </c>
      <c r="B7250">
        <v>45872</v>
      </c>
      <c r="C7250" t="str">
        <f t="shared" si="113"/>
        <v>45872</v>
      </c>
      <c r="D7250" t="s">
        <v>360</v>
      </c>
      <c r="E7250" t="s">
        <v>4872</v>
      </c>
      <c r="F7250" t="s">
        <v>4873</v>
      </c>
      <c r="G7250" s="144">
        <v>151.61457035999999</v>
      </c>
      <c r="H7250" t="str">
        <f>IF(VLOOKUP(A7250,$J$4:$K$19,2)="Y",IF(G7250&lt;='State Zip Codes'!$P$4,'State Zip Codes'!$P$3,IF(G7250&lt;='State Zip Codes'!$Q$4,'State Zip Codes'!$Q$3,IF(G7250&lt;='State Zip Codes'!$R$4,'State Zip Codes'!$R$3,IF(G7250&lt;='State Zip Codes'!$S$4,'State Zip Codes'!$S$3,IF(G7250&lt;='State Zip Codes'!$T$4,'State Zip Codes'!$T$3,"OUT OF TERRITORY"))))),$U$3)</f>
        <v>Zone 5</v>
      </c>
    </row>
    <row r="7251" spans="1:8" x14ac:dyDescent="0.25">
      <c r="A7251" t="s">
        <v>374</v>
      </c>
      <c r="B7251">
        <v>43843</v>
      </c>
      <c r="C7251" t="str">
        <f t="shared" si="113"/>
        <v>43843</v>
      </c>
      <c r="D7251" t="s">
        <v>360</v>
      </c>
      <c r="E7251" t="s">
        <v>4874</v>
      </c>
      <c r="F7251" t="s">
        <v>4875</v>
      </c>
      <c r="G7251" s="144">
        <v>151.61457035999999</v>
      </c>
      <c r="H7251" t="str">
        <f>IF(VLOOKUP(A7251,$J$4:$K$19,2)="Y",IF(G7251&lt;='State Zip Codes'!$P$4,'State Zip Codes'!$P$3,IF(G7251&lt;='State Zip Codes'!$Q$4,'State Zip Codes'!$Q$3,IF(G7251&lt;='State Zip Codes'!$R$4,'State Zip Codes'!$R$3,IF(G7251&lt;='State Zip Codes'!$S$4,'State Zip Codes'!$S$3,IF(G7251&lt;='State Zip Codes'!$T$4,'State Zip Codes'!$T$3,"OUT OF TERRITORY"))))),$U$3)</f>
        <v>Zone 5</v>
      </c>
    </row>
    <row r="7252" spans="1:8" x14ac:dyDescent="0.25">
      <c r="A7252" t="s">
        <v>374</v>
      </c>
      <c r="B7252">
        <v>43821</v>
      </c>
      <c r="C7252" t="str">
        <f t="shared" si="113"/>
        <v>43821</v>
      </c>
      <c r="D7252" t="s">
        <v>360</v>
      </c>
      <c r="E7252" t="s">
        <v>4836</v>
      </c>
      <c r="F7252" t="s">
        <v>4876</v>
      </c>
      <c r="G7252" s="144">
        <v>152.23594154999998</v>
      </c>
      <c r="H7252" t="str">
        <f>IF(VLOOKUP(A7252,$J$4:$K$19,2)="Y",IF(G7252&lt;='State Zip Codes'!$P$4,'State Zip Codes'!$P$3,IF(G7252&lt;='State Zip Codes'!$Q$4,'State Zip Codes'!$Q$3,IF(G7252&lt;='State Zip Codes'!$R$4,'State Zip Codes'!$R$3,IF(G7252&lt;='State Zip Codes'!$S$4,'State Zip Codes'!$S$3,IF(G7252&lt;='State Zip Codes'!$T$4,'State Zip Codes'!$T$3,"OUT OF TERRITORY"))))),$U$3)</f>
        <v>Zone 5</v>
      </c>
    </row>
    <row r="7253" spans="1:8" x14ac:dyDescent="0.25">
      <c r="A7253" t="s">
        <v>374</v>
      </c>
      <c r="B7253">
        <v>43014</v>
      </c>
      <c r="C7253" t="str">
        <f t="shared" si="113"/>
        <v>43014</v>
      </c>
      <c r="D7253" t="s">
        <v>360</v>
      </c>
      <c r="E7253" t="s">
        <v>1929</v>
      </c>
      <c r="F7253" t="s">
        <v>1843</v>
      </c>
      <c r="G7253" s="144">
        <v>152.23594154999998</v>
      </c>
      <c r="H7253" t="str">
        <f>IF(VLOOKUP(A7253,$J$4:$K$19,2)="Y",IF(G7253&lt;='State Zip Codes'!$P$4,'State Zip Codes'!$P$3,IF(G7253&lt;='State Zip Codes'!$Q$4,'State Zip Codes'!$Q$3,IF(G7253&lt;='State Zip Codes'!$R$4,'State Zip Codes'!$R$3,IF(G7253&lt;='State Zip Codes'!$S$4,'State Zip Codes'!$S$3,IF(G7253&lt;='State Zip Codes'!$T$4,'State Zip Codes'!$T$3,"OUT OF TERRITORY"))))),$U$3)</f>
        <v>Zone 5</v>
      </c>
    </row>
    <row r="7254" spans="1:8" x14ac:dyDescent="0.25">
      <c r="A7254" t="s">
        <v>374</v>
      </c>
      <c r="B7254">
        <v>43512</v>
      </c>
      <c r="C7254" t="str">
        <f t="shared" si="113"/>
        <v>43512</v>
      </c>
      <c r="D7254" t="s">
        <v>360</v>
      </c>
      <c r="E7254" t="s">
        <v>4877</v>
      </c>
      <c r="F7254" t="s">
        <v>4877</v>
      </c>
      <c r="G7254" s="144">
        <v>152.23594154999998</v>
      </c>
      <c r="H7254" t="str">
        <f>IF(VLOOKUP(A7254,$J$4:$K$19,2)="Y",IF(G7254&lt;='State Zip Codes'!$P$4,'State Zip Codes'!$P$3,IF(G7254&lt;='State Zip Codes'!$Q$4,'State Zip Codes'!$Q$3,IF(G7254&lt;='State Zip Codes'!$R$4,'State Zip Codes'!$R$3,IF(G7254&lt;='State Zip Codes'!$S$4,'State Zip Codes'!$S$3,IF(G7254&lt;='State Zip Codes'!$T$4,'State Zip Codes'!$T$3,"OUT OF TERRITORY"))))),$U$3)</f>
        <v>Zone 5</v>
      </c>
    </row>
    <row r="7255" spans="1:8" x14ac:dyDescent="0.25">
      <c r="A7255" t="s">
        <v>374</v>
      </c>
      <c r="B7255">
        <v>45784</v>
      </c>
      <c r="C7255" t="str">
        <f t="shared" si="113"/>
        <v>45784</v>
      </c>
      <c r="D7255" t="s">
        <v>360</v>
      </c>
      <c r="E7255" t="s">
        <v>510</v>
      </c>
      <c r="F7255" t="s">
        <v>3187</v>
      </c>
      <c r="G7255" s="144">
        <v>152.85731274</v>
      </c>
      <c r="H7255" t="str">
        <f>IF(VLOOKUP(A7255,$J$4:$K$19,2)="Y",IF(G7255&lt;='State Zip Codes'!$P$4,'State Zip Codes'!$P$3,IF(G7255&lt;='State Zip Codes'!$Q$4,'State Zip Codes'!$Q$3,IF(G7255&lt;='State Zip Codes'!$R$4,'State Zip Codes'!$R$3,IF(G7255&lt;='State Zip Codes'!$S$4,'State Zip Codes'!$S$3,IF(G7255&lt;='State Zip Codes'!$T$4,'State Zip Codes'!$T$3,"OUT OF TERRITORY"))))),$U$3)</f>
        <v>Zone 5</v>
      </c>
    </row>
    <row r="7256" spans="1:8" x14ac:dyDescent="0.25">
      <c r="A7256" t="s">
        <v>374</v>
      </c>
      <c r="B7256">
        <v>43536</v>
      </c>
      <c r="C7256" t="str">
        <f t="shared" si="113"/>
        <v>43536</v>
      </c>
      <c r="D7256" t="s">
        <v>360</v>
      </c>
      <c r="E7256" t="s">
        <v>4877</v>
      </c>
      <c r="F7256" t="s">
        <v>4878</v>
      </c>
      <c r="G7256" s="144">
        <v>152.85731274</v>
      </c>
      <c r="H7256" t="str">
        <f>IF(VLOOKUP(A7256,$J$4:$K$19,2)="Y",IF(G7256&lt;='State Zip Codes'!$P$4,'State Zip Codes'!$P$3,IF(G7256&lt;='State Zip Codes'!$Q$4,'State Zip Codes'!$Q$3,IF(G7256&lt;='State Zip Codes'!$R$4,'State Zip Codes'!$R$3,IF(G7256&lt;='State Zip Codes'!$S$4,'State Zip Codes'!$S$3,IF(G7256&lt;='State Zip Codes'!$T$4,'State Zip Codes'!$T$3,"OUT OF TERRITORY"))))),$U$3)</f>
        <v>Zone 5</v>
      </c>
    </row>
    <row r="7257" spans="1:8" x14ac:dyDescent="0.25">
      <c r="A7257" t="s">
        <v>374</v>
      </c>
      <c r="B7257">
        <v>44906</v>
      </c>
      <c r="C7257" t="str">
        <f t="shared" si="113"/>
        <v>44906</v>
      </c>
      <c r="D7257" t="s">
        <v>360</v>
      </c>
      <c r="E7257" t="s">
        <v>2205</v>
      </c>
      <c r="F7257" t="s">
        <v>1865</v>
      </c>
      <c r="G7257" s="144">
        <v>152.85731274</v>
      </c>
      <c r="H7257" t="str">
        <f>IF(VLOOKUP(A7257,$J$4:$K$19,2)="Y",IF(G7257&lt;='State Zip Codes'!$P$4,'State Zip Codes'!$P$3,IF(G7257&lt;='State Zip Codes'!$Q$4,'State Zip Codes'!$Q$3,IF(G7257&lt;='State Zip Codes'!$R$4,'State Zip Codes'!$R$3,IF(G7257&lt;='State Zip Codes'!$S$4,'State Zip Codes'!$S$3,IF(G7257&lt;='State Zip Codes'!$T$4,'State Zip Codes'!$T$3,"OUT OF TERRITORY"))))),$U$3)</f>
        <v>Zone 5</v>
      </c>
    </row>
    <row r="7258" spans="1:8" x14ac:dyDescent="0.25">
      <c r="A7258" t="s">
        <v>374</v>
      </c>
      <c r="B7258">
        <v>43526</v>
      </c>
      <c r="C7258" t="str">
        <f t="shared" si="113"/>
        <v>43526</v>
      </c>
      <c r="D7258" t="s">
        <v>360</v>
      </c>
      <c r="E7258" t="s">
        <v>4877</v>
      </c>
      <c r="F7258" t="s">
        <v>4879</v>
      </c>
      <c r="G7258" s="144">
        <v>152.85731274</v>
      </c>
      <c r="H7258" t="str">
        <f>IF(VLOOKUP(A7258,$J$4:$K$19,2)="Y",IF(G7258&lt;='State Zip Codes'!$P$4,'State Zip Codes'!$P$3,IF(G7258&lt;='State Zip Codes'!$Q$4,'State Zip Codes'!$Q$3,IF(G7258&lt;='State Zip Codes'!$R$4,'State Zip Codes'!$R$3,IF(G7258&lt;='State Zip Codes'!$S$4,'State Zip Codes'!$S$3,IF(G7258&lt;='State Zip Codes'!$T$4,'State Zip Codes'!$T$3,"OUT OF TERRITORY"))))),$U$3)</f>
        <v>Zone 5</v>
      </c>
    </row>
    <row r="7259" spans="1:8" x14ac:dyDescent="0.25">
      <c r="A7259" t="s">
        <v>374</v>
      </c>
      <c r="B7259">
        <v>43556</v>
      </c>
      <c r="C7259" t="str">
        <f t="shared" si="113"/>
        <v>43556</v>
      </c>
      <c r="D7259" t="s">
        <v>360</v>
      </c>
      <c r="E7259" t="s">
        <v>4877</v>
      </c>
      <c r="F7259" t="s">
        <v>4880</v>
      </c>
      <c r="G7259" s="144">
        <v>152.85731274</v>
      </c>
      <c r="H7259" t="str">
        <f>IF(VLOOKUP(A7259,$J$4:$K$19,2)="Y",IF(G7259&lt;='State Zip Codes'!$P$4,'State Zip Codes'!$P$3,IF(G7259&lt;='State Zip Codes'!$Q$4,'State Zip Codes'!$Q$3,IF(G7259&lt;='State Zip Codes'!$R$4,'State Zip Codes'!$R$3,IF(G7259&lt;='State Zip Codes'!$S$4,'State Zip Codes'!$S$3,IF(G7259&lt;='State Zip Codes'!$T$4,'State Zip Codes'!$T$3,"OUT OF TERRITORY"))))),$U$3)</f>
        <v>Zone 5</v>
      </c>
    </row>
    <row r="7260" spans="1:8" x14ac:dyDescent="0.25">
      <c r="A7260" t="s">
        <v>374</v>
      </c>
      <c r="B7260">
        <v>43511</v>
      </c>
      <c r="C7260" t="str">
        <f t="shared" si="113"/>
        <v>43511</v>
      </c>
      <c r="D7260" t="s">
        <v>360</v>
      </c>
      <c r="E7260" t="s">
        <v>4872</v>
      </c>
      <c r="F7260" t="s">
        <v>4881</v>
      </c>
      <c r="G7260" s="144">
        <v>153.47868392999999</v>
      </c>
      <c r="H7260" t="str">
        <f>IF(VLOOKUP(A7260,$J$4:$K$19,2)="Y",IF(G7260&lt;='State Zip Codes'!$P$4,'State Zip Codes'!$P$3,IF(G7260&lt;='State Zip Codes'!$Q$4,'State Zip Codes'!$Q$3,IF(G7260&lt;='State Zip Codes'!$R$4,'State Zip Codes'!$R$3,IF(G7260&lt;='State Zip Codes'!$S$4,'State Zip Codes'!$S$3,IF(G7260&lt;='State Zip Codes'!$T$4,'State Zip Codes'!$T$3,"OUT OF TERRITORY"))))),$U$3)</f>
        <v>Zone 5</v>
      </c>
    </row>
    <row r="7261" spans="1:8" x14ac:dyDescent="0.25">
      <c r="A7261" t="s">
        <v>374</v>
      </c>
      <c r="B7261">
        <v>44907</v>
      </c>
      <c r="C7261" t="str">
        <f t="shared" si="113"/>
        <v>44907</v>
      </c>
      <c r="D7261" t="s">
        <v>360</v>
      </c>
      <c r="E7261" t="s">
        <v>2205</v>
      </c>
      <c r="F7261" t="s">
        <v>1865</v>
      </c>
      <c r="G7261" s="144">
        <v>154.10005511999998</v>
      </c>
      <c r="H7261" t="str">
        <f>IF(VLOOKUP(A7261,$J$4:$K$19,2)="Y",IF(G7261&lt;='State Zip Codes'!$P$4,'State Zip Codes'!$P$3,IF(G7261&lt;='State Zip Codes'!$Q$4,'State Zip Codes'!$Q$3,IF(G7261&lt;='State Zip Codes'!$R$4,'State Zip Codes'!$R$3,IF(G7261&lt;='State Zip Codes'!$S$4,'State Zip Codes'!$S$3,IF(G7261&lt;='State Zip Codes'!$T$4,'State Zip Codes'!$T$3,"OUT OF TERRITORY"))))),$U$3)</f>
        <v>Zone 5</v>
      </c>
    </row>
    <row r="7262" spans="1:8" x14ac:dyDescent="0.25">
      <c r="A7262" t="s">
        <v>374</v>
      </c>
      <c r="B7262">
        <v>43727</v>
      </c>
      <c r="C7262" t="str">
        <f t="shared" si="113"/>
        <v>43727</v>
      </c>
      <c r="D7262" t="s">
        <v>360</v>
      </c>
      <c r="E7262" t="s">
        <v>4836</v>
      </c>
      <c r="F7262" t="s">
        <v>4882</v>
      </c>
      <c r="G7262" s="144">
        <v>154.10005511999998</v>
      </c>
      <c r="H7262" t="str">
        <f>IF(VLOOKUP(A7262,$J$4:$K$19,2)="Y",IF(G7262&lt;='State Zip Codes'!$P$4,'State Zip Codes'!$P$3,IF(G7262&lt;='State Zip Codes'!$Q$4,'State Zip Codes'!$Q$3,IF(G7262&lt;='State Zip Codes'!$R$4,'State Zip Codes'!$R$3,IF(G7262&lt;='State Zip Codes'!$S$4,'State Zip Codes'!$S$3,IF(G7262&lt;='State Zip Codes'!$T$4,'State Zip Codes'!$T$3,"OUT OF TERRITORY"))))),$U$3)</f>
        <v>Zone 5</v>
      </c>
    </row>
    <row r="7263" spans="1:8" x14ac:dyDescent="0.25">
      <c r="A7263" t="s">
        <v>374</v>
      </c>
      <c r="B7263">
        <v>44818</v>
      </c>
      <c r="C7263" t="str">
        <f t="shared" si="113"/>
        <v>44818</v>
      </c>
      <c r="D7263" t="s">
        <v>360</v>
      </c>
      <c r="E7263" t="s">
        <v>1652</v>
      </c>
      <c r="F7263" t="s">
        <v>4883</v>
      </c>
      <c r="G7263" s="144">
        <v>154.10005511999998</v>
      </c>
      <c r="H7263" t="str">
        <f>IF(VLOOKUP(A7263,$J$4:$K$19,2)="Y",IF(G7263&lt;='State Zip Codes'!$P$4,'State Zip Codes'!$P$3,IF(G7263&lt;='State Zip Codes'!$Q$4,'State Zip Codes'!$Q$3,IF(G7263&lt;='State Zip Codes'!$R$4,'State Zip Codes'!$R$3,IF(G7263&lt;='State Zip Codes'!$S$4,'State Zip Codes'!$S$3,IF(G7263&lt;='State Zip Codes'!$T$4,'State Zip Codes'!$T$3,"OUT OF TERRITORY"))))),$U$3)</f>
        <v>Zone 5</v>
      </c>
    </row>
    <row r="7264" spans="1:8" x14ac:dyDescent="0.25">
      <c r="A7264" t="s">
        <v>374</v>
      </c>
      <c r="B7264">
        <v>44817</v>
      </c>
      <c r="C7264" t="str">
        <f t="shared" si="113"/>
        <v>44817</v>
      </c>
      <c r="D7264" t="s">
        <v>360</v>
      </c>
      <c r="E7264" t="s">
        <v>4872</v>
      </c>
      <c r="F7264" t="s">
        <v>4884</v>
      </c>
      <c r="G7264" s="144">
        <v>154.10005511999998</v>
      </c>
      <c r="H7264" t="str">
        <f>IF(VLOOKUP(A7264,$J$4:$K$19,2)="Y",IF(G7264&lt;='State Zip Codes'!$P$4,'State Zip Codes'!$P$3,IF(G7264&lt;='State Zip Codes'!$Q$4,'State Zip Codes'!$Q$3,IF(G7264&lt;='State Zip Codes'!$R$4,'State Zip Codes'!$R$3,IF(G7264&lt;='State Zip Codes'!$S$4,'State Zip Codes'!$S$3,IF(G7264&lt;='State Zip Codes'!$T$4,'State Zip Codes'!$T$3,"OUT OF TERRITORY"))))),$U$3)</f>
        <v>Zone 5</v>
      </c>
    </row>
    <row r="7265" spans="1:8" x14ac:dyDescent="0.25">
      <c r="A7265" t="s">
        <v>374</v>
      </c>
      <c r="B7265">
        <v>44830</v>
      </c>
      <c r="C7265" t="str">
        <f t="shared" si="113"/>
        <v>44830</v>
      </c>
      <c r="D7265" t="s">
        <v>360</v>
      </c>
      <c r="E7265" t="s">
        <v>1652</v>
      </c>
      <c r="F7265" t="s">
        <v>4885</v>
      </c>
      <c r="G7265" s="144">
        <v>154.10005511999998</v>
      </c>
      <c r="H7265" t="str">
        <f>IF(VLOOKUP(A7265,$J$4:$K$19,2)="Y",IF(G7265&lt;='State Zip Codes'!$P$4,'State Zip Codes'!$P$3,IF(G7265&lt;='State Zip Codes'!$Q$4,'State Zip Codes'!$Q$3,IF(G7265&lt;='State Zip Codes'!$R$4,'State Zip Codes'!$R$3,IF(G7265&lt;='State Zip Codes'!$S$4,'State Zip Codes'!$S$3,IF(G7265&lt;='State Zip Codes'!$T$4,'State Zip Codes'!$T$3,"OUT OF TERRITORY"))))),$U$3)</f>
        <v>Zone 5</v>
      </c>
    </row>
    <row r="7266" spans="1:8" x14ac:dyDescent="0.25">
      <c r="A7266" t="s">
        <v>374</v>
      </c>
      <c r="B7266">
        <v>44887</v>
      </c>
      <c r="C7266" t="str">
        <f t="shared" si="113"/>
        <v>44887</v>
      </c>
      <c r="D7266" t="s">
        <v>360</v>
      </c>
      <c r="E7266" t="s">
        <v>657</v>
      </c>
      <c r="F7266" t="s">
        <v>4886</v>
      </c>
      <c r="G7266" s="144">
        <v>154.72142631</v>
      </c>
      <c r="H7266" t="str">
        <f>IF(VLOOKUP(A7266,$J$4:$K$19,2)="Y",IF(G7266&lt;='State Zip Codes'!$P$4,'State Zip Codes'!$P$3,IF(G7266&lt;='State Zip Codes'!$Q$4,'State Zip Codes'!$Q$3,IF(G7266&lt;='State Zip Codes'!$R$4,'State Zip Codes'!$R$3,IF(G7266&lt;='State Zip Codes'!$S$4,'State Zip Codes'!$S$3,IF(G7266&lt;='State Zip Codes'!$T$4,'State Zip Codes'!$T$3,"OUT OF TERRITORY"))))),$U$3)</f>
        <v>Zone 5</v>
      </c>
    </row>
    <row r="7267" spans="1:8" x14ac:dyDescent="0.25">
      <c r="A7267" t="s">
        <v>374</v>
      </c>
      <c r="B7267">
        <v>43535</v>
      </c>
      <c r="C7267" t="str">
        <f t="shared" si="113"/>
        <v>43535</v>
      </c>
      <c r="D7267" t="s">
        <v>360</v>
      </c>
      <c r="E7267" t="s">
        <v>1791</v>
      </c>
      <c r="F7267" t="s">
        <v>4887</v>
      </c>
      <c r="G7267" s="144">
        <v>154.72142631</v>
      </c>
      <c r="H7267" t="str">
        <f>IF(VLOOKUP(A7267,$J$4:$K$19,2)="Y",IF(G7267&lt;='State Zip Codes'!$P$4,'State Zip Codes'!$P$3,IF(G7267&lt;='State Zip Codes'!$Q$4,'State Zip Codes'!$Q$3,IF(G7267&lt;='State Zip Codes'!$R$4,'State Zip Codes'!$R$3,IF(G7267&lt;='State Zip Codes'!$S$4,'State Zip Codes'!$S$3,IF(G7267&lt;='State Zip Codes'!$T$4,'State Zip Codes'!$T$3,"OUT OF TERRITORY"))))),$U$3)</f>
        <v>Zone 5</v>
      </c>
    </row>
    <row r="7268" spans="1:8" x14ac:dyDescent="0.25">
      <c r="A7268" t="s">
        <v>374</v>
      </c>
      <c r="B7268">
        <v>44854</v>
      </c>
      <c r="C7268" t="str">
        <f t="shared" si="113"/>
        <v>44854</v>
      </c>
      <c r="D7268" t="s">
        <v>360</v>
      </c>
      <c r="E7268" t="s">
        <v>657</v>
      </c>
      <c r="F7268" t="s">
        <v>2779</v>
      </c>
      <c r="G7268" s="144">
        <v>154.72142631</v>
      </c>
      <c r="H7268" t="str">
        <f>IF(VLOOKUP(A7268,$J$4:$K$19,2)="Y",IF(G7268&lt;='State Zip Codes'!$P$4,'State Zip Codes'!$P$3,IF(G7268&lt;='State Zip Codes'!$Q$4,'State Zip Codes'!$Q$3,IF(G7268&lt;='State Zip Codes'!$R$4,'State Zip Codes'!$R$3,IF(G7268&lt;='State Zip Codes'!$S$4,'State Zip Codes'!$S$3,IF(G7268&lt;='State Zip Codes'!$T$4,'State Zip Codes'!$T$3,"OUT OF TERRITORY"))))),$U$3)</f>
        <v>Zone 5</v>
      </c>
    </row>
    <row r="7269" spans="1:8" x14ac:dyDescent="0.25">
      <c r="A7269" t="s">
        <v>374</v>
      </c>
      <c r="B7269">
        <v>43413</v>
      </c>
      <c r="C7269" t="str">
        <f t="shared" si="113"/>
        <v>43413</v>
      </c>
      <c r="D7269" t="s">
        <v>360</v>
      </c>
      <c r="E7269" t="s">
        <v>4872</v>
      </c>
      <c r="F7269" t="s">
        <v>4888</v>
      </c>
      <c r="G7269" s="144">
        <v>154.72142631</v>
      </c>
      <c r="H7269" t="str">
        <f>IF(VLOOKUP(A7269,$J$4:$K$19,2)="Y",IF(G7269&lt;='State Zip Codes'!$P$4,'State Zip Codes'!$P$3,IF(G7269&lt;='State Zip Codes'!$Q$4,'State Zip Codes'!$Q$3,IF(G7269&lt;='State Zip Codes'!$R$4,'State Zip Codes'!$R$3,IF(G7269&lt;='State Zip Codes'!$S$4,'State Zip Codes'!$S$3,IF(G7269&lt;='State Zip Codes'!$T$4,'State Zip Codes'!$T$3,"OUT OF TERRITORY"))))),$U$3)</f>
        <v>Zone 5</v>
      </c>
    </row>
    <row r="7270" spans="1:8" x14ac:dyDescent="0.25">
      <c r="A7270" t="s">
        <v>374</v>
      </c>
      <c r="B7270">
        <v>45714</v>
      </c>
      <c r="C7270" t="str">
        <f t="shared" si="113"/>
        <v>45714</v>
      </c>
      <c r="D7270" t="s">
        <v>360</v>
      </c>
      <c r="E7270" t="s">
        <v>510</v>
      </c>
      <c r="F7270" t="s">
        <v>4889</v>
      </c>
      <c r="G7270" s="144">
        <v>155.34279749999999</v>
      </c>
      <c r="H7270" t="str">
        <f>IF(VLOOKUP(A7270,$J$4:$K$19,2)="Y",IF(G7270&lt;='State Zip Codes'!$P$4,'State Zip Codes'!$P$3,IF(G7270&lt;='State Zip Codes'!$Q$4,'State Zip Codes'!$Q$3,IF(G7270&lt;='State Zip Codes'!$R$4,'State Zip Codes'!$R$3,IF(G7270&lt;='State Zip Codes'!$S$4,'State Zip Codes'!$S$3,IF(G7270&lt;='State Zip Codes'!$T$4,'State Zip Codes'!$T$3,"OUT OF TERRITORY"))))),$U$3)</f>
        <v>Zone 5</v>
      </c>
    </row>
    <row r="7271" spans="1:8" x14ac:dyDescent="0.25">
      <c r="A7271" t="s">
        <v>374</v>
      </c>
      <c r="B7271">
        <v>44903</v>
      </c>
      <c r="C7271" t="str">
        <f t="shared" si="113"/>
        <v>44903</v>
      </c>
      <c r="D7271" t="s">
        <v>360</v>
      </c>
      <c r="E7271" t="s">
        <v>2205</v>
      </c>
      <c r="F7271" t="s">
        <v>1865</v>
      </c>
      <c r="G7271" s="144">
        <v>155.96416868999998</v>
      </c>
      <c r="H7271" t="str">
        <f>IF(VLOOKUP(A7271,$J$4:$K$19,2)="Y",IF(G7271&lt;='State Zip Codes'!$P$4,'State Zip Codes'!$P$3,IF(G7271&lt;='State Zip Codes'!$Q$4,'State Zip Codes'!$Q$3,IF(G7271&lt;='State Zip Codes'!$R$4,'State Zip Codes'!$R$3,IF(G7271&lt;='State Zip Codes'!$S$4,'State Zip Codes'!$S$3,IF(G7271&lt;='State Zip Codes'!$T$4,'State Zip Codes'!$T$3,"OUT OF TERRITORY"))))),$U$3)</f>
        <v>Zone 5</v>
      </c>
    </row>
    <row r="7272" spans="1:8" x14ac:dyDescent="0.25">
      <c r="A7272" t="s">
        <v>374</v>
      </c>
      <c r="B7272">
        <v>45729</v>
      </c>
      <c r="C7272" t="str">
        <f t="shared" si="113"/>
        <v>45729</v>
      </c>
      <c r="D7272" t="s">
        <v>360</v>
      </c>
      <c r="E7272" t="s">
        <v>510</v>
      </c>
      <c r="F7272" t="s">
        <v>599</v>
      </c>
      <c r="G7272" s="144">
        <v>155.96416868999998</v>
      </c>
      <c r="H7272" t="str">
        <f>IF(VLOOKUP(A7272,$J$4:$K$19,2)="Y",IF(G7272&lt;='State Zip Codes'!$P$4,'State Zip Codes'!$P$3,IF(G7272&lt;='State Zip Codes'!$Q$4,'State Zip Codes'!$Q$3,IF(G7272&lt;='State Zip Codes'!$R$4,'State Zip Codes'!$R$3,IF(G7272&lt;='State Zip Codes'!$S$4,'State Zip Codes'!$S$3,IF(G7272&lt;='State Zip Codes'!$T$4,'State Zip Codes'!$T$3,"OUT OF TERRITORY"))))),$U$3)</f>
        <v>Zone 5</v>
      </c>
    </row>
    <row r="7273" spans="1:8" x14ac:dyDescent="0.25">
      <c r="A7273" t="s">
        <v>374</v>
      </c>
      <c r="B7273">
        <v>43844</v>
      </c>
      <c r="C7273" t="str">
        <f t="shared" si="113"/>
        <v>43844</v>
      </c>
      <c r="D7273" t="s">
        <v>360</v>
      </c>
      <c r="E7273" t="s">
        <v>4874</v>
      </c>
      <c r="F7273" t="s">
        <v>2246</v>
      </c>
      <c r="G7273" s="144">
        <v>155.96416868999998</v>
      </c>
      <c r="H7273" t="str">
        <f>IF(VLOOKUP(A7273,$J$4:$K$19,2)="Y",IF(G7273&lt;='State Zip Codes'!$P$4,'State Zip Codes'!$P$3,IF(G7273&lt;='State Zip Codes'!$Q$4,'State Zip Codes'!$Q$3,IF(G7273&lt;='State Zip Codes'!$R$4,'State Zip Codes'!$R$3,IF(G7273&lt;='State Zip Codes'!$S$4,'State Zip Codes'!$S$3,IF(G7273&lt;='State Zip Codes'!$T$4,'State Zip Codes'!$T$3,"OUT OF TERRITORY"))))),$U$3)</f>
        <v>Zone 5</v>
      </c>
    </row>
    <row r="7274" spans="1:8" x14ac:dyDescent="0.25">
      <c r="A7274" t="s">
        <v>374</v>
      </c>
      <c r="B7274">
        <v>44902</v>
      </c>
      <c r="C7274" t="str">
        <f t="shared" si="113"/>
        <v>44902</v>
      </c>
      <c r="D7274" t="s">
        <v>360</v>
      </c>
      <c r="E7274" t="s">
        <v>2205</v>
      </c>
      <c r="F7274" t="s">
        <v>1865</v>
      </c>
      <c r="G7274" s="144">
        <v>155.96416868999998</v>
      </c>
      <c r="H7274" t="str">
        <f>IF(VLOOKUP(A7274,$J$4:$K$19,2)="Y",IF(G7274&lt;='State Zip Codes'!$P$4,'State Zip Codes'!$P$3,IF(G7274&lt;='State Zip Codes'!$Q$4,'State Zip Codes'!$Q$3,IF(G7274&lt;='State Zip Codes'!$R$4,'State Zip Codes'!$R$3,IF(G7274&lt;='State Zip Codes'!$S$4,'State Zip Codes'!$S$3,IF(G7274&lt;='State Zip Codes'!$T$4,'State Zip Codes'!$T$3,"OUT OF TERRITORY"))))),$U$3)</f>
        <v>Zone 5</v>
      </c>
    </row>
    <row r="7275" spans="1:8" x14ac:dyDescent="0.25">
      <c r="A7275" t="s">
        <v>374</v>
      </c>
      <c r="B7275">
        <v>43541</v>
      </c>
      <c r="C7275" t="str">
        <f t="shared" si="113"/>
        <v>43541</v>
      </c>
      <c r="D7275" t="s">
        <v>360</v>
      </c>
      <c r="E7275" t="s">
        <v>4872</v>
      </c>
      <c r="F7275" t="s">
        <v>4890</v>
      </c>
      <c r="G7275" s="144">
        <v>155.96416868999998</v>
      </c>
      <c r="H7275" t="str">
        <f>IF(VLOOKUP(A7275,$J$4:$K$19,2)="Y",IF(G7275&lt;='State Zip Codes'!$P$4,'State Zip Codes'!$P$3,IF(G7275&lt;='State Zip Codes'!$Q$4,'State Zip Codes'!$Q$3,IF(G7275&lt;='State Zip Codes'!$R$4,'State Zip Codes'!$R$3,IF(G7275&lt;='State Zip Codes'!$S$4,'State Zip Codes'!$S$3,IF(G7275&lt;='State Zip Codes'!$T$4,'State Zip Codes'!$T$3,"OUT OF TERRITORY"))))),$U$3)</f>
        <v>Zone 5</v>
      </c>
    </row>
    <row r="7276" spans="1:8" x14ac:dyDescent="0.25">
      <c r="A7276" t="s">
        <v>374</v>
      </c>
      <c r="B7276">
        <v>43462</v>
      </c>
      <c r="C7276" t="str">
        <f t="shared" si="113"/>
        <v>43462</v>
      </c>
      <c r="D7276" t="s">
        <v>360</v>
      </c>
      <c r="E7276" t="s">
        <v>4872</v>
      </c>
      <c r="F7276" t="s">
        <v>4891</v>
      </c>
      <c r="G7276" s="144">
        <v>156.58553988</v>
      </c>
      <c r="H7276" t="str">
        <f>IF(VLOOKUP(A7276,$J$4:$K$19,2)="Y",IF(G7276&lt;='State Zip Codes'!$P$4,'State Zip Codes'!$P$3,IF(G7276&lt;='State Zip Codes'!$Q$4,'State Zip Codes'!$Q$3,IF(G7276&lt;='State Zip Codes'!$R$4,'State Zip Codes'!$R$3,IF(G7276&lt;='State Zip Codes'!$S$4,'State Zip Codes'!$S$3,IF(G7276&lt;='State Zip Codes'!$T$4,'State Zip Codes'!$T$3,"OUT OF TERRITORY"))))),$U$3)</f>
        <v>Zone 5</v>
      </c>
    </row>
    <row r="7277" spans="1:8" x14ac:dyDescent="0.25">
      <c r="A7277" t="s">
        <v>374</v>
      </c>
      <c r="B7277">
        <v>44843</v>
      </c>
      <c r="C7277" t="str">
        <f t="shared" si="113"/>
        <v>44843</v>
      </c>
      <c r="D7277" t="s">
        <v>360</v>
      </c>
      <c r="E7277" t="s">
        <v>2205</v>
      </c>
      <c r="F7277" t="s">
        <v>3140</v>
      </c>
      <c r="G7277" s="144">
        <v>156.58553988</v>
      </c>
      <c r="H7277" t="str">
        <f>IF(VLOOKUP(A7277,$J$4:$K$19,2)="Y",IF(G7277&lt;='State Zip Codes'!$P$4,'State Zip Codes'!$P$3,IF(G7277&lt;='State Zip Codes'!$Q$4,'State Zip Codes'!$Q$3,IF(G7277&lt;='State Zip Codes'!$R$4,'State Zip Codes'!$R$3,IF(G7277&lt;='State Zip Codes'!$S$4,'State Zip Codes'!$S$3,IF(G7277&lt;='State Zip Codes'!$T$4,'State Zip Codes'!$T$3,"OUT OF TERRITORY"))))),$U$3)</f>
        <v>Zone 5</v>
      </c>
    </row>
    <row r="7278" spans="1:8" x14ac:dyDescent="0.25">
      <c r="A7278" t="s">
        <v>374</v>
      </c>
      <c r="B7278">
        <v>44883</v>
      </c>
      <c r="C7278" t="str">
        <f t="shared" si="113"/>
        <v>44883</v>
      </c>
      <c r="D7278" t="s">
        <v>360</v>
      </c>
      <c r="E7278" t="s">
        <v>1652</v>
      </c>
      <c r="F7278" t="s">
        <v>4892</v>
      </c>
      <c r="G7278" s="144">
        <v>156.58553988</v>
      </c>
      <c r="H7278" t="str">
        <f>IF(VLOOKUP(A7278,$J$4:$K$19,2)="Y",IF(G7278&lt;='State Zip Codes'!$P$4,'State Zip Codes'!$P$3,IF(G7278&lt;='State Zip Codes'!$Q$4,'State Zip Codes'!$Q$3,IF(G7278&lt;='State Zip Codes'!$R$4,'State Zip Codes'!$R$3,IF(G7278&lt;='State Zip Codes'!$S$4,'State Zip Codes'!$S$3,IF(G7278&lt;='State Zip Codes'!$T$4,'State Zip Codes'!$T$3,"OUT OF TERRITORY"))))),$U$3)</f>
        <v>Zone 5</v>
      </c>
    </row>
    <row r="7279" spans="1:8" x14ac:dyDescent="0.25">
      <c r="A7279" t="s">
        <v>374</v>
      </c>
      <c r="B7279">
        <v>45786</v>
      </c>
      <c r="C7279" t="str">
        <f t="shared" si="113"/>
        <v>45786</v>
      </c>
      <c r="D7279" t="s">
        <v>360</v>
      </c>
      <c r="E7279" t="s">
        <v>510</v>
      </c>
      <c r="F7279" t="s">
        <v>4893</v>
      </c>
      <c r="G7279" s="144">
        <v>156.58553988</v>
      </c>
      <c r="H7279" t="str">
        <f>IF(VLOOKUP(A7279,$J$4:$K$19,2)="Y",IF(G7279&lt;='State Zip Codes'!$P$4,'State Zip Codes'!$P$3,IF(G7279&lt;='State Zip Codes'!$Q$4,'State Zip Codes'!$Q$3,IF(G7279&lt;='State Zip Codes'!$R$4,'State Zip Codes'!$R$3,IF(G7279&lt;='State Zip Codes'!$S$4,'State Zip Codes'!$S$3,IF(G7279&lt;='State Zip Codes'!$T$4,'State Zip Codes'!$T$3,"OUT OF TERRITORY"))))),$U$3)</f>
        <v>Zone 5</v>
      </c>
    </row>
    <row r="7280" spans="1:8" x14ac:dyDescent="0.25">
      <c r="A7280" t="s">
        <v>374</v>
      </c>
      <c r="B7280">
        <v>43811</v>
      </c>
      <c r="C7280" t="str">
        <f t="shared" si="113"/>
        <v>43811</v>
      </c>
      <c r="D7280" t="s">
        <v>360</v>
      </c>
      <c r="E7280" t="s">
        <v>4874</v>
      </c>
      <c r="F7280" t="s">
        <v>4894</v>
      </c>
      <c r="G7280" s="144">
        <v>156.58553988</v>
      </c>
      <c r="H7280" t="str">
        <f>IF(VLOOKUP(A7280,$J$4:$K$19,2)="Y",IF(G7280&lt;='State Zip Codes'!$P$4,'State Zip Codes'!$P$3,IF(G7280&lt;='State Zip Codes'!$Q$4,'State Zip Codes'!$Q$3,IF(G7280&lt;='State Zip Codes'!$R$4,'State Zip Codes'!$R$3,IF(G7280&lt;='State Zip Codes'!$S$4,'State Zip Codes'!$S$3,IF(G7280&lt;='State Zip Codes'!$T$4,'State Zip Codes'!$T$3,"OUT OF TERRITORY"))))),$U$3)</f>
        <v>Zone 5</v>
      </c>
    </row>
    <row r="7281" spans="1:8" x14ac:dyDescent="0.25">
      <c r="A7281" t="s">
        <v>374</v>
      </c>
      <c r="B7281">
        <v>43802</v>
      </c>
      <c r="C7281" t="str">
        <f t="shared" si="113"/>
        <v>43802</v>
      </c>
      <c r="D7281" t="s">
        <v>360</v>
      </c>
      <c r="E7281" t="s">
        <v>4836</v>
      </c>
      <c r="F7281" t="s">
        <v>4895</v>
      </c>
      <c r="G7281" s="144">
        <v>157.20691106999999</v>
      </c>
      <c r="H7281" t="str">
        <f>IF(VLOOKUP(A7281,$J$4:$K$19,2)="Y",IF(G7281&lt;='State Zip Codes'!$P$4,'State Zip Codes'!$P$3,IF(G7281&lt;='State Zip Codes'!$Q$4,'State Zip Codes'!$Q$3,IF(G7281&lt;='State Zip Codes'!$R$4,'State Zip Codes'!$R$3,IF(G7281&lt;='State Zip Codes'!$S$4,'State Zip Codes'!$S$3,IF(G7281&lt;='State Zip Codes'!$T$4,'State Zip Codes'!$T$3,"OUT OF TERRITORY"))))),$U$3)</f>
        <v>Zone 5</v>
      </c>
    </row>
    <row r="7282" spans="1:8" x14ac:dyDescent="0.25">
      <c r="A7282" t="s">
        <v>374</v>
      </c>
      <c r="B7282">
        <v>43549</v>
      </c>
      <c r="C7282" t="str">
        <f t="shared" si="113"/>
        <v>43549</v>
      </c>
      <c r="D7282" t="s">
        <v>360</v>
      </c>
      <c r="E7282" t="s">
        <v>4877</v>
      </c>
      <c r="F7282" t="s">
        <v>4896</v>
      </c>
      <c r="G7282" s="144">
        <v>157.20691106999999</v>
      </c>
      <c r="H7282" t="str">
        <f>IF(VLOOKUP(A7282,$J$4:$K$19,2)="Y",IF(G7282&lt;='State Zip Codes'!$P$4,'State Zip Codes'!$P$3,IF(G7282&lt;='State Zip Codes'!$Q$4,'State Zip Codes'!$Q$3,IF(G7282&lt;='State Zip Codes'!$R$4,'State Zip Codes'!$R$3,IF(G7282&lt;='State Zip Codes'!$S$4,'State Zip Codes'!$S$3,IF(G7282&lt;='State Zip Codes'!$T$4,'State Zip Codes'!$T$3,"OUT OF TERRITORY"))))),$U$3)</f>
        <v>Zone 5</v>
      </c>
    </row>
    <row r="7283" spans="1:8" x14ac:dyDescent="0.25">
      <c r="A7283" t="s">
        <v>374</v>
      </c>
      <c r="B7283">
        <v>43767</v>
      </c>
      <c r="C7283" t="str">
        <f t="shared" si="113"/>
        <v>43767</v>
      </c>
      <c r="D7283" t="s">
        <v>360</v>
      </c>
      <c r="E7283" t="s">
        <v>4836</v>
      </c>
      <c r="F7283" t="s">
        <v>4897</v>
      </c>
      <c r="G7283" s="144">
        <v>157.20691106999999</v>
      </c>
      <c r="H7283" t="str">
        <f>IF(VLOOKUP(A7283,$J$4:$K$19,2)="Y",IF(G7283&lt;='State Zip Codes'!$P$4,'State Zip Codes'!$P$3,IF(G7283&lt;='State Zip Codes'!$Q$4,'State Zip Codes'!$Q$3,IF(G7283&lt;='State Zip Codes'!$R$4,'State Zip Codes'!$R$3,IF(G7283&lt;='State Zip Codes'!$S$4,'State Zip Codes'!$S$3,IF(G7283&lt;='State Zip Codes'!$T$4,'State Zip Codes'!$T$3,"OUT OF TERRITORY"))))),$U$3)</f>
        <v>Zone 5</v>
      </c>
    </row>
    <row r="7284" spans="1:8" x14ac:dyDescent="0.25">
      <c r="A7284" t="s">
        <v>374</v>
      </c>
      <c r="B7284">
        <v>43006</v>
      </c>
      <c r="C7284" t="str">
        <f t="shared" si="113"/>
        <v>43006</v>
      </c>
      <c r="D7284" t="s">
        <v>360</v>
      </c>
      <c r="E7284" t="s">
        <v>1929</v>
      </c>
      <c r="F7284" t="s">
        <v>4898</v>
      </c>
      <c r="G7284" s="144">
        <v>157.20691106999999</v>
      </c>
      <c r="H7284" t="str">
        <f>IF(VLOOKUP(A7284,$J$4:$K$19,2)="Y",IF(G7284&lt;='State Zip Codes'!$P$4,'State Zip Codes'!$P$3,IF(G7284&lt;='State Zip Codes'!$Q$4,'State Zip Codes'!$Q$3,IF(G7284&lt;='State Zip Codes'!$R$4,'State Zip Codes'!$R$3,IF(G7284&lt;='State Zip Codes'!$S$4,'State Zip Codes'!$S$3,IF(G7284&lt;='State Zip Codes'!$T$4,'State Zip Codes'!$T$3,"OUT OF TERRITORY"))))),$U$3)</f>
        <v>Zone 5</v>
      </c>
    </row>
    <row r="7285" spans="1:8" x14ac:dyDescent="0.25">
      <c r="A7285" t="s">
        <v>374</v>
      </c>
      <c r="B7285">
        <v>44875</v>
      </c>
      <c r="C7285" t="str">
        <f t="shared" si="113"/>
        <v>44875</v>
      </c>
      <c r="D7285" t="s">
        <v>360</v>
      </c>
      <c r="E7285" t="s">
        <v>2205</v>
      </c>
      <c r="F7285" t="s">
        <v>2072</v>
      </c>
      <c r="G7285" s="144">
        <v>158.44965345</v>
      </c>
      <c r="H7285" t="str">
        <f>IF(VLOOKUP(A7285,$J$4:$K$19,2)="Y",IF(G7285&lt;='State Zip Codes'!$P$4,'State Zip Codes'!$P$3,IF(G7285&lt;='State Zip Codes'!$Q$4,'State Zip Codes'!$Q$3,IF(G7285&lt;='State Zip Codes'!$R$4,'State Zip Codes'!$R$3,IF(G7285&lt;='State Zip Codes'!$S$4,'State Zip Codes'!$S$3,IF(G7285&lt;='State Zip Codes'!$T$4,'State Zip Codes'!$T$3,"OUT OF TERRITORY"))))),$U$3)</f>
        <v>Zone 5</v>
      </c>
    </row>
    <row r="7286" spans="1:8" x14ac:dyDescent="0.25">
      <c r="A7286" t="s">
        <v>374</v>
      </c>
      <c r="B7286">
        <v>43534</v>
      </c>
      <c r="C7286" t="str">
        <f t="shared" si="113"/>
        <v>43534</v>
      </c>
      <c r="D7286" t="s">
        <v>360</v>
      </c>
      <c r="E7286" t="s">
        <v>1791</v>
      </c>
      <c r="F7286" t="s">
        <v>2497</v>
      </c>
      <c r="G7286" s="144">
        <v>158.44965345</v>
      </c>
      <c r="H7286" t="str">
        <f>IF(VLOOKUP(A7286,$J$4:$K$19,2)="Y",IF(G7286&lt;='State Zip Codes'!$P$4,'State Zip Codes'!$P$3,IF(G7286&lt;='State Zip Codes'!$Q$4,'State Zip Codes'!$Q$3,IF(G7286&lt;='State Zip Codes'!$R$4,'State Zip Codes'!$R$3,IF(G7286&lt;='State Zip Codes'!$S$4,'State Zip Codes'!$S$3,IF(G7286&lt;='State Zip Codes'!$T$4,'State Zip Codes'!$T$3,"OUT OF TERRITORY"))))),$U$3)</f>
        <v>Zone 5</v>
      </c>
    </row>
    <row r="7287" spans="1:8" x14ac:dyDescent="0.25">
      <c r="A7287" t="s">
        <v>374</v>
      </c>
      <c r="B7287">
        <v>44905</v>
      </c>
      <c r="C7287" t="str">
        <f t="shared" si="113"/>
        <v>44905</v>
      </c>
      <c r="D7287" t="s">
        <v>360</v>
      </c>
      <c r="E7287" t="s">
        <v>2205</v>
      </c>
      <c r="F7287" t="s">
        <v>1865</v>
      </c>
      <c r="G7287" s="144">
        <v>158.44965345</v>
      </c>
      <c r="H7287" t="str">
        <f>IF(VLOOKUP(A7287,$J$4:$K$19,2)="Y",IF(G7287&lt;='State Zip Codes'!$P$4,'State Zip Codes'!$P$3,IF(G7287&lt;='State Zip Codes'!$Q$4,'State Zip Codes'!$Q$3,IF(G7287&lt;='State Zip Codes'!$R$4,'State Zip Codes'!$R$3,IF(G7287&lt;='State Zip Codes'!$S$4,'State Zip Codes'!$S$3,IF(G7287&lt;='State Zip Codes'!$T$4,'State Zip Codes'!$T$3,"OUT OF TERRITORY"))))),$U$3)</f>
        <v>Zone 5</v>
      </c>
    </row>
    <row r="7288" spans="1:8" x14ac:dyDescent="0.25">
      <c r="A7288" t="s">
        <v>374</v>
      </c>
      <c r="B7288">
        <v>44864</v>
      </c>
      <c r="C7288" t="str">
        <f t="shared" si="113"/>
        <v>44864</v>
      </c>
      <c r="D7288" t="s">
        <v>360</v>
      </c>
      <c r="E7288" t="s">
        <v>2119</v>
      </c>
      <c r="F7288" t="s">
        <v>2694</v>
      </c>
      <c r="G7288" s="144">
        <v>159.07102463999999</v>
      </c>
      <c r="H7288" t="str">
        <f>IF(VLOOKUP(A7288,$J$4:$K$19,2)="Y",IF(G7288&lt;='State Zip Codes'!$P$4,'State Zip Codes'!$P$3,IF(G7288&lt;='State Zip Codes'!$Q$4,'State Zip Codes'!$Q$3,IF(G7288&lt;='State Zip Codes'!$R$4,'State Zip Codes'!$R$3,IF(G7288&lt;='State Zip Codes'!$S$4,'State Zip Codes'!$S$3,IF(G7288&lt;='State Zip Codes'!$T$4,'State Zip Codes'!$T$3,"OUT OF TERRITORY"))))),$U$3)</f>
        <v>Zone 5</v>
      </c>
    </row>
    <row r="7289" spans="1:8" x14ac:dyDescent="0.25">
      <c r="A7289" t="s">
        <v>374</v>
      </c>
      <c r="B7289">
        <v>45715</v>
      </c>
      <c r="C7289" t="str">
        <f t="shared" si="113"/>
        <v>45715</v>
      </c>
      <c r="D7289" t="s">
        <v>360</v>
      </c>
      <c r="E7289" t="s">
        <v>510</v>
      </c>
      <c r="F7289" t="s">
        <v>3285</v>
      </c>
      <c r="G7289" s="144">
        <v>159.07102463999999</v>
      </c>
      <c r="H7289" t="str">
        <f>IF(VLOOKUP(A7289,$J$4:$K$19,2)="Y",IF(G7289&lt;='State Zip Codes'!$P$4,'State Zip Codes'!$P$3,IF(G7289&lt;='State Zip Codes'!$Q$4,'State Zip Codes'!$Q$3,IF(G7289&lt;='State Zip Codes'!$R$4,'State Zip Codes'!$R$3,IF(G7289&lt;='State Zip Codes'!$S$4,'State Zip Codes'!$S$3,IF(G7289&lt;='State Zip Codes'!$T$4,'State Zip Codes'!$T$3,"OUT OF TERRITORY"))))),$U$3)</f>
        <v>Zone 5</v>
      </c>
    </row>
    <row r="7290" spans="1:8" x14ac:dyDescent="0.25">
      <c r="A7290" t="s">
        <v>374</v>
      </c>
      <c r="B7290">
        <v>43545</v>
      </c>
      <c r="C7290" t="str">
        <f t="shared" si="113"/>
        <v>43545</v>
      </c>
      <c r="D7290" t="s">
        <v>360</v>
      </c>
      <c r="E7290" t="s">
        <v>1791</v>
      </c>
      <c r="F7290" t="s">
        <v>4899</v>
      </c>
      <c r="G7290" s="144">
        <v>159.69239582999998</v>
      </c>
      <c r="H7290" t="str">
        <f>IF(VLOOKUP(A7290,$J$4:$K$19,2)="Y",IF(G7290&lt;='State Zip Codes'!$P$4,'State Zip Codes'!$P$3,IF(G7290&lt;='State Zip Codes'!$Q$4,'State Zip Codes'!$Q$3,IF(G7290&lt;='State Zip Codes'!$R$4,'State Zip Codes'!$R$3,IF(G7290&lt;='State Zip Codes'!$S$4,'State Zip Codes'!$S$3,IF(G7290&lt;='State Zip Codes'!$T$4,'State Zip Codes'!$T$3,"OUT OF TERRITORY"))))),$U$3)</f>
        <v>Zone 5</v>
      </c>
    </row>
    <row r="7291" spans="1:8" x14ac:dyDescent="0.25">
      <c r="A7291" t="s">
        <v>374</v>
      </c>
      <c r="B7291">
        <v>43569</v>
      </c>
      <c r="C7291" t="str">
        <f t="shared" si="113"/>
        <v>43569</v>
      </c>
      <c r="D7291" t="s">
        <v>360</v>
      </c>
      <c r="E7291" t="s">
        <v>4872</v>
      </c>
      <c r="F7291" t="s">
        <v>679</v>
      </c>
      <c r="G7291" s="144">
        <v>159.69239582999998</v>
      </c>
      <c r="H7291" t="str">
        <f>IF(VLOOKUP(A7291,$J$4:$K$19,2)="Y",IF(G7291&lt;='State Zip Codes'!$P$4,'State Zip Codes'!$P$3,IF(G7291&lt;='State Zip Codes'!$Q$4,'State Zip Codes'!$Q$3,IF(G7291&lt;='State Zip Codes'!$R$4,'State Zip Codes'!$R$3,IF(G7291&lt;='State Zip Codes'!$S$4,'State Zip Codes'!$S$3,IF(G7291&lt;='State Zip Codes'!$T$4,'State Zip Codes'!$T$3,"OUT OF TERRITORY"))))),$U$3)</f>
        <v>Zone 5</v>
      </c>
    </row>
    <row r="7292" spans="1:8" x14ac:dyDescent="0.25">
      <c r="A7292" t="s">
        <v>374</v>
      </c>
      <c r="B7292">
        <v>45721</v>
      </c>
      <c r="C7292" t="str">
        <f t="shared" si="113"/>
        <v>45721</v>
      </c>
      <c r="D7292" t="s">
        <v>360</v>
      </c>
      <c r="E7292" t="s">
        <v>510</v>
      </c>
      <c r="F7292" t="s">
        <v>4900</v>
      </c>
      <c r="G7292" s="144">
        <v>159.69239582999998</v>
      </c>
      <c r="H7292" t="str">
        <f>IF(VLOOKUP(A7292,$J$4:$K$19,2)="Y",IF(G7292&lt;='State Zip Codes'!$P$4,'State Zip Codes'!$P$3,IF(G7292&lt;='State Zip Codes'!$Q$4,'State Zip Codes'!$Q$3,IF(G7292&lt;='State Zip Codes'!$R$4,'State Zip Codes'!$R$3,IF(G7292&lt;='State Zip Codes'!$S$4,'State Zip Codes'!$S$3,IF(G7292&lt;='State Zip Codes'!$T$4,'State Zip Codes'!$T$3,"OUT OF TERRITORY"))))),$U$3)</f>
        <v>Zone 5</v>
      </c>
    </row>
    <row r="7293" spans="1:8" x14ac:dyDescent="0.25">
      <c r="A7293" t="s">
        <v>374</v>
      </c>
      <c r="B7293">
        <v>43457</v>
      </c>
      <c r="C7293" t="str">
        <f t="shared" si="113"/>
        <v>43457</v>
      </c>
      <c r="D7293" t="s">
        <v>360</v>
      </c>
      <c r="E7293" t="s">
        <v>4872</v>
      </c>
      <c r="F7293" t="s">
        <v>4901</v>
      </c>
      <c r="G7293" s="144">
        <v>159.69239582999998</v>
      </c>
      <c r="H7293" t="str">
        <f>IF(VLOOKUP(A7293,$J$4:$K$19,2)="Y",IF(G7293&lt;='State Zip Codes'!$P$4,'State Zip Codes'!$P$3,IF(G7293&lt;='State Zip Codes'!$Q$4,'State Zip Codes'!$Q$3,IF(G7293&lt;='State Zip Codes'!$R$4,'State Zip Codes'!$R$3,IF(G7293&lt;='State Zip Codes'!$S$4,'State Zip Codes'!$S$3,IF(G7293&lt;='State Zip Codes'!$T$4,'State Zip Codes'!$T$3,"OUT OF TERRITORY"))))),$U$3)</f>
        <v>Zone 5</v>
      </c>
    </row>
    <row r="7294" spans="1:8" x14ac:dyDescent="0.25">
      <c r="A7294" t="s">
        <v>374</v>
      </c>
      <c r="B7294">
        <v>43451</v>
      </c>
      <c r="C7294" t="str">
        <f t="shared" si="113"/>
        <v>43451</v>
      </c>
      <c r="D7294" t="s">
        <v>360</v>
      </c>
      <c r="E7294" t="s">
        <v>4872</v>
      </c>
      <c r="F7294" t="s">
        <v>2945</v>
      </c>
      <c r="G7294" s="144">
        <v>159.69239582999998</v>
      </c>
      <c r="H7294" t="str">
        <f>IF(VLOOKUP(A7294,$J$4:$K$19,2)="Y",IF(G7294&lt;='State Zip Codes'!$P$4,'State Zip Codes'!$P$3,IF(G7294&lt;='State Zip Codes'!$Q$4,'State Zip Codes'!$Q$3,IF(G7294&lt;='State Zip Codes'!$R$4,'State Zip Codes'!$R$3,IF(G7294&lt;='State Zip Codes'!$S$4,'State Zip Codes'!$S$3,IF(G7294&lt;='State Zip Codes'!$T$4,'State Zip Codes'!$T$3,"OUT OF TERRITORY"))))),$U$3)</f>
        <v>Zone 5</v>
      </c>
    </row>
    <row r="7295" spans="1:8" x14ac:dyDescent="0.25">
      <c r="A7295" t="s">
        <v>374</v>
      </c>
      <c r="B7295">
        <v>43466</v>
      </c>
      <c r="C7295" t="str">
        <f t="shared" si="113"/>
        <v>43466</v>
      </c>
      <c r="D7295" t="s">
        <v>360</v>
      </c>
      <c r="E7295" t="s">
        <v>4872</v>
      </c>
      <c r="F7295" t="s">
        <v>1566</v>
      </c>
      <c r="G7295" s="144">
        <v>160.31376702</v>
      </c>
      <c r="H7295" t="str">
        <f>IF(VLOOKUP(A7295,$J$4:$K$19,2)="Y",IF(G7295&lt;='State Zip Codes'!$P$4,'State Zip Codes'!$P$3,IF(G7295&lt;='State Zip Codes'!$Q$4,'State Zip Codes'!$Q$3,IF(G7295&lt;='State Zip Codes'!$R$4,'State Zip Codes'!$R$3,IF(G7295&lt;='State Zip Codes'!$S$4,'State Zip Codes'!$S$3,IF(G7295&lt;='State Zip Codes'!$T$4,'State Zip Codes'!$T$3,"OUT OF TERRITORY"))))),$U$3)</f>
        <v>Zone 5</v>
      </c>
    </row>
    <row r="7296" spans="1:8" x14ac:dyDescent="0.25">
      <c r="A7296" t="s">
        <v>374</v>
      </c>
      <c r="B7296">
        <v>44807</v>
      </c>
      <c r="C7296" t="str">
        <f t="shared" si="113"/>
        <v>44807</v>
      </c>
      <c r="D7296" t="s">
        <v>360</v>
      </c>
      <c r="E7296" t="s">
        <v>1652</v>
      </c>
      <c r="F7296" t="s">
        <v>2667</v>
      </c>
      <c r="G7296" s="144">
        <v>160.31376702</v>
      </c>
      <c r="H7296" t="str">
        <f>IF(VLOOKUP(A7296,$J$4:$K$19,2)="Y",IF(G7296&lt;='State Zip Codes'!$P$4,'State Zip Codes'!$P$3,IF(G7296&lt;='State Zip Codes'!$Q$4,'State Zip Codes'!$Q$3,IF(G7296&lt;='State Zip Codes'!$R$4,'State Zip Codes'!$R$3,IF(G7296&lt;='State Zip Codes'!$S$4,'State Zip Codes'!$S$3,IF(G7296&lt;='State Zip Codes'!$T$4,'State Zip Codes'!$T$3,"OUT OF TERRITORY"))))),$U$3)</f>
        <v>Zone 5</v>
      </c>
    </row>
    <row r="7297" spans="1:8" x14ac:dyDescent="0.25">
      <c r="A7297" t="s">
        <v>374</v>
      </c>
      <c r="B7297">
        <v>44628</v>
      </c>
      <c r="C7297" t="str">
        <f t="shared" si="113"/>
        <v>44628</v>
      </c>
      <c r="D7297" t="s">
        <v>360</v>
      </c>
      <c r="E7297" t="s">
        <v>1149</v>
      </c>
      <c r="F7297" t="s">
        <v>4902</v>
      </c>
      <c r="G7297" s="144">
        <v>160.93513820999999</v>
      </c>
      <c r="H7297" t="str">
        <f>IF(VLOOKUP(A7297,$J$4:$K$19,2)="Y",IF(G7297&lt;='State Zip Codes'!$P$4,'State Zip Codes'!$P$3,IF(G7297&lt;='State Zip Codes'!$Q$4,'State Zip Codes'!$Q$3,IF(G7297&lt;='State Zip Codes'!$R$4,'State Zip Codes'!$R$3,IF(G7297&lt;='State Zip Codes'!$S$4,'State Zip Codes'!$S$3,IF(G7297&lt;='State Zip Codes'!$T$4,'State Zip Codes'!$T$3,"OUT OF TERRITORY"))))),$U$3)</f>
        <v>Zone 5</v>
      </c>
    </row>
    <row r="7298" spans="1:8" x14ac:dyDescent="0.25">
      <c r="A7298" t="s">
        <v>374</v>
      </c>
      <c r="B7298">
        <v>43762</v>
      </c>
      <c r="C7298" t="str">
        <f t="shared" si="113"/>
        <v>43762</v>
      </c>
      <c r="D7298" t="s">
        <v>360</v>
      </c>
      <c r="E7298" t="s">
        <v>4836</v>
      </c>
      <c r="F7298" t="s">
        <v>3467</v>
      </c>
      <c r="G7298" s="144">
        <v>160.93513820999999</v>
      </c>
      <c r="H7298" t="str">
        <f>IF(VLOOKUP(A7298,$J$4:$K$19,2)="Y",IF(G7298&lt;='State Zip Codes'!$P$4,'State Zip Codes'!$P$3,IF(G7298&lt;='State Zip Codes'!$Q$4,'State Zip Codes'!$Q$3,IF(G7298&lt;='State Zip Codes'!$R$4,'State Zip Codes'!$R$3,IF(G7298&lt;='State Zip Codes'!$S$4,'State Zip Codes'!$S$3,IF(G7298&lt;='State Zip Codes'!$T$4,'State Zip Codes'!$T$3,"OUT OF TERRITORY"))))),$U$3)</f>
        <v>Zone 5</v>
      </c>
    </row>
    <row r="7299" spans="1:8" x14ac:dyDescent="0.25">
      <c r="A7299" t="s">
        <v>374</v>
      </c>
      <c r="B7299">
        <v>43732</v>
      </c>
      <c r="C7299" t="str">
        <f t="shared" si="113"/>
        <v>43732</v>
      </c>
      <c r="D7299" t="s">
        <v>360</v>
      </c>
      <c r="E7299" t="s">
        <v>4903</v>
      </c>
      <c r="F7299" t="s">
        <v>2096</v>
      </c>
      <c r="G7299" s="144">
        <v>160.93513820999999</v>
      </c>
      <c r="H7299" t="str">
        <f>IF(VLOOKUP(A7299,$J$4:$K$19,2)="Y",IF(G7299&lt;='State Zip Codes'!$P$4,'State Zip Codes'!$P$3,IF(G7299&lt;='State Zip Codes'!$Q$4,'State Zip Codes'!$Q$3,IF(G7299&lt;='State Zip Codes'!$R$4,'State Zip Codes'!$R$3,IF(G7299&lt;='State Zip Codes'!$S$4,'State Zip Codes'!$S$3,IF(G7299&lt;='State Zip Codes'!$T$4,'State Zip Codes'!$T$3,"OUT OF TERRITORY"))))),$U$3)</f>
        <v>Zone 5</v>
      </c>
    </row>
    <row r="7300" spans="1:8" x14ac:dyDescent="0.25">
      <c r="A7300" t="s">
        <v>374</v>
      </c>
      <c r="B7300">
        <v>44841</v>
      </c>
      <c r="C7300" t="str">
        <f t="shared" si="113"/>
        <v>44841</v>
      </c>
      <c r="D7300" t="s">
        <v>360</v>
      </c>
      <c r="E7300" t="s">
        <v>1652</v>
      </c>
      <c r="F7300" t="s">
        <v>2019</v>
      </c>
      <c r="G7300" s="144">
        <v>162.17788059</v>
      </c>
      <c r="H7300" t="str">
        <f>IF(VLOOKUP(A7300,$J$4:$K$19,2)="Y",IF(G7300&lt;='State Zip Codes'!$P$4,'State Zip Codes'!$P$3,IF(G7300&lt;='State Zip Codes'!$Q$4,'State Zip Codes'!$Q$3,IF(G7300&lt;='State Zip Codes'!$R$4,'State Zip Codes'!$R$3,IF(G7300&lt;='State Zip Codes'!$S$4,'State Zip Codes'!$S$3,IF(G7300&lt;='State Zip Codes'!$T$4,'State Zip Codes'!$T$3,"OUT OF TERRITORY"))))),$U$3)</f>
        <v>Zone 5</v>
      </c>
    </row>
    <row r="7301" spans="1:8" x14ac:dyDescent="0.25">
      <c r="A7301" t="s">
        <v>374</v>
      </c>
      <c r="B7301">
        <v>44842</v>
      </c>
      <c r="C7301" t="str">
        <f t="shared" ref="C7301:C7364" si="114">TRIM(CLEAN(B7301))</f>
        <v>44842</v>
      </c>
      <c r="D7301" t="s">
        <v>360</v>
      </c>
      <c r="E7301" t="s">
        <v>2119</v>
      </c>
      <c r="F7301" t="s">
        <v>4904</v>
      </c>
      <c r="G7301" s="144">
        <v>162.17788059</v>
      </c>
      <c r="H7301" t="str">
        <f>IF(VLOOKUP(A7301,$J$4:$K$19,2)="Y",IF(G7301&lt;='State Zip Codes'!$P$4,'State Zip Codes'!$P$3,IF(G7301&lt;='State Zip Codes'!$Q$4,'State Zip Codes'!$Q$3,IF(G7301&lt;='State Zip Codes'!$R$4,'State Zip Codes'!$R$3,IF(G7301&lt;='State Zip Codes'!$S$4,'State Zip Codes'!$S$3,IF(G7301&lt;='State Zip Codes'!$T$4,'State Zip Codes'!$T$3,"OUT OF TERRITORY"))))),$U$3)</f>
        <v>Zone 5</v>
      </c>
    </row>
    <row r="7302" spans="1:8" x14ac:dyDescent="0.25">
      <c r="A7302" t="s">
        <v>374</v>
      </c>
      <c r="B7302">
        <v>44637</v>
      </c>
      <c r="C7302" t="str">
        <f t="shared" si="114"/>
        <v>44637</v>
      </c>
      <c r="D7302" t="s">
        <v>360</v>
      </c>
      <c r="E7302" t="s">
        <v>1149</v>
      </c>
      <c r="F7302" t="s">
        <v>4905</v>
      </c>
      <c r="G7302" s="144">
        <v>162.17788059</v>
      </c>
      <c r="H7302" t="str">
        <f>IF(VLOOKUP(A7302,$J$4:$K$19,2)="Y",IF(G7302&lt;='State Zip Codes'!$P$4,'State Zip Codes'!$P$3,IF(G7302&lt;='State Zip Codes'!$Q$4,'State Zip Codes'!$Q$3,IF(G7302&lt;='State Zip Codes'!$R$4,'State Zip Codes'!$R$3,IF(G7302&lt;='State Zip Codes'!$S$4,'State Zip Codes'!$S$3,IF(G7302&lt;='State Zip Codes'!$T$4,'State Zip Codes'!$T$3,"OUT OF TERRITORY"))))),$U$3)</f>
        <v>Zone 5</v>
      </c>
    </row>
    <row r="7303" spans="1:8" x14ac:dyDescent="0.25">
      <c r="A7303" t="s">
        <v>374</v>
      </c>
      <c r="B7303">
        <v>43517</v>
      </c>
      <c r="C7303" t="str">
        <f t="shared" si="114"/>
        <v>43517</v>
      </c>
      <c r="D7303" t="s">
        <v>360</v>
      </c>
      <c r="E7303" t="s">
        <v>2699</v>
      </c>
      <c r="F7303" t="s">
        <v>3938</v>
      </c>
      <c r="G7303" s="144">
        <v>162.79925177999999</v>
      </c>
      <c r="H7303" t="str">
        <f>IF(VLOOKUP(A7303,$J$4:$K$19,2)="Y",IF(G7303&lt;='State Zip Codes'!$P$4,'State Zip Codes'!$P$3,IF(G7303&lt;='State Zip Codes'!$Q$4,'State Zip Codes'!$Q$3,IF(G7303&lt;='State Zip Codes'!$R$4,'State Zip Codes'!$R$3,IF(G7303&lt;='State Zip Codes'!$S$4,'State Zip Codes'!$S$3,IF(G7303&lt;='State Zip Codes'!$T$4,'State Zip Codes'!$T$3,"OUT OF TERRITORY"))))),$U$3)</f>
        <v>Zone 5</v>
      </c>
    </row>
    <row r="7304" spans="1:8" x14ac:dyDescent="0.25">
      <c r="A7304" t="s">
        <v>374</v>
      </c>
      <c r="B7304">
        <v>44865</v>
      </c>
      <c r="C7304" t="str">
        <f t="shared" si="114"/>
        <v>44865</v>
      </c>
      <c r="D7304" t="s">
        <v>360</v>
      </c>
      <c r="E7304" t="s">
        <v>4906</v>
      </c>
      <c r="F7304" t="s">
        <v>2162</v>
      </c>
      <c r="G7304" s="144">
        <v>162.79925177999999</v>
      </c>
      <c r="H7304" t="str">
        <f>IF(VLOOKUP(A7304,$J$4:$K$19,2)="Y",IF(G7304&lt;='State Zip Codes'!$P$4,'State Zip Codes'!$P$3,IF(G7304&lt;='State Zip Codes'!$Q$4,'State Zip Codes'!$Q$3,IF(G7304&lt;='State Zip Codes'!$R$4,'State Zip Codes'!$R$3,IF(G7304&lt;='State Zip Codes'!$S$4,'State Zip Codes'!$S$3,IF(G7304&lt;='State Zip Codes'!$T$4,'State Zip Codes'!$T$3,"OUT OF TERRITORY"))))),$U$3)</f>
        <v>Zone 5</v>
      </c>
    </row>
    <row r="7305" spans="1:8" x14ac:dyDescent="0.25">
      <c r="A7305" t="s">
        <v>374</v>
      </c>
      <c r="B7305">
        <v>45744</v>
      </c>
      <c r="C7305" t="str">
        <f t="shared" si="114"/>
        <v>45744</v>
      </c>
      <c r="D7305" t="s">
        <v>360</v>
      </c>
      <c r="E7305" t="s">
        <v>510</v>
      </c>
      <c r="F7305" t="s">
        <v>2898</v>
      </c>
      <c r="G7305" s="144">
        <v>163.42062296999998</v>
      </c>
      <c r="H7305" t="str">
        <f>IF(VLOOKUP(A7305,$J$4:$K$19,2)="Y",IF(G7305&lt;='State Zip Codes'!$P$4,'State Zip Codes'!$P$3,IF(G7305&lt;='State Zip Codes'!$Q$4,'State Zip Codes'!$Q$3,IF(G7305&lt;='State Zip Codes'!$R$4,'State Zip Codes'!$R$3,IF(G7305&lt;='State Zip Codes'!$S$4,'State Zip Codes'!$S$3,IF(G7305&lt;='State Zip Codes'!$T$4,'State Zip Codes'!$T$3,"OUT OF TERRITORY"))))),$U$3)</f>
        <v>Zone 5</v>
      </c>
    </row>
    <row r="7306" spans="1:8" x14ac:dyDescent="0.25">
      <c r="A7306" t="s">
        <v>374</v>
      </c>
      <c r="B7306">
        <v>43812</v>
      </c>
      <c r="C7306" t="str">
        <f t="shared" si="114"/>
        <v>43812</v>
      </c>
      <c r="D7306" t="s">
        <v>360</v>
      </c>
      <c r="E7306" t="s">
        <v>4874</v>
      </c>
      <c r="F7306" t="s">
        <v>4874</v>
      </c>
      <c r="G7306" s="144">
        <v>163.42062296999998</v>
      </c>
      <c r="H7306" t="str">
        <f>IF(VLOOKUP(A7306,$J$4:$K$19,2)="Y",IF(G7306&lt;='State Zip Codes'!$P$4,'State Zip Codes'!$P$3,IF(G7306&lt;='State Zip Codes'!$Q$4,'State Zip Codes'!$Q$3,IF(G7306&lt;='State Zip Codes'!$R$4,'State Zip Codes'!$R$3,IF(G7306&lt;='State Zip Codes'!$S$4,'State Zip Codes'!$S$3,IF(G7306&lt;='State Zip Codes'!$T$4,'State Zip Codes'!$T$3,"OUT OF TERRITORY"))))),$U$3)</f>
        <v>Zone 5</v>
      </c>
    </row>
    <row r="7307" spans="1:8" x14ac:dyDescent="0.25">
      <c r="A7307" t="s">
        <v>374</v>
      </c>
      <c r="B7307">
        <v>43506</v>
      </c>
      <c r="C7307" t="str">
        <f t="shared" si="114"/>
        <v>43506</v>
      </c>
      <c r="D7307" t="s">
        <v>360</v>
      </c>
      <c r="E7307" t="s">
        <v>2699</v>
      </c>
      <c r="F7307" t="s">
        <v>4907</v>
      </c>
      <c r="G7307" s="144">
        <v>163.42062296999998</v>
      </c>
      <c r="H7307" t="str">
        <f>IF(VLOOKUP(A7307,$J$4:$K$19,2)="Y",IF(G7307&lt;='State Zip Codes'!$P$4,'State Zip Codes'!$P$3,IF(G7307&lt;='State Zip Codes'!$Q$4,'State Zip Codes'!$Q$3,IF(G7307&lt;='State Zip Codes'!$R$4,'State Zip Codes'!$R$3,IF(G7307&lt;='State Zip Codes'!$S$4,'State Zip Codes'!$S$3,IF(G7307&lt;='State Zip Codes'!$T$4,'State Zip Codes'!$T$3,"OUT OF TERRITORY"))))),$U$3)</f>
        <v>Zone 5</v>
      </c>
    </row>
    <row r="7308" spans="1:8" x14ac:dyDescent="0.25">
      <c r="A7308" t="s">
        <v>374</v>
      </c>
      <c r="B7308">
        <v>44867</v>
      </c>
      <c r="C7308" t="str">
        <f t="shared" si="114"/>
        <v>44867</v>
      </c>
      <c r="D7308" t="s">
        <v>360</v>
      </c>
      <c r="E7308" t="s">
        <v>1652</v>
      </c>
      <c r="F7308" t="s">
        <v>4908</v>
      </c>
      <c r="G7308" s="144">
        <v>164.04199416</v>
      </c>
      <c r="H7308" t="str">
        <f>IF(VLOOKUP(A7308,$J$4:$K$19,2)="Y",IF(G7308&lt;='State Zip Codes'!$P$4,'State Zip Codes'!$P$3,IF(G7308&lt;='State Zip Codes'!$Q$4,'State Zip Codes'!$Q$3,IF(G7308&lt;='State Zip Codes'!$R$4,'State Zip Codes'!$R$3,IF(G7308&lt;='State Zip Codes'!$S$4,'State Zip Codes'!$S$3,IF(G7308&lt;='State Zip Codes'!$T$4,'State Zip Codes'!$T$3,"OUT OF TERRITORY"))))),$U$3)</f>
        <v>Zone 5</v>
      </c>
    </row>
    <row r="7309" spans="1:8" x14ac:dyDescent="0.25">
      <c r="A7309" t="s">
        <v>374</v>
      </c>
      <c r="B7309">
        <v>43403</v>
      </c>
      <c r="C7309" t="str">
        <f t="shared" si="114"/>
        <v>43403</v>
      </c>
      <c r="D7309" t="s">
        <v>360</v>
      </c>
      <c r="E7309" t="s">
        <v>4872</v>
      </c>
      <c r="F7309" t="s">
        <v>898</v>
      </c>
      <c r="G7309" s="144">
        <v>164.04199416</v>
      </c>
      <c r="H7309" t="str">
        <f>IF(VLOOKUP(A7309,$J$4:$K$19,2)="Y",IF(G7309&lt;='State Zip Codes'!$P$4,'State Zip Codes'!$P$3,IF(G7309&lt;='State Zip Codes'!$Q$4,'State Zip Codes'!$Q$3,IF(G7309&lt;='State Zip Codes'!$R$4,'State Zip Codes'!$R$3,IF(G7309&lt;='State Zip Codes'!$S$4,'State Zip Codes'!$S$3,IF(G7309&lt;='State Zip Codes'!$T$4,'State Zip Codes'!$T$3,"OUT OF TERRITORY"))))),$U$3)</f>
        <v>Zone 5</v>
      </c>
    </row>
    <row r="7310" spans="1:8" x14ac:dyDescent="0.25">
      <c r="A7310" t="s">
        <v>374</v>
      </c>
      <c r="B7310">
        <v>43522</v>
      </c>
      <c r="C7310" t="str">
        <f t="shared" si="114"/>
        <v>43522</v>
      </c>
      <c r="D7310" t="s">
        <v>360</v>
      </c>
      <c r="E7310" t="s">
        <v>4872</v>
      </c>
      <c r="F7310" t="s">
        <v>3929</v>
      </c>
      <c r="G7310" s="144">
        <v>164.04199416</v>
      </c>
      <c r="H7310" t="str">
        <f>IF(VLOOKUP(A7310,$J$4:$K$19,2)="Y",IF(G7310&lt;='State Zip Codes'!$P$4,'State Zip Codes'!$P$3,IF(G7310&lt;='State Zip Codes'!$Q$4,'State Zip Codes'!$Q$3,IF(G7310&lt;='State Zip Codes'!$R$4,'State Zip Codes'!$R$3,IF(G7310&lt;='State Zip Codes'!$S$4,'State Zip Codes'!$S$3,IF(G7310&lt;='State Zip Codes'!$T$4,'State Zip Codes'!$T$3,"OUT OF TERRITORY"))))),$U$3)</f>
        <v>Zone 5</v>
      </c>
    </row>
    <row r="7311" spans="1:8" x14ac:dyDescent="0.25">
      <c r="A7311" t="s">
        <v>374</v>
      </c>
      <c r="B7311">
        <v>44888</v>
      </c>
      <c r="C7311" t="str">
        <f t="shared" si="114"/>
        <v>44888</v>
      </c>
      <c r="D7311" t="s">
        <v>360</v>
      </c>
      <c r="E7311" t="s">
        <v>4906</v>
      </c>
      <c r="F7311" t="s">
        <v>4293</v>
      </c>
      <c r="G7311" s="144">
        <v>164.66336534999999</v>
      </c>
      <c r="H7311" t="str">
        <f>IF(VLOOKUP(A7311,$J$4:$K$19,2)="Y",IF(G7311&lt;='State Zip Codes'!$P$4,'State Zip Codes'!$P$3,IF(G7311&lt;='State Zip Codes'!$Q$4,'State Zip Codes'!$Q$3,IF(G7311&lt;='State Zip Codes'!$R$4,'State Zip Codes'!$R$3,IF(G7311&lt;='State Zip Codes'!$S$4,'State Zip Codes'!$S$3,IF(G7311&lt;='State Zip Codes'!$T$4,'State Zip Codes'!$T$3,"OUT OF TERRITORY"))))),$U$3)</f>
        <v>Zone 5</v>
      </c>
    </row>
    <row r="7312" spans="1:8" x14ac:dyDescent="0.25">
      <c r="A7312" t="s">
        <v>374</v>
      </c>
      <c r="B7312">
        <v>43402</v>
      </c>
      <c r="C7312" t="str">
        <f t="shared" si="114"/>
        <v>43402</v>
      </c>
      <c r="D7312" t="s">
        <v>360</v>
      </c>
      <c r="E7312" t="s">
        <v>4872</v>
      </c>
      <c r="F7312" t="s">
        <v>898</v>
      </c>
      <c r="G7312" s="144">
        <v>164.66336534999999</v>
      </c>
      <c r="H7312" t="str">
        <f>IF(VLOOKUP(A7312,$J$4:$K$19,2)="Y",IF(G7312&lt;='State Zip Codes'!$P$4,'State Zip Codes'!$P$3,IF(G7312&lt;='State Zip Codes'!$Q$4,'State Zip Codes'!$Q$3,IF(G7312&lt;='State Zip Codes'!$R$4,'State Zip Codes'!$R$3,IF(G7312&lt;='State Zip Codes'!$S$4,'State Zip Codes'!$S$3,IF(G7312&lt;='State Zip Codes'!$T$4,'State Zip Codes'!$T$3,"OUT OF TERRITORY"))))),$U$3)</f>
        <v>Zone 5</v>
      </c>
    </row>
    <row r="7313" spans="1:8" x14ac:dyDescent="0.25">
      <c r="A7313" t="s">
        <v>374</v>
      </c>
      <c r="B7313">
        <v>43407</v>
      </c>
      <c r="C7313" t="str">
        <f t="shared" si="114"/>
        <v>43407</v>
      </c>
      <c r="D7313" t="s">
        <v>360</v>
      </c>
      <c r="E7313" t="s">
        <v>4909</v>
      </c>
      <c r="F7313" t="s">
        <v>4910</v>
      </c>
      <c r="G7313" s="144">
        <v>164.66336534999999</v>
      </c>
      <c r="H7313" t="str">
        <f>IF(VLOOKUP(A7313,$J$4:$K$19,2)="Y",IF(G7313&lt;='State Zip Codes'!$P$4,'State Zip Codes'!$P$3,IF(G7313&lt;='State Zip Codes'!$Q$4,'State Zip Codes'!$Q$3,IF(G7313&lt;='State Zip Codes'!$R$4,'State Zip Codes'!$R$3,IF(G7313&lt;='State Zip Codes'!$S$4,'State Zip Codes'!$S$3,IF(G7313&lt;='State Zip Codes'!$T$4,'State Zip Codes'!$T$3,"OUT OF TERRITORY"))))),$U$3)</f>
        <v>Zone 5</v>
      </c>
    </row>
    <row r="7314" spans="1:8" x14ac:dyDescent="0.25">
      <c r="A7314" t="s">
        <v>374</v>
      </c>
      <c r="B7314">
        <v>43406</v>
      </c>
      <c r="C7314" t="str">
        <f t="shared" si="114"/>
        <v>43406</v>
      </c>
      <c r="D7314" t="s">
        <v>360</v>
      </c>
      <c r="E7314" t="s">
        <v>4872</v>
      </c>
      <c r="F7314" t="s">
        <v>4911</v>
      </c>
      <c r="G7314" s="144">
        <v>164.66336534999999</v>
      </c>
      <c r="H7314" t="str">
        <f>IF(VLOOKUP(A7314,$J$4:$K$19,2)="Y",IF(G7314&lt;='State Zip Codes'!$P$4,'State Zip Codes'!$P$3,IF(G7314&lt;='State Zip Codes'!$Q$4,'State Zip Codes'!$Q$3,IF(G7314&lt;='State Zip Codes'!$R$4,'State Zip Codes'!$R$3,IF(G7314&lt;='State Zip Codes'!$S$4,'State Zip Codes'!$S$3,IF(G7314&lt;='State Zip Codes'!$T$4,'State Zip Codes'!$T$3,"OUT OF TERRITORY"))))),$U$3)</f>
        <v>Zone 5</v>
      </c>
    </row>
    <row r="7315" spans="1:8" x14ac:dyDescent="0.25">
      <c r="A7315" t="s">
        <v>374</v>
      </c>
      <c r="B7315">
        <v>43532</v>
      </c>
      <c r="C7315" t="str">
        <f t="shared" si="114"/>
        <v>43532</v>
      </c>
      <c r="D7315" t="s">
        <v>360</v>
      </c>
      <c r="E7315" t="s">
        <v>1791</v>
      </c>
      <c r="F7315" t="s">
        <v>2733</v>
      </c>
      <c r="G7315" s="144">
        <v>164.66336534999999</v>
      </c>
      <c r="H7315" t="str">
        <f>IF(VLOOKUP(A7315,$J$4:$K$19,2)="Y",IF(G7315&lt;='State Zip Codes'!$P$4,'State Zip Codes'!$P$3,IF(G7315&lt;='State Zip Codes'!$Q$4,'State Zip Codes'!$Q$3,IF(G7315&lt;='State Zip Codes'!$R$4,'State Zip Codes'!$R$3,IF(G7315&lt;='State Zip Codes'!$S$4,'State Zip Codes'!$S$3,IF(G7315&lt;='State Zip Codes'!$T$4,'State Zip Codes'!$T$3,"OUT OF TERRITORY"))))),$U$3)</f>
        <v>Zone 5</v>
      </c>
    </row>
    <row r="7316" spans="1:8" x14ac:dyDescent="0.25">
      <c r="A7316" t="s">
        <v>374</v>
      </c>
      <c r="B7316">
        <v>44638</v>
      </c>
      <c r="C7316" t="str">
        <f t="shared" si="114"/>
        <v>44638</v>
      </c>
      <c r="D7316" t="s">
        <v>360</v>
      </c>
      <c r="E7316" t="s">
        <v>1149</v>
      </c>
      <c r="F7316" t="s">
        <v>2892</v>
      </c>
      <c r="G7316" s="144">
        <v>165.28473653999998</v>
      </c>
      <c r="H7316" t="str">
        <f>IF(VLOOKUP(A7316,$J$4:$K$19,2)="Y",IF(G7316&lt;='State Zip Codes'!$P$4,'State Zip Codes'!$P$3,IF(G7316&lt;='State Zip Codes'!$Q$4,'State Zip Codes'!$Q$3,IF(G7316&lt;='State Zip Codes'!$R$4,'State Zip Codes'!$R$3,IF(G7316&lt;='State Zip Codes'!$S$4,'State Zip Codes'!$S$3,IF(G7316&lt;='State Zip Codes'!$T$4,'State Zip Codes'!$T$3,"OUT OF TERRITORY"))))),$U$3)</f>
        <v>Zone 5</v>
      </c>
    </row>
    <row r="7317" spans="1:8" x14ac:dyDescent="0.25">
      <c r="A7317" t="s">
        <v>374</v>
      </c>
      <c r="B7317">
        <v>43557</v>
      </c>
      <c r="C7317" t="str">
        <f t="shared" si="114"/>
        <v>43557</v>
      </c>
      <c r="D7317" t="s">
        <v>360</v>
      </c>
      <c r="E7317" t="s">
        <v>2699</v>
      </c>
      <c r="F7317" t="s">
        <v>4912</v>
      </c>
      <c r="G7317" s="144">
        <v>165.28473653999998</v>
      </c>
      <c r="H7317" t="str">
        <f>IF(VLOOKUP(A7317,$J$4:$K$19,2)="Y",IF(G7317&lt;='State Zip Codes'!$P$4,'State Zip Codes'!$P$3,IF(G7317&lt;='State Zip Codes'!$Q$4,'State Zip Codes'!$Q$3,IF(G7317&lt;='State Zip Codes'!$R$4,'State Zip Codes'!$R$3,IF(G7317&lt;='State Zip Codes'!$S$4,'State Zip Codes'!$S$3,IF(G7317&lt;='State Zip Codes'!$T$4,'State Zip Codes'!$T$3,"OUT OF TERRITORY"))))),$U$3)</f>
        <v>Zone 5</v>
      </c>
    </row>
    <row r="7318" spans="1:8" x14ac:dyDescent="0.25">
      <c r="A7318" t="s">
        <v>374</v>
      </c>
      <c r="B7318">
        <v>44611</v>
      </c>
      <c r="C7318" t="str">
        <f t="shared" si="114"/>
        <v>44611</v>
      </c>
      <c r="D7318" t="s">
        <v>360</v>
      </c>
      <c r="E7318" t="s">
        <v>1149</v>
      </c>
      <c r="F7318" t="s">
        <v>4913</v>
      </c>
      <c r="G7318" s="144">
        <v>165.28473653999998</v>
      </c>
      <c r="H7318" t="str">
        <f>IF(VLOOKUP(A7318,$J$4:$K$19,2)="Y",IF(G7318&lt;='State Zip Codes'!$P$4,'State Zip Codes'!$P$3,IF(G7318&lt;='State Zip Codes'!$Q$4,'State Zip Codes'!$Q$3,IF(G7318&lt;='State Zip Codes'!$R$4,'State Zip Codes'!$R$3,IF(G7318&lt;='State Zip Codes'!$S$4,'State Zip Codes'!$S$3,IF(G7318&lt;='State Zip Codes'!$T$4,'State Zip Codes'!$T$3,"OUT OF TERRITORY"))))),$U$3)</f>
        <v>Zone 5</v>
      </c>
    </row>
    <row r="7319" spans="1:8" x14ac:dyDescent="0.25">
      <c r="A7319" t="s">
        <v>374</v>
      </c>
      <c r="B7319">
        <v>44878</v>
      </c>
      <c r="C7319" t="str">
        <f t="shared" si="114"/>
        <v>44878</v>
      </c>
      <c r="D7319" t="s">
        <v>360</v>
      </c>
      <c r="E7319" t="s">
        <v>2205</v>
      </c>
      <c r="F7319" t="s">
        <v>4505</v>
      </c>
      <c r="G7319" s="144">
        <v>165.28473653999998</v>
      </c>
      <c r="H7319" t="str">
        <f>IF(VLOOKUP(A7319,$J$4:$K$19,2)="Y",IF(G7319&lt;='State Zip Codes'!$P$4,'State Zip Codes'!$P$3,IF(G7319&lt;='State Zip Codes'!$Q$4,'State Zip Codes'!$Q$3,IF(G7319&lt;='State Zip Codes'!$R$4,'State Zip Codes'!$R$3,IF(G7319&lt;='State Zip Codes'!$S$4,'State Zip Codes'!$S$3,IF(G7319&lt;='State Zip Codes'!$T$4,'State Zip Codes'!$T$3,"OUT OF TERRITORY"))))),$U$3)</f>
        <v>Zone 5</v>
      </c>
    </row>
    <row r="7320" spans="1:8" x14ac:dyDescent="0.25">
      <c r="A7320" t="s">
        <v>374</v>
      </c>
      <c r="B7320">
        <v>45727</v>
      </c>
      <c r="C7320" t="str">
        <f t="shared" si="114"/>
        <v>45727</v>
      </c>
      <c r="D7320" t="s">
        <v>360</v>
      </c>
      <c r="E7320" t="s">
        <v>2235</v>
      </c>
      <c r="F7320" t="s">
        <v>4914</v>
      </c>
      <c r="G7320" s="144">
        <v>165.28473653999998</v>
      </c>
      <c r="H7320" t="str">
        <f>IF(VLOOKUP(A7320,$J$4:$K$19,2)="Y",IF(G7320&lt;='State Zip Codes'!$P$4,'State Zip Codes'!$P$3,IF(G7320&lt;='State Zip Codes'!$Q$4,'State Zip Codes'!$Q$3,IF(G7320&lt;='State Zip Codes'!$R$4,'State Zip Codes'!$R$3,IF(G7320&lt;='State Zip Codes'!$S$4,'State Zip Codes'!$S$3,IF(G7320&lt;='State Zip Codes'!$T$4,'State Zip Codes'!$T$3,"OUT OF TERRITORY"))))),$U$3)</f>
        <v>Zone 5</v>
      </c>
    </row>
    <row r="7321" spans="1:8" x14ac:dyDescent="0.25">
      <c r="A7321" t="s">
        <v>374</v>
      </c>
      <c r="B7321">
        <v>43435</v>
      </c>
      <c r="C7321" t="str">
        <f t="shared" si="114"/>
        <v>43435</v>
      </c>
      <c r="D7321" t="s">
        <v>360</v>
      </c>
      <c r="E7321" t="s">
        <v>4909</v>
      </c>
      <c r="F7321" t="s">
        <v>4915</v>
      </c>
      <c r="G7321" s="144">
        <v>166.52747891999999</v>
      </c>
      <c r="H7321" t="str">
        <f>IF(VLOOKUP(A7321,$J$4:$K$19,2)="Y",IF(G7321&lt;='State Zip Codes'!$P$4,'State Zip Codes'!$P$3,IF(G7321&lt;='State Zip Codes'!$Q$4,'State Zip Codes'!$Q$3,IF(G7321&lt;='State Zip Codes'!$R$4,'State Zip Codes'!$R$3,IF(G7321&lt;='State Zip Codes'!$S$4,'State Zip Codes'!$S$3,IF(G7321&lt;='State Zip Codes'!$T$4,'State Zip Codes'!$T$3,"OUT OF TERRITORY"))))),$U$3)</f>
        <v>Zone 5</v>
      </c>
    </row>
    <row r="7322" spans="1:8" x14ac:dyDescent="0.25">
      <c r="A7322" t="s">
        <v>374</v>
      </c>
      <c r="B7322">
        <v>44890</v>
      </c>
      <c r="C7322" t="str">
        <f t="shared" si="114"/>
        <v>44890</v>
      </c>
      <c r="D7322" t="s">
        <v>360</v>
      </c>
      <c r="E7322" t="s">
        <v>4906</v>
      </c>
      <c r="F7322" t="s">
        <v>4293</v>
      </c>
      <c r="G7322" s="144">
        <v>166.52747891999999</v>
      </c>
      <c r="H7322" t="str">
        <f>IF(VLOOKUP(A7322,$J$4:$K$19,2)="Y",IF(G7322&lt;='State Zip Codes'!$P$4,'State Zip Codes'!$P$3,IF(G7322&lt;='State Zip Codes'!$Q$4,'State Zip Codes'!$Q$3,IF(G7322&lt;='State Zip Codes'!$R$4,'State Zip Codes'!$R$3,IF(G7322&lt;='State Zip Codes'!$S$4,'State Zip Codes'!$S$3,IF(G7322&lt;='State Zip Codes'!$T$4,'State Zip Codes'!$T$3,"OUT OF TERRITORY"))))),$U$3)</f>
        <v>Zone 5</v>
      </c>
    </row>
    <row r="7323" spans="1:8" x14ac:dyDescent="0.25">
      <c r="A7323" t="s">
        <v>374</v>
      </c>
      <c r="B7323">
        <v>45750</v>
      </c>
      <c r="C7323" t="str">
        <f t="shared" si="114"/>
        <v>45750</v>
      </c>
      <c r="D7323" t="s">
        <v>360</v>
      </c>
      <c r="E7323" t="s">
        <v>510</v>
      </c>
      <c r="F7323" t="s">
        <v>2064</v>
      </c>
      <c r="G7323" s="144">
        <v>166.52747891999999</v>
      </c>
      <c r="H7323" t="str">
        <f>IF(VLOOKUP(A7323,$J$4:$K$19,2)="Y",IF(G7323&lt;='State Zip Codes'!$P$4,'State Zip Codes'!$P$3,IF(G7323&lt;='State Zip Codes'!$Q$4,'State Zip Codes'!$Q$3,IF(G7323&lt;='State Zip Codes'!$R$4,'State Zip Codes'!$R$3,IF(G7323&lt;='State Zip Codes'!$S$4,'State Zip Codes'!$S$3,IF(G7323&lt;='State Zip Codes'!$T$4,'State Zip Codes'!$T$3,"OUT OF TERRITORY"))))),$U$3)</f>
        <v>Zone 5</v>
      </c>
    </row>
    <row r="7324" spans="1:8" x14ac:dyDescent="0.25">
      <c r="A7324" t="s">
        <v>374</v>
      </c>
      <c r="B7324">
        <v>43724</v>
      </c>
      <c r="C7324" t="str">
        <f t="shared" si="114"/>
        <v>43724</v>
      </c>
      <c r="D7324" t="s">
        <v>360</v>
      </c>
      <c r="E7324" t="s">
        <v>2235</v>
      </c>
      <c r="F7324" t="s">
        <v>1332</v>
      </c>
      <c r="G7324" s="144">
        <v>167.14885010999998</v>
      </c>
      <c r="H7324" t="str">
        <f>IF(VLOOKUP(A7324,$J$4:$K$19,2)="Y",IF(G7324&lt;='State Zip Codes'!$P$4,'State Zip Codes'!$P$3,IF(G7324&lt;='State Zip Codes'!$Q$4,'State Zip Codes'!$Q$3,IF(G7324&lt;='State Zip Codes'!$R$4,'State Zip Codes'!$R$3,IF(G7324&lt;='State Zip Codes'!$S$4,'State Zip Codes'!$S$3,IF(G7324&lt;='State Zip Codes'!$T$4,'State Zip Codes'!$T$3,"OUT OF TERRITORY"))))),$U$3)</f>
        <v>Zone 5</v>
      </c>
    </row>
    <row r="7325" spans="1:8" x14ac:dyDescent="0.25">
      <c r="A7325" t="s">
        <v>374</v>
      </c>
      <c r="B7325">
        <v>45746</v>
      </c>
      <c r="C7325" t="str">
        <f t="shared" si="114"/>
        <v>45746</v>
      </c>
      <c r="D7325" t="s">
        <v>360</v>
      </c>
      <c r="E7325" t="s">
        <v>510</v>
      </c>
      <c r="F7325" t="s">
        <v>4916</v>
      </c>
      <c r="G7325" s="144">
        <v>167.14885010999998</v>
      </c>
      <c r="H7325" t="str">
        <f>IF(VLOOKUP(A7325,$J$4:$K$19,2)="Y",IF(G7325&lt;='State Zip Codes'!$P$4,'State Zip Codes'!$P$3,IF(G7325&lt;='State Zip Codes'!$Q$4,'State Zip Codes'!$Q$3,IF(G7325&lt;='State Zip Codes'!$R$4,'State Zip Codes'!$R$3,IF(G7325&lt;='State Zip Codes'!$S$4,'State Zip Codes'!$S$3,IF(G7325&lt;='State Zip Codes'!$T$4,'State Zip Codes'!$T$3,"OUT OF TERRITORY"))))),$U$3)</f>
        <v>Zone 5</v>
      </c>
    </row>
    <row r="7326" spans="1:8" x14ac:dyDescent="0.25">
      <c r="A7326" t="s">
        <v>374</v>
      </c>
      <c r="B7326">
        <v>44836</v>
      </c>
      <c r="C7326" t="str">
        <f t="shared" si="114"/>
        <v>44836</v>
      </c>
      <c r="D7326" t="s">
        <v>360</v>
      </c>
      <c r="E7326" t="s">
        <v>1652</v>
      </c>
      <c r="F7326" t="s">
        <v>4917</v>
      </c>
      <c r="G7326" s="144">
        <v>167.14885010999998</v>
      </c>
      <c r="H7326" t="str">
        <f>IF(VLOOKUP(A7326,$J$4:$K$19,2)="Y",IF(G7326&lt;='State Zip Codes'!$P$4,'State Zip Codes'!$P$3,IF(G7326&lt;='State Zip Codes'!$Q$4,'State Zip Codes'!$Q$3,IF(G7326&lt;='State Zip Codes'!$R$4,'State Zip Codes'!$R$3,IF(G7326&lt;='State Zip Codes'!$S$4,'State Zip Codes'!$S$3,IF(G7326&lt;='State Zip Codes'!$T$4,'State Zip Codes'!$T$3,"OUT OF TERRITORY"))))),$U$3)</f>
        <v>Zone 5</v>
      </c>
    </row>
    <row r="7327" spans="1:8" x14ac:dyDescent="0.25">
      <c r="A7327" t="s">
        <v>374</v>
      </c>
      <c r="B7327">
        <v>43772</v>
      </c>
      <c r="C7327" t="str">
        <f t="shared" si="114"/>
        <v>43772</v>
      </c>
      <c r="D7327" t="s">
        <v>360</v>
      </c>
      <c r="E7327" t="s">
        <v>4903</v>
      </c>
      <c r="F7327" t="s">
        <v>4918</v>
      </c>
      <c r="G7327" s="144">
        <v>167.7702213</v>
      </c>
      <c r="H7327" t="str">
        <f>IF(VLOOKUP(A7327,$J$4:$K$19,2)="Y",IF(G7327&lt;='State Zip Codes'!$P$4,'State Zip Codes'!$P$3,IF(G7327&lt;='State Zip Codes'!$Q$4,'State Zip Codes'!$Q$3,IF(G7327&lt;='State Zip Codes'!$R$4,'State Zip Codes'!$R$3,IF(G7327&lt;='State Zip Codes'!$S$4,'State Zip Codes'!$S$3,IF(G7327&lt;='State Zip Codes'!$T$4,'State Zip Codes'!$T$3,"OUT OF TERRITORY"))))),$U$3)</f>
        <v>Zone 5</v>
      </c>
    </row>
    <row r="7328" spans="1:8" x14ac:dyDescent="0.25">
      <c r="A7328" t="s">
        <v>374</v>
      </c>
      <c r="B7328">
        <v>43450</v>
      </c>
      <c r="C7328" t="str">
        <f t="shared" si="114"/>
        <v>43450</v>
      </c>
      <c r="D7328" t="s">
        <v>360</v>
      </c>
      <c r="E7328" t="s">
        <v>4872</v>
      </c>
      <c r="F7328" t="s">
        <v>4919</v>
      </c>
      <c r="G7328" s="144">
        <v>167.7702213</v>
      </c>
      <c r="H7328" t="str">
        <f>IF(VLOOKUP(A7328,$J$4:$K$19,2)="Y",IF(G7328&lt;='State Zip Codes'!$P$4,'State Zip Codes'!$P$3,IF(G7328&lt;='State Zip Codes'!$Q$4,'State Zip Codes'!$Q$3,IF(G7328&lt;='State Zip Codes'!$R$4,'State Zip Codes'!$R$3,IF(G7328&lt;='State Zip Codes'!$S$4,'State Zip Codes'!$S$3,IF(G7328&lt;='State Zip Codes'!$T$4,'State Zip Codes'!$T$3,"OUT OF TERRITORY"))))),$U$3)</f>
        <v>Zone 5</v>
      </c>
    </row>
    <row r="7329" spans="1:8" x14ac:dyDescent="0.25">
      <c r="A7329" t="s">
        <v>374</v>
      </c>
      <c r="B7329">
        <v>43845</v>
      </c>
      <c r="C7329" t="str">
        <f t="shared" si="114"/>
        <v>43845</v>
      </c>
      <c r="D7329" t="s">
        <v>360</v>
      </c>
      <c r="E7329" t="s">
        <v>4874</v>
      </c>
      <c r="F7329" t="s">
        <v>2641</v>
      </c>
      <c r="G7329" s="144">
        <v>167.7702213</v>
      </c>
      <c r="H7329" t="str">
        <f>IF(VLOOKUP(A7329,$J$4:$K$19,2)="Y",IF(G7329&lt;='State Zip Codes'!$P$4,'State Zip Codes'!$P$3,IF(G7329&lt;='State Zip Codes'!$Q$4,'State Zip Codes'!$Q$3,IF(G7329&lt;='State Zip Codes'!$R$4,'State Zip Codes'!$R$3,IF(G7329&lt;='State Zip Codes'!$S$4,'State Zip Codes'!$S$3,IF(G7329&lt;='State Zip Codes'!$T$4,'State Zip Codes'!$T$3,"OUT OF TERRITORY"))))),$U$3)</f>
        <v>Zone 5</v>
      </c>
    </row>
    <row r="7330" spans="1:8" x14ac:dyDescent="0.25">
      <c r="A7330" t="s">
        <v>374</v>
      </c>
      <c r="B7330">
        <v>44805</v>
      </c>
      <c r="C7330" t="str">
        <f t="shared" si="114"/>
        <v>44805</v>
      </c>
      <c r="D7330" t="s">
        <v>360</v>
      </c>
      <c r="E7330" t="s">
        <v>2119</v>
      </c>
      <c r="F7330" t="s">
        <v>2119</v>
      </c>
      <c r="G7330" s="144">
        <v>168.39159248999999</v>
      </c>
      <c r="H7330" t="str">
        <f>IF(VLOOKUP(A7330,$J$4:$K$19,2)="Y",IF(G7330&lt;='State Zip Codes'!$P$4,'State Zip Codes'!$P$3,IF(G7330&lt;='State Zip Codes'!$Q$4,'State Zip Codes'!$Q$3,IF(G7330&lt;='State Zip Codes'!$R$4,'State Zip Codes'!$R$3,IF(G7330&lt;='State Zip Codes'!$S$4,'State Zip Codes'!$S$3,IF(G7330&lt;='State Zip Codes'!$T$4,'State Zip Codes'!$T$3,"OUT OF TERRITORY"))))),$U$3)</f>
        <v>Zone 5</v>
      </c>
    </row>
    <row r="7331" spans="1:8" x14ac:dyDescent="0.25">
      <c r="A7331" t="s">
        <v>374</v>
      </c>
      <c r="B7331">
        <v>43502</v>
      </c>
      <c r="C7331" t="str">
        <f t="shared" si="114"/>
        <v>43502</v>
      </c>
      <c r="D7331" t="s">
        <v>360</v>
      </c>
      <c r="E7331" t="s">
        <v>1879</v>
      </c>
      <c r="F7331" t="s">
        <v>4920</v>
      </c>
      <c r="G7331" s="144">
        <v>169.01296367999998</v>
      </c>
      <c r="H7331" t="str">
        <f>IF(VLOOKUP(A7331,$J$4:$K$19,2)="Y",IF(G7331&lt;='State Zip Codes'!$P$4,'State Zip Codes'!$P$3,IF(G7331&lt;='State Zip Codes'!$Q$4,'State Zip Codes'!$Q$3,IF(G7331&lt;='State Zip Codes'!$R$4,'State Zip Codes'!$R$3,IF(G7331&lt;='State Zip Codes'!$S$4,'State Zip Codes'!$S$3,IF(G7331&lt;='State Zip Codes'!$T$4,'State Zip Codes'!$T$3,"OUT OF TERRITORY"))))),$U$3)</f>
        <v>Zone 5</v>
      </c>
    </row>
    <row r="7332" spans="1:8" x14ac:dyDescent="0.25">
      <c r="A7332" t="s">
        <v>374</v>
      </c>
      <c r="B7332">
        <v>44837</v>
      </c>
      <c r="C7332" t="str">
        <f t="shared" si="114"/>
        <v>44837</v>
      </c>
      <c r="D7332" t="s">
        <v>360</v>
      </c>
      <c r="E7332" t="s">
        <v>4906</v>
      </c>
      <c r="F7332" t="s">
        <v>4921</v>
      </c>
      <c r="G7332" s="144">
        <v>169.01296367999998</v>
      </c>
      <c r="H7332" t="str">
        <f>IF(VLOOKUP(A7332,$J$4:$K$19,2)="Y",IF(G7332&lt;='State Zip Codes'!$P$4,'State Zip Codes'!$P$3,IF(G7332&lt;='State Zip Codes'!$Q$4,'State Zip Codes'!$Q$3,IF(G7332&lt;='State Zip Codes'!$R$4,'State Zip Codes'!$R$3,IF(G7332&lt;='State Zip Codes'!$S$4,'State Zip Codes'!$S$3,IF(G7332&lt;='State Zip Codes'!$T$4,'State Zip Codes'!$T$3,"OUT OF TERRITORY"))))),$U$3)</f>
        <v>Zone 5</v>
      </c>
    </row>
    <row r="7333" spans="1:8" x14ac:dyDescent="0.25">
      <c r="A7333" t="s">
        <v>374</v>
      </c>
      <c r="B7333">
        <v>43725</v>
      </c>
      <c r="C7333" t="str">
        <f t="shared" si="114"/>
        <v>43725</v>
      </c>
      <c r="D7333" t="s">
        <v>360</v>
      </c>
      <c r="E7333" t="s">
        <v>4903</v>
      </c>
      <c r="F7333" t="s">
        <v>1347</v>
      </c>
      <c r="G7333" s="144">
        <v>169.01296367999998</v>
      </c>
      <c r="H7333" t="str">
        <f>IF(VLOOKUP(A7333,$J$4:$K$19,2)="Y",IF(G7333&lt;='State Zip Codes'!$P$4,'State Zip Codes'!$P$3,IF(G7333&lt;='State Zip Codes'!$Q$4,'State Zip Codes'!$Q$3,IF(G7333&lt;='State Zip Codes'!$R$4,'State Zip Codes'!$R$3,IF(G7333&lt;='State Zip Codes'!$S$4,'State Zip Codes'!$S$3,IF(G7333&lt;='State Zip Codes'!$T$4,'State Zip Codes'!$T$3,"OUT OF TERRITORY"))))),$U$3)</f>
        <v>Zone 5</v>
      </c>
    </row>
    <row r="7334" spans="1:8" x14ac:dyDescent="0.25">
      <c r="A7334" t="s">
        <v>374</v>
      </c>
      <c r="B7334">
        <v>43525</v>
      </c>
      <c r="C7334" t="str">
        <f t="shared" si="114"/>
        <v>43525</v>
      </c>
      <c r="D7334" t="s">
        <v>360</v>
      </c>
      <c r="E7334" t="s">
        <v>4872</v>
      </c>
      <c r="F7334" t="s">
        <v>4922</v>
      </c>
      <c r="G7334" s="144">
        <v>169.01296367999998</v>
      </c>
      <c r="H7334" t="str">
        <f>IF(VLOOKUP(A7334,$J$4:$K$19,2)="Y",IF(G7334&lt;='State Zip Codes'!$P$4,'State Zip Codes'!$P$3,IF(G7334&lt;='State Zip Codes'!$Q$4,'State Zip Codes'!$Q$3,IF(G7334&lt;='State Zip Codes'!$R$4,'State Zip Codes'!$R$3,IF(G7334&lt;='State Zip Codes'!$S$4,'State Zip Codes'!$S$3,IF(G7334&lt;='State Zip Codes'!$T$4,'State Zip Codes'!$T$3,"OUT OF TERRITORY"))))),$U$3)</f>
        <v>Zone 5</v>
      </c>
    </row>
    <row r="7335" spans="1:8" x14ac:dyDescent="0.25">
      <c r="A7335" t="s">
        <v>374</v>
      </c>
      <c r="B7335">
        <v>43723</v>
      </c>
      <c r="C7335" t="str">
        <f t="shared" si="114"/>
        <v>43723</v>
      </c>
      <c r="D7335" t="s">
        <v>360</v>
      </c>
      <c r="E7335" t="s">
        <v>4903</v>
      </c>
      <c r="F7335" t="s">
        <v>4923</v>
      </c>
      <c r="G7335" s="144">
        <v>169.01296367999998</v>
      </c>
      <c r="H7335" t="str">
        <f>IF(VLOOKUP(A7335,$J$4:$K$19,2)="Y",IF(G7335&lt;='State Zip Codes'!$P$4,'State Zip Codes'!$P$3,IF(G7335&lt;='State Zip Codes'!$Q$4,'State Zip Codes'!$Q$3,IF(G7335&lt;='State Zip Codes'!$R$4,'State Zip Codes'!$R$3,IF(G7335&lt;='State Zip Codes'!$S$4,'State Zip Codes'!$S$3,IF(G7335&lt;='State Zip Codes'!$T$4,'State Zip Codes'!$T$3,"OUT OF TERRITORY"))))),$U$3)</f>
        <v>Zone 5</v>
      </c>
    </row>
    <row r="7336" spans="1:8" x14ac:dyDescent="0.25">
      <c r="A7336" t="s">
        <v>374</v>
      </c>
      <c r="B7336">
        <v>43824</v>
      </c>
      <c r="C7336" t="str">
        <f t="shared" si="114"/>
        <v>43824</v>
      </c>
      <c r="D7336" t="s">
        <v>360</v>
      </c>
      <c r="E7336" t="s">
        <v>4874</v>
      </c>
      <c r="F7336" t="s">
        <v>4924</v>
      </c>
      <c r="G7336" s="144">
        <v>170.25570605999999</v>
      </c>
      <c r="H7336" t="str">
        <f>IF(VLOOKUP(A7336,$J$4:$K$19,2)="Y",IF(G7336&lt;='State Zip Codes'!$P$4,'State Zip Codes'!$P$3,IF(G7336&lt;='State Zip Codes'!$Q$4,'State Zip Codes'!$Q$3,IF(G7336&lt;='State Zip Codes'!$R$4,'State Zip Codes'!$R$3,IF(G7336&lt;='State Zip Codes'!$S$4,'State Zip Codes'!$S$3,IF(G7336&lt;='State Zip Codes'!$T$4,'State Zip Codes'!$T$3,"OUT OF TERRITORY"))))),$U$3)</f>
        <v>Zone 5</v>
      </c>
    </row>
    <row r="7337" spans="1:8" x14ac:dyDescent="0.25">
      <c r="A7337" t="s">
        <v>374</v>
      </c>
      <c r="B7337">
        <v>43431</v>
      </c>
      <c r="C7337" t="str">
        <f t="shared" si="114"/>
        <v>43431</v>
      </c>
      <c r="D7337" t="s">
        <v>360</v>
      </c>
      <c r="E7337" t="s">
        <v>4909</v>
      </c>
      <c r="F7337" t="s">
        <v>4925</v>
      </c>
      <c r="G7337" s="144">
        <v>170.25570605999999</v>
      </c>
      <c r="H7337" t="str">
        <f>IF(VLOOKUP(A7337,$J$4:$K$19,2)="Y",IF(G7337&lt;='State Zip Codes'!$P$4,'State Zip Codes'!$P$3,IF(G7337&lt;='State Zip Codes'!$Q$4,'State Zip Codes'!$Q$3,IF(G7337&lt;='State Zip Codes'!$R$4,'State Zip Codes'!$R$3,IF(G7337&lt;='State Zip Codes'!$S$4,'State Zip Codes'!$S$3,IF(G7337&lt;='State Zip Codes'!$T$4,'State Zip Codes'!$T$3,"OUT OF TERRITORY"))))),$U$3)</f>
        <v>Zone 5</v>
      </c>
    </row>
    <row r="7338" spans="1:8" x14ac:dyDescent="0.25">
      <c r="A7338" t="s">
        <v>374</v>
      </c>
      <c r="B7338">
        <v>45788</v>
      </c>
      <c r="C7338" t="str">
        <f t="shared" si="114"/>
        <v>45788</v>
      </c>
      <c r="D7338" t="s">
        <v>360</v>
      </c>
      <c r="E7338" t="s">
        <v>510</v>
      </c>
      <c r="F7338" t="s">
        <v>4926</v>
      </c>
      <c r="G7338" s="144">
        <v>170.25570605999999</v>
      </c>
      <c r="H7338" t="str">
        <f>IF(VLOOKUP(A7338,$J$4:$K$19,2)="Y",IF(G7338&lt;='State Zip Codes'!$P$4,'State Zip Codes'!$P$3,IF(G7338&lt;='State Zip Codes'!$Q$4,'State Zip Codes'!$Q$3,IF(G7338&lt;='State Zip Codes'!$R$4,'State Zip Codes'!$R$3,IF(G7338&lt;='State Zip Codes'!$S$4,'State Zip Codes'!$S$3,IF(G7338&lt;='State Zip Codes'!$T$4,'State Zip Codes'!$T$3,"OUT OF TERRITORY"))))),$U$3)</f>
        <v>Zone 5</v>
      </c>
    </row>
    <row r="7339" spans="1:8" x14ac:dyDescent="0.25">
      <c r="A7339" t="s">
        <v>374</v>
      </c>
      <c r="B7339">
        <v>43566</v>
      </c>
      <c r="C7339" t="str">
        <f t="shared" si="114"/>
        <v>43566</v>
      </c>
      <c r="D7339" t="s">
        <v>360</v>
      </c>
      <c r="E7339" t="s">
        <v>3140</v>
      </c>
      <c r="F7339" t="s">
        <v>3621</v>
      </c>
      <c r="G7339" s="144">
        <v>170.25570605999999</v>
      </c>
      <c r="H7339" t="str">
        <f>IF(VLOOKUP(A7339,$J$4:$K$19,2)="Y",IF(G7339&lt;='State Zip Codes'!$P$4,'State Zip Codes'!$P$3,IF(G7339&lt;='State Zip Codes'!$Q$4,'State Zip Codes'!$Q$3,IF(G7339&lt;='State Zip Codes'!$R$4,'State Zip Codes'!$R$3,IF(G7339&lt;='State Zip Codes'!$S$4,'State Zip Codes'!$S$3,IF(G7339&lt;='State Zip Codes'!$T$4,'State Zip Codes'!$T$3,"OUT OF TERRITORY"))))),$U$3)</f>
        <v>Zone 5</v>
      </c>
    </row>
    <row r="7340" spans="1:8" x14ac:dyDescent="0.25">
      <c r="A7340" t="s">
        <v>374</v>
      </c>
      <c r="B7340">
        <v>43571</v>
      </c>
      <c r="C7340" t="str">
        <f t="shared" si="114"/>
        <v>43571</v>
      </c>
      <c r="D7340" t="s">
        <v>360</v>
      </c>
      <c r="E7340" t="s">
        <v>3140</v>
      </c>
      <c r="F7340" t="s">
        <v>4927</v>
      </c>
      <c r="G7340" s="144">
        <v>170.25570605999999</v>
      </c>
      <c r="H7340" t="str">
        <f>IF(VLOOKUP(A7340,$J$4:$K$19,2)="Y",IF(G7340&lt;='State Zip Codes'!$P$4,'State Zip Codes'!$P$3,IF(G7340&lt;='State Zip Codes'!$Q$4,'State Zip Codes'!$Q$3,IF(G7340&lt;='State Zip Codes'!$R$4,'State Zip Codes'!$R$3,IF(G7340&lt;='State Zip Codes'!$S$4,'State Zip Codes'!$S$3,IF(G7340&lt;='State Zip Codes'!$T$4,'State Zip Codes'!$T$3,"OUT OF TERRITORY"))))),$U$3)</f>
        <v>Zone 5</v>
      </c>
    </row>
    <row r="7341" spans="1:8" x14ac:dyDescent="0.25">
      <c r="A7341" t="s">
        <v>374</v>
      </c>
      <c r="B7341">
        <v>44840</v>
      </c>
      <c r="C7341" t="str">
        <f t="shared" si="114"/>
        <v>44840</v>
      </c>
      <c r="D7341" t="s">
        <v>360</v>
      </c>
      <c r="E7341" t="s">
        <v>2119</v>
      </c>
      <c r="F7341" t="s">
        <v>4928</v>
      </c>
      <c r="G7341" s="144">
        <v>170.87707724999999</v>
      </c>
      <c r="H7341" t="str">
        <f>IF(VLOOKUP(A7341,$J$4:$K$19,2)="Y",IF(G7341&lt;='State Zip Codes'!$P$4,'State Zip Codes'!$P$3,IF(G7341&lt;='State Zip Codes'!$Q$4,'State Zip Codes'!$Q$3,IF(G7341&lt;='State Zip Codes'!$R$4,'State Zip Codes'!$R$3,IF(G7341&lt;='State Zip Codes'!$S$4,'State Zip Codes'!$S$3,IF(G7341&lt;='State Zip Codes'!$T$4,'State Zip Codes'!$T$3,"OUT OF TERRITORY"))))),$U$3)</f>
        <v>Zone 5</v>
      </c>
    </row>
    <row r="7342" spans="1:8" x14ac:dyDescent="0.25">
      <c r="A7342" t="s">
        <v>374</v>
      </c>
      <c r="B7342">
        <v>44676</v>
      </c>
      <c r="C7342" t="str">
        <f t="shared" si="114"/>
        <v>44676</v>
      </c>
      <c r="D7342" t="s">
        <v>360</v>
      </c>
      <c r="E7342" t="s">
        <v>1566</v>
      </c>
      <c r="F7342" t="s">
        <v>4929</v>
      </c>
      <c r="G7342" s="144">
        <v>170.87707724999999</v>
      </c>
      <c r="H7342" t="str">
        <f>IF(VLOOKUP(A7342,$J$4:$K$19,2)="Y",IF(G7342&lt;='State Zip Codes'!$P$4,'State Zip Codes'!$P$3,IF(G7342&lt;='State Zip Codes'!$Q$4,'State Zip Codes'!$Q$3,IF(G7342&lt;='State Zip Codes'!$R$4,'State Zip Codes'!$R$3,IF(G7342&lt;='State Zip Codes'!$S$4,'State Zip Codes'!$S$3,IF(G7342&lt;='State Zip Codes'!$T$4,'State Zip Codes'!$T$3,"OUT OF TERRITORY"))))),$U$3)</f>
        <v>Zone 5</v>
      </c>
    </row>
    <row r="7343" spans="1:8" x14ac:dyDescent="0.25">
      <c r="A7343" t="s">
        <v>374</v>
      </c>
      <c r="B7343">
        <v>43779</v>
      </c>
      <c r="C7343" t="str">
        <f t="shared" si="114"/>
        <v>43779</v>
      </c>
      <c r="D7343" t="s">
        <v>360</v>
      </c>
      <c r="E7343" t="s">
        <v>2235</v>
      </c>
      <c r="F7343" t="s">
        <v>4930</v>
      </c>
      <c r="G7343" s="144">
        <v>171.49844843999998</v>
      </c>
      <c r="H7343" t="str">
        <f>IF(VLOOKUP(A7343,$J$4:$K$19,2)="Y",IF(G7343&lt;='State Zip Codes'!$P$4,'State Zip Codes'!$P$3,IF(G7343&lt;='State Zip Codes'!$Q$4,'State Zip Codes'!$Q$3,IF(G7343&lt;='State Zip Codes'!$R$4,'State Zip Codes'!$R$3,IF(G7343&lt;='State Zip Codes'!$S$4,'State Zip Codes'!$S$3,IF(G7343&lt;='State Zip Codes'!$T$4,'State Zip Codes'!$T$3,"OUT OF TERRITORY"))))),$U$3)</f>
        <v>Zone 5</v>
      </c>
    </row>
    <row r="7344" spans="1:8" x14ac:dyDescent="0.25">
      <c r="A7344" t="s">
        <v>374</v>
      </c>
      <c r="B7344">
        <v>44654</v>
      </c>
      <c r="C7344" t="str">
        <f t="shared" si="114"/>
        <v>44654</v>
      </c>
      <c r="D7344" t="s">
        <v>360</v>
      </c>
      <c r="E7344" t="s">
        <v>1149</v>
      </c>
      <c r="F7344" t="s">
        <v>2905</v>
      </c>
      <c r="G7344" s="144">
        <v>171.49844843999998</v>
      </c>
      <c r="H7344" t="str">
        <f>IF(VLOOKUP(A7344,$J$4:$K$19,2)="Y",IF(G7344&lt;='State Zip Codes'!$P$4,'State Zip Codes'!$P$3,IF(G7344&lt;='State Zip Codes'!$Q$4,'State Zip Codes'!$Q$3,IF(G7344&lt;='State Zip Codes'!$R$4,'State Zip Codes'!$R$3,IF(G7344&lt;='State Zip Codes'!$S$4,'State Zip Codes'!$S$3,IF(G7344&lt;='State Zip Codes'!$T$4,'State Zip Codes'!$T$3,"OUT OF TERRITORY"))))),$U$3)</f>
        <v>Zone 5</v>
      </c>
    </row>
    <row r="7345" spans="1:8" x14ac:dyDescent="0.25">
      <c r="A7345" t="s">
        <v>374</v>
      </c>
      <c r="B7345">
        <v>45773</v>
      </c>
      <c r="C7345" t="str">
        <f t="shared" si="114"/>
        <v>45773</v>
      </c>
      <c r="D7345" t="s">
        <v>360</v>
      </c>
      <c r="E7345" t="s">
        <v>510</v>
      </c>
      <c r="F7345" t="s">
        <v>4931</v>
      </c>
      <c r="G7345" s="144">
        <v>171.49844843999998</v>
      </c>
      <c r="H7345" t="str">
        <f>IF(VLOOKUP(A7345,$J$4:$K$19,2)="Y",IF(G7345&lt;='State Zip Codes'!$P$4,'State Zip Codes'!$P$3,IF(G7345&lt;='State Zip Codes'!$Q$4,'State Zip Codes'!$Q$3,IF(G7345&lt;='State Zip Codes'!$R$4,'State Zip Codes'!$R$3,IF(G7345&lt;='State Zip Codes'!$S$4,'State Zip Codes'!$S$3,IF(G7345&lt;='State Zip Codes'!$T$4,'State Zip Codes'!$T$3,"OUT OF TERRITORY"))))),$U$3)</f>
        <v>Zone 5</v>
      </c>
    </row>
    <row r="7346" spans="1:8" x14ac:dyDescent="0.25">
      <c r="A7346" t="s">
        <v>374</v>
      </c>
      <c r="B7346">
        <v>43567</v>
      </c>
      <c r="C7346" t="str">
        <f t="shared" si="114"/>
        <v>43567</v>
      </c>
      <c r="D7346" t="s">
        <v>360</v>
      </c>
      <c r="E7346" t="s">
        <v>1879</v>
      </c>
      <c r="F7346" t="s">
        <v>4932</v>
      </c>
      <c r="G7346" s="144">
        <v>172.11981962999999</v>
      </c>
      <c r="H7346" t="str">
        <f>IF(VLOOKUP(A7346,$J$4:$K$19,2)="Y",IF(G7346&lt;='State Zip Codes'!$P$4,'State Zip Codes'!$P$3,IF(G7346&lt;='State Zip Codes'!$Q$4,'State Zip Codes'!$Q$3,IF(G7346&lt;='State Zip Codes'!$R$4,'State Zip Codes'!$R$3,IF(G7346&lt;='State Zip Codes'!$S$4,'State Zip Codes'!$S$3,IF(G7346&lt;='State Zip Codes'!$T$4,'State Zip Codes'!$T$3,"OUT OF TERRITORY"))))),$U$3)</f>
        <v>Zone 5</v>
      </c>
    </row>
    <row r="7347" spans="1:8" x14ac:dyDescent="0.25">
      <c r="A7347" t="s">
        <v>374</v>
      </c>
      <c r="B7347">
        <v>43570</v>
      </c>
      <c r="C7347" t="str">
        <f t="shared" si="114"/>
        <v>43570</v>
      </c>
      <c r="D7347" t="s">
        <v>360</v>
      </c>
      <c r="E7347" t="s">
        <v>2699</v>
      </c>
      <c r="F7347" t="s">
        <v>4933</v>
      </c>
      <c r="G7347" s="144">
        <v>172.11981962999999</v>
      </c>
      <c r="H7347" t="str">
        <f>IF(VLOOKUP(A7347,$J$4:$K$19,2)="Y",IF(G7347&lt;='State Zip Codes'!$P$4,'State Zip Codes'!$P$3,IF(G7347&lt;='State Zip Codes'!$Q$4,'State Zip Codes'!$Q$3,IF(G7347&lt;='State Zip Codes'!$R$4,'State Zip Codes'!$R$3,IF(G7347&lt;='State Zip Codes'!$S$4,'State Zip Codes'!$S$3,IF(G7347&lt;='State Zip Codes'!$T$4,'State Zip Codes'!$T$3,"OUT OF TERRITORY"))))),$U$3)</f>
        <v>Zone 5</v>
      </c>
    </row>
    <row r="7348" spans="1:8" x14ac:dyDescent="0.25">
      <c r="A7348" t="s">
        <v>374</v>
      </c>
      <c r="B7348">
        <v>43420</v>
      </c>
      <c r="C7348" t="str">
        <f t="shared" si="114"/>
        <v>43420</v>
      </c>
      <c r="D7348" t="s">
        <v>360</v>
      </c>
      <c r="E7348" t="s">
        <v>4909</v>
      </c>
      <c r="F7348" t="s">
        <v>532</v>
      </c>
      <c r="G7348" s="144">
        <v>172.11981962999999</v>
      </c>
      <c r="H7348" t="str">
        <f>IF(VLOOKUP(A7348,$J$4:$K$19,2)="Y",IF(G7348&lt;='State Zip Codes'!$P$4,'State Zip Codes'!$P$3,IF(G7348&lt;='State Zip Codes'!$Q$4,'State Zip Codes'!$Q$3,IF(G7348&lt;='State Zip Codes'!$R$4,'State Zip Codes'!$R$3,IF(G7348&lt;='State Zip Codes'!$S$4,'State Zip Codes'!$S$3,IF(G7348&lt;='State Zip Codes'!$T$4,'State Zip Codes'!$T$3,"OUT OF TERRITORY"))))),$U$3)</f>
        <v>Zone 5</v>
      </c>
    </row>
    <row r="7349" spans="1:8" x14ac:dyDescent="0.25">
      <c r="A7349" t="s">
        <v>374</v>
      </c>
      <c r="B7349">
        <v>44855</v>
      </c>
      <c r="C7349" t="str">
        <f t="shared" si="114"/>
        <v>44855</v>
      </c>
      <c r="D7349" t="s">
        <v>360</v>
      </c>
      <c r="E7349" t="s">
        <v>4906</v>
      </c>
      <c r="F7349" t="s">
        <v>4934</v>
      </c>
      <c r="G7349" s="144">
        <v>172.11981962999999</v>
      </c>
      <c r="H7349" t="str">
        <f>IF(VLOOKUP(A7349,$J$4:$K$19,2)="Y",IF(G7349&lt;='State Zip Codes'!$P$4,'State Zip Codes'!$P$3,IF(G7349&lt;='State Zip Codes'!$Q$4,'State Zip Codes'!$Q$3,IF(G7349&lt;='State Zip Codes'!$R$4,'State Zip Codes'!$R$3,IF(G7349&lt;='State Zip Codes'!$S$4,'State Zip Codes'!$S$3,IF(G7349&lt;='State Zip Codes'!$T$4,'State Zip Codes'!$T$3,"OUT OF TERRITORY"))))),$U$3)</f>
        <v>Zone 5</v>
      </c>
    </row>
    <row r="7350" spans="1:8" x14ac:dyDescent="0.25">
      <c r="A7350" t="s">
        <v>374</v>
      </c>
      <c r="B7350">
        <v>43518</v>
      </c>
      <c r="C7350" t="str">
        <f t="shared" si="114"/>
        <v>43518</v>
      </c>
      <c r="D7350" t="s">
        <v>360</v>
      </c>
      <c r="E7350" t="s">
        <v>2699</v>
      </c>
      <c r="F7350" t="s">
        <v>4935</v>
      </c>
      <c r="G7350" s="144">
        <v>172.74119081999999</v>
      </c>
      <c r="H7350" t="str">
        <f>IF(VLOOKUP(A7350,$J$4:$K$19,2)="Y",IF(G7350&lt;='State Zip Codes'!$P$4,'State Zip Codes'!$P$3,IF(G7350&lt;='State Zip Codes'!$Q$4,'State Zip Codes'!$Q$3,IF(G7350&lt;='State Zip Codes'!$R$4,'State Zip Codes'!$R$3,IF(G7350&lt;='State Zip Codes'!$S$4,'State Zip Codes'!$S$3,IF(G7350&lt;='State Zip Codes'!$T$4,'State Zip Codes'!$T$3,"OUT OF TERRITORY"))))),$U$3)</f>
        <v>Zone 5</v>
      </c>
    </row>
    <row r="7351" spans="1:8" x14ac:dyDescent="0.25">
      <c r="A7351" t="s">
        <v>374</v>
      </c>
      <c r="B7351">
        <v>44811</v>
      </c>
      <c r="C7351" t="str">
        <f t="shared" si="114"/>
        <v>44811</v>
      </c>
      <c r="D7351" t="s">
        <v>360</v>
      </c>
      <c r="E7351" t="s">
        <v>4906</v>
      </c>
      <c r="F7351" t="s">
        <v>1260</v>
      </c>
      <c r="G7351" s="144">
        <v>172.74119081999999</v>
      </c>
      <c r="H7351" t="str">
        <f>IF(VLOOKUP(A7351,$J$4:$K$19,2)="Y",IF(G7351&lt;='State Zip Codes'!$P$4,'State Zip Codes'!$P$3,IF(G7351&lt;='State Zip Codes'!$Q$4,'State Zip Codes'!$Q$3,IF(G7351&lt;='State Zip Codes'!$R$4,'State Zip Codes'!$R$3,IF(G7351&lt;='State Zip Codes'!$S$4,'State Zip Codes'!$S$3,IF(G7351&lt;='State Zip Codes'!$T$4,'State Zip Codes'!$T$3,"OUT OF TERRITORY"))))),$U$3)</f>
        <v>Zone 5</v>
      </c>
    </row>
    <row r="7352" spans="1:8" x14ac:dyDescent="0.25">
      <c r="A7352" t="s">
        <v>374</v>
      </c>
      <c r="B7352">
        <v>43443</v>
      </c>
      <c r="C7352" t="str">
        <f t="shared" si="114"/>
        <v>43443</v>
      </c>
      <c r="D7352" t="s">
        <v>360</v>
      </c>
      <c r="E7352" t="s">
        <v>4872</v>
      </c>
      <c r="F7352" t="s">
        <v>4936</v>
      </c>
      <c r="G7352" s="144">
        <v>172.74119081999999</v>
      </c>
      <c r="H7352" t="str">
        <f>IF(VLOOKUP(A7352,$J$4:$K$19,2)="Y",IF(G7352&lt;='State Zip Codes'!$P$4,'State Zip Codes'!$P$3,IF(G7352&lt;='State Zip Codes'!$Q$4,'State Zip Codes'!$Q$3,IF(G7352&lt;='State Zip Codes'!$R$4,'State Zip Codes'!$R$3,IF(G7352&lt;='State Zip Codes'!$S$4,'State Zip Codes'!$S$3,IF(G7352&lt;='State Zip Codes'!$T$4,'State Zip Codes'!$T$3,"OUT OF TERRITORY"))))),$U$3)</f>
        <v>Zone 5</v>
      </c>
    </row>
    <row r="7353" spans="1:8" x14ac:dyDescent="0.25">
      <c r="A7353" t="s">
        <v>374</v>
      </c>
      <c r="B7353">
        <v>44633</v>
      </c>
      <c r="C7353" t="str">
        <f t="shared" si="114"/>
        <v>44633</v>
      </c>
      <c r="D7353" t="s">
        <v>360</v>
      </c>
      <c r="E7353" t="s">
        <v>1149</v>
      </c>
      <c r="F7353" t="s">
        <v>4937</v>
      </c>
      <c r="G7353" s="144">
        <v>172.74119081999999</v>
      </c>
      <c r="H7353" t="str">
        <f>IF(VLOOKUP(A7353,$J$4:$K$19,2)="Y",IF(G7353&lt;='State Zip Codes'!$P$4,'State Zip Codes'!$P$3,IF(G7353&lt;='State Zip Codes'!$Q$4,'State Zip Codes'!$Q$3,IF(G7353&lt;='State Zip Codes'!$R$4,'State Zip Codes'!$R$3,IF(G7353&lt;='State Zip Codes'!$S$4,'State Zip Codes'!$S$3,IF(G7353&lt;='State Zip Codes'!$T$4,'State Zip Codes'!$T$3,"OUT OF TERRITORY"))))),$U$3)</f>
        <v>Zone 5</v>
      </c>
    </row>
    <row r="7354" spans="1:8" x14ac:dyDescent="0.25">
      <c r="A7354" t="s">
        <v>374</v>
      </c>
      <c r="B7354">
        <v>43543</v>
      </c>
      <c r="C7354" t="str">
        <f t="shared" si="114"/>
        <v>43543</v>
      </c>
      <c r="D7354" t="s">
        <v>360</v>
      </c>
      <c r="E7354" t="s">
        <v>2699</v>
      </c>
      <c r="F7354" t="s">
        <v>1237</v>
      </c>
      <c r="G7354" s="144">
        <v>173.36256200999998</v>
      </c>
      <c r="H7354" t="str">
        <f>IF(VLOOKUP(A7354,$J$4:$K$19,2)="Y",IF(G7354&lt;='State Zip Codes'!$P$4,'State Zip Codes'!$P$3,IF(G7354&lt;='State Zip Codes'!$Q$4,'State Zip Codes'!$Q$3,IF(G7354&lt;='State Zip Codes'!$R$4,'State Zip Codes'!$R$3,IF(G7354&lt;='State Zip Codes'!$S$4,'State Zip Codes'!$S$3,IF(G7354&lt;='State Zip Codes'!$T$4,'State Zip Codes'!$T$3,"OUT OF TERRITORY"))))),$U$3)</f>
        <v>Zone 5</v>
      </c>
    </row>
    <row r="7355" spans="1:8" x14ac:dyDescent="0.25">
      <c r="A7355" t="s">
        <v>374</v>
      </c>
      <c r="B7355">
        <v>45745</v>
      </c>
      <c r="C7355" t="str">
        <f t="shared" si="114"/>
        <v>45745</v>
      </c>
      <c r="D7355" t="s">
        <v>360</v>
      </c>
      <c r="E7355" t="s">
        <v>510</v>
      </c>
      <c r="F7355" t="s">
        <v>4938</v>
      </c>
      <c r="G7355" s="144">
        <v>173.36256200999998</v>
      </c>
      <c r="H7355" t="str">
        <f>IF(VLOOKUP(A7355,$J$4:$K$19,2)="Y",IF(G7355&lt;='State Zip Codes'!$P$4,'State Zip Codes'!$P$3,IF(G7355&lt;='State Zip Codes'!$Q$4,'State Zip Codes'!$Q$3,IF(G7355&lt;='State Zip Codes'!$R$4,'State Zip Codes'!$R$3,IF(G7355&lt;='State Zip Codes'!$S$4,'State Zip Codes'!$S$3,IF(G7355&lt;='State Zip Codes'!$T$4,'State Zip Codes'!$T$3,"OUT OF TERRITORY"))))),$U$3)</f>
        <v>Zone 5</v>
      </c>
    </row>
    <row r="7356" spans="1:8" x14ac:dyDescent="0.25">
      <c r="A7356" t="s">
        <v>374</v>
      </c>
      <c r="B7356">
        <v>43780</v>
      </c>
      <c r="C7356" t="str">
        <f t="shared" si="114"/>
        <v>43780</v>
      </c>
      <c r="D7356" t="s">
        <v>360</v>
      </c>
      <c r="E7356" t="s">
        <v>4903</v>
      </c>
      <c r="F7356" t="s">
        <v>4939</v>
      </c>
      <c r="G7356" s="144">
        <v>173.36256200999998</v>
      </c>
      <c r="H7356" t="str">
        <f>IF(VLOOKUP(A7356,$J$4:$K$19,2)="Y",IF(G7356&lt;='State Zip Codes'!$P$4,'State Zip Codes'!$P$3,IF(G7356&lt;='State Zip Codes'!$Q$4,'State Zip Codes'!$Q$3,IF(G7356&lt;='State Zip Codes'!$R$4,'State Zip Codes'!$R$3,IF(G7356&lt;='State Zip Codes'!$S$4,'State Zip Codes'!$S$3,IF(G7356&lt;='State Zip Codes'!$T$4,'State Zip Codes'!$T$3,"OUT OF TERRITORY"))))),$U$3)</f>
        <v>Zone 5</v>
      </c>
    </row>
    <row r="7357" spans="1:8" x14ac:dyDescent="0.25">
      <c r="A7357" t="s">
        <v>374</v>
      </c>
      <c r="B7357">
        <v>43469</v>
      </c>
      <c r="C7357" t="str">
        <f t="shared" si="114"/>
        <v>43469</v>
      </c>
      <c r="D7357" t="s">
        <v>360</v>
      </c>
      <c r="E7357" t="s">
        <v>4909</v>
      </c>
      <c r="F7357" t="s">
        <v>4940</v>
      </c>
      <c r="G7357" s="144">
        <v>173.36256200999998</v>
      </c>
      <c r="H7357" t="str">
        <f>IF(VLOOKUP(A7357,$J$4:$K$19,2)="Y",IF(G7357&lt;='State Zip Codes'!$P$4,'State Zip Codes'!$P$3,IF(G7357&lt;='State Zip Codes'!$Q$4,'State Zip Codes'!$Q$3,IF(G7357&lt;='State Zip Codes'!$R$4,'State Zip Codes'!$R$3,IF(G7357&lt;='State Zip Codes'!$S$4,'State Zip Codes'!$S$3,IF(G7357&lt;='State Zip Codes'!$T$4,'State Zip Codes'!$T$3,"OUT OF TERRITORY"))))),$U$3)</f>
        <v>Zone 5</v>
      </c>
    </row>
    <row r="7358" spans="1:8" x14ac:dyDescent="0.25">
      <c r="A7358" t="s">
        <v>374</v>
      </c>
      <c r="B7358">
        <v>43515</v>
      </c>
      <c r="C7358" t="str">
        <f t="shared" si="114"/>
        <v>43515</v>
      </c>
      <c r="D7358" t="s">
        <v>360</v>
      </c>
      <c r="E7358" t="s">
        <v>1879</v>
      </c>
      <c r="F7358" t="s">
        <v>635</v>
      </c>
      <c r="G7358" s="144">
        <v>173.36256200999998</v>
      </c>
      <c r="H7358" t="str">
        <f>IF(VLOOKUP(A7358,$J$4:$K$19,2)="Y",IF(G7358&lt;='State Zip Codes'!$P$4,'State Zip Codes'!$P$3,IF(G7358&lt;='State Zip Codes'!$Q$4,'State Zip Codes'!$Q$3,IF(G7358&lt;='State Zip Codes'!$R$4,'State Zip Codes'!$R$3,IF(G7358&lt;='State Zip Codes'!$S$4,'State Zip Codes'!$S$3,IF(G7358&lt;='State Zip Codes'!$T$4,'State Zip Codes'!$T$3,"OUT OF TERRITORY"))))),$U$3)</f>
        <v>Zone 5</v>
      </c>
    </row>
    <row r="7359" spans="1:8" x14ac:dyDescent="0.25">
      <c r="A7359" t="s">
        <v>374</v>
      </c>
      <c r="B7359">
        <v>43749</v>
      </c>
      <c r="C7359" t="str">
        <f t="shared" si="114"/>
        <v>43749</v>
      </c>
      <c r="D7359" t="s">
        <v>360</v>
      </c>
      <c r="E7359" t="s">
        <v>4903</v>
      </c>
      <c r="F7359" t="s">
        <v>4941</v>
      </c>
      <c r="G7359" s="144">
        <v>173.9839332</v>
      </c>
      <c r="H7359" t="str">
        <f>IF(VLOOKUP(A7359,$J$4:$K$19,2)="Y",IF(G7359&lt;='State Zip Codes'!$P$4,'State Zip Codes'!$P$3,IF(G7359&lt;='State Zip Codes'!$Q$4,'State Zip Codes'!$Q$3,IF(G7359&lt;='State Zip Codes'!$R$4,'State Zip Codes'!$R$3,IF(G7359&lt;='State Zip Codes'!$S$4,'State Zip Codes'!$S$3,IF(G7359&lt;='State Zip Codes'!$T$4,'State Zip Codes'!$T$3,"OUT OF TERRITORY"))))),$U$3)</f>
        <v>Zone 5</v>
      </c>
    </row>
    <row r="7360" spans="1:8" x14ac:dyDescent="0.25">
      <c r="A7360" t="s">
        <v>374</v>
      </c>
      <c r="B7360">
        <v>43442</v>
      </c>
      <c r="C7360" t="str">
        <f t="shared" si="114"/>
        <v>43442</v>
      </c>
      <c r="D7360" t="s">
        <v>360</v>
      </c>
      <c r="E7360" t="s">
        <v>4909</v>
      </c>
      <c r="F7360" t="s">
        <v>4942</v>
      </c>
      <c r="G7360" s="144">
        <v>173.9839332</v>
      </c>
      <c r="H7360" t="str">
        <f>IF(VLOOKUP(A7360,$J$4:$K$19,2)="Y",IF(G7360&lt;='State Zip Codes'!$P$4,'State Zip Codes'!$P$3,IF(G7360&lt;='State Zip Codes'!$Q$4,'State Zip Codes'!$Q$3,IF(G7360&lt;='State Zip Codes'!$R$4,'State Zip Codes'!$R$3,IF(G7360&lt;='State Zip Codes'!$S$4,'State Zip Codes'!$S$3,IF(G7360&lt;='State Zip Codes'!$T$4,'State Zip Codes'!$T$3,"OUT OF TERRITORY"))))),$U$3)</f>
        <v>Zone 5</v>
      </c>
    </row>
    <row r="7361" spans="1:8" x14ac:dyDescent="0.25">
      <c r="A7361" t="s">
        <v>374</v>
      </c>
      <c r="B7361">
        <v>43410</v>
      </c>
      <c r="C7361" t="str">
        <f t="shared" si="114"/>
        <v>43410</v>
      </c>
      <c r="D7361" t="s">
        <v>360</v>
      </c>
      <c r="E7361" t="s">
        <v>4909</v>
      </c>
      <c r="F7361" t="s">
        <v>4600</v>
      </c>
      <c r="G7361" s="144">
        <v>173.9839332</v>
      </c>
      <c r="H7361" t="str">
        <f>IF(VLOOKUP(A7361,$J$4:$K$19,2)="Y",IF(G7361&lt;='State Zip Codes'!$P$4,'State Zip Codes'!$P$3,IF(G7361&lt;='State Zip Codes'!$Q$4,'State Zip Codes'!$Q$3,IF(G7361&lt;='State Zip Codes'!$R$4,'State Zip Codes'!$R$3,IF(G7361&lt;='State Zip Codes'!$S$4,'State Zip Codes'!$S$3,IF(G7361&lt;='State Zip Codes'!$T$4,'State Zip Codes'!$T$3,"OUT OF TERRITORY"))))),$U$3)</f>
        <v>Zone 5</v>
      </c>
    </row>
    <row r="7362" spans="1:8" x14ac:dyDescent="0.25">
      <c r="A7362" t="s">
        <v>374</v>
      </c>
      <c r="B7362">
        <v>43804</v>
      </c>
      <c r="C7362" t="str">
        <f t="shared" si="114"/>
        <v>43804</v>
      </c>
      <c r="D7362" t="s">
        <v>360</v>
      </c>
      <c r="E7362" t="s">
        <v>4943</v>
      </c>
      <c r="F7362" t="s">
        <v>4944</v>
      </c>
      <c r="G7362" s="144">
        <v>173.9839332</v>
      </c>
      <c r="H7362" t="str">
        <f>IF(VLOOKUP(A7362,$J$4:$K$19,2)="Y",IF(G7362&lt;='State Zip Codes'!$P$4,'State Zip Codes'!$P$3,IF(G7362&lt;='State Zip Codes'!$Q$4,'State Zip Codes'!$Q$3,IF(G7362&lt;='State Zip Codes'!$R$4,'State Zip Codes'!$R$3,IF(G7362&lt;='State Zip Codes'!$S$4,'State Zip Codes'!$S$3,IF(G7362&lt;='State Zip Codes'!$T$4,'State Zip Codes'!$T$3,"OUT OF TERRITORY"))))),$U$3)</f>
        <v>Zone 5</v>
      </c>
    </row>
    <row r="7363" spans="1:8" x14ac:dyDescent="0.25">
      <c r="A7363" t="s">
        <v>374</v>
      </c>
      <c r="B7363">
        <v>44847</v>
      </c>
      <c r="C7363" t="str">
        <f t="shared" si="114"/>
        <v>44847</v>
      </c>
      <c r="D7363" t="s">
        <v>360</v>
      </c>
      <c r="E7363" t="s">
        <v>4906</v>
      </c>
      <c r="F7363" t="s">
        <v>2839</v>
      </c>
      <c r="G7363" s="144">
        <v>174.60530438999999</v>
      </c>
      <c r="H7363" t="str">
        <f>IF(VLOOKUP(A7363,$J$4:$K$19,2)="Y",IF(G7363&lt;='State Zip Codes'!$P$4,'State Zip Codes'!$P$3,IF(G7363&lt;='State Zip Codes'!$Q$4,'State Zip Codes'!$Q$3,IF(G7363&lt;='State Zip Codes'!$R$4,'State Zip Codes'!$R$3,IF(G7363&lt;='State Zip Codes'!$S$4,'State Zip Codes'!$S$3,IF(G7363&lt;='State Zip Codes'!$T$4,'State Zip Codes'!$T$3,"OUT OF TERRITORY"))))),$U$3)</f>
        <v>Zone 5</v>
      </c>
    </row>
    <row r="7364" spans="1:8" x14ac:dyDescent="0.25">
      <c r="A7364" t="s">
        <v>374</v>
      </c>
      <c r="B7364">
        <v>43542</v>
      </c>
      <c r="C7364" t="str">
        <f t="shared" si="114"/>
        <v>43542</v>
      </c>
      <c r="D7364" t="s">
        <v>360</v>
      </c>
      <c r="E7364" t="s">
        <v>3140</v>
      </c>
      <c r="F7364" t="s">
        <v>4945</v>
      </c>
      <c r="G7364" s="144">
        <v>174.60530438999999</v>
      </c>
      <c r="H7364" t="str">
        <f>IF(VLOOKUP(A7364,$J$4:$K$19,2)="Y",IF(G7364&lt;='State Zip Codes'!$P$4,'State Zip Codes'!$P$3,IF(G7364&lt;='State Zip Codes'!$Q$4,'State Zip Codes'!$Q$3,IF(G7364&lt;='State Zip Codes'!$R$4,'State Zip Codes'!$R$3,IF(G7364&lt;='State Zip Codes'!$S$4,'State Zip Codes'!$S$3,IF(G7364&lt;='State Zip Codes'!$T$4,'State Zip Codes'!$T$3,"OUT OF TERRITORY"))))),$U$3)</f>
        <v>Zone 5</v>
      </c>
    </row>
    <row r="7365" spans="1:8" x14ac:dyDescent="0.25">
      <c r="A7365" t="s">
        <v>374</v>
      </c>
      <c r="B7365">
        <v>43558</v>
      </c>
      <c r="C7365" t="str">
        <f t="shared" ref="C7365:C7428" si="115">TRIM(CLEAN(B7365))</f>
        <v>43558</v>
      </c>
      <c r="D7365" t="s">
        <v>360</v>
      </c>
      <c r="E7365" t="s">
        <v>1879</v>
      </c>
      <c r="F7365" t="s">
        <v>4946</v>
      </c>
      <c r="G7365" s="144">
        <v>175.22667557999998</v>
      </c>
      <c r="H7365" t="str">
        <f>IF(VLOOKUP(A7365,$J$4:$K$19,2)="Y",IF(G7365&lt;='State Zip Codes'!$P$4,'State Zip Codes'!$P$3,IF(G7365&lt;='State Zip Codes'!$Q$4,'State Zip Codes'!$Q$3,IF(G7365&lt;='State Zip Codes'!$R$4,'State Zip Codes'!$R$3,IF(G7365&lt;='State Zip Codes'!$S$4,'State Zip Codes'!$S$3,IF(G7365&lt;='State Zip Codes'!$T$4,'State Zip Codes'!$T$3,"OUT OF TERRITORY"))))),$U$3)</f>
        <v>Zone 5</v>
      </c>
    </row>
    <row r="7366" spans="1:8" x14ac:dyDescent="0.25">
      <c r="A7366" t="s">
        <v>374</v>
      </c>
      <c r="B7366">
        <v>45768</v>
      </c>
      <c r="C7366" t="str">
        <f t="shared" si="115"/>
        <v>45768</v>
      </c>
      <c r="D7366" t="s">
        <v>360</v>
      </c>
      <c r="E7366" t="s">
        <v>510</v>
      </c>
      <c r="F7366" t="s">
        <v>3111</v>
      </c>
      <c r="G7366" s="144">
        <v>175.22667557999998</v>
      </c>
      <c r="H7366" t="str">
        <f>IF(VLOOKUP(A7366,$J$4:$K$19,2)="Y",IF(G7366&lt;='State Zip Codes'!$P$4,'State Zip Codes'!$P$3,IF(G7366&lt;='State Zip Codes'!$Q$4,'State Zip Codes'!$Q$3,IF(G7366&lt;='State Zip Codes'!$R$4,'State Zip Codes'!$R$3,IF(G7366&lt;='State Zip Codes'!$S$4,'State Zip Codes'!$S$3,IF(G7366&lt;='State Zip Codes'!$T$4,'State Zip Codes'!$T$3,"OUT OF TERRITORY"))))),$U$3)</f>
        <v>Zone 5</v>
      </c>
    </row>
    <row r="7367" spans="1:8" x14ac:dyDescent="0.25">
      <c r="A7367" t="s">
        <v>374</v>
      </c>
      <c r="B7367">
        <v>44859</v>
      </c>
      <c r="C7367" t="str">
        <f t="shared" si="115"/>
        <v>44859</v>
      </c>
      <c r="D7367" t="s">
        <v>360</v>
      </c>
      <c r="E7367" t="s">
        <v>2119</v>
      </c>
      <c r="F7367" t="s">
        <v>4947</v>
      </c>
      <c r="G7367" s="144">
        <v>175.22667557999998</v>
      </c>
      <c r="H7367" t="str">
        <f>IF(VLOOKUP(A7367,$J$4:$K$19,2)="Y",IF(G7367&lt;='State Zip Codes'!$P$4,'State Zip Codes'!$P$3,IF(G7367&lt;='State Zip Codes'!$Q$4,'State Zip Codes'!$Q$3,IF(G7367&lt;='State Zip Codes'!$R$4,'State Zip Codes'!$R$3,IF(G7367&lt;='State Zip Codes'!$S$4,'State Zip Codes'!$S$3,IF(G7367&lt;='State Zip Codes'!$T$4,'State Zip Codes'!$T$3,"OUT OF TERRITORY"))))),$U$3)</f>
        <v>Zone 5</v>
      </c>
    </row>
    <row r="7368" spans="1:8" x14ac:dyDescent="0.25">
      <c r="A7368" t="s">
        <v>374</v>
      </c>
      <c r="B7368">
        <v>44866</v>
      </c>
      <c r="C7368" t="str">
        <f t="shared" si="115"/>
        <v>44866</v>
      </c>
      <c r="D7368" t="s">
        <v>360</v>
      </c>
      <c r="E7368" t="s">
        <v>2119</v>
      </c>
      <c r="F7368" t="s">
        <v>763</v>
      </c>
      <c r="G7368" s="144">
        <v>175.22667557999998</v>
      </c>
      <c r="H7368" t="str">
        <f>IF(VLOOKUP(A7368,$J$4:$K$19,2)="Y",IF(G7368&lt;='State Zip Codes'!$P$4,'State Zip Codes'!$P$3,IF(G7368&lt;='State Zip Codes'!$Q$4,'State Zip Codes'!$Q$3,IF(G7368&lt;='State Zip Codes'!$R$4,'State Zip Codes'!$R$3,IF(G7368&lt;='State Zip Codes'!$S$4,'State Zip Codes'!$S$3,IF(G7368&lt;='State Zip Codes'!$T$4,'State Zip Codes'!$T$3,"OUT OF TERRITORY"))))),$U$3)</f>
        <v>Zone 5</v>
      </c>
    </row>
    <row r="7369" spans="1:8" x14ac:dyDescent="0.25">
      <c r="A7369" t="s">
        <v>374</v>
      </c>
      <c r="B7369">
        <v>43788</v>
      </c>
      <c r="C7369" t="str">
        <f t="shared" si="115"/>
        <v>43788</v>
      </c>
      <c r="D7369" t="s">
        <v>360</v>
      </c>
      <c r="E7369" t="s">
        <v>2235</v>
      </c>
      <c r="F7369" t="s">
        <v>827</v>
      </c>
      <c r="G7369" s="144">
        <v>175.22667557999998</v>
      </c>
      <c r="H7369" t="str">
        <f>IF(VLOOKUP(A7369,$J$4:$K$19,2)="Y",IF(G7369&lt;='State Zip Codes'!$P$4,'State Zip Codes'!$P$3,IF(G7369&lt;='State Zip Codes'!$Q$4,'State Zip Codes'!$Q$3,IF(G7369&lt;='State Zip Codes'!$R$4,'State Zip Codes'!$R$3,IF(G7369&lt;='State Zip Codes'!$S$4,'State Zip Codes'!$S$3,IF(G7369&lt;='State Zip Codes'!$T$4,'State Zip Codes'!$T$3,"OUT OF TERRITORY"))))),$U$3)</f>
        <v>Zone 5</v>
      </c>
    </row>
    <row r="7370" spans="1:8" x14ac:dyDescent="0.25">
      <c r="A7370" t="s">
        <v>374</v>
      </c>
      <c r="B7370">
        <v>43551</v>
      </c>
      <c r="C7370" t="str">
        <f t="shared" si="115"/>
        <v>43551</v>
      </c>
      <c r="D7370" t="s">
        <v>360</v>
      </c>
      <c r="E7370" t="s">
        <v>4872</v>
      </c>
      <c r="F7370" t="s">
        <v>4948</v>
      </c>
      <c r="G7370" s="144">
        <v>175.22667557999998</v>
      </c>
      <c r="H7370" t="str">
        <f>IF(VLOOKUP(A7370,$J$4:$K$19,2)="Y",IF(G7370&lt;='State Zip Codes'!$P$4,'State Zip Codes'!$P$3,IF(G7370&lt;='State Zip Codes'!$Q$4,'State Zip Codes'!$Q$3,IF(G7370&lt;='State Zip Codes'!$R$4,'State Zip Codes'!$R$3,IF(G7370&lt;='State Zip Codes'!$S$4,'State Zip Codes'!$S$3,IF(G7370&lt;='State Zip Codes'!$T$4,'State Zip Codes'!$T$3,"OUT OF TERRITORY"))))),$U$3)</f>
        <v>Zone 5</v>
      </c>
    </row>
    <row r="7371" spans="1:8" x14ac:dyDescent="0.25">
      <c r="A7371" t="s">
        <v>374</v>
      </c>
      <c r="B7371">
        <v>43554</v>
      </c>
      <c r="C7371" t="str">
        <f t="shared" si="115"/>
        <v>43554</v>
      </c>
      <c r="D7371" t="s">
        <v>360</v>
      </c>
      <c r="E7371" t="s">
        <v>2699</v>
      </c>
      <c r="F7371" t="s">
        <v>4949</v>
      </c>
      <c r="G7371" s="144">
        <v>175.84804677</v>
      </c>
      <c r="H7371" t="str">
        <f>IF(VLOOKUP(A7371,$J$4:$K$19,2)="Y",IF(G7371&lt;='State Zip Codes'!$P$4,'State Zip Codes'!$P$3,IF(G7371&lt;='State Zip Codes'!$Q$4,'State Zip Codes'!$Q$3,IF(G7371&lt;='State Zip Codes'!$R$4,'State Zip Codes'!$R$3,IF(G7371&lt;='State Zip Codes'!$S$4,'State Zip Codes'!$S$3,IF(G7371&lt;='State Zip Codes'!$T$4,'State Zip Codes'!$T$3,"OUT OF TERRITORY"))))),$U$3)</f>
        <v>Zone 5</v>
      </c>
    </row>
    <row r="7372" spans="1:8" x14ac:dyDescent="0.25">
      <c r="A7372" t="s">
        <v>374</v>
      </c>
      <c r="B7372">
        <v>45789</v>
      </c>
      <c r="C7372" t="str">
        <f t="shared" si="115"/>
        <v>45789</v>
      </c>
      <c r="D7372" t="s">
        <v>360</v>
      </c>
      <c r="E7372" t="s">
        <v>510</v>
      </c>
      <c r="F7372" t="s">
        <v>4950</v>
      </c>
      <c r="G7372" s="144">
        <v>175.84804677</v>
      </c>
      <c r="H7372" t="str">
        <f>IF(VLOOKUP(A7372,$J$4:$K$19,2)="Y",IF(G7372&lt;='State Zip Codes'!$P$4,'State Zip Codes'!$P$3,IF(G7372&lt;='State Zip Codes'!$Q$4,'State Zip Codes'!$Q$3,IF(G7372&lt;='State Zip Codes'!$R$4,'State Zip Codes'!$R$3,IF(G7372&lt;='State Zip Codes'!$S$4,'State Zip Codes'!$S$3,IF(G7372&lt;='State Zip Codes'!$T$4,'State Zip Codes'!$T$3,"OUT OF TERRITORY"))))),$U$3)</f>
        <v>Zone 5</v>
      </c>
    </row>
    <row r="7373" spans="1:8" x14ac:dyDescent="0.25">
      <c r="A7373" t="s">
        <v>374</v>
      </c>
      <c r="B7373">
        <v>43537</v>
      </c>
      <c r="C7373" t="str">
        <f t="shared" si="115"/>
        <v>43537</v>
      </c>
      <c r="D7373" t="s">
        <v>360</v>
      </c>
      <c r="E7373" t="s">
        <v>3140</v>
      </c>
      <c r="F7373" t="s">
        <v>4951</v>
      </c>
      <c r="G7373" s="144">
        <v>176.46941795999999</v>
      </c>
      <c r="H7373" t="str">
        <f>IF(VLOOKUP(A7373,$J$4:$K$19,2)="Y",IF(G7373&lt;='State Zip Codes'!$P$4,'State Zip Codes'!$P$3,IF(G7373&lt;='State Zip Codes'!$Q$4,'State Zip Codes'!$Q$3,IF(G7373&lt;='State Zip Codes'!$R$4,'State Zip Codes'!$R$3,IF(G7373&lt;='State Zip Codes'!$S$4,'State Zip Codes'!$S$3,IF(G7373&lt;='State Zip Codes'!$T$4,'State Zip Codes'!$T$3,"OUT OF TERRITORY"))))),$U$3)</f>
        <v>Zone 5</v>
      </c>
    </row>
    <row r="7374" spans="1:8" x14ac:dyDescent="0.25">
      <c r="A7374" t="s">
        <v>374</v>
      </c>
      <c r="B7374">
        <v>43755</v>
      </c>
      <c r="C7374" t="str">
        <f t="shared" si="115"/>
        <v>43755</v>
      </c>
      <c r="D7374" t="s">
        <v>360</v>
      </c>
      <c r="E7374" t="s">
        <v>4903</v>
      </c>
      <c r="F7374" t="s">
        <v>4952</v>
      </c>
      <c r="G7374" s="144">
        <v>176.46941795999999</v>
      </c>
      <c r="H7374" t="str">
        <f>IF(VLOOKUP(A7374,$J$4:$K$19,2)="Y",IF(G7374&lt;='State Zip Codes'!$P$4,'State Zip Codes'!$P$3,IF(G7374&lt;='State Zip Codes'!$Q$4,'State Zip Codes'!$Q$3,IF(G7374&lt;='State Zip Codes'!$R$4,'State Zip Codes'!$R$3,IF(G7374&lt;='State Zip Codes'!$S$4,'State Zip Codes'!$S$3,IF(G7374&lt;='State Zip Codes'!$T$4,'State Zip Codes'!$T$3,"OUT OF TERRITORY"))))),$U$3)</f>
        <v>Zone 5</v>
      </c>
    </row>
    <row r="7375" spans="1:8" x14ac:dyDescent="0.25">
      <c r="A7375" t="s">
        <v>374</v>
      </c>
      <c r="B7375">
        <v>43521</v>
      </c>
      <c r="C7375" t="str">
        <f t="shared" si="115"/>
        <v>43521</v>
      </c>
      <c r="D7375" t="s">
        <v>360</v>
      </c>
      <c r="E7375" t="s">
        <v>1879</v>
      </c>
      <c r="F7375" t="s">
        <v>2184</v>
      </c>
      <c r="G7375" s="144">
        <v>176.46941795999999</v>
      </c>
      <c r="H7375" t="str">
        <f>IF(VLOOKUP(A7375,$J$4:$K$19,2)="Y",IF(G7375&lt;='State Zip Codes'!$P$4,'State Zip Codes'!$P$3,IF(G7375&lt;='State Zip Codes'!$Q$4,'State Zip Codes'!$Q$3,IF(G7375&lt;='State Zip Codes'!$R$4,'State Zip Codes'!$R$3,IF(G7375&lt;='State Zip Codes'!$S$4,'State Zip Codes'!$S$3,IF(G7375&lt;='State Zip Codes'!$T$4,'State Zip Codes'!$T$3,"OUT OF TERRITORY"))))),$U$3)</f>
        <v>Zone 5</v>
      </c>
    </row>
    <row r="7376" spans="1:8" x14ac:dyDescent="0.25">
      <c r="A7376" t="s">
        <v>374</v>
      </c>
      <c r="B7376">
        <v>43832</v>
      </c>
      <c r="C7376" t="str">
        <f t="shared" si="115"/>
        <v>43832</v>
      </c>
      <c r="D7376" t="s">
        <v>360</v>
      </c>
      <c r="E7376" t="s">
        <v>4943</v>
      </c>
      <c r="F7376" t="s">
        <v>4953</v>
      </c>
      <c r="G7376" s="144">
        <v>176.46941795999999</v>
      </c>
      <c r="H7376" t="str">
        <f>IF(VLOOKUP(A7376,$J$4:$K$19,2)="Y",IF(G7376&lt;='State Zip Codes'!$P$4,'State Zip Codes'!$P$3,IF(G7376&lt;='State Zip Codes'!$Q$4,'State Zip Codes'!$Q$3,IF(G7376&lt;='State Zip Codes'!$R$4,'State Zip Codes'!$R$3,IF(G7376&lt;='State Zip Codes'!$S$4,'State Zip Codes'!$S$3,IF(G7376&lt;='State Zip Codes'!$T$4,'State Zip Codes'!$T$3,"OUT OF TERRITORY"))))),$U$3)</f>
        <v>Zone 5</v>
      </c>
    </row>
    <row r="7377" spans="1:8" x14ac:dyDescent="0.25">
      <c r="A7377" t="s">
        <v>374</v>
      </c>
      <c r="B7377">
        <v>43501</v>
      </c>
      <c r="C7377" t="str">
        <f t="shared" si="115"/>
        <v>43501</v>
      </c>
      <c r="D7377" t="s">
        <v>360</v>
      </c>
      <c r="E7377" t="s">
        <v>2699</v>
      </c>
      <c r="F7377" t="s">
        <v>4954</v>
      </c>
      <c r="G7377" s="144">
        <v>177.09078914999998</v>
      </c>
      <c r="H7377" t="str">
        <f>IF(VLOOKUP(A7377,$J$4:$K$19,2)="Y",IF(G7377&lt;='State Zip Codes'!$P$4,'State Zip Codes'!$P$3,IF(G7377&lt;='State Zip Codes'!$Q$4,'State Zip Codes'!$Q$3,IF(G7377&lt;='State Zip Codes'!$R$4,'State Zip Codes'!$R$3,IF(G7377&lt;='State Zip Codes'!$S$4,'State Zip Codes'!$S$3,IF(G7377&lt;='State Zip Codes'!$T$4,'State Zip Codes'!$T$3,"OUT OF TERRITORY"))))),$U$3)</f>
        <v>Zone 5</v>
      </c>
    </row>
    <row r="7378" spans="1:8" x14ac:dyDescent="0.25">
      <c r="A7378" t="s">
        <v>374</v>
      </c>
      <c r="B7378">
        <v>43416</v>
      </c>
      <c r="C7378" t="str">
        <f t="shared" si="115"/>
        <v>43416</v>
      </c>
      <c r="D7378" t="s">
        <v>360</v>
      </c>
      <c r="E7378" t="s">
        <v>1682</v>
      </c>
      <c r="F7378" t="s">
        <v>1293</v>
      </c>
      <c r="G7378" s="144">
        <v>177.71216034</v>
      </c>
      <c r="H7378" t="str">
        <f>IF(VLOOKUP(A7378,$J$4:$K$19,2)="Y",IF(G7378&lt;='State Zip Codes'!$P$4,'State Zip Codes'!$P$3,IF(G7378&lt;='State Zip Codes'!$Q$4,'State Zip Codes'!$Q$3,IF(G7378&lt;='State Zip Codes'!$R$4,'State Zip Codes'!$R$3,IF(G7378&lt;='State Zip Codes'!$S$4,'State Zip Codes'!$S$3,IF(G7378&lt;='State Zip Codes'!$T$4,'State Zip Codes'!$T$3,"OUT OF TERRITORY"))))),$U$3)</f>
        <v>Zone 5</v>
      </c>
    </row>
    <row r="7379" spans="1:8" x14ac:dyDescent="0.25">
      <c r="A7379" t="s">
        <v>374</v>
      </c>
      <c r="B7379">
        <v>43430</v>
      </c>
      <c r="C7379" t="str">
        <f t="shared" si="115"/>
        <v>43430</v>
      </c>
      <c r="D7379" t="s">
        <v>360</v>
      </c>
      <c r="E7379" t="s">
        <v>1682</v>
      </c>
      <c r="F7379" t="s">
        <v>524</v>
      </c>
      <c r="G7379" s="144">
        <v>178.33353152999999</v>
      </c>
      <c r="H7379" t="str">
        <f>IF(VLOOKUP(A7379,$J$4:$K$19,2)="Y",IF(G7379&lt;='State Zip Codes'!$P$4,'State Zip Codes'!$P$3,IF(G7379&lt;='State Zip Codes'!$Q$4,'State Zip Codes'!$Q$3,IF(G7379&lt;='State Zip Codes'!$R$4,'State Zip Codes'!$R$3,IF(G7379&lt;='State Zip Codes'!$S$4,'State Zip Codes'!$S$3,IF(G7379&lt;='State Zip Codes'!$T$4,'State Zip Codes'!$T$3,"OUT OF TERRITORY"))))),$U$3)</f>
        <v>Zone 5</v>
      </c>
    </row>
    <row r="7380" spans="1:8" x14ac:dyDescent="0.25">
      <c r="A7380" t="s">
        <v>374</v>
      </c>
      <c r="B7380">
        <v>44857</v>
      </c>
      <c r="C7380" t="str">
        <f t="shared" si="115"/>
        <v>44857</v>
      </c>
      <c r="D7380" t="s">
        <v>360</v>
      </c>
      <c r="E7380" t="s">
        <v>4906</v>
      </c>
      <c r="F7380" t="s">
        <v>4955</v>
      </c>
      <c r="G7380" s="144">
        <v>178.33353152999999</v>
      </c>
      <c r="H7380" t="str">
        <f>IF(VLOOKUP(A7380,$J$4:$K$19,2)="Y",IF(G7380&lt;='State Zip Codes'!$P$4,'State Zip Codes'!$P$3,IF(G7380&lt;='State Zip Codes'!$Q$4,'State Zip Codes'!$Q$3,IF(G7380&lt;='State Zip Codes'!$R$4,'State Zip Codes'!$R$3,IF(G7380&lt;='State Zip Codes'!$S$4,'State Zip Codes'!$S$3,IF(G7380&lt;='State Zip Codes'!$T$4,'State Zip Codes'!$T$3,"OUT OF TERRITORY"))))),$U$3)</f>
        <v>Zone 5</v>
      </c>
    </row>
    <row r="7381" spans="1:8" x14ac:dyDescent="0.25">
      <c r="A7381" t="s">
        <v>374</v>
      </c>
      <c r="B7381">
        <v>43840</v>
      </c>
      <c r="C7381" t="str">
        <f t="shared" si="115"/>
        <v>43840</v>
      </c>
      <c r="D7381" t="s">
        <v>360</v>
      </c>
      <c r="E7381" t="s">
        <v>4943</v>
      </c>
      <c r="F7381" t="s">
        <v>4956</v>
      </c>
      <c r="G7381" s="144">
        <v>178.33353152999999</v>
      </c>
      <c r="H7381" t="str">
        <f>IF(VLOOKUP(A7381,$J$4:$K$19,2)="Y",IF(G7381&lt;='State Zip Codes'!$P$4,'State Zip Codes'!$P$3,IF(G7381&lt;='State Zip Codes'!$Q$4,'State Zip Codes'!$Q$3,IF(G7381&lt;='State Zip Codes'!$R$4,'State Zip Codes'!$R$3,IF(G7381&lt;='State Zip Codes'!$S$4,'State Zip Codes'!$S$3,IF(G7381&lt;='State Zip Codes'!$T$4,'State Zip Codes'!$T$3,"OUT OF TERRITORY"))))),$U$3)</f>
        <v>Zone 5</v>
      </c>
    </row>
    <row r="7382" spans="1:8" x14ac:dyDescent="0.25">
      <c r="A7382" t="s">
        <v>374</v>
      </c>
      <c r="B7382">
        <v>44681</v>
      </c>
      <c r="C7382" t="str">
        <f t="shared" si="115"/>
        <v>44681</v>
      </c>
      <c r="D7382" t="s">
        <v>360</v>
      </c>
      <c r="E7382" t="s">
        <v>4943</v>
      </c>
      <c r="F7382" t="s">
        <v>4957</v>
      </c>
      <c r="G7382" s="144">
        <v>178.33353152999999</v>
      </c>
      <c r="H7382" t="str">
        <f>IF(VLOOKUP(A7382,$J$4:$K$19,2)="Y",IF(G7382&lt;='State Zip Codes'!$P$4,'State Zip Codes'!$P$3,IF(G7382&lt;='State Zip Codes'!$Q$4,'State Zip Codes'!$Q$3,IF(G7382&lt;='State Zip Codes'!$R$4,'State Zip Codes'!$R$3,IF(G7382&lt;='State Zip Codes'!$S$4,'State Zip Codes'!$S$3,IF(G7382&lt;='State Zip Codes'!$T$4,'State Zip Codes'!$T$3,"OUT OF TERRITORY"))))),$U$3)</f>
        <v>Zone 5</v>
      </c>
    </row>
    <row r="7383" spans="1:8" x14ac:dyDescent="0.25">
      <c r="A7383" t="s">
        <v>374</v>
      </c>
      <c r="B7383">
        <v>44851</v>
      </c>
      <c r="C7383" t="str">
        <f t="shared" si="115"/>
        <v>44851</v>
      </c>
      <c r="D7383" t="s">
        <v>360</v>
      </c>
      <c r="E7383" t="s">
        <v>4906</v>
      </c>
      <c r="F7383" t="s">
        <v>3717</v>
      </c>
      <c r="G7383" s="144">
        <v>178.33353152999999</v>
      </c>
      <c r="H7383" t="str">
        <f>IF(VLOOKUP(A7383,$J$4:$K$19,2)="Y",IF(G7383&lt;='State Zip Codes'!$P$4,'State Zip Codes'!$P$3,IF(G7383&lt;='State Zip Codes'!$Q$4,'State Zip Codes'!$Q$3,IF(G7383&lt;='State Zip Codes'!$R$4,'State Zip Codes'!$R$3,IF(G7383&lt;='State Zip Codes'!$S$4,'State Zip Codes'!$S$3,IF(G7383&lt;='State Zip Codes'!$T$4,'State Zip Codes'!$T$3,"OUT OF TERRITORY"))))),$U$3)</f>
        <v>Zone 5</v>
      </c>
    </row>
    <row r="7384" spans="1:8" x14ac:dyDescent="0.25">
      <c r="A7384" t="s">
        <v>374</v>
      </c>
      <c r="B7384">
        <v>43465</v>
      </c>
      <c r="C7384" t="str">
        <f t="shared" si="115"/>
        <v>43465</v>
      </c>
      <c r="D7384" t="s">
        <v>360</v>
      </c>
      <c r="E7384" t="s">
        <v>4872</v>
      </c>
      <c r="F7384" t="s">
        <v>4958</v>
      </c>
      <c r="G7384" s="144">
        <v>178.33353152999999</v>
      </c>
      <c r="H7384" t="str">
        <f>IF(VLOOKUP(A7384,$J$4:$K$19,2)="Y",IF(G7384&lt;='State Zip Codes'!$P$4,'State Zip Codes'!$P$3,IF(G7384&lt;='State Zip Codes'!$Q$4,'State Zip Codes'!$Q$3,IF(G7384&lt;='State Zip Codes'!$R$4,'State Zip Codes'!$R$3,IF(G7384&lt;='State Zip Codes'!$S$4,'State Zip Codes'!$S$3,IF(G7384&lt;='State Zip Codes'!$T$4,'State Zip Codes'!$T$3,"OUT OF TERRITORY"))))),$U$3)</f>
        <v>Zone 5</v>
      </c>
    </row>
    <row r="7385" spans="1:8" x14ac:dyDescent="0.25">
      <c r="A7385" t="s">
        <v>374</v>
      </c>
      <c r="B7385">
        <v>43460</v>
      </c>
      <c r="C7385" t="str">
        <f t="shared" si="115"/>
        <v>43460</v>
      </c>
      <c r="D7385" t="s">
        <v>360</v>
      </c>
      <c r="E7385" t="s">
        <v>4872</v>
      </c>
      <c r="F7385" t="s">
        <v>4959</v>
      </c>
      <c r="G7385" s="144">
        <v>178.33353152999999</v>
      </c>
      <c r="H7385" t="str">
        <f>IF(VLOOKUP(A7385,$J$4:$K$19,2)="Y",IF(G7385&lt;='State Zip Codes'!$P$4,'State Zip Codes'!$P$3,IF(G7385&lt;='State Zip Codes'!$Q$4,'State Zip Codes'!$Q$3,IF(G7385&lt;='State Zip Codes'!$R$4,'State Zip Codes'!$R$3,IF(G7385&lt;='State Zip Codes'!$S$4,'State Zip Codes'!$S$3,IF(G7385&lt;='State Zip Codes'!$T$4,'State Zip Codes'!$T$3,"OUT OF TERRITORY"))))),$U$3)</f>
        <v>Zone 5</v>
      </c>
    </row>
    <row r="7386" spans="1:8" x14ac:dyDescent="0.25">
      <c r="A7386" t="s">
        <v>374</v>
      </c>
      <c r="B7386">
        <v>44691</v>
      </c>
      <c r="C7386" t="str">
        <f t="shared" si="115"/>
        <v>44691</v>
      </c>
      <c r="D7386" t="s">
        <v>360</v>
      </c>
      <c r="E7386" t="s">
        <v>1566</v>
      </c>
      <c r="F7386" t="s">
        <v>4960</v>
      </c>
      <c r="G7386" s="144">
        <v>178.33353152999999</v>
      </c>
      <c r="H7386" t="str">
        <f>IF(VLOOKUP(A7386,$J$4:$K$19,2)="Y",IF(G7386&lt;='State Zip Codes'!$P$4,'State Zip Codes'!$P$3,IF(G7386&lt;='State Zip Codes'!$Q$4,'State Zip Codes'!$Q$3,IF(G7386&lt;='State Zip Codes'!$R$4,'State Zip Codes'!$R$3,IF(G7386&lt;='State Zip Codes'!$S$4,'State Zip Codes'!$S$3,IF(G7386&lt;='State Zip Codes'!$T$4,'State Zip Codes'!$T$3,"OUT OF TERRITORY"))))),$U$3)</f>
        <v>Zone 5</v>
      </c>
    </row>
    <row r="7387" spans="1:8" x14ac:dyDescent="0.25">
      <c r="A7387" t="s">
        <v>374</v>
      </c>
      <c r="B7387">
        <v>43778</v>
      </c>
      <c r="C7387" t="str">
        <f t="shared" si="115"/>
        <v>43778</v>
      </c>
      <c r="D7387" t="s">
        <v>360</v>
      </c>
      <c r="E7387" t="s">
        <v>4903</v>
      </c>
      <c r="F7387" t="s">
        <v>4961</v>
      </c>
      <c r="G7387" s="144">
        <v>178.95490271999998</v>
      </c>
      <c r="H7387" t="str">
        <f>IF(VLOOKUP(A7387,$J$4:$K$19,2)="Y",IF(G7387&lt;='State Zip Codes'!$P$4,'State Zip Codes'!$P$3,IF(G7387&lt;='State Zip Codes'!$Q$4,'State Zip Codes'!$Q$3,IF(G7387&lt;='State Zip Codes'!$R$4,'State Zip Codes'!$R$3,IF(G7387&lt;='State Zip Codes'!$S$4,'State Zip Codes'!$S$3,IF(G7387&lt;='State Zip Codes'!$T$4,'State Zip Codes'!$T$3,"OUT OF TERRITORY"))))),$U$3)</f>
        <v>Zone 5</v>
      </c>
    </row>
    <row r="7388" spans="1:8" x14ac:dyDescent="0.25">
      <c r="A7388" t="s">
        <v>374</v>
      </c>
      <c r="B7388">
        <v>43614</v>
      </c>
      <c r="C7388" t="str">
        <f t="shared" si="115"/>
        <v>43614</v>
      </c>
      <c r="D7388" t="s">
        <v>360</v>
      </c>
      <c r="E7388" t="s">
        <v>3140</v>
      </c>
      <c r="F7388" t="s">
        <v>2106</v>
      </c>
      <c r="G7388" s="144">
        <v>178.95490271999998</v>
      </c>
      <c r="H7388" t="str">
        <f>IF(VLOOKUP(A7388,$J$4:$K$19,2)="Y",IF(G7388&lt;='State Zip Codes'!$P$4,'State Zip Codes'!$P$3,IF(G7388&lt;='State Zip Codes'!$Q$4,'State Zip Codes'!$Q$3,IF(G7388&lt;='State Zip Codes'!$R$4,'State Zip Codes'!$R$3,IF(G7388&lt;='State Zip Codes'!$S$4,'State Zip Codes'!$S$3,IF(G7388&lt;='State Zip Codes'!$T$4,'State Zip Codes'!$T$3,"OUT OF TERRITORY"))))),$U$3)</f>
        <v>Zone 5</v>
      </c>
    </row>
    <row r="7389" spans="1:8" x14ac:dyDescent="0.25">
      <c r="A7389" t="s">
        <v>374</v>
      </c>
      <c r="B7389">
        <v>44627</v>
      </c>
      <c r="C7389" t="str">
        <f t="shared" si="115"/>
        <v>44627</v>
      </c>
      <c r="D7389" t="s">
        <v>360</v>
      </c>
      <c r="E7389" t="s">
        <v>1566</v>
      </c>
      <c r="F7389" t="s">
        <v>2776</v>
      </c>
      <c r="G7389" s="144">
        <v>178.95490271999998</v>
      </c>
      <c r="H7389" t="str">
        <f>IF(VLOOKUP(A7389,$J$4:$K$19,2)="Y",IF(G7389&lt;='State Zip Codes'!$P$4,'State Zip Codes'!$P$3,IF(G7389&lt;='State Zip Codes'!$Q$4,'State Zip Codes'!$Q$3,IF(G7389&lt;='State Zip Codes'!$R$4,'State Zip Codes'!$R$3,IF(G7389&lt;='State Zip Codes'!$S$4,'State Zip Codes'!$S$3,IF(G7389&lt;='State Zip Codes'!$T$4,'State Zip Codes'!$T$3,"OUT OF TERRITORY"))))),$U$3)</f>
        <v>Zone 5</v>
      </c>
    </row>
    <row r="7390" spans="1:8" x14ac:dyDescent="0.25">
      <c r="A7390" t="s">
        <v>374</v>
      </c>
      <c r="B7390">
        <v>43464</v>
      </c>
      <c r="C7390" t="str">
        <f t="shared" si="115"/>
        <v>43464</v>
      </c>
      <c r="D7390" t="s">
        <v>360</v>
      </c>
      <c r="E7390" t="s">
        <v>4909</v>
      </c>
      <c r="F7390" t="s">
        <v>4962</v>
      </c>
      <c r="G7390" s="144">
        <v>179.57627391</v>
      </c>
      <c r="H7390" t="str">
        <f>IF(VLOOKUP(A7390,$J$4:$K$19,2)="Y",IF(G7390&lt;='State Zip Codes'!$P$4,'State Zip Codes'!$P$3,IF(G7390&lt;='State Zip Codes'!$Q$4,'State Zip Codes'!$Q$3,IF(G7390&lt;='State Zip Codes'!$R$4,'State Zip Codes'!$R$3,IF(G7390&lt;='State Zip Codes'!$S$4,'State Zip Codes'!$S$3,IF(G7390&lt;='State Zip Codes'!$T$4,'State Zip Codes'!$T$3,"OUT OF TERRITORY"))))),$U$3)</f>
        <v>Zone 5</v>
      </c>
    </row>
    <row r="7391" spans="1:8" x14ac:dyDescent="0.25">
      <c r="A7391" t="s">
        <v>374</v>
      </c>
      <c r="B7391">
        <v>44287</v>
      </c>
      <c r="C7391" t="str">
        <f t="shared" si="115"/>
        <v>44287</v>
      </c>
      <c r="D7391" t="s">
        <v>360</v>
      </c>
      <c r="E7391" t="s">
        <v>1566</v>
      </c>
      <c r="F7391" t="s">
        <v>2284</v>
      </c>
      <c r="G7391" s="144">
        <v>179.57627391</v>
      </c>
      <c r="H7391" t="str">
        <f>IF(VLOOKUP(A7391,$J$4:$K$19,2)="Y",IF(G7391&lt;='State Zip Codes'!$P$4,'State Zip Codes'!$P$3,IF(G7391&lt;='State Zip Codes'!$Q$4,'State Zip Codes'!$Q$3,IF(G7391&lt;='State Zip Codes'!$R$4,'State Zip Codes'!$R$3,IF(G7391&lt;='State Zip Codes'!$S$4,'State Zip Codes'!$S$3,IF(G7391&lt;='State Zip Codes'!$T$4,'State Zip Codes'!$T$3,"OUT OF TERRITORY"))))),$U$3)</f>
        <v>Zone 5</v>
      </c>
    </row>
    <row r="7392" spans="1:8" x14ac:dyDescent="0.25">
      <c r="A7392" t="s">
        <v>374</v>
      </c>
      <c r="B7392">
        <v>43447</v>
      </c>
      <c r="C7392" t="str">
        <f t="shared" si="115"/>
        <v>43447</v>
      </c>
      <c r="D7392" t="s">
        <v>360</v>
      </c>
      <c r="E7392" t="s">
        <v>4872</v>
      </c>
      <c r="F7392" t="s">
        <v>4963</v>
      </c>
      <c r="G7392" s="144">
        <v>179.57627391</v>
      </c>
      <c r="H7392" t="str">
        <f>IF(VLOOKUP(A7392,$J$4:$K$19,2)="Y",IF(G7392&lt;='State Zip Codes'!$P$4,'State Zip Codes'!$P$3,IF(G7392&lt;='State Zip Codes'!$Q$4,'State Zip Codes'!$Q$3,IF(G7392&lt;='State Zip Codes'!$R$4,'State Zip Codes'!$R$3,IF(G7392&lt;='State Zip Codes'!$S$4,'State Zip Codes'!$S$3,IF(G7392&lt;='State Zip Codes'!$T$4,'State Zip Codes'!$T$3,"OUT OF TERRITORY"))))),$U$3)</f>
        <v>Zone 5</v>
      </c>
    </row>
    <row r="7393" spans="1:8" x14ac:dyDescent="0.25">
      <c r="A7393" t="s">
        <v>374</v>
      </c>
      <c r="B7393">
        <v>43528</v>
      </c>
      <c r="C7393" t="str">
        <f t="shared" si="115"/>
        <v>43528</v>
      </c>
      <c r="D7393" t="s">
        <v>360</v>
      </c>
      <c r="E7393" t="s">
        <v>3140</v>
      </c>
      <c r="F7393" t="s">
        <v>2872</v>
      </c>
      <c r="G7393" s="144">
        <v>179.57627391</v>
      </c>
      <c r="H7393" t="str">
        <f>IF(VLOOKUP(A7393,$J$4:$K$19,2)="Y",IF(G7393&lt;='State Zip Codes'!$P$4,'State Zip Codes'!$P$3,IF(G7393&lt;='State Zip Codes'!$Q$4,'State Zip Codes'!$Q$3,IF(G7393&lt;='State Zip Codes'!$R$4,'State Zip Codes'!$R$3,IF(G7393&lt;='State Zip Codes'!$S$4,'State Zip Codes'!$S$3,IF(G7393&lt;='State Zip Codes'!$T$4,'State Zip Codes'!$T$3,"OUT OF TERRITORY"))))),$U$3)</f>
        <v>Zone 5</v>
      </c>
    </row>
    <row r="7394" spans="1:8" x14ac:dyDescent="0.25">
      <c r="A7394" t="s">
        <v>374</v>
      </c>
      <c r="B7394">
        <v>43533</v>
      </c>
      <c r="C7394" t="str">
        <f t="shared" si="115"/>
        <v>43533</v>
      </c>
      <c r="D7394" t="s">
        <v>360</v>
      </c>
      <c r="E7394" t="s">
        <v>1879</v>
      </c>
      <c r="F7394" t="s">
        <v>446</v>
      </c>
      <c r="G7394" s="144">
        <v>180.19764509999999</v>
      </c>
      <c r="H7394" t="str">
        <f>IF(VLOOKUP(A7394,$J$4:$K$19,2)="Y",IF(G7394&lt;='State Zip Codes'!$P$4,'State Zip Codes'!$P$3,IF(G7394&lt;='State Zip Codes'!$Q$4,'State Zip Codes'!$Q$3,IF(G7394&lt;='State Zip Codes'!$R$4,'State Zip Codes'!$R$3,IF(G7394&lt;='State Zip Codes'!$S$4,'State Zip Codes'!$S$3,IF(G7394&lt;='State Zip Codes'!$T$4,'State Zip Codes'!$T$3,"OUT OF TERRITORY"))))),$U$3)</f>
        <v>Zone 5</v>
      </c>
    </row>
    <row r="7395" spans="1:8" x14ac:dyDescent="0.25">
      <c r="A7395" t="s">
        <v>374</v>
      </c>
      <c r="B7395">
        <v>44880</v>
      </c>
      <c r="C7395" t="str">
        <f t="shared" si="115"/>
        <v>44880</v>
      </c>
      <c r="D7395" t="s">
        <v>360</v>
      </c>
      <c r="E7395" t="s">
        <v>2119</v>
      </c>
      <c r="F7395" t="s">
        <v>2036</v>
      </c>
      <c r="G7395" s="144">
        <v>180.19764509999999</v>
      </c>
      <c r="H7395" t="str">
        <f>IF(VLOOKUP(A7395,$J$4:$K$19,2)="Y",IF(G7395&lt;='State Zip Codes'!$P$4,'State Zip Codes'!$P$3,IF(G7395&lt;='State Zip Codes'!$Q$4,'State Zip Codes'!$Q$3,IF(G7395&lt;='State Zip Codes'!$R$4,'State Zip Codes'!$R$3,IF(G7395&lt;='State Zip Codes'!$S$4,'State Zip Codes'!$S$3,IF(G7395&lt;='State Zip Codes'!$T$4,'State Zip Codes'!$T$3,"OUT OF TERRITORY"))))),$U$3)</f>
        <v>Zone 5</v>
      </c>
    </row>
    <row r="7396" spans="1:8" x14ac:dyDescent="0.25">
      <c r="A7396" t="s">
        <v>374</v>
      </c>
      <c r="B7396">
        <v>43619</v>
      </c>
      <c r="C7396" t="str">
        <f t="shared" si="115"/>
        <v>43619</v>
      </c>
      <c r="D7396" t="s">
        <v>360</v>
      </c>
      <c r="E7396" t="s">
        <v>4872</v>
      </c>
      <c r="F7396" t="s">
        <v>4964</v>
      </c>
      <c r="G7396" s="144">
        <v>180.81901628999998</v>
      </c>
      <c r="H7396" t="str">
        <f>IF(VLOOKUP(A7396,$J$4:$K$19,2)="Y",IF(G7396&lt;='State Zip Codes'!$P$4,'State Zip Codes'!$P$3,IF(G7396&lt;='State Zip Codes'!$Q$4,'State Zip Codes'!$Q$3,IF(G7396&lt;='State Zip Codes'!$R$4,'State Zip Codes'!$R$3,IF(G7396&lt;='State Zip Codes'!$S$4,'State Zip Codes'!$S$3,IF(G7396&lt;='State Zip Codes'!$T$4,'State Zip Codes'!$T$3,"OUT OF TERRITORY"))))),$U$3)</f>
        <v>Zone 5</v>
      </c>
    </row>
    <row r="7397" spans="1:8" x14ac:dyDescent="0.25">
      <c r="A7397" t="s">
        <v>374</v>
      </c>
      <c r="B7397">
        <v>43609</v>
      </c>
      <c r="C7397" t="str">
        <f t="shared" si="115"/>
        <v>43609</v>
      </c>
      <c r="D7397" t="s">
        <v>360</v>
      </c>
      <c r="E7397" t="s">
        <v>3140</v>
      </c>
      <c r="F7397" t="s">
        <v>2106</v>
      </c>
      <c r="G7397" s="144">
        <v>180.81901628999998</v>
      </c>
      <c r="H7397" t="str">
        <f>IF(VLOOKUP(A7397,$J$4:$K$19,2)="Y",IF(G7397&lt;='State Zip Codes'!$P$4,'State Zip Codes'!$P$3,IF(G7397&lt;='State Zip Codes'!$Q$4,'State Zip Codes'!$Q$3,IF(G7397&lt;='State Zip Codes'!$R$4,'State Zip Codes'!$R$3,IF(G7397&lt;='State Zip Codes'!$S$4,'State Zip Codes'!$S$3,IF(G7397&lt;='State Zip Codes'!$T$4,'State Zip Codes'!$T$3,"OUT OF TERRITORY"))))),$U$3)</f>
        <v>Zone 5</v>
      </c>
    </row>
    <row r="7398" spans="1:8" x14ac:dyDescent="0.25">
      <c r="A7398" t="s">
        <v>374</v>
      </c>
      <c r="B7398">
        <v>43754</v>
      </c>
      <c r="C7398" t="str">
        <f t="shared" si="115"/>
        <v>43754</v>
      </c>
      <c r="D7398" t="s">
        <v>360</v>
      </c>
      <c r="E7398" t="s">
        <v>1110</v>
      </c>
      <c r="F7398" t="s">
        <v>1183</v>
      </c>
      <c r="G7398" s="144">
        <v>180.81901628999998</v>
      </c>
      <c r="H7398" t="str">
        <f>IF(VLOOKUP(A7398,$J$4:$K$19,2)="Y",IF(G7398&lt;='State Zip Codes'!$P$4,'State Zip Codes'!$P$3,IF(G7398&lt;='State Zip Codes'!$Q$4,'State Zip Codes'!$Q$3,IF(G7398&lt;='State Zip Codes'!$R$4,'State Zip Codes'!$R$3,IF(G7398&lt;='State Zip Codes'!$S$4,'State Zip Codes'!$S$3,IF(G7398&lt;='State Zip Codes'!$T$4,'State Zip Codes'!$T$3,"OUT OF TERRITORY"))))),$U$3)</f>
        <v>Zone 5</v>
      </c>
    </row>
    <row r="7399" spans="1:8" x14ac:dyDescent="0.25">
      <c r="A7399" t="s">
        <v>374</v>
      </c>
      <c r="B7399">
        <v>45734</v>
      </c>
      <c r="C7399" t="str">
        <f t="shared" si="115"/>
        <v>45734</v>
      </c>
      <c r="D7399" t="s">
        <v>360</v>
      </c>
      <c r="E7399" t="s">
        <v>1110</v>
      </c>
      <c r="F7399" t="s">
        <v>4965</v>
      </c>
      <c r="G7399" s="144">
        <v>181.44038748</v>
      </c>
      <c r="H7399" t="str">
        <f>IF(VLOOKUP(A7399,$J$4:$K$19,2)="Y",IF(G7399&lt;='State Zip Codes'!$P$4,'State Zip Codes'!$P$3,IF(G7399&lt;='State Zip Codes'!$Q$4,'State Zip Codes'!$Q$3,IF(G7399&lt;='State Zip Codes'!$R$4,'State Zip Codes'!$R$3,IF(G7399&lt;='State Zip Codes'!$S$4,'State Zip Codes'!$S$3,IF(G7399&lt;='State Zip Codes'!$T$4,'State Zip Codes'!$T$3,"OUT OF TERRITORY"))))),$U$3)</f>
        <v>Zone 5</v>
      </c>
    </row>
    <row r="7400" spans="1:8" x14ac:dyDescent="0.25">
      <c r="A7400" t="s">
        <v>374</v>
      </c>
      <c r="B7400">
        <v>44826</v>
      </c>
      <c r="C7400" t="str">
        <f t="shared" si="115"/>
        <v>44826</v>
      </c>
      <c r="D7400" t="s">
        <v>360</v>
      </c>
      <c r="E7400" t="s">
        <v>4906</v>
      </c>
      <c r="F7400" t="s">
        <v>4966</v>
      </c>
      <c r="G7400" s="144">
        <v>181.44038748</v>
      </c>
      <c r="H7400" t="str">
        <f>IF(VLOOKUP(A7400,$J$4:$K$19,2)="Y",IF(G7400&lt;='State Zip Codes'!$P$4,'State Zip Codes'!$P$3,IF(G7400&lt;='State Zip Codes'!$Q$4,'State Zip Codes'!$Q$3,IF(G7400&lt;='State Zip Codes'!$R$4,'State Zip Codes'!$R$3,IF(G7400&lt;='State Zip Codes'!$S$4,'State Zip Codes'!$S$3,IF(G7400&lt;='State Zip Codes'!$T$4,'State Zip Codes'!$T$3,"OUT OF TERRITORY"))))),$U$3)</f>
        <v>Zone 5</v>
      </c>
    </row>
    <row r="7401" spans="1:8" x14ac:dyDescent="0.25">
      <c r="A7401" t="s">
        <v>374</v>
      </c>
      <c r="B7401">
        <v>44824</v>
      </c>
      <c r="C7401" t="str">
        <f t="shared" si="115"/>
        <v>44824</v>
      </c>
      <c r="D7401" t="s">
        <v>360</v>
      </c>
      <c r="E7401" t="s">
        <v>414</v>
      </c>
      <c r="F7401" t="s">
        <v>4151</v>
      </c>
      <c r="G7401" s="144">
        <v>181.44038748</v>
      </c>
      <c r="H7401" t="str">
        <f>IF(VLOOKUP(A7401,$J$4:$K$19,2)="Y",IF(G7401&lt;='State Zip Codes'!$P$4,'State Zip Codes'!$P$3,IF(G7401&lt;='State Zip Codes'!$Q$4,'State Zip Codes'!$Q$3,IF(G7401&lt;='State Zip Codes'!$R$4,'State Zip Codes'!$R$3,IF(G7401&lt;='State Zip Codes'!$S$4,'State Zip Codes'!$S$3,IF(G7401&lt;='State Zip Codes'!$T$4,'State Zip Codes'!$T$3,"OUT OF TERRITORY"))))),$U$3)</f>
        <v>Zone 5</v>
      </c>
    </row>
    <row r="7402" spans="1:8" x14ac:dyDescent="0.25">
      <c r="A7402" t="s">
        <v>374</v>
      </c>
      <c r="B7402">
        <v>43773</v>
      </c>
      <c r="C7402" t="str">
        <f t="shared" si="115"/>
        <v>43773</v>
      </c>
      <c r="D7402" t="s">
        <v>360</v>
      </c>
      <c r="E7402" t="s">
        <v>4903</v>
      </c>
      <c r="F7402" t="s">
        <v>4967</v>
      </c>
      <c r="G7402" s="144">
        <v>181.44038748</v>
      </c>
      <c r="H7402" t="str">
        <f>IF(VLOOKUP(A7402,$J$4:$K$19,2)="Y",IF(G7402&lt;='State Zip Codes'!$P$4,'State Zip Codes'!$P$3,IF(G7402&lt;='State Zip Codes'!$Q$4,'State Zip Codes'!$Q$3,IF(G7402&lt;='State Zip Codes'!$R$4,'State Zip Codes'!$R$3,IF(G7402&lt;='State Zip Codes'!$S$4,'State Zip Codes'!$S$3,IF(G7402&lt;='State Zip Codes'!$T$4,'State Zip Codes'!$T$3,"OUT OF TERRITORY"))))),$U$3)</f>
        <v>Zone 5</v>
      </c>
    </row>
    <row r="7403" spans="1:8" x14ac:dyDescent="0.25">
      <c r="A7403" t="s">
        <v>374</v>
      </c>
      <c r="B7403">
        <v>43615</v>
      </c>
      <c r="C7403" t="str">
        <f t="shared" si="115"/>
        <v>43615</v>
      </c>
      <c r="D7403" t="s">
        <v>360</v>
      </c>
      <c r="E7403" t="s">
        <v>3140</v>
      </c>
      <c r="F7403" t="s">
        <v>2106</v>
      </c>
      <c r="G7403" s="144">
        <v>181.44038748</v>
      </c>
      <c r="H7403" t="str">
        <f>IF(VLOOKUP(A7403,$J$4:$K$19,2)="Y",IF(G7403&lt;='State Zip Codes'!$P$4,'State Zip Codes'!$P$3,IF(G7403&lt;='State Zip Codes'!$Q$4,'State Zip Codes'!$Q$3,IF(G7403&lt;='State Zip Codes'!$R$4,'State Zip Codes'!$R$3,IF(G7403&lt;='State Zip Codes'!$S$4,'State Zip Codes'!$S$3,IF(G7403&lt;='State Zip Codes'!$T$4,'State Zip Codes'!$T$3,"OUT OF TERRITORY"))))),$U$3)</f>
        <v>Zone 5</v>
      </c>
    </row>
    <row r="7404" spans="1:8" x14ac:dyDescent="0.25">
      <c r="A7404" t="s">
        <v>374</v>
      </c>
      <c r="B7404">
        <v>43540</v>
      </c>
      <c r="C7404" t="str">
        <f t="shared" si="115"/>
        <v>43540</v>
      </c>
      <c r="D7404" t="s">
        <v>360</v>
      </c>
      <c r="E7404" t="s">
        <v>1879</v>
      </c>
      <c r="F7404" t="s">
        <v>1833</v>
      </c>
      <c r="G7404" s="144">
        <v>181.44038748</v>
      </c>
      <c r="H7404" t="str">
        <f>IF(VLOOKUP(A7404,$J$4:$K$19,2)="Y",IF(G7404&lt;='State Zip Codes'!$P$4,'State Zip Codes'!$P$3,IF(G7404&lt;='State Zip Codes'!$Q$4,'State Zip Codes'!$Q$3,IF(G7404&lt;='State Zip Codes'!$R$4,'State Zip Codes'!$R$3,IF(G7404&lt;='State Zip Codes'!$S$4,'State Zip Codes'!$S$3,IF(G7404&lt;='State Zip Codes'!$T$4,'State Zip Codes'!$T$3,"OUT OF TERRITORY"))))),$U$3)</f>
        <v>Zone 5</v>
      </c>
    </row>
    <row r="7405" spans="1:8" x14ac:dyDescent="0.25">
      <c r="A7405" t="s">
        <v>374</v>
      </c>
      <c r="B7405">
        <v>43617</v>
      </c>
      <c r="C7405" t="str">
        <f t="shared" si="115"/>
        <v>43617</v>
      </c>
      <c r="D7405" t="s">
        <v>360</v>
      </c>
      <c r="E7405" t="s">
        <v>3140</v>
      </c>
      <c r="F7405" t="s">
        <v>2106</v>
      </c>
      <c r="G7405" s="144">
        <v>182.06175866999999</v>
      </c>
      <c r="H7405" t="str">
        <f>IF(VLOOKUP(A7405,$J$4:$K$19,2)="Y",IF(G7405&lt;='State Zip Codes'!$P$4,'State Zip Codes'!$P$3,IF(G7405&lt;='State Zip Codes'!$Q$4,'State Zip Codes'!$Q$3,IF(G7405&lt;='State Zip Codes'!$R$4,'State Zip Codes'!$R$3,IF(G7405&lt;='State Zip Codes'!$S$4,'State Zip Codes'!$S$3,IF(G7405&lt;='State Zip Codes'!$T$4,'State Zip Codes'!$T$3,"OUT OF TERRITORY"))))),$U$3)</f>
        <v>Zone 5</v>
      </c>
    </row>
    <row r="7406" spans="1:8" x14ac:dyDescent="0.25">
      <c r="A7406" t="s">
        <v>374</v>
      </c>
      <c r="B7406">
        <v>43837</v>
      </c>
      <c r="C7406" t="str">
        <f t="shared" si="115"/>
        <v>43837</v>
      </c>
      <c r="D7406" t="s">
        <v>360</v>
      </c>
      <c r="E7406" t="s">
        <v>4943</v>
      </c>
      <c r="F7406" t="s">
        <v>4968</v>
      </c>
      <c r="G7406" s="144">
        <v>182.06175866999999</v>
      </c>
      <c r="H7406" t="str">
        <f>IF(VLOOKUP(A7406,$J$4:$K$19,2)="Y",IF(G7406&lt;='State Zip Codes'!$P$4,'State Zip Codes'!$P$3,IF(G7406&lt;='State Zip Codes'!$Q$4,'State Zip Codes'!$Q$3,IF(G7406&lt;='State Zip Codes'!$R$4,'State Zip Codes'!$R$3,IF(G7406&lt;='State Zip Codes'!$S$4,'State Zip Codes'!$S$3,IF(G7406&lt;='State Zip Codes'!$T$4,'State Zip Codes'!$T$3,"OUT OF TERRITORY"))))),$U$3)</f>
        <v>Zone 5</v>
      </c>
    </row>
    <row r="7407" spans="1:8" x14ac:dyDescent="0.25">
      <c r="A7407" t="s">
        <v>374</v>
      </c>
      <c r="B7407">
        <v>43607</v>
      </c>
      <c r="C7407" t="str">
        <f t="shared" si="115"/>
        <v>43607</v>
      </c>
      <c r="D7407" t="s">
        <v>360</v>
      </c>
      <c r="E7407" t="s">
        <v>3140</v>
      </c>
      <c r="F7407" t="s">
        <v>2106</v>
      </c>
      <c r="G7407" s="144">
        <v>182.06175866999999</v>
      </c>
      <c r="H7407" t="str">
        <f>IF(VLOOKUP(A7407,$J$4:$K$19,2)="Y",IF(G7407&lt;='State Zip Codes'!$P$4,'State Zip Codes'!$P$3,IF(G7407&lt;='State Zip Codes'!$Q$4,'State Zip Codes'!$Q$3,IF(G7407&lt;='State Zip Codes'!$R$4,'State Zip Codes'!$R$3,IF(G7407&lt;='State Zip Codes'!$S$4,'State Zip Codes'!$S$3,IF(G7407&lt;='State Zip Codes'!$T$4,'State Zip Codes'!$T$3,"OUT OF TERRITORY"))))),$U$3)</f>
        <v>Zone 5</v>
      </c>
    </row>
    <row r="7408" spans="1:8" x14ac:dyDescent="0.25">
      <c r="A7408" t="s">
        <v>374</v>
      </c>
      <c r="B7408">
        <v>43449</v>
      </c>
      <c r="C7408" t="str">
        <f t="shared" si="115"/>
        <v>43449</v>
      </c>
      <c r="D7408" t="s">
        <v>360</v>
      </c>
      <c r="E7408" t="s">
        <v>1682</v>
      </c>
      <c r="F7408" t="s">
        <v>4969</v>
      </c>
      <c r="G7408" s="144">
        <v>182.68312985999998</v>
      </c>
      <c r="H7408" t="str">
        <f>IF(VLOOKUP(A7408,$J$4:$K$19,2)="Y",IF(G7408&lt;='State Zip Codes'!$P$4,'State Zip Codes'!$P$3,IF(G7408&lt;='State Zip Codes'!$Q$4,'State Zip Codes'!$Q$3,IF(G7408&lt;='State Zip Codes'!$R$4,'State Zip Codes'!$R$3,IF(G7408&lt;='State Zip Codes'!$S$4,'State Zip Codes'!$S$3,IF(G7408&lt;='State Zip Codes'!$T$4,'State Zip Codes'!$T$3,"OUT OF TERRITORY"))))),$U$3)</f>
        <v>Zone 5</v>
      </c>
    </row>
    <row r="7409" spans="1:8" x14ac:dyDescent="0.25">
      <c r="A7409" t="s">
        <v>374</v>
      </c>
      <c r="B7409">
        <v>43504</v>
      </c>
      <c r="C7409" t="str">
        <f t="shared" si="115"/>
        <v>43504</v>
      </c>
      <c r="D7409" t="s">
        <v>360</v>
      </c>
      <c r="E7409" t="s">
        <v>3140</v>
      </c>
      <c r="F7409" t="s">
        <v>4970</v>
      </c>
      <c r="G7409" s="144">
        <v>182.68312985999998</v>
      </c>
      <c r="H7409" t="str">
        <f>IF(VLOOKUP(A7409,$J$4:$K$19,2)="Y",IF(G7409&lt;='State Zip Codes'!$P$4,'State Zip Codes'!$P$3,IF(G7409&lt;='State Zip Codes'!$Q$4,'State Zip Codes'!$Q$3,IF(G7409&lt;='State Zip Codes'!$R$4,'State Zip Codes'!$R$3,IF(G7409&lt;='State Zip Codes'!$S$4,'State Zip Codes'!$S$3,IF(G7409&lt;='State Zip Codes'!$T$4,'State Zip Codes'!$T$3,"OUT OF TERRITORY"))))),$U$3)</f>
        <v>Zone 5</v>
      </c>
    </row>
    <row r="7410" spans="1:8" x14ac:dyDescent="0.25">
      <c r="A7410" t="s">
        <v>374</v>
      </c>
      <c r="B7410">
        <v>43432</v>
      </c>
      <c r="C7410" t="str">
        <f t="shared" si="115"/>
        <v>43432</v>
      </c>
      <c r="D7410" t="s">
        <v>360</v>
      </c>
      <c r="E7410" t="s">
        <v>1682</v>
      </c>
      <c r="F7410" t="s">
        <v>4971</v>
      </c>
      <c r="G7410" s="144">
        <v>182.68312985999998</v>
      </c>
      <c r="H7410" t="str">
        <f>IF(VLOOKUP(A7410,$J$4:$K$19,2)="Y",IF(G7410&lt;='State Zip Codes'!$P$4,'State Zip Codes'!$P$3,IF(G7410&lt;='State Zip Codes'!$Q$4,'State Zip Codes'!$Q$3,IF(G7410&lt;='State Zip Codes'!$R$4,'State Zip Codes'!$R$3,IF(G7410&lt;='State Zip Codes'!$S$4,'State Zip Codes'!$S$3,IF(G7410&lt;='State Zip Codes'!$T$4,'State Zip Codes'!$T$3,"OUT OF TERRITORY"))))),$U$3)</f>
        <v>Zone 5</v>
      </c>
    </row>
    <row r="7411" spans="1:8" x14ac:dyDescent="0.25">
      <c r="A7411" t="s">
        <v>374</v>
      </c>
      <c r="B7411">
        <v>45767</v>
      </c>
      <c r="C7411" t="str">
        <f t="shared" si="115"/>
        <v>45767</v>
      </c>
      <c r="D7411" t="s">
        <v>360</v>
      </c>
      <c r="E7411" t="s">
        <v>510</v>
      </c>
      <c r="F7411" t="s">
        <v>4972</v>
      </c>
      <c r="G7411" s="144">
        <v>182.68312985999998</v>
      </c>
      <c r="H7411" t="str">
        <f>IF(VLOOKUP(A7411,$J$4:$K$19,2)="Y",IF(G7411&lt;='State Zip Codes'!$P$4,'State Zip Codes'!$P$3,IF(G7411&lt;='State Zip Codes'!$Q$4,'State Zip Codes'!$Q$3,IF(G7411&lt;='State Zip Codes'!$R$4,'State Zip Codes'!$R$3,IF(G7411&lt;='State Zip Codes'!$S$4,'State Zip Codes'!$S$3,IF(G7411&lt;='State Zip Codes'!$T$4,'State Zip Codes'!$T$3,"OUT OF TERRITORY"))))),$U$3)</f>
        <v>Zone 5</v>
      </c>
    </row>
    <row r="7412" spans="1:8" x14ac:dyDescent="0.25">
      <c r="A7412" t="s">
        <v>374</v>
      </c>
      <c r="B7412">
        <v>44846</v>
      </c>
      <c r="C7412" t="str">
        <f t="shared" si="115"/>
        <v>44846</v>
      </c>
      <c r="D7412" t="s">
        <v>360</v>
      </c>
      <c r="E7412" t="s">
        <v>414</v>
      </c>
      <c r="F7412" t="s">
        <v>2007</v>
      </c>
      <c r="G7412" s="144">
        <v>183.30450105</v>
      </c>
      <c r="H7412" t="str">
        <f>IF(VLOOKUP(A7412,$J$4:$K$19,2)="Y",IF(G7412&lt;='State Zip Codes'!$P$4,'State Zip Codes'!$P$3,IF(G7412&lt;='State Zip Codes'!$Q$4,'State Zip Codes'!$Q$3,IF(G7412&lt;='State Zip Codes'!$R$4,'State Zip Codes'!$R$3,IF(G7412&lt;='State Zip Codes'!$S$4,'State Zip Codes'!$S$3,IF(G7412&lt;='State Zip Codes'!$T$4,'State Zip Codes'!$T$3,"OUT OF TERRITORY"))))),$U$3)</f>
        <v>Zone 5</v>
      </c>
    </row>
    <row r="7413" spans="1:8" x14ac:dyDescent="0.25">
      <c r="A7413" t="s">
        <v>374</v>
      </c>
      <c r="B7413">
        <v>44606</v>
      </c>
      <c r="C7413" t="str">
        <f t="shared" si="115"/>
        <v>44606</v>
      </c>
      <c r="D7413" t="s">
        <v>360</v>
      </c>
      <c r="E7413" t="s">
        <v>1566</v>
      </c>
      <c r="F7413" t="s">
        <v>4973</v>
      </c>
      <c r="G7413" s="144">
        <v>183.30450105</v>
      </c>
      <c r="H7413" t="str">
        <f>IF(VLOOKUP(A7413,$J$4:$K$19,2)="Y",IF(G7413&lt;='State Zip Codes'!$P$4,'State Zip Codes'!$P$3,IF(G7413&lt;='State Zip Codes'!$Q$4,'State Zip Codes'!$Q$3,IF(G7413&lt;='State Zip Codes'!$R$4,'State Zip Codes'!$R$3,IF(G7413&lt;='State Zip Codes'!$S$4,'State Zip Codes'!$S$3,IF(G7413&lt;='State Zip Codes'!$T$4,'State Zip Codes'!$T$3,"OUT OF TERRITORY"))))),$U$3)</f>
        <v>Zone 5</v>
      </c>
    </row>
    <row r="7414" spans="1:8" x14ac:dyDescent="0.25">
      <c r="A7414" t="s">
        <v>374</v>
      </c>
      <c r="B7414">
        <v>43445</v>
      </c>
      <c r="C7414" t="str">
        <f t="shared" si="115"/>
        <v>43445</v>
      </c>
      <c r="D7414" t="s">
        <v>360</v>
      </c>
      <c r="E7414" t="s">
        <v>1682</v>
      </c>
      <c r="F7414" t="s">
        <v>976</v>
      </c>
      <c r="G7414" s="144">
        <v>183.30450105</v>
      </c>
      <c r="H7414" t="str">
        <f>IF(VLOOKUP(A7414,$J$4:$K$19,2)="Y",IF(G7414&lt;='State Zip Codes'!$P$4,'State Zip Codes'!$P$3,IF(G7414&lt;='State Zip Codes'!$Q$4,'State Zip Codes'!$Q$3,IF(G7414&lt;='State Zip Codes'!$R$4,'State Zip Codes'!$R$3,IF(G7414&lt;='State Zip Codes'!$S$4,'State Zip Codes'!$S$3,IF(G7414&lt;='State Zip Codes'!$T$4,'State Zip Codes'!$T$3,"OUT OF TERRITORY"))))),$U$3)</f>
        <v>Zone 5</v>
      </c>
    </row>
    <row r="7415" spans="1:8" x14ac:dyDescent="0.25">
      <c r="A7415" t="s">
        <v>374</v>
      </c>
      <c r="B7415">
        <v>43601</v>
      </c>
      <c r="C7415" t="str">
        <f t="shared" si="115"/>
        <v>43601</v>
      </c>
      <c r="D7415" t="s">
        <v>360</v>
      </c>
      <c r="E7415" t="s">
        <v>3140</v>
      </c>
      <c r="F7415" t="s">
        <v>2106</v>
      </c>
      <c r="G7415" s="144">
        <v>183.30450105</v>
      </c>
      <c r="H7415" t="str">
        <f>IF(VLOOKUP(A7415,$J$4:$K$19,2)="Y",IF(G7415&lt;='State Zip Codes'!$P$4,'State Zip Codes'!$P$3,IF(G7415&lt;='State Zip Codes'!$Q$4,'State Zip Codes'!$Q$3,IF(G7415&lt;='State Zip Codes'!$R$4,'State Zip Codes'!$R$3,IF(G7415&lt;='State Zip Codes'!$S$4,'State Zip Codes'!$S$3,IF(G7415&lt;='State Zip Codes'!$T$4,'State Zip Codes'!$T$3,"OUT OF TERRITORY"))))),$U$3)</f>
        <v>Zone 5</v>
      </c>
    </row>
    <row r="7416" spans="1:8" x14ac:dyDescent="0.25">
      <c r="A7416" t="s">
        <v>374</v>
      </c>
      <c r="B7416">
        <v>43604</v>
      </c>
      <c r="C7416" t="str">
        <f t="shared" si="115"/>
        <v>43604</v>
      </c>
      <c r="D7416" t="s">
        <v>360</v>
      </c>
      <c r="E7416" t="s">
        <v>3140</v>
      </c>
      <c r="F7416" t="s">
        <v>2106</v>
      </c>
      <c r="G7416" s="144">
        <v>183.30450105</v>
      </c>
      <c r="H7416" t="str">
        <f>IF(VLOOKUP(A7416,$J$4:$K$19,2)="Y",IF(G7416&lt;='State Zip Codes'!$P$4,'State Zip Codes'!$P$3,IF(G7416&lt;='State Zip Codes'!$Q$4,'State Zip Codes'!$Q$3,IF(G7416&lt;='State Zip Codes'!$R$4,'State Zip Codes'!$R$3,IF(G7416&lt;='State Zip Codes'!$S$4,'State Zip Codes'!$S$3,IF(G7416&lt;='State Zip Codes'!$T$4,'State Zip Codes'!$T$3,"OUT OF TERRITORY"))))),$U$3)</f>
        <v>Zone 5</v>
      </c>
    </row>
    <row r="7417" spans="1:8" x14ac:dyDescent="0.25">
      <c r="A7417" t="s">
        <v>374</v>
      </c>
      <c r="B7417">
        <v>43560</v>
      </c>
      <c r="C7417" t="str">
        <f t="shared" si="115"/>
        <v>43560</v>
      </c>
      <c r="D7417" t="s">
        <v>360</v>
      </c>
      <c r="E7417" t="s">
        <v>3140</v>
      </c>
      <c r="F7417" t="s">
        <v>4974</v>
      </c>
      <c r="G7417" s="144">
        <v>183.92587223999999</v>
      </c>
      <c r="H7417" t="str">
        <f>IF(VLOOKUP(A7417,$J$4:$K$19,2)="Y",IF(G7417&lt;='State Zip Codes'!$P$4,'State Zip Codes'!$P$3,IF(G7417&lt;='State Zip Codes'!$Q$4,'State Zip Codes'!$Q$3,IF(G7417&lt;='State Zip Codes'!$R$4,'State Zip Codes'!$R$3,IF(G7417&lt;='State Zip Codes'!$S$4,'State Zip Codes'!$S$3,IF(G7417&lt;='State Zip Codes'!$T$4,'State Zip Codes'!$T$3,"OUT OF TERRITORY"))))),$U$3)</f>
        <v>Zone 5</v>
      </c>
    </row>
    <row r="7418" spans="1:8" x14ac:dyDescent="0.25">
      <c r="A7418" t="s">
        <v>374</v>
      </c>
      <c r="B7418">
        <v>44214</v>
      </c>
      <c r="C7418" t="str">
        <f t="shared" si="115"/>
        <v>44214</v>
      </c>
      <c r="D7418" t="s">
        <v>360</v>
      </c>
      <c r="E7418" t="s">
        <v>1566</v>
      </c>
      <c r="F7418" t="s">
        <v>1434</v>
      </c>
      <c r="G7418" s="144">
        <v>183.92587223999999</v>
      </c>
      <c r="H7418" t="str">
        <f>IF(VLOOKUP(A7418,$J$4:$K$19,2)="Y",IF(G7418&lt;='State Zip Codes'!$P$4,'State Zip Codes'!$P$3,IF(G7418&lt;='State Zip Codes'!$Q$4,'State Zip Codes'!$Q$3,IF(G7418&lt;='State Zip Codes'!$R$4,'State Zip Codes'!$R$3,IF(G7418&lt;='State Zip Codes'!$S$4,'State Zip Codes'!$S$3,IF(G7418&lt;='State Zip Codes'!$T$4,'State Zip Codes'!$T$3,"OUT OF TERRITORY"))))),$U$3)</f>
        <v>Zone 5</v>
      </c>
    </row>
    <row r="7419" spans="1:8" x14ac:dyDescent="0.25">
      <c r="A7419" t="s">
        <v>374</v>
      </c>
      <c r="B7419">
        <v>44624</v>
      </c>
      <c r="C7419" t="str">
        <f t="shared" si="115"/>
        <v>44624</v>
      </c>
      <c r="D7419" t="s">
        <v>360</v>
      </c>
      <c r="E7419" t="s">
        <v>4943</v>
      </c>
      <c r="F7419" t="s">
        <v>800</v>
      </c>
      <c r="G7419" s="144">
        <v>183.92587223999999</v>
      </c>
      <c r="H7419" t="str">
        <f>IF(VLOOKUP(A7419,$J$4:$K$19,2)="Y",IF(G7419&lt;='State Zip Codes'!$P$4,'State Zip Codes'!$P$3,IF(G7419&lt;='State Zip Codes'!$Q$4,'State Zip Codes'!$Q$3,IF(G7419&lt;='State Zip Codes'!$R$4,'State Zip Codes'!$R$3,IF(G7419&lt;='State Zip Codes'!$S$4,'State Zip Codes'!$S$3,IF(G7419&lt;='State Zip Codes'!$T$4,'State Zip Codes'!$T$3,"OUT OF TERRITORY"))))),$U$3)</f>
        <v>Zone 5</v>
      </c>
    </row>
    <row r="7420" spans="1:8" x14ac:dyDescent="0.25">
      <c r="A7420" t="s">
        <v>374</v>
      </c>
      <c r="B7420">
        <v>43652</v>
      </c>
      <c r="C7420" t="str">
        <f t="shared" si="115"/>
        <v>43652</v>
      </c>
      <c r="D7420" t="s">
        <v>360</v>
      </c>
      <c r="E7420" t="s">
        <v>3140</v>
      </c>
      <c r="F7420" t="s">
        <v>2106</v>
      </c>
      <c r="G7420" s="144">
        <v>183.92587223999999</v>
      </c>
      <c r="H7420" t="str">
        <f>IF(VLOOKUP(A7420,$J$4:$K$19,2)="Y",IF(G7420&lt;='State Zip Codes'!$P$4,'State Zip Codes'!$P$3,IF(G7420&lt;='State Zip Codes'!$Q$4,'State Zip Codes'!$Q$3,IF(G7420&lt;='State Zip Codes'!$R$4,'State Zip Codes'!$R$3,IF(G7420&lt;='State Zip Codes'!$S$4,'State Zip Codes'!$S$3,IF(G7420&lt;='State Zip Codes'!$T$4,'State Zip Codes'!$T$3,"OUT OF TERRITORY"))))),$U$3)</f>
        <v>Zone 5</v>
      </c>
    </row>
    <row r="7421" spans="1:8" x14ac:dyDescent="0.25">
      <c r="A7421" t="s">
        <v>374</v>
      </c>
      <c r="B7421">
        <v>43654</v>
      </c>
      <c r="C7421" t="str">
        <f t="shared" si="115"/>
        <v>43654</v>
      </c>
      <c r="D7421" t="s">
        <v>360</v>
      </c>
      <c r="E7421" t="s">
        <v>4872</v>
      </c>
      <c r="F7421" t="s">
        <v>2106</v>
      </c>
      <c r="G7421" s="144">
        <v>183.92587223999999</v>
      </c>
      <c r="H7421" t="str">
        <f>IF(VLOOKUP(A7421,$J$4:$K$19,2)="Y",IF(G7421&lt;='State Zip Codes'!$P$4,'State Zip Codes'!$P$3,IF(G7421&lt;='State Zip Codes'!$Q$4,'State Zip Codes'!$Q$3,IF(G7421&lt;='State Zip Codes'!$R$4,'State Zip Codes'!$R$3,IF(G7421&lt;='State Zip Codes'!$S$4,'State Zip Codes'!$S$3,IF(G7421&lt;='State Zip Codes'!$T$4,'State Zip Codes'!$T$3,"OUT OF TERRITORY"))))),$U$3)</f>
        <v>Zone 5</v>
      </c>
    </row>
    <row r="7422" spans="1:8" x14ac:dyDescent="0.25">
      <c r="A7422" t="s">
        <v>374</v>
      </c>
      <c r="B7422">
        <v>43656</v>
      </c>
      <c r="C7422" t="str">
        <f t="shared" si="115"/>
        <v>43656</v>
      </c>
      <c r="D7422" t="s">
        <v>360</v>
      </c>
      <c r="E7422" t="s">
        <v>3140</v>
      </c>
      <c r="F7422" t="s">
        <v>2106</v>
      </c>
      <c r="G7422" s="144">
        <v>183.92587223999999</v>
      </c>
      <c r="H7422" t="str">
        <f>IF(VLOOKUP(A7422,$J$4:$K$19,2)="Y",IF(G7422&lt;='State Zip Codes'!$P$4,'State Zip Codes'!$P$3,IF(G7422&lt;='State Zip Codes'!$Q$4,'State Zip Codes'!$Q$3,IF(G7422&lt;='State Zip Codes'!$R$4,'State Zip Codes'!$R$3,IF(G7422&lt;='State Zip Codes'!$S$4,'State Zip Codes'!$S$3,IF(G7422&lt;='State Zip Codes'!$T$4,'State Zip Codes'!$T$3,"OUT OF TERRITORY"))))),$U$3)</f>
        <v>Zone 5</v>
      </c>
    </row>
    <row r="7423" spans="1:8" x14ac:dyDescent="0.25">
      <c r="A7423" t="s">
        <v>374</v>
      </c>
      <c r="B7423">
        <v>43657</v>
      </c>
      <c r="C7423" t="str">
        <f t="shared" si="115"/>
        <v>43657</v>
      </c>
      <c r="D7423" t="s">
        <v>360</v>
      </c>
      <c r="E7423" t="s">
        <v>3140</v>
      </c>
      <c r="F7423" t="s">
        <v>2106</v>
      </c>
      <c r="G7423" s="144">
        <v>183.92587223999999</v>
      </c>
      <c r="H7423" t="str">
        <f>IF(VLOOKUP(A7423,$J$4:$K$19,2)="Y",IF(G7423&lt;='State Zip Codes'!$P$4,'State Zip Codes'!$P$3,IF(G7423&lt;='State Zip Codes'!$Q$4,'State Zip Codes'!$Q$3,IF(G7423&lt;='State Zip Codes'!$R$4,'State Zip Codes'!$R$3,IF(G7423&lt;='State Zip Codes'!$S$4,'State Zip Codes'!$S$3,IF(G7423&lt;='State Zip Codes'!$T$4,'State Zip Codes'!$T$3,"OUT OF TERRITORY"))))),$U$3)</f>
        <v>Zone 5</v>
      </c>
    </row>
    <row r="7424" spans="1:8" x14ac:dyDescent="0.25">
      <c r="A7424" t="s">
        <v>374</v>
      </c>
      <c r="B7424">
        <v>43659</v>
      </c>
      <c r="C7424" t="str">
        <f t="shared" si="115"/>
        <v>43659</v>
      </c>
      <c r="D7424" t="s">
        <v>360</v>
      </c>
      <c r="E7424" t="s">
        <v>3140</v>
      </c>
      <c r="F7424" t="s">
        <v>2106</v>
      </c>
      <c r="G7424" s="144">
        <v>183.92587223999999</v>
      </c>
      <c r="H7424" t="str">
        <f>IF(VLOOKUP(A7424,$J$4:$K$19,2)="Y",IF(G7424&lt;='State Zip Codes'!$P$4,'State Zip Codes'!$P$3,IF(G7424&lt;='State Zip Codes'!$Q$4,'State Zip Codes'!$Q$3,IF(G7424&lt;='State Zip Codes'!$R$4,'State Zip Codes'!$R$3,IF(G7424&lt;='State Zip Codes'!$S$4,'State Zip Codes'!$S$3,IF(G7424&lt;='State Zip Codes'!$T$4,'State Zip Codes'!$T$3,"OUT OF TERRITORY"))))),$U$3)</f>
        <v>Zone 5</v>
      </c>
    </row>
    <row r="7425" spans="1:8" x14ac:dyDescent="0.25">
      <c r="A7425" t="s">
        <v>374</v>
      </c>
      <c r="B7425">
        <v>43660</v>
      </c>
      <c r="C7425" t="str">
        <f t="shared" si="115"/>
        <v>43660</v>
      </c>
      <c r="D7425" t="s">
        <v>360</v>
      </c>
      <c r="E7425" t="s">
        <v>3140</v>
      </c>
      <c r="F7425" t="s">
        <v>2106</v>
      </c>
      <c r="G7425" s="144">
        <v>183.92587223999999</v>
      </c>
      <c r="H7425" t="str">
        <f>IF(VLOOKUP(A7425,$J$4:$K$19,2)="Y",IF(G7425&lt;='State Zip Codes'!$P$4,'State Zip Codes'!$P$3,IF(G7425&lt;='State Zip Codes'!$Q$4,'State Zip Codes'!$Q$3,IF(G7425&lt;='State Zip Codes'!$R$4,'State Zip Codes'!$R$3,IF(G7425&lt;='State Zip Codes'!$S$4,'State Zip Codes'!$S$3,IF(G7425&lt;='State Zip Codes'!$T$4,'State Zip Codes'!$T$3,"OUT OF TERRITORY"))))),$U$3)</f>
        <v>Zone 5</v>
      </c>
    </row>
    <row r="7426" spans="1:8" x14ac:dyDescent="0.25">
      <c r="A7426" t="s">
        <v>374</v>
      </c>
      <c r="B7426">
        <v>43661</v>
      </c>
      <c r="C7426" t="str">
        <f t="shared" si="115"/>
        <v>43661</v>
      </c>
      <c r="D7426" t="s">
        <v>360</v>
      </c>
      <c r="E7426" t="s">
        <v>3140</v>
      </c>
      <c r="F7426" t="s">
        <v>2106</v>
      </c>
      <c r="G7426" s="144">
        <v>183.92587223999999</v>
      </c>
      <c r="H7426" t="str">
        <f>IF(VLOOKUP(A7426,$J$4:$K$19,2)="Y",IF(G7426&lt;='State Zip Codes'!$P$4,'State Zip Codes'!$P$3,IF(G7426&lt;='State Zip Codes'!$Q$4,'State Zip Codes'!$Q$3,IF(G7426&lt;='State Zip Codes'!$R$4,'State Zip Codes'!$R$3,IF(G7426&lt;='State Zip Codes'!$S$4,'State Zip Codes'!$S$3,IF(G7426&lt;='State Zip Codes'!$T$4,'State Zip Codes'!$T$3,"OUT OF TERRITORY"))))),$U$3)</f>
        <v>Zone 5</v>
      </c>
    </row>
    <row r="7427" spans="1:8" x14ac:dyDescent="0.25">
      <c r="A7427" t="s">
        <v>374</v>
      </c>
      <c r="B7427">
        <v>43666</v>
      </c>
      <c r="C7427" t="str">
        <f t="shared" si="115"/>
        <v>43666</v>
      </c>
      <c r="D7427" t="s">
        <v>360</v>
      </c>
      <c r="E7427" t="s">
        <v>3140</v>
      </c>
      <c r="F7427" t="s">
        <v>2106</v>
      </c>
      <c r="G7427" s="144">
        <v>183.92587223999999</v>
      </c>
      <c r="H7427" t="str">
        <f>IF(VLOOKUP(A7427,$J$4:$K$19,2)="Y",IF(G7427&lt;='State Zip Codes'!$P$4,'State Zip Codes'!$P$3,IF(G7427&lt;='State Zip Codes'!$Q$4,'State Zip Codes'!$Q$3,IF(G7427&lt;='State Zip Codes'!$R$4,'State Zip Codes'!$R$3,IF(G7427&lt;='State Zip Codes'!$S$4,'State Zip Codes'!$S$3,IF(G7427&lt;='State Zip Codes'!$T$4,'State Zip Codes'!$T$3,"OUT OF TERRITORY"))))),$U$3)</f>
        <v>Zone 5</v>
      </c>
    </row>
    <row r="7428" spans="1:8" x14ac:dyDescent="0.25">
      <c r="A7428" t="s">
        <v>374</v>
      </c>
      <c r="B7428">
        <v>43667</v>
      </c>
      <c r="C7428" t="str">
        <f t="shared" si="115"/>
        <v>43667</v>
      </c>
      <c r="D7428" t="s">
        <v>360</v>
      </c>
      <c r="E7428" t="s">
        <v>3140</v>
      </c>
      <c r="F7428" t="s">
        <v>2106</v>
      </c>
      <c r="G7428" s="144">
        <v>183.92587223999999</v>
      </c>
      <c r="H7428" t="str">
        <f>IF(VLOOKUP(A7428,$J$4:$K$19,2)="Y",IF(G7428&lt;='State Zip Codes'!$P$4,'State Zip Codes'!$P$3,IF(G7428&lt;='State Zip Codes'!$Q$4,'State Zip Codes'!$Q$3,IF(G7428&lt;='State Zip Codes'!$R$4,'State Zip Codes'!$R$3,IF(G7428&lt;='State Zip Codes'!$S$4,'State Zip Codes'!$S$3,IF(G7428&lt;='State Zip Codes'!$T$4,'State Zip Codes'!$T$3,"OUT OF TERRITORY"))))),$U$3)</f>
        <v>Zone 5</v>
      </c>
    </row>
    <row r="7429" spans="1:8" x14ac:dyDescent="0.25">
      <c r="A7429" t="s">
        <v>374</v>
      </c>
      <c r="B7429">
        <v>43681</v>
      </c>
      <c r="C7429" t="str">
        <f t="shared" ref="C7429:C7492" si="116">TRIM(CLEAN(B7429))</f>
        <v>43681</v>
      </c>
      <c r="D7429" t="s">
        <v>360</v>
      </c>
      <c r="E7429" t="s">
        <v>3140</v>
      </c>
      <c r="F7429" t="s">
        <v>2106</v>
      </c>
      <c r="G7429" s="144">
        <v>183.92587223999999</v>
      </c>
      <c r="H7429" t="str">
        <f>IF(VLOOKUP(A7429,$J$4:$K$19,2)="Y",IF(G7429&lt;='State Zip Codes'!$P$4,'State Zip Codes'!$P$3,IF(G7429&lt;='State Zip Codes'!$Q$4,'State Zip Codes'!$Q$3,IF(G7429&lt;='State Zip Codes'!$R$4,'State Zip Codes'!$R$3,IF(G7429&lt;='State Zip Codes'!$S$4,'State Zip Codes'!$S$3,IF(G7429&lt;='State Zip Codes'!$T$4,'State Zip Codes'!$T$3,"OUT OF TERRITORY"))))),$U$3)</f>
        <v>Zone 5</v>
      </c>
    </row>
    <row r="7430" spans="1:8" x14ac:dyDescent="0.25">
      <c r="A7430" t="s">
        <v>374</v>
      </c>
      <c r="B7430">
        <v>43682</v>
      </c>
      <c r="C7430" t="str">
        <f t="shared" si="116"/>
        <v>43682</v>
      </c>
      <c r="D7430" t="s">
        <v>360</v>
      </c>
      <c r="E7430" t="s">
        <v>3140</v>
      </c>
      <c r="F7430" t="s">
        <v>2106</v>
      </c>
      <c r="G7430" s="144">
        <v>183.92587223999999</v>
      </c>
      <c r="H7430" t="str">
        <f>IF(VLOOKUP(A7430,$J$4:$K$19,2)="Y",IF(G7430&lt;='State Zip Codes'!$P$4,'State Zip Codes'!$P$3,IF(G7430&lt;='State Zip Codes'!$Q$4,'State Zip Codes'!$Q$3,IF(G7430&lt;='State Zip Codes'!$R$4,'State Zip Codes'!$R$3,IF(G7430&lt;='State Zip Codes'!$S$4,'State Zip Codes'!$S$3,IF(G7430&lt;='State Zip Codes'!$T$4,'State Zip Codes'!$T$3,"OUT OF TERRITORY"))))),$U$3)</f>
        <v>Zone 5</v>
      </c>
    </row>
    <row r="7431" spans="1:8" x14ac:dyDescent="0.25">
      <c r="A7431" t="s">
        <v>374</v>
      </c>
      <c r="B7431">
        <v>43606</v>
      </c>
      <c r="C7431" t="str">
        <f t="shared" si="116"/>
        <v>43606</v>
      </c>
      <c r="D7431" t="s">
        <v>360</v>
      </c>
      <c r="E7431" t="s">
        <v>3140</v>
      </c>
      <c r="F7431" t="s">
        <v>2106</v>
      </c>
      <c r="G7431" s="144">
        <v>183.92587223999999</v>
      </c>
      <c r="H7431" t="str">
        <f>IF(VLOOKUP(A7431,$J$4:$K$19,2)="Y",IF(G7431&lt;='State Zip Codes'!$P$4,'State Zip Codes'!$P$3,IF(G7431&lt;='State Zip Codes'!$Q$4,'State Zip Codes'!$Q$3,IF(G7431&lt;='State Zip Codes'!$R$4,'State Zip Codes'!$R$3,IF(G7431&lt;='State Zip Codes'!$S$4,'State Zip Codes'!$S$3,IF(G7431&lt;='State Zip Codes'!$T$4,'State Zip Codes'!$T$3,"OUT OF TERRITORY"))))),$U$3)</f>
        <v>Zone 5</v>
      </c>
    </row>
    <row r="7432" spans="1:8" x14ac:dyDescent="0.25">
      <c r="A7432" t="s">
        <v>374</v>
      </c>
      <c r="B7432">
        <v>43620</v>
      </c>
      <c r="C7432" t="str">
        <f t="shared" si="116"/>
        <v>43620</v>
      </c>
      <c r="D7432" t="s">
        <v>360</v>
      </c>
      <c r="E7432" t="s">
        <v>3140</v>
      </c>
      <c r="F7432" t="s">
        <v>2106</v>
      </c>
      <c r="G7432" s="144">
        <v>183.92587223999999</v>
      </c>
      <c r="H7432" t="str">
        <f>IF(VLOOKUP(A7432,$J$4:$K$19,2)="Y",IF(G7432&lt;='State Zip Codes'!$P$4,'State Zip Codes'!$P$3,IF(G7432&lt;='State Zip Codes'!$Q$4,'State Zip Codes'!$Q$3,IF(G7432&lt;='State Zip Codes'!$R$4,'State Zip Codes'!$R$3,IF(G7432&lt;='State Zip Codes'!$S$4,'State Zip Codes'!$S$3,IF(G7432&lt;='State Zip Codes'!$T$4,'State Zip Codes'!$T$3,"OUT OF TERRITORY"))))),$U$3)</f>
        <v>Zone 5</v>
      </c>
    </row>
    <row r="7433" spans="1:8" x14ac:dyDescent="0.25">
      <c r="A7433" t="s">
        <v>374</v>
      </c>
      <c r="B7433">
        <v>43605</v>
      </c>
      <c r="C7433" t="str">
        <f t="shared" si="116"/>
        <v>43605</v>
      </c>
      <c r="D7433" t="s">
        <v>360</v>
      </c>
      <c r="E7433" t="s">
        <v>3140</v>
      </c>
      <c r="F7433" t="s">
        <v>2106</v>
      </c>
      <c r="G7433" s="144">
        <v>184.54724342999998</v>
      </c>
      <c r="H7433" t="str">
        <f>IF(VLOOKUP(A7433,$J$4:$K$19,2)="Y",IF(G7433&lt;='State Zip Codes'!$P$4,'State Zip Codes'!$P$3,IF(G7433&lt;='State Zip Codes'!$Q$4,'State Zip Codes'!$Q$3,IF(G7433&lt;='State Zip Codes'!$R$4,'State Zip Codes'!$R$3,IF(G7433&lt;='State Zip Codes'!$S$4,'State Zip Codes'!$S$3,IF(G7433&lt;='State Zip Codes'!$T$4,'State Zip Codes'!$T$3,"OUT OF TERRITORY"))))),$U$3)</f>
        <v>Zone 5</v>
      </c>
    </row>
    <row r="7434" spans="1:8" x14ac:dyDescent="0.25">
      <c r="A7434" t="s">
        <v>374</v>
      </c>
      <c r="B7434">
        <v>44235</v>
      </c>
      <c r="C7434" t="str">
        <f t="shared" si="116"/>
        <v>44235</v>
      </c>
      <c r="D7434" t="s">
        <v>360</v>
      </c>
      <c r="E7434" t="s">
        <v>4975</v>
      </c>
      <c r="F7434" t="s">
        <v>4976</v>
      </c>
      <c r="G7434" s="144">
        <v>184.54724342999998</v>
      </c>
      <c r="H7434" t="str">
        <f>IF(VLOOKUP(A7434,$J$4:$K$19,2)="Y",IF(G7434&lt;='State Zip Codes'!$P$4,'State Zip Codes'!$P$3,IF(G7434&lt;='State Zip Codes'!$Q$4,'State Zip Codes'!$Q$3,IF(G7434&lt;='State Zip Codes'!$R$4,'State Zip Codes'!$R$3,IF(G7434&lt;='State Zip Codes'!$S$4,'State Zip Codes'!$S$3,IF(G7434&lt;='State Zip Codes'!$T$4,'State Zip Codes'!$T$3,"OUT OF TERRITORY"))))),$U$3)</f>
        <v>Zone 5</v>
      </c>
    </row>
    <row r="7435" spans="1:8" x14ac:dyDescent="0.25">
      <c r="A7435" t="s">
        <v>374</v>
      </c>
      <c r="B7435">
        <v>44629</v>
      </c>
      <c r="C7435" t="str">
        <f t="shared" si="116"/>
        <v>44629</v>
      </c>
      <c r="D7435" t="s">
        <v>360</v>
      </c>
      <c r="E7435" t="s">
        <v>4943</v>
      </c>
      <c r="F7435" t="s">
        <v>4977</v>
      </c>
      <c r="G7435" s="144">
        <v>184.54724342999998</v>
      </c>
      <c r="H7435" t="str">
        <f>IF(VLOOKUP(A7435,$J$4:$K$19,2)="Y",IF(G7435&lt;='State Zip Codes'!$P$4,'State Zip Codes'!$P$3,IF(G7435&lt;='State Zip Codes'!$Q$4,'State Zip Codes'!$Q$3,IF(G7435&lt;='State Zip Codes'!$R$4,'State Zip Codes'!$R$3,IF(G7435&lt;='State Zip Codes'!$S$4,'State Zip Codes'!$S$3,IF(G7435&lt;='State Zip Codes'!$T$4,'State Zip Codes'!$T$3,"OUT OF TERRITORY"))))),$U$3)</f>
        <v>Zone 5</v>
      </c>
    </row>
    <row r="7436" spans="1:8" x14ac:dyDescent="0.25">
      <c r="A7436" t="s">
        <v>374</v>
      </c>
      <c r="B7436">
        <v>44689</v>
      </c>
      <c r="C7436" t="str">
        <f t="shared" si="116"/>
        <v>44689</v>
      </c>
      <c r="D7436" t="s">
        <v>360</v>
      </c>
      <c r="E7436" t="s">
        <v>1825</v>
      </c>
      <c r="F7436" t="s">
        <v>4978</v>
      </c>
      <c r="G7436" s="144">
        <v>184.54724342999998</v>
      </c>
      <c r="H7436" t="str">
        <f>IF(VLOOKUP(A7436,$J$4:$K$19,2)="Y",IF(G7436&lt;='State Zip Codes'!$P$4,'State Zip Codes'!$P$3,IF(G7436&lt;='State Zip Codes'!$Q$4,'State Zip Codes'!$Q$3,IF(G7436&lt;='State Zip Codes'!$R$4,'State Zip Codes'!$R$3,IF(G7436&lt;='State Zip Codes'!$S$4,'State Zip Codes'!$S$3,IF(G7436&lt;='State Zip Codes'!$T$4,'State Zip Codes'!$T$3,"OUT OF TERRITORY"))))),$U$3)</f>
        <v>Zone 5</v>
      </c>
    </row>
    <row r="7437" spans="1:8" x14ac:dyDescent="0.25">
      <c r="A7437" t="s">
        <v>374</v>
      </c>
      <c r="B7437">
        <v>43610</v>
      </c>
      <c r="C7437" t="str">
        <f t="shared" si="116"/>
        <v>43610</v>
      </c>
      <c r="D7437" t="s">
        <v>360</v>
      </c>
      <c r="E7437" t="s">
        <v>3140</v>
      </c>
      <c r="F7437" t="s">
        <v>2106</v>
      </c>
      <c r="G7437" s="144">
        <v>185.16861462</v>
      </c>
      <c r="H7437" t="str">
        <f>IF(VLOOKUP(A7437,$J$4:$K$19,2)="Y",IF(G7437&lt;='State Zip Codes'!$P$4,'State Zip Codes'!$P$3,IF(G7437&lt;='State Zip Codes'!$Q$4,'State Zip Codes'!$Q$3,IF(G7437&lt;='State Zip Codes'!$R$4,'State Zip Codes'!$R$3,IF(G7437&lt;='State Zip Codes'!$S$4,'State Zip Codes'!$S$3,IF(G7437&lt;='State Zip Codes'!$T$4,'State Zip Codes'!$T$3,"OUT OF TERRITORY"))))),$U$3)</f>
        <v>Zone 5</v>
      </c>
    </row>
    <row r="7438" spans="1:8" x14ac:dyDescent="0.25">
      <c r="A7438" t="s">
        <v>374</v>
      </c>
      <c r="B7438">
        <v>44870</v>
      </c>
      <c r="C7438" t="str">
        <f t="shared" si="116"/>
        <v>44870</v>
      </c>
      <c r="D7438" t="s">
        <v>360</v>
      </c>
      <c r="E7438" t="s">
        <v>414</v>
      </c>
      <c r="F7438" t="s">
        <v>4909</v>
      </c>
      <c r="G7438" s="144">
        <v>185.16861462</v>
      </c>
      <c r="H7438" t="str">
        <f>IF(VLOOKUP(A7438,$J$4:$K$19,2)="Y",IF(G7438&lt;='State Zip Codes'!$P$4,'State Zip Codes'!$P$3,IF(G7438&lt;='State Zip Codes'!$Q$4,'State Zip Codes'!$Q$3,IF(G7438&lt;='State Zip Codes'!$R$4,'State Zip Codes'!$R$3,IF(G7438&lt;='State Zip Codes'!$S$4,'State Zip Codes'!$S$3,IF(G7438&lt;='State Zip Codes'!$T$4,'State Zip Codes'!$T$3,"OUT OF TERRITORY"))))),$U$3)</f>
        <v>Zone 5</v>
      </c>
    </row>
    <row r="7439" spans="1:8" x14ac:dyDescent="0.25">
      <c r="A7439" t="s">
        <v>374</v>
      </c>
      <c r="B7439">
        <v>43616</v>
      </c>
      <c r="C7439" t="str">
        <f t="shared" si="116"/>
        <v>43616</v>
      </c>
      <c r="D7439" t="s">
        <v>360</v>
      </c>
      <c r="E7439" t="s">
        <v>3140</v>
      </c>
      <c r="F7439" t="s">
        <v>1728</v>
      </c>
      <c r="G7439" s="144">
        <v>185.16861462</v>
      </c>
      <c r="H7439" t="str">
        <f>IF(VLOOKUP(A7439,$J$4:$K$19,2)="Y",IF(G7439&lt;='State Zip Codes'!$P$4,'State Zip Codes'!$P$3,IF(G7439&lt;='State Zip Codes'!$Q$4,'State Zip Codes'!$Q$3,IF(G7439&lt;='State Zip Codes'!$R$4,'State Zip Codes'!$R$3,IF(G7439&lt;='State Zip Codes'!$S$4,'State Zip Codes'!$S$3,IF(G7439&lt;='State Zip Codes'!$T$4,'State Zip Codes'!$T$3,"OUT OF TERRITORY"))))),$U$3)</f>
        <v>Zone 5</v>
      </c>
    </row>
    <row r="7440" spans="1:8" x14ac:dyDescent="0.25">
      <c r="A7440" t="s">
        <v>374</v>
      </c>
      <c r="B7440">
        <v>43623</v>
      </c>
      <c r="C7440" t="str">
        <f t="shared" si="116"/>
        <v>43623</v>
      </c>
      <c r="D7440" t="s">
        <v>360</v>
      </c>
      <c r="E7440" t="s">
        <v>3140</v>
      </c>
      <c r="F7440" t="s">
        <v>2106</v>
      </c>
      <c r="G7440" s="144">
        <v>185.16861462</v>
      </c>
      <c r="H7440" t="str">
        <f>IF(VLOOKUP(A7440,$J$4:$K$19,2)="Y",IF(G7440&lt;='State Zip Codes'!$P$4,'State Zip Codes'!$P$3,IF(G7440&lt;='State Zip Codes'!$Q$4,'State Zip Codes'!$Q$3,IF(G7440&lt;='State Zip Codes'!$R$4,'State Zip Codes'!$R$3,IF(G7440&lt;='State Zip Codes'!$S$4,'State Zip Codes'!$S$3,IF(G7440&lt;='State Zip Codes'!$T$4,'State Zip Codes'!$T$3,"OUT OF TERRITORY"))))),$U$3)</f>
        <v>Zone 5</v>
      </c>
    </row>
    <row r="7441" spans="1:8" x14ac:dyDescent="0.25">
      <c r="A7441" t="s">
        <v>374</v>
      </c>
      <c r="B7441">
        <v>43452</v>
      </c>
      <c r="C7441" t="str">
        <f t="shared" si="116"/>
        <v>43452</v>
      </c>
      <c r="D7441" t="s">
        <v>360</v>
      </c>
      <c r="E7441" t="s">
        <v>1682</v>
      </c>
      <c r="F7441" t="s">
        <v>4979</v>
      </c>
      <c r="G7441" s="144">
        <v>185.78998580999999</v>
      </c>
      <c r="H7441" t="str">
        <f>IF(VLOOKUP(A7441,$J$4:$K$19,2)="Y",IF(G7441&lt;='State Zip Codes'!$P$4,'State Zip Codes'!$P$3,IF(G7441&lt;='State Zip Codes'!$Q$4,'State Zip Codes'!$Q$3,IF(G7441&lt;='State Zip Codes'!$R$4,'State Zip Codes'!$R$3,IF(G7441&lt;='State Zip Codes'!$S$4,'State Zip Codes'!$S$3,IF(G7441&lt;='State Zip Codes'!$T$4,'State Zip Codes'!$T$3,"OUT OF TERRITORY"))))),$U$3)</f>
        <v>Zone 5</v>
      </c>
    </row>
    <row r="7442" spans="1:8" x14ac:dyDescent="0.25">
      <c r="A7442" t="s">
        <v>374</v>
      </c>
      <c r="B7442">
        <v>43608</v>
      </c>
      <c r="C7442" t="str">
        <f t="shared" si="116"/>
        <v>43608</v>
      </c>
      <c r="D7442" t="s">
        <v>360</v>
      </c>
      <c r="E7442" t="s">
        <v>3140</v>
      </c>
      <c r="F7442" t="s">
        <v>2106</v>
      </c>
      <c r="G7442" s="144">
        <v>185.78998580999999</v>
      </c>
      <c r="H7442" t="str">
        <f>IF(VLOOKUP(A7442,$J$4:$K$19,2)="Y",IF(G7442&lt;='State Zip Codes'!$P$4,'State Zip Codes'!$P$3,IF(G7442&lt;='State Zip Codes'!$Q$4,'State Zip Codes'!$Q$3,IF(G7442&lt;='State Zip Codes'!$R$4,'State Zip Codes'!$R$3,IF(G7442&lt;='State Zip Codes'!$S$4,'State Zip Codes'!$S$3,IF(G7442&lt;='State Zip Codes'!$T$4,'State Zip Codes'!$T$3,"OUT OF TERRITORY"))))),$U$3)</f>
        <v>Zone 5</v>
      </c>
    </row>
    <row r="7443" spans="1:8" x14ac:dyDescent="0.25">
      <c r="A7443" t="s">
        <v>374</v>
      </c>
      <c r="B7443">
        <v>43613</v>
      </c>
      <c r="C7443" t="str">
        <f t="shared" si="116"/>
        <v>43613</v>
      </c>
      <c r="D7443" t="s">
        <v>360</v>
      </c>
      <c r="E7443" t="s">
        <v>3140</v>
      </c>
      <c r="F7443" t="s">
        <v>2106</v>
      </c>
      <c r="G7443" s="144">
        <v>185.78998580999999</v>
      </c>
      <c r="H7443" t="str">
        <f>IF(VLOOKUP(A7443,$J$4:$K$19,2)="Y",IF(G7443&lt;='State Zip Codes'!$P$4,'State Zip Codes'!$P$3,IF(G7443&lt;='State Zip Codes'!$Q$4,'State Zip Codes'!$Q$3,IF(G7443&lt;='State Zip Codes'!$R$4,'State Zip Codes'!$R$3,IF(G7443&lt;='State Zip Codes'!$S$4,'State Zip Codes'!$S$3,IF(G7443&lt;='State Zip Codes'!$T$4,'State Zip Codes'!$T$3,"OUT OF TERRITORY"))))),$U$3)</f>
        <v>Zone 5</v>
      </c>
    </row>
    <row r="7444" spans="1:8" x14ac:dyDescent="0.25">
      <c r="A7444" t="s">
        <v>374</v>
      </c>
      <c r="B7444">
        <v>44889</v>
      </c>
      <c r="C7444" t="str">
        <f t="shared" si="116"/>
        <v>44889</v>
      </c>
      <c r="D7444" t="s">
        <v>360</v>
      </c>
      <c r="E7444" t="s">
        <v>4906</v>
      </c>
      <c r="F7444" t="s">
        <v>4980</v>
      </c>
      <c r="G7444" s="144">
        <v>185.78998580999999</v>
      </c>
      <c r="H7444" t="str">
        <f>IF(VLOOKUP(A7444,$J$4:$K$19,2)="Y",IF(G7444&lt;='State Zip Codes'!$P$4,'State Zip Codes'!$P$3,IF(G7444&lt;='State Zip Codes'!$Q$4,'State Zip Codes'!$Q$3,IF(G7444&lt;='State Zip Codes'!$R$4,'State Zip Codes'!$R$3,IF(G7444&lt;='State Zip Codes'!$S$4,'State Zip Codes'!$S$3,IF(G7444&lt;='State Zip Codes'!$T$4,'State Zip Codes'!$T$3,"OUT OF TERRITORY"))))),$U$3)</f>
        <v>Zone 5</v>
      </c>
    </row>
    <row r="7445" spans="1:8" x14ac:dyDescent="0.25">
      <c r="A7445" t="s">
        <v>374</v>
      </c>
      <c r="B7445">
        <v>44677</v>
      </c>
      <c r="C7445" t="str">
        <f t="shared" si="116"/>
        <v>44677</v>
      </c>
      <c r="D7445" t="s">
        <v>360</v>
      </c>
      <c r="E7445" t="s">
        <v>1566</v>
      </c>
      <c r="F7445" t="s">
        <v>4981</v>
      </c>
      <c r="G7445" s="144">
        <v>186.41135699999998</v>
      </c>
      <c r="H7445" t="str">
        <f>IF(VLOOKUP(A7445,$J$4:$K$19,2)="Y",IF(G7445&lt;='State Zip Codes'!$P$4,'State Zip Codes'!$P$3,IF(G7445&lt;='State Zip Codes'!$Q$4,'State Zip Codes'!$Q$3,IF(G7445&lt;='State Zip Codes'!$R$4,'State Zip Codes'!$R$3,IF(G7445&lt;='State Zip Codes'!$S$4,'State Zip Codes'!$S$3,IF(G7445&lt;='State Zip Codes'!$T$4,'State Zip Codes'!$T$3,"OUT OF TERRITORY"))))),$U$3)</f>
        <v>Zone 5</v>
      </c>
    </row>
    <row r="7446" spans="1:8" x14ac:dyDescent="0.25">
      <c r="A7446" t="s">
        <v>374</v>
      </c>
      <c r="B7446">
        <v>43412</v>
      </c>
      <c r="C7446" t="str">
        <f t="shared" si="116"/>
        <v>43412</v>
      </c>
      <c r="D7446" t="s">
        <v>360</v>
      </c>
      <c r="E7446" t="s">
        <v>1682</v>
      </c>
      <c r="F7446" t="s">
        <v>4982</v>
      </c>
      <c r="G7446" s="144">
        <v>187.03272819</v>
      </c>
      <c r="H7446" t="str">
        <f>IF(VLOOKUP(A7446,$J$4:$K$19,2)="Y",IF(G7446&lt;='State Zip Codes'!$P$4,'State Zip Codes'!$P$3,IF(G7446&lt;='State Zip Codes'!$Q$4,'State Zip Codes'!$Q$3,IF(G7446&lt;='State Zip Codes'!$R$4,'State Zip Codes'!$R$3,IF(G7446&lt;='State Zip Codes'!$S$4,'State Zip Codes'!$S$3,IF(G7446&lt;='State Zip Codes'!$T$4,'State Zip Codes'!$T$3,"OUT OF TERRITORY"))))),$U$3)</f>
        <v>Zone 5</v>
      </c>
    </row>
    <row r="7447" spans="1:8" x14ac:dyDescent="0.25">
      <c r="A7447" t="s">
        <v>374</v>
      </c>
      <c r="B7447">
        <v>44663</v>
      </c>
      <c r="C7447" t="str">
        <f t="shared" si="116"/>
        <v>44663</v>
      </c>
      <c r="D7447" t="s">
        <v>360</v>
      </c>
      <c r="E7447" t="s">
        <v>4943</v>
      </c>
      <c r="F7447" t="s">
        <v>4983</v>
      </c>
      <c r="G7447" s="144">
        <v>187.03272819</v>
      </c>
      <c r="H7447" t="str">
        <f>IF(VLOOKUP(A7447,$J$4:$K$19,2)="Y",IF(G7447&lt;='State Zip Codes'!$P$4,'State Zip Codes'!$P$3,IF(G7447&lt;='State Zip Codes'!$Q$4,'State Zip Codes'!$Q$3,IF(G7447&lt;='State Zip Codes'!$R$4,'State Zip Codes'!$R$3,IF(G7447&lt;='State Zip Codes'!$S$4,'State Zip Codes'!$S$3,IF(G7447&lt;='State Zip Codes'!$T$4,'State Zip Codes'!$T$3,"OUT OF TERRITORY"))))),$U$3)</f>
        <v>Zone 5</v>
      </c>
    </row>
    <row r="7448" spans="1:8" x14ac:dyDescent="0.25">
      <c r="A7448" t="s">
        <v>374</v>
      </c>
      <c r="B7448">
        <v>43612</v>
      </c>
      <c r="C7448" t="str">
        <f t="shared" si="116"/>
        <v>43612</v>
      </c>
      <c r="D7448" t="s">
        <v>360</v>
      </c>
      <c r="E7448" t="s">
        <v>3140</v>
      </c>
      <c r="F7448" t="s">
        <v>2106</v>
      </c>
      <c r="G7448" s="144">
        <v>187.03272819</v>
      </c>
      <c r="H7448" t="str">
        <f>IF(VLOOKUP(A7448,$J$4:$K$19,2)="Y",IF(G7448&lt;='State Zip Codes'!$P$4,'State Zip Codes'!$P$3,IF(G7448&lt;='State Zip Codes'!$Q$4,'State Zip Codes'!$Q$3,IF(G7448&lt;='State Zip Codes'!$R$4,'State Zip Codes'!$R$3,IF(G7448&lt;='State Zip Codes'!$S$4,'State Zip Codes'!$S$3,IF(G7448&lt;='State Zip Codes'!$T$4,'State Zip Codes'!$T$3,"OUT OF TERRITORY"))))),$U$3)</f>
        <v>Zone 5</v>
      </c>
    </row>
    <row r="7449" spans="1:8" x14ac:dyDescent="0.25">
      <c r="A7449" t="s">
        <v>374</v>
      </c>
      <c r="B7449">
        <v>43611</v>
      </c>
      <c r="C7449" t="str">
        <f t="shared" si="116"/>
        <v>43611</v>
      </c>
      <c r="D7449" t="s">
        <v>360</v>
      </c>
      <c r="E7449" t="s">
        <v>3140</v>
      </c>
      <c r="F7449" t="s">
        <v>2106</v>
      </c>
      <c r="G7449" s="144">
        <v>187.03272819</v>
      </c>
      <c r="H7449" t="str">
        <f>IF(VLOOKUP(A7449,$J$4:$K$19,2)="Y",IF(G7449&lt;='State Zip Codes'!$P$4,'State Zip Codes'!$P$3,IF(G7449&lt;='State Zip Codes'!$Q$4,'State Zip Codes'!$Q$3,IF(G7449&lt;='State Zip Codes'!$R$4,'State Zip Codes'!$R$3,IF(G7449&lt;='State Zip Codes'!$S$4,'State Zip Codes'!$S$3,IF(G7449&lt;='State Zip Codes'!$T$4,'State Zip Codes'!$T$3,"OUT OF TERRITORY"))))),$U$3)</f>
        <v>Zone 5</v>
      </c>
    </row>
    <row r="7450" spans="1:8" x14ac:dyDescent="0.25">
      <c r="A7450" t="s">
        <v>374</v>
      </c>
      <c r="B7450">
        <v>44217</v>
      </c>
      <c r="C7450" t="str">
        <f t="shared" si="116"/>
        <v>44217</v>
      </c>
      <c r="D7450" t="s">
        <v>360</v>
      </c>
      <c r="E7450" t="s">
        <v>1566</v>
      </c>
      <c r="F7450" t="s">
        <v>4552</v>
      </c>
      <c r="G7450" s="144">
        <v>187.65409937999999</v>
      </c>
      <c r="H7450" t="str">
        <f>IF(VLOOKUP(A7450,$J$4:$K$19,2)="Y",IF(G7450&lt;='State Zip Codes'!$P$4,'State Zip Codes'!$P$3,IF(G7450&lt;='State Zip Codes'!$Q$4,'State Zip Codes'!$Q$3,IF(G7450&lt;='State Zip Codes'!$R$4,'State Zip Codes'!$R$3,IF(G7450&lt;='State Zip Codes'!$S$4,'State Zip Codes'!$S$3,IF(G7450&lt;='State Zip Codes'!$T$4,'State Zip Codes'!$T$3,"OUT OF TERRITORY"))))),$U$3)</f>
        <v>Zone 5</v>
      </c>
    </row>
    <row r="7451" spans="1:8" x14ac:dyDescent="0.25">
      <c r="A7451" t="s">
        <v>374</v>
      </c>
      <c r="B7451">
        <v>43747</v>
      </c>
      <c r="C7451" t="str">
        <f t="shared" si="116"/>
        <v>43747</v>
      </c>
      <c r="D7451" t="s">
        <v>360</v>
      </c>
      <c r="E7451" t="s">
        <v>1110</v>
      </c>
      <c r="F7451" t="s">
        <v>4984</v>
      </c>
      <c r="G7451" s="144">
        <v>187.65409937999999</v>
      </c>
      <c r="H7451" t="str">
        <f>IF(VLOOKUP(A7451,$J$4:$K$19,2)="Y",IF(G7451&lt;='State Zip Codes'!$P$4,'State Zip Codes'!$P$3,IF(G7451&lt;='State Zip Codes'!$Q$4,'State Zip Codes'!$Q$3,IF(G7451&lt;='State Zip Codes'!$R$4,'State Zip Codes'!$R$3,IF(G7451&lt;='State Zip Codes'!$S$4,'State Zip Codes'!$S$3,IF(G7451&lt;='State Zip Codes'!$T$4,'State Zip Codes'!$T$3,"OUT OF TERRITORY"))))),$U$3)</f>
        <v>Zone 5</v>
      </c>
    </row>
    <row r="7452" spans="1:8" x14ac:dyDescent="0.25">
      <c r="A7452" t="s">
        <v>374</v>
      </c>
      <c r="B7452">
        <v>43793</v>
      </c>
      <c r="C7452" t="str">
        <f t="shared" si="116"/>
        <v>43793</v>
      </c>
      <c r="D7452" t="s">
        <v>360</v>
      </c>
      <c r="E7452" t="s">
        <v>1110</v>
      </c>
      <c r="F7452" t="s">
        <v>4985</v>
      </c>
      <c r="G7452" s="144">
        <v>187.65409937999999</v>
      </c>
      <c r="H7452" t="str">
        <f>IF(VLOOKUP(A7452,$J$4:$K$19,2)="Y",IF(G7452&lt;='State Zip Codes'!$P$4,'State Zip Codes'!$P$3,IF(G7452&lt;='State Zip Codes'!$Q$4,'State Zip Codes'!$Q$3,IF(G7452&lt;='State Zip Codes'!$R$4,'State Zip Codes'!$R$3,IF(G7452&lt;='State Zip Codes'!$S$4,'State Zip Codes'!$S$3,IF(G7452&lt;='State Zip Codes'!$T$4,'State Zip Codes'!$T$3,"OUT OF TERRITORY"))))),$U$3)</f>
        <v>Zone 5</v>
      </c>
    </row>
    <row r="7453" spans="1:8" x14ac:dyDescent="0.25">
      <c r="A7453" t="s">
        <v>374</v>
      </c>
      <c r="B7453">
        <v>44090</v>
      </c>
      <c r="C7453" t="str">
        <f t="shared" si="116"/>
        <v>44090</v>
      </c>
      <c r="D7453" t="s">
        <v>360</v>
      </c>
      <c r="E7453" t="s">
        <v>4986</v>
      </c>
      <c r="F7453" t="s">
        <v>504</v>
      </c>
      <c r="G7453" s="144">
        <v>187.65409937999999</v>
      </c>
      <c r="H7453" t="str">
        <f>IF(VLOOKUP(A7453,$J$4:$K$19,2)="Y",IF(G7453&lt;='State Zip Codes'!$P$4,'State Zip Codes'!$P$3,IF(G7453&lt;='State Zip Codes'!$Q$4,'State Zip Codes'!$Q$3,IF(G7453&lt;='State Zip Codes'!$R$4,'State Zip Codes'!$R$3,IF(G7453&lt;='State Zip Codes'!$S$4,'State Zip Codes'!$S$3,IF(G7453&lt;='State Zip Codes'!$T$4,'State Zip Codes'!$T$3,"OUT OF TERRITORY"))))),$U$3)</f>
        <v>Zone 5</v>
      </c>
    </row>
    <row r="7454" spans="1:8" x14ac:dyDescent="0.25">
      <c r="A7454" t="s">
        <v>374</v>
      </c>
      <c r="B7454">
        <v>44608</v>
      </c>
      <c r="C7454" t="str">
        <f t="shared" si="116"/>
        <v>44608</v>
      </c>
      <c r="D7454" t="s">
        <v>360</v>
      </c>
      <c r="E7454" t="s">
        <v>1825</v>
      </c>
      <c r="F7454" t="s">
        <v>4987</v>
      </c>
      <c r="G7454" s="144">
        <v>188.27547056999998</v>
      </c>
      <c r="H7454" t="str">
        <f>IF(VLOOKUP(A7454,$J$4:$K$19,2)="Y",IF(G7454&lt;='State Zip Codes'!$P$4,'State Zip Codes'!$P$3,IF(G7454&lt;='State Zip Codes'!$Q$4,'State Zip Codes'!$Q$3,IF(G7454&lt;='State Zip Codes'!$R$4,'State Zip Codes'!$R$3,IF(G7454&lt;='State Zip Codes'!$S$4,'State Zip Codes'!$S$3,IF(G7454&lt;='State Zip Codes'!$T$4,'State Zip Codes'!$T$3,"OUT OF TERRITORY"))))),$U$3)</f>
        <v>Zone 5</v>
      </c>
    </row>
    <row r="7455" spans="1:8" x14ac:dyDescent="0.25">
      <c r="A7455" t="s">
        <v>374</v>
      </c>
      <c r="B7455">
        <v>44275</v>
      </c>
      <c r="C7455" t="str">
        <f t="shared" si="116"/>
        <v>44275</v>
      </c>
      <c r="D7455" t="s">
        <v>360</v>
      </c>
      <c r="E7455" t="s">
        <v>4975</v>
      </c>
      <c r="F7455" t="s">
        <v>1218</v>
      </c>
      <c r="G7455" s="144">
        <v>188.27547056999998</v>
      </c>
      <c r="H7455" t="str">
        <f>IF(VLOOKUP(A7455,$J$4:$K$19,2)="Y",IF(G7455&lt;='State Zip Codes'!$P$4,'State Zip Codes'!$P$3,IF(G7455&lt;='State Zip Codes'!$Q$4,'State Zip Codes'!$Q$3,IF(G7455&lt;='State Zip Codes'!$R$4,'State Zip Codes'!$R$3,IF(G7455&lt;='State Zip Codes'!$S$4,'State Zip Codes'!$S$3,IF(G7455&lt;='State Zip Codes'!$T$4,'State Zip Codes'!$T$3,"OUT OF TERRITORY"))))),$U$3)</f>
        <v>Zone 5</v>
      </c>
    </row>
    <row r="7456" spans="1:8" x14ac:dyDescent="0.25">
      <c r="A7456" t="s">
        <v>374</v>
      </c>
      <c r="B7456">
        <v>44814</v>
      </c>
      <c r="C7456" t="str">
        <f t="shared" si="116"/>
        <v>44814</v>
      </c>
      <c r="D7456" t="s">
        <v>360</v>
      </c>
      <c r="E7456" t="s">
        <v>414</v>
      </c>
      <c r="F7456" t="s">
        <v>4988</v>
      </c>
      <c r="G7456" s="144">
        <v>188.27547056999998</v>
      </c>
      <c r="H7456" t="str">
        <f>IF(VLOOKUP(A7456,$J$4:$K$19,2)="Y",IF(G7456&lt;='State Zip Codes'!$P$4,'State Zip Codes'!$P$3,IF(G7456&lt;='State Zip Codes'!$Q$4,'State Zip Codes'!$Q$3,IF(G7456&lt;='State Zip Codes'!$R$4,'State Zip Codes'!$R$3,IF(G7456&lt;='State Zip Codes'!$S$4,'State Zip Codes'!$S$3,IF(G7456&lt;='State Zip Codes'!$T$4,'State Zip Codes'!$T$3,"OUT OF TERRITORY"))))),$U$3)</f>
        <v>Zone 5</v>
      </c>
    </row>
    <row r="7457" spans="1:8" x14ac:dyDescent="0.25">
      <c r="A7457" t="s">
        <v>374</v>
      </c>
      <c r="B7457">
        <v>44680</v>
      </c>
      <c r="C7457" t="str">
        <f t="shared" si="116"/>
        <v>44680</v>
      </c>
      <c r="D7457" t="s">
        <v>360</v>
      </c>
      <c r="E7457" t="s">
        <v>4943</v>
      </c>
      <c r="F7457" t="s">
        <v>442</v>
      </c>
      <c r="G7457" s="144">
        <v>188.27547056999998</v>
      </c>
      <c r="H7457" t="str">
        <f>IF(VLOOKUP(A7457,$J$4:$K$19,2)="Y",IF(G7457&lt;='State Zip Codes'!$P$4,'State Zip Codes'!$P$3,IF(G7457&lt;='State Zip Codes'!$Q$4,'State Zip Codes'!$Q$3,IF(G7457&lt;='State Zip Codes'!$R$4,'State Zip Codes'!$R$3,IF(G7457&lt;='State Zip Codes'!$S$4,'State Zip Codes'!$S$3,IF(G7457&lt;='State Zip Codes'!$T$4,'State Zip Codes'!$T$3,"OUT OF TERRITORY"))))),$U$3)</f>
        <v>Zone 5</v>
      </c>
    </row>
    <row r="7458" spans="1:8" x14ac:dyDescent="0.25">
      <c r="A7458" t="s">
        <v>374</v>
      </c>
      <c r="B7458">
        <v>44667</v>
      </c>
      <c r="C7458" t="str">
        <f t="shared" si="116"/>
        <v>44667</v>
      </c>
      <c r="D7458" t="s">
        <v>360</v>
      </c>
      <c r="E7458" t="s">
        <v>1566</v>
      </c>
      <c r="F7458" t="s">
        <v>4989</v>
      </c>
      <c r="G7458" s="144">
        <v>188.27547056999998</v>
      </c>
      <c r="H7458" t="str">
        <f>IF(VLOOKUP(A7458,$J$4:$K$19,2)="Y",IF(G7458&lt;='State Zip Codes'!$P$4,'State Zip Codes'!$P$3,IF(G7458&lt;='State Zip Codes'!$Q$4,'State Zip Codes'!$Q$3,IF(G7458&lt;='State Zip Codes'!$R$4,'State Zip Codes'!$R$3,IF(G7458&lt;='State Zip Codes'!$S$4,'State Zip Codes'!$S$3,IF(G7458&lt;='State Zip Codes'!$T$4,'State Zip Codes'!$T$3,"OUT OF TERRITORY"))))),$U$3)</f>
        <v>Zone 5</v>
      </c>
    </row>
    <row r="7459" spans="1:8" x14ac:dyDescent="0.25">
      <c r="A7459" t="s">
        <v>374</v>
      </c>
      <c r="B7459">
        <v>44254</v>
      </c>
      <c r="C7459" t="str">
        <f t="shared" si="116"/>
        <v>44254</v>
      </c>
      <c r="D7459" t="s">
        <v>360</v>
      </c>
      <c r="E7459" t="s">
        <v>4975</v>
      </c>
      <c r="F7459" t="s">
        <v>4990</v>
      </c>
      <c r="G7459" s="144">
        <v>188.89684176</v>
      </c>
      <c r="H7459" t="str">
        <f>IF(VLOOKUP(A7459,$J$4:$K$19,2)="Y",IF(G7459&lt;='State Zip Codes'!$P$4,'State Zip Codes'!$P$3,IF(G7459&lt;='State Zip Codes'!$Q$4,'State Zip Codes'!$Q$3,IF(G7459&lt;='State Zip Codes'!$R$4,'State Zip Codes'!$R$3,IF(G7459&lt;='State Zip Codes'!$S$4,'State Zip Codes'!$S$3,IF(G7459&lt;='State Zip Codes'!$T$4,'State Zip Codes'!$T$3,"OUT OF TERRITORY"))))),$U$3)</f>
        <v>Zone 5</v>
      </c>
    </row>
    <row r="7460" spans="1:8" x14ac:dyDescent="0.25">
      <c r="A7460" t="s">
        <v>374</v>
      </c>
      <c r="B7460">
        <v>44839</v>
      </c>
      <c r="C7460" t="str">
        <f t="shared" si="116"/>
        <v>44839</v>
      </c>
      <c r="D7460" t="s">
        <v>360</v>
      </c>
      <c r="E7460" t="s">
        <v>414</v>
      </c>
      <c r="F7460" t="s">
        <v>4906</v>
      </c>
      <c r="G7460" s="144">
        <v>188.89684176</v>
      </c>
      <c r="H7460" t="str">
        <f>IF(VLOOKUP(A7460,$J$4:$K$19,2)="Y",IF(G7460&lt;='State Zip Codes'!$P$4,'State Zip Codes'!$P$3,IF(G7460&lt;='State Zip Codes'!$Q$4,'State Zip Codes'!$Q$3,IF(G7460&lt;='State Zip Codes'!$R$4,'State Zip Codes'!$R$3,IF(G7460&lt;='State Zip Codes'!$S$4,'State Zip Codes'!$S$3,IF(G7460&lt;='State Zip Codes'!$T$4,'State Zip Codes'!$T$3,"OUT OF TERRITORY"))))),$U$3)</f>
        <v>Zone 5</v>
      </c>
    </row>
    <row r="7461" spans="1:8" x14ac:dyDescent="0.25">
      <c r="A7461" t="s">
        <v>374</v>
      </c>
      <c r="B7461">
        <v>43713</v>
      </c>
      <c r="C7461" t="str">
        <f t="shared" si="116"/>
        <v>43713</v>
      </c>
      <c r="D7461" t="s">
        <v>360</v>
      </c>
      <c r="E7461" t="s">
        <v>4485</v>
      </c>
      <c r="F7461" t="s">
        <v>4002</v>
      </c>
      <c r="G7461" s="144">
        <v>188.89684176</v>
      </c>
      <c r="H7461" t="str">
        <f>IF(VLOOKUP(A7461,$J$4:$K$19,2)="Y",IF(G7461&lt;='State Zip Codes'!$P$4,'State Zip Codes'!$P$3,IF(G7461&lt;='State Zip Codes'!$Q$4,'State Zip Codes'!$Q$3,IF(G7461&lt;='State Zip Codes'!$R$4,'State Zip Codes'!$R$3,IF(G7461&lt;='State Zip Codes'!$S$4,'State Zip Codes'!$S$3,IF(G7461&lt;='State Zip Codes'!$T$4,'State Zip Codes'!$T$3,"OUT OF TERRITORY"))))),$U$3)</f>
        <v>Zone 5</v>
      </c>
    </row>
    <row r="7462" spans="1:8" x14ac:dyDescent="0.25">
      <c r="A7462" t="s">
        <v>374</v>
      </c>
      <c r="B7462">
        <v>44618</v>
      </c>
      <c r="C7462" t="str">
        <f t="shared" si="116"/>
        <v>44618</v>
      </c>
      <c r="D7462" t="s">
        <v>360</v>
      </c>
      <c r="E7462" t="s">
        <v>1566</v>
      </c>
      <c r="F7462" t="s">
        <v>3918</v>
      </c>
      <c r="G7462" s="144">
        <v>188.89684176</v>
      </c>
      <c r="H7462" t="str">
        <f>IF(VLOOKUP(A7462,$J$4:$K$19,2)="Y",IF(G7462&lt;='State Zip Codes'!$P$4,'State Zip Codes'!$P$3,IF(G7462&lt;='State Zip Codes'!$Q$4,'State Zip Codes'!$Q$3,IF(G7462&lt;='State Zip Codes'!$R$4,'State Zip Codes'!$R$3,IF(G7462&lt;='State Zip Codes'!$S$4,'State Zip Codes'!$S$3,IF(G7462&lt;='State Zip Codes'!$T$4,'State Zip Codes'!$T$3,"OUT OF TERRITORY"))))),$U$3)</f>
        <v>Zone 5</v>
      </c>
    </row>
    <row r="7463" spans="1:8" x14ac:dyDescent="0.25">
      <c r="A7463" t="s">
        <v>374</v>
      </c>
      <c r="B7463">
        <v>44699</v>
      </c>
      <c r="C7463" t="str">
        <f t="shared" si="116"/>
        <v>44699</v>
      </c>
      <c r="D7463" t="s">
        <v>360</v>
      </c>
      <c r="E7463" t="s">
        <v>1401</v>
      </c>
      <c r="F7463" t="s">
        <v>2586</v>
      </c>
      <c r="G7463" s="144">
        <v>189.51821294999999</v>
      </c>
      <c r="H7463" t="str">
        <f>IF(VLOOKUP(A7463,$J$4:$K$19,2)="Y",IF(G7463&lt;='State Zip Codes'!$P$4,'State Zip Codes'!$P$3,IF(G7463&lt;='State Zip Codes'!$Q$4,'State Zip Codes'!$Q$3,IF(G7463&lt;='State Zip Codes'!$R$4,'State Zip Codes'!$R$3,IF(G7463&lt;='State Zip Codes'!$S$4,'State Zip Codes'!$S$3,IF(G7463&lt;='State Zip Codes'!$T$4,'State Zip Codes'!$T$3,"OUT OF TERRITORY"))))),$U$3)</f>
        <v>Zone 5</v>
      </c>
    </row>
    <row r="7464" spans="1:8" x14ac:dyDescent="0.25">
      <c r="A7464" t="s">
        <v>374</v>
      </c>
      <c r="B7464">
        <v>43983</v>
      </c>
      <c r="C7464" t="str">
        <f t="shared" si="116"/>
        <v>43983</v>
      </c>
      <c r="D7464" t="s">
        <v>360</v>
      </c>
      <c r="E7464" t="s">
        <v>4485</v>
      </c>
      <c r="F7464" t="s">
        <v>4991</v>
      </c>
      <c r="G7464" s="144">
        <v>189.51821294999999</v>
      </c>
      <c r="H7464" t="str">
        <f>IF(VLOOKUP(A7464,$J$4:$K$19,2)="Y",IF(G7464&lt;='State Zip Codes'!$P$4,'State Zip Codes'!$P$3,IF(G7464&lt;='State Zip Codes'!$Q$4,'State Zip Codes'!$Q$3,IF(G7464&lt;='State Zip Codes'!$R$4,'State Zip Codes'!$R$3,IF(G7464&lt;='State Zip Codes'!$S$4,'State Zip Codes'!$S$3,IF(G7464&lt;='State Zip Codes'!$T$4,'State Zip Codes'!$T$3,"OUT OF TERRITORY"))))),$U$3)</f>
        <v>Zone 5</v>
      </c>
    </row>
    <row r="7465" spans="1:8" x14ac:dyDescent="0.25">
      <c r="A7465" t="s">
        <v>374</v>
      </c>
      <c r="B7465">
        <v>44622</v>
      </c>
      <c r="C7465" t="str">
        <f t="shared" si="116"/>
        <v>44622</v>
      </c>
      <c r="D7465" t="s">
        <v>360</v>
      </c>
      <c r="E7465" t="s">
        <v>4943</v>
      </c>
      <c r="F7465" t="s">
        <v>862</v>
      </c>
      <c r="G7465" s="144">
        <v>190.13958413999998</v>
      </c>
      <c r="H7465" t="str">
        <f>IF(VLOOKUP(A7465,$J$4:$K$19,2)="Y",IF(G7465&lt;='State Zip Codes'!$P$4,'State Zip Codes'!$P$3,IF(G7465&lt;='State Zip Codes'!$Q$4,'State Zip Codes'!$Q$3,IF(G7465&lt;='State Zip Codes'!$R$4,'State Zip Codes'!$R$3,IF(G7465&lt;='State Zip Codes'!$S$4,'State Zip Codes'!$S$3,IF(G7465&lt;='State Zip Codes'!$T$4,'State Zip Codes'!$T$3,"OUT OF TERRITORY"))))),$U$3)</f>
        <v>Zone 5</v>
      </c>
    </row>
    <row r="7466" spans="1:8" x14ac:dyDescent="0.25">
      <c r="A7466" t="s">
        <v>374</v>
      </c>
      <c r="B7466">
        <v>44276</v>
      </c>
      <c r="C7466" t="str">
        <f t="shared" si="116"/>
        <v>44276</v>
      </c>
      <c r="D7466" t="s">
        <v>360</v>
      </c>
      <c r="E7466" t="s">
        <v>1566</v>
      </c>
      <c r="F7466" t="s">
        <v>570</v>
      </c>
      <c r="G7466" s="144">
        <v>190.13958413999998</v>
      </c>
      <c r="H7466" t="str">
        <f>IF(VLOOKUP(A7466,$J$4:$K$19,2)="Y",IF(G7466&lt;='State Zip Codes'!$P$4,'State Zip Codes'!$P$3,IF(G7466&lt;='State Zip Codes'!$Q$4,'State Zip Codes'!$Q$3,IF(G7466&lt;='State Zip Codes'!$R$4,'State Zip Codes'!$R$3,IF(G7466&lt;='State Zip Codes'!$S$4,'State Zip Codes'!$S$3,IF(G7466&lt;='State Zip Codes'!$T$4,'State Zip Codes'!$T$3,"OUT OF TERRITORY"))))),$U$3)</f>
        <v>Zone 5</v>
      </c>
    </row>
    <row r="7467" spans="1:8" x14ac:dyDescent="0.25">
      <c r="A7467" t="s">
        <v>374</v>
      </c>
      <c r="B7467">
        <v>44613</v>
      </c>
      <c r="C7467" t="str">
        <f t="shared" si="116"/>
        <v>44613</v>
      </c>
      <c r="D7467" t="s">
        <v>360</v>
      </c>
      <c r="E7467" t="s">
        <v>1825</v>
      </c>
      <c r="F7467" t="s">
        <v>3890</v>
      </c>
      <c r="G7467" s="144">
        <v>190.13958413999998</v>
      </c>
      <c r="H7467" t="str">
        <f>IF(VLOOKUP(A7467,$J$4:$K$19,2)="Y",IF(G7467&lt;='State Zip Codes'!$P$4,'State Zip Codes'!$P$3,IF(G7467&lt;='State Zip Codes'!$Q$4,'State Zip Codes'!$Q$3,IF(G7467&lt;='State Zip Codes'!$R$4,'State Zip Codes'!$R$3,IF(G7467&lt;='State Zip Codes'!$S$4,'State Zip Codes'!$S$3,IF(G7467&lt;='State Zip Codes'!$T$4,'State Zip Codes'!$T$3,"OUT OF TERRITORY"))))),$U$3)</f>
        <v>Zone 5</v>
      </c>
    </row>
    <row r="7468" spans="1:8" x14ac:dyDescent="0.25">
      <c r="A7468" t="s">
        <v>374</v>
      </c>
      <c r="B7468">
        <v>43440</v>
      </c>
      <c r="C7468" t="str">
        <f t="shared" si="116"/>
        <v>43440</v>
      </c>
      <c r="D7468" t="s">
        <v>360</v>
      </c>
      <c r="E7468" t="s">
        <v>1682</v>
      </c>
      <c r="F7468" t="s">
        <v>4992</v>
      </c>
      <c r="G7468" s="144">
        <v>190.76095533</v>
      </c>
      <c r="H7468" t="str">
        <f>IF(VLOOKUP(A7468,$J$4:$K$19,2)="Y",IF(G7468&lt;='State Zip Codes'!$P$4,'State Zip Codes'!$P$3,IF(G7468&lt;='State Zip Codes'!$Q$4,'State Zip Codes'!$Q$3,IF(G7468&lt;='State Zip Codes'!$R$4,'State Zip Codes'!$R$3,IF(G7468&lt;='State Zip Codes'!$S$4,'State Zip Codes'!$S$3,IF(G7468&lt;='State Zip Codes'!$T$4,'State Zip Codes'!$T$3,"OUT OF TERRITORY"))))),$U$3)</f>
        <v>Zone 5</v>
      </c>
    </row>
    <row r="7469" spans="1:8" x14ac:dyDescent="0.25">
      <c r="A7469" t="s">
        <v>374</v>
      </c>
      <c r="B7469">
        <v>44683</v>
      </c>
      <c r="C7469" t="str">
        <f t="shared" si="116"/>
        <v>44683</v>
      </c>
      <c r="D7469" t="s">
        <v>360</v>
      </c>
      <c r="E7469" t="s">
        <v>4943</v>
      </c>
      <c r="F7469" t="s">
        <v>4993</v>
      </c>
      <c r="G7469" s="144">
        <v>190.76095533</v>
      </c>
      <c r="H7469" t="str">
        <f>IF(VLOOKUP(A7469,$J$4:$K$19,2)="Y",IF(G7469&lt;='State Zip Codes'!$P$4,'State Zip Codes'!$P$3,IF(G7469&lt;='State Zip Codes'!$Q$4,'State Zip Codes'!$Q$3,IF(G7469&lt;='State Zip Codes'!$R$4,'State Zip Codes'!$R$3,IF(G7469&lt;='State Zip Codes'!$S$4,'State Zip Codes'!$S$3,IF(G7469&lt;='State Zip Codes'!$T$4,'State Zip Codes'!$T$3,"OUT OF TERRITORY"))))),$U$3)</f>
        <v>Zone 5</v>
      </c>
    </row>
    <row r="7470" spans="1:8" x14ac:dyDescent="0.25">
      <c r="A7470" t="s">
        <v>374</v>
      </c>
      <c r="B7470">
        <v>44662</v>
      </c>
      <c r="C7470" t="str">
        <f t="shared" si="116"/>
        <v>44662</v>
      </c>
      <c r="D7470" t="s">
        <v>360</v>
      </c>
      <c r="E7470" t="s">
        <v>1825</v>
      </c>
      <c r="F7470" t="s">
        <v>1169</v>
      </c>
      <c r="G7470" s="144">
        <v>192.00369770999998</v>
      </c>
      <c r="H7470" t="str">
        <f>IF(VLOOKUP(A7470,$J$4:$K$19,2)="Y",IF(G7470&lt;='State Zip Codes'!$P$4,'State Zip Codes'!$P$3,IF(G7470&lt;='State Zip Codes'!$Q$4,'State Zip Codes'!$Q$3,IF(G7470&lt;='State Zip Codes'!$R$4,'State Zip Codes'!$R$3,IF(G7470&lt;='State Zip Codes'!$S$4,'State Zip Codes'!$S$3,IF(G7470&lt;='State Zip Codes'!$T$4,'State Zip Codes'!$T$3,"OUT OF TERRITORY"))))),$U$3)</f>
        <v>Zone 5</v>
      </c>
    </row>
    <row r="7471" spans="1:8" x14ac:dyDescent="0.25">
      <c r="A7471" t="s">
        <v>374</v>
      </c>
      <c r="B7471">
        <v>43973</v>
      </c>
      <c r="C7471" t="str">
        <f t="shared" si="116"/>
        <v>43973</v>
      </c>
      <c r="D7471" t="s">
        <v>360</v>
      </c>
      <c r="E7471" t="s">
        <v>1401</v>
      </c>
      <c r="F7471" t="s">
        <v>1153</v>
      </c>
      <c r="G7471" s="144">
        <v>192.00369770999998</v>
      </c>
      <c r="H7471" t="str">
        <f>IF(VLOOKUP(A7471,$J$4:$K$19,2)="Y",IF(G7471&lt;='State Zip Codes'!$P$4,'State Zip Codes'!$P$3,IF(G7471&lt;='State Zip Codes'!$Q$4,'State Zip Codes'!$Q$3,IF(G7471&lt;='State Zip Codes'!$R$4,'State Zip Codes'!$R$3,IF(G7471&lt;='State Zip Codes'!$S$4,'State Zip Codes'!$S$3,IF(G7471&lt;='State Zip Codes'!$T$4,'State Zip Codes'!$T$3,"OUT OF TERRITORY"))))),$U$3)</f>
        <v>Zone 5</v>
      </c>
    </row>
    <row r="7472" spans="1:8" x14ac:dyDescent="0.25">
      <c r="A7472" t="s">
        <v>374</v>
      </c>
      <c r="B7472">
        <v>44273</v>
      </c>
      <c r="C7472" t="str">
        <f t="shared" si="116"/>
        <v>44273</v>
      </c>
      <c r="D7472" t="s">
        <v>360</v>
      </c>
      <c r="E7472" t="s">
        <v>4975</v>
      </c>
      <c r="F7472" t="s">
        <v>842</v>
      </c>
      <c r="G7472" s="144">
        <v>192.6250689</v>
      </c>
      <c r="H7472" t="str">
        <f>IF(VLOOKUP(A7472,$J$4:$K$19,2)="Y",IF(G7472&lt;='State Zip Codes'!$P$4,'State Zip Codes'!$P$3,IF(G7472&lt;='State Zip Codes'!$Q$4,'State Zip Codes'!$Q$3,IF(G7472&lt;='State Zip Codes'!$R$4,'State Zip Codes'!$R$3,IF(G7472&lt;='State Zip Codes'!$S$4,'State Zip Codes'!$S$3,IF(G7472&lt;='State Zip Codes'!$T$4,'State Zip Codes'!$T$3,"OUT OF TERRITORY"))))),$U$3)</f>
        <v>Zone 5</v>
      </c>
    </row>
    <row r="7473" spans="1:8" x14ac:dyDescent="0.25">
      <c r="A7473" t="s">
        <v>374</v>
      </c>
      <c r="B7473">
        <v>43719</v>
      </c>
      <c r="C7473" t="str">
        <f t="shared" si="116"/>
        <v>43719</v>
      </c>
      <c r="D7473" t="s">
        <v>360</v>
      </c>
      <c r="E7473" t="s">
        <v>4485</v>
      </c>
      <c r="F7473" t="s">
        <v>4994</v>
      </c>
      <c r="G7473" s="144">
        <v>193.24644008999999</v>
      </c>
      <c r="H7473" t="str">
        <f>IF(VLOOKUP(A7473,$J$4:$K$19,2)="Y",IF(G7473&lt;='State Zip Codes'!$P$4,'State Zip Codes'!$P$3,IF(G7473&lt;='State Zip Codes'!$Q$4,'State Zip Codes'!$Q$3,IF(G7473&lt;='State Zip Codes'!$R$4,'State Zip Codes'!$R$3,IF(G7473&lt;='State Zip Codes'!$S$4,'State Zip Codes'!$S$3,IF(G7473&lt;='State Zip Codes'!$T$4,'State Zip Codes'!$T$3,"OUT OF TERRITORY"))))),$U$3)</f>
        <v>Zone 5</v>
      </c>
    </row>
    <row r="7474" spans="1:8" x14ac:dyDescent="0.25">
      <c r="A7474" t="s">
        <v>374</v>
      </c>
      <c r="B7474">
        <v>44612</v>
      </c>
      <c r="C7474" t="str">
        <f t="shared" si="116"/>
        <v>44612</v>
      </c>
      <c r="D7474" t="s">
        <v>360</v>
      </c>
      <c r="E7474" t="s">
        <v>4943</v>
      </c>
      <c r="F7474" t="s">
        <v>4995</v>
      </c>
      <c r="G7474" s="144">
        <v>193.24644008999999</v>
      </c>
      <c r="H7474" t="str">
        <f>IF(VLOOKUP(A7474,$J$4:$K$19,2)="Y",IF(G7474&lt;='State Zip Codes'!$P$4,'State Zip Codes'!$P$3,IF(G7474&lt;='State Zip Codes'!$Q$4,'State Zip Codes'!$Q$3,IF(G7474&lt;='State Zip Codes'!$R$4,'State Zip Codes'!$R$3,IF(G7474&lt;='State Zip Codes'!$S$4,'State Zip Codes'!$S$3,IF(G7474&lt;='State Zip Codes'!$T$4,'State Zip Codes'!$T$3,"OUT OF TERRITORY"))))),$U$3)</f>
        <v>Zone 5</v>
      </c>
    </row>
    <row r="7475" spans="1:8" x14ac:dyDescent="0.25">
      <c r="A7475" t="s">
        <v>374</v>
      </c>
      <c r="B7475">
        <v>44215</v>
      </c>
      <c r="C7475" t="str">
        <f t="shared" si="116"/>
        <v>44215</v>
      </c>
      <c r="D7475" t="s">
        <v>360</v>
      </c>
      <c r="E7475" t="s">
        <v>4975</v>
      </c>
      <c r="F7475" t="s">
        <v>4996</v>
      </c>
      <c r="G7475" s="144">
        <v>193.24644008999999</v>
      </c>
      <c r="H7475" t="str">
        <f>IF(VLOOKUP(A7475,$J$4:$K$19,2)="Y",IF(G7475&lt;='State Zip Codes'!$P$4,'State Zip Codes'!$P$3,IF(G7475&lt;='State Zip Codes'!$Q$4,'State Zip Codes'!$Q$3,IF(G7475&lt;='State Zip Codes'!$R$4,'State Zip Codes'!$R$3,IF(G7475&lt;='State Zip Codes'!$S$4,'State Zip Codes'!$S$3,IF(G7475&lt;='State Zip Codes'!$T$4,'State Zip Codes'!$T$3,"OUT OF TERRITORY"))))),$U$3)</f>
        <v>Zone 5</v>
      </c>
    </row>
    <row r="7476" spans="1:8" x14ac:dyDescent="0.25">
      <c r="A7476" t="s">
        <v>374</v>
      </c>
      <c r="B7476">
        <v>44074</v>
      </c>
      <c r="C7476" t="str">
        <f t="shared" si="116"/>
        <v>44074</v>
      </c>
      <c r="D7476" t="s">
        <v>360</v>
      </c>
      <c r="E7476" t="s">
        <v>4986</v>
      </c>
      <c r="F7476" t="s">
        <v>4997</v>
      </c>
      <c r="G7476" s="144">
        <v>193.24644008999999</v>
      </c>
      <c r="H7476" t="str">
        <f>IF(VLOOKUP(A7476,$J$4:$K$19,2)="Y",IF(G7476&lt;='State Zip Codes'!$P$4,'State Zip Codes'!$P$3,IF(G7476&lt;='State Zip Codes'!$Q$4,'State Zip Codes'!$Q$3,IF(G7476&lt;='State Zip Codes'!$R$4,'State Zip Codes'!$R$3,IF(G7476&lt;='State Zip Codes'!$S$4,'State Zip Codes'!$S$3,IF(G7476&lt;='State Zip Codes'!$T$4,'State Zip Codes'!$T$3,"OUT OF TERRITORY"))))),$U$3)</f>
        <v>Zone 5</v>
      </c>
    </row>
    <row r="7477" spans="1:8" x14ac:dyDescent="0.25">
      <c r="A7477" t="s">
        <v>374</v>
      </c>
      <c r="B7477">
        <v>44253</v>
      </c>
      <c r="C7477" t="str">
        <f t="shared" si="116"/>
        <v>44253</v>
      </c>
      <c r="D7477" t="s">
        <v>360</v>
      </c>
      <c r="E7477" t="s">
        <v>4975</v>
      </c>
      <c r="F7477" t="s">
        <v>2219</v>
      </c>
      <c r="G7477" s="144">
        <v>193.86781127999998</v>
      </c>
      <c r="H7477" t="str">
        <f>IF(VLOOKUP(A7477,$J$4:$K$19,2)="Y",IF(G7477&lt;='State Zip Codes'!$P$4,'State Zip Codes'!$P$3,IF(G7477&lt;='State Zip Codes'!$Q$4,'State Zip Codes'!$Q$3,IF(G7477&lt;='State Zip Codes'!$R$4,'State Zip Codes'!$R$3,IF(G7477&lt;='State Zip Codes'!$S$4,'State Zip Codes'!$S$3,IF(G7477&lt;='State Zip Codes'!$T$4,'State Zip Codes'!$T$3,"OUT OF TERRITORY"))))),$U$3)</f>
        <v>Zone 5</v>
      </c>
    </row>
    <row r="7478" spans="1:8" x14ac:dyDescent="0.25">
      <c r="A7478" t="s">
        <v>374</v>
      </c>
      <c r="B7478">
        <v>44666</v>
      </c>
      <c r="C7478" t="str">
        <f t="shared" si="116"/>
        <v>44666</v>
      </c>
      <c r="D7478" t="s">
        <v>360</v>
      </c>
      <c r="E7478" t="s">
        <v>1825</v>
      </c>
      <c r="F7478" t="s">
        <v>4998</v>
      </c>
      <c r="G7478" s="144">
        <v>193.86781127999998</v>
      </c>
      <c r="H7478" t="str">
        <f>IF(VLOOKUP(A7478,$J$4:$K$19,2)="Y",IF(G7478&lt;='State Zip Codes'!$P$4,'State Zip Codes'!$P$3,IF(G7478&lt;='State Zip Codes'!$Q$4,'State Zip Codes'!$Q$3,IF(G7478&lt;='State Zip Codes'!$R$4,'State Zip Codes'!$R$3,IF(G7478&lt;='State Zip Codes'!$S$4,'State Zip Codes'!$S$3,IF(G7478&lt;='State Zip Codes'!$T$4,'State Zip Codes'!$T$3,"OUT OF TERRITORY"))))),$U$3)</f>
        <v>Zone 5</v>
      </c>
    </row>
    <row r="7479" spans="1:8" x14ac:dyDescent="0.25">
      <c r="A7479" t="s">
        <v>374</v>
      </c>
      <c r="B7479">
        <v>44645</v>
      </c>
      <c r="C7479" t="str">
        <f t="shared" si="116"/>
        <v>44645</v>
      </c>
      <c r="D7479" t="s">
        <v>360</v>
      </c>
      <c r="E7479" t="s">
        <v>1566</v>
      </c>
      <c r="F7479" t="s">
        <v>4999</v>
      </c>
      <c r="G7479" s="144">
        <v>193.86781127999998</v>
      </c>
      <c r="H7479" t="str">
        <f>IF(VLOOKUP(A7479,$J$4:$K$19,2)="Y",IF(G7479&lt;='State Zip Codes'!$P$4,'State Zip Codes'!$P$3,IF(G7479&lt;='State Zip Codes'!$Q$4,'State Zip Codes'!$Q$3,IF(G7479&lt;='State Zip Codes'!$R$4,'State Zip Codes'!$R$3,IF(G7479&lt;='State Zip Codes'!$S$4,'State Zip Codes'!$S$3,IF(G7479&lt;='State Zip Codes'!$T$4,'State Zip Codes'!$T$3,"OUT OF TERRITORY"))))),$U$3)</f>
        <v>Zone 5</v>
      </c>
    </row>
    <row r="7480" spans="1:8" x14ac:dyDescent="0.25">
      <c r="A7480" t="s">
        <v>374</v>
      </c>
      <c r="B7480">
        <v>44270</v>
      </c>
      <c r="C7480" t="str">
        <f t="shared" si="116"/>
        <v>44270</v>
      </c>
      <c r="D7480" t="s">
        <v>360</v>
      </c>
      <c r="E7480" t="s">
        <v>1566</v>
      </c>
      <c r="F7480" t="s">
        <v>5000</v>
      </c>
      <c r="G7480" s="144">
        <v>193.86781127999998</v>
      </c>
      <c r="H7480" t="str">
        <f>IF(VLOOKUP(A7480,$J$4:$K$19,2)="Y",IF(G7480&lt;='State Zip Codes'!$P$4,'State Zip Codes'!$P$3,IF(G7480&lt;='State Zip Codes'!$Q$4,'State Zip Codes'!$Q$3,IF(G7480&lt;='State Zip Codes'!$R$4,'State Zip Codes'!$R$3,IF(G7480&lt;='State Zip Codes'!$S$4,'State Zip Codes'!$S$3,IF(G7480&lt;='State Zip Codes'!$T$4,'State Zip Codes'!$T$3,"OUT OF TERRITORY"))))),$U$3)</f>
        <v>Zone 5</v>
      </c>
    </row>
    <row r="7481" spans="1:8" x14ac:dyDescent="0.25">
      <c r="A7481" t="s">
        <v>374</v>
      </c>
      <c r="B7481">
        <v>43946</v>
      </c>
      <c r="C7481" t="str">
        <f t="shared" si="116"/>
        <v>43946</v>
      </c>
      <c r="D7481" t="s">
        <v>360</v>
      </c>
      <c r="E7481" t="s">
        <v>1110</v>
      </c>
      <c r="F7481" t="s">
        <v>5001</v>
      </c>
      <c r="G7481" s="144">
        <v>193.86781127999998</v>
      </c>
      <c r="H7481" t="str">
        <f>IF(VLOOKUP(A7481,$J$4:$K$19,2)="Y",IF(G7481&lt;='State Zip Codes'!$P$4,'State Zip Codes'!$P$3,IF(G7481&lt;='State Zip Codes'!$Q$4,'State Zip Codes'!$Q$3,IF(G7481&lt;='State Zip Codes'!$R$4,'State Zip Codes'!$R$3,IF(G7481&lt;='State Zip Codes'!$S$4,'State Zip Codes'!$S$3,IF(G7481&lt;='State Zip Codes'!$T$4,'State Zip Codes'!$T$3,"OUT OF TERRITORY"))))),$U$3)</f>
        <v>Zone 5</v>
      </c>
    </row>
    <row r="7482" spans="1:8" x14ac:dyDescent="0.25">
      <c r="A7482" t="s">
        <v>374</v>
      </c>
      <c r="B7482">
        <v>44089</v>
      </c>
      <c r="C7482" t="str">
        <f t="shared" si="116"/>
        <v>44089</v>
      </c>
      <c r="D7482" t="s">
        <v>360</v>
      </c>
      <c r="E7482" t="s">
        <v>414</v>
      </c>
      <c r="F7482" t="s">
        <v>1747</v>
      </c>
      <c r="G7482" s="144">
        <v>194.48918246999997</v>
      </c>
      <c r="H7482" t="str">
        <f>IF(VLOOKUP(A7482,$J$4:$K$19,2)="Y",IF(G7482&lt;='State Zip Codes'!$P$4,'State Zip Codes'!$P$3,IF(G7482&lt;='State Zip Codes'!$Q$4,'State Zip Codes'!$Q$3,IF(G7482&lt;='State Zip Codes'!$R$4,'State Zip Codes'!$R$3,IF(G7482&lt;='State Zip Codes'!$S$4,'State Zip Codes'!$S$3,IF(G7482&lt;='State Zip Codes'!$T$4,'State Zip Codes'!$T$3,"OUT OF TERRITORY"))))),$U$3)</f>
        <v>Zone 5</v>
      </c>
    </row>
    <row r="7483" spans="1:8" x14ac:dyDescent="0.25">
      <c r="A7483" t="s">
        <v>374</v>
      </c>
      <c r="B7483">
        <v>44621</v>
      </c>
      <c r="C7483" t="str">
        <f t="shared" si="116"/>
        <v>44621</v>
      </c>
      <c r="D7483" t="s">
        <v>360</v>
      </c>
      <c r="E7483" t="s">
        <v>4943</v>
      </c>
      <c r="F7483" t="s">
        <v>2041</v>
      </c>
      <c r="G7483" s="144">
        <v>194.48918246999997</v>
      </c>
      <c r="H7483" t="str">
        <f>IF(VLOOKUP(A7483,$J$4:$K$19,2)="Y",IF(G7483&lt;='State Zip Codes'!$P$4,'State Zip Codes'!$P$3,IF(G7483&lt;='State Zip Codes'!$Q$4,'State Zip Codes'!$Q$3,IF(G7483&lt;='State Zip Codes'!$R$4,'State Zip Codes'!$R$3,IF(G7483&lt;='State Zip Codes'!$S$4,'State Zip Codes'!$S$3,IF(G7483&lt;='State Zip Codes'!$T$4,'State Zip Codes'!$T$3,"OUT OF TERRITORY"))))),$U$3)</f>
        <v>Zone 5</v>
      </c>
    </row>
    <row r="7484" spans="1:8" x14ac:dyDescent="0.25">
      <c r="A7484" t="s">
        <v>374</v>
      </c>
      <c r="B7484">
        <v>43716</v>
      </c>
      <c r="C7484" t="str">
        <f t="shared" si="116"/>
        <v>43716</v>
      </c>
      <c r="D7484" t="s">
        <v>360</v>
      </c>
      <c r="E7484" t="s">
        <v>1110</v>
      </c>
      <c r="F7484" t="s">
        <v>5002</v>
      </c>
      <c r="G7484" s="144">
        <v>194.48918246999997</v>
      </c>
      <c r="H7484" t="str">
        <f>IF(VLOOKUP(A7484,$J$4:$K$19,2)="Y",IF(G7484&lt;='State Zip Codes'!$P$4,'State Zip Codes'!$P$3,IF(G7484&lt;='State Zip Codes'!$Q$4,'State Zip Codes'!$Q$3,IF(G7484&lt;='State Zip Codes'!$R$4,'State Zip Codes'!$R$3,IF(G7484&lt;='State Zip Codes'!$S$4,'State Zip Codes'!$S$3,IF(G7484&lt;='State Zip Codes'!$T$4,'State Zip Codes'!$T$3,"OUT OF TERRITORY"))))),$U$3)</f>
        <v>Zone 5</v>
      </c>
    </row>
    <row r="7485" spans="1:8" x14ac:dyDescent="0.25">
      <c r="A7485" t="s">
        <v>374</v>
      </c>
      <c r="B7485">
        <v>44647</v>
      </c>
      <c r="C7485" t="str">
        <f t="shared" si="116"/>
        <v>44647</v>
      </c>
      <c r="D7485" t="s">
        <v>360</v>
      </c>
      <c r="E7485" t="s">
        <v>1825</v>
      </c>
      <c r="F7485" t="s">
        <v>5003</v>
      </c>
      <c r="G7485" s="144">
        <v>194.48918246999997</v>
      </c>
      <c r="H7485" t="str">
        <f>IF(VLOOKUP(A7485,$J$4:$K$19,2)="Y",IF(G7485&lt;='State Zip Codes'!$P$4,'State Zip Codes'!$P$3,IF(G7485&lt;='State Zip Codes'!$Q$4,'State Zip Codes'!$Q$3,IF(G7485&lt;='State Zip Codes'!$R$4,'State Zip Codes'!$R$3,IF(G7485&lt;='State Zip Codes'!$S$4,'State Zip Codes'!$S$3,IF(G7485&lt;='State Zip Codes'!$T$4,'State Zip Codes'!$T$3,"OUT OF TERRITORY"))))),$U$3)</f>
        <v>Zone 5</v>
      </c>
    </row>
    <row r="7486" spans="1:8" x14ac:dyDescent="0.25">
      <c r="A7486" t="s">
        <v>374</v>
      </c>
      <c r="B7486">
        <v>44050</v>
      </c>
      <c r="C7486" t="str">
        <f t="shared" si="116"/>
        <v>44050</v>
      </c>
      <c r="D7486" t="s">
        <v>360</v>
      </c>
      <c r="E7486" t="s">
        <v>4986</v>
      </c>
      <c r="F7486" t="s">
        <v>2922</v>
      </c>
      <c r="G7486" s="144">
        <v>195.11055365999999</v>
      </c>
      <c r="H7486" t="str">
        <f>IF(VLOOKUP(A7486,$J$4:$K$19,2)="Y",IF(G7486&lt;='State Zip Codes'!$P$4,'State Zip Codes'!$P$3,IF(G7486&lt;='State Zip Codes'!$Q$4,'State Zip Codes'!$Q$3,IF(G7486&lt;='State Zip Codes'!$R$4,'State Zip Codes'!$R$3,IF(G7486&lt;='State Zip Codes'!$S$4,'State Zip Codes'!$S$3,IF(G7486&lt;='State Zip Codes'!$T$4,'State Zip Codes'!$T$3,"OUT OF TERRITORY"))))),$U$3)</f>
        <v>Zone 5</v>
      </c>
    </row>
    <row r="7487" spans="1:8" x14ac:dyDescent="0.25">
      <c r="A7487" t="s">
        <v>374</v>
      </c>
      <c r="B7487">
        <v>43977</v>
      </c>
      <c r="C7487" t="str">
        <f t="shared" si="116"/>
        <v>43977</v>
      </c>
      <c r="D7487" t="s">
        <v>360</v>
      </c>
      <c r="E7487" t="s">
        <v>4485</v>
      </c>
      <c r="F7487" t="s">
        <v>5004</v>
      </c>
      <c r="G7487" s="144">
        <v>195.73192484999998</v>
      </c>
      <c r="H7487" t="str">
        <f>IF(VLOOKUP(A7487,$J$4:$K$19,2)="Y",IF(G7487&lt;='State Zip Codes'!$P$4,'State Zip Codes'!$P$3,IF(G7487&lt;='State Zip Codes'!$Q$4,'State Zip Codes'!$Q$3,IF(G7487&lt;='State Zip Codes'!$R$4,'State Zip Codes'!$R$3,IF(G7487&lt;='State Zip Codes'!$S$4,'State Zip Codes'!$S$3,IF(G7487&lt;='State Zip Codes'!$T$4,'State Zip Codes'!$T$3,"OUT OF TERRITORY"))))),$U$3)</f>
        <v>Zone 5</v>
      </c>
    </row>
    <row r="7488" spans="1:8" x14ac:dyDescent="0.25">
      <c r="A7488" t="s">
        <v>374</v>
      </c>
      <c r="B7488">
        <v>44001</v>
      </c>
      <c r="C7488" t="str">
        <f t="shared" si="116"/>
        <v>44001</v>
      </c>
      <c r="D7488" t="s">
        <v>360</v>
      </c>
      <c r="E7488" t="s">
        <v>4986</v>
      </c>
      <c r="F7488" t="s">
        <v>670</v>
      </c>
      <c r="G7488" s="144">
        <v>196.97466722999999</v>
      </c>
      <c r="H7488" t="str">
        <f>IF(VLOOKUP(A7488,$J$4:$K$19,2)="Y",IF(G7488&lt;='State Zip Codes'!$P$4,'State Zip Codes'!$P$3,IF(G7488&lt;='State Zip Codes'!$Q$4,'State Zip Codes'!$Q$3,IF(G7488&lt;='State Zip Codes'!$R$4,'State Zip Codes'!$R$3,IF(G7488&lt;='State Zip Codes'!$S$4,'State Zip Codes'!$S$3,IF(G7488&lt;='State Zip Codes'!$T$4,'State Zip Codes'!$T$3,"OUT OF TERRITORY"))))),$U$3)</f>
        <v>Zone 5</v>
      </c>
    </row>
    <row r="7489" spans="1:8" x14ac:dyDescent="0.25">
      <c r="A7489" t="s">
        <v>374</v>
      </c>
      <c r="B7489">
        <v>43902</v>
      </c>
      <c r="C7489" t="str">
        <f t="shared" si="116"/>
        <v>43902</v>
      </c>
      <c r="D7489" t="s">
        <v>360</v>
      </c>
      <c r="E7489" t="s">
        <v>4485</v>
      </c>
      <c r="F7489" t="s">
        <v>5005</v>
      </c>
      <c r="G7489" s="144">
        <v>196.97466722999999</v>
      </c>
      <c r="H7489" t="str">
        <f>IF(VLOOKUP(A7489,$J$4:$K$19,2)="Y",IF(G7489&lt;='State Zip Codes'!$P$4,'State Zip Codes'!$P$3,IF(G7489&lt;='State Zip Codes'!$Q$4,'State Zip Codes'!$Q$3,IF(G7489&lt;='State Zip Codes'!$R$4,'State Zip Codes'!$R$3,IF(G7489&lt;='State Zip Codes'!$S$4,'State Zip Codes'!$S$3,IF(G7489&lt;='State Zip Codes'!$T$4,'State Zip Codes'!$T$3,"OUT OF TERRITORY"))))),$U$3)</f>
        <v>Zone 5</v>
      </c>
    </row>
    <row r="7490" spans="1:8" x14ac:dyDescent="0.25">
      <c r="A7490" t="s">
        <v>374</v>
      </c>
      <c r="B7490">
        <v>44230</v>
      </c>
      <c r="C7490" t="str">
        <f t="shared" si="116"/>
        <v>44230</v>
      </c>
      <c r="D7490" t="s">
        <v>360</v>
      </c>
      <c r="E7490" t="s">
        <v>1566</v>
      </c>
      <c r="F7490" t="s">
        <v>5006</v>
      </c>
      <c r="G7490" s="144">
        <v>196.97466722999999</v>
      </c>
      <c r="H7490" t="str">
        <f>IF(VLOOKUP(A7490,$J$4:$K$19,2)="Y",IF(G7490&lt;='State Zip Codes'!$P$4,'State Zip Codes'!$P$3,IF(G7490&lt;='State Zip Codes'!$Q$4,'State Zip Codes'!$Q$3,IF(G7490&lt;='State Zip Codes'!$R$4,'State Zip Codes'!$R$3,IF(G7490&lt;='State Zip Codes'!$S$4,'State Zip Codes'!$S$3,IF(G7490&lt;='State Zip Codes'!$T$4,'State Zip Codes'!$T$3,"OUT OF TERRITORY"))))),$U$3)</f>
        <v>Zone 5</v>
      </c>
    </row>
    <row r="7491" spans="1:8" x14ac:dyDescent="0.25">
      <c r="A7491" t="s">
        <v>374</v>
      </c>
      <c r="B7491">
        <v>44656</v>
      </c>
      <c r="C7491" t="str">
        <f t="shared" si="116"/>
        <v>44656</v>
      </c>
      <c r="D7491" t="s">
        <v>360</v>
      </c>
      <c r="E7491" t="s">
        <v>4943</v>
      </c>
      <c r="F7491" t="s">
        <v>5007</v>
      </c>
      <c r="G7491" s="144">
        <v>196.97466722999999</v>
      </c>
      <c r="H7491" t="str">
        <f>IF(VLOOKUP(A7491,$J$4:$K$19,2)="Y",IF(G7491&lt;='State Zip Codes'!$P$4,'State Zip Codes'!$P$3,IF(G7491&lt;='State Zip Codes'!$Q$4,'State Zip Codes'!$Q$3,IF(G7491&lt;='State Zip Codes'!$R$4,'State Zip Codes'!$R$3,IF(G7491&lt;='State Zip Codes'!$S$4,'State Zip Codes'!$S$3,IF(G7491&lt;='State Zip Codes'!$T$4,'State Zip Codes'!$T$3,"OUT OF TERRITORY"))))),$U$3)</f>
        <v>Zone 5</v>
      </c>
    </row>
    <row r="7492" spans="1:8" x14ac:dyDescent="0.25">
      <c r="A7492" t="s">
        <v>374</v>
      </c>
      <c r="B7492">
        <v>44614</v>
      </c>
      <c r="C7492" t="str">
        <f t="shared" si="116"/>
        <v>44614</v>
      </c>
      <c r="D7492" t="s">
        <v>360</v>
      </c>
      <c r="E7492" t="s">
        <v>1825</v>
      </c>
      <c r="F7492" t="s">
        <v>5008</v>
      </c>
      <c r="G7492" s="144">
        <v>197.59603841999999</v>
      </c>
      <c r="H7492" t="str">
        <f>IF(VLOOKUP(A7492,$J$4:$K$19,2)="Y",IF(G7492&lt;='State Zip Codes'!$P$4,'State Zip Codes'!$P$3,IF(G7492&lt;='State Zip Codes'!$Q$4,'State Zip Codes'!$Q$3,IF(G7492&lt;='State Zip Codes'!$R$4,'State Zip Codes'!$R$3,IF(G7492&lt;='State Zip Codes'!$S$4,'State Zip Codes'!$S$3,IF(G7492&lt;='State Zip Codes'!$T$4,'State Zip Codes'!$T$3,"OUT OF TERRITORY"))))),$U$3)</f>
        <v>Zone 5</v>
      </c>
    </row>
    <row r="7493" spans="1:8" x14ac:dyDescent="0.25">
      <c r="A7493" t="s">
        <v>374</v>
      </c>
      <c r="B7493">
        <v>43915</v>
      </c>
      <c r="C7493" t="str">
        <f t="shared" ref="C7493:C7556" si="117">TRIM(CLEAN(B7493))</f>
        <v>43915</v>
      </c>
      <c r="D7493" t="s">
        <v>360</v>
      </c>
      <c r="E7493" t="s">
        <v>1110</v>
      </c>
      <c r="F7493" t="s">
        <v>5009</v>
      </c>
      <c r="G7493" s="144">
        <v>197.59603841999999</v>
      </c>
      <c r="H7493" t="str">
        <f>IF(VLOOKUP(A7493,$J$4:$K$19,2)="Y",IF(G7493&lt;='State Zip Codes'!$P$4,'State Zip Codes'!$P$3,IF(G7493&lt;='State Zip Codes'!$Q$4,'State Zip Codes'!$Q$3,IF(G7493&lt;='State Zip Codes'!$R$4,'State Zip Codes'!$R$3,IF(G7493&lt;='State Zip Codes'!$S$4,'State Zip Codes'!$S$3,IF(G7493&lt;='State Zip Codes'!$T$4,'State Zip Codes'!$T$3,"OUT OF TERRITORY"))))),$U$3)</f>
        <v>Zone 5</v>
      </c>
    </row>
    <row r="7494" spans="1:8" x14ac:dyDescent="0.25">
      <c r="A7494" t="s">
        <v>374</v>
      </c>
      <c r="B7494">
        <v>43718</v>
      </c>
      <c r="C7494" t="str">
        <f t="shared" si="117"/>
        <v>43718</v>
      </c>
      <c r="D7494" t="s">
        <v>360</v>
      </c>
      <c r="E7494" t="s">
        <v>4485</v>
      </c>
      <c r="F7494" t="s">
        <v>4485</v>
      </c>
      <c r="G7494" s="144">
        <v>198.21740960999998</v>
      </c>
      <c r="H7494" t="str">
        <f>IF(VLOOKUP(A7494,$J$4:$K$19,2)="Y",IF(G7494&lt;='State Zip Codes'!$P$4,'State Zip Codes'!$P$3,IF(G7494&lt;='State Zip Codes'!$Q$4,'State Zip Codes'!$Q$3,IF(G7494&lt;='State Zip Codes'!$R$4,'State Zip Codes'!$R$3,IF(G7494&lt;='State Zip Codes'!$S$4,'State Zip Codes'!$S$3,IF(G7494&lt;='State Zip Codes'!$T$4,'State Zip Codes'!$T$3,"OUT OF TERRITORY"))))),$U$3)</f>
        <v>Zone 5</v>
      </c>
    </row>
    <row r="7495" spans="1:8" x14ac:dyDescent="0.25">
      <c r="A7495" t="s">
        <v>374</v>
      </c>
      <c r="B7495">
        <v>44044</v>
      </c>
      <c r="C7495" t="str">
        <f t="shared" si="117"/>
        <v>44044</v>
      </c>
      <c r="D7495" t="s">
        <v>360</v>
      </c>
      <c r="E7495" t="s">
        <v>4986</v>
      </c>
      <c r="F7495" t="s">
        <v>2340</v>
      </c>
      <c r="G7495" s="144">
        <v>198.21740960999998</v>
      </c>
      <c r="H7495" t="str">
        <f>IF(VLOOKUP(A7495,$J$4:$K$19,2)="Y",IF(G7495&lt;='State Zip Codes'!$P$4,'State Zip Codes'!$P$3,IF(G7495&lt;='State Zip Codes'!$Q$4,'State Zip Codes'!$Q$3,IF(G7495&lt;='State Zip Codes'!$R$4,'State Zip Codes'!$R$3,IF(G7495&lt;='State Zip Codes'!$S$4,'State Zip Codes'!$S$3,IF(G7495&lt;='State Zip Codes'!$T$4,'State Zip Codes'!$T$3,"OUT OF TERRITORY"))))),$U$3)</f>
        <v>Zone 5</v>
      </c>
    </row>
    <row r="7496" spans="1:8" x14ac:dyDescent="0.25">
      <c r="A7496" t="s">
        <v>374</v>
      </c>
      <c r="B7496">
        <v>44256</v>
      </c>
      <c r="C7496" t="str">
        <f t="shared" si="117"/>
        <v>44256</v>
      </c>
      <c r="D7496" t="s">
        <v>360</v>
      </c>
      <c r="E7496" t="s">
        <v>4975</v>
      </c>
      <c r="F7496" t="s">
        <v>4975</v>
      </c>
      <c r="G7496" s="144">
        <v>198.83878079999999</v>
      </c>
      <c r="H7496" t="str">
        <f>IF(VLOOKUP(A7496,$J$4:$K$19,2)="Y",IF(G7496&lt;='State Zip Codes'!$P$4,'State Zip Codes'!$P$3,IF(G7496&lt;='State Zip Codes'!$Q$4,'State Zip Codes'!$Q$3,IF(G7496&lt;='State Zip Codes'!$R$4,'State Zip Codes'!$R$3,IF(G7496&lt;='State Zip Codes'!$S$4,'State Zip Codes'!$S$3,IF(G7496&lt;='State Zip Codes'!$T$4,'State Zip Codes'!$T$3,"OUT OF TERRITORY"))))),$U$3)</f>
        <v>Zone 5</v>
      </c>
    </row>
    <row r="7497" spans="1:8" x14ac:dyDescent="0.25">
      <c r="A7497" t="s">
        <v>374</v>
      </c>
      <c r="B7497">
        <v>44626</v>
      </c>
      <c r="C7497" t="str">
        <f t="shared" si="117"/>
        <v>44626</v>
      </c>
      <c r="D7497" t="s">
        <v>360</v>
      </c>
      <c r="E7497" t="s">
        <v>1825</v>
      </c>
      <c r="F7497" t="s">
        <v>5010</v>
      </c>
      <c r="G7497" s="144">
        <v>198.83878079999999</v>
      </c>
      <c r="H7497" t="str">
        <f>IF(VLOOKUP(A7497,$J$4:$K$19,2)="Y",IF(G7497&lt;='State Zip Codes'!$P$4,'State Zip Codes'!$P$3,IF(G7497&lt;='State Zip Codes'!$Q$4,'State Zip Codes'!$Q$3,IF(G7497&lt;='State Zip Codes'!$R$4,'State Zip Codes'!$R$3,IF(G7497&lt;='State Zip Codes'!$S$4,'State Zip Codes'!$S$3,IF(G7497&lt;='State Zip Codes'!$T$4,'State Zip Codes'!$T$3,"OUT OF TERRITORY"))))),$U$3)</f>
        <v>Zone 5</v>
      </c>
    </row>
    <row r="7498" spans="1:8" x14ac:dyDescent="0.25">
      <c r="A7498" t="s">
        <v>374</v>
      </c>
      <c r="B7498">
        <v>44675</v>
      </c>
      <c r="C7498" t="str">
        <f t="shared" si="117"/>
        <v>44675</v>
      </c>
      <c r="D7498" t="s">
        <v>360</v>
      </c>
      <c r="E7498" t="s">
        <v>1799</v>
      </c>
      <c r="F7498" t="s">
        <v>5011</v>
      </c>
      <c r="G7498" s="144">
        <v>198.83878079999999</v>
      </c>
      <c r="H7498" t="str">
        <f>IF(VLOOKUP(A7498,$J$4:$K$19,2)="Y",IF(G7498&lt;='State Zip Codes'!$P$4,'State Zip Codes'!$P$3,IF(G7498&lt;='State Zip Codes'!$Q$4,'State Zip Codes'!$Q$3,IF(G7498&lt;='State Zip Codes'!$R$4,'State Zip Codes'!$R$3,IF(G7498&lt;='State Zip Codes'!$S$4,'State Zip Codes'!$S$3,IF(G7498&lt;='State Zip Codes'!$T$4,'State Zip Codes'!$T$3,"OUT OF TERRITORY"))))),$U$3)</f>
        <v>Zone 5</v>
      </c>
    </row>
    <row r="7499" spans="1:8" x14ac:dyDescent="0.25">
      <c r="A7499" t="s">
        <v>374</v>
      </c>
      <c r="B7499">
        <v>44281</v>
      </c>
      <c r="C7499" t="str">
        <f t="shared" si="117"/>
        <v>44281</v>
      </c>
      <c r="D7499" t="s">
        <v>360</v>
      </c>
      <c r="E7499" t="s">
        <v>4975</v>
      </c>
      <c r="F7499" t="s">
        <v>1594</v>
      </c>
      <c r="G7499" s="144">
        <v>198.83878079999999</v>
      </c>
      <c r="H7499" t="str">
        <f>IF(VLOOKUP(A7499,$J$4:$K$19,2)="Y",IF(G7499&lt;='State Zip Codes'!$P$4,'State Zip Codes'!$P$3,IF(G7499&lt;='State Zip Codes'!$Q$4,'State Zip Codes'!$Q$3,IF(G7499&lt;='State Zip Codes'!$R$4,'State Zip Codes'!$R$3,IF(G7499&lt;='State Zip Codes'!$S$4,'State Zip Codes'!$S$3,IF(G7499&lt;='State Zip Codes'!$T$4,'State Zip Codes'!$T$3,"OUT OF TERRITORY"))))),$U$3)</f>
        <v>Zone 5</v>
      </c>
    </row>
    <row r="7500" spans="1:8" x14ac:dyDescent="0.25">
      <c r="A7500" t="s">
        <v>374</v>
      </c>
      <c r="B7500">
        <v>44646</v>
      </c>
      <c r="C7500" t="str">
        <f t="shared" si="117"/>
        <v>44646</v>
      </c>
      <c r="D7500" t="s">
        <v>360</v>
      </c>
      <c r="E7500" t="s">
        <v>1825</v>
      </c>
      <c r="F7500" t="s">
        <v>5003</v>
      </c>
      <c r="G7500" s="144">
        <v>198.83878079999999</v>
      </c>
      <c r="H7500" t="str">
        <f>IF(VLOOKUP(A7500,$J$4:$K$19,2)="Y",IF(G7500&lt;='State Zip Codes'!$P$4,'State Zip Codes'!$P$3,IF(G7500&lt;='State Zip Codes'!$Q$4,'State Zip Codes'!$Q$3,IF(G7500&lt;='State Zip Codes'!$R$4,'State Zip Codes'!$R$3,IF(G7500&lt;='State Zip Codes'!$S$4,'State Zip Codes'!$S$3,IF(G7500&lt;='State Zip Codes'!$T$4,'State Zip Codes'!$T$3,"OUT OF TERRITORY"))))),$U$3)</f>
        <v>Zone 5</v>
      </c>
    </row>
    <row r="7501" spans="1:8" x14ac:dyDescent="0.25">
      <c r="A7501" t="s">
        <v>374</v>
      </c>
      <c r="B7501">
        <v>44706</v>
      </c>
      <c r="C7501" t="str">
        <f t="shared" si="117"/>
        <v>44706</v>
      </c>
      <c r="D7501" t="s">
        <v>360</v>
      </c>
      <c r="E7501" t="s">
        <v>1825</v>
      </c>
      <c r="F7501" t="s">
        <v>2002</v>
      </c>
      <c r="G7501" s="144">
        <v>199.46015198999999</v>
      </c>
      <c r="H7501" t="str">
        <f>IF(VLOOKUP(A7501,$J$4:$K$19,2)="Y",IF(G7501&lt;='State Zip Codes'!$P$4,'State Zip Codes'!$P$3,IF(G7501&lt;='State Zip Codes'!$Q$4,'State Zip Codes'!$Q$3,IF(G7501&lt;='State Zip Codes'!$R$4,'State Zip Codes'!$R$3,IF(G7501&lt;='State Zip Codes'!$S$4,'State Zip Codes'!$S$3,IF(G7501&lt;='State Zip Codes'!$T$4,'State Zip Codes'!$T$3,"OUT OF TERRITORY"))))),$U$3)</f>
        <v>Zone 5</v>
      </c>
    </row>
    <row r="7502" spans="1:8" x14ac:dyDescent="0.25">
      <c r="A7502" t="s">
        <v>374</v>
      </c>
      <c r="B7502">
        <v>44695</v>
      </c>
      <c r="C7502" t="str">
        <f t="shared" si="117"/>
        <v>44695</v>
      </c>
      <c r="D7502" t="s">
        <v>360</v>
      </c>
      <c r="E7502" t="s">
        <v>1401</v>
      </c>
      <c r="F7502" t="s">
        <v>5012</v>
      </c>
      <c r="G7502" s="144">
        <v>200.70289437</v>
      </c>
      <c r="H7502" t="str">
        <f>IF(VLOOKUP(A7502,$J$4:$K$19,2)="Y",IF(G7502&lt;='State Zip Codes'!$P$4,'State Zip Codes'!$P$3,IF(G7502&lt;='State Zip Codes'!$Q$4,'State Zip Codes'!$Q$3,IF(G7502&lt;='State Zip Codes'!$R$4,'State Zip Codes'!$R$3,IF(G7502&lt;='State Zip Codes'!$S$4,'State Zip Codes'!$S$3,IF(G7502&lt;='State Zip Codes'!$T$4,'State Zip Codes'!$T$3,"OUT OF TERRITORY"))))),$U$3)</f>
        <v>Zone 5</v>
      </c>
    </row>
    <row r="7503" spans="1:8" x14ac:dyDescent="0.25">
      <c r="A7503" t="s">
        <v>374</v>
      </c>
      <c r="B7503">
        <v>44710</v>
      </c>
      <c r="C7503" t="str">
        <f t="shared" si="117"/>
        <v>44710</v>
      </c>
      <c r="D7503" t="s">
        <v>360</v>
      </c>
      <c r="E7503" t="s">
        <v>1825</v>
      </c>
      <c r="F7503" t="s">
        <v>2002</v>
      </c>
      <c r="G7503" s="144">
        <v>200.70289437</v>
      </c>
      <c r="H7503" t="str">
        <f>IF(VLOOKUP(A7503,$J$4:$K$19,2)="Y",IF(G7503&lt;='State Zip Codes'!$P$4,'State Zip Codes'!$P$3,IF(G7503&lt;='State Zip Codes'!$Q$4,'State Zip Codes'!$Q$3,IF(G7503&lt;='State Zip Codes'!$R$4,'State Zip Codes'!$R$3,IF(G7503&lt;='State Zip Codes'!$S$4,'State Zip Codes'!$S$3,IF(G7503&lt;='State Zip Codes'!$T$4,'State Zip Codes'!$T$3,"OUT OF TERRITORY"))))),$U$3)</f>
        <v>Zone 5</v>
      </c>
    </row>
    <row r="7504" spans="1:8" x14ac:dyDescent="0.25">
      <c r="A7504" t="s">
        <v>374</v>
      </c>
      <c r="B7504">
        <v>44053</v>
      </c>
      <c r="C7504" t="str">
        <f t="shared" si="117"/>
        <v>44053</v>
      </c>
      <c r="D7504" t="s">
        <v>360</v>
      </c>
      <c r="E7504" t="s">
        <v>4986</v>
      </c>
      <c r="F7504" t="s">
        <v>4986</v>
      </c>
      <c r="G7504" s="144">
        <v>200.70289437</v>
      </c>
      <c r="H7504" t="str">
        <f>IF(VLOOKUP(A7504,$J$4:$K$19,2)="Y",IF(G7504&lt;='State Zip Codes'!$P$4,'State Zip Codes'!$P$3,IF(G7504&lt;='State Zip Codes'!$Q$4,'State Zip Codes'!$Q$3,IF(G7504&lt;='State Zip Codes'!$R$4,'State Zip Codes'!$R$3,IF(G7504&lt;='State Zip Codes'!$S$4,'State Zip Codes'!$S$3,IF(G7504&lt;='State Zip Codes'!$T$4,'State Zip Codes'!$T$3,"OUT OF TERRITORY"))))),$U$3)</f>
        <v>Zone 5</v>
      </c>
    </row>
    <row r="7505" spans="1:8" x14ac:dyDescent="0.25">
      <c r="A7505" t="s">
        <v>374</v>
      </c>
      <c r="B7505">
        <v>44643</v>
      </c>
      <c r="C7505" t="str">
        <f t="shared" si="117"/>
        <v>44643</v>
      </c>
      <c r="D7505" t="s">
        <v>360</v>
      </c>
      <c r="E7505" t="s">
        <v>1825</v>
      </c>
      <c r="F7505" t="s">
        <v>1761</v>
      </c>
      <c r="G7505" s="144">
        <v>200.70289437</v>
      </c>
      <c r="H7505" t="str">
        <f>IF(VLOOKUP(A7505,$J$4:$K$19,2)="Y",IF(G7505&lt;='State Zip Codes'!$P$4,'State Zip Codes'!$P$3,IF(G7505&lt;='State Zip Codes'!$Q$4,'State Zip Codes'!$Q$3,IF(G7505&lt;='State Zip Codes'!$R$4,'State Zip Codes'!$R$3,IF(G7505&lt;='State Zip Codes'!$S$4,'State Zip Codes'!$S$3,IF(G7505&lt;='State Zip Codes'!$T$4,'State Zip Codes'!$T$3,"OUT OF TERRITORY"))))),$U$3)</f>
        <v>Zone 5</v>
      </c>
    </row>
    <row r="7506" spans="1:8" x14ac:dyDescent="0.25">
      <c r="A7506" t="s">
        <v>374</v>
      </c>
      <c r="B7506">
        <v>44035</v>
      </c>
      <c r="C7506" t="str">
        <f t="shared" si="117"/>
        <v>44035</v>
      </c>
      <c r="D7506" t="s">
        <v>360</v>
      </c>
      <c r="E7506" t="s">
        <v>4986</v>
      </c>
      <c r="F7506" t="s">
        <v>5013</v>
      </c>
      <c r="G7506" s="144">
        <v>200.70289437</v>
      </c>
      <c r="H7506" t="str">
        <f>IF(VLOOKUP(A7506,$J$4:$K$19,2)="Y",IF(G7506&lt;='State Zip Codes'!$P$4,'State Zip Codes'!$P$3,IF(G7506&lt;='State Zip Codes'!$Q$4,'State Zip Codes'!$Q$3,IF(G7506&lt;='State Zip Codes'!$R$4,'State Zip Codes'!$R$3,IF(G7506&lt;='State Zip Codes'!$S$4,'State Zip Codes'!$S$3,IF(G7506&lt;='State Zip Codes'!$T$4,'State Zip Codes'!$T$3,"OUT OF TERRITORY"))))),$U$3)</f>
        <v>Zone 5</v>
      </c>
    </row>
    <row r="7507" spans="1:8" x14ac:dyDescent="0.25">
      <c r="A7507" t="s">
        <v>374</v>
      </c>
      <c r="B7507">
        <v>44280</v>
      </c>
      <c r="C7507" t="str">
        <f t="shared" si="117"/>
        <v>44280</v>
      </c>
      <c r="D7507" t="s">
        <v>360</v>
      </c>
      <c r="E7507" t="s">
        <v>4975</v>
      </c>
      <c r="F7507" t="s">
        <v>5014</v>
      </c>
      <c r="G7507" s="144">
        <v>201.32426555999999</v>
      </c>
      <c r="H7507" t="str">
        <f>IF(VLOOKUP(A7507,$J$4:$K$19,2)="Y",IF(G7507&lt;='State Zip Codes'!$P$4,'State Zip Codes'!$P$3,IF(G7507&lt;='State Zip Codes'!$Q$4,'State Zip Codes'!$Q$3,IF(G7507&lt;='State Zip Codes'!$R$4,'State Zip Codes'!$R$3,IF(G7507&lt;='State Zip Codes'!$S$4,'State Zip Codes'!$S$3,IF(G7507&lt;='State Zip Codes'!$T$4,'State Zip Codes'!$T$3,"OUT OF TERRITORY"))))),$U$3)</f>
        <v>Zone 5</v>
      </c>
    </row>
    <row r="7508" spans="1:8" x14ac:dyDescent="0.25">
      <c r="A7508" t="s">
        <v>374</v>
      </c>
      <c r="B7508">
        <v>44216</v>
      </c>
      <c r="C7508" t="str">
        <f t="shared" si="117"/>
        <v>44216</v>
      </c>
      <c r="D7508" t="s">
        <v>360</v>
      </c>
      <c r="E7508" t="s">
        <v>459</v>
      </c>
      <c r="F7508" t="s">
        <v>1925</v>
      </c>
      <c r="G7508" s="144">
        <v>201.32426555999999</v>
      </c>
      <c r="H7508" t="str">
        <f>IF(VLOOKUP(A7508,$J$4:$K$19,2)="Y",IF(G7508&lt;='State Zip Codes'!$P$4,'State Zip Codes'!$P$3,IF(G7508&lt;='State Zip Codes'!$Q$4,'State Zip Codes'!$Q$3,IF(G7508&lt;='State Zip Codes'!$R$4,'State Zip Codes'!$R$3,IF(G7508&lt;='State Zip Codes'!$S$4,'State Zip Codes'!$S$3,IF(G7508&lt;='State Zip Codes'!$T$4,'State Zip Codes'!$T$3,"OUT OF TERRITORY"))))),$U$3)</f>
        <v>Zone 5</v>
      </c>
    </row>
    <row r="7509" spans="1:8" x14ac:dyDescent="0.25">
      <c r="A7509" t="s">
        <v>374</v>
      </c>
      <c r="B7509">
        <v>44708</v>
      </c>
      <c r="C7509" t="str">
        <f t="shared" si="117"/>
        <v>44708</v>
      </c>
      <c r="D7509" t="s">
        <v>360</v>
      </c>
      <c r="E7509" t="s">
        <v>1825</v>
      </c>
      <c r="F7509" t="s">
        <v>2002</v>
      </c>
      <c r="G7509" s="144">
        <v>201.32426555999999</v>
      </c>
      <c r="H7509" t="str">
        <f>IF(VLOOKUP(A7509,$J$4:$K$19,2)="Y",IF(G7509&lt;='State Zip Codes'!$P$4,'State Zip Codes'!$P$3,IF(G7509&lt;='State Zip Codes'!$Q$4,'State Zip Codes'!$Q$3,IF(G7509&lt;='State Zip Codes'!$R$4,'State Zip Codes'!$R$3,IF(G7509&lt;='State Zip Codes'!$S$4,'State Zip Codes'!$S$3,IF(G7509&lt;='State Zip Codes'!$T$4,'State Zip Codes'!$T$3,"OUT OF TERRITORY"))))),$U$3)</f>
        <v>Zone 5</v>
      </c>
    </row>
    <row r="7510" spans="1:8" x14ac:dyDescent="0.25">
      <c r="A7510" t="s">
        <v>374</v>
      </c>
      <c r="B7510">
        <v>43436</v>
      </c>
      <c r="C7510" t="str">
        <f t="shared" si="117"/>
        <v>43436</v>
      </c>
      <c r="D7510" t="s">
        <v>360</v>
      </c>
      <c r="E7510" t="s">
        <v>1682</v>
      </c>
      <c r="F7510" t="s">
        <v>5015</v>
      </c>
      <c r="G7510" s="144">
        <v>201.32426555999999</v>
      </c>
      <c r="H7510" t="str">
        <f>IF(VLOOKUP(A7510,$J$4:$K$19,2)="Y",IF(G7510&lt;='State Zip Codes'!$P$4,'State Zip Codes'!$P$3,IF(G7510&lt;='State Zip Codes'!$Q$4,'State Zip Codes'!$Q$3,IF(G7510&lt;='State Zip Codes'!$R$4,'State Zip Codes'!$R$3,IF(G7510&lt;='State Zip Codes'!$S$4,'State Zip Codes'!$S$3,IF(G7510&lt;='State Zip Codes'!$T$4,'State Zip Codes'!$T$3,"OUT OF TERRITORY"))))),$U$3)</f>
        <v>Zone 5</v>
      </c>
    </row>
    <row r="7511" spans="1:8" x14ac:dyDescent="0.25">
      <c r="A7511" t="s">
        <v>374</v>
      </c>
      <c r="B7511">
        <v>43933</v>
      </c>
      <c r="C7511" t="str">
        <f t="shared" si="117"/>
        <v>43933</v>
      </c>
      <c r="D7511" t="s">
        <v>360</v>
      </c>
      <c r="E7511" t="s">
        <v>4485</v>
      </c>
      <c r="F7511" t="s">
        <v>5016</v>
      </c>
      <c r="G7511" s="144">
        <v>201.94563674999998</v>
      </c>
      <c r="H7511" t="str">
        <f>IF(VLOOKUP(A7511,$J$4:$K$19,2)="Y",IF(G7511&lt;='State Zip Codes'!$P$4,'State Zip Codes'!$P$3,IF(G7511&lt;='State Zip Codes'!$Q$4,'State Zip Codes'!$Q$3,IF(G7511&lt;='State Zip Codes'!$R$4,'State Zip Codes'!$R$3,IF(G7511&lt;='State Zip Codes'!$S$4,'State Zip Codes'!$S$3,IF(G7511&lt;='State Zip Codes'!$T$4,'State Zip Codes'!$T$3,"OUT OF TERRITORY"))))),$U$3)</f>
        <v>Zone 5</v>
      </c>
    </row>
    <row r="7512" spans="1:8" x14ac:dyDescent="0.25">
      <c r="A7512" t="s">
        <v>374</v>
      </c>
      <c r="B7512">
        <v>44620</v>
      </c>
      <c r="C7512" t="str">
        <f t="shared" si="117"/>
        <v>44620</v>
      </c>
      <c r="D7512" t="s">
        <v>360</v>
      </c>
      <c r="E7512" t="s">
        <v>1799</v>
      </c>
      <c r="F7512" t="s">
        <v>5017</v>
      </c>
      <c r="G7512" s="144">
        <v>201.94563674999998</v>
      </c>
      <c r="H7512" t="str">
        <f>IF(VLOOKUP(A7512,$J$4:$K$19,2)="Y",IF(G7512&lt;='State Zip Codes'!$P$4,'State Zip Codes'!$P$3,IF(G7512&lt;='State Zip Codes'!$Q$4,'State Zip Codes'!$Q$3,IF(G7512&lt;='State Zip Codes'!$R$4,'State Zip Codes'!$R$3,IF(G7512&lt;='State Zip Codes'!$S$4,'State Zip Codes'!$S$3,IF(G7512&lt;='State Zip Codes'!$T$4,'State Zip Codes'!$T$3,"OUT OF TERRITORY"))))),$U$3)</f>
        <v>Zone 5</v>
      </c>
    </row>
    <row r="7513" spans="1:8" x14ac:dyDescent="0.25">
      <c r="A7513" t="s">
        <v>374</v>
      </c>
      <c r="B7513">
        <v>43988</v>
      </c>
      <c r="C7513" t="str">
        <f t="shared" si="117"/>
        <v>43988</v>
      </c>
      <c r="D7513" t="s">
        <v>360</v>
      </c>
      <c r="E7513" t="s">
        <v>1401</v>
      </c>
      <c r="F7513" t="s">
        <v>5018</v>
      </c>
      <c r="G7513" s="144">
        <v>201.94563674999998</v>
      </c>
      <c r="H7513" t="str">
        <f>IF(VLOOKUP(A7513,$J$4:$K$19,2)="Y",IF(G7513&lt;='State Zip Codes'!$P$4,'State Zip Codes'!$P$3,IF(G7513&lt;='State Zip Codes'!$Q$4,'State Zip Codes'!$Q$3,IF(G7513&lt;='State Zip Codes'!$R$4,'State Zip Codes'!$R$3,IF(G7513&lt;='State Zip Codes'!$S$4,'State Zip Codes'!$S$3,IF(G7513&lt;='State Zip Codes'!$T$4,'State Zip Codes'!$T$3,"OUT OF TERRITORY"))))),$U$3)</f>
        <v>Zone 5</v>
      </c>
    </row>
    <row r="7514" spans="1:8" x14ac:dyDescent="0.25">
      <c r="A7514" t="s">
        <v>374</v>
      </c>
      <c r="B7514">
        <v>44203</v>
      </c>
      <c r="C7514" t="str">
        <f t="shared" si="117"/>
        <v>44203</v>
      </c>
      <c r="D7514" t="s">
        <v>360</v>
      </c>
      <c r="E7514" t="s">
        <v>459</v>
      </c>
      <c r="F7514" t="s">
        <v>5019</v>
      </c>
      <c r="G7514" s="144">
        <v>202.56700794</v>
      </c>
      <c r="H7514" t="str">
        <f>IF(VLOOKUP(A7514,$J$4:$K$19,2)="Y",IF(G7514&lt;='State Zip Codes'!$P$4,'State Zip Codes'!$P$3,IF(G7514&lt;='State Zip Codes'!$Q$4,'State Zip Codes'!$Q$3,IF(G7514&lt;='State Zip Codes'!$R$4,'State Zip Codes'!$R$3,IF(G7514&lt;='State Zip Codes'!$S$4,'State Zip Codes'!$S$3,IF(G7514&lt;='State Zip Codes'!$T$4,'State Zip Codes'!$T$3,"OUT OF TERRITORY"))))),$U$3)</f>
        <v>Zone 5</v>
      </c>
    </row>
    <row r="7515" spans="1:8" x14ac:dyDescent="0.25">
      <c r="A7515" t="s">
        <v>374</v>
      </c>
      <c r="B7515">
        <v>44718</v>
      </c>
      <c r="C7515" t="str">
        <f t="shared" si="117"/>
        <v>44718</v>
      </c>
      <c r="D7515" t="s">
        <v>360</v>
      </c>
      <c r="E7515" t="s">
        <v>1825</v>
      </c>
      <c r="F7515" t="s">
        <v>2002</v>
      </c>
      <c r="G7515" s="144">
        <v>202.56700794</v>
      </c>
      <c r="H7515" t="str">
        <f>IF(VLOOKUP(A7515,$J$4:$K$19,2)="Y",IF(G7515&lt;='State Zip Codes'!$P$4,'State Zip Codes'!$P$3,IF(G7515&lt;='State Zip Codes'!$Q$4,'State Zip Codes'!$Q$3,IF(G7515&lt;='State Zip Codes'!$R$4,'State Zip Codes'!$R$3,IF(G7515&lt;='State Zip Codes'!$S$4,'State Zip Codes'!$S$3,IF(G7515&lt;='State Zip Codes'!$T$4,'State Zip Codes'!$T$3,"OUT OF TERRITORY"))))),$U$3)</f>
        <v>Zone 5</v>
      </c>
    </row>
    <row r="7516" spans="1:8" x14ac:dyDescent="0.25">
      <c r="A7516" t="s">
        <v>374</v>
      </c>
      <c r="B7516">
        <v>43950</v>
      </c>
      <c r="C7516" t="str">
        <f t="shared" si="117"/>
        <v>43950</v>
      </c>
      <c r="D7516" t="s">
        <v>360</v>
      </c>
      <c r="E7516" t="s">
        <v>4485</v>
      </c>
      <c r="F7516" t="s">
        <v>5020</v>
      </c>
      <c r="G7516" s="144">
        <v>202.56700794</v>
      </c>
      <c r="H7516" t="str">
        <f>IF(VLOOKUP(A7516,$J$4:$K$19,2)="Y",IF(G7516&lt;='State Zip Codes'!$P$4,'State Zip Codes'!$P$3,IF(G7516&lt;='State Zip Codes'!$Q$4,'State Zip Codes'!$Q$3,IF(G7516&lt;='State Zip Codes'!$R$4,'State Zip Codes'!$R$3,IF(G7516&lt;='State Zip Codes'!$S$4,'State Zip Codes'!$S$3,IF(G7516&lt;='State Zip Codes'!$T$4,'State Zip Codes'!$T$3,"OUT OF TERRITORY"))))),$U$3)</f>
        <v>Zone 5</v>
      </c>
    </row>
    <row r="7517" spans="1:8" x14ac:dyDescent="0.25">
      <c r="A7517" t="s">
        <v>374</v>
      </c>
      <c r="B7517">
        <v>43942</v>
      </c>
      <c r="C7517" t="str">
        <f t="shared" si="117"/>
        <v>43942</v>
      </c>
      <c r="D7517" t="s">
        <v>360</v>
      </c>
      <c r="E7517" t="s">
        <v>4485</v>
      </c>
      <c r="F7517" t="s">
        <v>5021</v>
      </c>
      <c r="G7517" s="144">
        <v>202.56700794</v>
      </c>
      <c r="H7517" t="str">
        <f>IF(VLOOKUP(A7517,$J$4:$K$19,2)="Y",IF(G7517&lt;='State Zip Codes'!$P$4,'State Zip Codes'!$P$3,IF(G7517&lt;='State Zip Codes'!$Q$4,'State Zip Codes'!$Q$3,IF(G7517&lt;='State Zip Codes'!$R$4,'State Zip Codes'!$R$3,IF(G7517&lt;='State Zip Codes'!$S$4,'State Zip Codes'!$S$3,IF(G7517&lt;='State Zip Codes'!$T$4,'State Zip Codes'!$T$3,"OUT OF TERRITORY"))))),$U$3)</f>
        <v>Zone 5</v>
      </c>
    </row>
    <row r="7518" spans="1:8" x14ac:dyDescent="0.25">
      <c r="A7518" t="s">
        <v>374</v>
      </c>
      <c r="B7518">
        <v>43907</v>
      </c>
      <c r="C7518" t="str">
        <f t="shared" si="117"/>
        <v>43907</v>
      </c>
      <c r="D7518" t="s">
        <v>360</v>
      </c>
      <c r="E7518" t="s">
        <v>1401</v>
      </c>
      <c r="F7518" t="s">
        <v>3381</v>
      </c>
      <c r="G7518" s="144">
        <v>202.56700794</v>
      </c>
      <c r="H7518" t="str">
        <f>IF(VLOOKUP(A7518,$J$4:$K$19,2)="Y",IF(G7518&lt;='State Zip Codes'!$P$4,'State Zip Codes'!$P$3,IF(G7518&lt;='State Zip Codes'!$Q$4,'State Zip Codes'!$Q$3,IF(G7518&lt;='State Zip Codes'!$R$4,'State Zip Codes'!$R$3,IF(G7518&lt;='State Zip Codes'!$S$4,'State Zip Codes'!$S$3,IF(G7518&lt;='State Zip Codes'!$T$4,'State Zip Codes'!$T$3,"OUT OF TERRITORY"))))),$U$3)</f>
        <v>Zone 5</v>
      </c>
    </row>
    <row r="7519" spans="1:8" x14ac:dyDescent="0.25">
      <c r="A7519" t="s">
        <v>374</v>
      </c>
      <c r="B7519">
        <v>44707</v>
      </c>
      <c r="C7519" t="str">
        <f t="shared" si="117"/>
        <v>44707</v>
      </c>
      <c r="D7519" t="s">
        <v>360</v>
      </c>
      <c r="E7519" t="s">
        <v>1825</v>
      </c>
      <c r="F7519" t="s">
        <v>2002</v>
      </c>
      <c r="G7519" s="144">
        <v>203.18837912999999</v>
      </c>
      <c r="H7519" t="str">
        <f>IF(VLOOKUP(A7519,$J$4:$K$19,2)="Y",IF(G7519&lt;='State Zip Codes'!$P$4,'State Zip Codes'!$P$3,IF(G7519&lt;='State Zip Codes'!$Q$4,'State Zip Codes'!$Q$3,IF(G7519&lt;='State Zip Codes'!$R$4,'State Zip Codes'!$R$3,IF(G7519&lt;='State Zip Codes'!$S$4,'State Zip Codes'!$S$3,IF(G7519&lt;='State Zip Codes'!$T$4,'State Zip Codes'!$T$3,"OUT OF TERRITORY"))))),$U$3)</f>
        <v>Zone 5</v>
      </c>
    </row>
    <row r="7520" spans="1:8" x14ac:dyDescent="0.25">
      <c r="A7520" t="s">
        <v>374</v>
      </c>
      <c r="B7520">
        <v>44750</v>
      </c>
      <c r="C7520" t="str">
        <f t="shared" si="117"/>
        <v>44750</v>
      </c>
      <c r="D7520" t="s">
        <v>360</v>
      </c>
      <c r="E7520" t="s">
        <v>1825</v>
      </c>
      <c r="F7520" t="s">
        <v>2002</v>
      </c>
      <c r="G7520" s="144">
        <v>203.18837912999999</v>
      </c>
      <c r="H7520" t="str">
        <f>IF(VLOOKUP(A7520,$J$4:$K$19,2)="Y",IF(G7520&lt;='State Zip Codes'!$P$4,'State Zip Codes'!$P$3,IF(G7520&lt;='State Zip Codes'!$Q$4,'State Zip Codes'!$Q$3,IF(G7520&lt;='State Zip Codes'!$R$4,'State Zip Codes'!$R$3,IF(G7520&lt;='State Zip Codes'!$S$4,'State Zip Codes'!$S$3,IF(G7520&lt;='State Zip Codes'!$T$4,'State Zip Codes'!$T$3,"OUT OF TERRITORY"))))),$U$3)</f>
        <v>Zone 5</v>
      </c>
    </row>
    <row r="7521" spans="1:8" x14ac:dyDescent="0.25">
      <c r="A7521" t="s">
        <v>374</v>
      </c>
      <c r="B7521">
        <v>44767</v>
      </c>
      <c r="C7521" t="str">
        <f t="shared" si="117"/>
        <v>44767</v>
      </c>
      <c r="D7521" t="s">
        <v>360</v>
      </c>
      <c r="E7521" t="s">
        <v>1825</v>
      </c>
      <c r="F7521" t="s">
        <v>2002</v>
      </c>
      <c r="G7521" s="144">
        <v>203.18837912999999</v>
      </c>
      <c r="H7521" t="str">
        <f>IF(VLOOKUP(A7521,$J$4:$K$19,2)="Y",IF(G7521&lt;='State Zip Codes'!$P$4,'State Zip Codes'!$P$3,IF(G7521&lt;='State Zip Codes'!$Q$4,'State Zip Codes'!$Q$3,IF(G7521&lt;='State Zip Codes'!$R$4,'State Zip Codes'!$R$3,IF(G7521&lt;='State Zip Codes'!$S$4,'State Zip Codes'!$S$3,IF(G7521&lt;='State Zip Codes'!$T$4,'State Zip Codes'!$T$3,"OUT OF TERRITORY"))))),$U$3)</f>
        <v>Zone 5</v>
      </c>
    </row>
    <row r="7522" spans="1:8" x14ac:dyDescent="0.25">
      <c r="A7522" t="s">
        <v>374</v>
      </c>
      <c r="B7522">
        <v>44799</v>
      </c>
      <c r="C7522" t="str">
        <f t="shared" si="117"/>
        <v>44799</v>
      </c>
      <c r="D7522" t="s">
        <v>360</v>
      </c>
      <c r="E7522" t="s">
        <v>1825</v>
      </c>
      <c r="F7522" t="s">
        <v>2002</v>
      </c>
      <c r="G7522" s="144">
        <v>203.18837912999999</v>
      </c>
      <c r="H7522" t="str">
        <f>IF(VLOOKUP(A7522,$J$4:$K$19,2)="Y",IF(G7522&lt;='State Zip Codes'!$P$4,'State Zip Codes'!$P$3,IF(G7522&lt;='State Zip Codes'!$Q$4,'State Zip Codes'!$Q$3,IF(G7522&lt;='State Zip Codes'!$R$4,'State Zip Codes'!$R$3,IF(G7522&lt;='State Zip Codes'!$S$4,'State Zip Codes'!$S$3,IF(G7522&lt;='State Zip Codes'!$T$4,'State Zip Codes'!$T$3,"OUT OF TERRITORY"))))),$U$3)</f>
        <v>Zone 5</v>
      </c>
    </row>
    <row r="7523" spans="1:8" x14ac:dyDescent="0.25">
      <c r="A7523" t="s">
        <v>374</v>
      </c>
      <c r="B7523">
        <v>44702</v>
      </c>
      <c r="C7523" t="str">
        <f t="shared" si="117"/>
        <v>44702</v>
      </c>
      <c r="D7523" t="s">
        <v>360</v>
      </c>
      <c r="E7523" t="s">
        <v>1825</v>
      </c>
      <c r="F7523" t="s">
        <v>2002</v>
      </c>
      <c r="G7523" s="144">
        <v>203.18837912999999</v>
      </c>
      <c r="H7523" t="str">
        <f>IF(VLOOKUP(A7523,$J$4:$K$19,2)="Y",IF(G7523&lt;='State Zip Codes'!$P$4,'State Zip Codes'!$P$3,IF(G7523&lt;='State Zip Codes'!$Q$4,'State Zip Codes'!$Q$3,IF(G7523&lt;='State Zip Codes'!$R$4,'State Zip Codes'!$R$3,IF(G7523&lt;='State Zip Codes'!$S$4,'State Zip Codes'!$S$3,IF(G7523&lt;='State Zip Codes'!$T$4,'State Zip Codes'!$T$3,"OUT OF TERRITORY"))))),$U$3)</f>
        <v>Zone 5</v>
      </c>
    </row>
    <row r="7524" spans="1:8" x14ac:dyDescent="0.25">
      <c r="A7524" t="s">
        <v>374</v>
      </c>
      <c r="B7524">
        <v>44703</v>
      </c>
      <c r="C7524" t="str">
        <f t="shared" si="117"/>
        <v>44703</v>
      </c>
      <c r="D7524" t="s">
        <v>360</v>
      </c>
      <c r="E7524" t="s">
        <v>1825</v>
      </c>
      <c r="F7524" t="s">
        <v>2002</v>
      </c>
      <c r="G7524" s="144">
        <v>203.80975031999998</v>
      </c>
      <c r="H7524" t="str">
        <f>IF(VLOOKUP(A7524,$J$4:$K$19,2)="Y",IF(G7524&lt;='State Zip Codes'!$P$4,'State Zip Codes'!$P$3,IF(G7524&lt;='State Zip Codes'!$Q$4,'State Zip Codes'!$Q$3,IF(G7524&lt;='State Zip Codes'!$R$4,'State Zip Codes'!$R$3,IF(G7524&lt;='State Zip Codes'!$S$4,'State Zip Codes'!$S$3,IF(G7524&lt;='State Zip Codes'!$T$4,'State Zip Codes'!$T$3,"OUT OF TERRITORY"))))),$U$3)</f>
        <v>Zone 5</v>
      </c>
    </row>
    <row r="7525" spans="1:8" x14ac:dyDescent="0.25">
      <c r="A7525" t="s">
        <v>374</v>
      </c>
      <c r="B7525">
        <v>44028</v>
      </c>
      <c r="C7525" t="str">
        <f t="shared" si="117"/>
        <v>44028</v>
      </c>
      <c r="D7525" t="s">
        <v>360</v>
      </c>
      <c r="E7525" t="s">
        <v>4986</v>
      </c>
      <c r="F7525" t="s">
        <v>5022</v>
      </c>
      <c r="G7525" s="144">
        <v>203.80975031999998</v>
      </c>
      <c r="H7525" t="str">
        <f>IF(VLOOKUP(A7525,$J$4:$K$19,2)="Y",IF(G7525&lt;='State Zip Codes'!$P$4,'State Zip Codes'!$P$3,IF(G7525&lt;='State Zip Codes'!$Q$4,'State Zip Codes'!$Q$3,IF(G7525&lt;='State Zip Codes'!$R$4,'State Zip Codes'!$R$3,IF(G7525&lt;='State Zip Codes'!$S$4,'State Zip Codes'!$S$3,IF(G7525&lt;='State Zip Codes'!$T$4,'State Zip Codes'!$T$3,"OUT OF TERRITORY"))))),$U$3)</f>
        <v>Zone 5</v>
      </c>
    </row>
    <row r="7526" spans="1:8" x14ac:dyDescent="0.25">
      <c r="A7526" t="s">
        <v>374</v>
      </c>
      <c r="B7526">
        <v>44688</v>
      </c>
      <c r="C7526" t="str">
        <f t="shared" si="117"/>
        <v>44688</v>
      </c>
      <c r="D7526" t="s">
        <v>360</v>
      </c>
      <c r="E7526" t="s">
        <v>1825</v>
      </c>
      <c r="F7526" t="s">
        <v>3091</v>
      </c>
      <c r="G7526" s="144">
        <v>203.80975031999998</v>
      </c>
      <c r="H7526" t="str">
        <f>IF(VLOOKUP(A7526,$J$4:$K$19,2)="Y",IF(G7526&lt;='State Zip Codes'!$P$4,'State Zip Codes'!$P$3,IF(G7526&lt;='State Zip Codes'!$Q$4,'State Zip Codes'!$Q$3,IF(G7526&lt;='State Zip Codes'!$R$4,'State Zip Codes'!$R$3,IF(G7526&lt;='State Zip Codes'!$S$4,'State Zip Codes'!$S$3,IF(G7526&lt;='State Zip Codes'!$T$4,'State Zip Codes'!$T$3,"OUT OF TERRITORY"))))),$U$3)</f>
        <v>Zone 5</v>
      </c>
    </row>
    <row r="7527" spans="1:8" x14ac:dyDescent="0.25">
      <c r="A7527" t="s">
        <v>374</v>
      </c>
      <c r="B7527">
        <v>44709</v>
      </c>
      <c r="C7527" t="str">
        <f t="shared" si="117"/>
        <v>44709</v>
      </c>
      <c r="D7527" t="s">
        <v>360</v>
      </c>
      <c r="E7527" t="s">
        <v>1825</v>
      </c>
      <c r="F7527" t="s">
        <v>2002</v>
      </c>
      <c r="G7527" s="144">
        <v>204.43112151</v>
      </c>
      <c r="H7527" t="str">
        <f>IF(VLOOKUP(A7527,$J$4:$K$19,2)="Y",IF(G7527&lt;='State Zip Codes'!$P$4,'State Zip Codes'!$P$3,IF(G7527&lt;='State Zip Codes'!$Q$4,'State Zip Codes'!$Q$3,IF(G7527&lt;='State Zip Codes'!$R$4,'State Zip Codes'!$R$3,IF(G7527&lt;='State Zip Codes'!$S$4,'State Zip Codes'!$S$3,IF(G7527&lt;='State Zip Codes'!$T$4,'State Zip Codes'!$T$3,"OUT OF TERRITORY"))))),$U$3)</f>
        <v>Zone 5</v>
      </c>
    </row>
    <row r="7528" spans="1:8" x14ac:dyDescent="0.25">
      <c r="A7528" t="s">
        <v>374</v>
      </c>
      <c r="B7528">
        <v>44055</v>
      </c>
      <c r="C7528" t="str">
        <f t="shared" si="117"/>
        <v>44055</v>
      </c>
      <c r="D7528" t="s">
        <v>360</v>
      </c>
      <c r="E7528" t="s">
        <v>4986</v>
      </c>
      <c r="F7528" t="s">
        <v>4986</v>
      </c>
      <c r="G7528" s="144">
        <v>204.43112151</v>
      </c>
      <c r="H7528" t="str">
        <f>IF(VLOOKUP(A7528,$J$4:$K$19,2)="Y",IF(G7528&lt;='State Zip Codes'!$P$4,'State Zip Codes'!$P$3,IF(G7528&lt;='State Zip Codes'!$Q$4,'State Zip Codes'!$Q$3,IF(G7528&lt;='State Zip Codes'!$R$4,'State Zip Codes'!$R$3,IF(G7528&lt;='State Zip Codes'!$S$4,'State Zip Codes'!$S$3,IF(G7528&lt;='State Zip Codes'!$T$4,'State Zip Codes'!$T$3,"OUT OF TERRITORY"))))),$U$3)</f>
        <v>Zone 5</v>
      </c>
    </row>
    <row r="7529" spans="1:8" x14ac:dyDescent="0.25">
      <c r="A7529" t="s">
        <v>374</v>
      </c>
      <c r="B7529">
        <v>44052</v>
      </c>
      <c r="C7529" t="str">
        <f t="shared" si="117"/>
        <v>44052</v>
      </c>
      <c r="D7529" t="s">
        <v>360</v>
      </c>
      <c r="E7529" t="s">
        <v>4986</v>
      </c>
      <c r="F7529" t="s">
        <v>4986</v>
      </c>
      <c r="G7529" s="144">
        <v>204.43112151</v>
      </c>
      <c r="H7529" t="str">
        <f>IF(VLOOKUP(A7529,$J$4:$K$19,2)="Y",IF(G7529&lt;='State Zip Codes'!$P$4,'State Zip Codes'!$P$3,IF(G7529&lt;='State Zip Codes'!$Q$4,'State Zip Codes'!$Q$3,IF(G7529&lt;='State Zip Codes'!$R$4,'State Zip Codes'!$R$3,IF(G7529&lt;='State Zip Codes'!$S$4,'State Zip Codes'!$S$3,IF(G7529&lt;='State Zip Codes'!$T$4,'State Zip Codes'!$T$3,"OUT OF TERRITORY"))))),$U$3)</f>
        <v>Zone 5</v>
      </c>
    </row>
    <row r="7530" spans="1:8" x14ac:dyDescent="0.25">
      <c r="A7530" t="s">
        <v>374</v>
      </c>
      <c r="B7530">
        <v>44319</v>
      </c>
      <c r="C7530" t="str">
        <f t="shared" si="117"/>
        <v>44319</v>
      </c>
      <c r="D7530" t="s">
        <v>360</v>
      </c>
      <c r="E7530" t="s">
        <v>459</v>
      </c>
      <c r="F7530" t="s">
        <v>554</v>
      </c>
      <c r="G7530" s="144">
        <v>204.43112151</v>
      </c>
      <c r="H7530" t="str">
        <f>IF(VLOOKUP(A7530,$J$4:$K$19,2)="Y",IF(G7530&lt;='State Zip Codes'!$P$4,'State Zip Codes'!$P$3,IF(G7530&lt;='State Zip Codes'!$Q$4,'State Zip Codes'!$Q$3,IF(G7530&lt;='State Zip Codes'!$R$4,'State Zip Codes'!$R$3,IF(G7530&lt;='State Zip Codes'!$S$4,'State Zip Codes'!$S$3,IF(G7530&lt;='State Zip Codes'!$T$4,'State Zip Codes'!$T$3,"OUT OF TERRITORY"))))),$U$3)</f>
        <v>Zone 5</v>
      </c>
    </row>
    <row r="7531" spans="1:8" x14ac:dyDescent="0.25">
      <c r="A7531" t="s">
        <v>374</v>
      </c>
      <c r="B7531">
        <v>44212</v>
      </c>
      <c r="C7531" t="str">
        <f t="shared" si="117"/>
        <v>44212</v>
      </c>
      <c r="D7531" t="s">
        <v>360</v>
      </c>
      <c r="E7531" t="s">
        <v>4975</v>
      </c>
      <c r="F7531" t="s">
        <v>4385</v>
      </c>
      <c r="G7531" s="144">
        <v>204.43112151</v>
      </c>
      <c r="H7531" t="str">
        <f>IF(VLOOKUP(A7531,$J$4:$K$19,2)="Y",IF(G7531&lt;='State Zip Codes'!$P$4,'State Zip Codes'!$P$3,IF(G7531&lt;='State Zip Codes'!$Q$4,'State Zip Codes'!$Q$3,IF(G7531&lt;='State Zip Codes'!$R$4,'State Zip Codes'!$R$3,IF(G7531&lt;='State Zip Codes'!$S$4,'State Zip Codes'!$S$3,IF(G7531&lt;='State Zip Codes'!$T$4,'State Zip Codes'!$T$3,"OUT OF TERRITORY"))))),$U$3)</f>
        <v>Zone 5</v>
      </c>
    </row>
    <row r="7532" spans="1:8" x14ac:dyDescent="0.25">
      <c r="A7532" t="s">
        <v>374</v>
      </c>
      <c r="B7532">
        <v>44704</v>
      </c>
      <c r="C7532" t="str">
        <f t="shared" si="117"/>
        <v>44704</v>
      </c>
      <c r="D7532" t="s">
        <v>360</v>
      </c>
      <c r="E7532" t="s">
        <v>1825</v>
      </c>
      <c r="F7532" t="s">
        <v>2002</v>
      </c>
      <c r="G7532" s="144">
        <v>204.43112151</v>
      </c>
      <c r="H7532" t="str">
        <f>IF(VLOOKUP(A7532,$J$4:$K$19,2)="Y",IF(G7532&lt;='State Zip Codes'!$P$4,'State Zip Codes'!$P$3,IF(G7532&lt;='State Zip Codes'!$Q$4,'State Zip Codes'!$Q$3,IF(G7532&lt;='State Zip Codes'!$R$4,'State Zip Codes'!$R$3,IF(G7532&lt;='State Zip Codes'!$S$4,'State Zip Codes'!$S$3,IF(G7532&lt;='State Zip Codes'!$T$4,'State Zip Codes'!$T$3,"OUT OF TERRITORY"))))),$U$3)</f>
        <v>Zone 5</v>
      </c>
    </row>
    <row r="7533" spans="1:8" x14ac:dyDescent="0.25">
      <c r="A7533" t="s">
        <v>374</v>
      </c>
      <c r="B7533">
        <v>44720</v>
      </c>
      <c r="C7533" t="str">
        <f t="shared" si="117"/>
        <v>44720</v>
      </c>
      <c r="D7533" t="s">
        <v>360</v>
      </c>
      <c r="E7533" t="s">
        <v>1825</v>
      </c>
      <c r="F7533" t="s">
        <v>5023</v>
      </c>
      <c r="G7533" s="144">
        <v>204.43112151</v>
      </c>
      <c r="H7533" t="str">
        <f>IF(VLOOKUP(A7533,$J$4:$K$19,2)="Y",IF(G7533&lt;='State Zip Codes'!$P$4,'State Zip Codes'!$P$3,IF(G7533&lt;='State Zip Codes'!$Q$4,'State Zip Codes'!$Q$3,IF(G7533&lt;='State Zip Codes'!$R$4,'State Zip Codes'!$R$3,IF(G7533&lt;='State Zip Codes'!$S$4,'State Zip Codes'!$S$3,IF(G7533&lt;='State Zip Codes'!$T$4,'State Zip Codes'!$T$3,"OUT OF TERRITORY"))))),$U$3)</f>
        <v>Zone 5</v>
      </c>
    </row>
    <row r="7534" spans="1:8" x14ac:dyDescent="0.25">
      <c r="A7534" t="s">
        <v>374</v>
      </c>
      <c r="B7534">
        <v>44039</v>
      </c>
      <c r="C7534" t="str">
        <f t="shared" si="117"/>
        <v>44039</v>
      </c>
      <c r="D7534" t="s">
        <v>360</v>
      </c>
      <c r="E7534" t="s">
        <v>4986</v>
      </c>
      <c r="F7534" t="s">
        <v>5024</v>
      </c>
      <c r="G7534" s="144">
        <v>205.05249269999999</v>
      </c>
      <c r="H7534" t="str">
        <f>IF(VLOOKUP(A7534,$J$4:$K$19,2)="Y",IF(G7534&lt;='State Zip Codes'!$P$4,'State Zip Codes'!$P$3,IF(G7534&lt;='State Zip Codes'!$Q$4,'State Zip Codes'!$Q$3,IF(G7534&lt;='State Zip Codes'!$R$4,'State Zip Codes'!$R$3,IF(G7534&lt;='State Zip Codes'!$S$4,'State Zip Codes'!$S$3,IF(G7534&lt;='State Zip Codes'!$T$4,'State Zip Codes'!$T$3,"OUT OF TERRITORY"))))),$U$3)</f>
        <v>Zone 5</v>
      </c>
    </row>
    <row r="7535" spans="1:8" x14ac:dyDescent="0.25">
      <c r="A7535" t="s">
        <v>374</v>
      </c>
      <c r="B7535">
        <v>44321</v>
      </c>
      <c r="C7535" t="str">
        <f t="shared" si="117"/>
        <v>44321</v>
      </c>
      <c r="D7535" t="s">
        <v>360</v>
      </c>
      <c r="E7535" t="s">
        <v>459</v>
      </c>
      <c r="F7535" t="s">
        <v>554</v>
      </c>
      <c r="G7535" s="144">
        <v>205.05249269999999</v>
      </c>
      <c r="H7535" t="str">
        <f>IF(VLOOKUP(A7535,$J$4:$K$19,2)="Y",IF(G7535&lt;='State Zip Codes'!$P$4,'State Zip Codes'!$P$3,IF(G7535&lt;='State Zip Codes'!$Q$4,'State Zip Codes'!$Q$3,IF(G7535&lt;='State Zip Codes'!$R$4,'State Zip Codes'!$R$3,IF(G7535&lt;='State Zip Codes'!$S$4,'State Zip Codes'!$S$3,IF(G7535&lt;='State Zip Codes'!$T$4,'State Zip Codes'!$T$3,"OUT OF TERRITORY"))))),$U$3)</f>
        <v>Zone 5</v>
      </c>
    </row>
    <row r="7536" spans="1:8" x14ac:dyDescent="0.25">
      <c r="A7536" t="s">
        <v>374</v>
      </c>
      <c r="B7536">
        <v>44714</v>
      </c>
      <c r="C7536" t="str">
        <f t="shared" si="117"/>
        <v>44714</v>
      </c>
      <c r="D7536" t="s">
        <v>360</v>
      </c>
      <c r="E7536" t="s">
        <v>1825</v>
      </c>
      <c r="F7536" t="s">
        <v>2002</v>
      </c>
      <c r="G7536" s="144">
        <v>205.67386388999998</v>
      </c>
      <c r="H7536" t="str">
        <f>IF(VLOOKUP(A7536,$J$4:$K$19,2)="Y",IF(G7536&lt;='State Zip Codes'!$P$4,'State Zip Codes'!$P$3,IF(G7536&lt;='State Zip Codes'!$Q$4,'State Zip Codes'!$Q$3,IF(G7536&lt;='State Zip Codes'!$R$4,'State Zip Codes'!$R$3,IF(G7536&lt;='State Zip Codes'!$S$4,'State Zip Codes'!$S$3,IF(G7536&lt;='State Zip Codes'!$T$4,'State Zip Codes'!$T$3,"OUT OF TERRITORY"))))),$U$3)</f>
        <v>Zone 5</v>
      </c>
    </row>
    <row r="7537" spans="1:8" x14ac:dyDescent="0.25">
      <c r="A7537" t="s">
        <v>374</v>
      </c>
      <c r="B7537">
        <v>44314</v>
      </c>
      <c r="C7537" t="str">
        <f t="shared" si="117"/>
        <v>44314</v>
      </c>
      <c r="D7537" t="s">
        <v>360</v>
      </c>
      <c r="E7537" t="s">
        <v>459</v>
      </c>
      <c r="F7537" t="s">
        <v>554</v>
      </c>
      <c r="G7537" s="144">
        <v>205.67386388999998</v>
      </c>
      <c r="H7537" t="str">
        <f>IF(VLOOKUP(A7537,$J$4:$K$19,2)="Y",IF(G7537&lt;='State Zip Codes'!$P$4,'State Zip Codes'!$P$3,IF(G7537&lt;='State Zip Codes'!$Q$4,'State Zip Codes'!$Q$3,IF(G7537&lt;='State Zip Codes'!$R$4,'State Zip Codes'!$R$3,IF(G7537&lt;='State Zip Codes'!$S$4,'State Zip Codes'!$S$3,IF(G7537&lt;='State Zip Codes'!$T$4,'State Zip Codes'!$T$3,"OUT OF TERRITORY"))))),$U$3)</f>
        <v>Zone 5</v>
      </c>
    </row>
    <row r="7538" spans="1:8" x14ac:dyDescent="0.25">
      <c r="A7538" t="s">
        <v>374</v>
      </c>
      <c r="B7538">
        <v>44705</v>
      </c>
      <c r="C7538" t="str">
        <f t="shared" si="117"/>
        <v>44705</v>
      </c>
      <c r="D7538" t="s">
        <v>360</v>
      </c>
      <c r="E7538" t="s">
        <v>1825</v>
      </c>
      <c r="F7538" t="s">
        <v>2002</v>
      </c>
      <c r="G7538" s="144">
        <v>206.29523508</v>
      </c>
      <c r="H7538" t="str">
        <f>IF(VLOOKUP(A7538,$J$4:$K$19,2)="Y",IF(G7538&lt;='State Zip Codes'!$P$4,'State Zip Codes'!$P$3,IF(G7538&lt;='State Zip Codes'!$Q$4,'State Zip Codes'!$Q$3,IF(G7538&lt;='State Zip Codes'!$R$4,'State Zip Codes'!$R$3,IF(G7538&lt;='State Zip Codes'!$S$4,'State Zip Codes'!$S$3,IF(G7538&lt;='State Zip Codes'!$T$4,'State Zip Codes'!$T$3,"OUT OF TERRITORY"))))),$U$3)</f>
        <v>Zone 5</v>
      </c>
    </row>
    <row r="7539" spans="1:8" x14ac:dyDescent="0.25">
      <c r="A7539" t="s">
        <v>374</v>
      </c>
      <c r="B7539">
        <v>44320</v>
      </c>
      <c r="C7539" t="str">
        <f t="shared" si="117"/>
        <v>44320</v>
      </c>
      <c r="D7539" t="s">
        <v>360</v>
      </c>
      <c r="E7539" t="s">
        <v>459</v>
      </c>
      <c r="F7539" t="s">
        <v>554</v>
      </c>
      <c r="G7539" s="144">
        <v>206.29523508</v>
      </c>
      <c r="H7539" t="str">
        <f>IF(VLOOKUP(A7539,$J$4:$K$19,2)="Y",IF(G7539&lt;='State Zip Codes'!$P$4,'State Zip Codes'!$P$3,IF(G7539&lt;='State Zip Codes'!$Q$4,'State Zip Codes'!$Q$3,IF(G7539&lt;='State Zip Codes'!$R$4,'State Zip Codes'!$R$3,IF(G7539&lt;='State Zip Codes'!$S$4,'State Zip Codes'!$S$3,IF(G7539&lt;='State Zip Codes'!$T$4,'State Zip Codes'!$T$3,"OUT OF TERRITORY"))))),$U$3)</f>
        <v>Zone 5</v>
      </c>
    </row>
    <row r="7540" spans="1:8" x14ac:dyDescent="0.25">
      <c r="A7540" t="s">
        <v>374</v>
      </c>
      <c r="B7540">
        <v>44054</v>
      </c>
      <c r="C7540" t="str">
        <f t="shared" si="117"/>
        <v>44054</v>
      </c>
      <c r="D7540" t="s">
        <v>360</v>
      </c>
      <c r="E7540" t="s">
        <v>4986</v>
      </c>
      <c r="F7540" t="s">
        <v>5025</v>
      </c>
      <c r="G7540" s="144">
        <v>206.91660626999999</v>
      </c>
      <c r="H7540" t="str">
        <f>IF(VLOOKUP(A7540,$J$4:$K$19,2)="Y",IF(G7540&lt;='State Zip Codes'!$P$4,'State Zip Codes'!$P$3,IF(G7540&lt;='State Zip Codes'!$Q$4,'State Zip Codes'!$Q$3,IF(G7540&lt;='State Zip Codes'!$R$4,'State Zip Codes'!$R$3,IF(G7540&lt;='State Zip Codes'!$S$4,'State Zip Codes'!$S$3,IF(G7540&lt;='State Zip Codes'!$T$4,'State Zip Codes'!$T$3,"OUT OF TERRITORY"))))),$U$3)</f>
        <v>Zone 5</v>
      </c>
    </row>
    <row r="7541" spans="1:8" x14ac:dyDescent="0.25">
      <c r="A7541" t="s">
        <v>374</v>
      </c>
      <c r="B7541">
        <v>43947</v>
      </c>
      <c r="C7541" t="str">
        <f t="shared" si="117"/>
        <v>43947</v>
      </c>
      <c r="D7541" t="s">
        <v>360</v>
      </c>
      <c r="E7541" t="s">
        <v>4485</v>
      </c>
      <c r="F7541" t="s">
        <v>5026</v>
      </c>
      <c r="G7541" s="144">
        <v>206.91660626999999</v>
      </c>
      <c r="H7541" t="str">
        <f>IF(VLOOKUP(A7541,$J$4:$K$19,2)="Y",IF(G7541&lt;='State Zip Codes'!$P$4,'State Zip Codes'!$P$3,IF(G7541&lt;='State Zip Codes'!$Q$4,'State Zip Codes'!$Q$3,IF(G7541&lt;='State Zip Codes'!$R$4,'State Zip Codes'!$R$3,IF(G7541&lt;='State Zip Codes'!$S$4,'State Zip Codes'!$S$3,IF(G7541&lt;='State Zip Codes'!$T$4,'State Zip Codes'!$T$3,"OUT OF TERRITORY"))))),$U$3)</f>
        <v>Zone 5</v>
      </c>
    </row>
    <row r="7542" spans="1:8" x14ac:dyDescent="0.25">
      <c r="A7542" t="s">
        <v>374</v>
      </c>
      <c r="B7542">
        <v>44730</v>
      </c>
      <c r="C7542" t="str">
        <f t="shared" si="117"/>
        <v>44730</v>
      </c>
      <c r="D7542" t="s">
        <v>360</v>
      </c>
      <c r="E7542" t="s">
        <v>1825</v>
      </c>
      <c r="F7542" t="s">
        <v>5027</v>
      </c>
      <c r="G7542" s="144">
        <v>206.91660626999999</v>
      </c>
      <c r="H7542" t="str">
        <f>IF(VLOOKUP(A7542,$J$4:$K$19,2)="Y",IF(G7542&lt;='State Zip Codes'!$P$4,'State Zip Codes'!$P$3,IF(G7542&lt;='State Zip Codes'!$Q$4,'State Zip Codes'!$Q$3,IF(G7542&lt;='State Zip Codes'!$R$4,'State Zip Codes'!$R$3,IF(G7542&lt;='State Zip Codes'!$S$4,'State Zip Codes'!$S$3,IF(G7542&lt;='State Zip Codes'!$T$4,'State Zip Codes'!$T$3,"OUT OF TERRITORY"))))),$U$3)</f>
        <v>Zone 5</v>
      </c>
    </row>
    <row r="7543" spans="1:8" x14ac:dyDescent="0.25">
      <c r="A7543" t="s">
        <v>374</v>
      </c>
      <c r="B7543">
        <v>43906</v>
      </c>
      <c r="C7543" t="str">
        <f t="shared" si="117"/>
        <v>43906</v>
      </c>
      <c r="D7543" t="s">
        <v>360</v>
      </c>
      <c r="E7543" t="s">
        <v>4485</v>
      </c>
      <c r="F7543" t="s">
        <v>5028</v>
      </c>
      <c r="G7543" s="144">
        <v>206.91660626999999</v>
      </c>
      <c r="H7543" t="str">
        <f>IF(VLOOKUP(A7543,$J$4:$K$19,2)="Y",IF(G7543&lt;='State Zip Codes'!$P$4,'State Zip Codes'!$P$3,IF(G7543&lt;='State Zip Codes'!$Q$4,'State Zip Codes'!$Q$3,IF(G7543&lt;='State Zip Codes'!$R$4,'State Zip Codes'!$R$3,IF(G7543&lt;='State Zip Codes'!$S$4,'State Zip Codes'!$S$3,IF(G7543&lt;='State Zip Codes'!$T$4,'State Zip Codes'!$T$3,"OUT OF TERRITORY"))))),$U$3)</f>
        <v>Zone 5</v>
      </c>
    </row>
    <row r="7544" spans="1:8" x14ac:dyDescent="0.25">
      <c r="A7544" t="s">
        <v>374</v>
      </c>
      <c r="B7544">
        <v>43986</v>
      </c>
      <c r="C7544" t="str">
        <f t="shared" si="117"/>
        <v>43986</v>
      </c>
      <c r="D7544" t="s">
        <v>360</v>
      </c>
      <c r="E7544" t="s">
        <v>1401</v>
      </c>
      <c r="F7544" t="s">
        <v>2133</v>
      </c>
      <c r="G7544" s="144">
        <v>206.91660626999999</v>
      </c>
      <c r="H7544" t="str">
        <f>IF(VLOOKUP(A7544,$J$4:$K$19,2)="Y",IF(G7544&lt;='State Zip Codes'!$P$4,'State Zip Codes'!$P$3,IF(G7544&lt;='State Zip Codes'!$Q$4,'State Zip Codes'!$Q$3,IF(G7544&lt;='State Zip Codes'!$R$4,'State Zip Codes'!$R$3,IF(G7544&lt;='State Zip Codes'!$S$4,'State Zip Codes'!$S$3,IF(G7544&lt;='State Zip Codes'!$T$4,'State Zip Codes'!$T$3,"OUT OF TERRITORY"))))),$U$3)</f>
        <v>Zone 5</v>
      </c>
    </row>
    <row r="7545" spans="1:8" x14ac:dyDescent="0.25">
      <c r="A7545" t="s">
        <v>374</v>
      </c>
      <c r="B7545">
        <v>44301</v>
      </c>
      <c r="C7545" t="str">
        <f t="shared" si="117"/>
        <v>44301</v>
      </c>
      <c r="D7545" t="s">
        <v>360</v>
      </c>
      <c r="E7545" t="s">
        <v>459</v>
      </c>
      <c r="F7545" t="s">
        <v>554</v>
      </c>
      <c r="G7545" s="144">
        <v>207.53797745999998</v>
      </c>
      <c r="H7545" t="str">
        <f>IF(VLOOKUP(A7545,$J$4:$K$19,2)="Y",IF(G7545&lt;='State Zip Codes'!$P$4,'State Zip Codes'!$P$3,IF(G7545&lt;='State Zip Codes'!$Q$4,'State Zip Codes'!$Q$3,IF(G7545&lt;='State Zip Codes'!$R$4,'State Zip Codes'!$R$3,IF(G7545&lt;='State Zip Codes'!$S$4,'State Zip Codes'!$S$3,IF(G7545&lt;='State Zip Codes'!$T$4,'State Zip Codes'!$T$3,"OUT OF TERRITORY"))))),$U$3)</f>
        <v>Zone 5</v>
      </c>
    </row>
    <row r="7546" spans="1:8" x14ac:dyDescent="0.25">
      <c r="A7546" t="s">
        <v>374</v>
      </c>
      <c r="B7546">
        <v>44149</v>
      </c>
      <c r="C7546" t="str">
        <f t="shared" si="117"/>
        <v>44149</v>
      </c>
      <c r="D7546" t="s">
        <v>360</v>
      </c>
      <c r="E7546" t="s">
        <v>5029</v>
      </c>
      <c r="F7546" t="s">
        <v>5030</v>
      </c>
      <c r="G7546" s="144">
        <v>207.53797745999998</v>
      </c>
      <c r="H7546" t="str">
        <f>IF(VLOOKUP(A7546,$J$4:$K$19,2)="Y",IF(G7546&lt;='State Zip Codes'!$P$4,'State Zip Codes'!$P$3,IF(G7546&lt;='State Zip Codes'!$Q$4,'State Zip Codes'!$Q$3,IF(G7546&lt;='State Zip Codes'!$R$4,'State Zip Codes'!$R$3,IF(G7546&lt;='State Zip Codes'!$S$4,'State Zip Codes'!$S$3,IF(G7546&lt;='State Zip Codes'!$T$4,'State Zip Codes'!$T$3,"OUT OF TERRITORY"))))),$U$3)</f>
        <v>Zone 5</v>
      </c>
    </row>
    <row r="7547" spans="1:8" x14ac:dyDescent="0.25">
      <c r="A7547" t="s">
        <v>374</v>
      </c>
      <c r="B7547">
        <v>44307</v>
      </c>
      <c r="C7547" t="str">
        <f t="shared" si="117"/>
        <v>44307</v>
      </c>
      <c r="D7547" t="s">
        <v>360</v>
      </c>
      <c r="E7547" t="s">
        <v>459</v>
      </c>
      <c r="F7547" t="s">
        <v>554</v>
      </c>
      <c r="G7547" s="144">
        <v>207.53797745999998</v>
      </c>
      <c r="H7547" t="str">
        <f>IF(VLOOKUP(A7547,$J$4:$K$19,2)="Y",IF(G7547&lt;='State Zip Codes'!$P$4,'State Zip Codes'!$P$3,IF(G7547&lt;='State Zip Codes'!$Q$4,'State Zip Codes'!$Q$3,IF(G7547&lt;='State Zip Codes'!$R$4,'State Zip Codes'!$R$3,IF(G7547&lt;='State Zip Codes'!$S$4,'State Zip Codes'!$S$3,IF(G7547&lt;='State Zip Codes'!$T$4,'State Zip Codes'!$T$3,"OUT OF TERRITORY"))))),$U$3)</f>
        <v>Zone 5</v>
      </c>
    </row>
    <row r="7548" spans="1:8" x14ac:dyDescent="0.25">
      <c r="A7548" t="s">
        <v>374</v>
      </c>
      <c r="B7548">
        <v>44685</v>
      </c>
      <c r="C7548" t="str">
        <f t="shared" si="117"/>
        <v>44685</v>
      </c>
      <c r="D7548" t="s">
        <v>360</v>
      </c>
      <c r="E7548" t="s">
        <v>1825</v>
      </c>
      <c r="F7548" t="s">
        <v>3236</v>
      </c>
      <c r="G7548" s="144">
        <v>207.53797745999998</v>
      </c>
      <c r="H7548" t="str">
        <f>IF(VLOOKUP(A7548,$J$4:$K$19,2)="Y",IF(G7548&lt;='State Zip Codes'!$P$4,'State Zip Codes'!$P$3,IF(G7548&lt;='State Zip Codes'!$Q$4,'State Zip Codes'!$Q$3,IF(G7548&lt;='State Zip Codes'!$R$4,'State Zip Codes'!$R$3,IF(G7548&lt;='State Zip Codes'!$S$4,'State Zip Codes'!$S$3,IF(G7548&lt;='State Zip Codes'!$T$4,'State Zip Codes'!$T$3,"OUT OF TERRITORY"))))),$U$3)</f>
        <v>Zone 5</v>
      </c>
    </row>
    <row r="7549" spans="1:8" x14ac:dyDescent="0.25">
      <c r="A7549" t="s">
        <v>374</v>
      </c>
      <c r="B7549">
        <v>44644</v>
      </c>
      <c r="C7549" t="str">
        <f t="shared" si="117"/>
        <v>44644</v>
      </c>
      <c r="D7549" t="s">
        <v>360</v>
      </c>
      <c r="E7549" t="s">
        <v>1799</v>
      </c>
      <c r="F7549" t="s">
        <v>5031</v>
      </c>
      <c r="G7549" s="144">
        <v>207.53797745999998</v>
      </c>
      <c r="H7549" t="str">
        <f>IF(VLOOKUP(A7549,$J$4:$K$19,2)="Y",IF(G7549&lt;='State Zip Codes'!$P$4,'State Zip Codes'!$P$3,IF(G7549&lt;='State Zip Codes'!$Q$4,'State Zip Codes'!$Q$3,IF(G7549&lt;='State Zip Codes'!$R$4,'State Zip Codes'!$R$3,IF(G7549&lt;='State Zip Codes'!$S$4,'State Zip Codes'!$S$3,IF(G7549&lt;='State Zip Codes'!$T$4,'State Zip Codes'!$T$3,"OUT OF TERRITORY"))))),$U$3)</f>
        <v>Zone 5</v>
      </c>
    </row>
    <row r="7550" spans="1:8" x14ac:dyDescent="0.25">
      <c r="A7550" t="s">
        <v>374</v>
      </c>
      <c r="B7550">
        <v>44233</v>
      </c>
      <c r="C7550" t="str">
        <f t="shared" si="117"/>
        <v>44233</v>
      </c>
      <c r="D7550" t="s">
        <v>360</v>
      </c>
      <c r="E7550" t="s">
        <v>4975</v>
      </c>
      <c r="F7550" t="s">
        <v>1630</v>
      </c>
      <c r="G7550" s="144">
        <v>208.15934865</v>
      </c>
      <c r="H7550" t="str">
        <f>IF(VLOOKUP(A7550,$J$4:$K$19,2)="Y",IF(G7550&lt;='State Zip Codes'!$P$4,'State Zip Codes'!$P$3,IF(G7550&lt;='State Zip Codes'!$Q$4,'State Zip Codes'!$Q$3,IF(G7550&lt;='State Zip Codes'!$R$4,'State Zip Codes'!$R$3,IF(G7550&lt;='State Zip Codes'!$S$4,'State Zip Codes'!$S$3,IF(G7550&lt;='State Zip Codes'!$T$4,'State Zip Codes'!$T$3,"OUT OF TERRITORY"))))),$U$3)</f>
        <v>Zone 5</v>
      </c>
    </row>
    <row r="7551" spans="1:8" x14ac:dyDescent="0.25">
      <c r="A7551" t="s">
        <v>374</v>
      </c>
      <c r="B7551">
        <v>44333</v>
      </c>
      <c r="C7551" t="str">
        <f t="shared" si="117"/>
        <v>44333</v>
      </c>
      <c r="D7551" t="s">
        <v>360</v>
      </c>
      <c r="E7551" t="s">
        <v>459</v>
      </c>
      <c r="F7551" t="s">
        <v>554</v>
      </c>
      <c r="G7551" s="144">
        <v>208.15934865</v>
      </c>
      <c r="H7551" t="str">
        <f>IF(VLOOKUP(A7551,$J$4:$K$19,2)="Y",IF(G7551&lt;='State Zip Codes'!$P$4,'State Zip Codes'!$P$3,IF(G7551&lt;='State Zip Codes'!$Q$4,'State Zip Codes'!$Q$3,IF(G7551&lt;='State Zip Codes'!$R$4,'State Zip Codes'!$R$3,IF(G7551&lt;='State Zip Codes'!$S$4,'State Zip Codes'!$S$3,IF(G7551&lt;='State Zip Codes'!$T$4,'State Zip Codes'!$T$3,"OUT OF TERRITORY"))))),$U$3)</f>
        <v>Zone 5</v>
      </c>
    </row>
    <row r="7552" spans="1:8" x14ac:dyDescent="0.25">
      <c r="A7552" t="s">
        <v>374</v>
      </c>
      <c r="B7552">
        <v>44138</v>
      </c>
      <c r="C7552" t="str">
        <f t="shared" si="117"/>
        <v>44138</v>
      </c>
      <c r="D7552" t="s">
        <v>360</v>
      </c>
      <c r="E7552" t="s">
        <v>5029</v>
      </c>
      <c r="F7552" t="s">
        <v>5032</v>
      </c>
      <c r="G7552" s="144">
        <v>208.15934865</v>
      </c>
      <c r="H7552" t="str">
        <f>IF(VLOOKUP(A7552,$J$4:$K$19,2)="Y",IF(G7552&lt;='State Zip Codes'!$P$4,'State Zip Codes'!$P$3,IF(G7552&lt;='State Zip Codes'!$Q$4,'State Zip Codes'!$Q$3,IF(G7552&lt;='State Zip Codes'!$R$4,'State Zip Codes'!$R$3,IF(G7552&lt;='State Zip Codes'!$S$4,'State Zip Codes'!$S$3,IF(G7552&lt;='State Zip Codes'!$T$4,'State Zip Codes'!$T$3,"OUT OF TERRITORY"))))),$U$3)</f>
        <v>Zone 5</v>
      </c>
    </row>
    <row r="7553" spans="1:8" x14ac:dyDescent="0.25">
      <c r="A7553" t="s">
        <v>374</v>
      </c>
      <c r="B7553">
        <v>44311</v>
      </c>
      <c r="C7553" t="str">
        <f t="shared" si="117"/>
        <v>44311</v>
      </c>
      <c r="D7553" t="s">
        <v>360</v>
      </c>
      <c r="E7553" t="s">
        <v>459</v>
      </c>
      <c r="F7553" t="s">
        <v>554</v>
      </c>
      <c r="G7553" s="144">
        <v>208.15934865</v>
      </c>
      <c r="H7553" t="str">
        <f>IF(VLOOKUP(A7553,$J$4:$K$19,2)="Y",IF(G7553&lt;='State Zip Codes'!$P$4,'State Zip Codes'!$P$3,IF(G7553&lt;='State Zip Codes'!$Q$4,'State Zip Codes'!$Q$3,IF(G7553&lt;='State Zip Codes'!$R$4,'State Zip Codes'!$R$3,IF(G7553&lt;='State Zip Codes'!$S$4,'State Zip Codes'!$S$3,IF(G7553&lt;='State Zip Codes'!$T$4,'State Zip Codes'!$T$3,"OUT OF TERRITORY"))))),$U$3)</f>
        <v>Zone 5</v>
      </c>
    </row>
    <row r="7554" spans="1:8" x14ac:dyDescent="0.25">
      <c r="A7554" t="s">
        <v>374</v>
      </c>
      <c r="B7554">
        <v>44011</v>
      </c>
      <c r="C7554" t="str">
        <f t="shared" si="117"/>
        <v>44011</v>
      </c>
      <c r="D7554" t="s">
        <v>360</v>
      </c>
      <c r="E7554" t="s">
        <v>4986</v>
      </c>
      <c r="F7554" t="s">
        <v>2050</v>
      </c>
      <c r="G7554" s="144">
        <v>208.78071983999999</v>
      </c>
      <c r="H7554" t="str">
        <f>IF(VLOOKUP(A7554,$J$4:$K$19,2)="Y",IF(G7554&lt;='State Zip Codes'!$P$4,'State Zip Codes'!$P$3,IF(G7554&lt;='State Zip Codes'!$Q$4,'State Zip Codes'!$Q$3,IF(G7554&lt;='State Zip Codes'!$R$4,'State Zip Codes'!$R$3,IF(G7554&lt;='State Zip Codes'!$S$4,'State Zip Codes'!$S$3,IF(G7554&lt;='State Zip Codes'!$T$4,'State Zip Codes'!$T$3,"OUT OF TERRITORY"))))),$U$3)</f>
        <v>Zone 5</v>
      </c>
    </row>
    <row r="7555" spans="1:8" x14ac:dyDescent="0.25">
      <c r="A7555" t="s">
        <v>374</v>
      </c>
      <c r="B7555">
        <v>44302</v>
      </c>
      <c r="C7555" t="str">
        <f t="shared" si="117"/>
        <v>44302</v>
      </c>
      <c r="D7555" t="s">
        <v>360</v>
      </c>
      <c r="E7555" t="s">
        <v>459</v>
      </c>
      <c r="F7555" t="s">
        <v>554</v>
      </c>
      <c r="G7555" s="144">
        <v>208.78071983999999</v>
      </c>
      <c r="H7555" t="str">
        <f>IF(VLOOKUP(A7555,$J$4:$K$19,2)="Y",IF(G7555&lt;='State Zip Codes'!$P$4,'State Zip Codes'!$P$3,IF(G7555&lt;='State Zip Codes'!$Q$4,'State Zip Codes'!$Q$3,IF(G7555&lt;='State Zip Codes'!$R$4,'State Zip Codes'!$R$3,IF(G7555&lt;='State Zip Codes'!$S$4,'State Zip Codes'!$S$3,IF(G7555&lt;='State Zip Codes'!$T$4,'State Zip Codes'!$T$3,"OUT OF TERRITORY"))))),$U$3)</f>
        <v>Zone 5</v>
      </c>
    </row>
    <row r="7556" spans="1:8" x14ac:dyDescent="0.25">
      <c r="A7556" t="s">
        <v>374</v>
      </c>
      <c r="B7556">
        <v>44306</v>
      </c>
      <c r="C7556" t="str">
        <f t="shared" si="117"/>
        <v>44306</v>
      </c>
      <c r="D7556" t="s">
        <v>360</v>
      </c>
      <c r="E7556" t="s">
        <v>459</v>
      </c>
      <c r="F7556" t="s">
        <v>554</v>
      </c>
      <c r="G7556" s="144">
        <v>208.78071983999999</v>
      </c>
      <c r="H7556" t="str">
        <f>IF(VLOOKUP(A7556,$J$4:$K$19,2)="Y",IF(G7556&lt;='State Zip Codes'!$P$4,'State Zip Codes'!$P$3,IF(G7556&lt;='State Zip Codes'!$Q$4,'State Zip Codes'!$Q$3,IF(G7556&lt;='State Zip Codes'!$R$4,'State Zip Codes'!$R$3,IF(G7556&lt;='State Zip Codes'!$S$4,'State Zip Codes'!$S$3,IF(G7556&lt;='State Zip Codes'!$T$4,'State Zip Codes'!$T$3,"OUT OF TERRITORY"))))),$U$3)</f>
        <v>Zone 5</v>
      </c>
    </row>
    <row r="7557" spans="1:8" x14ac:dyDescent="0.25">
      <c r="A7557" t="s">
        <v>374</v>
      </c>
      <c r="B7557">
        <v>44136</v>
      </c>
      <c r="C7557" t="str">
        <f t="shared" ref="C7557:C7620" si="118">TRIM(CLEAN(B7557))</f>
        <v>44136</v>
      </c>
      <c r="D7557" t="s">
        <v>360</v>
      </c>
      <c r="E7557" t="s">
        <v>5029</v>
      </c>
      <c r="F7557" t="s">
        <v>5030</v>
      </c>
      <c r="G7557" s="144">
        <v>208.78071983999999</v>
      </c>
      <c r="H7557" t="str">
        <f>IF(VLOOKUP(A7557,$J$4:$K$19,2)="Y",IF(G7557&lt;='State Zip Codes'!$P$4,'State Zip Codes'!$P$3,IF(G7557&lt;='State Zip Codes'!$Q$4,'State Zip Codes'!$Q$3,IF(G7557&lt;='State Zip Codes'!$R$4,'State Zip Codes'!$R$3,IF(G7557&lt;='State Zip Codes'!$S$4,'State Zip Codes'!$S$3,IF(G7557&lt;='State Zip Codes'!$T$4,'State Zip Codes'!$T$3,"OUT OF TERRITORY"))))),$U$3)</f>
        <v>Zone 5</v>
      </c>
    </row>
    <row r="7558" spans="1:8" x14ac:dyDescent="0.25">
      <c r="A7558" t="s">
        <v>374</v>
      </c>
      <c r="B7558">
        <v>44325</v>
      </c>
      <c r="C7558" t="str">
        <f t="shared" si="118"/>
        <v>44325</v>
      </c>
      <c r="D7558" t="s">
        <v>360</v>
      </c>
      <c r="E7558" t="s">
        <v>459</v>
      </c>
      <c r="F7558" t="s">
        <v>554</v>
      </c>
      <c r="G7558" s="144">
        <v>208.78071983999999</v>
      </c>
      <c r="H7558" t="str">
        <f>IF(VLOOKUP(A7558,$J$4:$K$19,2)="Y",IF(G7558&lt;='State Zip Codes'!$P$4,'State Zip Codes'!$P$3,IF(G7558&lt;='State Zip Codes'!$Q$4,'State Zip Codes'!$Q$3,IF(G7558&lt;='State Zip Codes'!$R$4,'State Zip Codes'!$R$3,IF(G7558&lt;='State Zip Codes'!$S$4,'State Zip Codes'!$S$3,IF(G7558&lt;='State Zip Codes'!$T$4,'State Zip Codes'!$T$3,"OUT OF TERRITORY"))))),$U$3)</f>
        <v>Zone 5</v>
      </c>
    </row>
    <row r="7559" spans="1:8" x14ac:dyDescent="0.25">
      <c r="A7559" t="s">
        <v>374</v>
      </c>
      <c r="B7559">
        <v>44315</v>
      </c>
      <c r="C7559" t="str">
        <f t="shared" si="118"/>
        <v>44315</v>
      </c>
      <c r="D7559" t="s">
        <v>360</v>
      </c>
      <c r="E7559" t="s">
        <v>459</v>
      </c>
      <c r="F7559" t="s">
        <v>554</v>
      </c>
      <c r="G7559" s="144">
        <v>209.40209102999998</v>
      </c>
      <c r="H7559" t="str">
        <f>IF(VLOOKUP(A7559,$J$4:$K$19,2)="Y",IF(G7559&lt;='State Zip Codes'!$P$4,'State Zip Codes'!$P$3,IF(G7559&lt;='State Zip Codes'!$Q$4,'State Zip Codes'!$Q$3,IF(G7559&lt;='State Zip Codes'!$R$4,'State Zip Codes'!$R$3,IF(G7559&lt;='State Zip Codes'!$S$4,'State Zip Codes'!$S$3,IF(G7559&lt;='State Zip Codes'!$T$4,'State Zip Codes'!$T$3,"OUT OF TERRITORY"))))),$U$3)</f>
        <v>Zone 5</v>
      </c>
    </row>
    <row r="7560" spans="1:8" x14ac:dyDescent="0.25">
      <c r="A7560" t="s">
        <v>374</v>
      </c>
      <c r="B7560">
        <v>44316</v>
      </c>
      <c r="C7560" t="str">
        <f t="shared" si="118"/>
        <v>44316</v>
      </c>
      <c r="D7560" t="s">
        <v>360</v>
      </c>
      <c r="E7560" t="s">
        <v>459</v>
      </c>
      <c r="F7560" t="s">
        <v>554</v>
      </c>
      <c r="G7560" s="144">
        <v>209.40209102999998</v>
      </c>
      <c r="H7560" t="str">
        <f>IF(VLOOKUP(A7560,$J$4:$K$19,2)="Y",IF(G7560&lt;='State Zip Codes'!$P$4,'State Zip Codes'!$P$3,IF(G7560&lt;='State Zip Codes'!$Q$4,'State Zip Codes'!$Q$3,IF(G7560&lt;='State Zip Codes'!$R$4,'State Zip Codes'!$R$3,IF(G7560&lt;='State Zip Codes'!$S$4,'State Zip Codes'!$S$3,IF(G7560&lt;='State Zip Codes'!$T$4,'State Zip Codes'!$T$3,"OUT OF TERRITORY"))))),$U$3)</f>
        <v>Zone 5</v>
      </c>
    </row>
    <row r="7561" spans="1:8" x14ac:dyDescent="0.25">
      <c r="A7561" t="s">
        <v>374</v>
      </c>
      <c r="B7561">
        <v>44317</v>
      </c>
      <c r="C7561" t="str">
        <f t="shared" si="118"/>
        <v>44317</v>
      </c>
      <c r="D7561" t="s">
        <v>360</v>
      </c>
      <c r="E7561" t="s">
        <v>459</v>
      </c>
      <c r="F7561" t="s">
        <v>554</v>
      </c>
      <c r="G7561" s="144">
        <v>209.40209102999998</v>
      </c>
      <c r="H7561" t="str">
        <f>IF(VLOOKUP(A7561,$J$4:$K$19,2)="Y",IF(G7561&lt;='State Zip Codes'!$P$4,'State Zip Codes'!$P$3,IF(G7561&lt;='State Zip Codes'!$Q$4,'State Zip Codes'!$Q$3,IF(G7561&lt;='State Zip Codes'!$R$4,'State Zip Codes'!$R$3,IF(G7561&lt;='State Zip Codes'!$S$4,'State Zip Codes'!$S$3,IF(G7561&lt;='State Zip Codes'!$T$4,'State Zip Codes'!$T$3,"OUT OF TERRITORY"))))),$U$3)</f>
        <v>Zone 5</v>
      </c>
    </row>
    <row r="7562" spans="1:8" x14ac:dyDescent="0.25">
      <c r="A7562" t="s">
        <v>374</v>
      </c>
      <c r="B7562">
        <v>44326</v>
      </c>
      <c r="C7562" t="str">
        <f t="shared" si="118"/>
        <v>44326</v>
      </c>
      <c r="D7562" t="s">
        <v>360</v>
      </c>
      <c r="E7562" t="s">
        <v>459</v>
      </c>
      <c r="F7562" t="s">
        <v>554</v>
      </c>
      <c r="G7562" s="144">
        <v>209.40209102999998</v>
      </c>
      <c r="H7562" t="str">
        <f>IF(VLOOKUP(A7562,$J$4:$K$19,2)="Y",IF(G7562&lt;='State Zip Codes'!$P$4,'State Zip Codes'!$P$3,IF(G7562&lt;='State Zip Codes'!$Q$4,'State Zip Codes'!$Q$3,IF(G7562&lt;='State Zip Codes'!$R$4,'State Zip Codes'!$R$3,IF(G7562&lt;='State Zip Codes'!$S$4,'State Zip Codes'!$S$3,IF(G7562&lt;='State Zip Codes'!$T$4,'State Zip Codes'!$T$3,"OUT OF TERRITORY"))))),$U$3)</f>
        <v>Zone 5</v>
      </c>
    </row>
    <row r="7563" spans="1:8" x14ac:dyDescent="0.25">
      <c r="A7563" t="s">
        <v>374</v>
      </c>
      <c r="B7563">
        <v>44328</v>
      </c>
      <c r="C7563" t="str">
        <f t="shared" si="118"/>
        <v>44328</v>
      </c>
      <c r="D7563" t="s">
        <v>360</v>
      </c>
      <c r="E7563" t="s">
        <v>459</v>
      </c>
      <c r="F7563" t="s">
        <v>554</v>
      </c>
      <c r="G7563" s="144">
        <v>209.40209102999998</v>
      </c>
      <c r="H7563" t="str">
        <f>IF(VLOOKUP(A7563,$J$4:$K$19,2)="Y",IF(G7563&lt;='State Zip Codes'!$P$4,'State Zip Codes'!$P$3,IF(G7563&lt;='State Zip Codes'!$Q$4,'State Zip Codes'!$Q$3,IF(G7563&lt;='State Zip Codes'!$R$4,'State Zip Codes'!$R$3,IF(G7563&lt;='State Zip Codes'!$S$4,'State Zip Codes'!$S$3,IF(G7563&lt;='State Zip Codes'!$T$4,'State Zip Codes'!$T$3,"OUT OF TERRITORY"))))),$U$3)</f>
        <v>Zone 5</v>
      </c>
    </row>
    <row r="7564" spans="1:8" x14ac:dyDescent="0.25">
      <c r="A7564" t="s">
        <v>374</v>
      </c>
      <c r="B7564">
        <v>44396</v>
      </c>
      <c r="C7564" t="str">
        <f t="shared" si="118"/>
        <v>44396</v>
      </c>
      <c r="D7564" t="s">
        <v>360</v>
      </c>
      <c r="E7564" t="s">
        <v>459</v>
      </c>
      <c r="F7564" t="s">
        <v>554</v>
      </c>
      <c r="G7564" s="144">
        <v>209.40209102999998</v>
      </c>
      <c r="H7564" t="str">
        <f>IF(VLOOKUP(A7564,$J$4:$K$19,2)="Y",IF(G7564&lt;='State Zip Codes'!$P$4,'State Zip Codes'!$P$3,IF(G7564&lt;='State Zip Codes'!$Q$4,'State Zip Codes'!$Q$3,IF(G7564&lt;='State Zip Codes'!$R$4,'State Zip Codes'!$R$3,IF(G7564&lt;='State Zip Codes'!$S$4,'State Zip Codes'!$S$3,IF(G7564&lt;='State Zip Codes'!$T$4,'State Zip Codes'!$T$3,"OUT OF TERRITORY"))))),$U$3)</f>
        <v>Zone 5</v>
      </c>
    </row>
    <row r="7565" spans="1:8" x14ac:dyDescent="0.25">
      <c r="A7565" t="s">
        <v>374</v>
      </c>
      <c r="B7565">
        <v>44398</v>
      </c>
      <c r="C7565" t="str">
        <f t="shared" si="118"/>
        <v>44398</v>
      </c>
      <c r="D7565" t="s">
        <v>360</v>
      </c>
      <c r="E7565" t="s">
        <v>459</v>
      </c>
      <c r="F7565" t="s">
        <v>554</v>
      </c>
      <c r="G7565" s="144">
        <v>209.40209102999998</v>
      </c>
      <c r="H7565" t="str">
        <f>IF(VLOOKUP(A7565,$J$4:$K$19,2)="Y",IF(G7565&lt;='State Zip Codes'!$P$4,'State Zip Codes'!$P$3,IF(G7565&lt;='State Zip Codes'!$Q$4,'State Zip Codes'!$Q$3,IF(G7565&lt;='State Zip Codes'!$R$4,'State Zip Codes'!$R$3,IF(G7565&lt;='State Zip Codes'!$S$4,'State Zip Codes'!$S$3,IF(G7565&lt;='State Zip Codes'!$T$4,'State Zip Codes'!$T$3,"OUT OF TERRITORY"))))),$U$3)</f>
        <v>Zone 5</v>
      </c>
    </row>
    <row r="7566" spans="1:8" x14ac:dyDescent="0.25">
      <c r="A7566" t="s">
        <v>374</v>
      </c>
      <c r="B7566">
        <v>44308</v>
      </c>
      <c r="C7566" t="str">
        <f t="shared" si="118"/>
        <v>44308</v>
      </c>
      <c r="D7566" t="s">
        <v>360</v>
      </c>
      <c r="E7566" t="s">
        <v>459</v>
      </c>
      <c r="F7566" t="s">
        <v>554</v>
      </c>
      <c r="G7566" s="144">
        <v>209.40209102999998</v>
      </c>
      <c r="H7566" t="str">
        <f>IF(VLOOKUP(A7566,$J$4:$K$19,2)="Y",IF(G7566&lt;='State Zip Codes'!$P$4,'State Zip Codes'!$P$3,IF(G7566&lt;='State Zip Codes'!$Q$4,'State Zip Codes'!$Q$3,IF(G7566&lt;='State Zip Codes'!$R$4,'State Zip Codes'!$R$3,IF(G7566&lt;='State Zip Codes'!$S$4,'State Zip Codes'!$S$3,IF(G7566&lt;='State Zip Codes'!$T$4,'State Zip Codes'!$T$3,"OUT OF TERRITORY"))))),$U$3)</f>
        <v>Zone 5</v>
      </c>
    </row>
    <row r="7567" spans="1:8" x14ac:dyDescent="0.25">
      <c r="A7567" t="s">
        <v>374</v>
      </c>
      <c r="B7567">
        <v>44721</v>
      </c>
      <c r="C7567" t="str">
        <f t="shared" si="118"/>
        <v>44721</v>
      </c>
      <c r="D7567" t="s">
        <v>360</v>
      </c>
      <c r="E7567" t="s">
        <v>1825</v>
      </c>
      <c r="F7567" t="s">
        <v>2002</v>
      </c>
      <c r="G7567" s="144">
        <v>209.40209102999998</v>
      </c>
      <c r="H7567" t="str">
        <f>IF(VLOOKUP(A7567,$J$4:$K$19,2)="Y",IF(G7567&lt;='State Zip Codes'!$P$4,'State Zip Codes'!$P$3,IF(G7567&lt;='State Zip Codes'!$Q$4,'State Zip Codes'!$Q$3,IF(G7567&lt;='State Zip Codes'!$R$4,'State Zip Codes'!$R$3,IF(G7567&lt;='State Zip Codes'!$S$4,'State Zip Codes'!$S$3,IF(G7567&lt;='State Zip Codes'!$T$4,'State Zip Codes'!$T$3,"OUT OF TERRITORY"))))),$U$3)</f>
        <v>Zone 5</v>
      </c>
    </row>
    <row r="7568" spans="1:8" x14ac:dyDescent="0.25">
      <c r="A7568" t="s">
        <v>374</v>
      </c>
      <c r="B7568">
        <v>44312</v>
      </c>
      <c r="C7568" t="str">
        <f t="shared" si="118"/>
        <v>44312</v>
      </c>
      <c r="D7568" t="s">
        <v>360</v>
      </c>
      <c r="E7568" t="s">
        <v>459</v>
      </c>
      <c r="F7568" t="s">
        <v>554</v>
      </c>
      <c r="G7568" s="144">
        <v>209.40209102999998</v>
      </c>
      <c r="H7568" t="str">
        <f>IF(VLOOKUP(A7568,$J$4:$K$19,2)="Y",IF(G7568&lt;='State Zip Codes'!$P$4,'State Zip Codes'!$P$3,IF(G7568&lt;='State Zip Codes'!$Q$4,'State Zip Codes'!$Q$3,IF(G7568&lt;='State Zip Codes'!$R$4,'State Zip Codes'!$R$3,IF(G7568&lt;='State Zip Codes'!$S$4,'State Zip Codes'!$S$3,IF(G7568&lt;='State Zip Codes'!$T$4,'State Zip Codes'!$T$3,"OUT OF TERRITORY"))))),$U$3)</f>
        <v>Zone 5</v>
      </c>
    </row>
    <row r="7569" spans="1:8" x14ac:dyDescent="0.25">
      <c r="A7569" t="s">
        <v>374</v>
      </c>
      <c r="B7569">
        <v>43901</v>
      </c>
      <c r="C7569" t="str">
        <f t="shared" si="118"/>
        <v>43901</v>
      </c>
      <c r="D7569" t="s">
        <v>360</v>
      </c>
      <c r="E7569" t="s">
        <v>388</v>
      </c>
      <c r="F7569" t="s">
        <v>5033</v>
      </c>
      <c r="G7569" s="144">
        <v>209.40209102999998</v>
      </c>
      <c r="H7569" t="str">
        <f>IF(VLOOKUP(A7569,$J$4:$K$19,2)="Y",IF(G7569&lt;='State Zip Codes'!$P$4,'State Zip Codes'!$P$3,IF(G7569&lt;='State Zip Codes'!$Q$4,'State Zip Codes'!$Q$3,IF(G7569&lt;='State Zip Codes'!$R$4,'State Zip Codes'!$R$3,IF(G7569&lt;='State Zip Codes'!$S$4,'State Zip Codes'!$S$3,IF(G7569&lt;='State Zip Codes'!$T$4,'State Zip Codes'!$T$3,"OUT OF TERRITORY"))))),$U$3)</f>
        <v>Zone 5</v>
      </c>
    </row>
    <row r="7570" spans="1:8" x14ac:dyDescent="0.25">
      <c r="A7570" t="s">
        <v>374</v>
      </c>
      <c r="B7570">
        <v>44615</v>
      </c>
      <c r="C7570" t="str">
        <f t="shared" si="118"/>
        <v>44615</v>
      </c>
      <c r="D7570" t="s">
        <v>360</v>
      </c>
      <c r="E7570" t="s">
        <v>1799</v>
      </c>
      <c r="F7570" t="s">
        <v>2272</v>
      </c>
      <c r="G7570" s="144">
        <v>209.40209102999998</v>
      </c>
      <c r="H7570" t="str">
        <f>IF(VLOOKUP(A7570,$J$4:$K$19,2)="Y",IF(G7570&lt;='State Zip Codes'!$P$4,'State Zip Codes'!$P$3,IF(G7570&lt;='State Zip Codes'!$Q$4,'State Zip Codes'!$Q$3,IF(G7570&lt;='State Zip Codes'!$R$4,'State Zip Codes'!$R$3,IF(G7570&lt;='State Zip Codes'!$S$4,'State Zip Codes'!$S$3,IF(G7570&lt;='State Zip Codes'!$T$4,'State Zip Codes'!$T$3,"OUT OF TERRITORY"))))),$U$3)</f>
        <v>Zone 5</v>
      </c>
    </row>
    <row r="7571" spans="1:8" x14ac:dyDescent="0.25">
      <c r="A7571" t="s">
        <v>374</v>
      </c>
      <c r="B7571">
        <v>44303</v>
      </c>
      <c r="C7571" t="str">
        <f t="shared" si="118"/>
        <v>44303</v>
      </c>
      <c r="D7571" t="s">
        <v>360</v>
      </c>
      <c r="E7571" t="s">
        <v>459</v>
      </c>
      <c r="F7571" t="s">
        <v>554</v>
      </c>
      <c r="G7571" s="144">
        <v>209.40209102999998</v>
      </c>
      <c r="H7571" t="str">
        <f>IF(VLOOKUP(A7571,$J$4:$K$19,2)="Y",IF(G7571&lt;='State Zip Codes'!$P$4,'State Zip Codes'!$P$3,IF(G7571&lt;='State Zip Codes'!$Q$4,'State Zip Codes'!$Q$3,IF(G7571&lt;='State Zip Codes'!$R$4,'State Zip Codes'!$R$3,IF(G7571&lt;='State Zip Codes'!$S$4,'State Zip Codes'!$S$3,IF(G7571&lt;='State Zip Codes'!$T$4,'State Zip Codes'!$T$3,"OUT OF TERRITORY"))))),$U$3)</f>
        <v>Zone 5</v>
      </c>
    </row>
    <row r="7572" spans="1:8" x14ac:dyDescent="0.25">
      <c r="A7572" t="s">
        <v>374</v>
      </c>
      <c r="B7572">
        <v>44017</v>
      </c>
      <c r="C7572" t="str">
        <f t="shared" si="118"/>
        <v>44017</v>
      </c>
      <c r="D7572" t="s">
        <v>360</v>
      </c>
      <c r="E7572" t="s">
        <v>5029</v>
      </c>
      <c r="F7572" t="s">
        <v>3107</v>
      </c>
      <c r="G7572" s="144">
        <v>209.40209102999998</v>
      </c>
      <c r="H7572" t="str">
        <f>IF(VLOOKUP(A7572,$J$4:$K$19,2)="Y",IF(G7572&lt;='State Zip Codes'!$P$4,'State Zip Codes'!$P$3,IF(G7572&lt;='State Zip Codes'!$Q$4,'State Zip Codes'!$Q$3,IF(G7572&lt;='State Zip Codes'!$R$4,'State Zip Codes'!$R$3,IF(G7572&lt;='State Zip Codes'!$S$4,'State Zip Codes'!$S$3,IF(G7572&lt;='State Zip Codes'!$T$4,'State Zip Codes'!$T$3,"OUT OF TERRITORY"))))),$U$3)</f>
        <v>Zone 5</v>
      </c>
    </row>
    <row r="7573" spans="1:8" x14ac:dyDescent="0.25">
      <c r="A7573" t="s">
        <v>374</v>
      </c>
      <c r="B7573">
        <v>44304</v>
      </c>
      <c r="C7573" t="str">
        <f t="shared" si="118"/>
        <v>44304</v>
      </c>
      <c r="D7573" t="s">
        <v>360</v>
      </c>
      <c r="E7573" t="s">
        <v>459</v>
      </c>
      <c r="F7573" t="s">
        <v>554</v>
      </c>
      <c r="G7573" s="144">
        <v>210.02346222</v>
      </c>
      <c r="H7573" t="str">
        <f>IF(VLOOKUP(A7573,$J$4:$K$19,2)="Y",IF(G7573&lt;='State Zip Codes'!$P$4,'State Zip Codes'!$P$3,IF(G7573&lt;='State Zip Codes'!$Q$4,'State Zip Codes'!$Q$3,IF(G7573&lt;='State Zip Codes'!$R$4,'State Zip Codes'!$R$3,IF(G7573&lt;='State Zip Codes'!$S$4,'State Zip Codes'!$S$3,IF(G7573&lt;='State Zip Codes'!$T$4,'State Zip Codes'!$T$3,"OUT OF TERRITORY"))))),$U$3)</f>
        <v>Zone 5</v>
      </c>
    </row>
    <row r="7574" spans="1:8" x14ac:dyDescent="0.25">
      <c r="A7574" t="s">
        <v>374</v>
      </c>
      <c r="B7574">
        <v>43912</v>
      </c>
      <c r="C7574" t="str">
        <f t="shared" si="118"/>
        <v>43912</v>
      </c>
      <c r="D7574" t="s">
        <v>360</v>
      </c>
      <c r="E7574" t="s">
        <v>4485</v>
      </c>
      <c r="F7574" t="s">
        <v>2221</v>
      </c>
      <c r="G7574" s="144">
        <v>210.02346222</v>
      </c>
      <c r="H7574" t="str">
        <f>IF(VLOOKUP(A7574,$J$4:$K$19,2)="Y",IF(G7574&lt;='State Zip Codes'!$P$4,'State Zip Codes'!$P$3,IF(G7574&lt;='State Zip Codes'!$Q$4,'State Zip Codes'!$Q$3,IF(G7574&lt;='State Zip Codes'!$R$4,'State Zip Codes'!$R$3,IF(G7574&lt;='State Zip Codes'!$S$4,'State Zip Codes'!$S$3,IF(G7574&lt;='State Zip Codes'!$T$4,'State Zip Codes'!$T$3,"OUT OF TERRITORY"))))),$U$3)</f>
        <v>Zone 5</v>
      </c>
    </row>
    <row r="7575" spans="1:8" x14ac:dyDescent="0.25">
      <c r="A7575" t="s">
        <v>374</v>
      </c>
      <c r="B7575">
        <v>44313</v>
      </c>
      <c r="C7575" t="str">
        <f t="shared" si="118"/>
        <v>44313</v>
      </c>
      <c r="D7575" t="s">
        <v>360</v>
      </c>
      <c r="E7575" t="s">
        <v>459</v>
      </c>
      <c r="F7575" t="s">
        <v>554</v>
      </c>
      <c r="G7575" s="144">
        <v>210.02346222</v>
      </c>
      <c r="H7575" t="str">
        <f>IF(VLOOKUP(A7575,$J$4:$K$19,2)="Y",IF(G7575&lt;='State Zip Codes'!$P$4,'State Zip Codes'!$P$3,IF(G7575&lt;='State Zip Codes'!$Q$4,'State Zip Codes'!$Q$3,IF(G7575&lt;='State Zip Codes'!$R$4,'State Zip Codes'!$R$3,IF(G7575&lt;='State Zip Codes'!$S$4,'State Zip Codes'!$S$3,IF(G7575&lt;='State Zip Codes'!$T$4,'State Zip Codes'!$T$3,"OUT OF TERRITORY"))))),$U$3)</f>
        <v>Zone 5</v>
      </c>
    </row>
    <row r="7576" spans="1:8" x14ac:dyDescent="0.25">
      <c r="A7576" t="s">
        <v>374</v>
      </c>
      <c r="B7576">
        <v>44070</v>
      </c>
      <c r="C7576" t="str">
        <f t="shared" si="118"/>
        <v>44070</v>
      </c>
      <c r="D7576" t="s">
        <v>360</v>
      </c>
      <c r="E7576" t="s">
        <v>5029</v>
      </c>
      <c r="F7576" t="s">
        <v>5034</v>
      </c>
      <c r="G7576" s="144">
        <v>210.02346222</v>
      </c>
      <c r="H7576" t="str">
        <f>IF(VLOOKUP(A7576,$J$4:$K$19,2)="Y",IF(G7576&lt;='State Zip Codes'!$P$4,'State Zip Codes'!$P$3,IF(G7576&lt;='State Zip Codes'!$Q$4,'State Zip Codes'!$Q$3,IF(G7576&lt;='State Zip Codes'!$R$4,'State Zip Codes'!$R$3,IF(G7576&lt;='State Zip Codes'!$S$4,'State Zip Codes'!$S$3,IF(G7576&lt;='State Zip Codes'!$T$4,'State Zip Codes'!$T$3,"OUT OF TERRITORY"))))),$U$3)</f>
        <v>Zone 5</v>
      </c>
    </row>
    <row r="7577" spans="1:8" x14ac:dyDescent="0.25">
      <c r="A7577" t="s">
        <v>374</v>
      </c>
      <c r="B7577">
        <v>43976</v>
      </c>
      <c r="C7577" t="str">
        <f t="shared" si="118"/>
        <v>43976</v>
      </c>
      <c r="D7577" t="s">
        <v>360</v>
      </c>
      <c r="E7577" t="s">
        <v>1401</v>
      </c>
      <c r="F7577" t="s">
        <v>1917</v>
      </c>
      <c r="G7577" s="144">
        <v>210.02346222</v>
      </c>
      <c r="H7577" t="str">
        <f>IF(VLOOKUP(A7577,$J$4:$K$19,2)="Y",IF(G7577&lt;='State Zip Codes'!$P$4,'State Zip Codes'!$P$3,IF(G7577&lt;='State Zip Codes'!$Q$4,'State Zip Codes'!$Q$3,IF(G7577&lt;='State Zip Codes'!$R$4,'State Zip Codes'!$R$3,IF(G7577&lt;='State Zip Codes'!$S$4,'State Zip Codes'!$S$3,IF(G7577&lt;='State Zip Codes'!$T$4,'State Zip Codes'!$T$3,"OUT OF TERRITORY"))))),$U$3)</f>
        <v>Zone 5</v>
      </c>
    </row>
    <row r="7578" spans="1:8" x14ac:dyDescent="0.25">
      <c r="A7578" t="s">
        <v>374</v>
      </c>
      <c r="B7578">
        <v>44310</v>
      </c>
      <c r="C7578" t="str">
        <f t="shared" si="118"/>
        <v>44310</v>
      </c>
      <c r="D7578" t="s">
        <v>360</v>
      </c>
      <c r="E7578" t="s">
        <v>459</v>
      </c>
      <c r="F7578" t="s">
        <v>554</v>
      </c>
      <c r="G7578" s="144">
        <v>211.26620459999998</v>
      </c>
      <c r="H7578" t="str">
        <f>IF(VLOOKUP(A7578,$J$4:$K$19,2)="Y",IF(G7578&lt;='State Zip Codes'!$P$4,'State Zip Codes'!$P$3,IF(G7578&lt;='State Zip Codes'!$Q$4,'State Zip Codes'!$Q$3,IF(G7578&lt;='State Zip Codes'!$R$4,'State Zip Codes'!$R$3,IF(G7578&lt;='State Zip Codes'!$S$4,'State Zip Codes'!$S$3,IF(G7578&lt;='State Zip Codes'!$T$4,'State Zip Codes'!$T$3,"OUT OF TERRITORY"))))),$U$3)</f>
        <v>Zone 5</v>
      </c>
    </row>
    <row r="7579" spans="1:8" x14ac:dyDescent="0.25">
      <c r="A7579" t="s">
        <v>374</v>
      </c>
      <c r="B7579">
        <v>44305</v>
      </c>
      <c r="C7579" t="str">
        <f t="shared" si="118"/>
        <v>44305</v>
      </c>
      <c r="D7579" t="s">
        <v>360</v>
      </c>
      <c r="E7579" t="s">
        <v>459</v>
      </c>
      <c r="F7579" t="s">
        <v>554</v>
      </c>
      <c r="G7579" s="144">
        <v>211.26620459999998</v>
      </c>
      <c r="H7579" t="str">
        <f>IF(VLOOKUP(A7579,$J$4:$K$19,2)="Y",IF(G7579&lt;='State Zip Codes'!$P$4,'State Zip Codes'!$P$3,IF(G7579&lt;='State Zip Codes'!$Q$4,'State Zip Codes'!$Q$3,IF(G7579&lt;='State Zip Codes'!$R$4,'State Zip Codes'!$R$3,IF(G7579&lt;='State Zip Codes'!$S$4,'State Zip Codes'!$S$3,IF(G7579&lt;='State Zip Codes'!$T$4,'State Zip Codes'!$T$3,"OUT OF TERRITORY"))))),$U$3)</f>
        <v>Zone 5</v>
      </c>
    </row>
    <row r="7580" spans="1:8" x14ac:dyDescent="0.25">
      <c r="A7580" t="s">
        <v>374</v>
      </c>
      <c r="B7580">
        <v>44012</v>
      </c>
      <c r="C7580" t="str">
        <f t="shared" si="118"/>
        <v>44012</v>
      </c>
      <c r="D7580" t="s">
        <v>360</v>
      </c>
      <c r="E7580" t="s">
        <v>4986</v>
      </c>
      <c r="F7580" t="s">
        <v>5035</v>
      </c>
      <c r="G7580" s="144">
        <v>211.26620459999998</v>
      </c>
      <c r="H7580" t="str">
        <f>IF(VLOOKUP(A7580,$J$4:$K$19,2)="Y",IF(G7580&lt;='State Zip Codes'!$P$4,'State Zip Codes'!$P$3,IF(G7580&lt;='State Zip Codes'!$Q$4,'State Zip Codes'!$Q$3,IF(G7580&lt;='State Zip Codes'!$R$4,'State Zip Codes'!$R$3,IF(G7580&lt;='State Zip Codes'!$S$4,'State Zip Codes'!$S$3,IF(G7580&lt;='State Zip Codes'!$T$4,'State Zip Codes'!$T$3,"OUT OF TERRITORY"))))),$U$3)</f>
        <v>Zone 5</v>
      </c>
    </row>
    <row r="7581" spans="1:8" x14ac:dyDescent="0.25">
      <c r="A7581" t="s">
        <v>374</v>
      </c>
      <c r="B7581">
        <v>44145</v>
      </c>
      <c r="C7581" t="str">
        <f t="shared" si="118"/>
        <v>44145</v>
      </c>
      <c r="D7581" t="s">
        <v>360</v>
      </c>
      <c r="E7581" t="s">
        <v>5029</v>
      </c>
      <c r="F7581" t="s">
        <v>5036</v>
      </c>
      <c r="G7581" s="144">
        <v>211.26620459999998</v>
      </c>
      <c r="H7581" t="str">
        <f>IF(VLOOKUP(A7581,$J$4:$K$19,2)="Y",IF(G7581&lt;='State Zip Codes'!$P$4,'State Zip Codes'!$P$3,IF(G7581&lt;='State Zip Codes'!$Q$4,'State Zip Codes'!$Q$3,IF(G7581&lt;='State Zip Codes'!$R$4,'State Zip Codes'!$R$3,IF(G7581&lt;='State Zip Codes'!$S$4,'State Zip Codes'!$S$3,IF(G7581&lt;='State Zip Codes'!$T$4,'State Zip Codes'!$T$3,"OUT OF TERRITORY"))))),$U$3)</f>
        <v>Zone 5</v>
      </c>
    </row>
    <row r="7582" spans="1:8" x14ac:dyDescent="0.25">
      <c r="A7582" t="s">
        <v>374</v>
      </c>
      <c r="B7582">
        <v>44133</v>
      </c>
      <c r="C7582" t="str">
        <f t="shared" si="118"/>
        <v>44133</v>
      </c>
      <c r="D7582" t="s">
        <v>360</v>
      </c>
      <c r="E7582" t="s">
        <v>5029</v>
      </c>
      <c r="F7582" t="s">
        <v>5037</v>
      </c>
      <c r="G7582" s="144">
        <v>211.26620459999998</v>
      </c>
      <c r="H7582" t="str">
        <f>IF(VLOOKUP(A7582,$J$4:$K$19,2)="Y",IF(G7582&lt;='State Zip Codes'!$P$4,'State Zip Codes'!$P$3,IF(G7582&lt;='State Zip Codes'!$Q$4,'State Zip Codes'!$Q$3,IF(G7582&lt;='State Zip Codes'!$R$4,'State Zip Codes'!$R$3,IF(G7582&lt;='State Zip Codes'!$S$4,'State Zip Codes'!$S$3,IF(G7582&lt;='State Zip Codes'!$T$4,'State Zip Codes'!$T$3,"OUT OF TERRITORY"))))),$U$3)</f>
        <v>Zone 5</v>
      </c>
    </row>
    <row r="7583" spans="1:8" x14ac:dyDescent="0.25">
      <c r="A7583" t="s">
        <v>374</v>
      </c>
      <c r="B7583">
        <v>44286</v>
      </c>
      <c r="C7583" t="str">
        <f t="shared" si="118"/>
        <v>44286</v>
      </c>
      <c r="D7583" t="s">
        <v>360</v>
      </c>
      <c r="E7583" t="s">
        <v>459</v>
      </c>
      <c r="F7583" t="s">
        <v>1252</v>
      </c>
      <c r="G7583" s="144">
        <v>211.26620459999998</v>
      </c>
      <c r="H7583" t="str">
        <f>IF(VLOOKUP(A7583,$J$4:$K$19,2)="Y",IF(G7583&lt;='State Zip Codes'!$P$4,'State Zip Codes'!$P$3,IF(G7583&lt;='State Zip Codes'!$Q$4,'State Zip Codes'!$Q$3,IF(G7583&lt;='State Zip Codes'!$R$4,'State Zip Codes'!$R$3,IF(G7583&lt;='State Zip Codes'!$S$4,'State Zip Codes'!$S$3,IF(G7583&lt;='State Zip Codes'!$T$4,'State Zip Codes'!$T$3,"OUT OF TERRITORY"))))),$U$3)</f>
        <v>Zone 5</v>
      </c>
    </row>
    <row r="7584" spans="1:8" x14ac:dyDescent="0.25">
      <c r="A7584" t="s">
        <v>374</v>
      </c>
      <c r="B7584">
        <v>43917</v>
      </c>
      <c r="C7584" t="str">
        <f t="shared" si="118"/>
        <v>43917</v>
      </c>
      <c r="D7584" t="s">
        <v>360</v>
      </c>
      <c r="E7584" t="s">
        <v>388</v>
      </c>
      <c r="F7584" t="s">
        <v>5038</v>
      </c>
      <c r="G7584" s="144">
        <v>211.88757579</v>
      </c>
      <c r="H7584" t="str">
        <f>IF(VLOOKUP(A7584,$J$4:$K$19,2)="Y",IF(G7584&lt;='State Zip Codes'!$P$4,'State Zip Codes'!$P$3,IF(G7584&lt;='State Zip Codes'!$Q$4,'State Zip Codes'!$Q$3,IF(G7584&lt;='State Zip Codes'!$R$4,'State Zip Codes'!$R$3,IF(G7584&lt;='State Zip Codes'!$S$4,'State Zip Codes'!$S$3,IF(G7584&lt;='State Zip Codes'!$T$4,'State Zip Codes'!$T$3,"OUT OF TERRITORY"))))),$U$3)</f>
        <v>Zone 5</v>
      </c>
    </row>
    <row r="7585" spans="1:8" x14ac:dyDescent="0.25">
      <c r="A7585" t="s">
        <v>374</v>
      </c>
      <c r="B7585">
        <v>43935</v>
      </c>
      <c r="C7585" t="str">
        <f t="shared" si="118"/>
        <v>43935</v>
      </c>
      <c r="D7585" t="s">
        <v>360</v>
      </c>
      <c r="E7585" t="s">
        <v>4485</v>
      </c>
      <c r="F7585" t="s">
        <v>5039</v>
      </c>
      <c r="G7585" s="144">
        <v>211.88757579</v>
      </c>
      <c r="H7585" t="str">
        <f>IF(VLOOKUP(A7585,$J$4:$K$19,2)="Y",IF(G7585&lt;='State Zip Codes'!$P$4,'State Zip Codes'!$P$3,IF(G7585&lt;='State Zip Codes'!$Q$4,'State Zip Codes'!$Q$3,IF(G7585&lt;='State Zip Codes'!$R$4,'State Zip Codes'!$R$3,IF(G7585&lt;='State Zip Codes'!$S$4,'State Zip Codes'!$S$3,IF(G7585&lt;='State Zip Codes'!$T$4,'State Zip Codes'!$T$3,"OUT OF TERRITORY"))))),$U$3)</f>
        <v>Zone 5</v>
      </c>
    </row>
    <row r="7586" spans="1:8" x14ac:dyDescent="0.25">
      <c r="A7586" t="s">
        <v>374</v>
      </c>
      <c r="B7586">
        <v>43903</v>
      </c>
      <c r="C7586" t="str">
        <f t="shared" si="118"/>
        <v>43903</v>
      </c>
      <c r="D7586" t="s">
        <v>360</v>
      </c>
      <c r="E7586" t="s">
        <v>388</v>
      </c>
      <c r="F7586" t="s">
        <v>5040</v>
      </c>
      <c r="G7586" s="144">
        <v>211.88757579</v>
      </c>
      <c r="H7586" t="str">
        <f>IF(VLOOKUP(A7586,$J$4:$K$19,2)="Y",IF(G7586&lt;='State Zip Codes'!$P$4,'State Zip Codes'!$P$3,IF(G7586&lt;='State Zip Codes'!$Q$4,'State Zip Codes'!$Q$3,IF(G7586&lt;='State Zip Codes'!$R$4,'State Zip Codes'!$R$3,IF(G7586&lt;='State Zip Codes'!$S$4,'State Zip Codes'!$S$3,IF(G7586&lt;='State Zip Codes'!$T$4,'State Zip Codes'!$T$3,"OUT OF TERRITORY"))))),$U$3)</f>
        <v>Zone 5</v>
      </c>
    </row>
    <row r="7587" spans="1:8" x14ac:dyDescent="0.25">
      <c r="A7587" t="s">
        <v>374</v>
      </c>
      <c r="B7587">
        <v>44641</v>
      </c>
      <c r="C7587" t="str">
        <f t="shared" si="118"/>
        <v>44641</v>
      </c>
      <c r="D7587" t="s">
        <v>360</v>
      </c>
      <c r="E7587" t="s">
        <v>1825</v>
      </c>
      <c r="F7587" t="s">
        <v>407</v>
      </c>
      <c r="G7587" s="144">
        <v>212.50894697999999</v>
      </c>
      <c r="H7587" t="str">
        <f>IF(VLOOKUP(A7587,$J$4:$K$19,2)="Y",IF(G7587&lt;='State Zip Codes'!$P$4,'State Zip Codes'!$P$3,IF(G7587&lt;='State Zip Codes'!$Q$4,'State Zip Codes'!$Q$3,IF(G7587&lt;='State Zip Codes'!$R$4,'State Zip Codes'!$R$3,IF(G7587&lt;='State Zip Codes'!$S$4,'State Zip Codes'!$S$3,IF(G7587&lt;='State Zip Codes'!$T$4,'State Zip Codes'!$T$3,"OUT OF TERRITORY"))))),$U$3)</f>
        <v>Zone 5</v>
      </c>
    </row>
    <row r="7588" spans="1:8" x14ac:dyDescent="0.25">
      <c r="A7588" t="s">
        <v>374</v>
      </c>
      <c r="B7588">
        <v>44223</v>
      </c>
      <c r="C7588" t="str">
        <f t="shared" si="118"/>
        <v>44223</v>
      </c>
      <c r="D7588" t="s">
        <v>360</v>
      </c>
      <c r="E7588" t="s">
        <v>459</v>
      </c>
      <c r="F7588" t="s">
        <v>5041</v>
      </c>
      <c r="G7588" s="144">
        <v>212.50894697999999</v>
      </c>
      <c r="H7588" t="str">
        <f>IF(VLOOKUP(A7588,$J$4:$K$19,2)="Y",IF(G7588&lt;='State Zip Codes'!$P$4,'State Zip Codes'!$P$3,IF(G7588&lt;='State Zip Codes'!$Q$4,'State Zip Codes'!$Q$3,IF(G7588&lt;='State Zip Codes'!$R$4,'State Zip Codes'!$R$3,IF(G7588&lt;='State Zip Codes'!$S$4,'State Zip Codes'!$S$3,IF(G7588&lt;='State Zip Codes'!$T$4,'State Zip Codes'!$T$3,"OUT OF TERRITORY"))))),$U$3)</f>
        <v>Zone 5</v>
      </c>
    </row>
    <row r="7589" spans="1:8" x14ac:dyDescent="0.25">
      <c r="A7589" t="s">
        <v>374</v>
      </c>
      <c r="B7589">
        <v>44142</v>
      </c>
      <c r="C7589" t="str">
        <f t="shared" si="118"/>
        <v>44142</v>
      </c>
      <c r="D7589" t="s">
        <v>360</v>
      </c>
      <c r="E7589" t="s">
        <v>5029</v>
      </c>
      <c r="F7589" t="s">
        <v>5042</v>
      </c>
      <c r="G7589" s="144">
        <v>212.50894697999999</v>
      </c>
      <c r="H7589" t="str">
        <f>IF(VLOOKUP(A7589,$J$4:$K$19,2)="Y",IF(G7589&lt;='State Zip Codes'!$P$4,'State Zip Codes'!$P$3,IF(G7589&lt;='State Zip Codes'!$Q$4,'State Zip Codes'!$Q$3,IF(G7589&lt;='State Zip Codes'!$R$4,'State Zip Codes'!$R$3,IF(G7589&lt;='State Zip Codes'!$S$4,'State Zip Codes'!$S$3,IF(G7589&lt;='State Zip Codes'!$T$4,'State Zip Codes'!$T$3,"OUT OF TERRITORY"))))),$U$3)</f>
        <v>Zone 5</v>
      </c>
    </row>
    <row r="7590" spans="1:8" x14ac:dyDescent="0.25">
      <c r="A7590" t="s">
        <v>374</v>
      </c>
      <c r="B7590">
        <v>44669</v>
      </c>
      <c r="C7590" t="str">
        <f t="shared" si="118"/>
        <v>44669</v>
      </c>
      <c r="D7590" t="s">
        <v>360</v>
      </c>
      <c r="E7590" t="s">
        <v>1825</v>
      </c>
      <c r="F7590" t="s">
        <v>2005</v>
      </c>
      <c r="G7590" s="144">
        <v>212.50894697999999</v>
      </c>
      <c r="H7590" t="str">
        <f>IF(VLOOKUP(A7590,$J$4:$K$19,2)="Y",IF(G7590&lt;='State Zip Codes'!$P$4,'State Zip Codes'!$P$3,IF(G7590&lt;='State Zip Codes'!$Q$4,'State Zip Codes'!$Q$3,IF(G7590&lt;='State Zip Codes'!$R$4,'State Zip Codes'!$R$3,IF(G7590&lt;='State Zip Codes'!$S$4,'State Zip Codes'!$S$3,IF(G7590&lt;='State Zip Codes'!$T$4,'State Zip Codes'!$T$3,"OUT OF TERRITORY"))))),$U$3)</f>
        <v>Zone 5</v>
      </c>
    </row>
    <row r="7591" spans="1:8" x14ac:dyDescent="0.25">
      <c r="A7591" t="s">
        <v>374</v>
      </c>
      <c r="B7591">
        <v>44632</v>
      </c>
      <c r="C7591" t="str">
        <f t="shared" si="118"/>
        <v>44632</v>
      </c>
      <c r="D7591" t="s">
        <v>360</v>
      </c>
      <c r="E7591" t="s">
        <v>1825</v>
      </c>
      <c r="F7591" t="s">
        <v>5043</v>
      </c>
      <c r="G7591" s="144">
        <v>213.13031816999998</v>
      </c>
      <c r="H7591" t="str">
        <f>IF(VLOOKUP(A7591,$J$4:$K$19,2)="Y",IF(G7591&lt;='State Zip Codes'!$P$4,'State Zip Codes'!$P$3,IF(G7591&lt;='State Zip Codes'!$Q$4,'State Zip Codes'!$Q$3,IF(G7591&lt;='State Zip Codes'!$R$4,'State Zip Codes'!$R$3,IF(G7591&lt;='State Zip Codes'!$S$4,'State Zip Codes'!$S$3,IF(G7591&lt;='State Zip Codes'!$T$4,'State Zip Codes'!$T$3,"OUT OF TERRITORY"))))),$U$3)</f>
        <v>Zone 5</v>
      </c>
    </row>
    <row r="7592" spans="1:8" x14ac:dyDescent="0.25">
      <c r="A7592" t="s">
        <v>374</v>
      </c>
      <c r="B7592">
        <v>44130</v>
      </c>
      <c r="C7592" t="str">
        <f t="shared" si="118"/>
        <v>44130</v>
      </c>
      <c r="D7592" t="s">
        <v>360</v>
      </c>
      <c r="E7592" t="s">
        <v>5029</v>
      </c>
      <c r="F7592" t="s">
        <v>3619</v>
      </c>
      <c r="G7592" s="144">
        <v>213.13031816999998</v>
      </c>
      <c r="H7592" t="str">
        <f>IF(VLOOKUP(A7592,$J$4:$K$19,2)="Y",IF(G7592&lt;='State Zip Codes'!$P$4,'State Zip Codes'!$P$3,IF(G7592&lt;='State Zip Codes'!$Q$4,'State Zip Codes'!$Q$3,IF(G7592&lt;='State Zip Codes'!$R$4,'State Zip Codes'!$R$3,IF(G7592&lt;='State Zip Codes'!$S$4,'State Zip Codes'!$S$3,IF(G7592&lt;='State Zip Codes'!$T$4,'State Zip Codes'!$T$3,"OUT OF TERRITORY"))))),$U$3)</f>
        <v>Zone 5</v>
      </c>
    </row>
    <row r="7593" spans="1:8" x14ac:dyDescent="0.25">
      <c r="A7593" t="s">
        <v>374</v>
      </c>
      <c r="B7593">
        <v>44657</v>
      </c>
      <c r="C7593" t="str">
        <f t="shared" si="118"/>
        <v>44657</v>
      </c>
      <c r="D7593" t="s">
        <v>360</v>
      </c>
      <c r="E7593" t="s">
        <v>1825</v>
      </c>
      <c r="F7593" t="s">
        <v>5044</v>
      </c>
      <c r="G7593" s="144">
        <v>213.13031816999998</v>
      </c>
      <c r="H7593" t="str">
        <f>IF(VLOOKUP(A7593,$J$4:$K$19,2)="Y",IF(G7593&lt;='State Zip Codes'!$P$4,'State Zip Codes'!$P$3,IF(G7593&lt;='State Zip Codes'!$Q$4,'State Zip Codes'!$Q$3,IF(G7593&lt;='State Zip Codes'!$R$4,'State Zip Codes'!$R$3,IF(G7593&lt;='State Zip Codes'!$S$4,'State Zip Codes'!$S$3,IF(G7593&lt;='State Zip Codes'!$T$4,'State Zip Codes'!$T$3,"OUT OF TERRITORY"))))),$U$3)</f>
        <v>Zone 5</v>
      </c>
    </row>
    <row r="7594" spans="1:8" x14ac:dyDescent="0.25">
      <c r="A7594" t="s">
        <v>374</v>
      </c>
      <c r="B7594">
        <v>44221</v>
      </c>
      <c r="C7594" t="str">
        <f t="shared" si="118"/>
        <v>44221</v>
      </c>
      <c r="D7594" t="s">
        <v>360</v>
      </c>
      <c r="E7594" t="s">
        <v>459</v>
      </c>
      <c r="F7594" t="s">
        <v>5041</v>
      </c>
      <c r="G7594" s="144">
        <v>213.75168936</v>
      </c>
      <c r="H7594" t="str">
        <f>IF(VLOOKUP(A7594,$J$4:$K$19,2)="Y",IF(G7594&lt;='State Zip Codes'!$P$4,'State Zip Codes'!$P$3,IF(G7594&lt;='State Zip Codes'!$Q$4,'State Zip Codes'!$Q$3,IF(G7594&lt;='State Zip Codes'!$R$4,'State Zip Codes'!$R$3,IF(G7594&lt;='State Zip Codes'!$S$4,'State Zip Codes'!$S$3,IF(G7594&lt;='State Zip Codes'!$T$4,'State Zip Codes'!$T$3,"OUT OF TERRITORY"))))),$U$3)</f>
        <v>Zone 5</v>
      </c>
    </row>
    <row r="7595" spans="1:8" x14ac:dyDescent="0.25">
      <c r="A7595" t="s">
        <v>374</v>
      </c>
      <c r="B7595">
        <v>44278</v>
      </c>
      <c r="C7595" t="str">
        <f t="shared" si="118"/>
        <v>44278</v>
      </c>
      <c r="D7595" t="s">
        <v>360</v>
      </c>
      <c r="E7595" t="s">
        <v>459</v>
      </c>
      <c r="F7595" t="s">
        <v>5045</v>
      </c>
      <c r="G7595" s="144">
        <v>213.75168936</v>
      </c>
      <c r="H7595" t="str">
        <f>IF(VLOOKUP(A7595,$J$4:$K$19,2)="Y",IF(G7595&lt;='State Zip Codes'!$P$4,'State Zip Codes'!$P$3,IF(G7595&lt;='State Zip Codes'!$Q$4,'State Zip Codes'!$Q$3,IF(G7595&lt;='State Zip Codes'!$R$4,'State Zip Codes'!$R$3,IF(G7595&lt;='State Zip Codes'!$S$4,'State Zip Codes'!$S$3,IF(G7595&lt;='State Zip Codes'!$T$4,'State Zip Codes'!$T$3,"OUT OF TERRITORY"))))),$U$3)</f>
        <v>Zone 5</v>
      </c>
    </row>
    <row r="7596" spans="1:8" x14ac:dyDescent="0.25">
      <c r="A7596" t="s">
        <v>374</v>
      </c>
      <c r="B7596">
        <v>44147</v>
      </c>
      <c r="C7596" t="str">
        <f t="shared" si="118"/>
        <v>44147</v>
      </c>
      <c r="D7596" t="s">
        <v>360</v>
      </c>
      <c r="E7596" t="s">
        <v>5029</v>
      </c>
      <c r="F7596" t="s">
        <v>5046</v>
      </c>
      <c r="G7596" s="144">
        <v>213.75168936</v>
      </c>
      <c r="H7596" t="str">
        <f>IF(VLOOKUP(A7596,$J$4:$K$19,2)="Y",IF(G7596&lt;='State Zip Codes'!$P$4,'State Zip Codes'!$P$3,IF(G7596&lt;='State Zip Codes'!$Q$4,'State Zip Codes'!$Q$3,IF(G7596&lt;='State Zip Codes'!$R$4,'State Zip Codes'!$R$3,IF(G7596&lt;='State Zip Codes'!$S$4,'State Zip Codes'!$S$3,IF(G7596&lt;='State Zip Codes'!$T$4,'State Zip Codes'!$T$3,"OUT OF TERRITORY"))))),$U$3)</f>
        <v>Zone 5</v>
      </c>
    </row>
    <row r="7597" spans="1:8" x14ac:dyDescent="0.25">
      <c r="A7597" t="s">
        <v>374</v>
      </c>
      <c r="B7597">
        <v>44126</v>
      </c>
      <c r="C7597" t="str">
        <f t="shared" si="118"/>
        <v>44126</v>
      </c>
      <c r="D7597" t="s">
        <v>360</v>
      </c>
      <c r="E7597" t="s">
        <v>5029</v>
      </c>
      <c r="F7597" t="s">
        <v>3619</v>
      </c>
      <c r="G7597" s="144">
        <v>214.37306054999999</v>
      </c>
      <c r="H7597" t="str">
        <f>IF(VLOOKUP(A7597,$J$4:$K$19,2)="Y",IF(G7597&lt;='State Zip Codes'!$P$4,'State Zip Codes'!$P$3,IF(G7597&lt;='State Zip Codes'!$Q$4,'State Zip Codes'!$Q$3,IF(G7597&lt;='State Zip Codes'!$R$4,'State Zip Codes'!$R$3,IF(G7597&lt;='State Zip Codes'!$S$4,'State Zip Codes'!$S$3,IF(G7597&lt;='State Zip Codes'!$T$4,'State Zip Codes'!$T$3,"OUT OF TERRITORY"))))),$U$3)</f>
        <v>Zone 5</v>
      </c>
    </row>
    <row r="7598" spans="1:8" x14ac:dyDescent="0.25">
      <c r="A7598" t="s">
        <v>374</v>
      </c>
      <c r="B7598">
        <v>44140</v>
      </c>
      <c r="C7598" t="str">
        <f t="shared" si="118"/>
        <v>44140</v>
      </c>
      <c r="D7598" t="s">
        <v>360</v>
      </c>
      <c r="E7598" t="s">
        <v>5029</v>
      </c>
      <c r="F7598" t="s">
        <v>5047</v>
      </c>
      <c r="G7598" s="144">
        <v>214.37306054999999</v>
      </c>
      <c r="H7598" t="str">
        <f>IF(VLOOKUP(A7598,$J$4:$K$19,2)="Y",IF(G7598&lt;='State Zip Codes'!$P$4,'State Zip Codes'!$P$3,IF(G7598&lt;='State Zip Codes'!$Q$4,'State Zip Codes'!$Q$3,IF(G7598&lt;='State Zip Codes'!$R$4,'State Zip Codes'!$R$3,IF(G7598&lt;='State Zip Codes'!$S$4,'State Zip Codes'!$S$3,IF(G7598&lt;='State Zip Codes'!$T$4,'State Zip Codes'!$T$3,"OUT OF TERRITORY"))))),$U$3)</f>
        <v>Zone 5</v>
      </c>
    </row>
    <row r="7599" spans="1:8" x14ac:dyDescent="0.25">
      <c r="A7599" t="s">
        <v>374</v>
      </c>
      <c r="B7599">
        <v>44135</v>
      </c>
      <c r="C7599" t="str">
        <f t="shared" si="118"/>
        <v>44135</v>
      </c>
      <c r="D7599" t="s">
        <v>360</v>
      </c>
      <c r="E7599" t="s">
        <v>5029</v>
      </c>
      <c r="F7599" t="s">
        <v>3619</v>
      </c>
      <c r="G7599" s="144">
        <v>214.37306054999999</v>
      </c>
      <c r="H7599" t="str">
        <f>IF(VLOOKUP(A7599,$J$4:$K$19,2)="Y",IF(G7599&lt;='State Zip Codes'!$P$4,'State Zip Codes'!$P$3,IF(G7599&lt;='State Zip Codes'!$Q$4,'State Zip Codes'!$Q$3,IF(G7599&lt;='State Zip Codes'!$R$4,'State Zip Codes'!$R$3,IF(G7599&lt;='State Zip Codes'!$S$4,'State Zip Codes'!$S$3,IF(G7599&lt;='State Zip Codes'!$T$4,'State Zip Codes'!$T$3,"OUT OF TERRITORY"))))),$U$3)</f>
        <v>Zone 5</v>
      </c>
    </row>
    <row r="7600" spans="1:8" x14ac:dyDescent="0.25">
      <c r="A7600" t="s">
        <v>374</v>
      </c>
      <c r="B7600">
        <v>44260</v>
      </c>
      <c r="C7600" t="str">
        <f t="shared" si="118"/>
        <v>44260</v>
      </c>
      <c r="D7600" t="s">
        <v>360</v>
      </c>
      <c r="E7600" t="s">
        <v>2945</v>
      </c>
      <c r="F7600" t="s">
        <v>5048</v>
      </c>
      <c r="G7600" s="144">
        <v>214.37306054999999</v>
      </c>
      <c r="H7600" t="str">
        <f>IF(VLOOKUP(A7600,$J$4:$K$19,2)="Y",IF(G7600&lt;='State Zip Codes'!$P$4,'State Zip Codes'!$P$3,IF(G7600&lt;='State Zip Codes'!$Q$4,'State Zip Codes'!$Q$3,IF(G7600&lt;='State Zip Codes'!$R$4,'State Zip Codes'!$R$3,IF(G7600&lt;='State Zip Codes'!$S$4,'State Zip Codes'!$S$3,IF(G7600&lt;='State Zip Codes'!$T$4,'State Zip Codes'!$T$3,"OUT OF TERRITORY"))))),$U$3)</f>
        <v>Zone 5</v>
      </c>
    </row>
    <row r="7601" spans="1:8" x14ac:dyDescent="0.25">
      <c r="A7601" t="s">
        <v>374</v>
      </c>
      <c r="B7601">
        <v>44264</v>
      </c>
      <c r="C7601" t="str">
        <f t="shared" si="118"/>
        <v>44264</v>
      </c>
      <c r="D7601" t="s">
        <v>360</v>
      </c>
      <c r="E7601" t="s">
        <v>459</v>
      </c>
      <c r="F7601" t="s">
        <v>5049</v>
      </c>
      <c r="G7601" s="144">
        <v>214.99443173999998</v>
      </c>
      <c r="H7601" t="str">
        <f>IF(VLOOKUP(A7601,$J$4:$K$19,2)="Y",IF(G7601&lt;='State Zip Codes'!$P$4,'State Zip Codes'!$P$3,IF(G7601&lt;='State Zip Codes'!$Q$4,'State Zip Codes'!$Q$3,IF(G7601&lt;='State Zip Codes'!$R$4,'State Zip Codes'!$R$3,IF(G7601&lt;='State Zip Codes'!$S$4,'State Zip Codes'!$S$3,IF(G7601&lt;='State Zip Codes'!$T$4,'State Zip Codes'!$T$3,"OUT OF TERRITORY"))))),$U$3)</f>
        <v>Zone 5</v>
      </c>
    </row>
    <row r="7602" spans="1:8" x14ac:dyDescent="0.25">
      <c r="A7602" t="s">
        <v>374</v>
      </c>
      <c r="B7602">
        <v>43971</v>
      </c>
      <c r="C7602" t="str">
        <f t="shared" si="118"/>
        <v>43971</v>
      </c>
      <c r="D7602" t="s">
        <v>360</v>
      </c>
      <c r="E7602" t="s">
        <v>388</v>
      </c>
      <c r="F7602" t="s">
        <v>1610</v>
      </c>
      <c r="G7602" s="144">
        <v>214.99443173999998</v>
      </c>
      <c r="H7602" t="str">
        <f>IF(VLOOKUP(A7602,$J$4:$K$19,2)="Y",IF(G7602&lt;='State Zip Codes'!$P$4,'State Zip Codes'!$P$3,IF(G7602&lt;='State Zip Codes'!$Q$4,'State Zip Codes'!$Q$3,IF(G7602&lt;='State Zip Codes'!$R$4,'State Zip Codes'!$R$3,IF(G7602&lt;='State Zip Codes'!$S$4,'State Zip Codes'!$S$3,IF(G7602&lt;='State Zip Codes'!$T$4,'State Zip Codes'!$T$3,"OUT OF TERRITORY"))))),$U$3)</f>
        <v>Zone 5</v>
      </c>
    </row>
    <row r="7603" spans="1:8" x14ac:dyDescent="0.25">
      <c r="A7603" t="s">
        <v>374</v>
      </c>
      <c r="B7603">
        <v>44262</v>
      </c>
      <c r="C7603" t="str">
        <f t="shared" si="118"/>
        <v>44262</v>
      </c>
      <c r="D7603" t="s">
        <v>360</v>
      </c>
      <c r="E7603" t="s">
        <v>459</v>
      </c>
      <c r="F7603" t="s">
        <v>5050</v>
      </c>
      <c r="G7603" s="144">
        <v>214.99443173999998</v>
      </c>
      <c r="H7603" t="str">
        <f>IF(VLOOKUP(A7603,$J$4:$K$19,2)="Y",IF(G7603&lt;='State Zip Codes'!$P$4,'State Zip Codes'!$P$3,IF(G7603&lt;='State Zip Codes'!$Q$4,'State Zip Codes'!$Q$3,IF(G7603&lt;='State Zip Codes'!$R$4,'State Zip Codes'!$R$3,IF(G7603&lt;='State Zip Codes'!$S$4,'State Zip Codes'!$S$3,IF(G7603&lt;='State Zip Codes'!$T$4,'State Zip Codes'!$T$3,"OUT OF TERRITORY"))))),$U$3)</f>
        <v>Zone 5</v>
      </c>
    </row>
    <row r="7604" spans="1:8" x14ac:dyDescent="0.25">
      <c r="A7604" t="s">
        <v>374</v>
      </c>
      <c r="B7604">
        <v>44129</v>
      </c>
      <c r="C7604" t="str">
        <f t="shared" si="118"/>
        <v>44129</v>
      </c>
      <c r="D7604" t="s">
        <v>360</v>
      </c>
      <c r="E7604" t="s">
        <v>5029</v>
      </c>
      <c r="F7604" t="s">
        <v>3619</v>
      </c>
      <c r="G7604" s="144">
        <v>215.61580293</v>
      </c>
      <c r="H7604" t="str">
        <f>IF(VLOOKUP(A7604,$J$4:$K$19,2)="Y",IF(G7604&lt;='State Zip Codes'!$P$4,'State Zip Codes'!$P$3,IF(G7604&lt;='State Zip Codes'!$Q$4,'State Zip Codes'!$Q$3,IF(G7604&lt;='State Zip Codes'!$R$4,'State Zip Codes'!$R$3,IF(G7604&lt;='State Zip Codes'!$S$4,'State Zip Codes'!$S$3,IF(G7604&lt;='State Zip Codes'!$T$4,'State Zip Codes'!$T$3,"OUT OF TERRITORY"))))),$U$3)</f>
        <v>Zone 5</v>
      </c>
    </row>
    <row r="7605" spans="1:8" x14ac:dyDescent="0.25">
      <c r="A7605" t="s">
        <v>374</v>
      </c>
      <c r="B7605">
        <v>44116</v>
      </c>
      <c r="C7605" t="str">
        <f t="shared" si="118"/>
        <v>44116</v>
      </c>
      <c r="D7605" t="s">
        <v>360</v>
      </c>
      <c r="E7605" t="s">
        <v>5029</v>
      </c>
      <c r="F7605" t="s">
        <v>5051</v>
      </c>
      <c r="G7605" s="144">
        <v>215.61580293</v>
      </c>
      <c r="H7605" t="str">
        <f>IF(VLOOKUP(A7605,$J$4:$K$19,2)="Y",IF(G7605&lt;='State Zip Codes'!$P$4,'State Zip Codes'!$P$3,IF(G7605&lt;='State Zip Codes'!$Q$4,'State Zip Codes'!$Q$3,IF(G7605&lt;='State Zip Codes'!$R$4,'State Zip Codes'!$R$3,IF(G7605&lt;='State Zip Codes'!$S$4,'State Zip Codes'!$S$3,IF(G7605&lt;='State Zip Codes'!$T$4,'State Zip Codes'!$T$3,"OUT OF TERRITORY"))))),$U$3)</f>
        <v>Zone 5</v>
      </c>
    </row>
    <row r="7606" spans="1:8" x14ac:dyDescent="0.25">
      <c r="A7606" t="s">
        <v>374</v>
      </c>
      <c r="B7606">
        <v>44141</v>
      </c>
      <c r="C7606" t="str">
        <f t="shared" si="118"/>
        <v>44141</v>
      </c>
      <c r="D7606" t="s">
        <v>360</v>
      </c>
      <c r="E7606" t="s">
        <v>5029</v>
      </c>
      <c r="F7606" t="s">
        <v>5052</v>
      </c>
      <c r="G7606" s="144">
        <v>215.61580293</v>
      </c>
      <c r="H7606" t="str">
        <f>IF(VLOOKUP(A7606,$J$4:$K$19,2)="Y",IF(G7606&lt;='State Zip Codes'!$P$4,'State Zip Codes'!$P$3,IF(G7606&lt;='State Zip Codes'!$Q$4,'State Zip Codes'!$Q$3,IF(G7606&lt;='State Zip Codes'!$R$4,'State Zip Codes'!$R$3,IF(G7606&lt;='State Zip Codes'!$S$4,'State Zip Codes'!$S$3,IF(G7606&lt;='State Zip Codes'!$T$4,'State Zip Codes'!$T$3,"OUT OF TERRITORY"))))),$U$3)</f>
        <v>Zone 5</v>
      </c>
    </row>
    <row r="7607" spans="1:8" x14ac:dyDescent="0.25">
      <c r="A7607" t="s">
        <v>374</v>
      </c>
      <c r="B7607">
        <v>44224</v>
      </c>
      <c r="C7607" t="str">
        <f t="shared" si="118"/>
        <v>44224</v>
      </c>
      <c r="D7607" t="s">
        <v>360</v>
      </c>
      <c r="E7607" t="s">
        <v>459</v>
      </c>
      <c r="F7607" t="s">
        <v>5053</v>
      </c>
      <c r="G7607" s="144">
        <v>215.61580293</v>
      </c>
      <c r="H7607" t="str">
        <f>IF(VLOOKUP(A7607,$J$4:$K$19,2)="Y",IF(G7607&lt;='State Zip Codes'!$P$4,'State Zip Codes'!$P$3,IF(G7607&lt;='State Zip Codes'!$Q$4,'State Zip Codes'!$Q$3,IF(G7607&lt;='State Zip Codes'!$R$4,'State Zip Codes'!$R$3,IF(G7607&lt;='State Zip Codes'!$S$4,'State Zip Codes'!$S$3,IF(G7607&lt;='State Zip Codes'!$T$4,'State Zip Codes'!$T$3,"OUT OF TERRITORY"))))),$U$3)</f>
        <v>Zone 5</v>
      </c>
    </row>
    <row r="7608" spans="1:8" x14ac:dyDescent="0.25">
      <c r="A7608" t="s">
        <v>374</v>
      </c>
      <c r="B7608">
        <v>43943</v>
      </c>
      <c r="C7608" t="str">
        <f t="shared" si="118"/>
        <v>43943</v>
      </c>
      <c r="D7608" t="s">
        <v>360</v>
      </c>
      <c r="E7608" t="s">
        <v>388</v>
      </c>
      <c r="F7608" t="s">
        <v>5054</v>
      </c>
      <c r="G7608" s="144">
        <v>215.61580293</v>
      </c>
      <c r="H7608" t="str">
        <f>IF(VLOOKUP(A7608,$J$4:$K$19,2)="Y",IF(G7608&lt;='State Zip Codes'!$P$4,'State Zip Codes'!$P$3,IF(G7608&lt;='State Zip Codes'!$Q$4,'State Zip Codes'!$Q$3,IF(G7608&lt;='State Zip Codes'!$R$4,'State Zip Codes'!$R$3,IF(G7608&lt;='State Zip Codes'!$S$4,'State Zip Codes'!$S$3,IF(G7608&lt;='State Zip Codes'!$T$4,'State Zip Codes'!$T$3,"OUT OF TERRITORY"))))),$U$3)</f>
        <v>Zone 5</v>
      </c>
    </row>
    <row r="7609" spans="1:8" x14ac:dyDescent="0.25">
      <c r="A7609" t="s">
        <v>374</v>
      </c>
      <c r="B7609">
        <v>44651</v>
      </c>
      <c r="C7609" t="str">
        <f t="shared" si="118"/>
        <v>44651</v>
      </c>
      <c r="D7609" t="s">
        <v>360</v>
      </c>
      <c r="E7609" t="s">
        <v>1799</v>
      </c>
      <c r="F7609" t="s">
        <v>5055</v>
      </c>
      <c r="G7609" s="144">
        <v>216.23717411999999</v>
      </c>
      <c r="H7609" t="str">
        <f>IF(VLOOKUP(A7609,$J$4:$K$19,2)="Y",IF(G7609&lt;='State Zip Codes'!$P$4,'State Zip Codes'!$P$3,IF(G7609&lt;='State Zip Codes'!$Q$4,'State Zip Codes'!$Q$3,IF(G7609&lt;='State Zip Codes'!$R$4,'State Zip Codes'!$R$3,IF(G7609&lt;='State Zip Codes'!$S$4,'State Zip Codes'!$S$3,IF(G7609&lt;='State Zip Codes'!$T$4,'State Zip Codes'!$T$3,"OUT OF TERRITORY"))))),$U$3)</f>
        <v>Zone 5</v>
      </c>
    </row>
    <row r="7610" spans="1:8" x14ac:dyDescent="0.25">
      <c r="A7610" t="s">
        <v>374</v>
      </c>
      <c r="B7610">
        <v>44134</v>
      </c>
      <c r="C7610" t="str">
        <f t="shared" si="118"/>
        <v>44134</v>
      </c>
      <c r="D7610" t="s">
        <v>360</v>
      </c>
      <c r="E7610" t="s">
        <v>5029</v>
      </c>
      <c r="F7610" t="s">
        <v>3619</v>
      </c>
      <c r="G7610" s="144">
        <v>216.23717411999999</v>
      </c>
      <c r="H7610" t="str">
        <f>IF(VLOOKUP(A7610,$J$4:$K$19,2)="Y",IF(G7610&lt;='State Zip Codes'!$P$4,'State Zip Codes'!$P$3,IF(G7610&lt;='State Zip Codes'!$Q$4,'State Zip Codes'!$Q$3,IF(G7610&lt;='State Zip Codes'!$R$4,'State Zip Codes'!$R$3,IF(G7610&lt;='State Zip Codes'!$S$4,'State Zip Codes'!$S$3,IF(G7610&lt;='State Zip Codes'!$T$4,'State Zip Codes'!$T$3,"OUT OF TERRITORY"))))),$U$3)</f>
        <v>Zone 5</v>
      </c>
    </row>
    <row r="7611" spans="1:8" x14ac:dyDescent="0.25">
      <c r="A7611" t="s">
        <v>374</v>
      </c>
      <c r="B7611">
        <v>43963</v>
      </c>
      <c r="C7611" t="str">
        <f t="shared" si="118"/>
        <v>43963</v>
      </c>
      <c r="D7611" t="s">
        <v>360</v>
      </c>
      <c r="E7611" t="s">
        <v>388</v>
      </c>
      <c r="F7611" t="s">
        <v>5056</v>
      </c>
      <c r="G7611" s="144">
        <v>216.23717411999999</v>
      </c>
      <c r="H7611" t="str">
        <f>IF(VLOOKUP(A7611,$J$4:$K$19,2)="Y",IF(G7611&lt;='State Zip Codes'!$P$4,'State Zip Codes'!$P$3,IF(G7611&lt;='State Zip Codes'!$Q$4,'State Zip Codes'!$Q$3,IF(G7611&lt;='State Zip Codes'!$R$4,'State Zip Codes'!$R$3,IF(G7611&lt;='State Zip Codes'!$S$4,'State Zip Codes'!$S$3,IF(G7611&lt;='State Zip Codes'!$T$4,'State Zip Codes'!$T$3,"OUT OF TERRITORY"))))),$U$3)</f>
        <v>Zone 5</v>
      </c>
    </row>
    <row r="7612" spans="1:8" x14ac:dyDescent="0.25">
      <c r="A7612" t="s">
        <v>374</v>
      </c>
      <c r="B7612">
        <v>43908</v>
      </c>
      <c r="C7612" t="str">
        <f t="shared" si="118"/>
        <v>43908</v>
      </c>
      <c r="D7612" t="s">
        <v>360</v>
      </c>
      <c r="E7612" t="s">
        <v>388</v>
      </c>
      <c r="F7612" t="s">
        <v>5057</v>
      </c>
      <c r="G7612" s="144">
        <v>216.23717411999999</v>
      </c>
      <c r="H7612" t="str">
        <f>IF(VLOOKUP(A7612,$J$4:$K$19,2)="Y",IF(G7612&lt;='State Zip Codes'!$P$4,'State Zip Codes'!$P$3,IF(G7612&lt;='State Zip Codes'!$Q$4,'State Zip Codes'!$Q$3,IF(G7612&lt;='State Zip Codes'!$R$4,'State Zip Codes'!$R$3,IF(G7612&lt;='State Zip Codes'!$S$4,'State Zip Codes'!$S$3,IF(G7612&lt;='State Zip Codes'!$T$4,'State Zip Codes'!$T$3,"OUT OF TERRITORY"))))),$U$3)</f>
        <v>Zone 5</v>
      </c>
    </row>
    <row r="7613" spans="1:8" x14ac:dyDescent="0.25">
      <c r="A7613" t="s">
        <v>374</v>
      </c>
      <c r="B7613">
        <v>43910</v>
      </c>
      <c r="C7613" t="str">
        <f t="shared" si="118"/>
        <v>43910</v>
      </c>
      <c r="D7613" t="s">
        <v>360</v>
      </c>
      <c r="E7613" t="s">
        <v>388</v>
      </c>
      <c r="F7613" t="s">
        <v>1517</v>
      </c>
      <c r="G7613" s="144">
        <v>216.23717411999999</v>
      </c>
      <c r="H7613" t="str">
        <f>IF(VLOOKUP(A7613,$J$4:$K$19,2)="Y",IF(G7613&lt;='State Zip Codes'!$P$4,'State Zip Codes'!$P$3,IF(G7613&lt;='State Zip Codes'!$Q$4,'State Zip Codes'!$Q$3,IF(G7613&lt;='State Zip Codes'!$R$4,'State Zip Codes'!$R$3,IF(G7613&lt;='State Zip Codes'!$S$4,'State Zip Codes'!$S$3,IF(G7613&lt;='State Zip Codes'!$T$4,'State Zip Codes'!$T$3,"OUT OF TERRITORY"))))),$U$3)</f>
        <v>Zone 5</v>
      </c>
    </row>
    <row r="7614" spans="1:8" x14ac:dyDescent="0.25">
      <c r="A7614" t="s">
        <v>374</v>
      </c>
      <c r="B7614">
        <v>44111</v>
      </c>
      <c r="C7614" t="str">
        <f t="shared" si="118"/>
        <v>44111</v>
      </c>
      <c r="D7614" t="s">
        <v>360</v>
      </c>
      <c r="E7614" t="s">
        <v>5029</v>
      </c>
      <c r="F7614" t="s">
        <v>3619</v>
      </c>
      <c r="G7614" s="144">
        <v>216.85854530999998</v>
      </c>
      <c r="H7614" t="str">
        <f>IF(VLOOKUP(A7614,$J$4:$K$19,2)="Y",IF(G7614&lt;='State Zip Codes'!$P$4,'State Zip Codes'!$P$3,IF(G7614&lt;='State Zip Codes'!$Q$4,'State Zip Codes'!$Q$3,IF(G7614&lt;='State Zip Codes'!$R$4,'State Zip Codes'!$R$3,IF(G7614&lt;='State Zip Codes'!$S$4,'State Zip Codes'!$S$3,IF(G7614&lt;='State Zip Codes'!$T$4,'State Zip Codes'!$T$3,"OUT OF TERRITORY"))))),$U$3)</f>
        <v>Zone 5</v>
      </c>
    </row>
    <row r="7615" spans="1:8" x14ac:dyDescent="0.25">
      <c r="A7615" t="s">
        <v>374</v>
      </c>
      <c r="B7615">
        <v>44144</v>
      </c>
      <c r="C7615" t="str">
        <f t="shared" si="118"/>
        <v>44144</v>
      </c>
      <c r="D7615" t="s">
        <v>360</v>
      </c>
      <c r="E7615" t="s">
        <v>5029</v>
      </c>
      <c r="F7615" t="s">
        <v>3619</v>
      </c>
      <c r="G7615" s="144">
        <v>217.47991649999997</v>
      </c>
      <c r="H7615" t="str">
        <f>IF(VLOOKUP(A7615,$J$4:$K$19,2)="Y",IF(G7615&lt;='State Zip Codes'!$P$4,'State Zip Codes'!$P$3,IF(G7615&lt;='State Zip Codes'!$Q$4,'State Zip Codes'!$Q$3,IF(G7615&lt;='State Zip Codes'!$R$4,'State Zip Codes'!$R$3,IF(G7615&lt;='State Zip Codes'!$S$4,'State Zip Codes'!$S$3,IF(G7615&lt;='State Zip Codes'!$T$4,'State Zip Codes'!$T$3,"OUT OF TERRITORY"))))),$U$3)</f>
        <v>Zone 5</v>
      </c>
    </row>
    <row r="7616" spans="1:8" x14ac:dyDescent="0.25">
      <c r="A7616" t="s">
        <v>374</v>
      </c>
      <c r="B7616">
        <v>44107</v>
      </c>
      <c r="C7616" t="str">
        <f t="shared" si="118"/>
        <v>44107</v>
      </c>
      <c r="D7616" t="s">
        <v>360</v>
      </c>
      <c r="E7616" t="s">
        <v>5029</v>
      </c>
      <c r="F7616" t="s">
        <v>2124</v>
      </c>
      <c r="G7616" s="144">
        <v>218.10128768999999</v>
      </c>
      <c r="H7616" t="str">
        <f>IF(VLOOKUP(A7616,$J$4:$K$19,2)="Y",IF(G7616&lt;='State Zip Codes'!$P$4,'State Zip Codes'!$P$3,IF(G7616&lt;='State Zip Codes'!$Q$4,'State Zip Codes'!$Q$3,IF(G7616&lt;='State Zip Codes'!$R$4,'State Zip Codes'!$R$3,IF(G7616&lt;='State Zip Codes'!$S$4,'State Zip Codes'!$S$3,IF(G7616&lt;='State Zip Codes'!$T$4,'State Zip Codes'!$T$3,"OUT OF TERRITORY"))))),$U$3)</f>
        <v>Zone 5</v>
      </c>
    </row>
    <row r="7617" spans="1:8" x14ac:dyDescent="0.25">
      <c r="A7617" t="s">
        <v>374</v>
      </c>
      <c r="B7617">
        <v>44625</v>
      </c>
      <c r="C7617" t="str">
        <f t="shared" si="118"/>
        <v>44625</v>
      </c>
      <c r="D7617" t="s">
        <v>360</v>
      </c>
      <c r="E7617" t="s">
        <v>5058</v>
      </c>
      <c r="F7617" t="s">
        <v>5059</v>
      </c>
      <c r="G7617" s="144">
        <v>218.10128768999999</v>
      </c>
      <c r="H7617" t="str">
        <f>IF(VLOOKUP(A7617,$J$4:$K$19,2)="Y",IF(G7617&lt;='State Zip Codes'!$P$4,'State Zip Codes'!$P$3,IF(G7617&lt;='State Zip Codes'!$Q$4,'State Zip Codes'!$Q$3,IF(G7617&lt;='State Zip Codes'!$R$4,'State Zip Codes'!$R$3,IF(G7617&lt;='State Zip Codes'!$S$4,'State Zip Codes'!$S$3,IF(G7617&lt;='State Zip Codes'!$T$4,'State Zip Codes'!$T$3,"OUT OF TERRITORY"))))),$U$3)</f>
        <v>Zone 5</v>
      </c>
    </row>
    <row r="7618" spans="1:8" x14ac:dyDescent="0.25">
      <c r="A7618" t="s">
        <v>374</v>
      </c>
      <c r="B7618">
        <v>44634</v>
      </c>
      <c r="C7618" t="str">
        <f t="shared" si="118"/>
        <v>44634</v>
      </c>
      <c r="D7618" t="s">
        <v>360</v>
      </c>
      <c r="E7618" t="s">
        <v>5058</v>
      </c>
      <c r="F7618" t="s">
        <v>5060</v>
      </c>
      <c r="G7618" s="144">
        <v>218.10128768999999</v>
      </c>
      <c r="H7618" t="str">
        <f>IF(VLOOKUP(A7618,$J$4:$K$19,2)="Y",IF(G7618&lt;='State Zip Codes'!$P$4,'State Zip Codes'!$P$3,IF(G7618&lt;='State Zip Codes'!$Q$4,'State Zip Codes'!$Q$3,IF(G7618&lt;='State Zip Codes'!$R$4,'State Zip Codes'!$R$3,IF(G7618&lt;='State Zip Codes'!$S$4,'State Zip Codes'!$S$3,IF(G7618&lt;='State Zip Codes'!$T$4,'State Zip Codes'!$T$3,"OUT OF TERRITORY"))))),$U$3)</f>
        <v>Zone 5</v>
      </c>
    </row>
    <row r="7619" spans="1:8" x14ac:dyDescent="0.25">
      <c r="A7619" t="s">
        <v>374</v>
      </c>
      <c r="B7619">
        <v>44601</v>
      </c>
      <c r="C7619" t="str">
        <f t="shared" si="118"/>
        <v>44601</v>
      </c>
      <c r="D7619" t="s">
        <v>360</v>
      </c>
      <c r="E7619" t="s">
        <v>1825</v>
      </c>
      <c r="F7619" t="s">
        <v>5061</v>
      </c>
      <c r="G7619" s="144">
        <v>218.72265887999998</v>
      </c>
      <c r="H7619" t="str">
        <f>IF(VLOOKUP(A7619,$J$4:$K$19,2)="Y",IF(G7619&lt;='State Zip Codes'!$P$4,'State Zip Codes'!$P$3,IF(G7619&lt;='State Zip Codes'!$Q$4,'State Zip Codes'!$Q$3,IF(G7619&lt;='State Zip Codes'!$R$4,'State Zip Codes'!$R$3,IF(G7619&lt;='State Zip Codes'!$S$4,'State Zip Codes'!$S$3,IF(G7619&lt;='State Zip Codes'!$T$4,'State Zip Codes'!$T$3,"OUT OF TERRITORY"))))),$U$3)</f>
        <v>Zone 5</v>
      </c>
    </row>
    <row r="7620" spans="1:8" x14ac:dyDescent="0.25">
      <c r="A7620" t="s">
        <v>374</v>
      </c>
      <c r="B7620">
        <v>43944</v>
      </c>
      <c r="C7620" t="str">
        <f t="shared" si="118"/>
        <v>43944</v>
      </c>
      <c r="D7620" t="s">
        <v>360</v>
      </c>
      <c r="E7620" t="s">
        <v>388</v>
      </c>
      <c r="F7620" t="s">
        <v>1627</v>
      </c>
      <c r="G7620" s="144">
        <v>218.72265887999998</v>
      </c>
      <c r="H7620" t="str">
        <f>IF(VLOOKUP(A7620,$J$4:$K$19,2)="Y",IF(G7620&lt;='State Zip Codes'!$P$4,'State Zip Codes'!$P$3,IF(G7620&lt;='State Zip Codes'!$Q$4,'State Zip Codes'!$Q$3,IF(G7620&lt;='State Zip Codes'!$R$4,'State Zip Codes'!$R$3,IF(G7620&lt;='State Zip Codes'!$S$4,'State Zip Codes'!$S$3,IF(G7620&lt;='State Zip Codes'!$T$4,'State Zip Codes'!$T$3,"OUT OF TERRITORY"))))),$U$3)</f>
        <v>Zone 5</v>
      </c>
    </row>
    <row r="7621" spans="1:8" x14ac:dyDescent="0.25">
      <c r="A7621" t="s">
        <v>374</v>
      </c>
      <c r="B7621">
        <v>44236</v>
      </c>
      <c r="C7621" t="str">
        <f t="shared" ref="C7621:C7684" si="119">TRIM(CLEAN(B7621))</f>
        <v>44236</v>
      </c>
      <c r="D7621" t="s">
        <v>360</v>
      </c>
      <c r="E7621" t="s">
        <v>459</v>
      </c>
      <c r="F7621" t="s">
        <v>424</v>
      </c>
      <c r="G7621" s="144">
        <v>218.72265887999998</v>
      </c>
      <c r="H7621" t="str">
        <f>IF(VLOOKUP(A7621,$J$4:$K$19,2)="Y",IF(G7621&lt;='State Zip Codes'!$P$4,'State Zip Codes'!$P$3,IF(G7621&lt;='State Zip Codes'!$Q$4,'State Zip Codes'!$Q$3,IF(G7621&lt;='State Zip Codes'!$R$4,'State Zip Codes'!$R$3,IF(G7621&lt;='State Zip Codes'!$S$4,'State Zip Codes'!$S$3,IF(G7621&lt;='State Zip Codes'!$T$4,'State Zip Codes'!$T$3,"OUT OF TERRITORY"))))),$U$3)</f>
        <v>Zone 5</v>
      </c>
    </row>
    <row r="7622" spans="1:8" x14ac:dyDescent="0.25">
      <c r="A7622" t="s">
        <v>374</v>
      </c>
      <c r="B7622">
        <v>44242</v>
      </c>
      <c r="C7622" t="str">
        <f t="shared" si="119"/>
        <v>44242</v>
      </c>
      <c r="D7622" t="s">
        <v>360</v>
      </c>
      <c r="E7622" t="s">
        <v>2945</v>
      </c>
      <c r="F7622" t="s">
        <v>1847</v>
      </c>
      <c r="G7622" s="144">
        <v>218.72265887999998</v>
      </c>
      <c r="H7622" t="str">
        <f>IF(VLOOKUP(A7622,$J$4:$K$19,2)="Y",IF(G7622&lt;='State Zip Codes'!$P$4,'State Zip Codes'!$P$3,IF(G7622&lt;='State Zip Codes'!$Q$4,'State Zip Codes'!$Q$3,IF(G7622&lt;='State Zip Codes'!$R$4,'State Zip Codes'!$R$3,IF(G7622&lt;='State Zip Codes'!$S$4,'State Zip Codes'!$S$3,IF(G7622&lt;='State Zip Codes'!$T$4,'State Zip Codes'!$T$3,"OUT OF TERRITORY"))))),$U$3)</f>
        <v>Zone 5</v>
      </c>
    </row>
    <row r="7623" spans="1:8" x14ac:dyDescent="0.25">
      <c r="A7623" t="s">
        <v>374</v>
      </c>
      <c r="B7623">
        <v>44067</v>
      </c>
      <c r="C7623" t="str">
        <f t="shared" si="119"/>
        <v>44067</v>
      </c>
      <c r="D7623" t="s">
        <v>360</v>
      </c>
      <c r="E7623" t="s">
        <v>459</v>
      </c>
      <c r="F7623" t="s">
        <v>3580</v>
      </c>
      <c r="G7623" s="144">
        <v>218.72265887999998</v>
      </c>
      <c r="H7623" t="str">
        <f>IF(VLOOKUP(A7623,$J$4:$K$19,2)="Y",IF(G7623&lt;='State Zip Codes'!$P$4,'State Zip Codes'!$P$3,IF(G7623&lt;='State Zip Codes'!$Q$4,'State Zip Codes'!$Q$3,IF(G7623&lt;='State Zip Codes'!$R$4,'State Zip Codes'!$R$3,IF(G7623&lt;='State Zip Codes'!$S$4,'State Zip Codes'!$S$3,IF(G7623&lt;='State Zip Codes'!$T$4,'State Zip Codes'!$T$3,"OUT OF TERRITORY"))))),$U$3)</f>
        <v>Zone 5</v>
      </c>
    </row>
    <row r="7624" spans="1:8" x14ac:dyDescent="0.25">
      <c r="A7624" t="s">
        <v>374</v>
      </c>
      <c r="B7624">
        <v>44131</v>
      </c>
      <c r="C7624" t="str">
        <f t="shared" si="119"/>
        <v>44131</v>
      </c>
      <c r="D7624" t="s">
        <v>360</v>
      </c>
      <c r="E7624" t="s">
        <v>5029</v>
      </c>
      <c r="F7624" t="s">
        <v>3086</v>
      </c>
      <c r="G7624" s="144">
        <v>218.72265887999998</v>
      </c>
      <c r="H7624" t="str">
        <f>IF(VLOOKUP(A7624,$J$4:$K$19,2)="Y",IF(G7624&lt;='State Zip Codes'!$P$4,'State Zip Codes'!$P$3,IF(G7624&lt;='State Zip Codes'!$Q$4,'State Zip Codes'!$Q$3,IF(G7624&lt;='State Zip Codes'!$R$4,'State Zip Codes'!$R$3,IF(G7624&lt;='State Zip Codes'!$S$4,'State Zip Codes'!$S$3,IF(G7624&lt;='State Zip Codes'!$T$4,'State Zip Codes'!$T$3,"OUT OF TERRITORY"))))),$U$3)</f>
        <v>Zone 5</v>
      </c>
    </row>
    <row r="7625" spans="1:8" x14ac:dyDescent="0.25">
      <c r="A7625" t="s">
        <v>374</v>
      </c>
      <c r="B7625">
        <v>44240</v>
      </c>
      <c r="C7625" t="str">
        <f t="shared" si="119"/>
        <v>44240</v>
      </c>
      <c r="D7625" t="s">
        <v>360</v>
      </c>
      <c r="E7625" t="s">
        <v>2945</v>
      </c>
      <c r="F7625" t="s">
        <v>1847</v>
      </c>
      <c r="G7625" s="144">
        <v>219.34403006999997</v>
      </c>
      <c r="H7625" t="str">
        <f>IF(VLOOKUP(A7625,$J$4:$K$19,2)="Y",IF(G7625&lt;='State Zip Codes'!$P$4,'State Zip Codes'!$P$3,IF(G7625&lt;='State Zip Codes'!$Q$4,'State Zip Codes'!$Q$3,IF(G7625&lt;='State Zip Codes'!$R$4,'State Zip Codes'!$R$3,IF(G7625&lt;='State Zip Codes'!$S$4,'State Zip Codes'!$S$3,IF(G7625&lt;='State Zip Codes'!$T$4,'State Zip Codes'!$T$3,"OUT OF TERRITORY"))))),$U$3)</f>
        <v>Zone 5</v>
      </c>
    </row>
    <row r="7626" spans="1:8" x14ac:dyDescent="0.25">
      <c r="A7626" t="s">
        <v>374</v>
      </c>
      <c r="B7626">
        <v>44243</v>
      </c>
      <c r="C7626" t="str">
        <f t="shared" si="119"/>
        <v>44243</v>
      </c>
      <c r="D7626" t="s">
        <v>360</v>
      </c>
      <c r="E7626" t="s">
        <v>2945</v>
      </c>
      <c r="F7626" t="s">
        <v>1847</v>
      </c>
      <c r="G7626" s="144">
        <v>219.34403006999997</v>
      </c>
      <c r="H7626" t="str">
        <f>IF(VLOOKUP(A7626,$J$4:$K$19,2)="Y",IF(G7626&lt;='State Zip Codes'!$P$4,'State Zip Codes'!$P$3,IF(G7626&lt;='State Zip Codes'!$Q$4,'State Zip Codes'!$Q$3,IF(G7626&lt;='State Zip Codes'!$R$4,'State Zip Codes'!$R$3,IF(G7626&lt;='State Zip Codes'!$S$4,'State Zip Codes'!$S$3,IF(G7626&lt;='State Zip Codes'!$T$4,'State Zip Codes'!$T$3,"OUT OF TERRITORY"))))),$U$3)</f>
        <v>Zone 5</v>
      </c>
    </row>
    <row r="7627" spans="1:8" x14ac:dyDescent="0.25">
      <c r="A7627" t="s">
        <v>374</v>
      </c>
      <c r="B7627">
        <v>44237</v>
      </c>
      <c r="C7627" t="str">
        <f t="shared" si="119"/>
        <v>44237</v>
      </c>
      <c r="D7627" t="s">
        <v>360</v>
      </c>
      <c r="E7627" t="s">
        <v>459</v>
      </c>
      <c r="F7627" t="s">
        <v>424</v>
      </c>
      <c r="G7627" s="144">
        <v>219.34403006999997</v>
      </c>
      <c r="H7627" t="str">
        <f>IF(VLOOKUP(A7627,$J$4:$K$19,2)="Y",IF(G7627&lt;='State Zip Codes'!$P$4,'State Zip Codes'!$P$3,IF(G7627&lt;='State Zip Codes'!$Q$4,'State Zip Codes'!$Q$3,IF(G7627&lt;='State Zip Codes'!$R$4,'State Zip Codes'!$R$3,IF(G7627&lt;='State Zip Codes'!$S$4,'State Zip Codes'!$S$3,IF(G7627&lt;='State Zip Codes'!$T$4,'State Zip Codes'!$T$3,"OUT OF TERRITORY"))))),$U$3)</f>
        <v>Zone 5</v>
      </c>
    </row>
    <row r="7628" spans="1:8" x14ac:dyDescent="0.25">
      <c r="A7628" t="s">
        <v>374</v>
      </c>
      <c r="B7628">
        <v>44109</v>
      </c>
      <c r="C7628" t="str">
        <f t="shared" si="119"/>
        <v>44109</v>
      </c>
      <c r="D7628" t="s">
        <v>360</v>
      </c>
      <c r="E7628" t="s">
        <v>5029</v>
      </c>
      <c r="F7628" t="s">
        <v>3619</v>
      </c>
      <c r="G7628" s="144">
        <v>219.34403006999997</v>
      </c>
      <c r="H7628" t="str">
        <f>IF(VLOOKUP(A7628,$J$4:$K$19,2)="Y",IF(G7628&lt;='State Zip Codes'!$P$4,'State Zip Codes'!$P$3,IF(G7628&lt;='State Zip Codes'!$Q$4,'State Zip Codes'!$Q$3,IF(G7628&lt;='State Zip Codes'!$R$4,'State Zip Codes'!$R$3,IF(G7628&lt;='State Zip Codes'!$S$4,'State Zip Codes'!$S$3,IF(G7628&lt;='State Zip Codes'!$T$4,'State Zip Codes'!$T$3,"OUT OF TERRITORY"))))),$U$3)</f>
        <v>Zone 5</v>
      </c>
    </row>
    <row r="7629" spans="1:8" x14ac:dyDescent="0.25">
      <c r="A7629" t="s">
        <v>374</v>
      </c>
      <c r="B7629">
        <v>44125</v>
      </c>
      <c r="C7629" t="str">
        <f t="shared" si="119"/>
        <v>44125</v>
      </c>
      <c r="D7629" t="s">
        <v>360</v>
      </c>
      <c r="E7629" t="s">
        <v>5029</v>
      </c>
      <c r="F7629" t="s">
        <v>3619</v>
      </c>
      <c r="G7629" s="144">
        <v>219.96540125999999</v>
      </c>
      <c r="H7629" t="str">
        <f>IF(VLOOKUP(A7629,$J$4:$K$19,2)="Y",IF(G7629&lt;='State Zip Codes'!$P$4,'State Zip Codes'!$P$3,IF(G7629&lt;='State Zip Codes'!$Q$4,'State Zip Codes'!$Q$3,IF(G7629&lt;='State Zip Codes'!$R$4,'State Zip Codes'!$R$3,IF(G7629&lt;='State Zip Codes'!$S$4,'State Zip Codes'!$S$3,IF(G7629&lt;='State Zip Codes'!$T$4,'State Zip Codes'!$T$3,"OUT OF TERRITORY"))))),$U$3)</f>
        <v>Zone 5</v>
      </c>
    </row>
    <row r="7630" spans="1:8" x14ac:dyDescent="0.25">
      <c r="A7630" t="s">
        <v>374</v>
      </c>
      <c r="B7630">
        <v>44102</v>
      </c>
      <c r="C7630" t="str">
        <f t="shared" si="119"/>
        <v>44102</v>
      </c>
      <c r="D7630" t="s">
        <v>360</v>
      </c>
      <c r="E7630" t="s">
        <v>5029</v>
      </c>
      <c r="F7630" t="s">
        <v>3619</v>
      </c>
      <c r="G7630" s="144">
        <v>219.96540125999999</v>
      </c>
      <c r="H7630" t="str">
        <f>IF(VLOOKUP(A7630,$J$4:$K$19,2)="Y",IF(G7630&lt;='State Zip Codes'!$P$4,'State Zip Codes'!$P$3,IF(G7630&lt;='State Zip Codes'!$Q$4,'State Zip Codes'!$Q$3,IF(G7630&lt;='State Zip Codes'!$R$4,'State Zip Codes'!$R$3,IF(G7630&lt;='State Zip Codes'!$S$4,'State Zip Codes'!$S$3,IF(G7630&lt;='State Zip Codes'!$T$4,'State Zip Codes'!$T$3,"OUT OF TERRITORY"))))),$U$3)</f>
        <v>Zone 5</v>
      </c>
    </row>
    <row r="7631" spans="1:8" x14ac:dyDescent="0.25">
      <c r="A7631" t="s">
        <v>374</v>
      </c>
      <c r="B7631">
        <v>44427</v>
      </c>
      <c r="C7631" t="str">
        <f t="shared" si="119"/>
        <v>44427</v>
      </c>
      <c r="D7631" t="s">
        <v>360</v>
      </c>
      <c r="E7631" t="s">
        <v>5058</v>
      </c>
      <c r="F7631" t="s">
        <v>3861</v>
      </c>
      <c r="G7631" s="144">
        <v>219.96540125999999</v>
      </c>
      <c r="H7631" t="str">
        <f>IF(VLOOKUP(A7631,$J$4:$K$19,2)="Y",IF(G7631&lt;='State Zip Codes'!$P$4,'State Zip Codes'!$P$3,IF(G7631&lt;='State Zip Codes'!$Q$4,'State Zip Codes'!$Q$3,IF(G7631&lt;='State Zip Codes'!$R$4,'State Zip Codes'!$R$3,IF(G7631&lt;='State Zip Codes'!$S$4,'State Zip Codes'!$S$3,IF(G7631&lt;='State Zip Codes'!$T$4,'State Zip Codes'!$T$3,"OUT OF TERRITORY"))))),$U$3)</f>
        <v>Zone 5</v>
      </c>
    </row>
    <row r="7632" spans="1:8" x14ac:dyDescent="0.25">
      <c r="A7632" t="s">
        <v>374</v>
      </c>
      <c r="B7632">
        <v>43953</v>
      </c>
      <c r="C7632" t="str">
        <f t="shared" si="119"/>
        <v>43953</v>
      </c>
      <c r="D7632" t="s">
        <v>360</v>
      </c>
      <c r="E7632" t="s">
        <v>388</v>
      </c>
      <c r="F7632" t="s">
        <v>5062</v>
      </c>
      <c r="G7632" s="144">
        <v>220.58677244999998</v>
      </c>
      <c r="H7632" t="str">
        <f>IF(VLOOKUP(A7632,$J$4:$K$19,2)="Y",IF(G7632&lt;='State Zip Codes'!$P$4,'State Zip Codes'!$P$3,IF(G7632&lt;='State Zip Codes'!$Q$4,'State Zip Codes'!$Q$3,IF(G7632&lt;='State Zip Codes'!$R$4,'State Zip Codes'!$R$3,IF(G7632&lt;='State Zip Codes'!$S$4,'State Zip Codes'!$S$3,IF(G7632&lt;='State Zip Codes'!$T$4,'State Zip Codes'!$T$3,"OUT OF TERRITORY"))))),$U$3)</f>
        <v>Zone 5</v>
      </c>
    </row>
    <row r="7633" spans="1:8" x14ac:dyDescent="0.25">
      <c r="A7633" t="s">
        <v>374</v>
      </c>
      <c r="B7633">
        <v>43938</v>
      </c>
      <c r="C7633" t="str">
        <f t="shared" si="119"/>
        <v>43938</v>
      </c>
      <c r="D7633" t="s">
        <v>360</v>
      </c>
      <c r="E7633" t="s">
        <v>388</v>
      </c>
      <c r="F7633" t="s">
        <v>5063</v>
      </c>
      <c r="G7633" s="144">
        <v>220.58677244999998</v>
      </c>
      <c r="H7633" t="str">
        <f>IF(VLOOKUP(A7633,$J$4:$K$19,2)="Y",IF(G7633&lt;='State Zip Codes'!$P$4,'State Zip Codes'!$P$3,IF(G7633&lt;='State Zip Codes'!$Q$4,'State Zip Codes'!$Q$3,IF(G7633&lt;='State Zip Codes'!$R$4,'State Zip Codes'!$R$3,IF(G7633&lt;='State Zip Codes'!$S$4,'State Zip Codes'!$S$3,IF(G7633&lt;='State Zip Codes'!$T$4,'State Zip Codes'!$T$3,"OUT OF TERRITORY"))))),$U$3)</f>
        <v>Zone 5</v>
      </c>
    </row>
    <row r="7634" spans="1:8" x14ac:dyDescent="0.25">
      <c r="A7634" t="s">
        <v>374</v>
      </c>
      <c r="B7634">
        <v>44056</v>
      </c>
      <c r="C7634" t="str">
        <f t="shared" si="119"/>
        <v>44056</v>
      </c>
      <c r="D7634" t="s">
        <v>360</v>
      </c>
      <c r="E7634" t="s">
        <v>459</v>
      </c>
      <c r="F7634" t="s">
        <v>2404</v>
      </c>
      <c r="G7634" s="144">
        <v>220.58677244999998</v>
      </c>
      <c r="H7634" t="str">
        <f>IF(VLOOKUP(A7634,$J$4:$K$19,2)="Y",IF(G7634&lt;='State Zip Codes'!$P$4,'State Zip Codes'!$P$3,IF(G7634&lt;='State Zip Codes'!$Q$4,'State Zip Codes'!$Q$3,IF(G7634&lt;='State Zip Codes'!$R$4,'State Zip Codes'!$R$3,IF(G7634&lt;='State Zip Codes'!$S$4,'State Zip Codes'!$S$3,IF(G7634&lt;='State Zip Codes'!$T$4,'State Zip Codes'!$T$3,"OUT OF TERRITORY"))))),$U$3)</f>
        <v>Zone 5</v>
      </c>
    </row>
    <row r="7635" spans="1:8" x14ac:dyDescent="0.25">
      <c r="A7635" t="s">
        <v>374</v>
      </c>
      <c r="B7635">
        <v>43945</v>
      </c>
      <c r="C7635" t="str">
        <f t="shared" si="119"/>
        <v>43945</v>
      </c>
      <c r="D7635" t="s">
        <v>360</v>
      </c>
      <c r="E7635" t="s">
        <v>5058</v>
      </c>
      <c r="F7635" t="s">
        <v>5064</v>
      </c>
      <c r="G7635" s="144">
        <v>221.20814363999997</v>
      </c>
      <c r="H7635" t="str">
        <f>IF(VLOOKUP(A7635,$J$4:$K$19,2)="Y",IF(G7635&lt;='State Zip Codes'!$P$4,'State Zip Codes'!$P$3,IF(G7635&lt;='State Zip Codes'!$Q$4,'State Zip Codes'!$Q$3,IF(G7635&lt;='State Zip Codes'!$R$4,'State Zip Codes'!$R$3,IF(G7635&lt;='State Zip Codes'!$S$4,'State Zip Codes'!$S$3,IF(G7635&lt;='State Zip Codes'!$T$4,'State Zip Codes'!$T$3,"OUT OF TERRITORY"))))),$U$3)</f>
        <v>Zone 5</v>
      </c>
    </row>
    <row r="7636" spans="1:8" x14ac:dyDescent="0.25">
      <c r="A7636" t="s">
        <v>374</v>
      </c>
      <c r="B7636">
        <v>43913</v>
      </c>
      <c r="C7636" t="str">
        <f t="shared" si="119"/>
        <v>43913</v>
      </c>
      <c r="D7636" t="s">
        <v>360</v>
      </c>
      <c r="E7636" t="s">
        <v>388</v>
      </c>
      <c r="F7636" t="s">
        <v>5065</v>
      </c>
      <c r="G7636" s="144">
        <v>221.20814363999997</v>
      </c>
      <c r="H7636" t="str">
        <f>IF(VLOOKUP(A7636,$J$4:$K$19,2)="Y",IF(G7636&lt;='State Zip Codes'!$P$4,'State Zip Codes'!$P$3,IF(G7636&lt;='State Zip Codes'!$Q$4,'State Zip Codes'!$Q$3,IF(G7636&lt;='State Zip Codes'!$R$4,'State Zip Codes'!$R$3,IF(G7636&lt;='State Zip Codes'!$S$4,'State Zip Codes'!$S$3,IF(G7636&lt;='State Zip Codes'!$T$4,'State Zip Codes'!$T$3,"OUT OF TERRITORY"))))),$U$3)</f>
        <v>Zone 5</v>
      </c>
    </row>
    <row r="7637" spans="1:8" x14ac:dyDescent="0.25">
      <c r="A7637" t="s">
        <v>374</v>
      </c>
      <c r="B7637">
        <v>44201</v>
      </c>
      <c r="C7637" t="str">
        <f t="shared" si="119"/>
        <v>44201</v>
      </c>
      <c r="D7637" t="s">
        <v>360</v>
      </c>
      <c r="E7637" t="s">
        <v>2945</v>
      </c>
      <c r="F7637" t="s">
        <v>3680</v>
      </c>
      <c r="G7637" s="144">
        <v>221.20814363999997</v>
      </c>
      <c r="H7637" t="str">
        <f>IF(VLOOKUP(A7637,$J$4:$K$19,2)="Y",IF(G7637&lt;='State Zip Codes'!$P$4,'State Zip Codes'!$P$3,IF(G7637&lt;='State Zip Codes'!$Q$4,'State Zip Codes'!$Q$3,IF(G7637&lt;='State Zip Codes'!$R$4,'State Zip Codes'!$R$3,IF(G7637&lt;='State Zip Codes'!$S$4,'State Zip Codes'!$S$3,IF(G7637&lt;='State Zip Codes'!$T$4,'State Zip Codes'!$T$3,"OUT OF TERRITORY"))))),$U$3)</f>
        <v>Zone 5</v>
      </c>
    </row>
    <row r="7638" spans="1:8" x14ac:dyDescent="0.25">
      <c r="A7638" t="s">
        <v>374</v>
      </c>
      <c r="B7638">
        <v>44113</v>
      </c>
      <c r="C7638" t="str">
        <f t="shared" si="119"/>
        <v>44113</v>
      </c>
      <c r="D7638" t="s">
        <v>360</v>
      </c>
      <c r="E7638" t="s">
        <v>5029</v>
      </c>
      <c r="F7638" t="s">
        <v>3619</v>
      </c>
      <c r="G7638" s="144">
        <v>221.82951482999999</v>
      </c>
      <c r="H7638" t="str">
        <f>IF(VLOOKUP(A7638,$J$4:$K$19,2)="Y",IF(G7638&lt;='State Zip Codes'!$P$4,'State Zip Codes'!$P$3,IF(G7638&lt;='State Zip Codes'!$Q$4,'State Zip Codes'!$Q$3,IF(G7638&lt;='State Zip Codes'!$R$4,'State Zip Codes'!$R$3,IF(G7638&lt;='State Zip Codes'!$S$4,'State Zip Codes'!$S$3,IF(G7638&lt;='State Zip Codes'!$T$4,'State Zip Codes'!$T$3,"OUT OF TERRITORY"))))),$U$3)</f>
        <v>Zone 5</v>
      </c>
    </row>
    <row r="7639" spans="1:8" x14ac:dyDescent="0.25">
      <c r="A7639" t="s">
        <v>374</v>
      </c>
      <c r="B7639">
        <v>44105</v>
      </c>
      <c r="C7639" t="str">
        <f t="shared" si="119"/>
        <v>44105</v>
      </c>
      <c r="D7639" t="s">
        <v>360</v>
      </c>
      <c r="E7639" t="s">
        <v>5029</v>
      </c>
      <c r="F7639" t="s">
        <v>3619</v>
      </c>
      <c r="G7639" s="144">
        <v>221.82951482999999</v>
      </c>
      <c r="H7639" t="str">
        <f>IF(VLOOKUP(A7639,$J$4:$K$19,2)="Y",IF(G7639&lt;='State Zip Codes'!$P$4,'State Zip Codes'!$P$3,IF(G7639&lt;='State Zip Codes'!$Q$4,'State Zip Codes'!$Q$3,IF(G7639&lt;='State Zip Codes'!$R$4,'State Zip Codes'!$R$3,IF(G7639&lt;='State Zip Codes'!$S$4,'State Zip Codes'!$S$3,IF(G7639&lt;='State Zip Codes'!$T$4,'State Zip Codes'!$T$3,"OUT OF TERRITORY"))))),$U$3)</f>
        <v>Zone 5</v>
      </c>
    </row>
    <row r="7640" spans="1:8" x14ac:dyDescent="0.25">
      <c r="A7640" t="s">
        <v>374</v>
      </c>
      <c r="B7640">
        <v>44188</v>
      </c>
      <c r="C7640" t="str">
        <f t="shared" si="119"/>
        <v>44188</v>
      </c>
      <c r="D7640" t="s">
        <v>360</v>
      </c>
      <c r="E7640" t="s">
        <v>5029</v>
      </c>
      <c r="F7640" t="s">
        <v>3619</v>
      </c>
      <c r="G7640" s="144">
        <v>222.45088601999998</v>
      </c>
      <c r="H7640" t="str">
        <f>IF(VLOOKUP(A7640,$J$4:$K$19,2)="Y",IF(G7640&lt;='State Zip Codes'!$P$4,'State Zip Codes'!$P$3,IF(G7640&lt;='State Zip Codes'!$Q$4,'State Zip Codes'!$Q$3,IF(G7640&lt;='State Zip Codes'!$R$4,'State Zip Codes'!$R$3,IF(G7640&lt;='State Zip Codes'!$S$4,'State Zip Codes'!$S$3,IF(G7640&lt;='State Zip Codes'!$T$4,'State Zip Codes'!$T$3,"OUT OF TERRITORY"))))),$U$3)</f>
        <v>Zone 5</v>
      </c>
    </row>
    <row r="7641" spans="1:8" x14ac:dyDescent="0.25">
      <c r="A7641" t="s">
        <v>374</v>
      </c>
      <c r="B7641">
        <v>44190</v>
      </c>
      <c r="C7641" t="str">
        <f t="shared" si="119"/>
        <v>44190</v>
      </c>
      <c r="D7641" t="s">
        <v>360</v>
      </c>
      <c r="E7641" t="s">
        <v>5029</v>
      </c>
      <c r="F7641" t="s">
        <v>3619</v>
      </c>
      <c r="G7641" s="144">
        <v>222.45088601999998</v>
      </c>
      <c r="H7641" t="str">
        <f>IF(VLOOKUP(A7641,$J$4:$K$19,2)="Y",IF(G7641&lt;='State Zip Codes'!$P$4,'State Zip Codes'!$P$3,IF(G7641&lt;='State Zip Codes'!$Q$4,'State Zip Codes'!$Q$3,IF(G7641&lt;='State Zip Codes'!$R$4,'State Zip Codes'!$R$3,IF(G7641&lt;='State Zip Codes'!$S$4,'State Zip Codes'!$S$3,IF(G7641&lt;='State Zip Codes'!$T$4,'State Zip Codes'!$T$3,"OUT OF TERRITORY"))))),$U$3)</f>
        <v>Zone 5</v>
      </c>
    </row>
    <row r="7642" spans="1:8" x14ac:dyDescent="0.25">
      <c r="A7642" t="s">
        <v>374</v>
      </c>
      <c r="B7642">
        <v>44191</v>
      </c>
      <c r="C7642" t="str">
        <f t="shared" si="119"/>
        <v>44191</v>
      </c>
      <c r="D7642" t="s">
        <v>360</v>
      </c>
      <c r="E7642" t="s">
        <v>5029</v>
      </c>
      <c r="F7642" t="s">
        <v>3619</v>
      </c>
      <c r="G7642" s="144">
        <v>222.45088601999998</v>
      </c>
      <c r="H7642" t="str">
        <f>IF(VLOOKUP(A7642,$J$4:$K$19,2)="Y",IF(G7642&lt;='State Zip Codes'!$P$4,'State Zip Codes'!$P$3,IF(G7642&lt;='State Zip Codes'!$Q$4,'State Zip Codes'!$Q$3,IF(G7642&lt;='State Zip Codes'!$R$4,'State Zip Codes'!$R$3,IF(G7642&lt;='State Zip Codes'!$S$4,'State Zip Codes'!$S$3,IF(G7642&lt;='State Zip Codes'!$T$4,'State Zip Codes'!$T$3,"OUT OF TERRITORY"))))),$U$3)</f>
        <v>Zone 5</v>
      </c>
    </row>
    <row r="7643" spans="1:8" x14ac:dyDescent="0.25">
      <c r="A7643" t="s">
        <v>374</v>
      </c>
      <c r="B7643">
        <v>44192</v>
      </c>
      <c r="C7643" t="str">
        <f t="shared" si="119"/>
        <v>44192</v>
      </c>
      <c r="D7643" t="s">
        <v>360</v>
      </c>
      <c r="E7643" t="s">
        <v>5029</v>
      </c>
      <c r="F7643" t="s">
        <v>3619</v>
      </c>
      <c r="G7643" s="144">
        <v>222.45088601999998</v>
      </c>
      <c r="H7643" t="str">
        <f>IF(VLOOKUP(A7643,$J$4:$K$19,2)="Y",IF(G7643&lt;='State Zip Codes'!$P$4,'State Zip Codes'!$P$3,IF(G7643&lt;='State Zip Codes'!$Q$4,'State Zip Codes'!$Q$3,IF(G7643&lt;='State Zip Codes'!$R$4,'State Zip Codes'!$R$3,IF(G7643&lt;='State Zip Codes'!$S$4,'State Zip Codes'!$S$3,IF(G7643&lt;='State Zip Codes'!$T$4,'State Zip Codes'!$T$3,"OUT OF TERRITORY"))))),$U$3)</f>
        <v>Zone 5</v>
      </c>
    </row>
    <row r="7644" spans="1:8" x14ac:dyDescent="0.25">
      <c r="A7644" t="s">
        <v>374</v>
      </c>
      <c r="B7644">
        <v>44193</v>
      </c>
      <c r="C7644" t="str">
        <f t="shared" si="119"/>
        <v>44193</v>
      </c>
      <c r="D7644" t="s">
        <v>360</v>
      </c>
      <c r="E7644" t="s">
        <v>5029</v>
      </c>
      <c r="F7644" t="s">
        <v>3619</v>
      </c>
      <c r="G7644" s="144">
        <v>222.45088601999998</v>
      </c>
      <c r="H7644" t="str">
        <f>IF(VLOOKUP(A7644,$J$4:$K$19,2)="Y",IF(G7644&lt;='State Zip Codes'!$P$4,'State Zip Codes'!$P$3,IF(G7644&lt;='State Zip Codes'!$Q$4,'State Zip Codes'!$Q$3,IF(G7644&lt;='State Zip Codes'!$R$4,'State Zip Codes'!$R$3,IF(G7644&lt;='State Zip Codes'!$S$4,'State Zip Codes'!$S$3,IF(G7644&lt;='State Zip Codes'!$T$4,'State Zip Codes'!$T$3,"OUT OF TERRITORY"))))),$U$3)</f>
        <v>Zone 5</v>
      </c>
    </row>
    <row r="7645" spans="1:8" x14ac:dyDescent="0.25">
      <c r="A7645" t="s">
        <v>374</v>
      </c>
      <c r="B7645">
        <v>44194</v>
      </c>
      <c r="C7645" t="str">
        <f t="shared" si="119"/>
        <v>44194</v>
      </c>
      <c r="D7645" t="s">
        <v>360</v>
      </c>
      <c r="E7645" t="s">
        <v>5029</v>
      </c>
      <c r="F7645" t="s">
        <v>3619</v>
      </c>
      <c r="G7645" s="144">
        <v>222.45088601999998</v>
      </c>
      <c r="H7645" t="str">
        <f>IF(VLOOKUP(A7645,$J$4:$K$19,2)="Y",IF(G7645&lt;='State Zip Codes'!$P$4,'State Zip Codes'!$P$3,IF(G7645&lt;='State Zip Codes'!$Q$4,'State Zip Codes'!$Q$3,IF(G7645&lt;='State Zip Codes'!$R$4,'State Zip Codes'!$R$3,IF(G7645&lt;='State Zip Codes'!$S$4,'State Zip Codes'!$S$3,IF(G7645&lt;='State Zip Codes'!$T$4,'State Zip Codes'!$T$3,"OUT OF TERRITORY"))))),$U$3)</f>
        <v>Zone 5</v>
      </c>
    </row>
    <row r="7646" spans="1:8" x14ac:dyDescent="0.25">
      <c r="A7646" t="s">
        <v>374</v>
      </c>
      <c r="B7646">
        <v>44195</v>
      </c>
      <c r="C7646" t="str">
        <f t="shared" si="119"/>
        <v>44195</v>
      </c>
      <c r="D7646" t="s">
        <v>360</v>
      </c>
      <c r="E7646" t="s">
        <v>5029</v>
      </c>
      <c r="F7646" t="s">
        <v>3619</v>
      </c>
      <c r="G7646" s="144">
        <v>222.45088601999998</v>
      </c>
      <c r="H7646" t="str">
        <f>IF(VLOOKUP(A7646,$J$4:$K$19,2)="Y",IF(G7646&lt;='State Zip Codes'!$P$4,'State Zip Codes'!$P$3,IF(G7646&lt;='State Zip Codes'!$Q$4,'State Zip Codes'!$Q$3,IF(G7646&lt;='State Zip Codes'!$R$4,'State Zip Codes'!$R$3,IF(G7646&lt;='State Zip Codes'!$S$4,'State Zip Codes'!$S$3,IF(G7646&lt;='State Zip Codes'!$T$4,'State Zip Codes'!$T$3,"OUT OF TERRITORY"))))),$U$3)</f>
        <v>Zone 5</v>
      </c>
    </row>
    <row r="7647" spans="1:8" x14ac:dyDescent="0.25">
      <c r="A7647" t="s">
        <v>374</v>
      </c>
      <c r="B7647">
        <v>44197</v>
      </c>
      <c r="C7647" t="str">
        <f t="shared" si="119"/>
        <v>44197</v>
      </c>
      <c r="D7647" t="s">
        <v>360</v>
      </c>
      <c r="E7647" t="s">
        <v>5029</v>
      </c>
      <c r="F7647" t="s">
        <v>3619</v>
      </c>
      <c r="G7647" s="144">
        <v>222.45088601999998</v>
      </c>
      <c r="H7647" t="str">
        <f>IF(VLOOKUP(A7647,$J$4:$K$19,2)="Y",IF(G7647&lt;='State Zip Codes'!$P$4,'State Zip Codes'!$P$3,IF(G7647&lt;='State Zip Codes'!$Q$4,'State Zip Codes'!$Q$3,IF(G7647&lt;='State Zip Codes'!$R$4,'State Zip Codes'!$R$3,IF(G7647&lt;='State Zip Codes'!$S$4,'State Zip Codes'!$S$3,IF(G7647&lt;='State Zip Codes'!$T$4,'State Zip Codes'!$T$3,"OUT OF TERRITORY"))))),$U$3)</f>
        <v>Zone 5</v>
      </c>
    </row>
    <row r="7648" spans="1:8" x14ac:dyDescent="0.25">
      <c r="A7648" t="s">
        <v>374</v>
      </c>
      <c r="B7648">
        <v>44198</v>
      </c>
      <c r="C7648" t="str">
        <f t="shared" si="119"/>
        <v>44198</v>
      </c>
      <c r="D7648" t="s">
        <v>360</v>
      </c>
      <c r="E7648" t="s">
        <v>5029</v>
      </c>
      <c r="F7648" t="s">
        <v>3619</v>
      </c>
      <c r="G7648" s="144">
        <v>222.45088601999998</v>
      </c>
      <c r="H7648" t="str">
        <f>IF(VLOOKUP(A7648,$J$4:$K$19,2)="Y",IF(G7648&lt;='State Zip Codes'!$P$4,'State Zip Codes'!$P$3,IF(G7648&lt;='State Zip Codes'!$Q$4,'State Zip Codes'!$Q$3,IF(G7648&lt;='State Zip Codes'!$R$4,'State Zip Codes'!$R$3,IF(G7648&lt;='State Zip Codes'!$S$4,'State Zip Codes'!$S$3,IF(G7648&lt;='State Zip Codes'!$T$4,'State Zip Codes'!$T$3,"OUT OF TERRITORY"))))),$U$3)</f>
        <v>Zone 5</v>
      </c>
    </row>
    <row r="7649" spans="1:8" x14ac:dyDescent="0.25">
      <c r="A7649" t="s">
        <v>374</v>
      </c>
      <c r="B7649">
        <v>44199</v>
      </c>
      <c r="C7649" t="str">
        <f t="shared" si="119"/>
        <v>44199</v>
      </c>
      <c r="D7649" t="s">
        <v>360</v>
      </c>
      <c r="E7649" t="s">
        <v>5029</v>
      </c>
      <c r="F7649" t="s">
        <v>3619</v>
      </c>
      <c r="G7649" s="144">
        <v>222.45088601999998</v>
      </c>
      <c r="H7649" t="str">
        <f>IF(VLOOKUP(A7649,$J$4:$K$19,2)="Y",IF(G7649&lt;='State Zip Codes'!$P$4,'State Zip Codes'!$P$3,IF(G7649&lt;='State Zip Codes'!$Q$4,'State Zip Codes'!$Q$3,IF(G7649&lt;='State Zip Codes'!$R$4,'State Zip Codes'!$R$3,IF(G7649&lt;='State Zip Codes'!$S$4,'State Zip Codes'!$S$3,IF(G7649&lt;='State Zip Codes'!$T$4,'State Zip Codes'!$T$3,"OUT OF TERRITORY"))))),$U$3)</f>
        <v>Zone 5</v>
      </c>
    </row>
    <row r="7650" spans="1:8" x14ac:dyDescent="0.25">
      <c r="A7650" t="s">
        <v>374</v>
      </c>
      <c r="B7650">
        <v>44115</v>
      </c>
      <c r="C7650" t="str">
        <f t="shared" si="119"/>
        <v>44115</v>
      </c>
      <c r="D7650" t="s">
        <v>360</v>
      </c>
      <c r="E7650" t="s">
        <v>5029</v>
      </c>
      <c r="F7650" t="s">
        <v>3619</v>
      </c>
      <c r="G7650" s="144">
        <v>222.45088601999998</v>
      </c>
      <c r="H7650" t="str">
        <f>IF(VLOOKUP(A7650,$J$4:$K$19,2)="Y",IF(G7650&lt;='State Zip Codes'!$P$4,'State Zip Codes'!$P$3,IF(G7650&lt;='State Zip Codes'!$Q$4,'State Zip Codes'!$Q$3,IF(G7650&lt;='State Zip Codes'!$R$4,'State Zip Codes'!$R$3,IF(G7650&lt;='State Zip Codes'!$S$4,'State Zip Codes'!$S$3,IF(G7650&lt;='State Zip Codes'!$T$4,'State Zip Codes'!$T$3,"OUT OF TERRITORY"))))),$U$3)</f>
        <v>Zone 5</v>
      </c>
    </row>
    <row r="7651" spans="1:8" x14ac:dyDescent="0.25">
      <c r="A7651" t="s">
        <v>374</v>
      </c>
      <c r="B7651">
        <v>43932</v>
      </c>
      <c r="C7651" t="str">
        <f t="shared" si="119"/>
        <v>43932</v>
      </c>
      <c r="D7651" t="s">
        <v>360</v>
      </c>
      <c r="E7651" t="s">
        <v>388</v>
      </c>
      <c r="F7651" t="s">
        <v>5066</v>
      </c>
      <c r="G7651" s="144">
        <v>222.45088601999998</v>
      </c>
      <c r="H7651" t="str">
        <f>IF(VLOOKUP(A7651,$J$4:$K$19,2)="Y",IF(G7651&lt;='State Zip Codes'!$P$4,'State Zip Codes'!$P$3,IF(G7651&lt;='State Zip Codes'!$Q$4,'State Zip Codes'!$Q$3,IF(G7651&lt;='State Zip Codes'!$R$4,'State Zip Codes'!$R$3,IF(G7651&lt;='State Zip Codes'!$S$4,'State Zip Codes'!$S$3,IF(G7651&lt;='State Zip Codes'!$T$4,'State Zip Codes'!$T$3,"OUT OF TERRITORY"))))),$U$3)</f>
        <v>Zone 5</v>
      </c>
    </row>
    <row r="7652" spans="1:8" x14ac:dyDescent="0.25">
      <c r="A7652" t="s">
        <v>374</v>
      </c>
      <c r="B7652">
        <v>43930</v>
      </c>
      <c r="C7652" t="str">
        <f t="shared" si="119"/>
        <v>43930</v>
      </c>
      <c r="D7652" t="s">
        <v>360</v>
      </c>
      <c r="E7652" t="s">
        <v>388</v>
      </c>
      <c r="F7652" t="s">
        <v>5067</v>
      </c>
      <c r="G7652" s="144">
        <v>222.45088601999998</v>
      </c>
      <c r="H7652" t="str">
        <f>IF(VLOOKUP(A7652,$J$4:$K$19,2)="Y",IF(G7652&lt;='State Zip Codes'!$P$4,'State Zip Codes'!$P$3,IF(G7652&lt;='State Zip Codes'!$Q$4,'State Zip Codes'!$Q$3,IF(G7652&lt;='State Zip Codes'!$R$4,'State Zip Codes'!$R$3,IF(G7652&lt;='State Zip Codes'!$S$4,'State Zip Codes'!$S$3,IF(G7652&lt;='State Zip Codes'!$T$4,'State Zip Codes'!$T$3,"OUT OF TERRITORY"))))),$U$3)</f>
        <v>Zone 5</v>
      </c>
    </row>
    <row r="7653" spans="1:8" x14ac:dyDescent="0.25">
      <c r="A7653" t="s">
        <v>374</v>
      </c>
      <c r="B7653">
        <v>43952</v>
      </c>
      <c r="C7653" t="str">
        <f t="shared" si="119"/>
        <v>43952</v>
      </c>
      <c r="D7653" t="s">
        <v>360</v>
      </c>
      <c r="E7653" t="s">
        <v>388</v>
      </c>
      <c r="F7653" t="s">
        <v>5062</v>
      </c>
      <c r="G7653" s="144">
        <v>222.45088601999998</v>
      </c>
      <c r="H7653" t="str">
        <f>IF(VLOOKUP(A7653,$J$4:$K$19,2)="Y",IF(G7653&lt;='State Zip Codes'!$P$4,'State Zip Codes'!$P$3,IF(G7653&lt;='State Zip Codes'!$Q$4,'State Zip Codes'!$Q$3,IF(G7653&lt;='State Zip Codes'!$R$4,'State Zip Codes'!$R$3,IF(G7653&lt;='State Zip Codes'!$S$4,'State Zip Codes'!$S$3,IF(G7653&lt;='State Zip Codes'!$T$4,'State Zip Codes'!$T$3,"OUT OF TERRITORY"))))),$U$3)</f>
        <v>Zone 5</v>
      </c>
    </row>
    <row r="7654" spans="1:8" x14ac:dyDescent="0.25">
      <c r="A7654" t="s">
        <v>374</v>
      </c>
      <c r="B7654">
        <v>44146</v>
      </c>
      <c r="C7654" t="str">
        <f t="shared" si="119"/>
        <v>44146</v>
      </c>
      <c r="D7654" t="s">
        <v>360</v>
      </c>
      <c r="E7654" t="s">
        <v>5029</v>
      </c>
      <c r="F7654" t="s">
        <v>2659</v>
      </c>
      <c r="G7654" s="144">
        <v>222.45088601999998</v>
      </c>
      <c r="H7654" t="str">
        <f>IF(VLOOKUP(A7654,$J$4:$K$19,2)="Y",IF(G7654&lt;='State Zip Codes'!$P$4,'State Zip Codes'!$P$3,IF(G7654&lt;='State Zip Codes'!$Q$4,'State Zip Codes'!$Q$3,IF(G7654&lt;='State Zip Codes'!$R$4,'State Zip Codes'!$R$3,IF(G7654&lt;='State Zip Codes'!$S$4,'State Zip Codes'!$S$3,IF(G7654&lt;='State Zip Codes'!$T$4,'State Zip Codes'!$T$3,"OUT OF TERRITORY"))))),$U$3)</f>
        <v>Zone 5</v>
      </c>
    </row>
    <row r="7655" spans="1:8" x14ac:dyDescent="0.25">
      <c r="A7655" t="s">
        <v>374</v>
      </c>
      <c r="B7655">
        <v>44137</v>
      </c>
      <c r="C7655" t="str">
        <f t="shared" si="119"/>
        <v>44137</v>
      </c>
      <c r="D7655" t="s">
        <v>360</v>
      </c>
      <c r="E7655" t="s">
        <v>5029</v>
      </c>
      <c r="F7655" t="s">
        <v>5068</v>
      </c>
      <c r="G7655" s="144">
        <v>222.45088601999998</v>
      </c>
      <c r="H7655" t="str">
        <f>IF(VLOOKUP(A7655,$J$4:$K$19,2)="Y",IF(G7655&lt;='State Zip Codes'!$P$4,'State Zip Codes'!$P$3,IF(G7655&lt;='State Zip Codes'!$Q$4,'State Zip Codes'!$Q$3,IF(G7655&lt;='State Zip Codes'!$R$4,'State Zip Codes'!$R$3,IF(G7655&lt;='State Zip Codes'!$S$4,'State Zip Codes'!$S$3,IF(G7655&lt;='State Zip Codes'!$T$4,'State Zip Codes'!$T$3,"OUT OF TERRITORY"))))),$U$3)</f>
        <v>Zone 5</v>
      </c>
    </row>
    <row r="7656" spans="1:8" x14ac:dyDescent="0.25">
      <c r="A7656" t="s">
        <v>374</v>
      </c>
      <c r="B7656">
        <v>44127</v>
      </c>
      <c r="C7656" t="str">
        <f t="shared" si="119"/>
        <v>44127</v>
      </c>
      <c r="D7656" t="s">
        <v>360</v>
      </c>
      <c r="E7656" t="s">
        <v>5029</v>
      </c>
      <c r="F7656" t="s">
        <v>3619</v>
      </c>
      <c r="G7656" s="144">
        <v>223.07225720999998</v>
      </c>
      <c r="H7656" t="str">
        <f>IF(VLOOKUP(A7656,$J$4:$K$19,2)="Y",IF(G7656&lt;='State Zip Codes'!$P$4,'State Zip Codes'!$P$3,IF(G7656&lt;='State Zip Codes'!$Q$4,'State Zip Codes'!$Q$3,IF(G7656&lt;='State Zip Codes'!$R$4,'State Zip Codes'!$R$3,IF(G7656&lt;='State Zip Codes'!$S$4,'State Zip Codes'!$S$3,IF(G7656&lt;='State Zip Codes'!$T$4,'State Zip Codes'!$T$3,"OUT OF TERRITORY"))))),$U$3)</f>
        <v>Zone 5</v>
      </c>
    </row>
    <row r="7657" spans="1:8" x14ac:dyDescent="0.25">
      <c r="A7657" t="s">
        <v>374</v>
      </c>
      <c r="B7657">
        <v>44087</v>
      </c>
      <c r="C7657" t="str">
        <f t="shared" si="119"/>
        <v>44087</v>
      </c>
      <c r="D7657" t="s">
        <v>360</v>
      </c>
      <c r="E7657" t="s">
        <v>459</v>
      </c>
      <c r="F7657" t="s">
        <v>5069</v>
      </c>
      <c r="G7657" s="144">
        <v>223.07225720999998</v>
      </c>
      <c r="H7657" t="str">
        <f>IF(VLOOKUP(A7657,$J$4:$K$19,2)="Y",IF(G7657&lt;='State Zip Codes'!$P$4,'State Zip Codes'!$P$3,IF(G7657&lt;='State Zip Codes'!$Q$4,'State Zip Codes'!$Q$3,IF(G7657&lt;='State Zip Codes'!$R$4,'State Zip Codes'!$R$3,IF(G7657&lt;='State Zip Codes'!$S$4,'State Zip Codes'!$S$3,IF(G7657&lt;='State Zip Codes'!$T$4,'State Zip Codes'!$T$3,"OUT OF TERRITORY"))))),$U$3)</f>
        <v>Zone 5</v>
      </c>
    </row>
    <row r="7658" spans="1:8" x14ac:dyDescent="0.25">
      <c r="A7658" t="s">
        <v>374</v>
      </c>
      <c r="B7658">
        <v>44423</v>
      </c>
      <c r="C7658" t="str">
        <f t="shared" si="119"/>
        <v>44423</v>
      </c>
      <c r="D7658" t="s">
        <v>360</v>
      </c>
      <c r="E7658" t="s">
        <v>5058</v>
      </c>
      <c r="F7658" t="s">
        <v>5070</v>
      </c>
      <c r="G7658" s="144">
        <v>223.07225720999998</v>
      </c>
      <c r="H7658" t="str">
        <f>IF(VLOOKUP(A7658,$J$4:$K$19,2)="Y",IF(G7658&lt;='State Zip Codes'!$P$4,'State Zip Codes'!$P$3,IF(G7658&lt;='State Zip Codes'!$Q$4,'State Zip Codes'!$Q$3,IF(G7658&lt;='State Zip Codes'!$R$4,'State Zip Codes'!$R$3,IF(G7658&lt;='State Zip Codes'!$S$4,'State Zip Codes'!$S$3,IF(G7658&lt;='State Zip Codes'!$T$4,'State Zip Codes'!$T$3,"OUT OF TERRITORY"))))),$U$3)</f>
        <v>Zone 5</v>
      </c>
    </row>
    <row r="7659" spans="1:8" x14ac:dyDescent="0.25">
      <c r="A7659" t="s">
        <v>374</v>
      </c>
      <c r="B7659">
        <v>44672</v>
      </c>
      <c r="C7659" t="str">
        <f t="shared" si="119"/>
        <v>44672</v>
      </c>
      <c r="D7659" t="s">
        <v>360</v>
      </c>
      <c r="E7659" t="s">
        <v>5071</v>
      </c>
      <c r="F7659" t="s">
        <v>885</v>
      </c>
      <c r="G7659" s="144">
        <v>223.07225720999998</v>
      </c>
      <c r="H7659" t="str">
        <f>IF(VLOOKUP(A7659,$J$4:$K$19,2)="Y",IF(G7659&lt;='State Zip Codes'!$P$4,'State Zip Codes'!$P$3,IF(G7659&lt;='State Zip Codes'!$Q$4,'State Zip Codes'!$Q$3,IF(G7659&lt;='State Zip Codes'!$R$4,'State Zip Codes'!$R$3,IF(G7659&lt;='State Zip Codes'!$S$4,'State Zip Codes'!$S$3,IF(G7659&lt;='State Zip Codes'!$T$4,'State Zip Codes'!$T$3,"OUT OF TERRITORY"))))),$U$3)</f>
        <v>Zone 5</v>
      </c>
    </row>
    <row r="7660" spans="1:8" x14ac:dyDescent="0.25">
      <c r="A7660" t="s">
        <v>374</v>
      </c>
      <c r="B7660">
        <v>44241</v>
      </c>
      <c r="C7660" t="str">
        <f t="shared" si="119"/>
        <v>44241</v>
      </c>
      <c r="D7660" t="s">
        <v>360</v>
      </c>
      <c r="E7660" t="s">
        <v>2945</v>
      </c>
      <c r="F7660" t="s">
        <v>5072</v>
      </c>
      <c r="G7660" s="144">
        <v>223.69362839999999</v>
      </c>
      <c r="H7660" t="str">
        <f>IF(VLOOKUP(A7660,$J$4:$K$19,2)="Y",IF(G7660&lt;='State Zip Codes'!$P$4,'State Zip Codes'!$P$3,IF(G7660&lt;='State Zip Codes'!$Q$4,'State Zip Codes'!$Q$3,IF(G7660&lt;='State Zip Codes'!$R$4,'State Zip Codes'!$R$3,IF(G7660&lt;='State Zip Codes'!$S$4,'State Zip Codes'!$S$3,IF(G7660&lt;='State Zip Codes'!$T$4,'State Zip Codes'!$T$3,"OUT OF TERRITORY"))))),$U$3)</f>
        <v>Zone 5</v>
      </c>
    </row>
    <row r="7661" spans="1:8" x14ac:dyDescent="0.25">
      <c r="A7661" t="s">
        <v>374</v>
      </c>
      <c r="B7661">
        <v>44272</v>
      </c>
      <c r="C7661" t="str">
        <f t="shared" si="119"/>
        <v>44272</v>
      </c>
      <c r="D7661" t="s">
        <v>360</v>
      </c>
      <c r="E7661" t="s">
        <v>2945</v>
      </c>
      <c r="F7661" t="s">
        <v>5073</v>
      </c>
      <c r="G7661" s="144">
        <v>223.69362839999999</v>
      </c>
      <c r="H7661" t="str">
        <f>IF(VLOOKUP(A7661,$J$4:$K$19,2)="Y",IF(G7661&lt;='State Zip Codes'!$P$4,'State Zip Codes'!$P$3,IF(G7661&lt;='State Zip Codes'!$Q$4,'State Zip Codes'!$Q$3,IF(G7661&lt;='State Zip Codes'!$R$4,'State Zip Codes'!$R$3,IF(G7661&lt;='State Zip Codes'!$S$4,'State Zip Codes'!$S$3,IF(G7661&lt;='State Zip Codes'!$T$4,'State Zip Codes'!$T$3,"OUT OF TERRITORY"))))),$U$3)</f>
        <v>Zone 5</v>
      </c>
    </row>
    <row r="7662" spans="1:8" x14ac:dyDescent="0.25">
      <c r="A7662" t="s">
        <v>374</v>
      </c>
      <c r="B7662">
        <v>44104</v>
      </c>
      <c r="C7662" t="str">
        <f t="shared" si="119"/>
        <v>44104</v>
      </c>
      <c r="D7662" t="s">
        <v>360</v>
      </c>
      <c r="E7662" t="s">
        <v>5029</v>
      </c>
      <c r="F7662" t="s">
        <v>3619</v>
      </c>
      <c r="G7662" s="144">
        <v>223.69362839999999</v>
      </c>
      <c r="H7662" t="str">
        <f>IF(VLOOKUP(A7662,$J$4:$K$19,2)="Y",IF(G7662&lt;='State Zip Codes'!$P$4,'State Zip Codes'!$P$3,IF(G7662&lt;='State Zip Codes'!$Q$4,'State Zip Codes'!$Q$3,IF(G7662&lt;='State Zip Codes'!$R$4,'State Zip Codes'!$R$3,IF(G7662&lt;='State Zip Codes'!$S$4,'State Zip Codes'!$S$3,IF(G7662&lt;='State Zip Codes'!$T$4,'State Zip Codes'!$T$3,"OUT OF TERRITORY"))))),$U$3)</f>
        <v>Zone 5</v>
      </c>
    </row>
    <row r="7663" spans="1:8" x14ac:dyDescent="0.25">
      <c r="A7663" t="s">
        <v>374</v>
      </c>
      <c r="B7663">
        <v>44114</v>
      </c>
      <c r="C7663" t="str">
        <f t="shared" si="119"/>
        <v>44114</v>
      </c>
      <c r="D7663" t="s">
        <v>360</v>
      </c>
      <c r="E7663" t="s">
        <v>5029</v>
      </c>
      <c r="F7663" t="s">
        <v>3619</v>
      </c>
      <c r="G7663" s="144">
        <v>224.31499958999999</v>
      </c>
      <c r="H7663" t="str">
        <f>IF(VLOOKUP(A7663,$J$4:$K$19,2)="Y",IF(G7663&lt;='State Zip Codes'!$P$4,'State Zip Codes'!$P$3,IF(G7663&lt;='State Zip Codes'!$Q$4,'State Zip Codes'!$Q$3,IF(G7663&lt;='State Zip Codes'!$R$4,'State Zip Codes'!$R$3,IF(G7663&lt;='State Zip Codes'!$S$4,'State Zip Codes'!$S$3,IF(G7663&lt;='State Zip Codes'!$T$4,'State Zip Codes'!$T$3,"OUT OF TERRITORY"))))),$U$3)</f>
        <v>Zone 5</v>
      </c>
    </row>
    <row r="7664" spans="1:8" x14ac:dyDescent="0.25">
      <c r="A7664" t="s">
        <v>374</v>
      </c>
      <c r="B7664">
        <v>44609</v>
      </c>
      <c r="C7664" t="str">
        <f t="shared" si="119"/>
        <v>44609</v>
      </c>
      <c r="D7664" t="s">
        <v>360</v>
      </c>
      <c r="E7664" t="s">
        <v>5071</v>
      </c>
      <c r="F7664" t="s">
        <v>5074</v>
      </c>
      <c r="G7664" s="144">
        <v>224.31499958999999</v>
      </c>
      <c r="H7664" t="str">
        <f>IF(VLOOKUP(A7664,$J$4:$K$19,2)="Y",IF(G7664&lt;='State Zip Codes'!$P$4,'State Zip Codes'!$P$3,IF(G7664&lt;='State Zip Codes'!$Q$4,'State Zip Codes'!$Q$3,IF(G7664&lt;='State Zip Codes'!$R$4,'State Zip Codes'!$R$3,IF(G7664&lt;='State Zip Codes'!$S$4,'State Zip Codes'!$S$3,IF(G7664&lt;='State Zip Codes'!$T$4,'State Zip Codes'!$T$3,"OUT OF TERRITORY"))))),$U$3)</f>
        <v>Zone 5</v>
      </c>
    </row>
    <row r="7665" spans="1:8" x14ac:dyDescent="0.25">
      <c r="A7665" t="s">
        <v>374</v>
      </c>
      <c r="B7665">
        <v>44128</v>
      </c>
      <c r="C7665" t="str">
        <f t="shared" si="119"/>
        <v>44128</v>
      </c>
      <c r="D7665" t="s">
        <v>360</v>
      </c>
      <c r="E7665" t="s">
        <v>5029</v>
      </c>
      <c r="F7665" t="s">
        <v>3619</v>
      </c>
      <c r="G7665" s="144">
        <v>224.93637077999998</v>
      </c>
      <c r="H7665" t="str">
        <f>IF(VLOOKUP(A7665,$J$4:$K$19,2)="Y",IF(G7665&lt;='State Zip Codes'!$P$4,'State Zip Codes'!$P$3,IF(G7665&lt;='State Zip Codes'!$Q$4,'State Zip Codes'!$Q$3,IF(G7665&lt;='State Zip Codes'!$R$4,'State Zip Codes'!$R$3,IF(G7665&lt;='State Zip Codes'!$S$4,'State Zip Codes'!$S$3,IF(G7665&lt;='State Zip Codes'!$T$4,'State Zip Codes'!$T$3,"OUT OF TERRITORY"))))),$U$3)</f>
        <v>Zone 5</v>
      </c>
    </row>
    <row r="7666" spans="1:8" x14ac:dyDescent="0.25">
      <c r="A7666" t="s">
        <v>374</v>
      </c>
      <c r="B7666">
        <v>44449</v>
      </c>
      <c r="C7666" t="str">
        <f t="shared" si="119"/>
        <v>44449</v>
      </c>
      <c r="D7666" t="s">
        <v>360</v>
      </c>
      <c r="E7666" t="s">
        <v>2945</v>
      </c>
      <c r="F7666" t="s">
        <v>5075</v>
      </c>
      <c r="G7666" s="144">
        <v>225.55774197</v>
      </c>
      <c r="H7666" t="str">
        <f>IF(VLOOKUP(A7666,$J$4:$K$19,2)="Y",IF(G7666&lt;='State Zip Codes'!$P$4,'State Zip Codes'!$P$3,IF(G7666&lt;='State Zip Codes'!$Q$4,'State Zip Codes'!$Q$3,IF(G7666&lt;='State Zip Codes'!$R$4,'State Zip Codes'!$R$3,IF(G7666&lt;='State Zip Codes'!$S$4,'State Zip Codes'!$S$3,IF(G7666&lt;='State Zip Codes'!$T$4,'State Zip Codes'!$T$3,"OUT OF TERRITORY"))))),$U$3)</f>
        <v>Zone 5</v>
      </c>
    </row>
    <row r="7667" spans="1:8" x14ac:dyDescent="0.25">
      <c r="A7667" t="s">
        <v>374</v>
      </c>
      <c r="B7667">
        <v>44103</v>
      </c>
      <c r="C7667" t="str">
        <f t="shared" si="119"/>
        <v>44103</v>
      </c>
      <c r="D7667" t="s">
        <v>360</v>
      </c>
      <c r="E7667" t="s">
        <v>5029</v>
      </c>
      <c r="F7667" t="s">
        <v>3619</v>
      </c>
      <c r="G7667" s="144">
        <v>225.55774197</v>
      </c>
      <c r="H7667" t="str">
        <f>IF(VLOOKUP(A7667,$J$4:$K$19,2)="Y",IF(G7667&lt;='State Zip Codes'!$P$4,'State Zip Codes'!$P$3,IF(G7667&lt;='State Zip Codes'!$Q$4,'State Zip Codes'!$Q$3,IF(G7667&lt;='State Zip Codes'!$R$4,'State Zip Codes'!$R$3,IF(G7667&lt;='State Zip Codes'!$S$4,'State Zip Codes'!$S$3,IF(G7667&lt;='State Zip Codes'!$T$4,'State Zip Codes'!$T$3,"OUT OF TERRITORY"))))),$U$3)</f>
        <v>Zone 5</v>
      </c>
    </row>
    <row r="7668" spans="1:8" x14ac:dyDescent="0.25">
      <c r="A7668" t="s">
        <v>374</v>
      </c>
      <c r="B7668">
        <v>44120</v>
      </c>
      <c r="C7668" t="str">
        <f t="shared" si="119"/>
        <v>44120</v>
      </c>
      <c r="D7668" t="s">
        <v>360</v>
      </c>
      <c r="E7668" t="s">
        <v>5029</v>
      </c>
      <c r="F7668" t="s">
        <v>3619</v>
      </c>
      <c r="G7668" s="144">
        <v>225.55774197</v>
      </c>
      <c r="H7668" t="str">
        <f>IF(VLOOKUP(A7668,$J$4:$K$19,2)="Y",IF(G7668&lt;='State Zip Codes'!$P$4,'State Zip Codes'!$P$3,IF(G7668&lt;='State Zip Codes'!$Q$4,'State Zip Codes'!$Q$3,IF(G7668&lt;='State Zip Codes'!$R$4,'State Zip Codes'!$R$3,IF(G7668&lt;='State Zip Codes'!$S$4,'State Zip Codes'!$S$3,IF(G7668&lt;='State Zip Codes'!$T$4,'State Zip Codes'!$T$3,"OUT OF TERRITORY"))))),$U$3)</f>
        <v>Zone 5</v>
      </c>
    </row>
    <row r="7669" spans="1:8" x14ac:dyDescent="0.25">
      <c r="A7669" t="s">
        <v>374</v>
      </c>
      <c r="B7669">
        <v>43964</v>
      </c>
      <c r="C7669" t="str">
        <f t="shared" si="119"/>
        <v>43964</v>
      </c>
      <c r="D7669" t="s">
        <v>360</v>
      </c>
      <c r="E7669" t="s">
        <v>388</v>
      </c>
      <c r="F7669" t="s">
        <v>5076</v>
      </c>
      <c r="G7669" s="144">
        <v>225.55774197</v>
      </c>
      <c r="H7669" t="str">
        <f>IF(VLOOKUP(A7669,$J$4:$K$19,2)="Y",IF(G7669&lt;='State Zip Codes'!$P$4,'State Zip Codes'!$P$3,IF(G7669&lt;='State Zip Codes'!$Q$4,'State Zip Codes'!$Q$3,IF(G7669&lt;='State Zip Codes'!$R$4,'State Zip Codes'!$R$3,IF(G7669&lt;='State Zip Codes'!$S$4,'State Zip Codes'!$S$3,IF(G7669&lt;='State Zip Codes'!$T$4,'State Zip Codes'!$T$3,"OUT OF TERRITORY"))))),$U$3)</f>
        <v>Zone 5</v>
      </c>
    </row>
    <row r="7670" spans="1:8" x14ac:dyDescent="0.25">
      <c r="A7670" t="s">
        <v>374</v>
      </c>
      <c r="B7670">
        <v>44106</v>
      </c>
      <c r="C7670" t="str">
        <f t="shared" si="119"/>
        <v>44106</v>
      </c>
      <c r="D7670" t="s">
        <v>360</v>
      </c>
      <c r="E7670" t="s">
        <v>5029</v>
      </c>
      <c r="F7670" t="s">
        <v>3619</v>
      </c>
      <c r="G7670" s="144">
        <v>226.17911315999999</v>
      </c>
      <c r="H7670" t="str">
        <f>IF(VLOOKUP(A7670,$J$4:$K$19,2)="Y",IF(G7670&lt;='State Zip Codes'!$P$4,'State Zip Codes'!$P$3,IF(G7670&lt;='State Zip Codes'!$Q$4,'State Zip Codes'!$Q$3,IF(G7670&lt;='State Zip Codes'!$R$4,'State Zip Codes'!$R$3,IF(G7670&lt;='State Zip Codes'!$S$4,'State Zip Codes'!$S$3,IF(G7670&lt;='State Zip Codes'!$T$4,'State Zip Codes'!$T$3,"OUT OF TERRITORY"))))),$U$3)</f>
        <v>Zone 5</v>
      </c>
    </row>
    <row r="7671" spans="1:8" x14ac:dyDescent="0.25">
      <c r="A7671" t="s">
        <v>374</v>
      </c>
      <c r="B7671">
        <v>44139</v>
      </c>
      <c r="C7671" t="str">
        <f t="shared" si="119"/>
        <v>44139</v>
      </c>
      <c r="D7671" t="s">
        <v>360</v>
      </c>
      <c r="E7671" t="s">
        <v>5029</v>
      </c>
      <c r="F7671" t="s">
        <v>5077</v>
      </c>
      <c r="G7671" s="144">
        <v>226.17911315999999</v>
      </c>
      <c r="H7671" t="str">
        <f>IF(VLOOKUP(A7671,$J$4:$K$19,2)="Y",IF(G7671&lt;='State Zip Codes'!$P$4,'State Zip Codes'!$P$3,IF(G7671&lt;='State Zip Codes'!$Q$4,'State Zip Codes'!$Q$3,IF(G7671&lt;='State Zip Codes'!$R$4,'State Zip Codes'!$R$3,IF(G7671&lt;='State Zip Codes'!$S$4,'State Zip Codes'!$S$3,IF(G7671&lt;='State Zip Codes'!$T$4,'State Zip Codes'!$T$3,"OUT OF TERRITORY"))))),$U$3)</f>
        <v>Zone 5</v>
      </c>
    </row>
    <row r="7672" spans="1:8" x14ac:dyDescent="0.25">
      <c r="A7672" t="s">
        <v>374</v>
      </c>
      <c r="B7672">
        <v>44411</v>
      </c>
      <c r="C7672" t="str">
        <f t="shared" si="119"/>
        <v>44411</v>
      </c>
      <c r="D7672" t="s">
        <v>360</v>
      </c>
      <c r="E7672" t="s">
        <v>2945</v>
      </c>
      <c r="F7672" t="s">
        <v>1520</v>
      </c>
      <c r="G7672" s="144">
        <v>226.17911315999999</v>
      </c>
      <c r="H7672" t="str">
        <f>IF(VLOOKUP(A7672,$J$4:$K$19,2)="Y",IF(G7672&lt;='State Zip Codes'!$P$4,'State Zip Codes'!$P$3,IF(G7672&lt;='State Zip Codes'!$Q$4,'State Zip Codes'!$Q$3,IF(G7672&lt;='State Zip Codes'!$R$4,'State Zip Codes'!$R$3,IF(G7672&lt;='State Zip Codes'!$S$4,'State Zip Codes'!$S$3,IF(G7672&lt;='State Zip Codes'!$T$4,'State Zip Codes'!$T$3,"OUT OF TERRITORY"))))),$U$3)</f>
        <v>Zone 5</v>
      </c>
    </row>
    <row r="7673" spans="1:8" x14ac:dyDescent="0.25">
      <c r="A7673" t="s">
        <v>374</v>
      </c>
      <c r="B7673">
        <v>44202</v>
      </c>
      <c r="C7673" t="str">
        <f t="shared" si="119"/>
        <v>44202</v>
      </c>
      <c r="D7673" t="s">
        <v>360</v>
      </c>
      <c r="E7673" t="s">
        <v>2945</v>
      </c>
      <c r="F7673" t="s">
        <v>396</v>
      </c>
      <c r="G7673" s="144">
        <v>226.80048434999998</v>
      </c>
      <c r="H7673" t="str">
        <f>IF(VLOOKUP(A7673,$J$4:$K$19,2)="Y",IF(G7673&lt;='State Zip Codes'!$P$4,'State Zip Codes'!$P$3,IF(G7673&lt;='State Zip Codes'!$Q$4,'State Zip Codes'!$Q$3,IF(G7673&lt;='State Zip Codes'!$R$4,'State Zip Codes'!$R$3,IF(G7673&lt;='State Zip Codes'!$S$4,'State Zip Codes'!$S$3,IF(G7673&lt;='State Zip Codes'!$T$4,'State Zip Codes'!$T$3,"OUT OF TERRITORY"))))),$U$3)</f>
        <v>Zone 5</v>
      </c>
    </row>
    <row r="7674" spans="1:8" x14ac:dyDescent="0.25">
      <c r="A7674" t="s">
        <v>374</v>
      </c>
      <c r="B7674">
        <v>44266</v>
      </c>
      <c r="C7674" t="str">
        <f t="shared" si="119"/>
        <v>44266</v>
      </c>
      <c r="D7674" t="s">
        <v>360</v>
      </c>
      <c r="E7674" t="s">
        <v>2945</v>
      </c>
      <c r="F7674" t="s">
        <v>3149</v>
      </c>
      <c r="G7674" s="144">
        <v>226.80048434999998</v>
      </c>
      <c r="H7674" t="str">
        <f>IF(VLOOKUP(A7674,$J$4:$K$19,2)="Y",IF(G7674&lt;='State Zip Codes'!$P$4,'State Zip Codes'!$P$3,IF(G7674&lt;='State Zip Codes'!$Q$4,'State Zip Codes'!$Q$3,IF(G7674&lt;='State Zip Codes'!$R$4,'State Zip Codes'!$R$3,IF(G7674&lt;='State Zip Codes'!$S$4,'State Zip Codes'!$S$3,IF(G7674&lt;='State Zip Codes'!$T$4,'State Zip Codes'!$T$3,"OUT OF TERRITORY"))))),$U$3)</f>
        <v>Zone 5</v>
      </c>
    </row>
    <row r="7675" spans="1:8" x14ac:dyDescent="0.25">
      <c r="A7675" t="s">
        <v>374</v>
      </c>
      <c r="B7675">
        <v>44118</v>
      </c>
      <c r="C7675" t="str">
        <f t="shared" si="119"/>
        <v>44118</v>
      </c>
      <c r="D7675" t="s">
        <v>360</v>
      </c>
      <c r="E7675" t="s">
        <v>5029</v>
      </c>
      <c r="F7675" t="s">
        <v>3619</v>
      </c>
      <c r="G7675" s="144">
        <v>227.42185554</v>
      </c>
      <c r="H7675" t="str">
        <f>IF(VLOOKUP(A7675,$J$4:$K$19,2)="Y",IF(G7675&lt;='State Zip Codes'!$P$4,'State Zip Codes'!$P$3,IF(G7675&lt;='State Zip Codes'!$Q$4,'State Zip Codes'!$Q$3,IF(G7675&lt;='State Zip Codes'!$R$4,'State Zip Codes'!$R$3,IF(G7675&lt;='State Zip Codes'!$S$4,'State Zip Codes'!$S$3,IF(G7675&lt;='State Zip Codes'!$T$4,'State Zip Codes'!$T$3,"OUT OF TERRITORY"))))),$U$3)</f>
        <v>Zone 5</v>
      </c>
    </row>
    <row r="7676" spans="1:8" x14ac:dyDescent="0.25">
      <c r="A7676" t="s">
        <v>374</v>
      </c>
      <c r="B7676">
        <v>44108</v>
      </c>
      <c r="C7676" t="str">
        <f t="shared" si="119"/>
        <v>44108</v>
      </c>
      <c r="D7676" t="s">
        <v>360</v>
      </c>
      <c r="E7676" t="s">
        <v>5029</v>
      </c>
      <c r="F7676" t="s">
        <v>3619</v>
      </c>
      <c r="G7676" s="144">
        <v>228.04322672999999</v>
      </c>
      <c r="H7676" t="str">
        <f>IF(VLOOKUP(A7676,$J$4:$K$19,2)="Y",IF(G7676&lt;='State Zip Codes'!$P$4,'State Zip Codes'!$P$3,IF(G7676&lt;='State Zip Codes'!$Q$4,'State Zip Codes'!$Q$3,IF(G7676&lt;='State Zip Codes'!$R$4,'State Zip Codes'!$R$3,IF(G7676&lt;='State Zip Codes'!$S$4,'State Zip Codes'!$S$3,IF(G7676&lt;='State Zip Codes'!$T$4,'State Zip Codes'!$T$3,"OUT OF TERRITORY"))))),$U$3)</f>
        <v>Zone 5</v>
      </c>
    </row>
    <row r="7677" spans="1:8" x14ac:dyDescent="0.25">
      <c r="A7677" t="s">
        <v>374</v>
      </c>
      <c r="B7677">
        <v>44122</v>
      </c>
      <c r="C7677" t="str">
        <f t="shared" si="119"/>
        <v>44122</v>
      </c>
      <c r="D7677" t="s">
        <v>360</v>
      </c>
      <c r="E7677" t="s">
        <v>5029</v>
      </c>
      <c r="F7677" t="s">
        <v>5078</v>
      </c>
      <c r="G7677" s="144">
        <v>228.04322672999999</v>
      </c>
      <c r="H7677" t="str">
        <f>IF(VLOOKUP(A7677,$J$4:$K$19,2)="Y",IF(G7677&lt;='State Zip Codes'!$P$4,'State Zip Codes'!$P$3,IF(G7677&lt;='State Zip Codes'!$Q$4,'State Zip Codes'!$Q$3,IF(G7677&lt;='State Zip Codes'!$R$4,'State Zip Codes'!$R$3,IF(G7677&lt;='State Zip Codes'!$S$4,'State Zip Codes'!$S$3,IF(G7677&lt;='State Zip Codes'!$T$4,'State Zip Codes'!$T$3,"OUT OF TERRITORY"))))),$U$3)</f>
        <v>Zone 5</v>
      </c>
    </row>
    <row r="7678" spans="1:8" x14ac:dyDescent="0.25">
      <c r="A7678" t="s">
        <v>374</v>
      </c>
      <c r="B7678">
        <v>44112</v>
      </c>
      <c r="C7678" t="str">
        <f t="shared" si="119"/>
        <v>44112</v>
      </c>
      <c r="D7678" t="s">
        <v>360</v>
      </c>
      <c r="E7678" t="s">
        <v>5029</v>
      </c>
      <c r="F7678" t="s">
        <v>3619</v>
      </c>
      <c r="G7678" s="144">
        <v>228.66459791999998</v>
      </c>
      <c r="H7678" t="str">
        <f>IF(VLOOKUP(A7678,$J$4:$K$19,2)="Y",IF(G7678&lt;='State Zip Codes'!$P$4,'State Zip Codes'!$P$3,IF(G7678&lt;='State Zip Codes'!$Q$4,'State Zip Codes'!$Q$3,IF(G7678&lt;='State Zip Codes'!$R$4,'State Zip Codes'!$R$3,IF(G7678&lt;='State Zip Codes'!$S$4,'State Zip Codes'!$S$3,IF(G7678&lt;='State Zip Codes'!$T$4,'State Zip Codes'!$T$3,"OUT OF TERRITORY"))))),$U$3)</f>
        <v>Zone 5</v>
      </c>
    </row>
    <row r="7679" spans="1:8" x14ac:dyDescent="0.25">
      <c r="A7679" t="s">
        <v>374</v>
      </c>
      <c r="B7679">
        <v>43968</v>
      </c>
      <c r="C7679" t="str">
        <f t="shared" si="119"/>
        <v>43968</v>
      </c>
      <c r="D7679" t="s">
        <v>360</v>
      </c>
      <c r="E7679" t="s">
        <v>5058</v>
      </c>
      <c r="F7679" t="s">
        <v>5079</v>
      </c>
      <c r="G7679" s="144">
        <v>229.28596911</v>
      </c>
      <c r="H7679" t="str">
        <f>IF(VLOOKUP(A7679,$J$4:$K$19,2)="Y",IF(G7679&lt;='State Zip Codes'!$P$4,'State Zip Codes'!$P$3,IF(G7679&lt;='State Zip Codes'!$Q$4,'State Zip Codes'!$Q$3,IF(G7679&lt;='State Zip Codes'!$R$4,'State Zip Codes'!$R$3,IF(G7679&lt;='State Zip Codes'!$S$4,'State Zip Codes'!$S$3,IF(G7679&lt;='State Zip Codes'!$T$4,'State Zip Codes'!$T$3,"OUT OF TERRITORY"))))),$U$3)</f>
        <v>Zone 5</v>
      </c>
    </row>
    <row r="7680" spans="1:8" x14ac:dyDescent="0.25">
      <c r="A7680" t="s">
        <v>374</v>
      </c>
      <c r="B7680">
        <v>44432</v>
      </c>
      <c r="C7680" t="str">
        <f t="shared" si="119"/>
        <v>44432</v>
      </c>
      <c r="D7680" t="s">
        <v>360</v>
      </c>
      <c r="E7680" t="s">
        <v>5058</v>
      </c>
      <c r="F7680" t="s">
        <v>5080</v>
      </c>
      <c r="G7680" s="144">
        <v>229.28596911</v>
      </c>
      <c r="H7680" t="str">
        <f>IF(VLOOKUP(A7680,$J$4:$K$19,2)="Y",IF(G7680&lt;='State Zip Codes'!$P$4,'State Zip Codes'!$P$3,IF(G7680&lt;='State Zip Codes'!$Q$4,'State Zip Codes'!$Q$3,IF(G7680&lt;='State Zip Codes'!$R$4,'State Zip Codes'!$R$3,IF(G7680&lt;='State Zip Codes'!$S$4,'State Zip Codes'!$S$3,IF(G7680&lt;='State Zip Codes'!$T$4,'State Zip Codes'!$T$3,"OUT OF TERRITORY"))))),$U$3)</f>
        <v>Zone 5</v>
      </c>
    </row>
    <row r="7681" spans="1:8" x14ac:dyDescent="0.25">
      <c r="A7681" t="s">
        <v>374</v>
      </c>
      <c r="B7681">
        <v>44121</v>
      </c>
      <c r="C7681" t="str">
        <f t="shared" si="119"/>
        <v>44121</v>
      </c>
      <c r="D7681" t="s">
        <v>360</v>
      </c>
      <c r="E7681" t="s">
        <v>5029</v>
      </c>
      <c r="F7681" t="s">
        <v>3619</v>
      </c>
      <c r="G7681" s="144">
        <v>229.90734029999999</v>
      </c>
      <c r="H7681" t="str">
        <f>IF(VLOOKUP(A7681,$J$4:$K$19,2)="Y",IF(G7681&lt;='State Zip Codes'!$P$4,'State Zip Codes'!$P$3,IF(G7681&lt;='State Zip Codes'!$Q$4,'State Zip Codes'!$Q$3,IF(G7681&lt;='State Zip Codes'!$R$4,'State Zip Codes'!$R$3,IF(G7681&lt;='State Zip Codes'!$S$4,'State Zip Codes'!$S$3,IF(G7681&lt;='State Zip Codes'!$T$4,'State Zip Codes'!$T$3,"OUT OF TERRITORY"))))),$U$3)</f>
        <v>Zone 5</v>
      </c>
    </row>
    <row r="7682" spans="1:8" x14ac:dyDescent="0.25">
      <c r="A7682" t="s">
        <v>374</v>
      </c>
      <c r="B7682">
        <v>44460</v>
      </c>
      <c r="C7682" t="str">
        <f t="shared" si="119"/>
        <v>44460</v>
      </c>
      <c r="D7682" t="s">
        <v>360</v>
      </c>
      <c r="E7682" t="s">
        <v>5058</v>
      </c>
      <c r="F7682" t="s">
        <v>2285</v>
      </c>
      <c r="G7682" s="144">
        <v>229.90734029999999</v>
      </c>
      <c r="H7682" t="str">
        <f>IF(VLOOKUP(A7682,$J$4:$K$19,2)="Y",IF(G7682&lt;='State Zip Codes'!$P$4,'State Zip Codes'!$P$3,IF(G7682&lt;='State Zip Codes'!$Q$4,'State Zip Codes'!$Q$3,IF(G7682&lt;='State Zip Codes'!$R$4,'State Zip Codes'!$R$3,IF(G7682&lt;='State Zip Codes'!$S$4,'State Zip Codes'!$S$3,IF(G7682&lt;='State Zip Codes'!$T$4,'State Zip Codes'!$T$3,"OUT OF TERRITORY"))))),$U$3)</f>
        <v>Zone 5</v>
      </c>
    </row>
    <row r="7683" spans="1:8" x14ac:dyDescent="0.25">
      <c r="A7683" t="s">
        <v>374</v>
      </c>
      <c r="B7683">
        <v>44124</v>
      </c>
      <c r="C7683" t="str">
        <f t="shared" si="119"/>
        <v>44124</v>
      </c>
      <c r="D7683" t="s">
        <v>360</v>
      </c>
      <c r="E7683" t="s">
        <v>5029</v>
      </c>
      <c r="F7683" t="s">
        <v>3619</v>
      </c>
      <c r="G7683" s="144">
        <v>230.52871148999998</v>
      </c>
      <c r="H7683" t="str">
        <f>IF(VLOOKUP(A7683,$J$4:$K$19,2)="Y",IF(G7683&lt;='State Zip Codes'!$P$4,'State Zip Codes'!$P$3,IF(G7683&lt;='State Zip Codes'!$Q$4,'State Zip Codes'!$Q$3,IF(G7683&lt;='State Zip Codes'!$R$4,'State Zip Codes'!$R$3,IF(G7683&lt;='State Zip Codes'!$S$4,'State Zip Codes'!$S$3,IF(G7683&lt;='State Zip Codes'!$T$4,'State Zip Codes'!$T$3,"OUT OF TERRITORY"))))),$U$3)</f>
        <v>Zone 5</v>
      </c>
    </row>
    <row r="7684" spans="1:8" x14ac:dyDescent="0.25">
      <c r="A7684" t="s">
        <v>374</v>
      </c>
      <c r="B7684">
        <v>44110</v>
      </c>
      <c r="C7684" t="str">
        <f t="shared" si="119"/>
        <v>44110</v>
      </c>
      <c r="D7684" t="s">
        <v>360</v>
      </c>
      <c r="E7684" t="s">
        <v>5029</v>
      </c>
      <c r="F7684" t="s">
        <v>3619</v>
      </c>
      <c r="G7684" s="144">
        <v>230.52871148999998</v>
      </c>
      <c r="H7684" t="str">
        <f>IF(VLOOKUP(A7684,$J$4:$K$19,2)="Y",IF(G7684&lt;='State Zip Codes'!$P$4,'State Zip Codes'!$P$3,IF(G7684&lt;='State Zip Codes'!$Q$4,'State Zip Codes'!$Q$3,IF(G7684&lt;='State Zip Codes'!$R$4,'State Zip Codes'!$R$3,IF(G7684&lt;='State Zip Codes'!$S$4,'State Zip Codes'!$S$3,IF(G7684&lt;='State Zip Codes'!$T$4,'State Zip Codes'!$T$3,"OUT OF TERRITORY"))))),$U$3)</f>
        <v>Zone 5</v>
      </c>
    </row>
    <row r="7685" spans="1:8" x14ac:dyDescent="0.25">
      <c r="A7685" t="s">
        <v>374</v>
      </c>
      <c r="B7685">
        <v>44412</v>
      </c>
      <c r="C7685" t="str">
        <f t="shared" ref="C7685:C7748" si="120">TRIM(CLEAN(B7685))</f>
        <v>44412</v>
      </c>
      <c r="D7685" t="s">
        <v>360</v>
      </c>
      <c r="E7685" t="s">
        <v>2945</v>
      </c>
      <c r="F7685" t="s">
        <v>5081</v>
      </c>
      <c r="G7685" s="144">
        <v>230.52871148999998</v>
      </c>
      <c r="H7685" t="str">
        <f>IF(VLOOKUP(A7685,$J$4:$K$19,2)="Y",IF(G7685&lt;='State Zip Codes'!$P$4,'State Zip Codes'!$P$3,IF(G7685&lt;='State Zip Codes'!$Q$4,'State Zip Codes'!$Q$3,IF(G7685&lt;='State Zip Codes'!$R$4,'State Zip Codes'!$R$3,IF(G7685&lt;='State Zip Codes'!$S$4,'State Zip Codes'!$S$3,IF(G7685&lt;='State Zip Codes'!$T$4,'State Zip Codes'!$T$3,"OUT OF TERRITORY"))))),$U$3)</f>
        <v>Zone 5</v>
      </c>
    </row>
    <row r="7686" spans="1:8" x14ac:dyDescent="0.25">
      <c r="A7686" t="s">
        <v>374</v>
      </c>
      <c r="B7686">
        <v>44022</v>
      </c>
      <c r="C7686" t="str">
        <f t="shared" si="120"/>
        <v>44022</v>
      </c>
      <c r="D7686" t="s">
        <v>360</v>
      </c>
      <c r="E7686" t="s">
        <v>5029</v>
      </c>
      <c r="F7686" t="s">
        <v>5082</v>
      </c>
      <c r="G7686" s="144">
        <v>231.15008268</v>
      </c>
      <c r="H7686" t="str">
        <f>IF(VLOOKUP(A7686,$J$4:$K$19,2)="Y",IF(G7686&lt;='State Zip Codes'!$P$4,'State Zip Codes'!$P$3,IF(G7686&lt;='State Zip Codes'!$Q$4,'State Zip Codes'!$Q$3,IF(G7686&lt;='State Zip Codes'!$R$4,'State Zip Codes'!$R$3,IF(G7686&lt;='State Zip Codes'!$S$4,'State Zip Codes'!$S$3,IF(G7686&lt;='State Zip Codes'!$T$4,'State Zip Codes'!$T$3,"OUT OF TERRITORY"))))),$U$3)</f>
        <v>Zone 5</v>
      </c>
    </row>
    <row r="7687" spans="1:8" x14ac:dyDescent="0.25">
      <c r="A7687" t="s">
        <v>374</v>
      </c>
      <c r="B7687">
        <v>44401</v>
      </c>
      <c r="C7687" t="str">
        <f t="shared" si="120"/>
        <v>44401</v>
      </c>
      <c r="D7687" t="s">
        <v>360</v>
      </c>
      <c r="E7687" t="s">
        <v>5071</v>
      </c>
      <c r="F7687" t="s">
        <v>5083</v>
      </c>
      <c r="G7687" s="144">
        <v>231.15008268</v>
      </c>
      <c r="H7687" t="str">
        <f>IF(VLOOKUP(A7687,$J$4:$K$19,2)="Y",IF(G7687&lt;='State Zip Codes'!$P$4,'State Zip Codes'!$P$3,IF(G7687&lt;='State Zip Codes'!$Q$4,'State Zip Codes'!$Q$3,IF(G7687&lt;='State Zip Codes'!$R$4,'State Zip Codes'!$R$3,IF(G7687&lt;='State Zip Codes'!$S$4,'State Zip Codes'!$S$3,IF(G7687&lt;='State Zip Codes'!$T$4,'State Zip Codes'!$T$3,"OUT OF TERRITORY"))))),$U$3)</f>
        <v>Zone 5</v>
      </c>
    </row>
    <row r="7688" spans="1:8" x14ac:dyDescent="0.25">
      <c r="A7688" t="s">
        <v>374</v>
      </c>
      <c r="B7688">
        <v>44023</v>
      </c>
      <c r="C7688" t="str">
        <f t="shared" si="120"/>
        <v>44023</v>
      </c>
      <c r="D7688" t="s">
        <v>360</v>
      </c>
      <c r="E7688" t="s">
        <v>5084</v>
      </c>
      <c r="F7688" t="s">
        <v>5082</v>
      </c>
      <c r="G7688" s="144">
        <v>231.77145386999999</v>
      </c>
      <c r="H7688" t="str">
        <f>IF(VLOOKUP(A7688,$J$4:$K$19,2)="Y",IF(G7688&lt;='State Zip Codes'!$P$4,'State Zip Codes'!$P$3,IF(G7688&lt;='State Zip Codes'!$Q$4,'State Zip Codes'!$Q$3,IF(G7688&lt;='State Zip Codes'!$R$4,'State Zip Codes'!$R$3,IF(G7688&lt;='State Zip Codes'!$S$4,'State Zip Codes'!$S$3,IF(G7688&lt;='State Zip Codes'!$T$4,'State Zip Codes'!$T$3,"OUT OF TERRITORY"))))),$U$3)</f>
        <v>Zone 5</v>
      </c>
    </row>
    <row r="7689" spans="1:8" x14ac:dyDescent="0.25">
      <c r="A7689" t="s">
        <v>374</v>
      </c>
      <c r="B7689">
        <v>44255</v>
      </c>
      <c r="C7689" t="str">
        <f t="shared" si="120"/>
        <v>44255</v>
      </c>
      <c r="D7689" t="s">
        <v>360</v>
      </c>
      <c r="E7689" t="s">
        <v>2945</v>
      </c>
      <c r="F7689" t="s">
        <v>5085</v>
      </c>
      <c r="G7689" s="144">
        <v>231.77145386999999</v>
      </c>
      <c r="H7689" t="str">
        <f>IF(VLOOKUP(A7689,$J$4:$K$19,2)="Y",IF(G7689&lt;='State Zip Codes'!$P$4,'State Zip Codes'!$P$3,IF(G7689&lt;='State Zip Codes'!$Q$4,'State Zip Codes'!$Q$3,IF(G7689&lt;='State Zip Codes'!$R$4,'State Zip Codes'!$R$3,IF(G7689&lt;='State Zip Codes'!$S$4,'State Zip Codes'!$S$3,IF(G7689&lt;='State Zip Codes'!$T$4,'State Zip Codes'!$T$3,"OUT OF TERRITORY"))))),$U$3)</f>
        <v>Zone 5</v>
      </c>
    </row>
    <row r="7690" spans="1:8" x14ac:dyDescent="0.25">
      <c r="A7690" t="s">
        <v>374</v>
      </c>
      <c r="B7690">
        <v>44117</v>
      </c>
      <c r="C7690" t="str">
        <f t="shared" si="120"/>
        <v>44117</v>
      </c>
      <c r="D7690" t="s">
        <v>360</v>
      </c>
      <c r="E7690" t="s">
        <v>5029</v>
      </c>
      <c r="F7690" t="s">
        <v>4080</v>
      </c>
      <c r="G7690" s="144">
        <v>231.77145386999999</v>
      </c>
      <c r="H7690" t="str">
        <f>IF(VLOOKUP(A7690,$J$4:$K$19,2)="Y",IF(G7690&lt;='State Zip Codes'!$P$4,'State Zip Codes'!$P$3,IF(G7690&lt;='State Zip Codes'!$Q$4,'State Zip Codes'!$Q$3,IF(G7690&lt;='State Zip Codes'!$R$4,'State Zip Codes'!$R$3,IF(G7690&lt;='State Zip Codes'!$S$4,'State Zip Codes'!$S$3,IF(G7690&lt;='State Zip Codes'!$T$4,'State Zip Codes'!$T$3,"OUT OF TERRITORY"))))),$U$3)</f>
        <v>Zone 5</v>
      </c>
    </row>
    <row r="7691" spans="1:8" x14ac:dyDescent="0.25">
      <c r="A7691" t="s">
        <v>374</v>
      </c>
      <c r="B7691">
        <v>44119</v>
      </c>
      <c r="C7691" t="str">
        <f t="shared" si="120"/>
        <v>44119</v>
      </c>
      <c r="D7691" t="s">
        <v>360</v>
      </c>
      <c r="E7691" t="s">
        <v>5029</v>
      </c>
      <c r="F7691" t="s">
        <v>3619</v>
      </c>
      <c r="G7691" s="144">
        <v>232.39282505999998</v>
      </c>
      <c r="H7691" t="str">
        <f>IF(VLOOKUP(A7691,$J$4:$K$19,2)="Y",IF(G7691&lt;='State Zip Codes'!$P$4,'State Zip Codes'!$P$3,IF(G7691&lt;='State Zip Codes'!$Q$4,'State Zip Codes'!$Q$3,IF(G7691&lt;='State Zip Codes'!$R$4,'State Zip Codes'!$R$3,IF(G7691&lt;='State Zip Codes'!$S$4,'State Zip Codes'!$S$3,IF(G7691&lt;='State Zip Codes'!$T$4,'State Zip Codes'!$T$3,"OUT OF TERRITORY"))))),$U$3)</f>
        <v>Zone 5</v>
      </c>
    </row>
    <row r="7692" spans="1:8" x14ac:dyDescent="0.25">
      <c r="A7692" t="s">
        <v>374</v>
      </c>
      <c r="B7692">
        <v>44429</v>
      </c>
      <c r="C7692" t="str">
        <f t="shared" si="120"/>
        <v>44429</v>
      </c>
      <c r="D7692" t="s">
        <v>360</v>
      </c>
      <c r="E7692" t="s">
        <v>5071</v>
      </c>
      <c r="F7692" t="s">
        <v>5086</v>
      </c>
      <c r="G7692" s="144">
        <v>232.39282505999998</v>
      </c>
      <c r="H7692" t="str">
        <f>IF(VLOOKUP(A7692,$J$4:$K$19,2)="Y",IF(G7692&lt;='State Zip Codes'!$P$4,'State Zip Codes'!$P$3,IF(G7692&lt;='State Zip Codes'!$Q$4,'State Zip Codes'!$Q$3,IF(G7692&lt;='State Zip Codes'!$R$4,'State Zip Codes'!$R$3,IF(G7692&lt;='State Zip Codes'!$S$4,'State Zip Codes'!$S$3,IF(G7692&lt;='State Zip Codes'!$T$4,'State Zip Codes'!$T$3,"OUT OF TERRITORY"))))),$U$3)</f>
        <v>Zone 5</v>
      </c>
    </row>
    <row r="7693" spans="1:8" x14ac:dyDescent="0.25">
      <c r="A7693" t="s">
        <v>374</v>
      </c>
      <c r="B7693">
        <v>44431</v>
      </c>
      <c r="C7693" t="str">
        <f t="shared" si="120"/>
        <v>44431</v>
      </c>
      <c r="D7693" t="s">
        <v>360</v>
      </c>
      <c r="E7693" t="s">
        <v>5058</v>
      </c>
      <c r="F7693" t="s">
        <v>5087</v>
      </c>
      <c r="G7693" s="144">
        <v>233.01419625</v>
      </c>
      <c r="H7693" t="str">
        <f>IF(VLOOKUP(A7693,$J$4:$K$19,2)="Y",IF(G7693&lt;='State Zip Codes'!$P$4,'State Zip Codes'!$P$3,IF(G7693&lt;='State Zip Codes'!$Q$4,'State Zip Codes'!$Q$3,IF(G7693&lt;='State Zip Codes'!$R$4,'State Zip Codes'!$R$3,IF(G7693&lt;='State Zip Codes'!$S$4,'State Zip Codes'!$S$3,IF(G7693&lt;='State Zip Codes'!$T$4,'State Zip Codes'!$T$3,"OUT OF TERRITORY"))))),$U$3)</f>
        <v>Zone 5</v>
      </c>
    </row>
    <row r="7694" spans="1:8" x14ac:dyDescent="0.25">
      <c r="A7694" t="s">
        <v>374</v>
      </c>
      <c r="B7694">
        <v>44143</v>
      </c>
      <c r="C7694" t="str">
        <f t="shared" si="120"/>
        <v>44143</v>
      </c>
      <c r="D7694" t="s">
        <v>360</v>
      </c>
      <c r="E7694" t="s">
        <v>5029</v>
      </c>
      <c r="F7694" t="s">
        <v>3619</v>
      </c>
      <c r="G7694" s="144">
        <v>233.01419625</v>
      </c>
      <c r="H7694" t="str">
        <f>IF(VLOOKUP(A7694,$J$4:$K$19,2)="Y",IF(G7694&lt;='State Zip Codes'!$P$4,'State Zip Codes'!$P$3,IF(G7694&lt;='State Zip Codes'!$Q$4,'State Zip Codes'!$Q$3,IF(G7694&lt;='State Zip Codes'!$R$4,'State Zip Codes'!$R$3,IF(G7694&lt;='State Zip Codes'!$S$4,'State Zip Codes'!$S$3,IF(G7694&lt;='State Zip Codes'!$T$4,'State Zip Codes'!$T$3,"OUT OF TERRITORY"))))),$U$3)</f>
        <v>Zone 5</v>
      </c>
    </row>
    <row r="7695" spans="1:8" x14ac:dyDescent="0.25">
      <c r="A7695" t="s">
        <v>374</v>
      </c>
      <c r="B7695">
        <v>44123</v>
      </c>
      <c r="C7695" t="str">
        <f t="shared" si="120"/>
        <v>44123</v>
      </c>
      <c r="D7695" t="s">
        <v>360</v>
      </c>
      <c r="E7695" t="s">
        <v>5029</v>
      </c>
      <c r="F7695" t="s">
        <v>4080</v>
      </c>
      <c r="G7695" s="144">
        <v>233.63556743999999</v>
      </c>
      <c r="H7695" t="str">
        <f>IF(VLOOKUP(A7695,$J$4:$K$19,2)="Y",IF(G7695&lt;='State Zip Codes'!$P$4,'State Zip Codes'!$P$3,IF(G7695&lt;='State Zip Codes'!$Q$4,'State Zip Codes'!$Q$3,IF(G7695&lt;='State Zip Codes'!$R$4,'State Zip Codes'!$R$3,IF(G7695&lt;='State Zip Codes'!$S$4,'State Zip Codes'!$S$3,IF(G7695&lt;='State Zip Codes'!$T$4,'State Zip Codes'!$T$3,"OUT OF TERRITORY"))))),$U$3)</f>
        <v>Zone 5</v>
      </c>
    </row>
    <row r="7696" spans="1:8" x14ac:dyDescent="0.25">
      <c r="A7696" t="s">
        <v>374</v>
      </c>
      <c r="B7696">
        <v>44490</v>
      </c>
      <c r="C7696" t="str">
        <f t="shared" si="120"/>
        <v>44490</v>
      </c>
      <c r="D7696" t="s">
        <v>360</v>
      </c>
      <c r="E7696" t="s">
        <v>5058</v>
      </c>
      <c r="F7696" t="s">
        <v>5088</v>
      </c>
      <c r="G7696" s="144">
        <v>233.63556743999999</v>
      </c>
      <c r="H7696" t="str">
        <f>IF(VLOOKUP(A7696,$J$4:$K$19,2)="Y",IF(G7696&lt;='State Zip Codes'!$P$4,'State Zip Codes'!$P$3,IF(G7696&lt;='State Zip Codes'!$Q$4,'State Zip Codes'!$Q$3,IF(G7696&lt;='State Zip Codes'!$R$4,'State Zip Codes'!$R$3,IF(G7696&lt;='State Zip Codes'!$S$4,'State Zip Codes'!$S$3,IF(G7696&lt;='State Zip Codes'!$T$4,'State Zip Codes'!$T$3,"OUT OF TERRITORY"))))),$U$3)</f>
        <v>Zone 5</v>
      </c>
    </row>
    <row r="7697" spans="1:8" x14ac:dyDescent="0.25">
      <c r="A7697" t="s">
        <v>374</v>
      </c>
      <c r="B7697">
        <v>44040</v>
      </c>
      <c r="C7697" t="str">
        <f t="shared" si="120"/>
        <v>44040</v>
      </c>
      <c r="D7697" t="s">
        <v>360</v>
      </c>
      <c r="E7697" t="s">
        <v>5029</v>
      </c>
      <c r="F7697" t="s">
        <v>5089</v>
      </c>
      <c r="G7697" s="144">
        <v>234.25693862999998</v>
      </c>
      <c r="H7697" t="str">
        <f>IF(VLOOKUP(A7697,$J$4:$K$19,2)="Y",IF(G7697&lt;='State Zip Codes'!$P$4,'State Zip Codes'!$P$3,IF(G7697&lt;='State Zip Codes'!$Q$4,'State Zip Codes'!$Q$3,IF(G7697&lt;='State Zip Codes'!$R$4,'State Zip Codes'!$R$3,IF(G7697&lt;='State Zip Codes'!$S$4,'State Zip Codes'!$S$3,IF(G7697&lt;='State Zip Codes'!$T$4,'State Zip Codes'!$T$3,"OUT OF TERRITORY"))))),$U$3)</f>
        <v>Zone 5</v>
      </c>
    </row>
    <row r="7698" spans="1:8" x14ac:dyDescent="0.25">
      <c r="A7698" t="s">
        <v>374</v>
      </c>
      <c r="B7698">
        <v>44072</v>
      </c>
      <c r="C7698" t="str">
        <f t="shared" si="120"/>
        <v>44072</v>
      </c>
      <c r="D7698" t="s">
        <v>360</v>
      </c>
      <c r="E7698" t="s">
        <v>5084</v>
      </c>
      <c r="F7698" t="s">
        <v>5090</v>
      </c>
      <c r="G7698" s="144">
        <v>234.25693862999998</v>
      </c>
      <c r="H7698" t="str">
        <f>IF(VLOOKUP(A7698,$J$4:$K$19,2)="Y",IF(G7698&lt;='State Zip Codes'!$P$4,'State Zip Codes'!$P$3,IF(G7698&lt;='State Zip Codes'!$Q$4,'State Zip Codes'!$Q$3,IF(G7698&lt;='State Zip Codes'!$R$4,'State Zip Codes'!$R$3,IF(G7698&lt;='State Zip Codes'!$S$4,'State Zip Codes'!$S$3,IF(G7698&lt;='State Zip Codes'!$T$4,'State Zip Codes'!$T$3,"OUT OF TERRITORY"))))),$U$3)</f>
        <v>Zone 5</v>
      </c>
    </row>
    <row r="7699" spans="1:8" x14ac:dyDescent="0.25">
      <c r="A7699" t="s">
        <v>374</v>
      </c>
      <c r="B7699">
        <v>44288</v>
      </c>
      <c r="C7699" t="str">
        <f t="shared" si="120"/>
        <v>44288</v>
      </c>
      <c r="D7699" t="s">
        <v>360</v>
      </c>
      <c r="E7699" t="s">
        <v>2945</v>
      </c>
      <c r="F7699" t="s">
        <v>5091</v>
      </c>
      <c r="G7699" s="144">
        <v>234.25693862999998</v>
      </c>
      <c r="H7699" t="str">
        <f>IF(VLOOKUP(A7699,$J$4:$K$19,2)="Y",IF(G7699&lt;='State Zip Codes'!$P$4,'State Zip Codes'!$P$3,IF(G7699&lt;='State Zip Codes'!$Q$4,'State Zip Codes'!$Q$3,IF(G7699&lt;='State Zip Codes'!$R$4,'State Zip Codes'!$R$3,IF(G7699&lt;='State Zip Codes'!$S$4,'State Zip Codes'!$S$3,IF(G7699&lt;='State Zip Codes'!$T$4,'State Zip Codes'!$T$3,"OUT OF TERRITORY"))))),$U$3)</f>
        <v>Zone 5</v>
      </c>
    </row>
    <row r="7700" spans="1:8" x14ac:dyDescent="0.25">
      <c r="A7700" t="s">
        <v>374</v>
      </c>
      <c r="B7700">
        <v>44132</v>
      </c>
      <c r="C7700" t="str">
        <f t="shared" si="120"/>
        <v>44132</v>
      </c>
      <c r="D7700" t="s">
        <v>360</v>
      </c>
      <c r="E7700" t="s">
        <v>5029</v>
      </c>
      <c r="F7700" t="s">
        <v>4080</v>
      </c>
      <c r="G7700" s="144">
        <v>234.87830982</v>
      </c>
      <c r="H7700" t="str">
        <f>IF(VLOOKUP(A7700,$J$4:$K$19,2)="Y",IF(G7700&lt;='State Zip Codes'!$P$4,'State Zip Codes'!$P$3,IF(G7700&lt;='State Zip Codes'!$Q$4,'State Zip Codes'!$Q$3,IF(G7700&lt;='State Zip Codes'!$R$4,'State Zip Codes'!$R$3,IF(G7700&lt;='State Zip Codes'!$S$4,'State Zip Codes'!$S$3,IF(G7700&lt;='State Zip Codes'!$T$4,'State Zip Codes'!$T$3,"OUT OF TERRITORY"))))),$U$3)</f>
        <v>Zone 5</v>
      </c>
    </row>
    <row r="7701" spans="1:8" x14ac:dyDescent="0.25">
      <c r="A7701" t="s">
        <v>374</v>
      </c>
      <c r="B7701">
        <v>43920</v>
      </c>
      <c r="C7701" t="str">
        <f t="shared" si="120"/>
        <v>43920</v>
      </c>
      <c r="D7701" t="s">
        <v>360</v>
      </c>
      <c r="E7701" t="s">
        <v>5058</v>
      </c>
      <c r="F7701" t="s">
        <v>5092</v>
      </c>
      <c r="G7701" s="144">
        <v>234.87830982</v>
      </c>
      <c r="H7701" t="str">
        <f>IF(VLOOKUP(A7701,$J$4:$K$19,2)="Y",IF(G7701&lt;='State Zip Codes'!$P$4,'State Zip Codes'!$P$3,IF(G7701&lt;='State Zip Codes'!$Q$4,'State Zip Codes'!$Q$3,IF(G7701&lt;='State Zip Codes'!$R$4,'State Zip Codes'!$R$3,IF(G7701&lt;='State Zip Codes'!$S$4,'State Zip Codes'!$S$3,IF(G7701&lt;='State Zip Codes'!$T$4,'State Zip Codes'!$T$3,"OUT OF TERRITORY"))))),$U$3)</f>
        <v>Zone 5</v>
      </c>
    </row>
    <row r="7702" spans="1:8" x14ac:dyDescent="0.25">
      <c r="A7702" t="s">
        <v>374</v>
      </c>
      <c r="B7702">
        <v>44234</v>
      </c>
      <c r="C7702" t="str">
        <f t="shared" si="120"/>
        <v>44234</v>
      </c>
      <c r="D7702" t="s">
        <v>360</v>
      </c>
      <c r="E7702" t="s">
        <v>2945</v>
      </c>
      <c r="F7702" t="s">
        <v>5093</v>
      </c>
      <c r="G7702" s="144">
        <v>234.87830982</v>
      </c>
      <c r="H7702" t="str">
        <f>IF(VLOOKUP(A7702,$J$4:$K$19,2)="Y",IF(G7702&lt;='State Zip Codes'!$P$4,'State Zip Codes'!$P$3,IF(G7702&lt;='State Zip Codes'!$Q$4,'State Zip Codes'!$Q$3,IF(G7702&lt;='State Zip Codes'!$R$4,'State Zip Codes'!$R$3,IF(G7702&lt;='State Zip Codes'!$S$4,'State Zip Codes'!$S$3,IF(G7702&lt;='State Zip Codes'!$T$4,'State Zip Codes'!$T$3,"OUT OF TERRITORY"))))),$U$3)</f>
        <v>Zone 5</v>
      </c>
    </row>
    <row r="7703" spans="1:8" x14ac:dyDescent="0.25">
      <c r="A7703" t="s">
        <v>374</v>
      </c>
      <c r="B7703">
        <v>44073</v>
      </c>
      <c r="C7703" t="str">
        <f t="shared" si="120"/>
        <v>44073</v>
      </c>
      <c r="D7703" t="s">
        <v>360</v>
      </c>
      <c r="E7703" t="s">
        <v>5084</v>
      </c>
      <c r="F7703" t="s">
        <v>5090</v>
      </c>
      <c r="G7703" s="144">
        <v>234.87830982</v>
      </c>
      <c r="H7703" t="str">
        <f>IF(VLOOKUP(A7703,$J$4:$K$19,2)="Y",IF(G7703&lt;='State Zip Codes'!$P$4,'State Zip Codes'!$P$3,IF(G7703&lt;='State Zip Codes'!$Q$4,'State Zip Codes'!$Q$3,IF(G7703&lt;='State Zip Codes'!$R$4,'State Zip Codes'!$R$3,IF(G7703&lt;='State Zip Codes'!$S$4,'State Zip Codes'!$S$3,IF(G7703&lt;='State Zip Codes'!$T$4,'State Zip Codes'!$T$3,"OUT OF TERRITORY"))))),$U$3)</f>
        <v>Zone 5</v>
      </c>
    </row>
    <row r="7704" spans="1:8" x14ac:dyDescent="0.25">
      <c r="A7704" t="s">
        <v>374</v>
      </c>
      <c r="B7704">
        <v>44444</v>
      </c>
      <c r="C7704" t="str">
        <f t="shared" si="120"/>
        <v>44444</v>
      </c>
      <c r="D7704" t="s">
        <v>360</v>
      </c>
      <c r="E7704" t="s">
        <v>5094</v>
      </c>
      <c r="F7704" t="s">
        <v>5095</v>
      </c>
      <c r="G7704" s="144">
        <v>235.49968100999999</v>
      </c>
      <c r="H7704" t="str">
        <f>IF(VLOOKUP(A7704,$J$4:$K$19,2)="Y",IF(G7704&lt;='State Zip Codes'!$P$4,'State Zip Codes'!$P$3,IF(G7704&lt;='State Zip Codes'!$Q$4,'State Zip Codes'!$Q$3,IF(G7704&lt;='State Zip Codes'!$R$4,'State Zip Codes'!$R$3,IF(G7704&lt;='State Zip Codes'!$S$4,'State Zip Codes'!$S$3,IF(G7704&lt;='State Zip Codes'!$T$4,'State Zip Codes'!$T$3,"OUT OF TERRITORY"))))),$U$3)</f>
        <v>Zone 5</v>
      </c>
    </row>
    <row r="7705" spans="1:8" x14ac:dyDescent="0.25">
      <c r="A7705" t="s">
        <v>374</v>
      </c>
      <c r="B7705">
        <v>44092</v>
      </c>
      <c r="C7705" t="str">
        <f t="shared" si="120"/>
        <v>44092</v>
      </c>
      <c r="D7705" t="s">
        <v>360</v>
      </c>
      <c r="E7705" t="s">
        <v>512</v>
      </c>
      <c r="F7705" t="s">
        <v>3515</v>
      </c>
      <c r="G7705" s="144">
        <v>235.49968100999999</v>
      </c>
      <c r="H7705" t="str">
        <f>IF(VLOOKUP(A7705,$J$4:$K$19,2)="Y",IF(G7705&lt;='State Zip Codes'!$P$4,'State Zip Codes'!$P$3,IF(G7705&lt;='State Zip Codes'!$Q$4,'State Zip Codes'!$Q$3,IF(G7705&lt;='State Zip Codes'!$R$4,'State Zip Codes'!$R$3,IF(G7705&lt;='State Zip Codes'!$S$4,'State Zip Codes'!$S$3,IF(G7705&lt;='State Zip Codes'!$T$4,'State Zip Codes'!$T$3,"OUT OF TERRITORY"))))),$U$3)</f>
        <v>Zone 5</v>
      </c>
    </row>
    <row r="7706" spans="1:8" x14ac:dyDescent="0.25">
      <c r="A7706" t="s">
        <v>374</v>
      </c>
      <c r="B7706">
        <v>44451</v>
      </c>
      <c r="C7706" t="str">
        <f t="shared" si="120"/>
        <v>44451</v>
      </c>
      <c r="D7706" t="s">
        <v>360</v>
      </c>
      <c r="E7706" t="s">
        <v>5071</v>
      </c>
      <c r="F7706" t="s">
        <v>5096</v>
      </c>
      <c r="G7706" s="144">
        <v>235.49968100999999</v>
      </c>
      <c r="H7706" t="str">
        <f>IF(VLOOKUP(A7706,$J$4:$K$19,2)="Y",IF(G7706&lt;='State Zip Codes'!$P$4,'State Zip Codes'!$P$3,IF(G7706&lt;='State Zip Codes'!$Q$4,'State Zip Codes'!$Q$3,IF(G7706&lt;='State Zip Codes'!$R$4,'State Zip Codes'!$R$3,IF(G7706&lt;='State Zip Codes'!$S$4,'State Zip Codes'!$S$3,IF(G7706&lt;='State Zip Codes'!$T$4,'State Zip Codes'!$T$3,"OUT OF TERRITORY"))))),$U$3)</f>
        <v>Zone 5</v>
      </c>
    </row>
    <row r="7707" spans="1:8" x14ac:dyDescent="0.25">
      <c r="A7707" t="s">
        <v>374</v>
      </c>
      <c r="B7707">
        <v>44065</v>
      </c>
      <c r="C7707" t="str">
        <f t="shared" si="120"/>
        <v>44065</v>
      </c>
      <c r="D7707" t="s">
        <v>360</v>
      </c>
      <c r="E7707" t="s">
        <v>5084</v>
      </c>
      <c r="F7707" t="s">
        <v>5097</v>
      </c>
      <c r="G7707" s="144">
        <v>236.74242339</v>
      </c>
      <c r="H7707" t="str">
        <f>IF(VLOOKUP(A7707,$J$4:$K$19,2)="Y",IF(G7707&lt;='State Zip Codes'!$P$4,'State Zip Codes'!$P$3,IF(G7707&lt;='State Zip Codes'!$Q$4,'State Zip Codes'!$Q$3,IF(G7707&lt;='State Zip Codes'!$R$4,'State Zip Codes'!$R$3,IF(G7707&lt;='State Zip Codes'!$S$4,'State Zip Codes'!$S$3,IF(G7707&lt;='State Zip Codes'!$T$4,'State Zip Codes'!$T$3,"OUT OF TERRITORY"))))),$U$3)</f>
        <v>Zone 5</v>
      </c>
    </row>
    <row r="7708" spans="1:8" x14ac:dyDescent="0.25">
      <c r="A7708" t="s">
        <v>374</v>
      </c>
      <c r="B7708">
        <v>44231</v>
      </c>
      <c r="C7708" t="str">
        <f t="shared" si="120"/>
        <v>44231</v>
      </c>
      <c r="D7708" t="s">
        <v>360</v>
      </c>
      <c r="E7708" t="s">
        <v>2945</v>
      </c>
      <c r="F7708" t="s">
        <v>5098</v>
      </c>
      <c r="G7708" s="144">
        <v>237.36379457999999</v>
      </c>
      <c r="H7708" t="str">
        <f>IF(VLOOKUP(A7708,$J$4:$K$19,2)="Y",IF(G7708&lt;='State Zip Codes'!$P$4,'State Zip Codes'!$P$3,IF(G7708&lt;='State Zip Codes'!$Q$4,'State Zip Codes'!$Q$3,IF(G7708&lt;='State Zip Codes'!$R$4,'State Zip Codes'!$R$3,IF(G7708&lt;='State Zip Codes'!$S$4,'State Zip Codes'!$S$3,IF(G7708&lt;='State Zip Codes'!$T$4,'State Zip Codes'!$T$3,"OUT OF TERRITORY"))))),$U$3)</f>
        <v>Zone 5</v>
      </c>
    </row>
    <row r="7709" spans="1:8" x14ac:dyDescent="0.25">
      <c r="A7709" t="s">
        <v>374</v>
      </c>
      <c r="B7709">
        <v>44408</v>
      </c>
      <c r="C7709" t="str">
        <f t="shared" si="120"/>
        <v>44408</v>
      </c>
      <c r="D7709" t="s">
        <v>360</v>
      </c>
      <c r="E7709" t="s">
        <v>5058</v>
      </c>
      <c r="F7709" t="s">
        <v>5058</v>
      </c>
      <c r="G7709" s="144">
        <v>237.36379457999999</v>
      </c>
      <c r="H7709" t="str">
        <f>IF(VLOOKUP(A7709,$J$4:$K$19,2)="Y",IF(G7709&lt;='State Zip Codes'!$P$4,'State Zip Codes'!$P$3,IF(G7709&lt;='State Zip Codes'!$Q$4,'State Zip Codes'!$Q$3,IF(G7709&lt;='State Zip Codes'!$R$4,'State Zip Codes'!$R$3,IF(G7709&lt;='State Zip Codes'!$S$4,'State Zip Codes'!$S$3,IF(G7709&lt;='State Zip Codes'!$T$4,'State Zip Codes'!$T$3,"OUT OF TERRITORY"))))),$U$3)</f>
        <v>Zone 5</v>
      </c>
    </row>
    <row r="7710" spans="1:8" x14ac:dyDescent="0.25">
      <c r="A7710" t="s">
        <v>374</v>
      </c>
      <c r="B7710">
        <v>44455</v>
      </c>
      <c r="C7710" t="str">
        <f t="shared" si="120"/>
        <v>44455</v>
      </c>
      <c r="D7710" t="s">
        <v>360</v>
      </c>
      <c r="E7710" t="s">
        <v>5058</v>
      </c>
      <c r="F7710" t="s">
        <v>3191</v>
      </c>
      <c r="G7710" s="144">
        <v>237.36379457999999</v>
      </c>
      <c r="H7710" t="str">
        <f>IF(VLOOKUP(A7710,$J$4:$K$19,2)="Y",IF(G7710&lt;='State Zip Codes'!$P$4,'State Zip Codes'!$P$3,IF(G7710&lt;='State Zip Codes'!$Q$4,'State Zip Codes'!$Q$3,IF(G7710&lt;='State Zip Codes'!$R$4,'State Zip Codes'!$R$3,IF(G7710&lt;='State Zip Codes'!$S$4,'State Zip Codes'!$S$3,IF(G7710&lt;='State Zip Codes'!$T$4,'State Zip Codes'!$T$3,"OUT OF TERRITORY"))))),$U$3)</f>
        <v>Zone 5</v>
      </c>
    </row>
    <row r="7711" spans="1:8" x14ac:dyDescent="0.25">
      <c r="A7711" t="s">
        <v>374</v>
      </c>
      <c r="B7711">
        <v>44406</v>
      </c>
      <c r="C7711" t="str">
        <f t="shared" si="120"/>
        <v>44406</v>
      </c>
      <c r="D7711" t="s">
        <v>360</v>
      </c>
      <c r="E7711" t="s">
        <v>5071</v>
      </c>
      <c r="F7711" t="s">
        <v>5099</v>
      </c>
      <c r="G7711" s="144">
        <v>237.98516576999998</v>
      </c>
      <c r="H7711" t="str">
        <f>IF(VLOOKUP(A7711,$J$4:$K$19,2)="Y",IF(G7711&lt;='State Zip Codes'!$P$4,'State Zip Codes'!$P$3,IF(G7711&lt;='State Zip Codes'!$Q$4,'State Zip Codes'!$Q$3,IF(G7711&lt;='State Zip Codes'!$R$4,'State Zip Codes'!$R$3,IF(G7711&lt;='State Zip Codes'!$S$4,'State Zip Codes'!$S$3,IF(G7711&lt;='State Zip Codes'!$T$4,'State Zip Codes'!$T$3,"OUT OF TERRITORY"))))),$U$3)</f>
        <v>Zone 5</v>
      </c>
    </row>
    <row r="7712" spans="1:8" x14ac:dyDescent="0.25">
      <c r="A7712" t="s">
        <v>374</v>
      </c>
      <c r="B7712">
        <v>44026</v>
      </c>
      <c r="C7712" t="str">
        <f t="shared" si="120"/>
        <v>44026</v>
      </c>
      <c r="D7712" t="s">
        <v>360</v>
      </c>
      <c r="E7712" t="s">
        <v>5084</v>
      </c>
      <c r="F7712" t="s">
        <v>5100</v>
      </c>
      <c r="G7712" s="144">
        <v>237.98516576999998</v>
      </c>
      <c r="H7712" t="str">
        <f>IF(VLOOKUP(A7712,$J$4:$K$19,2)="Y",IF(G7712&lt;='State Zip Codes'!$P$4,'State Zip Codes'!$P$3,IF(G7712&lt;='State Zip Codes'!$Q$4,'State Zip Codes'!$Q$3,IF(G7712&lt;='State Zip Codes'!$R$4,'State Zip Codes'!$R$3,IF(G7712&lt;='State Zip Codes'!$S$4,'State Zip Codes'!$S$3,IF(G7712&lt;='State Zip Codes'!$T$4,'State Zip Codes'!$T$3,"OUT OF TERRITORY"))))),$U$3)</f>
        <v>Zone 5</v>
      </c>
    </row>
    <row r="7713" spans="1:8" x14ac:dyDescent="0.25">
      <c r="A7713" t="s">
        <v>374</v>
      </c>
      <c r="B7713">
        <v>44441</v>
      </c>
      <c r="C7713" t="str">
        <f t="shared" si="120"/>
        <v>44441</v>
      </c>
      <c r="D7713" t="s">
        <v>360</v>
      </c>
      <c r="E7713" t="s">
        <v>5058</v>
      </c>
      <c r="F7713" t="s">
        <v>5101</v>
      </c>
      <c r="G7713" s="144">
        <v>238.60653695999997</v>
      </c>
      <c r="H7713" t="str">
        <f>IF(VLOOKUP(A7713,$J$4:$K$19,2)="Y",IF(G7713&lt;='State Zip Codes'!$P$4,'State Zip Codes'!$P$3,IF(G7713&lt;='State Zip Codes'!$Q$4,'State Zip Codes'!$Q$3,IF(G7713&lt;='State Zip Codes'!$R$4,'State Zip Codes'!$R$3,IF(G7713&lt;='State Zip Codes'!$S$4,'State Zip Codes'!$S$3,IF(G7713&lt;='State Zip Codes'!$T$4,'State Zip Codes'!$T$3,"OUT OF TERRITORY"))))),$U$3)</f>
        <v>Zone 5</v>
      </c>
    </row>
    <row r="7714" spans="1:8" x14ac:dyDescent="0.25">
      <c r="A7714" t="s">
        <v>374</v>
      </c>
      <c r="B7714">
        <v>44445</v>
      </c>
      <c r="C7714" t="str">
        <f t="shared" si="120"/>
        <v>44445</v>
      </c>
      <c r="D7714" t="s">
        <v>360</v>
      </c>
      <c r="E7714" t="s">
        <v>5058</v>
      </c>
      <c r="F7714" t="s">
        <v>5102</v>
      </c>
      <c r="G7714" s="144">
        <v>238.60653695999997</v>
      </c>
      <c r="H7714" t="str">
        <f>IF(VLOOKUP(A7714,$J$4:$K$19,2)="Y",IF(G7714&lt;='State Zip Codes'!$P$4,'State Zip Codes'!$P$3,IF(G7714&lt;='State Zip Codes'!$Q$4,'State Zip Codes'!$Q$3,IF(G7714&lt;='State Zip Codes'!$R$4,'State Zip Codes'!$R$3,IF(G7714&lt;='State Zip Codes'!$S$4,'State Zip Codes'!$S$3,IF(G7714&lt;='State Zip Codes'!$T$4,'State Zip Codes'!$T$3,"OUT OF TERRITORY"))))),$U$3)</f>
        <v>Zone 5</v>
      </c>
    </row>
    <row r="7715" spans="1:8" x14ac:dyDescent="0.25">
      <c r="A7715" t="s">
        <v>374</v>
      </c>
      <c r="B7715">
        <v>44095</v>
      </c>
      <c r="C7715" t="str">
        <f t="shared" si="120"/>
        <v>44095</v>
      </c>
      <c r="D7715" t="s">
        <v>360</v>
      </c>
      <c r="E7715" t="s">
        <v>512</v>
      </c>
      <c r="F7715" t="s">
        <v>5103</v>
      </c>
      <c r="G7715" s="144">
        <v>239.22790814999999</v>
      </c>
      <c r="H7715" t="str">
        <f>IF(VLOOKUP(A7715,$J$4:$K$19,2)="Y",IF(G7715&lt;='State Zip Codes'!$P$4,'State Zip Codes'!$P$3,IF(G7715&lt;='State Zip Codes'!$Q$4,'State Zip Codes'!$Q$3,IF(G7715&lt;='State Zip Codes'!$R$4,'State Zip Codes'!$R$3,IF(G7715&lt;='State Zip Codes'!$S$4,'State Zip Codes'!$S$3,IF(G7715&lt;='State Zip Codes'!$T$4,'State Zip Codes'!$T$3,"OUT OF TERRITORY"))))),$U$3)</f>
        <v>Zone 5</v>
      </c>
    </row>
    <row r="7716" spans="1:8" x14ac:dyDescent="0.25">
      <c r="A7716" t="s">
        <v>374</v>
      </c>
      <c r="B7716">
        <v>44021</v>
      </c>
      <c r="C7716" t="str">
        <f t="shared" si="120"/>
        <v>44021</v>
      </c>
      <c r="D7716" t="s">
        <v>360</v>
      </c>
      <c r="E7716" t="s">
        <v>5084</v>
      </c>
      <c r="F7716" t="s">
        <v>5104</v>
      </c>
      <c r="G7716" s="144">
        <v>239.84927933999998</v>
      </c>
      <c r="H7716" t="str">
        <f>IF(VLOOKUP(A7716,$J$4:$K$19,2)="Y",IF(G7716&lt;='State Zip Codes'!$P$4,'State Zip Codes'!$P$3,IF(G7716&lt;='State Zip Codes'!$Q$4,'State Zip Codes'!$Q$3,IF(G7716&lt;='State Zip Codes'!$R$4,'State Zip Codes'!$R$3,IF(G7716&lt;='State Zip Codes'!$S$4,'State Zip Codes'!$S$3,IF(G7716&lt;='State Zip Codes'!$T$4,'State Zip Codes'!$T$3,"OUT OF TERRITORY"))))),$U$3)</f>
        <v>Zone 5</v>
      </c>
    </row>
    <row r="7717" spans="1:8" x14ac:dyDescent="0.25">
      <c r="A7717" t="s">
        <v>374</v>
      </c>
      <c r="B7717">
        <v>44452</v>
      </c>
      <c r="C7717" t="str">
        <f t="shared" si="120"/>
        <v>44452</v>
      </c>
      <c r="D7717" t="s">
        <v>360</v>
      </c>
      <c r="E7717" t="s">
        <v>5071</v>
      </c>
      <c r="F7717" t="s">
        <v>5105</v>
      </c>
      <c r="G7717" s="144">
        <v>240.47065052999997</v>
      </c>
      <c r="H7717" t="str">
        <f>IF(VLOOKUP(A7717,$J$4:$K$19,2)="Y",IF(G7717&lt;='State Zip Codes'!$P$4,'State Zip Codes'!$P$3,IF(G7717&lt;='State Zip Codes'!$Q$4,'State Zip Codes'!$Q$3,IF(G7717&lt;='State Zip Codes'!$R$4,'State Zip Codes'!$R$3,IF(G7717&lt;='State Zip Codes'!$S$4,'State Zip Codes'!$S$3,IF(G7717&lt;='State Zip Codes'!$T$4,'State Zip Codes'!$T$3,"OUT OF TERRITORY"))))),$U$3)</f>
        <v>Zone 5</v>
      </c>
    </row>
    <row r="7718" spans="1:8" x14ac:dyDescent="0.25">
      <c r="A7718" t="s">
        <v>374</v>
      </c>
      <c r="B7718">
        <v>44470</v>
      </c>
      <c r="C7718" t="str">
        <f t="shared" si="120"/>
        <v>44470</v>
      </c>
      <c r="D7718" t="s">
        <v>360</v>
      </c>
      <c r="E7718" t="s">
        <v>5094</v>
      </c>
      <c r="F7718" t="s">
        <v>5106</v>
      </c>
      <c r="G7718" s="144">
        <v>240.47065052999997</v>
      </c>
      <c r="H7718" t="str">
        <f>IF(VLOOKUP(A7718,$J$4:$K$19,2)="Y",IF(G7718&lt;='State Zip Codes'!$P$4,'State Zip Codes'!$P$3,IF(G7718&lt;='State Zip Codes'!$Q$4,'State Zip Codes'!$Q$3,IF(G7718&lt;='State Zip Codes'!$R$4,'State Zip Codes'!$R$3,IF(G7718&lt;='State Zip Codes'!$S$4,'State Zip Codes'!$S$3,IF(G7718&lt;='State Zip Codes'!$T$4,'State Zip Codes'!$T$3,"OUT OF TERRITORY"))))),$U$3)</f>
        <v>Zone 5</v>
      </c>
    </row>
    <row r="7719" spans="1:8" x14ac:dyDescent="0.25">
      <c r="A7719" t="s">
        <v>374</v>
      </c>
      <c r="B7719">
        <v>44094</v>
      </c>
      <c r="C7719" t="str">
        <f t="shared" si="120"/>
        <v>44094</v>
      </c>
      <c r="D7719" t="s">
        <v>360</v>
      </c>
      <c r="E7719" t="s">
        <v>512</v>
      </c>
      <c r="F7719" t="s">
        <v>5107</v>
      </c>
      <c r="G7719" s="144">
        <v>240.47065052999997</v>
      </c>
      <c r="H7719" t="str">
        <f>IF(VLOOKUP(A7719,$J$4:$K$19,2)="Y",IF(G7719&lt;='State Zip Codes'!$P$4,'State Zip Codes'!$P$3,IF(G7719&lt;='State Zip Codes'!$Q$4,'State Zip Codes'!$Q$3,IF(G7719&lt;='State Zip Codes'!$R$4,'State Zip Codes'!$R$3,IF(G7719&lt;='State Zip Codes'!$S$4,'State Zip Codes'!$S$3,IF(G7719&lt;='State Zip Codes'!$T$4,'State Zip Codes'!$T$3,"OUT OF TERRITORY"))))),$U$3)</f>
        <v>Zone 5</v>
      </c>
    </row>
    <row r="7720" spans="1:8" x14ac:dyDescent="0.25">
      <c r="A7720" t="s">
        <v>374</v>
      </c>
      <c r="B7720">
        <v>44430</v>
      </c>
      <c r="C7720" t="str">
        <f t="shared" si="120"/>
        <v>44430</v>
      </c>
      <c r="D7720" t="s">
        <v>360</v>
      </c>
      <c r="E7720" t="s">
        <v>5094</v>
      </c>
      <c r="F7720" t="s">
        <v>5108</v>
      </c>
      <c r="G7720" s="144">
        <v>241.09202171999999</v>
      </c>
      <c r="H7720" t="str">
        <f>IF(VLOOKUP(A7720,$J$4:$K$19,2)="Y",IF(G7720&lt;='State Zip Codes'!$P$4,'State Zip Codes'!$P$3,IF(G7720&lt;='State Zip Codes'!$Q$4,'State Zip Codes'!$Q$3,IF(G7720&lt;='State Zip Codes'!$R$4,'State Zip Codes'!$R$3,IF(G7720&lt;='State Zip Codes'!$S$4,'State Zip Codes'!$S$3,IF(G7720&lt;='State Zip Codes'!$T$4,'State Zip Codes'!$T$3,"OUT OF TERRITORY"))))),$U$3)</f>
        <v>Zone 5</v>
      </c>
    </row>
    <row r="7721" spans="1:8" x14ac:dyDescent="0.25">
      <c r="A7721" t="s">
        <v>374</v>
      </c>
      <c r="B7721">
        <v>44413</v>
      </c>
      <c r="C7721" t="str">
        <f t="shared" si="120"/>
        <v>44413</v>
      </c>
      <c r="D7721" t="s">
        <v>360</v>
      </c>
      <c r="E7721" t="s">
        <v>5058</v>
      </c>
      <c r="F7721" t="s">
        <v>5109</v>
      </c>
      <c r="G7721" s="144">
        <v>241.09202171999999</v>
      </c>
      <c r="H7721" t="str">
        <f>IF(VLOOKUP(A7721,$J$4:$K$19,2)="Y",IF(G7721&lt;='State Zip Codes'!$P$4,'State Zip Codes'!$P$3,IF(G7721&lt;='State Zip Codes'!$Q$4,'State Zip Codes'!$Q$3,IF(G7721&lt;='State Zip Codes'!$R$4,'State Zip Codes'!$R$3,IF(G7721&lt;='State Zip Codes'!$S$4,'State Zip Codes'!$S$3,IF(G7721&lt;='State Zip Codes'!$T$4,'State Zip Codes'!$T$3,"OUT OF TERRITORY"))))),$U$3)</f>
        <v>Zone 5</v>
      </c>
    </row>
    <row r="7722" spans="1:8" x14ac:dyDescent="0.25">
      <c r="A7722" t="s">
        <v>374</v>
      </c>
      <c r="B7722">
        <v>44515</v>
      </c>
      <c r="C7722" t="str">
        <f t="shared" si="120"/>
        <v>44515</v>
      </c>
      <c r="D7722" t="s">
        <v>360</v>
      </c>
      <c r="E7722" t="s">
        <v>5071</v>
      </c>
      <c r="F7722" t="s">
        <v>1136</v>
      </c>
      <c r="G7722" s="144">
        <v>241.71339290999998</v>
      </c>
      <c r="H7722" t="str">
        <f>IF(VLOOKUP(A7722,$J$4:$K$19,2)="Y",IF(G7722&lt;='State Zip Codes'!$P$4,'State Zip Codes'!$P$3,IF(G7722&lt;='State Zip Codes'!$Q$4,'State Zip Codes'!$Q$3,IF(G7722&lt;='State Zip Codes'!$R$4,'State Zip Codes'!$R$3,IF(G7722&lt;='State Zip Codes'!$S$4,'State Zip Codes'!$S$3,IF(G7722&lt;='State Zip Codes'!$T$4,'State Zip Codes'!$T$3,"OUT OF TERRITORY"))))),$U$3)</f>
        <v>Zone 5</v>
      </c>
    </row>
    <row r="7723" spans="1:8" x14ac:dyDescent="0.25">
      <c r="A7723" t="s">
        <v>374</v>
      </c>
      <c r="B7723">
        <v>44440</v>
      </c>
      <c r="C7723" t="str">
        <f t="shared" si="120"/>
        <v>44440</v>
      </c>
      <c r="D7723" t="s">
        <v>360</v>
      </c>
      <c r="E7723" t="s">
        <v>5094</v>
      </c>
      <c r="F7723" t="s">
        <v>5110</v>
      </c>
      <c r="G7723" s="144">
        <v>242.33476409999997</v>
      </c>
      <c r="H7723" t="str">
        <f>IF(VLOOKUP(A7723,$J$4:$K$19,2)="Y",IF(G7723&lt;='State Zip Codes'!$P$4,'State Zip Codes'!$P$3,IF(G7723&lt;='State Zip Codes'!$Q$4,'State Zip Codes'!$Q$3,IF(G7723&lt;='State Zip Codes'!$R$4,'State Zip Codes'!$R$3,IF(G7723&lt;='State Zip Codes'!$S$4,'State Zip Codes'!$S$3,IF(G7723&lt;='State Zip Codes'!$T$4,'State Zip Codes'!$T$3,"OUT OF TERRITORY"))))),$U$3)</f>
        <v>Zone 5</v>
      </c>
    </row>
    <row r="7724" spans="1:8" x14ac:dyDescent="0.25">
      <c r="A7724" t="s">
        <v>374</v>
      </c>
      <c r="B7724">
        <v>44512</v>
      </c>
      <c r="C7724" t="str">
        <f t="shared" si="120"/>
        <v>44512</v>
      </c>
      <c r="D7724" t="s">
        <v>360</v>
      </c>
      <c r="E7724" t="s">
        <v>5071</v>
      </c>
      <c r="F7724" t="s">
        <v>1136</v>
      </c>
      <c r="G7724" s="144">
        <v>242.95613528999999</v>
      </c>
      <c r="H7724" t="str">
        <f>IF(VLOOKUP(A7724,$J$4:$K$19,2)="Y",IF(G7724&lt;='State Zip Codes'!$P$4,'State Zip Codes'!$P$3,IF(G7724&lt;='State Zip Codes'!$Q$4,'State Zip Codes'!$Q$3,IF(G7724&lt;='State Zip Codes'!$R$4,'State Zip Codes'!$R$3,IF(G7724&lt;='State Zip Codes'!$S$4,'State Zip Codes'!$S$3,IF(G7724&lt;='State Zip Codes'!$T$4,'State Zip Codes'!$T$3,"OUT OF TERRITORY"))))),$U$3)</f>
        <v>Zone 5</v>
      </c>
    </row>
    <row r="7725" spans="1:8" x14ac:dyDescent="0.25">
      <c r="A7725" t="s">
        <v>374</v>
      </c>
      <c r="B7725">
        <v>44481</v>
      </c>
      <c r="C7725" t="str">
        <f t="shared" si="120"/>
        <v>44481</v>
      </c>
      <c r="D7725" t="s">
        <v>360</v>
      </c>
      <c r="E7725" t="s">
        <v>5094</v>
      </c>
      <c r="F7725" t="s">
        <v>1877</v>
      </c>
      <c r="G7725" s="144">
        <v>242.95613528999999</v>
      </c>
      <c r="H7725" t="str">
        <f>IF(VLOOKUP(A7725,$J$4:$K$19,2)="Y",IF(G7725&lt;='State Zip Codes'!$P$4,'State Zip Codes'!$P$3,IF(G7725&lt;='State Zip Codes'!$Q$4,'State Zip Codes'!$Q$3,IF(G7725&lt;='State Zip Codes'!$R$4,'State Zip Codes'!$R$3,IF(G7725&lt;='State Zip Codes'!$S$4,'State Zip Codes'!$S$3,IF(G7725&lt;='State Zip Codes'!$T$4,'State Zip Codes'!$T$3,"OUT OF TERRITORY"))))),$U$3)</f>
        <v>Zone 5</v>
      </c>
    </row>
    <row r="7726" spans="1:8" x14ac:dyDescent="0.25">
      <c r="A7726" t="s">
        <v>374</v>
      </c>
      <c r="B7726">
        <v>44511</v>
      </c>
      <c r="C7726" t="str">
        <f t="shared" si="120"/>
        <v>44511</v>
      </c>
      <c r="D7726" t="s">
        <v>360</v>
      </c>
      <c r="E7726" t="s">
        <v>5071</v>
      </c>
      <c r="F7726" t="s">
        <v>1136</v>
      </c>
      <c r="G7726" s="144">
        <v>242.95613528999999</v>
      </c>
      <c r="H7726" t="str">
        <f>IF(VLOOKUP(A7726,$J$4:$K$19,2)="Y",IF(G7726&lt;='State Zip Codes'!$P$4,'State Zip Codes'!$P$3,IF(G7726&lt;='State Zip Codes'!$Q$4,'State Zip Codes'!$Q$3,IF(G7726&lt;='State Zip Codes'!$R$4,'State Zip Codes'!$R$3,IF(G7726&lt;='State Zip Codes'!$S$4,'State Zip Codes'!$S$3,IF(G7726&lt;='State Zip Codes'!$T$4,'State Zip Codes'!$T$3,"OUT OF TERRITORY"))))),$U$3)</f>
        <v>Zone 5</v>
      </c>
    </row>
    <row r="7727" spans="1:8" x14ac:dyDescent="0.25">
      <c r="A7727" t="s">
        <v>374</v>
      </c>
      <c r="B7727">
        <v>44443</v>
      </c>
      <c r="C7727" t="str">
        <f t="shared" si="120"/>
        <v>44443</v>
      </c>
      <c r="D7727" t="s">
        <v>360</v>
      </c>
      <c r="E7727" t="s">
        <v>5071</v>
      </c>
      <c r="F7727" t="s">
        <v>5111</v>
      </c>
      <c r="G7727" s="144">
        <v>242.95613528999999</v>
      </c>
      <c r="H7727" t="str">
        <f>IF(VLOOKUP(A7727,$J$4:$K$19,2)="Y",IF(G7727&lt;='State Zip Codes'!$P$4,'State Zip Codes'!$P$3,IF(G7727&lt;='State Zip Codes'!$Q$4,'State Zip Codes'!$Q$3,IF(G7727&lt;='State Zip Codes'!$R$4,'State Zip Codes'!$R$3,IF(G7727&lt;='State Zip Codes'!$S$4,'State Zip Codes'!$S$3,IF(G7727&lt;='State Zip Codes'!$T$4,'State Zip Codes'!$T$3,"OUT OF TERRITORY"))))),$U$3)</f>
        <v>Zone 5</v>
      </c>
    </row>
    <row r="7728" spans="1:8" x14ac:dyDescent="0.25">
      <c r="A7728" t="s">
        <v>374</v>
      </c>
      <c r="B7728">
        <v>44491</v>
      </c>
      <c r="C7728" t="str">
        <f t="shared" si="120"/>
        <v>44491</v>
      </c>
      <c r="D7728" t="s">
        <v>360</v>
      </c>
      <c r="E7728" t="s">
        <v>5094</v>
      </c>
      <c r="F7728" t="s">
        <v>5112</v>
      </c>
      <c r="G7728" s="144">
        <v>243.57750647999998</v>
      </c>
      <c r="H7728" t="str">
        <f>IF(VLOOKUP(A7728,$J$4:$K$19,2)="Y",IF(G7728&lt;='State Zip Codes'!$P$4,'State Zip Codes'!$P$3,IF(G7728&lt;='State Zip Codes'!$Q$4,'State Zip Codes'!$Q$3,IF(G7728&lt;='State Zip Codes'!$R$4,'State Zip Codes'!$R$3,IF(G7728&lt;='State Zip Codes'!$S$4,'State Zip Codes'!$S$3,IF(G7728&lt;='State Zip Codes'!$T$4,'State Zip Codes'!$T$3,"OUT OF TERRITORY"))))),$U$3)</f>
        <v>Zone 5</v>
      </c>
    </row>
    <row r="7729" spans="1:8" x14ac:dyDescent="0.25">
      <c r="A7729" t="s">
        <v>374</v>
      </c>
      <c r="B7729">
        <v>44485</v>
      </c>
      <c r="C7729" t="str">
        <f t="shared" si="120"/>
        <v>44485</v>
      </c>
      <c r="D7729" t="s">
        <v>360</v>
      </c>
      <c r="E7729" t="s">
        <v>5094</v>
      </c>
      <c r="F7729" t="s">
        <v>1877</v>
      </c>
      <c r="G7729" s="144">
        <v>243.57750647999998</v>
      </c>
      <c r="H7729" t="str">
        <f>IF(VLOOKUP(A7729,$J$4:$K$19,2)="Y",IF(G7729&lt;='State Zip Codes'!$P$4,'State Zip Codes'!$P$3,IF(G7729&lt;='State Zip Codes'!$Q$4,'State Zip Codes'!$Q$3,IF(G7729&lt;='State Zip Codes'!$R$4,'State Zip Codes'!$R$3,IF(G7729&lt;='State Zip Codes'!$S$4,'State Zip Codes'!$S$3,IF(G7729&lt;='State Zip Codes'!$T$4,'State Zip Codes'!$T$3,"OUT OF TERRITORY"))))),$U$3)</f>
        <v>Zone 5</v>
      </c>
    </row>
    <row r="7730" spans="1:8" x14ac:dyDescent="0.25">
      <c r="A7730" t="s">
        <v>374</v>
      </c>
      <c r="B7730">
        <v>44514</v>
      </c>
      <c r="C7730" t="str">
        <f t="shared" si="120"/>
        <v>44514</v>
      </c>
      <c r="D7730" t="s">
        <v>360</v>
      </c>
      <c r="E7730" t="s">
        <v>5071</v>
      </c>
      <c r="F7730" t="s">
        <v>1136</v>
      </c>
      <c r="G7730" s="144">
        <v>244.19887766999997</v>
      </c>
      <c r="H7730" t="str">
        <f>IF(VLOOKUP(A7730,$J$4:$K$19,2)="Y",IF(G7730&lt;='State Zip Codes'!$P$4,'State Zip Codes'!$P$3,IF(G7730&lt;='State Zip Codes'!$Q$4,'State Zip Codes'!$Q$3,IF(G7730&lt;='State Zip Codes'!$R$4,'State Zip Codes'!$R$3,IF(G7730&lt;='State Zip Codes'!$S$4,'State Zip Codes'!$S$3,IF(G7730&lt;='State Zip Codes'!$T$4,'State Zip Codes'!$T$3,"OUT OF TERRITORY"))))),$U$3)</f>
        <v>Zone 5</v>
      </c>
    </row>
    <row r="7731" spans="1:8" x14ac:dyDescent="0.25">
      <c r="A7731" t="s">
        <v>374</v>
      </c>
      <c r="B7731">
        <v>44024</v>
      </c>
      <c r="C7731" t="str">
        <f t="shared" si="120"/>
        <v>44024</v>
      </c>
      <c r="D7731" t="s">
        <v>360</v>
      </c>
      <c r="E7731" t="s">
        <v>5084</v>
      </c>
      <c r="F7731" t="s">
        <v>5113</v>
      </c>
      <c r="G7731" s="144">
        <v>244.19887766999997</v>
      </c>
      <c r="H7731" t="str">
        <f>IF(VLOOKUP(A7731,$J$4:$K$19,2)="Y",IF(G7731&lt;='State Zip Codes'!$P$4,'State Zip Codes'!$P$3,IF(G7731&lt;='State Zip Codes'!$Q$4,'State Zip Codes'!$Q$3,IF(G7731&lt;='State Zip Codes'!$R$4,'State Zip Codes'!$R$3,IF(G7731&lt;='State Zip Codes'!$S$4,'State Zip Codes'!$S$3,IF(G7731&lt;='State Zip Codes'!$T$4,'State Zip Codes'!$T$3,"OUT OF TERRITORY"))))),$U$3)</f>
        <v>Zone 5</v>
      </c>
    </row>
    <row r="7732" spans="1:8" x14ac:dyDescent="0.25">
      <c r="A7732" t="s">
        <v>374</v>
      </c>
      <c r="B7732">
        <v>44060</v>
      </c>
      <c r="C7732" t="str">
        <f t="shared" si="120"/>
        <v>44060</v>
      </c>
      <c r="D7732" t="s">
        <v>360</v>
      </c>
      <c r="E7732" t="s">
        <v>512</v>
      </c>
      <c r="F7732" t="s">
        <v>4062</v>
      </c>
      <c r="G7732" s="144">
        <v>244.19887766999997</v>
      </c>
      <c r="H7732" t="str">
        <f>IF(VLOOKUP(A7732,$J$4:$K$19,2)="Y",IF(G7732&lt;='State Zip Codes'!$P$4,'State Zip Codes'!$P$3,IF(G7732&lt;='State Zip Codes'!$Q$4,'State Zip Codes'!$Q$3,IF(G7732&lt;='State Zip Codes'!$R$4,'State Zip Codes'!$R$3,IF(G7732&lt;='State Zip Codes'!$S$4,'State Zip Codes'!$S$3,IF(G7732&lt;='State Zip Codes'!$T$4,'State Zip Codes'!$T$3,"OUT OF TERRITORY"))))),$U$3)</f>
        <v>Zone 5</v>
      </c>
    </row>
    <row r="7733" spans="1:8" x14ac:dyDescent="0.25">
      <c r="A7733" t="s">
        <v>374</v>
      </c>
      <c r="B7733">
        <v>44486</v>
      </c>
      <c r="C7733" t="str">
        <f t="shared" si="120"/>
        <v>44486</v>
      </c>
      <c r="D7733" t="s">
        <v>360</v>
      </c>
      <c r="E7733" t="s">
        <v>5094</v>
      </c>
      <c r="F7733" t="s">
        <v>1877</v>
      </c>
      <c r="G7733" s="144">
        <v>244.82024885999999</v>
      </c>
      <c r="H7733" t="str">
        <f>IF(VLOOKUP(A7733,$J$4:$K$19,2)="Y",IF(G7733&lt;='State Zip Codes'!$P$4,'State Zip Codes'!$P$3,IF(G7733&lt;='State Zip Codes'!$Q$4,'State Zip Codes'!$Q$3,IF(G7733&lt;='State Zip Codes'!$R$4,'State Zip Codes'!$R$3,IF(G7733&lt;='State Zip Codes'!$S$4,'State Zip Codes'!$S$3,IF(G7733&lt;='State Zip Codes'!$T$4,'State Zip Codes'!$T$3,"OUT OF TERRITORY"))))),$U$3)</f>
        <v>Zone 5</v>
      </c>
    </row>
    <row r="7734" spans="1:8" x14ac:dyDescent="0.25">
      <c r="A7734" t="s">
        <v>374</v>
      </c>
      <c r="B7734">
        <v>44454</v>
      </c>
      <c r="C7734" t="str">
        <f t="shared" si="120"/>
        <v>44454</v>
      </c>
      <c r="D7734" t="s">
        <v>360</v>
      </c>
      <c r="E7734" t="s">
        <v>5071</v>
      </c>
      <c r="F7734" t="s">
        <v>2061</v>
      </c>
      <c r="G7734" s="144">
        <v>244.82024885999999</v>
      </c>
      <c r="H7734" t="str">
        <f>IF(VLOOKUP(A7734,$J$4:$K$19,2)="Y",IF(G7734&lt;='State Zip Codes'!$P$4,'State Zip Codes'!$P$3,IF(G7734&lt;='State Zip Codes'!$Q$4,'State Zip Codes'!$Q$3,IF(G7734&lt;='State Zip Codes'!$R$4,'State Zip Codes'!$R$3,IF(G7734&lt;='State Zip Codes'!$S$4,'State Zip Codes'!$S$3,IF(G7734&lt;='State Zip Codes'!$T$4,'State Zip Codes'!$T$3,"OUT OF TERRITORY"))))),$U$3)</f>
        <v>Zone 5</v>
      </c>
    </row>
    <row r="7735" spans="1:8" x14ac:dyDescent="0.25">
      <c r="A7735" t="s">
        <v>374</v>
      </c>
      <c r="B7735">
        <v>44437</v>
      </c>
      <c r="C7735" t="str">
        <f t="shared" si="120"/>
        <v>44437</v>
      </c>
      <c r="D7735" t="s">
        <v>360</v>
      </c>
      <c r="E7735" t="s">
        <v>5094</v>
      </c>
      <c r="F7735" t="s">
        <v>5114</v>
      </c>
      <c r="G7735" s="144">
        <v>244.82024885999999</v>
      </c>
      <c r="H7735" t="str">
        <f>IF(VLOOKUP(A7735,$J$4:$K$19,2)="Y",IF(G7735&lt;='State Zip Codes'!$P$4,'State Zip Codes'!$P$3,IF(G7735&lt;='State Zip Codes'!$Q$4,'State Zip Codes'!$Q$3,IF(G7735&lt;='State Zip Codes'!$R$4,'State Zip Codes'!$R$3,IF(G7735&lt;='State Zip Codes'!$S$4,'State Zip Codes'!$S$3,IF(G7735&lt;='State Zip Codes'!$T$4,'State Zip Codes'!$T$3,"OUT OF TERRITORY"))))),$U$3)</f>
        <v>Zone 5</v>
      </c>
    </row>
    <row r="7736" spans="1:8" x14ac:dyDescent="0.25">
      <c r="A7736" t="s">
        <v>374</v>
      </c>
      <c r="B7736">
        <v>44509</v>
      </c>
      <c r="C7736" t="str">
        <f t="shared" si="120"/>
        <v>44509</v>
      </c>
      <c r="D7736" t="s">
        <v>360</v>
      </c>
      <c r="E7736" t="s">
        <v>5071</v>
      </c>
      <c r="F7736" t="s">
        <v>1136</v>
      </c>
      <c r="G7736" s="144">
        <v>244.82024885999999</v>
      </c>
      <c r="H7736" t="str">
        <f>IF(VLOOKUP(A7736,$J$4:$K$19,2)="Y",IF(G7736&lt;='State Zip Codes'!$P$4,'State Zip Codes'!$P$3,IF(G7736&lt;='State Zip Codes'!$Q$4,'State Zip Codes'!$Q$3,IF(G7736&lt;='State Zip Codes'!$R$4,'State Zip Codes'!$R$3,IF(G7736&lt;='State Zip Codes'!$S$4,'State Zip Codes'!$S$3,IF(G7736&lt;='State Zip Codes'!$T$4,'State Zip Codes'!$T$3,"OUT OF TERRITORY"))))),$U$3)</f>
        <v>Zone 5</v>
      </c>
    </row>
    <row r="7737" spans="1:8" x14ac:dyDescent="0.25">
      <c r="A7737" t="s">
        <v>374</v>
      </c>
      <c r="B7737">
        <v>44507</v>
      </c>
      <c r="C7737" t="str">
        <f t="shared" si="120"/>
        <v>44507</v>
      </c>
      <c r="D7737" t="s">
        <v>360</v>
      </c>
      <c r="E7737" t="s">
        <v>5071</v>
      </c>
      <c r="F7737" t="s">
        <v>1136</v>
      </c>
      <c r="G7737" s="144">
        <v>245.44162004999998</v>
      </c>
      <c r="H7737" t="str">
        <f>IF(VLOOKUP(A7737,$J$4:$K$19,2)="Y",IF(G7737&lt;='State Zip Codes'!$P$4,'State Zip Codes'!$P$3,IF(G7737&lt;='State Zip Codes'!$Q$4,'State Zip Codes'!$Q$3,IF(G7737&lt;='State Zip Codes'!$R$4,'State Zip Codes'!$R$3,IF(G7737&lt;='State Zip Codes'!$S$4,'State Zip Codes'!$S$3,IF(G7737&lt;='State Zip Codes'!$T$4,'State Zip Codes'!$T$3,"OUT OF TERRITORY"))))),$U$3)</f>
        <v>Zone 5</v>
      </c>
    </row>
    <row r="7738" spans="1:8" x14ac:dyDescent="0.25">
      <c r="A7738" t="s">
        <v>374</v>
      </c>
      <c r="B7738">
        <v>44062</v>
      </c>
      <c r="C7738" t="str">
        <f t="shared" si="120"/>
        <v>44062</v>
      </c>
      <c r="D7738" t="s">
        <v>360</v>
      </c>
      <c r="E7738" t="s">
        <v>5084</v>
      </c>
      <c r="F7738" t="s">
        <v>5115</v>
      </c>
      <c r="G7738" s="144">
        <v>245.44162004999998</v>
      </c>
      <c r="H7738" t="str">
        <f>IF(VLOOKUP(A7738,$J$4:$K$19,2)="Y",IF(G7738&lt;='State Zip Codes'!$P$4,'State Zip Codes'!$P$3,IF(G7738&lt;='State Zip Codes'!$Q$4,'State Zip Codes'!$Q$3,IF(G7738&lt;='State Zip Codes'!$R$4,'State Zip Codes'!$R$3,IF(G7738&lt;='State Zip Codes'!$S$4,'State Zip Codes'!$S$3,IF(G7738&lt;='State Zip Codes'!$T$4,'State Zip Codes'!$T$3,"OUT OF TERRITORY"))))),$U$3)</f>
        <v>Zone 5</v>
      </c>
    </row>
    <row r="7739" spans="1:8" x14ac:dyDescent="0.25">
      <c r="A7739" t="s">
        <v>374</v>
      </c>
      <c r="B7739">
        <v>44446</v>
      </c>
      <c r="C7739" t="str">
        <f t="shared" si="120"/>
        <v>44446</v>
      </c>
      <c r="D7739" t="s">
        <v>360</v>
      </c>
      <c r="E7739" t="s">
        <v>5094</v>
      </c>
      <c r="F7739" t="s">
        <v>1453</v>
      </c>
      <c r="G7739" s="144">
        <v>245.44162004999998</v>
      </c>
      <c r="H7739" t="str">
        <f>IF(VLOOKUP(A7739,$J$4:$K$19,2)="Y",IF(G7739&lt;='State Zip Codes'!$P$4,'State Zip Codes'!$P$3,IF(G7739&lt;='State Zip Codes'!$Q$4,'State Zip Codes'!$Q$3,IF(G7739&lt;='State Zip Codes'!$R$4,'State Zip Codes'!$R$3,IF(G7739&lt;='State Zip Codes'!$S$4,'State Zip Codes'!$S$3,IF(G7739&lt;='State Zip Codes'!$T$4,'State Zip Codes'!$T$3,"OUT OF TERRITORY"))))),$U$3)</f>
        <v>Zone 5</v>
      </c>
    </row>
    <row r="7740" spans="1:8" x14ac:dyDescent="0.25">
      <c r="A7740" t="s">
        <v>374</v>
      </c>
      <c r="B7740">
        <v>44483</v>
      </c>
      <c r="C7740" t="str">
        <f t="shared" si="120"/>
        <v>44483</v>
      </c>
      <c r="D7740" t="s">
        <v>360</v>
      </c>
      <c r="E7740" t="s">
        <v>5094</v>
      </c>
      <c r="F7740" t="s">
        <v>1877</v>
      </c>
      <c r="G7740" s="144">
        <v>246.06299123999997</v>
      </c>
      <c r="H7740" t="str">
        <f>IF(VLOOKUP(A7740,$J$4:$K$19,2)="Y",IF(G7740&lt;='State Zip Codes'!$P$4,'State Zip Codes'!$P$3,IF(G7740&lt;='State Zip Codes'!$Q$4,'State Zip Codes'!$Q$3,IF(G7740&lt;='State Zip Codes'!$R$4,'State Zip Codes'!$R$3,IF(G7740&lt;='State Zip Codes'!$S$4,'State Zip Codes'!$S$3,IF(G7740&lt;='State Zip Codes'!$T$4,'State Zip Codes'!$T$3,"OUT OF TERRITORY"))))),$U$3)</f>
        <v>Zone 5</v>
      </c>
    </row>
    <row r="7741" spans="1:8" x14ac:dyDescent="0.25">
      <c r="A7741" t="s">
        <v>374</v>
      </c>
      <c r="B7741">
        <v>44510</v>
      </c>
      <c r="C7741" t="str">
        <f t="shared" si="120"/>
        <v>44510</v>
      </c>
      <c r="D7741" t="s">
        <v>360</v>
      </c>
      <c r="E7741" t="s">
        <v>5071</v>
      </c>
      <c r="F7741" t="s">
        <v>1136</v>
      </c>
      <c r="G7741" s="144">
        <v>246.06299123999997</v>
      </c>
      <c r="H7741" t="str">
        <f>IF(VLOOKUP(A7741,$J$4:$K$19,2)="Y",IF(G7741&lt;='State Zip Codes'!$P$4,'State Zip Codes'!$P$3,IF(G7741&lt;='State Zip Codes'!$Q$4,'State Zip Codes'!$Q$3,IF(G7741&lt;='State Zip Codes'!$R$4,'State Zip Codes'!$R$3,IF(G7741&lt;='State Zip Codes'!$S$4,'State Zip Codes'!$S$3,IF(G7741&lt;='State Zip Codes'!$T$4,'State Zip Codes'!$T$3,"OUT OF TERRITORY"))))),$U$3)</f>
        <v>Zone 5</v>
      </c>
    </row>
    <row r="7742" spans="1:8" x14ac:dyDescent="0.25">
      <c r="A7742" t="s">
        <v>374</v>
      </c>
      <c r="B7742">
        <v>44442</v>
      </c>
      <c r="C7742" t="str">
        <f t="shared" si="120"/>
        <v>44442</v>
      </c>
      <c r="D7742" t="s">
        <v>360</v>
      </c>
      <c r="E7742" t="s">
        <v>5071</v>
      </c>
      <c r="F7742" t="s">
        <v>2852</v>
      </c>
      <c r="G7742" s="144">
        <v>246.06299123999997</v>
      </c>
      <c r="H7742" t="str">
        <f>IF(VLOOKUP(A7742,$J$4:$K$19,2)="Y",IF(G7742&lt;='State Zip Codes'!$P$4,'State Zip Codes'!$P$3,IF(G7742&lt;='State Zip Codes'!$Q$4,'State Zip Codes'!$Q$3,IF(G7742&lt;='State Zip Codes'!$R$4,'State Zip Codes'!$R$3,IF(G7742&lt;='State Zip Codes'!$S$4,'State Zip Codes'!$S$3,IF(G7742&lt;='State Zip Codes'!$T$4,'State Zip Codes'!$T$3,"OUT OF TERRITORY"))))),$U$3)</f>
        <v>Zone 5</v>
      </c>
    </row>
    <row r="7743" spans="1:8" x14ac:dyDescent="0.25">
      <c r="A7743" t="s">
        <v>374</v>
      </c>
      <c r="B7743">
        <v>44502</v>
      </c>
      <c r="C7743" t="str">
        <f t="shared" si="120"/>
        <v>44502</v>
      </c>
      <c r="D7743" t="s">
        <v>360</v>
      </c>
      <c r="E7743" t="s">
        <v>5071</v>
      </c>
      <c r="F7743" t="s">
        <v>1136</v>
      </c>
      <c r="G7743" s="144">
        <v>246.06299123999997</v>
      </c>
      <c r="H7743" t="str">
        <f>IF(VLOOKUP(A7743,$J$4:$K$19,2)="Y",IF(G7743&lt;='State Zip Codes'!$P$4,'State Zip Codes'!$P$3,IF(G7743&lt;='State Zip Codes'!$Q$4,'State Zip Codes'!$Q$3,IF(G7743&lt;='State Zip Codes'!$R$4,'State Zip Codes'!$R$3,IF(G7743&lt;='State Zip Codes'!$S$4,'State Zip Codes'!$S$3,IF(G7743&lt;='State Zip Codes'!$T$4,'State Zip Codes'!$T$3,"OUT OF TERRITORY"))))),$U$3)</f>
        <v>Zone 5</v>
      </c>
    </row>
    <row r="7744" spans="1:8" x14ac:dyDescent="0.25">
      <c r="A7744" t="s">
        <v>374</v>
      </c>
      <c r="B7744">
        <v>44503</v>
      </c>
      <c r="C7744" t="str">
        <f t="shared" si="120"/>
        <v>44503</v>
      </c>
      <c r="D7744" t="s">
        <v>360</v>
      </c>
      <c r="E7744" t="s">
        <v>5071</v>
      </c>
      <c r="F7744" t="s">
        <v>1136</v>
      </c>
      <c r="G7744" s="144">
        <v>246.68436242999999</v>
      </c>
      <c r="H7744" t="str">
        <f>IF(VLOOKUP(A7744,$J$4:$K$19,2)="Y",IF(G7744&lt;='State Zip Codes'!$P$4,'State Zip Codes'!$P$3,IF(G7744&lt;='State Zip Codes'!$Q$4,'State Zip Codes'!$Q$3,IF(G7744&lt;='State Zip Codes'!$R$4,'State Zip Codes'!$R$3,IF(G7744&lt;='State Zip Codes'!$S$4,'State Zip Codes'!$S$3,IF(G7744&lt;='State Zip Codes'!$T$4,'State Zip Codes'!$T$3,"OUT OF TERRITORY"))))),$U$3)</f>
        <v>Zone 5</v>
      </c>
    </row>
    <row r="7745" spans="1:8" x14ac:dyDescent="0.25">
      <c r="A7745" t="s">
        <v>374</v>
      </c>
      <c r="B7745">
        <v>44555</v>
      </c>
      <c r="C7745" t="str">
        <f t="shared" si="120"/>
        <v>44555</v>
      </c>
      <c r="D7745" t="s">
        <v>360</v>
      </c>
      <c r="E7745" t="s">
        <v>5071</v>
      </c>
      <c r="F7745" t="s">
        <v>1136</v>
      </c>
      <c r="G7745" s="144">
        <v>246.68436242999999</v>
      </c>
      <c r="H7745" t="str">
        <f>IF(VLOOKUP(A7745,$J$4:$K$19,2)="Y",IF(G7745&lt;='State Zip Codes'!$P$4,'State Zip Codes'!$P$3,IF(G7745&lt;='State Zip Codes'!$Q$4,'State Zip Codes'!$Q$3,IF(G7745&lt;='State Zip Codes'!$R$4,'State Zip Codes'!$R$3,IF(G7745&lt;='State Zip Codes'!$S$4,'State Zip Codes'!$S$3,IF(G7745&lt;='State Zip Codes'!$T$4,'State Zip Codes'!$T$3,"OUT OF TERRITORY"))))),$U$3)</f>
        <v>Zone 5</v>
      </c>
    </row>
    <row r="7746" spans="1:8" x14ac:dyDescent="0.25">
      <c r="A7746" t="s">
        <v>374</v>
      </c>
      <c r="B7746">
        <v>44504</v>
      </c>
      <c r="C7746" t="str">
        <f t="shared" si="120"/>
        <v>44504</v>
      </c>
      <c r="D7746" t="s">
        <v>360</v>
      </c>
      <c r="E7746" t="s">
        <v>5071</v>
      </c>
      <c r="F7746" t="s">
        <v>1136</v>
      </c>
      <c r="G7746" s="144">
        <v>247.30573361999998</v>
      </c>
      <c r="H7746" t="str">
        <f>IF(VLOOKUP(A7746,$J$4:$K$19,2)="Y",IF(G7746&lt;='State Zip Codes'!$P$4,'State Zip Codes'!$P$3,IF(G7746&lt;='State Zip Codes'!$Q$4,'State Zip Codes'!$Q$3,IF(G7746&lt;='State Zip Codes'!$R$4,'State Zip Codes'!$R$3,IF(G7746&lt;='State Zip Codes'!$S$4,'State Zip Codes'!$S$3,IF(G7746&lt;='State Zip Codes'!$T$4,'State Zip Codes'!$T$3,"OUT OF TERRITORY"))))),$U$3)</f>
        <v>Zone 5</v>
      </c>
    </row>
    <row r="7747" spans="1:8" x14ac:dyDescent="0.25">
      <c r="A7747" t="s">
        <v>374</v>
      </c>
      <c r="B7747">
        <v>44506</v>
      </c>
      <c r="C7747" t="str">
        <f t="shared" si="120"/>
        <v>44506</v>
      </c>
      <c r="D7747" t="s">
        <v>360</v>
      </c>
      <c r="E7747" t="s">
        <v>5071</v>
      </c>
      <c r="F7747" t="s">
        <v>1136</v>
      </c>
      <c r="G7747" s="144">
        <v>247.30573361999998</v>
      </c>
      <c r="H7747" t="str">
        <f>IF(VLOOKUP(A7747,$J$4:$K$19,2)="Y",IF(G7747&lt;='State Zip Codes'!$P$4,'State Zip Codes'!$P$3,IF(G7747&lt;='State Zip Codes'!$Q$4,'State Zip Codes'!$Q$3,IF(G7747&lt;='State Zip Codes'!$R$4,'State Zip Codes'!$R$3,IF(G7747&lt;='State Zip Codes'!$S$4,'State Zip Codes'!$S$3,IF(G7747&lt;='State Zip Codes'!$T$4,'State Zip Codes'!$T$3,"OUT OF TERRITORY"))))),$U$3)</f>
        <v>Zone 5</v>
      </c>
    </row>
    <row r="7748" spans="1:8" x14ac:dyDescent="0.25">
      <c r="A7748" t="s">
        <v>374</v>
      </c>
      <c r="B7748">
        <v>44471</v>
      </c>
      <c r="C7748" t="str">
        <f t="shared" si="120"/>
        <v>44471</v>
      </c>
      <c r="D7748" t="s">
        <v>360</v>
      </c>
      <c r="E7748" t="s">
        <v>5071</v>
      </c>
      <c r="F7748" t="s">
        <v>5116</v>
      </c>
      <c r="G7748" s="144">
        <v>247.30573361999998</v>
      </c>
      <c r="H7748" t="str">
        <f>IF(VLOOKUP(A7748,$J$4:$K$19,2)="Y",IF(G7748&lt;='State Zip Codes'!$P$4,'State Zip Codes'!$P$3,IF(G7748&lt;='State Zip Codes'!$Q$4,'State Zip Codes'!$Q$3,IF(G7748&lt;='State Zip Codes'!$R$4,'State Zip Codes'!$R$3,IF(G7748&lt;='State Zip Codes'!$S$4,'State Zip Codes'!$S$3,IF(G7748&lt;='State Zip Codes'!$T$4,'State Zip Codes'!$T$3,"OUT OF TERRITORY"))))),$U$3)</f>
        <v>Zone 5</v>
      </c>
    </row>
    <row r="7749" spans="1:8" x14ac:dyDescent="0.25">
      <c r="A7749" t="s">
        <v>374</v>
      </c>
      <c r="B7749">
        <v>44484</v>
      </c>
      <c r="C7749" t="str">
        <f t="shared" ref="C7749:C7812" si="121">TRIM(CLEAN(B7749))</f>
        <v>44484</v>
      </c>
      <c r="D7749" t="s">
        <v>360</v>
      </c>
      <c r="E7749" t="s">
        <v>5094</v>
      </c>
      <c r="F7749" t="s">
        <v>1877</v>
      </c>
      <c r="G7749" s="144">
        <v>247.30573361999998</v>
      </c>
      <c r="H7749" t="str">
        <f>IF(VLOOKUP(A7749,$J$4:$K$19,2)="Y",IF(G7749&lt;='State Zip Codes'!$P$4,'State Zip Codes'!$P$3,IF(G7749&lt;='State Zip Codes'!$Q$4,'State Zip Codes'!$Q$3,IF(G7749&lt;='State Zip Codes'!$R$4,'State Zip Codes'!$R$3,IF(G7749&lt;='State Zip Codes'!$S$4,'State Zip Codes'!$S$3,IF(G7749&lt;='State Zip Codes'!$T$4,'State Zip Codes'!$T$3,"OUT OF TERRITORY"))))),$U$3)</f>
        <v>Zone 5</v>
      </c>
    </row>
    <row r="7750" spans="1:8" x14ac:dyDescent="0.25">
      <c r="A7750" t="s">
        <v>374</v>
      </c>
      <c r="B7750">
        <v>44046</v>
      </c>
      <c r="C7750" t="str">
        <f t="shared" si="121"/>
        <v>44046</v>
      </c>
      <c r="D7750" t="s">
        <v>360</v>
      </c>
      <c r="E7750" t="s">
        <v>5084</v>
      </c>
      <c r="F7750" t="s">
        <v>5117</v>
      </c>
      <c r="G7750" s="144">
        <v>247.92710480999997</v>
      </c>
      <c r="H7750" t="str">
        <f>IF(VLOOKUP(A7750,$J$4:$K$19,2)="Y",IF(G7750&lt;='State Zip Codes'!$P$4,'State Zip Codes'!$P$3,IF(G7750&lt;='State Zip Codes'!$Q$4,'State Zip Codes'!$Q$3,IF(G7750&lt;='State Zip Codes'!$R$4,'State Zip Codes'!$R$3,IF(G7750&lt;='State Zip Codes'!$S$4,'State Zip Codes'!$S$3,IF(G7750&lt;='State Zip Codes'!$T$4,'State Zip Codes'!$T$3,"OUT OF TERRITORY"))))),$U$3)</f>
        <v>Zone 5</v>
      </c>
    </row>
    <row r="7751" spans="1:8" x14ac:dyDescent="0.25">
      <c r="A7751" t="s">
        <v>374</v>
      </c>
      <c r="B7751">
        <v>44420</v>
      </c>
      <c r="C7751" t="str">
        <f t="shared" si="121"/>
        <v>44420</v>
      </c>
      <c r="D7751" t="s">
        <v>360</v>
      </c>
      <c r="E7751" t="s">
        <v>5094</v>
      </c>
      <c r="F7751" t="s">
        <v>2183</v>
      </c>
      <c r="G7751" s="144">
        <v>247.92710480999997</v>
      </c>
      <c r="H7751" t="str">
        <f>IF(VLOOKUP(A7751,$J$4:$K$19,2)="Y",IF(G7751&lt;='State Zip Codes'!$P$4,'State Zip Codes'!$P$3,IF(G7751&lt;='State Zip Codes'!$Q$4,'State Zip Codes'!$Q$3,IF(G7751&lt;='State Zip Codes'!$R$4,'State Zip Codes'!$R$3,IF(G7751&lt;='State Zip Codes'!$S$4,'State Zip Codes'!$S$3,IF(G7751&lt;='State Zip Codes'!$T$4,'State Zip Codes'!$T$3,"OUT OF TERRITORY"))))),$U$3)</f>
        <v>Zone 5</v>
      </c>
    </row>
    <row r="7752" spans="1:8" x14ac:dyDescent="0.25">
      <c r="A7752" t="s">
        <v>374</v>
      </c>
      <c r="B7752">
        <v>44405</v>
      </c>
      <c r="C7752" t="str">
        <f t="shared" si="121"/>
        <v>44405</v>
      </c>
      <c r="D7752" t="s">
        <v>360</v>
      </c>
      <c r="E7752" t="s">
        <v>5071</v>
      </c>
      <c r="F7752" t="s">
        <v>3105</v>
      </c>
      <c r="G7752" s="144">
        <v>247.92710480999997</v>
      </c>
      <c r="H7752" t="str">
        <f>IF(VLOOKUP(A7752,$J$4:$K$19,2)="Y",IF(G7752&lt;='State Zip Codes'!$P$4,'State Zip Codes'!$P$3,IF(G7752&lt;='State Zip Codes'!$Q$4,'State Zip Codes'!$Q$3,IF(G7752&lt;='State Zip Codes'!$R$4,'State Zip Codes'!$R$3,IF(G7752&lt;='State Zip Codes'!$S$4,'State Zip Codes'!$S$3,IF(G7752&lt;='State Zip Codes'!$T$4,'State Zip Codes'!$T$3,"OUT OF TERRITORY"))))),$U$3)</f>
        <v>Zone 5</v>
      </c>
    </row>
    <row r="7753" spans="1:8" x14ac:dyDescent="0.25">
      <c r="A7753" t="s">
        <v>374</v>
      </c>
      <c r="B7753">
        <v>44505</v>
      </c>
      <c r="C7753" t="str">
        <f t="shared" si="121"/>
        <v>44505</v>
      </c>
      <c r="D7753" t="s">
        <v>360</v>
      </c>
      <c r="E7753" t="s">
        <v>5071</v>
      </c>
      <c r="F7753" t="s">
        <v>1136</v>
      </c>
      <c r="G7753" s="144">
        <v>248.54847599999999</v>
      </c>
      <c r="H7753" t="str">
        <f>IF(VLOOKUP(A7753,$J$4:$K$19,2)="Y",IF(G7753&lt;='State Zip Codes'!$P$4,'State Zip Codes'!$P$3,IF(G7753&lt;='State Zip Codes'!$Q$4,'State Zip Codes'!$Q$3,IF(G7753&lt;='State Zip Codes'!$R$4,'State Zip Codes'!$R$3,IF(G7753&lt;='State Zip Codes'!$S$4,'State Zip Codes'!$S$3,IF(G7753&lt;='State Zip Codes'!$T$4,'State Zip Codes'!$T$3,"OUT OF TERRITORY"))))),$U$3)</f>
        <v>Zone 5</v>
      </c>
    </row>
    <row r="7754" spans="1:8" x14ac:dyDescent="0.25">
      <c r="A7754" t="s">
        <v>374</v>
      </c>
      <c r="B7754">
        <v>44402</v>
      </c>
      <c r="C7754" t="str">
        <f t="shared" si="121"/>
        <v>44402</v>
      </c>
      <c r="D7754" t="s">
        <v>360</v>
      </c>
      <c r="E7754" t="s">
        <v>5094</v>
      </c>
      <c r="F7754" t="s">
        <v>5118</v>
      </c>
      <c r="G7754" s="144">
        <v>248.54847599999999</v>
      </c>
      <c r="H7754" t="str">
        <f>IF(VLOOKUP(A7754,$J$4:$K$19,2)="Y",IF(G7754&lt;='State Zip Codes'!$P$4,'State Zip Codes'!$P$3,IF(G7754&lt;='State Zip Codes'!$Q$4,'State Zip Codes'!$Q$3,IF(G7754&lt;='State Zip Codes'!$R$4,'State Zip Codes'!$R$3,IF(G7754&lt;='State Zip Codes'!$S$4,'State Zip Codes'!$S$3,IF(G7754&lt;='State Zip Codes'!$T$4,'State Zip Codes'!$T$3,"OUT OF TERRITORY"))))),$U$3)</f>
        <v>Zone 5</v>
      </c>
    </row>
    <row r="7755" spans="1:8" x14ac:dyDescent="0.25">
      <c r="A7755" t="s">
        <v>374</v>
      </c>
      <c r="B7755">
        <v>44436</v>
      </c>
      <c r="C7755" t="str">
        <f t="shared" si="121"/>
        <v>44436</v>
      </c>
      <c r="D7755" t="s">
        <v>360</v>
      </c>
      <c r="E7755" t="s">
        <v>5071</v>
      </c>
      <c r="F7755" t="s">
        <v>5119</v>
      </c>
      <c r="G7755" s="144">
        <v>249.16984718999998</v>
      </c>
      <c r="H7755" t="str">
        <f>IF(VLOOKUP(A7755,$J$4:$K$19,2)="Y",IF(G7755&lt;='State Zip Codes'!$P$4,'State Zip Codes'!$P$3,IF(G7755&lt;='State Zip Codes'!$Q$4,'State Zip Codes'!$Q$3,IF(G7755&lt;='State Zip Codes'!$R$4,'State Zip Codes'!$R$3,IF(G7755&lt;='State Zip Codes'!$S$4,'State Zip Codes'!$S$3,IF(G7755&lt;='State Zip Codes'!$T$4,'State Zip Codes'!$T$3,"OUT OF TERRITORY"))))),$U$3)</f>
        <v>Zone 5</v>
      </c>
    </row>
    <row r="7756" spans="1:8" x14ac:dyDescent="0.25">
      <c r="A7756" t="s">
        <v>374</v>
      </c>
      <c r="B7756">
        <v>44077</v>
      </c>
      <c r="C7756" t="str">
        <f t="shared" si="121"/>
        <v>44077</v>
      </c>
      <c r="D7756" t="s">
        <v>360</v>
      </c>
      <c r="E7756" t="s">
        <v>512</v>
      </c>
      <c r="F7756" t="s">
        <v>5120</v>
      </c>
      <c r="G7756" s="144">
        <v>250.41258956999999</v>
      </c>
      <c r="H7756" t="str">
        <f>IF(VLOOKUP(A7756,$J$4:$K$19,2)="Y",IF(G7756&lt;='State Zip Codes'!$P$4,'State Zip Codes'!$P$3,IF(G7756&lt;='State Zip Codes'!$Q$4,'State Zip Codes'!$Q$3,IF(G7756&lt;='State Zip Codes'!$R$4,'State Zip Codes'!$R$3,IF(G7756&lt;='State Zip Codes'!$S$4,'State Zip Codes'!$S$3,IF(G7756&lt;='State Zip Codes'!$T$4,'State Zip Codes'!$T$3,"OUT OF TERRITORY"))))),$U$3)</f>
        <v>Zone 5</v>
      </c>
    </row>
    <row r="7757" spans="1:8" x14ac:dyDescent="0.25">
      <c r="A7757" t="s">
        <v>374</v>
      </c>
      <c r="B7757">
        <v>44064</v>
      </c>
      <c r="C7757" t="str">
        <f t="shared" si="121"/>
        <v>44064</v>
      </c>
      <c r="D7757" t="s">
        <v>360</v>
      </c>
      <c r="E7757" t="s">
        <v>5084</v>
      </c>
      <c r="F7757" t="s">
        <v>5121</v>
      </c>
      <c r="G7757" s="144">
        <v>251.03396075999999</v>
      </c>
      <c r="H7757" t="str">
        <f>IF(VLOOKUP(A7757,$J$4:$K$19,2)="Y",IF(G7757&lt;='State Zip Codes'!$P$4,'State Zip Codes'!$P$3,IF(G7757&lt;='State Zip Codes'!$Q$4,'State Zip Codes'!$Q$3,IF(G7757&lt;='State Zip Codes'!$R$4,'State Zip Codes'!$R$3,IF(G7757&lt;='State Zip Codes'!$S$4,'State Zip Codes'!$S$3,IF(G7757&lt;='State Zip Codes'!$T$4,'State Zip Codes'!$T$3,"OUT OF TERRITORY"))))),$U$3)</f>
        <v>Zone 5</v>
      </c>
    </row>
    <row r="7758" spans="1:8" x14ac:dyDescent="0.25">
      <c r="A7758" t="s">
        <v>374</v>
      </c>
      <c r="B7758">
        <v>44473</v>
      </c>
      <c r="C7758" t="str">
        <f t="shared" si="121"/>
        <v>44473</v>
      </c>
      <c r="D7758" t="s">
        <v>360</v>
      </c>
      <c r="E7758" t="s">
        <v>5094</v>
      </c>
      <c r="F7758" t="s">
        <v>2481</v>
      </c>
      <c r="G7758" s="144">
        <v>251.65533194999998</v>
      </c>
      <c r="H7758" t="str">
        <f>IF(VLOOKUP(A7758,$J$4:$K$19,2)="Y",IF(G7758&lt;='State Zip Codes'!$P$4,'State Zip Codes'!$P$3,IF(G7758&lt;='State Zip Codes'!$Q$4,'State Zip Codes'!$Q$3,IF(G7758&lt;='State Zip Codes'!$R$4,'State Zip Codes'!$R$3,IF(G7758&lt;='State Zip Codes'!$S$4,'State Zip Codes'!$S$3,IF(G7758&lt;='State Zip Codes'!$T$4,'State Zip Codes'!$T$3,"OUT OF TERRITORY"))))),$U$3)</f>
        <v>Zone 5</v>
      </c>
    </row>
    <row r="7759" spans="1:8" x14ac:dyDescent="0.25">
      <c r="A7759" t="s">
        <v>374</v>
      </c>
      <c r="B7759">
        <v>44425</v>
      </c>
      <c r="C7759" t="str">
        <f t="shared" si="121"/>
        <v>44425</v>
      </c>
      <c r="D7759" t="s">
        <v>360</v>
      </c>
      <c r="E7759" t="s">
        <v>5094</v>
      </c>
      <c r="F7759" t="s">
        <v>3924</v>
      </c>
      <c r="G7759" s="144">
        <v>251.65533194999998</v>
      </c>
      <c r="H7759" t="str">
        <f>IF(VLOOKUP(A7759,$J$4:$K$19,2)="Y",IF(G7759&lt;='State Zip Codes'!$P$4,'State Zip Codes'!$P$3,IF(G7759&lt;='State Zip Codes'!$Q$4,'State Zip Codes'!$Q$3,IF(G7759&lt;='State Zip Codes'!$R$4,'State Zip Codes'!$R$3,IF(G7759&lt;='State Zip Codes'!$S$4,'State Zip Codes'!$S$3,IF(G7759&lt;='State Zip Codes'!$T$4,'State Zip Codes'!$T$3,"OUT OF TERRITORY"))))),$U$3)</f>
        <v>Zone 5</v>
      </c>
    </row>
    <row r="7760" spans="1:8" x14ac:dyDescent="0.25">
      <c r="A7760" t="s">
        <v>374</v>
      </c>
      <c r="B7760">
        <v>44099</v>
      </c>
      <c r="C7760" t="str">
        <f t="shared" si="121"/>
        <v>44099</v>
      </c>
      <c r="D7760" t="s">
        <v>360</v>
      </c>
      <c r="E7760" t="s">
        <v>5122</v>
      </c>
      <c r="F7760" t="s">
        <v>463</v>
      </c>
      <c r="G7760" s="144">
        <v>252.27670314</v>
      </c>
      <c r="H7760" t="str">
        <f>IF(VLOOKUP(A7760,$J$4:$K$19,2)="Y",IF(G7760&lt;='State Zip Codes'!$P$4,'State Zip Codes'!$P$3,IF(G7760&lt;='State Zip Codes'!$Q$4,'State Zip Codes'!$Q$3,IF(G7760&lt;='State Zip Codes'!$R$4,'State Zip Codes'!$R$3,IF(G7760&lt;='State Zip Codes'!$S$4,'State Zip Codes'!$S$3,IF(G7760&lt;='State Zip Codes'!$T$4,'State Zip Codes'!$T$3,"OUT OF TERRITORY"))))),$U$3)</f>
        <v>Zone 5</v>
      </c>
    </row>
    <row r="7761" spans="1:8" x14ac:dyDescent="0.25">
      <c r="A7761" t="s">
        <v>374</v>
      </c>
      <c r="B7761">
        <v>44410</v>
      </c>
      <c r="C7761" t="str">
        <f t="shared" si="121"/>
        <v>44410</v>
      </c>
      <c r="D7761" t="s">
        <v>360</v>
      </c>
      <c r="E7761" t="s">
        <v>5094</v>
      </c>
      <c r="F7761" t="s">
        <v>1633</v>
      </c>
      <c r="G7761" s="144">
        <v>254.14081671</v>
      </c>
      <c r="H7761" t="str">
        <f>IF(VLOOKUP(A7761,$J$4:$K$19,2)="Y",IF(G7761&lt;='State Zip Codes'!$P$4,'State Zip Codes'!$P$3,IF(G7761&lt;='State Zip Codes'!$Q$4,'State Zip Codes'!$Q$3,IF(G7761&lt;='State Zip Codes'!$R$4,'State Zip Codes'!$R$3,IF(G7761&lt;='State Zip Codes'!$S$4,'State Zip Codes'!$S$3,IF(G7761&lt;='State Zip Codes'!$T$4,'State Zip Codes'!$T$3,"OUT OF TERRITORY"))))),$U$3)</f>
        <v>Zone 5</v>
      </c>
    </row>
    <row r="7762" spans="1:8" x14ac:dyDescent="0.25">
      <c r="A7762" t="s">
        <v>374</v>
      </c>
      <c r="B7762">
        <v>44450</v>
      </c>
      <c r="C7762" t="str">
        <f t="shared" si="121"/>
        <v>44450</v>
      </c>
      <c r="D7762" t="s">
        <v>360</v>
      </c>
      <c r="E7762" t="s">
        <v>5094</v>
      </c>
      <c r="F7762" t="s">
        <v>5123</v>
      </c>
      <c r="G7762" s="144">
        <v>254.14081671</v>
      </c>
      <c r="H7762" t="str">
        <f>IF(VLOOKUP(A7762,$J$4:$K$19,2)="Y",IF(G7762&lt;='State Zip Codes'!$P$4,'State Zip Codes'!$P$3,IF(G7762&lt;='State Zip Codes'!$Q$4,'State Zip Codes'!$Q$3,IF(G7762&lt;='State Zip Codes'!$R$4,'State Zip Codes'!$R$3,IF(G7762&lt;='State Zip Codes'!$S$4,'State Zip Codes'!$S$3,IF(G7762&lt;='State Zip Codes'!$T$4,'State Zip Codes'!$T$3,"OUT OF TERRITORY"))))),$U$3)</f>
        <v>Zone 5</v>
      </c>
    </row>
    <row r="7763" spans="1:8" x14ac:dyDescent="0.25">
      <c r="A7763" t="s">
        <v>374</v>
      </c>
      <c r="B7763">
        <v>44086</v>
      </c>
      <c r="C7763" t="str">
        <f t="shared" si="121"/>
        <v>44086</v>
      </c>
      <c r="D7763" t="s">
        <v>360</v>
      </c>
      <c r="E7763" t="s">
        <v>5084</v>
      </c>
      <c r="F7763" t="s">
        <v>5124</v>
      </c>
      <c r="G7763" s="144">
        <v>254.14081671</v>
      </c>
      <c r="H7763" t="str">
        <f>IF(VLOOKUP(A7763,$J$4:$K$19,2)="Y",IF(G7763&lt;='State Zip Codes'!$P$4,'State Zip Codes'!$P$3,IF(G7763&lt;='State Zip Codes'!$Q$4,'State Zip Codes'!$Q$3,IF(G7763&lt;='State Zip Codes'!$R$4,'State Zip Codes'!$R$3,IF(G7763&lt;='State Zip Codes'!$S$4,'State Zip Codes'!$S$3,IF(G7763&lt;='State Zip Codes'!$T$4,'State Zip Codes'!$T$3,"OUT OF TERRITORY"))))),$U$3)</f>
        <v>Zone 5</v>
      </c>
    </row>
    <row r="7764" spans="1:8" x14ac:dyDescent="0.25">
      <c r="A7764" t="s">
        <v>374</v>
      </c>
      <c r="B7764">
        <v>44403</v>
      </c>
      <c r="C7764" t="str">
        <f t="shared" si="121"/>
        <v>44403</v>
      </c>
      <c r="D7764" t="s">
        <v>360</v>
      </c>
      <c r="E7764" t="s">
        <v>5094</v>
      </c>
      <c r="F7764" t="s">
        <v>1435</v>
      </c>
      <c r="G7764" s="144">
        <v>255.38355908999998</v>
      </c>
      <c r="H7764" t="str">
        <f>IF(VLOOKUP(A7764,$J$4:$K$19,2)="Y",IF(G7764&lt;='State Zip Codes'!$P$4,'State Zip Codes'!$P$3,IF(G7764&lt;='State Zip Codes'!$Q$4,'State Zip Codes'!$Q$3,IF(G7764&lt;='State Zip Codes'!$R$4,'State Zip Codes'!$R$3,IF(G7764&lt;='State Zip Codes'!$S$4,'State Zip Codes'!$S$3,IF(G7764&lt;='State Zip Codes'!$T$4,'State Zip Codes'!$T$3,"OUT OF TERRITORY"))))),$U$3)</f>
        <v>Zone 5</v>
      </c>
    </row>
    <row r="7765" spans="1:8" x14ac:dyDescent="0.25">
      <c r="A7765" t="s">
        <v>374</v>
      </c>
      <c r="B7765">
        <v>44081</v>
      </c>
      <c r="C7765" t="str">
        <f t="shared" si="121"/>
        <v>44081</v>
      </c>
      <c r="D7765" t="s">
        <v>360</v>
      </c>
      <c r="E7765" t="s">
        <v>512</v>
      </c>
      <c r="F7765" t="s">
        <v>1066</v>
      </c>
      <c r="G7765" s="144">
        <v>255.38355908999998</v>
      </c>
      <c r="H7765" t="str">
        <f>IF(VLOOKUP(A7765,$J$4:$K$19,2)="Y",IF(G7765&lt;='State Zip Codes'!$P$4,'State Zip Codes'!$P$3,IF(G7765&lt;='State Zip Codes'!$Q$4,'State Zip Codes'!$Q$3,IF(G7765&lt;='State Zip Codes'!$R$4,'State Zip Codes'!$R$3,IF(G7765&lt;='State Zip Codes'!$S$4,'State Zip Codes'!$S$3,IF(G7765&lt;='State Zip Codes'!$T$4,'State Zip Codes'!$T$3,"OUT OF TERRITORY"))))),$U$3)</f>
        <v>Zone 5</v>
      </c>
    </row>
    <row r="7766" spans="1:8" x14ac:dyDescent="0.25">
      <c r="A7766" t="s">
        <v>374</v>
      </c>
      <c r="B7766">
        <v>44438</v>
      </c>
      <c r="C7766" t="str">
        <f t="shared" si="121"/>
        <v>44438</v>
      </c>
      <c r="D7766" t="s">
        <v>360</v>
      </c>
      <c r="E7766" t="s">
        <v>5094</v>
      </c>
      <c r="F7766" t="s">
        <v>5125</v>
      </c>
      <c r="G7766" s="144">
        <v>256.00493028</v>
      </c>
      <c r="H7766" t="str">
        <f>IF(VLOOKUP(A7766,$J$4:$K$19,2)="Y",IF(G7766&lt;='State Zip Codes'!$P$4,'State Zip Codes'!$P$3,IF(G7766&lt;='State Zip Codes'!$Q$4,'State Zip Codes'!$Q$3,IF(G7766&lt;='State Zip Codes'!$R$4,'State Zip Codes'!$R$3,IF(G7766&lt;='State Zip Codes'!$S$4,'State Zip Codes'!$S$3,IF(G7766&lt;='State Zip Codes'!$T$4,'State Zip Codes'!$T$3,"OUT OF TERRITORY"))))),$U$3)</f>
        <v>Zone 5</v>
      </c>
    </row>
    <row r="7767" spans="1:8" x14ac:dyDescent="0.25">
      <c r="A7767" t="s">
        <v>374</v>
      </c>
      <c r="B7767">
        <v>44076</v>
      </c>
      <c r="C7767" t="str">
        <f t="shared" si="121"/>
        <v>44076</v>
      </c>
      <c r="D7767" t="s">
        <v>360</v>
      </c>
      <c r="E7767" t="s">
        <v>5122</v>
      </c>
      <c r="F7767" t="s">
        <v>5126</v>
      </c>
      <c r="G7767" s="144">
        <v>257.24767265999998</v>
      </c>
      <c r="H7767" t="str">
        <f>IF(VLOOKUP(A7767,$J$4:$K$19,2)="Y",IF(G7767&lt;='State Zip Codes'!$P$4,'State Zip Codes'!$P$3,IF(G7767&lt;='State Zip Codes'!$Q$4,'State Zip Codes'!$Q$3,IF(G7767&lt;='State Zip Codes'!$R$4,'State Zip Codes'!$R$3,IF(G7767&lt;='State Zip Codes'!$S$4,'State Zip Codes'!$S$3,IF(G7767&lt;='State Zip Codes'!$T$4,'State Zip Codes'!$T$3,"OUT OF TERRITORY"))))),$U$3)</f>
        <v>Zone 5</v>
      </c>
    </row>
    <row r="7768" spans="1:8" x14ac:dyDescent="0.25">
      <c r="A7768" t="s">
        <v>374</v>
      </c>
      <c r="B7768">
        <v>44418</v>
      </c>
      <c r="C7768" t="str">
        <f t="shared" si="121"/>
        <v>44418</v>
      </c>
      <c r="D7768" t="s">
        <v>360</v>
      </c>
      <c r="E7768" t="s">
        <v>5094</v>
      </c>
      <c r="F7768" t="s">
        <v>605</v>
      </c>
      <c r="G7768" s="144">
        <v>257.24767265999998</v>
      </c>
      <c r="H7768" t="str">
        <f>IF(VLOOKUP(A7768,$J$4:$K$19,2)="Y",IF(G7768&lt;='State Zip Codes'!$P$4,'State Zip Codes'!$P$3,IF(G7768&lt;='State Zip Codes'!$Q$4,'State Zip Codes'!$Q$3,IF(G7768&lt;='State Zip Codes'!$R$4,'State Zip Codes'!$R$3,IF(G7768&lt;='State Zip Codes'!$S$4,'State Zip Codes'!$S$3,IF(G7768&lt;='State Zip Codes'!$T$4,'State Zip Codes'!$T$3,"OUT OF TERRITORY"))))),$U$3)</f>
        <v>Zone 5</v>
      </c>
    </row>
    <row r="7769" spans="1:8" x14ac:dyDescent="0.25">
      <c r="A7769" t="s">
        <v>374</v>
      </c>
      <c r="B7769">
        <v>44417</v>
      </c>
      <c r="C7769" t="str">
        <f t="shared" si="121"/>
        <v>44417</v>
      </c>
      <c r="D7769" t="s">
        <v>360</v>
      </c>
      <c r="E7769" t="s">
        <v>5094</v>
      </c>
      <c r="F7769" t="s">
        <v>5127</v>
      </c>
      <c r="G7769" s="144">
        <v>258.49041503999996</v>
      </c>
      <c r="H7769" t="str">
        <f>IF(VLOOKUP(A7769,$J$4:$K$19,2)="Y",IF(G7769&lt;='State Zip Codes'!$P$4,'State Zip Codes'!$P$3,IF(G7769&lt;='State Zip Codes'!$Q$4,'State Zip Codes'!$Q$3,IF(G7769&lt;='State Zip Codes'!$R$4,'State Zip Codes'!$R$3,IF(G7769&lt;='State Zip Codes'!$S$4,'State Zip Codes'!$S$3,IF(G7769&lt;='State Zip Codes'!$T$4,'State Zip Codes'!$T$3,"OUT OF TERRITORY"))))),$U$3)</f>
        <v>Zone 5</v>
      </c>
    </row>
    <row r="7770" spans="1:8" x14ac:dyDescent="0.25">
      <c r="A7770" t="s">
        <v>374</v>
      </c>
      <c r="B7770">
        <v>44057</v>
      </c>
      <c r="C7770" t="str">
        <f t="shared" si="121"/>
        <v>44057</v>
      </c>
      <c r="D7770" t="s">
        <v>360</v>
      </c>
      <c r="E7770" t="s">
        <v>512</v>
      </c>
      <c r="F7770" t="s">
        <v>1071</v>
      </c>
      <c r="G7770" s="144">
        <v>258.49041503999996</v>
      </c>
      <c r="H7770" t="str">
        <f>IF(VLOOKUP(A7770,$J$4:$K$19,2)="Y",IF(G7770&lt;='State Zip Codes'!$P$4,'State Zip Codes'!$P$3,IF(G7770&lt;='State Zip Codes'!$Q$4,'State Zip Codes'!$Q$3,IF(G7770&lt;='State Zip Codes'!$R$4,'State Zip Codes'!$R$3,IF(G7770&lt;='State Zip Codes'!$S$4,'State Zip Codes'!$S$3,IF(G7770&lt;='State Zip Codes'!$T$4,'State Zip Codes'!$T$3,"OUT OF TERRITORY"))))),$U$3)</f>
        <v>Zone 5</v>
      </c>
    </row>
    <row r="7771" spans="1:8" x14ac:dyDescent="0.25">
      <c r="A7771" t="s">
        <v>374</v>
      </c>
      <c r="B7771">
        <v>44085</v>
      </c>
      <c r="C7771" t="str">
        <f t="shared" si="121"/>
        <v>44085</v>
      </c>
      <c r="D7771" t="s">
        <v>360</v>
      </c>
      <c r="E7771" t="s">
        <v>5122</v>
      </c>
      <c r="F7771" t="s">
        <v>2920</v>
      </c>
      <c r="G7771" s="144">
        <v>259.11178623000001</v>
      </c>
      <c r="H7771" t="str">
        <f>IF(VLOOKUP(A7771,$J$4:$K$19,2)="Y",IF(G7771&lt;='State Zip Codes'!$P$4,'State Zip Codes'!$P$3,IF(G7771&lt;='State Zip Codes'!$Q$4,'State Zip Codes'!$Q$3,IF(G7771&lt;='State Zip Codes'!$R$4,'State Zip Codes'!$R$3,IF(G7771&lt;='State Zip Codes'!$S$4,'State Zip Codes'!$S$3,IF(G7771&lt;='State Zip Codes'!$T$4,'State Zip Codes'!$T$3,"OUT OF TERRITORY"))))),$U$3)</f>
        <v>Zone 5</v>
      </c>
    </row>
    <row r="7772" spans="1:8" x14ac:dyDescent="0.25">
      <c r="A7772" t="s">
        <v>374</v>
      </c>
      <c r="B7772">
        <v>44404</v>
      </c>
      <c r="C7772" t="str">
        <f t="shared" si="121"/>
        <v>44404</v>
      </c>
      <c r="D7772" t="s">
        <v>360</v>
      </c>
      <c r="E7772" t="s">
        <v>5094</v>
      </c>
      <c r="F7772" t="s">
        <v>5128</v>
      </c>
      <c r="G7772" s="144">
        <v>259.11178623000001</v>
      </c>
      <c r="H7772" t="str">
        <f>IF(VLOOKUP(A7772,$J$4:$K$19,2)="Y",IF(G7772&lt;='State Zip Codes'!$P$4,'State Zip Codes'!$P$3,IF(G7772&lt;='State Zip Codes'!$Q$4,'State Zip Codes'!$Q$3,IF(G7772&lt;='State Zip Codes'!$R$4,'State Zip Codes'!$R$3,IF(G7772&lt;='State Zip Codes'!$S$4,'State Zip Codes'!$S$3,IF(G7772&lt;='State Zip Codes'!$T$4,'State Zip Codes'!$T$3,"OUT OF TERRITORY"))))),$U$3)</f>
        <v>Zone 5</v>
      </c>
    </row>
    <row r="7773" spans="1:8" x14ac:dyDescent="0.25">
      <c r="A7773" t="s">
        <v>374</v>
      </c>
      <c r="B7773">
        <v>44084</v>
      </c>
      <c r="C7773" t="str">
        <f t="shared" si="121"/>
        <v>44084</v>
      </c>
      <c r="D7773" t="s">
        <v>360</v>
      </c>
      <c r="E7773" t="s">
        <v>5122</v>
      </c>
      <c r="F7773" t="s">
        <v>5129</v>
      </c>
      <c r="G7773" s="144">
        <v>259.73315742</v>
      </c>
      <c r="H7773" t="str">
        <f>IF(VLOOKUP(A7773,$J$4:$K$19,2)="Y",IF(G7773&lt;='State Zip Codes'!$P$4,'State Zip Codes'!$P$3,IF(G7773&lt;='State Zip Codes'!$Q$4,'State Zip Codes'!$Q$3,IF(G7773&lt;='State Zip Codes'!$R$4,'State Zip Codes'!$R$3,IF(G7773&lt;='State Zip Codes'!$S$4,'State Zip Codes'!$S$3,IF(G7773&lt;='State Zip Codes'!$T$4,'State Zip Codes'!$T$3,"OUT OF TERRITORY"))))),$U$3)</f>
        <v>Zone 5</v>
      </c>
    </row>
    <row r="7774" spans="1:8" x14ac:dyDescent="0.25">
      <c r="A7774" t="s">
        <v>374</v>
      </c>
      <c r="B7774">
        <v>44428</v>
      </c>
      <c r="C7774" t="str">
        <f t="shared" si="121"/>
        <v>44428</v>
      </c>
      <c r="D7774" t="s">
        <v>360</v>
      </c>
      <c r="E7774" t="s">
        <v>5094</v>
      </c>
      <c r="F7774" t="s">
        <v>1669</v>
      </c>
      <c r="G7774" s="144">
        <v>261.59727098999997</v>
      </c>
      <c r="H7774" t="str">
        <f>IF(VLOOKUP(A7774,$J$4:$K$19,2)="Y",IF(G7774&lt;='State Zip Codes'!$P$4,'State Zip Codes'!$P$3,IF(G7774&lt;='State Zip Codes'!$Q$4,'State Zip Codes'!$Q$3,IF(G7774&lt;='State Zip Codes'!$R$4,'State Zip Codes'!$R$3,IF(G7774&lt;='State Zip Codes'!$S$4,'State Zip Codes'!$S$3,IF(G7774&lt;='State Zip Codes'!$T$4,'State Zip Codes'!$T$3,"OUT OF TERRITORY"))))),$U$3)</f>
        <v>Zone 5</v>
      </c>
    </row>
    <row r="7775" spans="1:8" x14ac:dyDescent="0.25">
      <c r="A7775" t="s">
        <v>374</v>
      </c>
      <c r="B7775">
        <v>44041</v>
      </c>
      <c r="C7775" t="str">
        <f t="shared" si="121"/>
        <v>44041</v>
      </c>
      <c r="D7775" t="s">
        <v>360</v>
      </c>
      <c r="E7775" t="s">
        <v>5122</v>
      </c>
      <c r="F7775" t="s">
        <v>761</v>
      </c>
      <c r="G7775" s="144">
        <v>262.84001337000001</v>
      </c>
      <c r="H7775" t="str">
        <f>IF(VLOOKUP(A7775,$J$4:$K$19,2)="Y",IF(G7775&lt;='State Zip Codes'!$P$4,'State Zip Codes'!$P$3,IF(G7775&lt;='State Zip Codes'!$Q$4,'State Zip Codes'!$Q$3,IF(G7775&lt;='State Zip Codes'!$R$4,'State Zip Codes'!$R$3,IF(G7775&lt;='State Zip Codes'!$S$4,'State Zip Codes'!$S$3,IF(G7775&lt;='State Zip Codes'!$T$4,'State Zip Codes'!$T$3,"OUT OF TERRITORY"))))),$U$3)</f>
        <v>Zone 5</v>
      </c>
    </row>
    <row r="7776" spans="1:8" x14ac:dyDescent="0.25">
      <c r="A7776" t="s">
        <v>374</v>
      </c>
      <c r="B7776">
        <v>44093</v>
      </c>
      <c r="C7776" t="str">
        <f t="shared" si="121"/>
        <v>44093</v>
      </c>
      <c r="D7776" t="s">
        <v>360</v>
      </c>
      <c r="E7776" t="s">
        <v>5122</v>
      </c>
      <c r="F7776" t="s">
        <v>1930</v>
      </c>
      <c r="G7776" s="144">
        <v>265.32549812999997</v>
      </c>
      <c r="H7776" t="str">
        <f>IF(VLOOKUP(A7776,$J$4:$K$19,2)="Y",IF(G7776&lt;='State Zip Codes'!$P$4,'State Zip Codes'!$P$3,IF(G7776&lt;='State Zip Codes'!$Q$4,'State Zip Codes'!$Q$3,IF(G7776&lt;='State Zip Codes'!$R$4,'State Zip Codes'!$R$3,IF(G7776&lt;='State Zip Codes'!$S$4,'State Zip Codes'!$S$3,IF(G7776&lt;='State Zip Codes'!$T$4,'State Zip Codes'!$T$3,"OUT OF TERRITORY"))))),$U$3)</f>
        <v>Zone 5</v>
      </c>
    </row>
    <row r="7777" spans="1:8" x14ac:dyDescent="0.25">
      <c r="A7777" t="s">
        <v>374</v>
      </c>
      <c r="B7777">
        <v>44010</v>
      </c>
      <c r="C7777" t="str">
        <f t="shared" si="121"/>
        <v>44010</v>
      </c>
      <c r="D7777" t="s">
        <v>360</v>
      </c>
      <c r="E7777" t="s">
        <v>5122</v>
      </c>
      <c r="F7777" t="s">
        <v>5130</v>
      </c>
      <c r="G7777" s="144">
        <v>265.94686931999996</v>
      </c>
      <c r="H7777" t="str">
        <f>IF(VLOOKUP(A7777,$J$4:$K$19,2)="Y",IF(G7777&lt;='State Zip Codes'!$P$4,'State Zip Codes'!$P$3,IF(G7777&lt;='State Zip Codes'!$Q$4,'State Zip Codes'!$Q$3,IF(G7777&lt;='State Zip Codes'!$R$4,'State Zip Codes'!$R$3,IF(G7777&lt;='State Zip Codes'!$S$4,'State Zip Codes'!$S$3,IF(G7777&lt;='State Zip Codes'!$T$4,'State Zip Codes'!$T$3,"OUT OF TERRITORY"))))),$U$3)</f>
        <v>Zone 5</v>
      </c>
    </row>
    <row r="7778" spans="1:8" x14ac:dyDescent="0.25">
      <c r="A7778" t="s">
        <v>374</v>
      </c>
      <c r="B7778">
        <v>44047</v>
      </c>
      <c r="C7778" t="str">
        <f t="shared" si="121"/>
        <v>44047</v>
      </c>
      <c r="D7778" t="s">
        <v>360</v>
      </c>
      <c r="E7778" t="s">
        <v>5122</v>
      </c>
      <c r="F7778" t="s">
        <v>388</v>
      </c>
      <c r="G7778" s="144">
        <v>268.43235407999998</v>
      </c>
      <c r="H7778" t="str">
        <f>IF(VLOOKUP(A7778,$J$4:$K$19,2)="Y",IF(G7778&lt;='State Zip Codes'!$P$4,'State Zip Codes'!$P$3,IF(G7778&lt;='State Zip Codes'!$Q$4,'State Zip Codes'!$Q$3,IF(G7778&lt;='State Zip Codes'!$R$4,'State Zip Codes'!$R$3,IF(G7778&lt;='State Zip Codes'!$S$4,'State Zip Codes'!$S$3,IF(G7778&lt;='State Zip Codes'!$T$4,'State Zip Codes'!$T$3,"OUT OF TERRITORY"))))),$U$3)</f>
        <v>Zone 5</v>
      </c>
    </row>
    <row r="7779" spans="1:8" x14ac:dyDescent="0.25">
      <c r="A7779" t="s">
        <v>374</v>
      </c>
      <c r="B7779">
        <v>44003</v>
      </c>
      <c r="C7779" t="str">
        <f t="shared" si="121"/>
        <v>44003</v>
      </c>
      <c r="D7779" t="s">
        <v>360</v>
      </c>
      <c r="E7779" t="s">
        <v>5122</v>
      </c>
      <c r="F7779" t="s">
        <v>3543</v>
      </c>
      <c r="G7779" s="144">
        <v>269.67509645999996</v>
      </c>
      <c r="H7779" t="str">
        <f>IF(VLOOKUP(A7779,$J$4:$K$19,2)="Y",IF(G7779&lt;='State Zip Codes'!$P$4,'State Zip Codes'!$P$3,IF(G7779&lt;='State Zip Codes'!$Q$4,'State Zip Codes'!$Q$3,IF(G7779&lt;='State Zip Codes'!$R$4,'State Zip Codes'!$R$3,IF(G7779&lt;='State Zip Codes'!$S$4,'State Zip Codes'!$S$3,IF(G7779&lt;='State Zip Codes'!$T$4,'State Zip Codes'!$T$3,"OUT OF TERRITORY"))))),$U$3)</f>
        <v>Zone 5</v>
      </c>
    </row>
    <row r="7780" spans="1:8" x14ac:dyDescent="0.25">
      <c r="A7780" t="s">
        <v>374</v>
      </c>
      <c r="B7780">
        <v>44032</v>
      </c>
      <c r="C7780" t="str">
        <f t="shared" si="121"/>
        <v>44032</v>
      </c>
      <c r="D7780" t="s">
        <v>360</v>
      </c>
      <c r="E7780" t="s">
        <v>5122</v>
      </c>
      <c r="F7780" t="s">
        <v>5131</v>
      </c>
      <c r="G7780" s="144">
        <v>269.67509645999996</v>
      </c>
      <c r="H7780" t="str">
        <f>IF(VLOOKUP(A7780,$J$4:$K$19,2)="Y",IF(G7780&lt;='State Zip Codes'!$P$4,'State Zip Codes'!$P$3,IF(G7780&lt;='State Zip Codes'!$Q$4,'State Zip Codes'!$Q$3,IF(G7780&lt;='State Zip Codes'!$R$4,'State Zip Codes'!$R$3,IF(G7780&lt;='State Zip Codes'!$S$4,'State Zip Codes'!$S$3,IF(G7780&lt;='State Zip Codes'!$T$4,'State Zip Codes'!$T$3,"OUT OF TERRITORY"))))),$U$3)</f>
        <v>Zone 5</v>
      </c>
    </row>
    <row r="7781" spans="1:8" x14ac:dyDescent="0.25">
      <c r="A7781" t="s">
        <v>374</v>
      </c>
      <c r="B7781">
        <v>44004</v>
      </c>
      <c r="C7781" t="str">
        <f t="shared" si="121"/>
        <v>44004</v>
      </c>
      <c r="D7781" t="s">
        <v>360</v>
      </c>
      <c r="E7781" t="s">
        <v>5122</v>
      </c>
      <c r="F7781" t="s">
        <v>5122</v>
      </c>
      <c r="G7781" s="144">
        <v>272.78195240999997</v>
      </c>
      <c r="H7781" t="str">
        <f>IF(VLOOKUP(A7781,$J$4:$K$19,2)="Y",IF(G7781&lt;='State Zip Codes'!$P$4,'State Zip Codes'!$P$3,IF(G7781&lt;='State Zip Codes'!$Q$4,'State Zip Codes'!$Q$3,IF(G7781&lt;='State Zip Codes'!$R$4,'State Zip Codes'!$R$3,IF(G7781&lt;='State Zip Codes'!$S$4,'State Zip Codes'!$S$3,IF(G7781&lt;='State Zip Codes'!$T$4,'State Zip Codes'!$T$3,"OUT OF TERRITORY"))))),$U$3)</f>
        <v>Zone 5</v>
      </c>
    </row>
    <row r="7782" spans="1:8" x14ac:dyDescent="0.25">
      <c r="A7782" t="s">
        <v>374</v>
      </c>
      <c r="B7782">
        <v>44082</v>
      </c>
      <c r="C7782" t="str">
        <f t="shared" si="121"/>
        <v>44082</v>
      </c>
      <c r="D7782" t="s">
        <v>360</v>
      </c>
      <c r="E7782" t="s">
        <v>5122</v>
      </c>
      <c r="F7782" t="s">
        <v>5132</v>
      </c>
      <c r="G7782" s="144">
        <v>276.51017954999998</v>
      </c>
      <c r="H7782" t="str">
        <f>IF(VLOOKUP(A7782,$J$4:$K$19,2)="Y",IF(G7782&lt;='State Zip Codes'!$P$4,'State Zip Codes'!$P$3,IF(G7782&lt;='State Zip Codes'!$Q$4,'State Zip Codes'!$Q$3,IF(G7782&lt;='State Zip Codes'!$R$4,'State Zip Codes'!$R$3,IF(G7782&lt;='State Zip Codes'!$S$4,'State Zip Codes'!$S$3,IF(G7782&lt;='State Zip Codes'!$T$4,'State Zip Codes'!$T$3,"OUT OF TERRITORY"))))),$U$3)</f>
        <v>Zone 5</v>
      </c>
    </row>
    <row r="7783" spans="1:8" x14ac:dyDescent="0.25">
      <c r="A7783" t="s">
        <v>374</v>
      </c>
      <c r="B7783">
        <v>44048</v>
      </c>
      <c r="C7783" t="str">
        <f t="shared" si="121"/>
        <v>44048</v>
      </c>
      <c r="D7783" t="s">
        <v>360</v>
      </c>
      <c r="E7783" t="s">
        <v>5122</v>
      </c>
      <c r="F7783" t="s">
        <v>5133</v>
      </c>
      <c r="G7783" s="144">
        <v>278.37429312</v>
      </c>
      <c r="H7783" t="str">
        <f>IF(VLOOKUP(A7783,$J$4:$K$19,2)="Y",IF(G7783&lt;='State Zip Codes'!$P$4,'State Zip Codes'!$P$3,IF(G7783&lt;='State Zip Codes'!$Q$4,'State Zip Codes'!$Q$3,IF(G7783&lt;='State Zip Codes'!$R$4,'State Zip Codes'!$R$3,IF(G7783&lt;='State Zip Codes'!$S$4,'State Zip Codes'!$S$3,IF(G7783&lt;='State Zip Codes'!$T$4,'State Zip Codes'!$T$3,"OUT OF TERRITORY"))))),$U$3)</f>
        <v>Zone 5</v>
      </c>
    </row>
    <row r="7784" spans="1:8" x14ac:dyDescent="0.25">
      <c r="A7784" t="s">
        <v>374</v>
      </c>
      <c r="B7784">
        <v>44030</v>
      </c>
      <c r="C7784" t="str">
        <f t="shared" si="121"/>
        <v>44030</v>
      </c>
      <c r="D7784" t="s">
        <v>360</v>
      </c>
      <c r="E7784" t="s">
        <v>5122</v>
      </c>
      <c r="F7784" t="s">
        <v>5134</v>
      </c>
      <c r="G7784" s="144">
        <v>281.48114906999996</v>
      </c>
      <c r="H7784" t="str">
        <f>IF(VLOOKUP(A7784,$J$4:$K$19,2)="Y",IF(G7784&lt;='State Zip Codes'!$P$4,'State Zip Codes'!$P$3,IF(G7784&lt;='State Zip Codes'!$Q$4,'State Zip Codes'!$Q$3,IF(G7784&lt;='State Zip Codes'!$R$4,'State Zip Codes'!$R$3,IF(G7784&lt;='State Zip Codes'!$S$4,'State Zip Codes'!$S$3,IF(G7784&lt;='State Zip Codes'!$T$4,'State Zip Codes'!$T$3,"OUT OF TERRITORY"))))),$U$3)</f>
        <v>Zone 5</v>
      </c>
    </row>
    <row r="7785" spans="1:8" x14ac:dyDescent="0.25">
      <c r="C7785" t="str">
        <f t="shared" si="121"/>
        <v/>
      </c>
    </row>
    <row r="7786" spans="1:8" x14ac:dyDescent="0.25">
      <c r="C7786" t="str">
        <f t="shared" si="121"/>
        <v/>
      </c>
    </row>
    <row r="7787" spans="1:8" x14ac:dyDescent="0.25">
      <c r="A7787" t="s">
        <v>375</v>
      </c>
      <c r="B7787">
        <v>97204</v>
      </c>
      <c r="C7787" t="str">
        <f t="shared" si="121"/>
        <v>97204</v>
      </c>
      <c r="D7787" t="s">
        <v>361</v>
      </c>
      <c r="E7787" t="s">
        <v>5135</v>
      </c>
      <c r="F7787" t="s">
        <v>2719</v>
      </c>
      <c r="G7787" s="144">
        <v>0.14291537369999999</v>
      </c>
      <c r="H7787" t="str">
        <f>IF(VLOOKUP(A7787,'State Zip Codes'!$J$4:$K$19,2)="Y",IF(G7787&lt;='State Zip Codes'!$P$4,'State Zip Codes'!$P$3,IF(G7787&lt;='State Zip Codes'!$Q$4,'State Zip Codes'!$Q$3,IF(G7787&lt;='State Zip Codes'!$R$4,'State Zip Codes'!$R$3,IF(G7787&lt;='State Zip Codes'!$S$4,'State Zip Codes'!$S$3,IF(G7787&lt;='State Zip Codes'!$T$4,'State Zip Codes'!$T$3,"OUT OF TERRITORY"))))),'State Zip Codes'!$U$3)</f>
        <v>Zone 0</v>
      </c>
    </row>
    <row r="7788" spans="1:8" x14ac:dyDescent="0.25">
      <c r="A7788" t="s">
        <v>375</v>
      </c>
      <c r="B7788">
        <v>97251</v>
      </c>
      <c r="C7788" t="str">
        <f t="shared" si="121"/>
        <v>97251</v>
      </c>
      <c r="D7788" t="s">
        <v>361</v>
      </c>
      <c r="E7788" t="s">
        <v>5135</v>
      </c>
      <c r="F7788" t="s">
        <v>2719</v>
      </c>
      <c r="G7788" s="144">
        <v>0.25476218789999999</v>
      </c>
      <c r="H7788" t="str">
        <f>IF(VLOOKUP(A7788,'State Zip Codes'!$J$4:$K$19,2)="Y",IF(G7788&lt;='State Zip Codes'!$P$4,'State Zip Codes'!$P$3,IF(G7788&lt;='State Zip Codes'!$Q$4,'State Zip Codes'!$Q$3,IF(G7788&lt;='State Zip Codes'!$R$4,'State Zip Codes'!$R$3,IF(G7788&lt;='State Zip Codes'!$S$4,'State Zip Codes'!$S$3,IF(G7788&lt;='State Zip Codes'!$T$4,'State Zip Codes'!$T$3,"OUT OF TERRITORY"))))),'State Zip Codes'!$U$3)</f>
        <v>Zone 0</v>
      </c>
    </row>
    <row r="7789" spans="1:8" x14ac:dyDescent="0.25">
      <c r="A7789" t="s">
        <v>375</v>
      </c>
      <c r="B7789">
        <v>97253</v>
      </c>
      <c r="C7789" t="str">
        <f t="shared" si="121"/>
        <v>97253</v>
      </c>
      <c r="D7789" t="s">
        <v>361</v>
      </c>
      <c r="E7789" t="s">
        <v>5135</v>
      </c>
      <c r="F7789" t="s">
        <v>2719</v>
      </c>
      <c r="G7789" s="144">
        <v>0.25476218789999999</v>
      </c>
      <c r="H7789" t="str">
        <f>IF(VLOOKUP(A7789,'State Zip Codes'!$J$4:$K$19,2)="Y",IF(G7789&lt;='State Zip Codes'!$P$4,'State Zip Codes'!$P$3,IF(G7789&lt;='State Zip Codes'!$Q$4,'State Zip Codes'!$Q$3,IF(G7789&lt;='State Zip Codes'!$R$4,'State Zip Codes'!$R$3,IF(G7789&lt;='State Zip Codes'!$S$4,'State Zip Codes'!$S$3,IF(G7789&lt;='State Zip Codes'!$T$4,'State Zip Codes'!$T$3,"OUT OF TERRITORY"))))),'State Zip Codes'!$U$3)</f>
        <v>Zone 0</v>
      </c>
    </row>
    <row r="7790" spans="1:8" x14ac:dyDescent="0.25">
      <c r="A7790" t="s">
        <v>375</v>
      </c>
      <c r="B7790">
        <v>97254</v>
      </c>
      <c r="C7790" t="str">
        <f t="shared" si="121"/>
        <v>97254</v>
      </c>
      <c r="D7790" t="s">
        <v>361</v>
      </c>
      <c r="E7790" t="s">
        <v>5135</v>
      </c>
      <c r="F7790" t="s">
        <v>2719</v>
      </c>
      <c r="G7790" s="144">
        <v>0.25476218789999999</v>
      </c>
      <c r="H7790" t="str">
        <f>IF(VLOOKUP(A7790,'State Zip Codes'!$J$4:$K$19,2)="Y",IF(G7790&lt;='State Zip Codes'!$P$4,'State Zip Codes'!$P$3,IF(G7790&lt;='State Zip Codes'!$Q$4,'State Zip Codes'!$Q$3,IF(G7790&lt;='State Zip Codes'!$R$4,'State Zip Codes'!$R$3,IF(G7790&lt;='State Zip Codes'!$S$4,'State Zip Codes'!$S$3,IF(G7790&lt;='State Zip Codes'!$T$4,'State Zip Codes'!$T$3,"OUT OF TERRITORY"))))),'State Zip Codes'!$U$3)</f>
        <v>Zone 0</v>
      </c>
    </row>
    <row r="7791" spans="1:8" x14ac:dyDescent="0.25">
      <c r="A7791" t="s">
        <v>375</v>
      </c>
      <c r="B7791">
        <v>97256</v>
      </c>
      <c r="C7791" t="str">
        <f t="shared" si="121"/>
        <v>97256</v>
      </c>
      <c r="D7791" t="s">
        <v>361</v>
      </c>
      <c r="E7791" t="s">
        <v>5135</v>
      </c>
      <c r="F7791" t="s">
        <v>2719</v>
      </c>
      <c r="G7791" s="144">
        <v>0.25476218789999999</v>
      </c>
      <c r="H7791" t="str">
        <f>IF(VLOOKUP(A7791,'State Zip Codes'!$J$4:$K$19,2)="Y",IF(G7791&lt;='State Zip Codes'!$P$4,'State Zip Codes'!$P$3,IF(G7791&lt;='State Zip Codes'!$Q$4,'State Zip Codes'!$Q$3,IF(G7791&lt;='State Zip Codes'!$R$4,'State Zip Codes'!$R$3,IF(G7791&lt;='State Zip Codes'!$S$4,'State Zip Codes'!$S$3,IF(G7791&lt;='State Zip Codes'!$T$4,'State Zip Codes'!$T$3,"OUT OF TERRITORY"))))),'State Zip Codes'!$U$3)</f>
        <v>Zone 0</v>
      </c>
    </row>
    <row r="7792" spans="1:8" x14ac:dyDescent="0.25">
      <c r="A7792" t="s">
        <v>375</v>
      </c>
      <c r="B7792">
        <v>97209</v>
      </c>
      <c r="C7792" t="str">
        <f t="shared" si="121"/>
        <v>97209</v>
      </c>
      <c r="D7792" t="s">
        <v>361</v>
      </c>
      <c r="E7792" t="s">
        <v>5135</v>
      </c>
      <c r="F7792" t="s">
        <v>2719</v>
      </c>
      <c r="G7792" s="144">
        <v>0.98176648020000001</v>
      </c>
      <c r="H7792" t="str">
        <f>IF(VLOOKUP(A7792,'State Zip Codes'!$J$4:$K$19,2)="Y",IF(G7792&lt;='State Zip Codes'!$P$4,'State Zip Codes'!$P$3,IF(G7792&lt;='State Zip Codes'!$Q$4,'State Zip Codes'!$Q$3,IF(G7792&lt;='State Zip Codes'!$R$4,'State Zip Codes'!$R$3,IF(G7792&lt;='State Zip Codes'!$S$4,'State Zip Codes'!$S$3,IF(G7792&lt;='State Zip Codes'!$T$4,'State Zip Codes'!$T$3,"OUT OF TERRITORY"))))),'State Zip Codes'!$U$3)</f>
        <v>Zone 0</v>
      </c>
    </row>
    <row r="7793" spans="1:8" x14ac:dyDescent="0.25">
      <c r="A7793" t="s">
        <v>375</v>
      </c>
      <c r="B7793">
        <v>97201</v>
      </c>
      <c r="C7793" t="str">
        <f t="shared" si="121"/>
        <v>97201</v>
      </c>
      <c r="D7793" t="s">
        <v>361</v>
      </c>
      <c r="E7793" t="s">
        <v>5135</v>
      </c>
      <c r="F7793" t="s">
        <v>2719</v>
      </c>
      <c r="G7793" s="144">
        <v>1.1681778371999998</v>
      </c>
      <c r="H7793" t="str">
        <f>IF(VLOOKUP(A7793,'State Zip Codes'!$J$4:$K$19,2)="Y",IF(G7793&lt;='State Zip Codes'!$P$4,'State Zip Codes'!$P$3,IF(G7793&lt;='State Zip Codes'!$Q$4,'State Zip Codes'!$Q$3,IF(G7793&lt;='State Zip Codes'!$R$4,'State Zip Codes'!$R$3,IF(G7793&lt;='State Zip Codes'!$S$4,'State Zip Codes'!$S$3,IF(G7793&lt;='State Zip Codes'!$T$4,'State Zip Codes'!$T$3,"OUT OF TERRITORY"))))),'State Zip Codes'!$U$3)</f>
        <v>Zone 0</v>
      </c>
    </row>
    <row r="7794" spans="1:8" x14ac:dyDescent="0.25">
      <c r="A7794" t="s">
        <v>375</v>
      </c>
      <c r="B7794">
        <v>97205</v>
      </c>
      <c r="C7794" t="str">
        <f t="shared" si="121"/>
        <v>97205</v>
      </c>
      <c r="D7794" t="s">
        <v>361</v>
      </c>
      <c r="E7794" t="s">
        <v>5135</v>
      </c>
      <c r="F7794" t="s">
        <v>2719</v>
      </c>
      <c r="G7794" s="144">
        <v>1.2365286680999998</v>
      </c>
      <c r="H7794" t="str">
        <f>IF(VLOOKUP(A7794,'State Zip Codes'!$J$4:$K$19,2)="Y",IF(G7794&lt;='State Zip Codes'!$P$4,'State Zip Codes'!$P$3,IF(G7794&lt;='State Zip Codes'!$Q$4,'State Zip Codes'!$Q$3,IF(G7794&lt;='State Zip Codes'!$R$4,'State Zip Codes'!$R$3,IF(G7794&lt;='State Zip Codes'!$S$4,'State Zip Codes'!$S$3,IF(G7794&lt;='State Zip Codes'!$T$4,'State Zip Codes'!$T$3,"OUT OF TERRITORY"))))),'State Zip Codes'!$U$3)</f>
        <v>Zone 0</v>
      </c>
    </row>
    <row r="7795" spans="1:8" x14ac:dyDescent="0.25">
      <c r="A7795" t="s">
        <v>375</v>
      </c>
      <c r="B7795">
        <v>97227</v>
      </c>
      <c r="C7795" t="str">
        <f t="shared" si="121"/>
        <v>97227</v>
      </c>
      <c r="D7795" t="s">
        <v>361</v>
      </c>
      <c r="E7795" t="s">
        <v>5135</v>
      </c>
      <c r="F7795" t="s">
        <v>2719</v>
      </c>
      <c r="G7795" s="144">
        <v>1.3918714656</v>
      </c>
      <c r="H7795" t="str">
        <f>IF(VLOOKUP(A7795,'State Zip Codes'!$J$4:$K$19,2)="Y",IF(G7795&lt;='State Zip Codes'!$P$4,'State Zip Codes'!$P$3,IF(G7795&lt;='State Zip Codes'!$Q$4,'State Zip Codes'!$Q$3,IF(G7795&lt;='State Zip Codes'!$R$4,'State Zip Codes'!$R$3,IF(G7795&lt;='State Zip Codes'!$S$4,'State Zip Codes'!$S$3,IF(G7795&lt;='State Zip Codes'!$T$4,'State Zip Codes'!$T$3,"OUT OF TERRITORY"))))),'State Zip Codes'!$U$3)</f>
        <v>Zone 0</v>
      </c>
    </row>
    <row r="7796" spans="1:8" x14ac:dyDescent="0.25">
      <c r="A7796" t="s">
        <v>375</v>
      </c>
      <c r="B7796">
        <v>97214</v>
      </c>
      <c r="C7796" t="str">
        <f t="shared" si="121"/>
        <v>97214</v>
      </c>
      <c r="D7796" t="s">
        <v>361</v>
      </c>
      <c r="E7796" t="s">
        <v>5135</v>
      </c>
      <c r="F7796" t="s">
        <v>2719</v>
      </c>
      <c r="G7796" s="144">
        <v>1.5223594155</v>
      </c>
      <c r="H7796" t="str">
        <f>IF(VLOOKUP(A7796,'State Zip Codes'!$J$4:$K$19,2)="Y",IF(G7796&lt;='State Zip Codes'!$P$4,'State Zip Codes'!$P$3,IF(G7796&lt;='State Zip Codes'!$Q$4,'State Zip Codes'!$Q$3,IF(G7796&lt;='State Zip Codes'!$R$4,'State Zip Codes'!$R$3,IF(G7796&lt;='State Zip Codes'!$S$4,'State Zip Codes'!$S$3,IF(G7796&lt;='State Zip Codes'!$T$4,'State Zip Codes'!$T$3,"OUT OF TERRITORY"))))),'State Zip Codes'!$U$3)</f>
        <v>Zone 0</v>
      </c>
    </row>
    <row r="7797" spans="1:8" x14ac:dyDescent="0.25">
      <c r="A7797" t="s">
        <v>375</v>
      </c>
      <c r="B7797">
        <v>97232</v>
      </c>
      <c r="C7797" t="str">
        <f t="shared" si="121"/>
        <v>97232</v>
      </c>
      <c r="D7797" t="s">
        <v>361</v>
      </c>
      <c r="E7797" t="s">
        <v>5135</v>
      </c>
      <c r="F7797" t="s">
        <v>2719</v>
      </c>
      <c r="G7797" s="144">
        <v>1.6031376702</v>
      </c>
      <c r="H7797" t="str">
        <f>IF(VLOOKUP(A7797,'State Zip Codes'!$J$4:$K$19,2)="Y",IF(G7797&lt;='State Zip Codes'!$P$4,'State Zip Codes'!$P$3,IF(G7797&lt;='State Zip Codes'!$Q$4,'State Zip Codes'!$Q$3,IF(G7797&lt;='State Zip Codes'!$R$4,'State Zip Codes'!$R$3,IF(G7797&lt;='State Zip Codes'!$S$4,'State Zip Codes'!$S$3,IF(G7797&lt;='State Zip Codes'!$T$4,'State Zip Codes'!$T$3,"OUT OF TERRITORY"))))),'State Zip Codes'!$U$3)</f>
        <v>Zone 0</v>
      </c>
    </row>
    <row r="7798" spans="1:8" x14ac:dyDescent="0.25">
      <c r="A7798" t="s">
        <v>375</v>
      </c>
      <c r="B7798">
        <v>97212</v>
      </c>
      <c r="C7798" t="str">
        <f t="shared" si="121"/>
        <v>97212</v>
      </c>
      <c r="D7798" t="s">
        <v>361</v>
      </c>
      <c r="E7798" t="s">
        <v>5135</v>
      </c>
      <c r="F7798" t="s">
        <v>2719</v>
      </c>
      <c r="G7798" s="144">
        <v>2.236936284</v>
      </c>
      <c r="H7798" t="str">
        <f>IF(VLOOKUP(A7798,'State Zip Codes'!$J$4:$K$19,2)="Y",IF(G7798&lt;='State Zip Codes'!$P$4,'State Zip Codes'!$P$3,IF(G7798&lt;='State Zip Codes'!$Q$4,'State Zip Codes'!$Q$3,IF(G7798&lt;='State Zip Codes'!$R$4,'State Zip Codes'!$R$3,IF(G7798&lt;='State Zip Codes'!$S$4,'State Zip Codes'!$S$3,IF(G7798&lt;='State Zip Codes'!$T$4,'State Zip Codes'!$T$3,"OUT OF TERRITORY"))))),'State Zip Codes'!$U$3)</f>
        <v>Zone 0</v>
      </c>
    </row>
    <row r="7799" spans="1:8" x14ac:dyDescent="0.25">
      <c r="A7799" t="s">
        <v>375</v>
      </c>
      <c r="B7799">
        <v>97239</v>
      </c>
      <c r="C7799" t="str">
        <f t="shared" si="121"/>
        <v>97239</v>
      </c>
      <c r="D7799" t="s">
        <v>361</v>
      </c>
      <c r="E7799" t="s">
        <v>5135</v>
      </c>
      <c r="F7799" t="s">
        <v>2719</v>
      </c>
      <c r="G7799" s="144">
        <v>2.4047065053000001</v>
      </c>
      <c r="H7799" t="str">
        <f>IF(VLOOKUP(A7799,'State Zip Codes'!$J$4:$K$19,2)="Y",IF(G7799&lt;='State Zip Codes'!$P$4,'State Zip Codes'!$P$3,IF(G7799&lt;='State Zip Codes'!$Q$4,'State Zip Codes'!$Q$3,IF(G7799&lt;='State Zip Codes'!$R$4,'State Zip Codes'!$R$3,IF(G7799&lt;='State Zip Codes'!$S$4,'State Zip Codes'!$S$3,IF(G7799&lt;='State Zip Codes'!$T$4,'State Zip Codes'!$T$3,"OUT OF TERRITORY"))))),'State Zip Codes'!$U$3)</f>
        <v>Zone 0</v>
      </c>
    </row>
    <row r="7800" spans="1:8" x14ac:dyDescent="0.25">
      <c r="A7800" t="s">
        <v>375</v>
      </c>
      <c r="B7800">
        <v>97221</v>
      </c>
      <c r="C7800" t="str">
        <f t="shared" si="121"/>
        <v>97221</v>
      </c>
      <c r="D7800" t="s">
        <v>361</v>
      </c>
      <c r="E7800" t="s">
        <v>5135</v>
      </c>
      <c r="F7800" t="s">
        <v>2719</v>
      </c>
      <c r="G7800" s="144">
        <v>3.0074365595999999</v>
      </c>
      <c r="H7800" t="str">
        <f>IF(VLOOKUP(A7800,'State Zip Codes'!$J$4:$K$19,2)="Y",IF(G7800&lt;='State Zip Codes'!$P$4,'State Zip Codes'!$P$3,IF(G7800&lt;='State Zip Codes'!$Q$4,'State Zip Codes'!$Q$3,IF(G7800&lt;='State Zip Codes'!$R$4,'State Zip Codes'!$R$3,IF(G7800&lt;='State Zip Codes'!$S$4,'State Zip Codes'!$S$3,IF(G7800&lt;='State Zip Codes'!$T$4,'State Zip Codes'!$T$3,"OUT OF TERRITORY"))))),'State Zip Codes'!$U$3)</f>
        <v>Zone 0</v>
      </c>
    </row>
    <row r="7801" spans="1:8" x14ac:dyDescent="0.25">
      <c r="A7801" t="s">
        <v>375</v>
      </c>
      <c r="B7801">
        <v>97202</v>
      </c>
      <c r="C7801" t="str">
        <f t="shared" si="121"/>
        <v>97202</v>
      </c>
      <c r="D7801" t="s">
        <v>361</v>
      </c>
      <c r="E7801" t="s">
        <v>5135</v>
      </c>
      <c r="F7801" t="s">
        <v>2719</v>
      </c>
      <c r="G7801" s="144">
        <v>3.1006422380999998</v>
      </c>
      <c r="H7801" t="str">
        <f>IF(VLOOKUP(A7801,'State Zip Codes'!$J$4:$K$19,2)="Y",IF(G7801&lt;='State Zip Codes'!$P$4,'State Zip Codes'!$P$3,IF(G7801&lt;='State Zip Codes'!$Q$4,'State Zip Codes'!$Q$3,IF(G7801&lt;='State Zip Codes'!$R$4,'State Zip Codes'!$R$3,IF(G7801&lt;='State Zip Codes'!$S$4,'State Zip Codes'!$S$3,IF(G7801&lt;='State Zip Codes'!$T$4,'State Zip Codes'!$T$3,"OUT OF TERRITORY"))))),'State Zip Codes'!$U$3)</f>
        <v>Zone 0</v>
      </c>
    </row>
    <row r="7802" spans="1:8" x14ac:dyDescent="0.25">
      <c r="A7802" t="s">
        <v>375</v>
      </c>
      <c r="B7802">
        <v>97215</v>
      </c>
      <c r="C7802" t="str">
        <f t="shared" si="121"/>
        <v>97215</v>
      </c>
      <c r="D7802" t="s">
        <v>361</v>
      </c>
      <c r="E7802" t="s">
        <v>5135</v>
      </c>
      <c r="F7802" t="s">
        <v>2719</v>
      </c>
      <c r="G7802" s="144">
        <v>3.6474488852999998</v>
      </c>
      <c r="H7802" t="str">
        <f>IF(VLOOKUP(A7802,'State Zip Codes'!$J$4:$K$19,2)="Y",IF(G7802&lt;='State Zip Codes'!$P$4,'State Zip Codes'!$P$3,IF(G7802&lt;='State Zip Codes'!$Q$4,'State Zip Codes'!$Q$3,IF(G7802&lt;='State Zip Codes'!$R$4,'State Zip Codes'!$R$3,IF(G7802&lt;='State Zip Codes'!$S$4,'State Zip Codes'!$S$3,IF(G7802&lt;='State Zip Codes'!$T$4,'State Zip Codes'!$T$3,"OUT OF TERRITORY"))))),'State Zip Codes'!$U$3)</f>
        <v>Zone 0</v>
      </c>
    </row>
    <row r="7803" spans="1:8" x14ac:dyDescent="0.25">
      <c r="A7803" t="s">
        <v>375</v>
      </c>
      <c r="B7803">
        <v>97210</v>
      </c>
      <c r="C7803" t="str">
        <f t="shared" si="121"/>
        <v>97210</v>
      </c>
      <c r="D7803" t="s">
        <v>361</v>
      </c>
      <c r="E7803" t="s">
        <v>5135</v>
      </c>
      <c r="F7803" t="s">
        <v>2719</v>
      </c>
      <c r="G7803" s="144">
        <v>3.6598763090999995</v>
      </c>
      <c r="H7803" t="str">
        <f>IF(VLOOKUP(A7803,'State Zip Codes'!$J$4:$K$19,2)="Y",IF(G7803&lt;='State Zip Codes'!$P$4,'State Zip Codes'!$P$3,IF(G7803&lt;='State Zip Codes'!$Q$4,'State Zip Codes'!$Q$3,IF(G7803&lt;='State Zip Codes'!$R$4,'State Zip Codes'!$R$3,IF(G7803&lt;='State Zip Codes'!$S$4,'State Zip Codes'!$S$3,IF(G7803&lt;='State Zip Codes'!$T$4,'State Zip Codes'!$T$3,"OUT OF TERRITORY"))))),'State Zip Codes'!$U$3)</f>
        <v>Zone 0</v>
      </c>
    </row>
    <row r="7804" spans="1:8" x14ac:dyDescent="0.25">
      <c r="A7804" t="s">
        <v>375</v>
      </c>
      <c r="B7804">
        <v>97213</v>
      </c>
      <c r="C7804" t="str">
        <f t="shared" si="121"/>
        <v>97213</v>
      </c>
      <c r="D7804" t="s">
        <v>361</v>
      </c>
      <c r="E7804" t="s">
        <v>5135</v>
      </c>
      <c r="F7804" t="s">
        <v>2719</v>
      </c>
      <c r="G7804" s="144">
        <v>3.7530819875999999</v>
      </c>
      <c r="H7804" t="str">
        <f>IF(VLOOKUP(A7804,'State Zip Codes'!$J$4:$K$19,2)="Y",IF(G7804&lt;='State Zip Codes'!$P$4,'State Zip Codes'!$P$3,IF(G7804&lt;='State Zip Codes'!$Q$4,'State Zip Codes'!$Q$3,IF(G7804&lt;='State Zip Codes'!$R$4,'State Zip Codes'!$R$3,IF(G7804&lt;='State Zip Codes'!$S$4,'State Zip Codes'!$S$3,IF(G7804&lt;='State Zip Codes'!$T$4,'State Zip Codes'!$T$3,"OUT OF TERRITORY"))))),'State Zip Codes'!$U$3)</f>
        <v>Zone 0</v>
      </c>
    </row>
    <row r="7805" spans="1:8" x14ac:dyDescent="0.25">
      <c r="A7805" t="s">
        <v>375</v>
      </c>
      <c r="B7805">
        <v>97211</v>
      </c>
      <c r="C7805" t="str">
        <f t="shared" si="121"/>
        <v>97211</v>
      </c>
      <c r="D7805" t="s">
        <v>361</v>
      </c>
      <c r="E7805" t="s">
        <v>5135</v>
      </c>
      <c r="F7805" t="s">
        <v>2719</v>
      </c>
      <c r="G7805" s="144">
        <v>4.2439652276999995</v>
      </c>
      <c r="H7805" t="str">
        <f>IF(VLOOKUP(A7805,'State Zip Codes'!$J$4:$K$19,2)="Y",IF(G7805&lt;='State Zip Codes'!$P$4,'State Zip Codes'!$P$3,IF(G7805&lt;='State Zip Codes'!$Q$4,'State Zip Codes'!$Q$3,IF(G7805&lt;='State Zip Codes'!$R$4,'State Zip Codes'!$R$3,IF(G7805&lt;='State Zip Codes'!$S$4,'State Zip Codes'!$S$3,IF(G7805&lt;='State Zip Codes'!$T$4,'State Zip Codes'!$T$3,"OUT OF TERRITORY"))))),'State Zip Codes'!$U$3)</f>
        <v>Zone 0</v>
      </c>
    </row>
    <row r="7806" spans="1:8" x14ac:dyDescent="0.25">
      <c r="A7806" t="s">
        <v>375</v>
      </c>
      <c r="B7806">
        <v>97206</v>
      </c>
      <c r="C7806" t="str">
        <f t="shared" si="121"/>
        <v>97206</v>
      </c>
      <c r="D7806" t="s">
        <v>361</v>
      </c>
      <c r="E7806" t="s">
        <v>5135</v>
      </c>
      <c r="F7806" t="s">
        <v>2719</v>
      </c>
      <c r="G7806" s="144">
        <v>4.5235822631999998</v>
      </c>
      <c r="H7806" t="str">
        <f>IF(VLOOKUP(A7806,'State Zip Codes'!$J$4:$K$19,2)="Y",IF(G7806&lt;='State Zip Codes'!$P$4,'State Zip Codes'!$P$3,IF(G7806&lt;='State Zip Codes'!$Q$4,'State Zip Codes'!$Q$3,IF(G7806&lt;='State Zip Codes'!$R$4,'State Zip Codes'!$R$3,IF(G7806&lt;='State Zip Codes'!$S$4,'State Zip Codes'!$S$3,IF(G7806&lt;='State Zip Codes'!$T$4,'State Zip Codes'!$T$3,"OUT OF TERRITORY"))))),'State Zip Codes'!$U$3)</f>
        <v>Zone 0</v>
      </c>
    </row>
    <row r="7807" spans="1:8" x14ac:dyDescent="0.25">
      <c r="A7807" t="s">
        <v>375</v>
      </c>
      <c r="B7807">
        <v>97217</v>
      </c>
      <c r="C7807" t="str">
        <f t="shared" si="121"/>
        <v>97217</v>
      </c>
      <c r="D7807" t="s">
        <v>361</v>
      </c>
      <c r="E7807" t="s">
        <v>5135</v>
      </c>
      <c r="F7807" t="s">
        <v>2719</v>
      </c>
      <c r="G7807" s="144">
        <v>4.8777638414999993</v>
      </c>
      <c r="H7807" t="str">
        <f>IF(VLOOKUP(A7807,'State Zip Codes'!$J$4:$K$19,2)="Y",IF(G7807&lt;='State Zip Codes'!$P$4,'State Zip Codes'!$P$3,IF(G7807&lt;='State Zip Codes'!$Q$4,'State Zip Codes'!$Q$3,IF(G7807&lt;='State Zip Codes'!$R$4,'State Zip Codes'!$R$3,IF(G7807&lt;='State Zip Codes'!$S$4,'State Zip Codes'!$S$3,IF(G7807&lt;='State Zip Codes'!$T$4,'State Zip Codes'!$T$3,"OUT OF TERRITORY"))))),'State Zip Codes'!$U$3)</f>
        <v>Zone 0</v>
      </c>
    </row>
    <row r="7808" spans="1:8" x14ac:dyDescent="0.25">
      <c r="A7808" t="s">
        <v>375</v>
      </c>
      <c r="B7808">
        <v>97219</v>
      </c>
      <c r="C7808" t="str">
        <f t="shared" si="121"/>
        <v>97219</v>
      </c>
      <c r="D7808" t="s">
        <v>361</v>
      </c>
      <c r="E7808" t="s">
        <v>5135</v>
      </c>
      <c r="F7808" t="s">
        <v>2719</v>
      </c>
      <c r="G7808" s="144">
        <v>4.8901912652999995</v>
      </c>
      <c r="H7808" t="str">
        <f>IF(VLOOKUP(A7808,'State Zip Codes'!$J$4:$K$19,2)="Y",IF(G7808&lt;='State Zip Codes'!$P$4,'State Zip Codes'!$P$3,IF(G7808&lt;='State Zip Codes'!$Q$4,'State Zip Codes'!$Q$3,IF(G7808&lt;='State Zip Codes'!$R$4,'State Zip Codes'!$R$3,IF(G7808&lt;='State Zip Codes'!$S$4,'State Zip Codes'!$S$3,IF(G7808&lt;='State Zip Codes'!$T$4,'State Zip Codes'!$T$3,"OUT OF TERRITORY"))))),'State Zip Codes'!$U$3)</f>
        <v>Zone 0</v>
      </c>
    </row>
    <row r="7809" spans="1:8" x14ac:dyDescent="0.25">
      <c r="A7809" t="s">
        <v>375</v>
      </c>
      <c r="B7809">
        <v>97225</v>
      </c>
      <c r="C7809" t="str">
        <f t="shared" si="121"/>
        <v>97225</v>
      </c>
      <c r="D7809" t="s">
        <v>361</v>
      </c>
      <c r="E7809" t="s">
        <v>510</v>
      </c>
      <c r="F7809" t="s">
        <v>2719</v>
      </c>
      <c r="G7809" s="144">
        <v>5.2630139793000001</v>
      </c>
      <c r="H7809" t="str">
        <f>IF(VLOOKUP(A7809,'State Zip Codes'!$J$4:$K$19,2)="Y",IF(G7809&lt;='State Zip Codes'!$P$4,'State Zip Codes'!$P$3,IF(G7809&lt;='State Zip Codes'!$Q$4,'State Zip Codes'!$Q$3,IF(G7809&lt;='State Zip Codes'!$R$4,'State Zip Codes'!$R$3,IF(G7809&lt;='State Zip Codes'!$S$4,'State Zip Codes'!$S$3,IF(G7809&lt;='State Zip Codes'!$T$4,'State Zip Codes'!$T$3,"OUT OF TERRITORY"))))),'State Zip Codes'!$U$3)</f>
        <v>Zone 0</v>
      </c>
    </row>
    <row r="7810" spans="1:8" x14ac:dyDescent="0.25">
      <c r="A7810" t="s">
        <v>375</v>
      </c>
      <c r="B7810">
        <v>97218</v>
      </c>
      <c r="C7810" t="str">
        <f t="shared" si="121"/>
        <v>97218</v>
      </c>
      <c r="D7810" t="s">
        <v>361</v>
      </c>
      <c r="E7810" t="s">
        <v>5135</v>
      </c>
      <c r="F7810" t="s">
        <v>2719</v>
      </c>
      <c r="G7810" s="144">
        <v>5.505348743399999</v>
      </c>
      <c r="H7810" t="str">
        <f>IF(VLOOKUP(A7810,'State Zip Codes'!$J$4:$K$19,2)="Y",IF(G7810&lt;='State Zip Codes'!$P$4,'State Zip Codes'!$P$3,IF(G7810&lt;='State Zip Codes'!$Q$4,'State Zip Codes'!$Q$3,IF(G7810&lt;='State Zip Codes'!$R$4,'State Zip Codes'!$R$3,IF(G7810&lt;='State Zip Codes'!$S$4,'State Zip Codes'!$S$3,IF(G7810&lt;='State Zip Codes'!$T$4,'State Zip Codes'!$T$3,"OUT OF TERRITORY"))))),'State Zip Codes'!$U$3)</f>
        <v>Zone 0</v>
      </c>
    </row>
    <row r="7811" spans="1:8" x14ac:dyDescent="0.25">
      <c r="A7811" t="s">
        <v>375</v>
      </c>
      <c r="B7811">
        <v>97216</v>
      </c>
      <c r="C7811" t="str">
        <f t="shared" si="121"/>
        <v>97216</v>
      </c>
      <c r="D7811" t="s">
        <v>361</v>
      </c>
      <c r="E7811" t="s">
        <v>5135</v>
      </c>
      <c r="F7811" t="s">
        <v>2719</v>
      </c>
      <c r="G7811" s="144">
        <v>5.6296229813999998</v>
      </c>
      <c r="H7811" t="str">
        <f>IF(VLOOKUP(A7811,'State Zip Codes'!$J$4:$K$19,2)="Y",IF(G7811&lt;='State Zip Codes'!$P$4,'State Zip Codes'!$P$3,IF(G7811&lt;='State Zip Codes'!$Q$4,'State Zip Codes'!$Q$3,IF(G7811&lt;='State Zip Codes'!$R$4,'State Zip Codes'!$R$3,IF(G7811&lt;='State Zip Codes'!$S$4,'State Zip Codes'!$S$3,IF(G7811&lt;='State Zip Codes'!$T$4,'State Zip Codes'!$T$3,"OUT OF TERRITORY"))))),'State Zip Codes'!$U$3)</f>
        <v>Zone 0</v>
      </c>
    </row>
    <row r="7812" spans="1:8" x14ac:dyDescent="0.25">
      <c r="A7812" t="s">
        <v>375</v>
      </c>
      <c r="B7812">
        <v>97222</v>
      </c>
      <c r="C7812" t="str">
        <f t="shared" si="121"/>
        <v>97222</v>
      </c>
      <c r="D7812" t="s">
        <v>361</v>
      </c>
      <c r="E7812" t="s">
        <v>5136</v>
      </c>
      <c r="F7812" t="s">
        <v>2719</v>
      </c>
      <c r="G7812" s="144">
        <v>6.0273005429999991</v>
      </c>
      <c r="H7812" t="str">
        <f>IF(VLOOKUP(A7812,'State Zip Codes'!$J$4:$K$19,2)="Y",IF(G7812&lt;='State Zip Codes'!$P$4,'State Zip Codes'!$P$3,IF(G7812&lt;='State Zip Codes'!$Q$4,'State Zip Codes'!$Q$3,IF(G7812&lt;='State Zip Codes'!$R$4,'State Zip Codes'!$R$3,IF(G7812&lt;='State Zip Codes'!$S$4,'State Zip Codes'!$S$3,IF(G7812&lt;='State Zip Codes'!$T$4,'State Zip Codes'!$T$3,"OUT OF TERRITORY"))))),'State Zip Codes'!$U$3)</f>
        <v>Zone 0</v>
      </c>
    </row>
    <row r="7813" spans="1:8" x14ac:dyDescent="0.25">
      <c r="A7813" t="s">
        <v>375</v>
      </c>
      <c r="B7813">
        <v>97220</v>
      </c>
      <c r="C7813" t="str">
        <f t="shared" ref="C7813:C7876" si="122">TRIM(CLEAN(B7813))</f>
        <v>97220</v>
      </c>
      <c r="D7813" t="s">
        <v>361</v>
      </c>
      <c r="E7813" t="s">
        <v>5135</v>
      </c>
      <c r="F7813" t="s">
        <v>2719</v>
      </c>
      <c r="G7813" s="144">
        <v>6.1515747809999999</v>
      </c>
      <c r="H7813" t="str">
        <f>IF(VLOOKUP(A7813,'State Zip Codes'!$J$4:$K$19,2)="Y",IF(G7813&lt;='State Zip Codes'!$P$4,'State Zip Codes'!$P$3,IF(G7813&lt;='State Zip Codes'!$Q$4,'State Zip Codes'!$Q$3,IF(G7813&lt;='State Zip Codes'!$R$4,'State Zip Codes'!$R$3,IF(G7813&lt;='State Zip Codes'!$S$4,'State Zip Codes'!$S$3,IF(G7813&lt;='State Zip Codes'!$T$4,'State Zip Codes'!$T$3,"OUT OF TERRITORY"))))),'State Zip Codes'!$U$3)</f>
        <v>Zone 0</v>
      </c>
    </row>
    <row r="7814" spans="1:8" x14ac:dyDescent="0.25">
      <c r="A7814" t="s">
        <v>375</v>
      </c>
      <c r="B7814">
        <v>97266</v>
      </c>
      <c r="C7814" t="str">
        <f t="shared" si="122"/>
        <v>97266</v>
      </c>
      <c r="D7814" t="s">
        <v>361</v>
      </c>
      <c r="E7814" t="s">
        <v>5135</v>
      </c>
      <c r="F7814" t="s">
        <v>2719</v>
      </c>
      <c r="G7814" s="144">
        <v>6.2509941714000004</v>
      </c>
      <c r="H7814" t="str">
        <f>IF(VLOOKUP(A7814,'State Zip Codes'!$J$4:$K$19,2)="Y",IF(G7814&lt;='State Zip Codes'!$P$4,'State Zip Codes'!$P$3,IF(G7814&lt;='State Zip Codes'!$Q$4,'State Zip Codes'!$Q$3,IF(G7814&lt;='State Zip Codes'!$R$4,'State Zip Codes'!$R$3,IF(G7814&lt;='State Zip Codes'!$S$4,'State Zip Codes'!$S$3,IF(G7814&lt;='State Zip Codes'!$T$4,'State Zip Codes'!$T$3,"OUT OF TERRITORY"))))),'State Zip Codes'!$U$3)</f>
        <v>Zone 0</v>
      </c>
    </row>
    <row r="7815" spans="1:8" x14ac:dyDescent="0.25">
      <c r="A7815" t="s">
        <v>375</v>
      </c>
      <c r="B7815">
        <v>97005</v>
      </c>
      <c r="C7815" t="str">
        <f t="shared" si="122"/>
        <v>97005</v>
      </c>
      <c r="D7815" t="s">
        <v>361</v>
      </c>
      <c r="E7815" t="s">
        <v>510</v>
      </c>
      <c r="F7815" t="s">
        <v>5137</v>
      </c>
      <c r="G7815" s="144">
        <v>6.3007038666000001</v>
      </c>
      <c r="H7815" t="str">
        <f>IF(VLOOKUP(A7815,'State Zip Codes'!$J$4:$K$19,2)="Y",IF(G7815&lt;='State Zip Codes'!$P$4,'State Zip Codes'!$P$3,IF(G7815&lt;='State Zip Codes'!$Q$4,'State Zip Codes'!$Q$3,IF(G7815&lt;='State Zip Codes'!$R$4,'State Zip Codes'!$R$3,IF(G7815&lt;='State Zip Codes'!$S$4,'State Zip Codes'!$S$3,IF(G7815&lt;='State Zip Codes'!$T$4,'State Zip Codes'!$T$3,"OUT OF TERRITORY"))))),'State Zip Codes'!$U$3)</f>
        <v>Zone 0</v>
      </c>
    </row>
    <row r="7816" spans="1:8" x14ac:dyDescent="0.25">
      <c r="A7816" t="s">
        <v>375</v>
      </c>
      <c r="B7816">
        <v>97252</v>
      </c>
      <c r="C7816" t="str">
        <f t="shared" si="122"/>
        <v>97252</v>
      </c>
      <c r="D7816" t="s">
        <v>361</v>
      </c>
      <c r="E7816" t="s">
        <v>5135</v>
      </c>
      <c r="F7816" t="s">
        <v>2719</v>
      </c>
      <c r="G7816" s="144">
        <v>6.3317724260999997</v>
      </c>
      <c r="H7816" t="str">
        <f>IF(VLOOKUP(A7816,'State Zip Codes'!$J$4:$K$19,2)="Y",IF(G7816&lt;='State Zip Codes'!$P$4,'State Zip Codes'!$P$3,IF(G7816&lt;='State Zip Codes'!$Q$4,'State Zip Codes'!$Q$3,IF(G7816&lt;='State Zip Codes'!$R$4,'State Zip Codes'!$R$3,IF(G7816&lt;='State Zip Codes'!$S$4,'State Zip Codes'!$S$3,IF(G7816&lt;='State Zip Codes'!$T$4,'State Zip Codes'!$T$3,"OUT OF TERRITORY"))))),'State Zip Codes'!$U$3)</f>
        <v>Zone 0</v>
      </c>
    </row>
    <row r="7817" spans="1:8" x14ac:dyDescent="0.25">
      <c r="A7817" t="s">
        <v>375</v>
      </c>
      <c r="B7817">
        <v>97250</v>
      </c>
      <c r="C7817" t="str">
        <f t="shared" si="122"/>
        <v>97250</v>
      </c>
      <c r="D7817" t="s">
        <v>361</v>
      </c>
      <c r="E7817" t="s">
        <v>5135</v>
      </c>
      <c r="F7817" t="s">
        <v>2719</v>
      </c>
      <c r="G7817" s="144">
        <v>6.3379861379999989</v>
      </c>
      <c r="H7817" t="str">
        <f>IF(VLOOKUP(A7817,'State Zip Codes'!$J$4:$K$19,2)="Y",IF(G7817&lt;='State Zip Codes'!$P$4,'State Zip Codes'!$P$3,IF(G7817&lt;='State Zip Codes'!$Q$4,'State Zip Codes'!$Q$3,IF(G7817&lt;='State Zip Codes'!$R$4,'State Zip Codes'!$R$3,IF(G7817&lt;='State Zip Codes'!$S$4,'State Zip Codes'!$S$3,IF(G7817&lt;='State Zip Codes'!$T$4,'State Zip Codes'!$T$3,"OUT OF TERRITORY"))))),'State Zip Codes'!$U$3)</f>
        <v>Zone 0</v>
      </c>
    </row>
    <row r="7818" spans="1:8" x14ac:dyDescent="0.25">
      <c r="A7818" t="s">
        <v>375</v>
      </c>
      <c r="B7818">
        <v>97077</v>
      </c>
      <c r="C7818" t="str">
        <f t="shared" si="122"/>
        <v>97077</v>
      </c>
      <c r="D7818" t="s">
        <v>361</v>
      </c>
      <c r="E7818" t="s">
        <v>510</v>
      </c>
      <c r="F7818" t="s">
        <v>5137</v>
      </c>
      <c r="G7818" s="144">
        <v>6.6176031735</v>
      </c>
      <c r="H7818" t="str">
        <f>IF(VLOOKUP(A7818,'State Zip Codes'!$J$4:$K$19,2)="Y",IF(G7818&lt;='State Zip Codes'!$P$4,'State Zip Codes'!$P$3,IF(G7818&lt;='State Zip Codes'!$Q$4,'State Zip Codes'!$Q$3,IF(G7818&lt;='State Zip Codes'!$R$4,'State Zip Codes'!$R$3,IF(G7818&lt;='State Zip Codes'!$S$4,'State Zip Codes'!$S$3,IF(G7818&lt;='State Zip Codes'!$T$4,'State Zip Codes'!$T$3,"OUT OF TERRITORY"))))),'State Zip Codes'!$U$3)</f>
        <v>Zone 0</v>
      </c>
    </row>
    <row r="7819" spans="1:8" x14ac:dyDescent="0.25">
      <c r="A7819" t="s">
        <v>375</v>
      </c>
      <c r="B7819">
        <v>97079</v>
      </c>
      <c r="C7819" t="str">
        <f t="shared" si="122"/>
        <v>97079</v>
      </c>
      <c r="D7819" t="s">
        <v>361</v>
      </c>
      <c r="E7819" t="s">
        <v>510</v>
      </c>
      <c r="F7819" t="s">
        <v>5137</v>
      </c>
      <c r="G7819" s="144">
        <v>6.9282887684999999</v>
      </c>
      <c r="H7819" t="str">
        <f>IF(VLOOKUP(A7819,'State Zip Codes'!$J$4:$K$19,2)="Y",IF(G7819&lt;='State Zip Codes'!$P$4,'State Zip Codes'!$P$3,IF(G7819&lt;='State Zip Codes'!$Q$4,'State Zip Codes'!$Q$3,IF(G7819&lt;='State Zip Codes'!$R$4,'State Zip Codes'!$R$3,IF(G7819&lt;='State Zip Codes'!$S$4,'State Zip Codes'!$S$3,IF(G7819&lt;='State Zip Codes'!$T$4,'State Zip Codes'!$T$3,"OUT OF TERRITORY"))))),'State Zip Codes'!$U$3)</f>
        <v>Zone 0</v>
      </c>
    </row>
    <row r="7820" spans="1:8" x14ac:dyDescent="0.25">
      <c r="A7820" t="s">
        <v>375</v>
      </c>
      <c r="B7820">
        <v>97229</v>
      </c>
      <c r="C7820" t="str">
        <f t="shared" si="122"/>
        <v>97229</v>
      </c>
      <c r="D7820" t="s">
        <v>361</v>
      </c>
      <c r="E7820" t="s">
        <v>510</v>
      </c>
      <c r="F7820" t="s">
        <v>2719</v>
      </c>
      <c r="G7820" s="144">
        <v>7.0401355826999996</v>
      </c>
      <c r="H7820" t="str">
        <f>IF(VLOOKUP(A7820,'State Zip Codes'!$J$4:$K$19,2)="Y",IF(G7820&lt;='State Zip Codes'!$P$4,'State Zip Codes'!$P$3,IF(G7820&lt;='State Zip Codes'!$Q$4,'State Zip Codes'!$Q$3,IF(G7820&lt;='State Zip Codes'!$R$4,'State Zip Codes'!$R$3,IF(G7820&lt;='State Zip Codes'!$S$4,'State Zip Codes'!$S$3,IF(G7820&lt;='State Zip Codes'!$T$4,'State Zip Codes'!$T$3,"OUT OF TERRITORY"))))),'State Zip Codes'!$U$3)</f>
        <v>Zone 0</v>
      </c>
    </row>
    <row r="7821" spans="1:8" x14ac:dyDescent="0.25">
      <c r="A7821" t="s">
        <v>375</v>
      </c>
      <c r="B7821">
        <v>97203</v>
      </c>
      <c r="C7821" t="str">
        <f t="shared" si="122"/>
        <v>97203</v>
      </c>
      <c r="D7821" t="s">
        <v>361</v>
      </c>
      <c r="E7821" t="s">
        <v>5135</v>
      </c>
      <c r="F7821" t="s">
        <v>2719</v>
      </c>
      <c r="G7821" s="144">
        <v>7.0712041422</v>
      </c>
      <c r="H7821" t="str">
        <f>IF(VLOOKUP(A7821,'State Zip Codes'!$J$4:$K$19,2)="Y",IF(G7821&lt;='State Zip Codes'!$P$4,'State Zip Codes'!$P$3,IF(G7821&lt;='State Zip Codes'!$Q$4,'State Zip Codes'!$Q$3,IF(G7821&lt;='State Zip Codes'!$R$4,'State Zip Codes'!$R$3,IF(G7821&lt;='State Zip Codes'!$S$4,'State Zip Codes'!$S$3,IF(G7821&lt;='State Zip Codes'!$T$4,'State Zip Codes'!$T$3,"OUT OF TERRITORY"))))),'State Zip Codes'!$U$3)</f>
        <v>Zone 0</v>
      </c>
    </row>
    <row r="7822" spans="1:8" x14ac:dyDescent="0.25">
      <c r="A7822" t="s">
        <v>375</v>
      </c>
      <c r="B7822">
        <v>97078</v>
      </c>
      <c r="C7822" t="str">
        <f t="shared" si="122"/>
        <v>97078</v>
      </c>
      <c r="D7822" t="s">
        <v>361</v>
      </c>
      <c r="E7822" t="s">
        <v>510</v>
      </c>
      <c r="F7822" t="s">
        <v>5137</v>
      </c>
      <c r="G7822" s="144">
        <v>7.1644098206999995</v>
      </c>
      <c r="H7822" t="str">
        <f>IF(VLOOKUP(A7822,'State Zip Codes'!$J$4:$K$19,2)="Y",IF(G7822&lt;='State Zip Codes'!$P$4,'State Zip Codes'!$P$3,IF(G7822&lt;='State Zip Codes'!$Q$4,'State Zip Codes'!$Q$3,IF(G7822&lt;='State Zip Codes'!$R$4,'State Zip Codes'!$R$3,IF(G7822&lt;='State Zip Codes'!$S$4,'State Zip Codes'!$S$3,IF(G7822&lt;='State Zip Codes'!$T$4,'State Zip Codes'!$T$3,"OUT OF TERRITORY"))))),'State Zip Codes'!$U$3)</f>
        <v>Zone 0</v>
      </c>
    </row>
    <row r="7823" spans="1:8" x14ac:dyDescent="0.25">
      <c r="A7823" t="s">
        <v>375</v>
      </c>
      <c r="B7823">
        <v>97008</v>
      </c>
      <c r="C7823" t="str">
        <f t="shared" si="122"/>
        <v>97008</v>
      </c>
      <c r="D7823" t="s">
        <v>361</v>
      </c>
      <c r="E7823" t="s">
        <v>510</v>
      </c>
      <c r="F7823" t="s">
        <v>5137</v>
      </c>
      <c r="G7823" s="144">
        <v>7.3881034490999999</v>
      </c>
      <c r="H7823" t="str">
        <f>IF(VLOOKUP(A7823,'State Zip Codes'!$J$4:$K$19,2)="Y",IF(G7823&lt;='State Zip Codes'!$P$4,'State Zip Codes'!$P$3,IF(G7823&lt;='State Zip Codes'!$Q$4,'State Zip Codes'!$Q$3,IF(G7823&lt;='State Zip Codes'!$R$4,'State Zip Codes'!$R$3,IF(G7823&lt;='State Zip Codes'!$S$4,'State Zip Codes'!$S$3,IF(G7823&lt;='State Zip Codes'!$T$4,'State Zip Codes'!$T$3,"OUT OF TERRITORY"))))),'State Zip Codes'!$U$3)</f>
        <v>Zone 0</v>
      </c>
    </row>
    <row r="7824" spans="1:8" x14ac:dyDescent="0.25">
      <c r="A7824" t="s">
        <v>375</v>
      </c>
      <c r="B7824">
        <v>97034</v>
      </c>
      <c r="C7824" t="str">
        <f t="shared" si="122"/>
        <v>97034</v>
      </c>
      <c r="D7824" t="s">
        <v>361</v>
      </c>
      <c r="E7824" t="s">
        <v>5136</v>
      </c>
      <c r="F7824" t="s">
        <v>5138</v>
      </c>
      <c r="G7824" s="144">
        <v>7.5620873822999997</v>
      </c>
      <c r="H7824" t="str">
        <f>IF(VLOOKUP(A7824,'State Zip Codes'!$J$4:$K$19,2)="Y",IF(G7824&lt;='State Zip Codes'!$P$4,'State Zip Codes'!$P$3,IF(G7824&lt;='State Zip Codes'!$Q$4,'State Zip Codes'!$Q$3,IF(G7824&lt;='State Zip Codes'!$R$4,'State Zip Codes'!$R$3,IF(G7824&lt;='State Zip Codes'!$S$4,'State Zip Codes'!$S$3,IF(G7824&lt;='State Zip Codes'!$T$4,'State Zip Codes'!$T$3,"OUT OF TERRITORY"))))),'State Zip Codes'!$U$3)</f>
        <v>Zone 0</v>
      </c>
    </row>
    <row r="7825" spans="1:8" x14ac:dyDescent="0.25">
      <c r="A7825" t="s">
        <v>375</v>
      </c>
      <c r="B7825">
        <v>97223</v>
      </c>
      <c r="C7825" t="str">
        <f t="shared" si="122"/>
        <v>97223</v>
      </c>
      <c r="D7825" t="s">
        <v>361</v>
      </c>
      <c r="E7825" t="s">
        <v>510</v>
      </c>
      <c r="F7825" t="s">
        <v>2719</v>
      </c>
      <c r="G7825" s="144">
        <v>7.7609261630999997</v>
      </c>
      <c r="H7825" t="str">
        <f>IF(VLOOKUP(A7825,'State Zip Codes'!$J$4:$K$19,2)="Y",IF(G7825&lt;='State Zip Codes'!$P$4,'State Zip Codes'!$P$3,IF(G7825&lt;='State Zip Codes'!$Q$4,'State Zip Codes'!$Q$3,IF(G7825&lt;='State Zip Codes'!$R$4,'State Zip Codes'!$R$3,IF(G7825&lt;='State Zip Codes'!$S$4,'State Zip Codes'!$S$3,IF(G7825&lt;='State Zip Codes'!$T$4,'State Zip Codes'!$T$3,"OUT OF TERRITORY"))))),'State Zip Codes'!$U$3)</f>
        <v>Zone 0</v>
      </c>
    </row>
    <row r="7826" spans="1:8" x14ac:dyDescent="0.25">
      <c r="A7826" t="s">
        <v>375</v>
      </c>
      <c r="B7826">
        <v>97035</v>
      </c>
      <c r="C7826" t="str">
        <f t="shared" si="122"/>
        <v>97035</v>
      </c>
      <c r="D7826" t="s">
        <v>361</v>
      </c>
      <c r="E7826" t="s">
        <v>5136</v>
      </c>
      <c r="F7826" t="s">
        <v>5138</v>
      </c>
      <c r="G7826" s="144">
        <v>7.8976278248999998</v>
      </c>
      <c r="H7826" t="str">
        <f>IF(VLOOKUP(A7826,'State Zip Codes'!$J$4:$K$19,2)="Y",IF(G7826&lt;='State Zip Codes'!$P$4,'State Zip Codes'!$P$3,IF(G7826&lt;='State Zip Codes'!$Q$4,'State Zip Codes'!$Q$3,IF(G7826&lt;='State Zip Codes'!$R$4,'State Zip Codes'!$R$3,IF(G7826&lt;='State Zip Codes'!$S$4,'State Zip Codes'!$S$3,IF(G7826&lt;='State Zip Codes'!$T$4,'State Zip Codes'!$T$3,"OUT OF TERRITORY"))))),'State Zip Codes'!$U$3)</f>
        <v>Zone 0</v>
      </c>
    </row>
    <row r="7827" spans="1:8" x14ac:dyDescent="0.25">
      <c r="A7827" t="s">
        <v>375</v>
      </c>
      <c r="B7827">
        <v>97233</v>
      </c>
      <c r="C7827" t="str">
        <f t="shared" si="122"/>
        <v>97233</v>
      </c>
      <c r="D7827" t="s">
        <v>361</v>
      </c>
      <c r="E7827" t="s">
        <v>5135</v>
      </c>
      <c r="F7827" t="s">
        <v>2719</v>
      </c>
      <c r="G7827" s="144">
        <v>8.6184184052999981</v>
      </c>
      <c r="H7827" t="str">
        <f>IF(VLOOKUP(A7827,'State Zip Codes'!$J$4:$K$19,2)="Y",IF(G7827&lt;='State Zip Codes'!$P$4,'State Zip Codes'!$P$3,IF(G7827&lt;='State Zip Codes'!$Q$4,'State Zip Codes'!$Q$3,IF(G7827&lt;='State Zip Codes'!$R$4,'State Zip Codes'!$R$3,IF(G7827&lt;='State Zip Codes'!$S$4,'State Zip Codes'!$S$3,IF(G7827&lt;='State Zip Codes'!$T$4,'State Zip Codes'!$T$3,"OUT OF TERRITORY"))))),'State Zip Codes'!$U$3)</f>
        <v>Zone 0</v>
      </c>
    </row>
    <row r="7828" spans="1:8" x14ac:dyDescent="0.25">
      <c r="A7828" t="s">
        <v>375</v>
      </c>
      <c r="B7828">
        <v>97267</v>
      </c>
      <c r="C7828" t="str">
        <f t="shared" si="122"/>
        <v>97267</v>
      </c>
      <c r="D7828" t="s">
        <v>361</v>
      </c>
      <c r="E7828" t="s">
        <v>5136</v>
      </c>
      <c r="F7828" t="s">
        <v>2719</v>
      </c>
      <c r="G7828" s="144">
        <v>8.680555524299999</v>
      </c>
      <c r="H7828" t="str">
        <f>IF(VLOOKUP(A7828,'State Zip Codes'!$J$4:$K$19,2)="Y",IF(G7828&lt;='State Zip Codes'!$P$4,'State Zip Codes'!$P$3,IF(G7828&lt;='State Zip Codes'!$Q$4,'State Zip Codes'!$Q$3,IF(G7828&lt;='State Zip Codes'!$R$4,'State Zip Codes'!$R$3,IF(G7828&lt;='State Zip Codes'!$S$4,'State Zip Codes'!$S$3,IF(G7828&lt;='State Zip Codes'!$T$4,'State Zip Codes'!$T$3,"OUT OF TERRITORY"))))),'State Zip Codes'!$U$3)</f>
        <v>Zone 0</v>
      </c>
    </row>
    <row r="7829" spans="1:8" x14ac:dyDescent="0.25">
      <c r="A7829" t="s">
        <v>375</v>
      </c>
      <c r="B7829">
        <v>97086</v>
      </c>
      <c r="C7829" t="str">
        <f t="shared" si="122"/>
        <v>97086</v>
      </c>
      <c r="D7829" t="s">
        <v>361</v>
      </c>
      <c r="E7829" t="s">
        <v>5136</v>
      </c>
      <c r="F7829" t="s">
        <v>5140</v>
      </c>
      <c r="G7829" s="144">
        <v>8.6867692362</v>
      </c>
      <c r="H7829" t="str">
        <f>IF(VLOOKUP(A7829,'State Zip Codes'!$J$4:$K$19,2)="Y",IF(G7829&lt;='State Zip Codes'!$P$4,'State Zip Codes'!$P$3,IF(G7829&lt;='State Zip Codes'!$Q$4,'State Zip Codes'!$Q$3,IF(G7829&lt;='State Zip Codes'!$R$4,'State Zip Codes'!$R$3,IF(G7829&lt;='State Zip Codes'!$S$4,'State Zip Codes'!$S$3,IF(G7829&lt;='State Zip Codes'!$T$4,'State Zip Codes'!$T$3,"OUT OF TERRITORY"))))),'State Zip Codes'!$U$3)</f>
        <v>Zone 0</v>
      </c>
    </row>
    <row r="7830" spans="1:8" x14ac:dyDescent="0.25">
      <c r="A7830" t="s">
        <v>375</v>
      </c>
      <c r="B7830">
        <v>97236</v>
      </c>
      <c r="C7830" t="str">
        <f t="shared" si="122"/>
        <v>97236</v>
      </c>
      <c r="D7830" t="s">
        <v>361</v>
      </c>
      <c r="E7830" t="s">
        <v>5135</v>
      </c>
      <c r="F7830" t="s">
        <v>2719</v>
      </c>
      <c r="G7830" s="144">
        <v>8.7240515075999987</v>
      </c>
      <c r="H7830" t="str">
        <f>IF(VLOOKUP(A7830,'State Zip Codes'!$J$4:$K$19,2)="Y",IF(G7830&lt;='State Zip Codes'!$P$4,'State Zip Codes'!$P$3,IF(G7830&lt;='State Zip Codes'!$Q$4,'State Zip Codes'!$Q$3,IF(G7830&lt;='State Zip Codes'!$R$4,'State Zip Codes'!$R$3,IF(G7830&lt;='State Zip Codes'!$S$4,'State Zip Codes'!$S$3,IF(G7830&lt;='State Zip Codes'!$T$4,'State Zip Codes'!$T$3,"OUT OF TERRITORY"))))),'State Zip Codes'!$U$3)</f>
        <v>Zone 0</v>
      </c>
    </row>
    <row r="7831" spans="1:8" x14ac:dyDescent="0.25">
      <c r="A7831" t="s">
        <v>375</v>
      </c>
      <c r="B7831">
        <v>97230</v>
      </c>
      <c r="C7831" t="str">
        <f t="shared" si="122"/>
        <v>97230</v>
      </c>
      <c r="D7831" t="s">
        <v>361</v>
      </c>
      <c r="E7831" t="s">
        <v>5135</v>
      </c>
      <c r="F7831" t="s">
        <v>2719</v>
      </c>
      <c r="G7831" s="144">
        <v>8.8421120336999994</v>
      </c>
      <c r="H7831" t="str">
        <f>IF(VLOOKUP(A7831,'State Zip Codes'!$J$4:$K$19,2)="Y",IF(G7831&lt;='State Zip Codes'!$P$4,'State Zip Codes'!$P$3,IF(G7831&lt;='State Zip Codes'!$Q$4,'State Zip Codes'!$Q$3,IF(G7831&lt;='State Zip Codes'!$R$4,'State Zip Codes'!$R$3,IF(G7831&lt;='State Zip Codes'!$S$4,'State Zip Codes'!$S$3,IF(G7831&lt;='State Zip Codes'!$T$4,'State Zip Codes'!$T$3,"OUT OF TERRITORY"))))),'State Zip Codes'!$U$3)</f>
        <v>Zone 0</v>
      </c>
    </row>
    <row r="7832" spans="1:8" x14ac:dyDescent="0.25">
      <c r="A7832" t="s">
        <v>375</v>
      </c>
      <c r="B7832">
        <v>97006</v>
      </c>
      <c r="C7832" t="str">
        <f t="shared" si="122"/>
        <v>97006</v>
      </c>
      <c r="D7832" t="s">
        <v>361</v>
      </c>
      <c r="E7832" t="s">
        <v>510</v>
      </c>
      <c r="F7832" t="s">
        <v>5137</v>
      </c>
      <c r="G7832" s="144">
        <v>8.9539588478999992</v>
      </c>
      <c r="H7832" t="str">
        <f>IF(VLOOKUP(A7832,'State Zip Codes'!$J$4:$K$19,2)="Y",IF(G7832&lt;='State Zip Codes'!$P$4,'State Zip Codes'!$P$3,IF(G7832&lt;='State Zip Codes'!$Q$4,'State Zip Codes'!$Q$3,IF(G7832&lt;='State Zip Codes'!$R$4,'State Zip Codes'!$R$3,IF(G7832&lt;='State Zip Codes'!$S$4,'State Zip Codes'!$S$3,IF(G7832&lt;='State Zip Codes'!$T$4,'State Zip Codes'!$T$3,"OUT OF TERRITORY"))))),'State Zip Codes'!$U$3)</f>
        <v>Zone 0</v>
      </c>
    </row>
    <row r="7833" spans="1:8" x14ac:dyDescent="0.25">
      <c r="A7833" t="s">
        <v>375</v>
      </c>
      <c r="B7833">
        <v>97003</v>
      </c>
      <c r="C7833" t="str">
        <f t="shared" si="122"/>
        <v>97003</v>
      </c>
      <c r="D7833" t="s">
        <v>361</v>
      </c>
      <c r="E7833" t="s">
        <v>510</v>
      </c>
      <c r="F7833" t="s">
        <v>5137</v>
      </c>
      <c r="G7833" s="144">
        <v>9.326781561899999</v>
      </c>
      <c r="H7833" t="str">
        <f>IF(VLOOKUP(A7833,'State Zip Codes'!$J$4:$K$19,2)="Y",IF(G7833&lt;='State Zip Codes'!$P$4,'State Zip Codes'!$P$3,IF(G7833&lt;='State Zip Codes'!$Q$4,'State Zip Codes'!$Q$3,IF(G7833&lt;='State Zip Codes'!$R$4,'State Zip Codes'!$R$3,IF(G7833&lt;='State Zip Codes'!$S$4,'State Zip Codes'!$S$3,IF(G7833&lt;='State Zip Codes'!$T$4,'State Zip Codes'!$T$3,"OUT OF TERRITORY"))))),'State Zip Codes'!$U$3)</f>
        <v>Zone 0</v>
      </c>
    </row>
    <row r="7834" spans="1:8" x14ac:dyDescent="0.25">
      <c r="A7834" t="s">
        <v>375</v>
      </c>
      <c r="B7834">
        <v>97027</v>
      </c>
      <c r="C7834" t="str">
        <f t="shared" si="122"/>
        <v>97027</v>
      </c>
      <c r="D7834" t="s">
        <v>361</v>
      </c>
      <c r="E7834" t="s">
        <v>5136</v>
      </c>
      <c r="F7834" t="s">
        <v>2126</v>
      </c>
      <c r="G7834" s="144">
        <v>9.848733361499999</v>
      </c>
      <c r="H7834" t="str">
        <f>IF(VLOOKUP(A7834,'State Zip Codes'!$J$4:$K$19,2)="Y",IF(G7834&lt;='State Zip Codes'!$P$4,'State Zip Codes'!$P$3,IF(G7834&lt;='State Zip Codes'!$Q$4,'State Zip Codes'!$Q$3,IF(G7834&lt;='State Zip Codes'!$R$4,'State Zip Codes'!$R$3,IF(G7834&lt;='State Zip Codes'!$S$4,'State Zip Codes'!$S$3,IF(G7834&lt;='State Zip Codes'!$T$4,'State Zip Codes'!$T$3,"OUT OF TERRITORY"))))),'State Zip Codes'!$U$3)</f>
        <v>Zone 0</v>
      </c>
    </row>
    <row r="7835" spans="1:8" x14ac:dyDescent="0.25">
      <c r="A7835" t="s">
        <v>375</v>
      </c>
      <c r="B7835">
        <v>97224</v>
      </c>
      <c r="C7835" t="str">
        <f t="shared" si="122"/>
        <v>97224</v>
      </c>
      <c r="D7835" t="s">
        <v>361</v>
      </c>
      <c r="E7835" t="s">
        <v>510</v>
      </c>
      <c r="F7835" t="s">
        <v>2719</v>
      </c>
      <c r="G7835" s="144">
        <v>9.9667938875999997</v>
      </c>
      <c r="H7835" t="str">
        <f>IF(VLOOKUP(A7835,'State Zip Codes'!$J$4:$K$19,2)="Y",IF(G7835&lt;='State Zip Codes'!$P$4,'State Zip Codes'!$P$3,IF(G7835&lt;='State Zip Codes'!$Q$4,'State Zip Codes'!$Q$3,IF(G7835&lt;='State Zip Codes'!$R$4,'State Zip Codes'!$R$3,IF(G7835&lt;='State Zip Codes'!$S$4,'State Zip Codes'!$S$3,IF(G7835&lt;='State Zip Codes'!$T$4,'State Zip Codes'!$T$3,"OUT OF TERRITORY"))))),'State Zip Codes'!$U$3)</f>
        <v>Zone 0</v>
      </c>
    </row>
    <row r="7836" spans="1:8" x14ac:dyDescent="0.25">
      <c r="A7836" t="s">
        <v>375</v>
      </c>
      <c r="B7836">
        <v>97015</v>
      </c>
      <c r="C7836" t="str">
        <f t="shared" si="122"/>
        <v>97015</v>
      </c>
      <c r="D7836" t="s">
        <v>361</v>
      </c>
      <c r="E7836" t="s">
        <v>5136</v>
      </c>
      <c r="F7836" t="s">
        <v>5136</v>
      </c>
      <c r="G7836" s="144">
        <v>10.358257737300001</v>
      </c>
      <c r="H7836" t="str">
        <f>IF(VLOOKUP(A7836,'State Zip Codes'!$J$4:$K$19,2)="Y",IF(G7836&lt;='State Zip Codes'!$P$4,'State Zip Codes'!$P$3,IF(G7836&lt;='State Zip Codes'!$Q$4,'State Zip Codes'!$Q$3,IF(G7836&lt;='State Zip Codes'!$R$4,'State Zip Codes'!$R$3,IF(G7836&lt;='State Zip Codes'!$S$4,'State Zip Codes'!$S$3,IF(G7836&lt;='State Zip Codes'!$T$4,'State Zip Codes'!$T$3,"OUT OF TERRITORY"))))),'State Zip Codes'!$U$3)</f>
        <v>Zone 0</v>
      </c>
    </row>
    <row r="7837" spans="1:8" x14ac:dyDescent="0.25">
      <c r="A7837" t="s">
        <v>375</v>
      </c>
      <c r="B7837">
        <v>97007</v>
      </c>
      <c r="C7837" t="str">
        <f t="shared" si="122"/>
        <v>97007</v>
      </c>
      <c r="D7837" t="s">
        <v>361</v>
      </c>
      <c r="E7837" t="s">
        <v>510</v>
      </c>
      <c r="F7837" t="s">
        <v>5137</v>
      </c>
      <c r="G7837" s="144">
        <v>11.302741946099999</v>
      </c>
      <c r="H7837" t="str">
        <f>IF(VLOOKUP(A7837,'State Zip Codes'!$J$4:$K$19,2)="Y",IF(G7837&lt;='State Zip Codes'!$P$4,'State Zip Codes'!$P$3,IF(G7837&lt;='State Zip Codes'!$Q$4,'State Zip Codes'!$Q$3,IF(G7837&lt;='State Zip Codes'!$R$4,'State Zip Codes'!$R$3,IF(G7837&lt;='State Zip Codes'!$S$4,'State Zip Codes'!$S$3,IF(G7837&lt;='State Zip Codes'!$T$4,'State Zip Codes'!$T$3,"OUT OF TERRITORY"))))),'State Zip Codes'!$U$3)</f>
        <v>Zone 0</v>
      </c>
    </row>
    <row r="7838" spans="1:8" x14ac:dyDescent="0.25">
      <c r="A7838" t="s">
        <v>375</v>
      </c>
      <c r="B7838">
        <v>97024</v>
      </c>
      <c r="C7838" t="str">
        <f t="shared" si="122"/>
        <v>97024</v>
      </c>
      <c r="D7838" t="s">
        <v>361</v>
      </c>
      <c r="E7838" t="s">
        <v>5135</v>
      </c>
      <c r="F7838" t="s">
        <v>2004</v>
      </c>
      <c r="G7838" s="144">
        <v>11.482939591199999</v>
      </c>
      <c r="H7838" t="str">
        <f>IF(VLOOKUP(A7838,'State Zip Codes'!$J$4:$K$19,2)="Y",IF(G7838&lt;='State Zip Codes'!$P$4,'State Zip Codes'!$P$3,IF(G7838&lt;='State Zip Codes'!$Q$4,'State Zip Codes'!$Q$3,IF(G7838&lt;='State Zip Codes'!$R$4,'State Zip Codes'!$R$3,IF(G7838&lt;='State Zip Codes'!$S$4,'State Zip Codes'!$S$3,IF(G7838&lt;='State Zip Codes'!$T$4,'State Zip Codes'!$T$3,"OUT OF TERRITORY"))))),'State Zip Codes'!$U$3)</f>
        <v>Zone 0</v>
      </c>
    </row>
    <row r="7839" spans="1:8" x14ac:dyDescent="0.25">
      <c r="A7839" t="s">
        <v>375</v>
      </c>
      <c r="B7839">
        <v>97062</v>
      </c>
      <c r="C7839" t="str">
        <f t="shared" si="122"/>
        <v>97062</v>
      </c>
      <c r="D7839" t="s">
        <v>361</v>
      </c>
      <c r="E7839" t="s">
        <v>510</v>
      </c>
      <c r="F7839" t="s">
        <v>5141</v>
      </c>
      <c r="G7839" s="144">
        <v>11.489153303099998</v>
      </c>
      <c r="H7839" t="str">
        <f>IF(VLOOKUP(A7839,'State Zip Codes'!$J$4:$K$19,2)="Y",IF(G7839&lt;='State Zip Codes'!$P$4,'State Zip Codes'!$P$3,IF(G7839&lt;='State Zip Codes'!$Q$4,'State Zip Codes'!$Q$3,IF(G7839&lt;='State Zip Codes'!$R$4,'State Zip Codes'!$R$3,IF(G7839&lt;='State Zip Codes'!$S$4,'State Zip Codes'!$S$3,IF(G7839&lt;='State Zip Codes'!$T$4,'State Zip Codes'!$T$3,"OUT OF TERRITORY"))))),'State Zip Codes'!$U$3)</f>
        <v>Zone 0</v>
      </c>
    </row>
    <row r="7840" spans="1:8" x14ac:dyDescent="0.25">
      <c r="A7840" t="s">
        <v>375</v>
      </c>
      <c r="B7840">
        <v>97030</v>
      </c>
      <c r="C7840" t="str">
        <f t="shared" si="122"/>
        <v>97030</v>
      </c>
      <c r="D7840" t="s">
        <v>361</v>
      </c>
      <c r="E7840" t="s">
        <v>5135</v>
      </c>
      <c r="F7840" t="s">
        <v>5142</v>
      </c>
      <c r="G7840" s="144">
        <v>11.8371211695</v>
      </c>
      <c r="H7840" t="str">
        <f>IF(VLOOKUP(A7840,'State Zip Codes'!$J$4:$K$19,2)="Y",IF(G7840&lt;='State Zip Codes'!$P$4,'State Zip Codes'!$P$3,IF(G7840&lt;='State Zip Codes'!$Q$4,'State Zip Codes'!$Q$3,IF(G7840&lt;='State Zip Codes'!$R$4,'State Zip Codes'!$R$3,IF(G7840&lt;='State Zip Codes'!$S$4,'State Zip Codes'!$S$3,IF(G7840&lt;='State Zip Codes'!$T$4,'State Zip Codes'!$T$3,"OUT OF TERRITORY"))))),'State Zip Codes'!$U$3)</f>
        <v>Zone 0</v>
      </c>
    </row>
    <row r="7841" spans="1:8" x14ac:dyDescent="0.25">
      <c r="A7841" t="s">
        <v>375</v>
      </c>
      <c r="B7841">
        <v>97068</v>
      </c>
      <c r="C7841" t="str">
        <f t="shared" si="122"/>
        <v>97068</v>
      </c>
      <c r="D7841" t="s">
        <v>361</v>
      </c>
      <c r="E7841" t="s">
        <v>5136</v>
      </c>
      <c r="F7841" t="s">
        <v>5143</v>
      </c>
      <c r="G7841" s="144">
        <v>12.383927816699998</v>
      </c>
      <c r="H7841" t="str">
        <f>IF(VLOOKUP(A7841,'State Zip Codes'!$J$4:$K$19,2)="Y",IF(G7841&lt;='State Zip Codes'!$P$4,'State Zip Codes'!$P$3,IF(G7841&lt;='State Zip Codes'!$Q$4,'State Zip Codes'!$Q$3,IF(G7841&lt;='State Zip Codes'!$R$4,'State Zip Codes'!$R$3,IF(G7841&lt;='State Zip Codes'!$S$4,'State Zip Codes'!$S$3,IF(G7841&lt;='State Zip Codes'!$T$4,'State Zip Codes'!$T$3,"OUT OF TERRITORY"))))),'State Zip Codes'!$U$3)</f>
        <v>Zone 0</v>
      </c>
    </row>
    <row r="7842" spans="1:8" x14ac:dyDescent="0.25">
      <c r="A7842" t="s">
        <v>375</v>
      </c>
      <c r="B7842">
        <v>97129</v>
      </c>
      <c r="C7842" t="str">
        <f t="shared" si="122"/>
        <v>97129</v>
      </c>
      <c r="D7842" t="s">
        <v>361</v>
      </c>
      <c r="E7842" t="s">
        <v>510</v>
      </c>
      <c r="F7842" t="s">
        <v>2213</v>
      </c>
      <c r="G7842" s="144">
        <v>12.470919783299999</v>
      </c>
      <c r="H7842" t="str">
        <f>IF(VLOOKUP(A7842,'State Zip Codes'!$J$4:$K$19,2)="Y",IF(G7842&lt;='State Zip Codes'!$P$4,'State Zip Codes'!$P$3,IF(G7842&lt;='State Zip Codes'!$Q$4,'State Zip Codes'!$Q$3,IF(G7842&lt;='State Zip Codes'!$R$4,'State Zip Codes'!$R$3,IF(G7842&lt;='State Zip Codes'!$S$4,'State Zip Codes'!$S$3,IF(G7842&lt;='State Zip Codes'!$T$4,'State Zip Codes'!$T$3,"OUT OF TERRITORY"))))),'State Zip Codes'!$U$3)</f>
        <v>Zone 0</v>
      </c>
    </row>
    <row r="7843" spans="1:8" x14ac:dyDescent="0.25">
      <c r="A7843" t="s">
        <v>375</v>
      </c>
      <c r="B7843">
        <v>97089</v>
      </c>
      <c r="C7843" t="str">
        <f t="shared" si="122"/>
        <v>97089</v>
      </c>
      <c r="D7843" t="s">
        <v>361</v>
      </c>
      <c r="E7843" t="s">
        <v>5136</v>
      </c>
      <c r="F7843" t="s">
        <v>5144</v>
      </c>
      <c r="G7843" s="144">
        <v>13.235206347</v>
      </c>
      <c r="H7843" t="str">
        <f>IF(VLOOKUP(A7843,'State Zip Codes'!$J$4:$K$19,2)="Y",IF(G7843&lt;='State Zip Codes'!$P$4,'State Zip Codes'!$P$3,IF(G7843&lt;='State Zip Codes'!$Q$4,'State Zip Codes'!$Q$3,IF(G7843&lt;='State Zip Codes'!$R$4,'State Zip Codes'!$R$3,IF(G7843&lt;='State Zip Codes'!$S$4,'State Zip Codes'!$S$3,IF(G7843&lt;='State Zip Codes'!$T$4,'State Zip Codes'!$T$3,"OUT OF TERRITORY"))))),'State Zip Codes'!$U$3)</f>
        <v>Zone 0</v>
      </c>
    </row>
    <row r="7844" spans="1:8" x14ac:dyDescent="0.25">
      <c r="A7844" t="s">
        <v>375</v>
      </c>
      <c r="B7844">
        <v>97140</v>
      </c>
      <c r="C7844" t="str">
        <f t="shared" si="122"/>
        <v>97140</v>
      </c>
      <c r="D7844" t="s">
        <v>361</v>
      </c>
      <c r="E7844" t="s">
        <v>510</v>
      </c>
      <c r="F7844" t="s">
        <v>4880</v>
      </c>
      <c r="G7844" s="144">
        <v>14.428239031799999</v>
      </c>
      <c r="H7844" t="str">
        <f>IF(VLOOKUP(A7844,'State Zip Codes'!$J$4:$K$19,2)="Y",IF(G7844&lt;='State Zip Codes'!$P$4,'State Zip Codes'!$P$3,IF(G7844&lt;='State Zip Codes'!$Q$4,'State Zip Codes'!$Q$3,IF(G7844&lt;='State Zip Codes'!$R$4,'State Zip Codes'!$R$3,IF(G7844&lt;='State Zip Codes'!$S$4,'State Zip Codes'!$S$3,IF(G7844&lt;='State Zip Codes'!$T$4,'State Zip Codes'!$T$3,"OUT OF TERRITORY"))))),'State Zip Codes'!$U$3)</f>
        <v>Zone 0</v>
      </c>
    </row>
    <row r="7845" spans="1:8" x14ac:dyDescent="0.25">
      <c r="A7845" t="s">
        <v>375</v>
      </c>
      <c r="B7845">
        <v>97124</v>
      </c>
      <c r="C7845" t="str">
        <f t="shared" si="122"/>
        <v>97124</v>
      </c>
      <c r="D7845" t="s">
        <v>361</v>
      </c>
      <c r="E7845" t="s">
        <v>510</v>
      </c>
      <c r="F7845" t="s">
        <v>2213</v>
      </c>
      <c r="G7845" s="144">
        <v>14.477948726999999</v>
      </c>
      <c r="H7845" t="str">
        <f>IF(VLOOKUP(A7845,'State Zip Codes'!$J$4:$K$19,2)="Y",IF(G7845&lt;='State Zip Codes'!$P$4,'State Zip Codes'!$P$3,IF(G7845&lt;='State Zip Codes'!$Q$4,'State Zip Codes'!$Q$3,IF(G7845&lt;='State Zip Codes'!$R$4,'State Zip Codes'!$R$3,IF(G7845&lt;='State Zip Codes'!$S$4,'State Zip Codes'!$S$3,IF(G7845&lt;='State Zip Codes'!$T$4,'State Zip Codes'!$T$3,"OUT OF TERRITORY"))))),'State Zip Codes'!$U$3)</f>
        <v>Zone 0</v>
      </c>
    </row>
    <row r="7846" spans="1:8" x14ac:dyDescent="0.25">
      <c r="A7846" t="s">
        <v>375</v>
      </c>
      <c r="B7846">
        <v>97080</v>
      </c>
      <c r="C7846" t="str">
        <f t="shared" si="122"/>
        <v>97080</v>
      </c>
      <c r="D7846" t="s">
        <v>361</v>
      </c>
      <c r="E7846" t="s">
        <v>5135</v>
      </c>
      <c r="F7846" t="s">
        <v>5142</v>
      </c>
      <c r="G7846" s="144">
        <v>14.689214931599999</v>
      </c>
      <c r="H7846" t="str">
        <f>IF(VLOOKUP(A7846,'State Zip Codes'!$J$4:$K$19,2)="Y",IF(G7846&lt;='State Zip Codes'!$P$4,'State Zip Codes'!$P$3,IF(G7846&lt;='State Zip Codes'!$Q$4,'State Zip Codes'!$Q$3,IF(G7846&lt;='State Zip Codes'!$R$4,'State Zip Codes'!$R$3,IF(G7846&lt;='State Zip Codes'!$S$4,'State Zip Codes'!$S$3,IF(G7846&lt;='State Zip Codes'!$T$4,'State Zip Codes'!$T$3,"OUT OF TERRITORY"))))),'State Zip Codes'!$U$3)</f>
        <v>Zone 0</v>
      </c>
    </row>
    <row r="7847" spans="1:8" x14ac:dyDescent="0.25">
      <c r="A7847" t="s">
        <v>375</v>
      </c>
      <c r="B7847">
        <v>97060</v>
      </c>
      <c r="C7847" t="str">
        <f t="shared" si="122"/>
        <v>97060</v>
      </c>
      <c r="D7847" t="s">
        <v>361</v>
      </c>
      <c r="E7847" t="s">
        <v>5135</v>
      </c>
      <c r="F7847" t="s">
        <v>5145</v>
      </c>
      <c r="G7847" s="144">
        <v>15.217380443099998</v>
      </c>
      <c r="H7847" t="str">
        <f>IF(VLOOKUP(A7847,'State Zip Codes'!$J$4:$K$19,2)="Y",IF(G7847&lt;='State Zip Codes'!$P$4,'State Zip Codes'!$P$3,IF(G7847&lt;='State Zip Codes'!$Q$4,'State Zip Codes'!$Q$3,IF(G7847&lt;='State Zip Codes'!$R$4,'State Zip Codes'!$R$3,IF(G7847&lt;='State Zip Codes'!$S$4,'State Zip Codes'!$S$3,IF(G7847&lt;='State Zip Codes'!$T$4,'State Zip Codes'!$T$3,"OUT OF TERRITORY"))))),'State Zip Codes'!$U$3)</f>
        <v>Zone 0</v>
      </c>
    </row>
    <row r="7848" spans="1:8" x14ac:dyDescent="0.25">
      <c r="A7848" t="s">
        <v>375</v>
      </c>
      <c r="B7848">
        <v>97045</v>
      </c>
      <c r="C7848" t="str">
        <f t="shared" si="122"/>
        <v>97045</v>
      </c>
      <c r="D7848" t="s">
        <v>361</v>
      </c>
      <c r="E7848" t="s">
        <v>5136</v>
      </c>
      <c r="F7848" t="s">
        <v>5146</v>
      </c>
      <c r="G7848" s="144">
        <v>15.434860359599998</v>
      </c>
      <c r="H7848" t="str">
        <f>IF(VLOOKUP(A7848,'State Zip Codes'!$J$4:$K$19,2)="Y",IF(G7848&lt;='State Zip Codes'!$P$4,'State Zip Codes'!$P$3,IF(G7848&lt;='State Zip Codes'!$Q$4,'State Zip Codes'!$Q$3,IF(G7848&lt;='State Zip Codes'!$R$4,'State Zip Codes'!$R$3,IF(G7848&lt;='State Zip Codes'!$S$4,'State Zip Codes'!$S$3,IF(G7848&lt;='State Zip Codes'!$T$4,'State Zip Codes'!$T$3,"OUT OF TERRITORY"))))),'State Zip Codes'!$U$3)</f>
        <v>Zone 0</v>
      </c>
    </row>
    <row r="7849" spans="1:8" x14ac:dyDescent="0.25">
      <c r="A7849" t="s">
        <v>375</v>
      </c>
      <c r="B7849">
        <v>97231</v>
      </c>
      <c r="C7849" t="str">
        <f t="shared" si="122"/>
        <v>97231</v>
      </c>
      <c r="D7849" t="s">
        <v>361</v>
      </c>
      <c r="E7849" t="s">
        <v>5135</v>
      </c>
      <c r="F7849" t="s">
        <v>2719</v>
      </c>
      <c r="G7849" s="144">
        <v>15.490783766699998</v>
      </c>
      <c r="H7849" t="str">
        <f>IF(VLOOKUP(A7849,'State Zip Codes'!$J$4:$K$19,2)="Y",IF(G7849&lt;='State Zip Codes'!$P$4,'State Zip Codes'!$P$3,IF(G7849&lt;='State Zip Codes'!$Q$4,'State Zip Codes'!$Q$3,IF(G7849&lt;='State Zip Codes'!$R$4,'State Zip Codes'!$R$3,IF(G7849&lt;='State Zip Codes'!$S$4,'State Zip Codes'!$S$3,IF(G7849&lt;='State Zip Codes'!$T$4,'State Zip Codes'!$T$3,"OUT OF TERRITORY"))))),'State Zip Codes'!$U$3)</f>
        <v>Zone 0</v>
      </c>
    </row>
    <row r="7850" spans="1:8" x14ac:dyDescent="0.25">
      <c r="A7850" t="s">
        <v>375</v>
      </c>
      <c r="B7850">
        <v>97070</v>
      </c>
      <c r="C7850" t="str">
        <f t="shared" si="122"/>
        <v>97070</v>
      </c>
      <c r="D7850" t="s">
        <v>361</v>
      </c>
      <c r="E7850" t="s">
        <v>5136</v>
      </c>
      <c r="F7850" t="s">
        <v>5147</v>
      </c>
      <c r="G7850" s="144">
        <v>15.496997478599999</v>
      </c>
      <c r="H7850" t="str">
        <f>IF(VLOOKUP(A7850,'State Zip Codes'!$J$4:$K$19,2)="Y",IF(G7850&lt;='State Zip Codes'!$P$4,'State Zip Codes'!$P$3,IF(G7850&lt;='State Zip Codes'!$Q$4,'State Zip Codes'!$Q$3,IF(G7850&lt;='State Zip Codes'!$R$4,'State Zip Codes'!$R$3,IF(G7850&lt;='State Zip Codes'!$S$4,'State Zip Codes'!$S$3,IF(G7850&lt;='State Zip Codes'!$T$4,'State Zip Codes'!$T$3,"OUT OF TERRITORY"))))),'State Zip Codes'!$U$3)</f>
        <v>Zone 0</v>
      </c>
    </row>
    <row r="7851" spans="1:8" x14ac:dyDescent="0.25">
      <c r="A7851" t="s">
        <v>375</v>
      </c>
      <c r="B7851">
        <v>97123</v>
      </c>
      <c r="C7851" t="str">
        <f t="shared" si="122"/>
        <v>97123</v>
      </c>
      <c r="D7851" t="s">
        <v>361</v>
      </c>
      <c r="E7851" t="s">
        <v>510</v>
      </c>
      <c r="F7851" t="s">
        <v>2213</v>
      </c>
      <c r="G7851" s="144">
        <v>16.124582380499998</v>
      </c>
      <c r="H7851" t="str">
        <f>IF(VLOOKUP(A7851,'State Zip Codes'!$J$4:$K$19,2)="Y",IF(G7851&lt;='State Zip Codes'!$P$4,'State Zip Codes'!$P$3,IF(G7851&lt;='State Zip Codes'!$Q$4,'State Zip Codes'!$Q$3,IF(G7851&lt;='State Zip Codes'!$R$4,'State Zip Codes'!$R$3,IF(G7851&lt;='State Zip Codes'!$S$4,'State Zip Codes'!$S$3,IF(G7851&lt;='State Zip Codes'!$T$4,'State Zip Codes'!$T$3,"OUT OF TERRITORY"))))),'State Zip Codes'!$U$3)</f>
        <v>Zone 0</v>
      </c>
    </row>
    <row r="7852" spans="1:8" x14ac:dyDescent="0.25">
      <c r="A7852" t="s">
        <v>375</v>
      </c>
      <c r="B7852">
        <v>97009</v>
      </c>
      <c r="C7852" t="str">
        <f t="shared" si="122"/>
        <v>97009</v>
      </c>
      <c r="D7852" t="s">
        <v>361</v>
      </c>
      <c r="E7852" t="s">
        <v>5136</v>
      </c>
      <c r="F7852" t="s">
        <v>5148</v>
      </c>
      <c r="G7852" s="144">
        <v>17.796070881599999</v>
      </c>
      <c r="H7852" t="str">
        <f>IF(VLOOKUP(A7852,'State Zip Codes'!$J$4:$K$19,2)="Y",IF(G7852&lt;='State Zip Codes'!$P$4,'State Zip Codes'!$P$3,IF(G7852&lt;='State Zip Codes'!$Q$4,'State Zip Codes'!$Q$3,IF(G7852&lt;='State Zip Codes'!$R$4,'State Zip Codes'!$R$3,IF(G7852&lt;='State Zip Codes'!$S$4,'State Zip Codes'!$S$3,IF(G7852&lt;='State Zip Codes'!$T$4,'State Zip Codes'!$T$3,"OUT OF TERRITORY"))))),'State Zip Codes'!$U$3)</f>
        <v>Zone 0</v>
      </c>
    </row>
    <row r="7853" spans="1:8" x14ac:dyDescent="0.25">
      <c r="A7853" t="s">
        <v>375</v>
      </c>
      <c r="B7853">
        <v>97113</v>
      </c>
      <c r="C7853" t="str">
        <f t="shared" si="122"/>
        <v>97113</v>
      </c>
      <c r="D7853" t="s">
        <v>361</v>
      </c>
      <c r="E7853" t="s">
        <v>510</v>
      </c>
      <c r="F7853" t="s">
        <v>4449</v>
      </c>
      <c r="G7853" s="144">
        <v>17.963841102899998</v>
      </c>
      <c r="H7853" t="str">
        <f>IF(VLOOKUP(A7853,'State Zip Codes'!$J$4:$K$19,2)="Y",IF(G7853&lt;='State Zip Codes'!$P$4,'State Zip Codes'!$P$3,IF(G7853&lt;='State Zip Codes'!$Q$4,'State Zip Codes'!$Q$3,IF(G7853&lt;='State Zip Codes'!$R$4,'State Zip Codes'!$R$3,IF(G7853&lt;='State Zip Codes'!$S$4,'State Zip Codes'!$S$3,IF(G7853&lt;='State Zip Codes'!$T$4,'State Zip Codes'!$T$3,"OUT OF TERRITORY"))))),'State Zip Codes'!$U$3)</f>
        <v>Zone 0</v>
      </c>
    </row>
    <row r="7854" spans="1:8" x14ac:dyDescent="0.25">
      <c r="A7854" t="s">
        <v>375</v>
      </c>
      <c r="B7854">
        <v>97132</v>
      </c>
      <c r="C7854" t="str">
        <f t="shared" si="122"/>
        <v>97132</v>
      </c>
      <c r="D7854" t="s">
        <v>361</v>
      </c>
      <c r="E7854" t="s">
        <v>5151</v>
      </c>
      <c r="F7854" t="s">
        <v>5152</v>
      </c>
      <c r="G7854" s="144">
        <v>20.269128217799999</v>
      </c>
      <c r="H7854" t="str">
        <f>IF(VLOOKUP(A7854,'State Zip Codes'!$J$4:$K$19,2)="Y",IF(G7854&lt;='State Zip Codes'!$P$4,'State Zip Codes'!$P$3,IF(G7854&lt;='State Zip Codes'!$Q$4,'State Zip Codes'!$Q$3,IF(G7854&lt;='State Zip Codes'!$R$4,'State Zip Codes'!$R$3,IF(G7854&lt;='State Zip Codes'!$S$4,'State Zip Codes'!$S$3,IF(G7854&lt;='State Zip Codes'!$T$4,'State Zip Codes'!$T$3,"OUT OF TERRITORY"))))),'State Zip Codes'!$U$3)</f>
        <v>Zone 0</v>
      </c>
    </row>
    <row r="7855" spans="1:8" x14ac:dyDescent="0.25">
      <c r="A7855" t="s">
        <v>375</v>
      </c>
      <c r="B7855">
        <v>97002</v>
      </c>
      <c r="C7855" t="str">
        <f t="shared" si="122"/>
        <v>97002</v>
      </c>
      <c r="D7855" t="s">
        <v>361</v>
      </c>
      <c r="E7855" t="s">
        <v>811</v>
      </c>
      <c r="F7855" t="s">
        <v>396</v>
      </c>
      <c r="G7855" s="144">
        <v>20.4555395748</v>
      </c>
      <c r="H7855" t="str">
        <f>IF(VLOOKUP(A7855,'State Zip Codes'!$J$4:$K$19,2)="Y",IF(G7855&lt;='State Zip Codes'!$P$4,'State Zip Codes'!$P$3,IF(G7855&lt;='State Zip Codes'!$Q$4,'State Zip Codes'!$Q$3,IF(G7855&lt;='State Zip Codes'!$R$4,'State Zip Codes'!$R$3,IF(G7855&lt;='State Zip Codes'!$S$4,'State Zip Codes'!$S$3,IF(G7855&lt;='State Zip Codes'!$T$4,'State Zip Codes'!$T$3,"OUT OF TERRITORY"))))),'State Zip Codes'!$U$3)</f>
        <v>Zone 0</v>
      </c>
    </row>
    <row r="7856" spans="1:8" x14ac:dyDescent="0.25">
      <c r="A7856" t="s">
        <v>375</v>
      </c>
      <c r="B7856">
        <v>97133</v>
      </c>
      <c r="C7856" t="str">
        <f t="shared" si="122"/>
        <v>97133</v>
      </c>
      <c r="D7856" t="s">
        <v>361</v>
      </c>
      <c r="E7856" t="s">
        <v>510</v>
      </c>
      <c r="F7856" t="s">
        <v>5153</v>
      </c>
      <c r="G7856" s="144">
        <v>20.815934864999999</v>
      </c>
      <c r="H7856" t="str">
        <f>IF(VLOOKUP(A7856,'State Zip Codes'!$J$4:$K$19,2)="Y",IF(G7856&lt;='State Zip Codes'!$P$4,'State Zip Codes'!$P$3,IF(G7856&lt;='State Zip Codes'!$Q$4,'State Zip Codes'!$Q$3,IF(G7856&lt;='State Zip Codes'!$R$4,'State Zip Codes'!$R$3,IF(G7856&lt;='State Zip Codes'!$S$4,'State Zip Codes'!$S$3,IF(G7856&lt;='State Zip Codes'!$T$4,'State Zip Codes'!$T$3,"OUT OF TERRITORY"))))),'State Zip Codes'!$U$3)</f>
        <v>Zone 0</v>
      </c>
    </row>
    <row r="7857" spans="1:8" x14ac:dyDescent="0.25">
      <c r="A7857" t="s">
        <v>375</v>
      </c>
      <c r="B7857">
        <v>97013</v>
      </c>
      <c r="C7857" t="str">
        <f t="shared" si="122"/>
        <v>97013</v>
      </c>
      <c r="D7857" t="s">
        <v>361</v>
      </c>
      <c r="E7857" t="s">
        <v>5136</v>
      </c>
      <c r="F7857" t="s">
        <v>3910</v>
      </c>
      <c r="G7857" s="144">
        <v>20.996132510099997</v>
      </c>
      <c r="H7857" t="str">
        <f>IF(VLOOKUP(A7857,'State Zip Codes'!$J$4:$K$19,2)="Y",IF(G7857&lt;='State Zip Codes'!$P$4,'State Zip Codes'!$P$3,IF(G7857&lt;='State Zip Codes'!$Q$4,'State Zip Codes'!$Q$3,IF(G7857&lt;='State Zip Codes'!$R$4,'State Zip Codes'!$R$3,IF(G7857&lt;='State Zip Codes'!$S$4,'State Zip Codes'!$S$3,IF(G7857&lt;='State Zip Codes'!$T$4,'State Zip Codes'!$T$3,"OUT OF TERRITORY"))))),'State Zip Codes'!$U$3)</f>
        <v>Zone 0</v>
      </c>
    </row>
    <row r="7858" spans="1:8" x14ac:dyDescent="0.25">
      <c r="A7858" t="s">
        <v>375</v>
      </c>
      <c r="B7858">
        <v>97022</v>
      </c>
      <c r="C7858" t="str">
        <f t="shared" si="122"/>
        <v>97022</v>
      </c>
      <c r="D7858" t="s">
        <v>361</v>
      </c>
      <c r="E7858" t="s">
        <v>5136</v>
      </c>
      <c r="F7858" t="s">
        <v>5154</v>
      </c>
      <c r="G7858" s="144">
        <v>21.008559933899999</v>
      </c>
      <c r="H7858" t="str">
        <f>IF(VLOOKUP(A7858,'State Zip Codes'!$J$4:$K$19,2)="Y",IF(G7858&lt;='State Zip Codes'!$P$4,'State Zip Codes'!$P$3,IF(G7858&lt;='State Zip Codes'!$Q$4,'State Zip Codes'!$Q$3,IF(G7858&lt;='State Zip Codes'!$R$4,'State Zip Codes'!$R$3,IF(G7858&lt;='State Zip Codes'!$S$4,'State Zip Codes'!$S$3,IF(G7858&lt;='State Zip Codes'!$T$4,'State Zip Codes'!$T$3,"OUT OF TERRITORY"))))),'State Zip Codes'!$U$3)</f>
        <v>Zone 0</v>
      </c>
    </row>
    <row r="7859" spans="1:8" x14ac:dyDescent="0.25">
      <c r="A7859" t="s">
        <v>375</v>
      </c>
      <c r="B7859">
        <v>97004</v>
      </c>
      <c r="C7859" t="str">
        <f t="shared" si="122"/>
        <v>97004</v>
      </c>
      <c r="D7859" t="s">
        <v>361</v>
      </c>
      <c r="E7859" t="s">
        <v>5136</v>
      </c>
      <c r="F7859" t="s">
        <v>5155</v>
      </c>
      <c r="G7859" s="144">
        <v>21.6050762763</v>
      </c>
      <c r="H7859" t="str">
        <f>IF(VLOOKUP(A7859,'State Zip Codes'!$J$4:$K$19,2)="Y",IF(G7859&lt;='State Zip Codes'!$P$4,'State Zip Codes'!$P$3,IF(G7859&lt;='State Zip Codes'!$Q$4,'State Zip Codes'!$Q$3,IF(G7859&lt;='State Zip Codes'!$R$4,'State Zip Codes'!$R$3,IF(G7859&lt;='State Zip Codes'!$S$4,'State Zip Codes'!$S$3,IF(G7859&lt;='State Zip Codes'!$T$4,'State Zip Codes'!$T$3,"OUT OF TERRITORY"))))),'State Zip Codes'!$U$3)</f>
        <v>Zone 0</v>
      </c>
    </row>
    <row r="7860" spans="1:8" x14ac:dyDescent="0.25">
      <c r="A7860" t="s">
        <v>375</v>
      </c>
      <c r="B7860">
        <v>97020</v>
      </c>
      <c r="C7860" t="str">
        <f t="shared" si="122"/>
        <v>97020</v>
      </c>
      <c r="D7860" t="s">
        <v>361</v>
      </c>
      <c r="E7860" t="s">
        <v>811</v>
      </c>
      <c r="F7860" t="s">
        <v>5156</v>
      </c>
      <c r="G7860" s="144">
        <v>21.803915057099999</v>
      </c>
      <c r="H7860" t="str">
        <f>IF(VLOOKUP(A7860,'State Zip Codes'!$J$4:$K$19,2)="Y",IF(G7860&lt;='State Zip Codes'!$P$4,'State Zip Codes'!$P$3,IF(G7860&lt;='State Zip Codes'!$Q$4,'State Zip Codes'!$Q$3,IF(G7860&lt;='State Zip Codes'!$R$4,'State Zip Codes'!$R$3,IF(G7860&lt;='State Zip Codes'!$S$4,'State Zip Codes'!$S$3,IF(G7860&lt;='State Zip Codes'!$T$4,'State Zip Codes'!$T$3,"OUT OF TERRITORY"))))),'State Zip Codes'!$U$3)</f>
        <v>Zone 0</v>
      </c>
    </row>
    <row r="7861" spans="1:8" x14ac:dyDescent="0.25">
      <c r="A7861" t="s">
        <v>375</v>
      </c>
      <c r="B7861">
        <v>97042</v>
      </c>
      <c r="C7861" t="str">
        <f t="shared" si="122"/>
        <v>97042</v>
      </c>
      <c r="D7861" t="s">
        <v>361</v>
      </c>
      <c r="E7861" t="s">
        <v>5136</v>
      </c>
      <c r="F7861" t="s">
        <v>5157</v>
      </c>
      <c r="G7861" s="144">
        <v>22.437713670899999</v>
      </c>
      <c r="H7861" t="str">
        <f>IF(VLOOKUP(A7861,'State Zip Codes'!$J$4:$K$19,2)="Y",IF(G7861&lt;='State Zip Codes'!$P$4,'State Zip Codes'!$P$3,IF(G7861&lt;='State Zip Codes'!$Q$4,'State Zip Codes'!$Q$3,IF(G7861&lt;='State Zip Codes'!$R$4,'State Zip Codes'!$R$3,IF(G7861&lt;='State Zip Codes'!$S$4,'State Zip Codes'!$S$3,IF(G7861&lt;='State Zip Codes'!$T$4,'State Zip Codes'!$T$3,"OUT OF TERRITORY"))))),'State Zip Codes'!$U$3)</f>
        <v>Zone 0</v>
      </c>
    </row>
    <row r="7862" spans="1:8" x14ac:dyDescent="0.25">
      <c r="A7862" t="s">
        <v>375</v>
      </c>
      <c r="B7862">
        <v>97053</v>
      </c>
      <c r="C7862" t="str">
        <f t="shared" si="122"/>
        <v>97053</v>
      </c>
      <c r="D7862" t="s">
        <v>361</v>
      </c>
      <c r="E7862" t="s">
        <v>1005</v>
      </c>
      <c r="F7862" t="s">
        <v>1877</v>
      </c>
      <c r="G7862" s="144">
        <v>23.046657437100002</v>
      </c>
      <c r="H7862" t="str">
        <f>IF(VLOOKUP(A7862,'State Zip Codes'!$J$4:$K$19,2)="Y",IF(G7862&lt;='State Zip Codes'!$P$4,'State Zip Codes'!$P$3,IF(G7862&lt;='State Zip Codes'!$Q$4,'State Zip Codes'!$Q$3,IF(G7862&lt;='State Zip Codes'!$R$4,'State Zip Codes'!$R$3,IF(G7862&lt;='State Zip Codes'!$S$4,'State Zip Codes'!$S$3,IF(G7862&lt;='State Zip Codes'!$T$4,'State Zip Codes'!$T$3,"OUT OF TERRITORY"))))),'State Zip Codes'!$U$3)</f>
        <v>Zone 0</v>
      </c>
    </row>
    <row r="7863" spans="1:8" x14ac:dyDescent="0.25">
      <c r="A7863" t="s">
        <v>375</v>
      </c>
      <c r="B7863">
        <v>97056</v>
      </c>
      <c r="C7863" t="str">
        <f t="shared" si="122"/>
        <v>97056</v>
      </c>
      <c r="D7863" t="s">
        <v>361</v>
      </c>
      <c r="E7863" t="s">
        <v>1005</v>
      </c>
      <c r="F7863" t="s">
        <v>5159</v>
      </c>
      <c r="G7863" s="144">
        <v>24.121629595799998</v>
      </c>
      <c r="H7863" t="str">
        <f>IF(VLOOKUP(A7863,'State Zip Codes'!$J$4:$K$19,2)="Y",IF(G7863&lt;='State Zip Codes'!$P$4,'State Zip Codes'!$P$3,IF(G7863&lt;='State Zip Codes'!$Q$4,'State Zip Codes'!$Q$3,IF(G7863&lt;='State Zip Codes'!$R$4,'State Zip Codes'!$R$3,IF(G7863&lt;='State Zip Codes'!$S$4,'State Zip Codes'!$S$3,IF(G7863&lt;='State Zip Codes'!$T$4,'State Zip Codes'!$T$3,"OUT OF TERRITORY"))))),'State Zip Codes'!$U$3)</f>
        <v>Zone 0</v>
      </c>
    </row>
    <row r="7864" spans="1:8" x14ac:dyDescent="0.25">
      <c r="A7864" t="s">
        <v>375</v>
      </c>
      <c r="B7864">
        <v>97032</v>
      </c>
      <c r="C7864" t="str">
        <f t="shared" si="122"/>
        <v>97032</v>
      </c>
      <c r="D7864" t="s">
        <v>361</v>
      </c>
      <c r="E7864" t="s">
        <v>811</v>
      </c>
      <c r="F7864" t="s">
        <v>3924</v>
      </c>
      <c r="G7864" s="144">
        <v>24.289399817100001</v>
      </c>
      <c r="H7864" t="str">
        <f>IF(VLOOKUP(A7864,'State Zip Codes'!$J$4:$K$19,2)="Y",IF(G7864&lt;='State Zip Codes'!$P$4,'State Zip Codes'!$P$3,IF(G7864&lt;='State Zip Codes'!$Q$4,'State Zip Codes'!$Q$3,IF(G7864&lt;='State Zip Codes'!$R$4,'State Zip Codes'!$R$3,IF(G7864&lt;='State Zip Codes'!$S$4,'State Zip Codes'!$S$3,IF(G7864&lt;='State Zip Codes'!$T$4,'State Zip Codes'!$T$3,"OUT OF TERRITORY"))))),'State Zip Codes'!$U$3)</f>
        <v>Zone 0</v>
      </c>
    </row>
    <row r="7865" spans="1:8" x14ac:dyDescent="0.25">
      <c r="A7865" t="s">
        <v>375</v>
      </c>
      <c r="B7865">
        <v>97115</v>
      </c>
      <c r="C7865" t="str">
        <f t="shared" si="122"/>
        <v>97115</v>
      </c>
      <c r="D7865" t="s">
        <v>361</v>
      </c>
      <c r="E7865" t="s">
        <v>5151</v>
      </c>
      <c r="F7865" t="s">
        <v>800</v>
      </c>
      <c r="G7865" s="144">
        <v>24.363964359899999</v>
      </c>
      <c r="H7865" t="str">
        <f>IF(VLOOKUP(A7865,'State Zip Codes'!$J$4:$K$19,2)="Y",IF(G7865&lt;='State Zip Codes'!$P$4,'State Zip Codes'!$P$3,IF(G7865&lt;='State Zip Codes'!$Q$4,'State Zip Codes'!$Q$3,IF(G7865&lt;='State Zip Codes'!$R$4,'State Zip Codes'!$R$3,IF(G7865&lt;='State Zip Codes'!$S$4,'State Zip Codes'!$S$3,IF(G7865&lt;='State Zip Codes'!$T$4,'State Zip Codes'!$T$3,"OUT OF TERRITORY"))))),'State Zip Codes'!$U$3)</f>
        <v>Zone 0</v>
      </c>
    </row>
    <row r="7866" spans="1:8" x14ac:dyDescent="0.25">
      <c r="A7866" t="s">
        <v>375</v>
      </c>
      <c r="B7866">
        <v>97106</v>
      </c>
      <c r="C7866" t="str">
        <f t="shared" si="122"/>
        <v>97106</v>
      </c>
      <c r="D7866" t="s">
        <v>361</v>
      </c>
      <c r="E7866" t="s">
        <v>510</v>
      </c>
      <c r="F7866" t="s">
        <v>1313</v>
      </c>
      <c r="G7866" s="144">
        <v>24.531734581199995</v>
      </c>
      <c r="H7866" t="str">
        <f>IF(VLOOKUP(A7866,'State Zip Codes'!$J$4:$K$19,2)="Y",IF(G7866&lt;='State Zip Codes'!$P$4,'State Zip Codes'!$P$3,IF(G7866&lt;='State Zip Codes'!$Q$4,'State Zip Codes'!$Q$3,IF(G7866&lt;='State Zip Codes'!$R$4,'State Zip Codes'!$R$3,IF(G7866&lt;='State Zip Codes'!$S$4,'State Zip Codes'!$S$3,IF(G7866&lt;='State Zip Codes'!$T$4,'State Zip Codes'!$T$3,"OUT OF TERRITORY"))))),'State Zip Codes'!$U$3)</f>
        <v>Zone 0</v>
      </c>
    </row>
    <row r="7867" spans="1:8" x14ac:dyDescent="0.25">
      <c r="A7867" t="s">
        <v>375</v>
      </c>
      <c r="B7867">
        <v>97137</v>
      </c>
      <c r="C7867" t="str">
        <f t="shared" si="122"/>
        <v>97137</v>
      </c>
      <c r="D7867" t="s">
        <v>361</v>
      </c>
      <c r="E7867" t="s">
        <v>811</v>
      </c>
      <c r="F7867" t="s">
        <v>2560</v>
      </c>
      <c r="G7867" s="144">
        <v>25.911178623000001</v>
      </c>
      <c r="H7867" t="str">
        <f>IF(VLOOKUP(A7867,'State Zip Codes'!$J$4:$K$19,2)="Y",IF(G7867&lt;='State Zip Codes'!$P$4,'State Zip Codes'!$P$3,IF(G7867&lt;='State Zip Codes'!$Q$4,'State Zip Codes'!$Q$3,IF(G7867&lt;='State Zip Codes'!$R$4,'State Zip Codes'!$R$3,IF(G7867&lt;='State Zip Codes'!$S$4,'State Zip Codes'!$S$3,IF(G7867&lt;='State Zip Codes'!$T$4,'State Zip Codes'!$T$3,"OUT OF TERRITORY"))))),'State Zip Codes'!$U$3)</f>
        <v>Zone 0</v>
      </c>
    </row>
    <row r="7868" spans="1:8" x14ac:dyDescent="0.25">
      <c r="A7868" t="s">
        <v>375</v>
      </c>
      <c r="B7868">
        <v>97051</v>
      </c>
      <c r="C7868" t="str">
        <f t="shared" si="122"/>
        <v>97051</v>
      </c>
      <c r="D7868" t="s">
        <v>361</v>
      </c>
      <c r="E7868" t="s">
        <v>1005</v>
      </c>
      <c r="F7868" t="s">
        <v>5161</v>
      </c>
      <c r="G7868" s="144">
        <v>26.346138455999998</v>
      </c>
      <c r="H7868" t="str">
        <f>IF(VLOOKUP(A7868,'State Zip Codes'!$J$4:$K$19,2)="Y",IF(G7868&lt;='State Zip Codes'!$P$4,'State Zip Codes'!$P$3,IF(G7868&lt;='State Zip Codes'!$Q$4,'State Zip Codes'!$Q$3,IF(G7868&lt;='State Zip Codes'!$R$4,'State Zip Codes'!$R$3,IF(G7868&lt;='State Zip Codes'!$S$4,'State Zip Codes'!$S$3,IF(G7868&lt;='State Zip Codes'!$T$4,'State Zip Codes'!$T$3,"OUT OF TERRITORY"))))),'State Zip Codes'!$U$3)</f>
        <v>Zone 0</v>
      </c>
    </row>
    <row r="7869" spans="1:8" x14ac:dyDescent="0.25">
      <c r="A7869" t="s">
        <v>375</v>
      </c>
      <c r="B7869">
        <v>97018</v>
      </c>
      <c r="C7869" t="str">
        <f t="shared" si="122"/>
        <v>97018</v>
      </c>
      <c r="D7869" t="s">
        <v>361</v>
      </c>
      <c r="E7869" t="s">
        <v>1005</v>
      </c>
      <c r="F7869" t="s">
        <v>2821</v>
      </c>
      <c r="G7869" s="144">
        <v>26.762457153299998</v>
      </c>
      <c r="H7869" t="str">
        <f>IF(VLOOKUP(A7869,'State Zip Codes'!$J$4:$K$19,2)="Y",IF(G7869&lt;='State Zip Codes'!$P$4,'State Zip Codes'!$P$3,IF(G7869&lt;='State Zip Codes'!$Q$4,'State Zip Codes'!$Q$3,IF(G7869&lt;='State Zip Codes'!$R$4,'State Zip Codes'!$R$3,IF(G7869&lt;='State Zip Codes'!$S$4,'State Zip Codes'!$S$3,IF(G7869&lt;='State Zip Codes'!$T$4,'State Zip Codes'!$T$3,"OUT OF TERRITORY"))))),'State Zip Codes'!$U$3)</f>
        <v>Zone 0</v>
      </c>
    </row>
    <row r="7870" spans="1:8" x14ac:dyDescent="0.25">
      <c r="A7870" t="s">
        <v>375</v>
      </c>
      <c r="B7870">
        <v>97055</v>
      </c>
      <c r="C7870" t="str">
        <f t="shared" si="122"/>
        <v>97055</v>
      </c>
      <c r="D7870" t="s">
        <v>361</v>
      </c>
      <c r="E7870" t="s">
        <v>5136</v>
      </c>
      <c r="F7870" t="s">
        <v>5162</v>
      </c>
      <c r="G7870" s="144">
        <v>26.967509645999996</v>
      </c>
      <c r="H7870" t="str">
        <f>IF(VLOOKUP(A7870,'State Zip Codes'!$J$4:$K$19,2)="Y",IF(G7870&lt;='State Zip Codes'!$P$4,'State Zip Codes'!$P$3,IF(G7870&lt;='State Zip Codes'!$Q$4,'State Zip Codes'!$Q$3,IF(G7870&lt;='State Zip Codes'!$R$4,'State Zip Codes'!$R$3,IF(G7870&lt;='State Zip Codes'!$S$4,'State Zip Codes'!$S$3,IF(G7870&lt;='State Zip Codes'!$T$4,'State Zip Codes'!$T$3,"OUT OF TERRITORY"))))),'State Zip Codes'!$U$3)</f>
        <v>Zone 0</v>
      </c>
    </row>
    <row r="7871" spans="1:8" x14ac:dyDescent="0.25">
      <c r="A7871" t="s">
        <v>375</v>
      </c>
      <c r="B7871">
        <v>97125</v>
      </c>
      <c r="C7871" t="str">
        <f t="shared" si="122"/>
        <v>97125</v>
      </c>
      <c r="D7871" t="s">
        <v>361</v>
      </c>
      <c r="E7871" t="s">
        <v>510</v>
      </c>
      <c r="F7871" t="s">
        <v>5163</v>
      </c>
      <c r="G7871" s="144">
        <v>27.458392886099997</v>
      </c>
      <c r="H7871" t="str">
        <f>IF(VLOOKUP(A7871,'State Zip Codes'!$J$4:$K$19,2)="Y",IF(G7871&lt;='State Zip Codes'!$P$4,'State Zip Codes'!$P$3,IF(G7871&lt;='State Zip Codes'!$Q$4,'State Zip Codes'!$Q$3,IF(G7871&lt;='State Zip Codes'!$R$4,'State Zip Codes'!$R$3,IF(G7871&lt;='State Zip Codes'!$S$4,'State Zip Codes'!$S$3,IF(G7871&lt;='State Zip Codes'!$T$4,'State Zip Codes'!$T$3,"OUT OF TERRITORY"))))),'State Zip Codes'!$U$3)</f>
        <v>Zone 0</v>
      </c>
    </row>
    <row r="7872" spans="1:8" x14ac:dyDescent="0.25">
      <c r="A7872" t="s">
        <v>375</v>
      </c>
      <c r="B7872">
        <v>97071</v>
      </c>
      <c r="C7872" t="str">
        <f t="shared" si="122"/>
        <v>97071</v>
      </c>
      <c r="D7872" t="s">
        <v>361</v>
      </c>
      <c r="E7872" t="s">
        <v>811</v>
      </c>
      <c r="F7872" t="s">
        <v>2867</v>
      </c>
      <c r="G7872" s="144">
        <v>27.495675157499999</v>
      </c>
      <c r="H7872" t="str">
        <f>IF(VLOOKUP(A7872,'State Zip Codes'!$J$4:$K$19,2)="Y",IF(G7872&lt;='State Zip Codes'!$P$4,'State Zip Codes'!$P$3,IF(G7872&lt;='State Zip Codes'!$Q$4,'State Zip Codes'!$Q$3,IF(G7872&lt;='State Zip Codes'!$R$4,'State Zip Codes'!$R$3,IF(G7872&lt;='State Zip Codes'!$S$4,'State Zip Codes'!$S$3,IF(G7872&lt;='State Zip Codes'!$T$4,'State Zip Codes'!$T$3,"OUT OF TERRITORY"))))),'State Zip Codes'!$U$3)</f>
        <v>Zone 0</v>
      </c>
    </row>
    <row r="7873" spans="1:8" x14ac:dyDescent="0.25">
      <c r="A7873" t="s">
        <v>375</v>
      </c>
      <c r="B7873">
        <v>97127</v>
      </c>
      <c r="C7873" t="str">
        <f t="shared" si="122"/>
        <v>97127</v>
      </c>
      <c r="D7873" t="s">
        <v>361</v>
      </c>
      <c r="E7873" t="s">
        <v>5151</v>
      </c>
      <c r="F7873" t="s">
        <v>408</v>
      </c>
      <c r="G7873" s="144">
        <v>28.4215182306</v>
      </c>
      <c r="H7873" t="str">
        <f>IF(VLOOKUP(A7873,'State Zip Codes'!$J$4:$K$19,2)="Y",IF(G7873&lt;='State Zip Codes'!$P$4,'State Zip Codes'!$P$3,IF(G7873&lt;='State Zip Codes'!$Q$4,'State Zip Codes'!$Q$3,IF(G7873&lt;='State Zip Codes'!$R$4,'State Zip Codes'!$R$3,IF(G7873&lt;='State Zip Codes'!$S$4,'State Zip Codes'!$S$3,IF(G7873&lt;='State Zip Codes'!$T$4,'State Zip Codes'!$T$3,"OUT OF TERRITORY"))))),'State Zip Codes'!$U$3)</f>
        <v>Zone 0</v>
      </c>
    </row>
    <row r="7874" spans="1:8" x14ac:dyDescent="0.25">
      <c r="A7874" t="s">
        <v>375</v>
      </c>
      <c r="B7874">
        <v>97019</v>
      </c>
      <c r="C7874" t="str">
        <f t="shared" si="122"/>
        <v>97019</v>
      </c>
      <c r="D7874" t="s">
        <v>361</v>
      </c>
      <c r="E7874" t="s">
        <v>5135</v>
      </c>
      <c r="F7874" t="s">
        <v>5164</v>
      </c>
      <c r="G7874" s="144">
        <v>28.812982080299996</v>
      </c>
      <c r="H7874" t="str">
        <f>IF(VLOOKUP(A7874,'State Zip Codes'!$J$4:$K$19,2)="Y",IF(G7874&lt;='State Zip Codes'!$P$4,'State Zip Codes'!$P$3,IF(G7874&lt;='State Zip Codes'!$Q$4,'State Zip Codes'!$Q$3,IF(G7874&lt;='State Zip Codes'!$R$4,'State Zip Codes'!$R$3,IF(G7874&lt;='State Zip Codes'!$S$4,'State Zip Codes'!$S$3,IF(G7874&lt;='State Zip Codes'!$T$4,'State Zip Codes'!$T$3,"OUT OF TERRITORY"))))),'State Zip Codes'!$U$3)</f>
        <v>Zone 0</v>
      </c>
    </row>
    <row r="7875" spans="1:8" x14ac:dyDescent="0.25">
      <c r="A7875" t="s">
        <v>375</v>
      </c>
      <c r="B7875">
        <v>97114</v>
      </c>
      <c r="C7875" t="str">
        <f t="shared" si="122"/>
        <v>97114</v>
      </c>
      <c r="D7875" t="s">
        <v>361</v>
      </c>
      <c r="E7875" t="s">
        <v>5151</v>
      </c>
      <c r="F7875" t="s">
        <v>1242</v>
      </c>
      <c r="G7875" s="144">
        <v>28.9993934373</v>
      </c>
      <c r="H7875" t="str">
        <f>IF(VLOOKUP(A7875,'State Zip Codes'!$J$4:$K$19,2)="Y",IF(G7875&lt;='State Zip Codes'!$P$4,'State Zip Codes'!$P$3,IF(G7875&lt;='State Zip Codes'!$Q$4,'State Zip Codes'!$Q$3,IF(G7875&lt;='State Zip Codes'!$R$4,'State Zip Codes'!$R$3,IF(G7875&lt;='State Zip Codes'!$S$4,'State Zip Codes'!$S$3,IF(G7875&lt;='State Zip Codes'!$T$4,'State Zip Codes'!$T$3,"OUT OF TERRITORY"))))),'State Zip Codes'!$U$3)</f>
        <v>Zone 0</v>
      </c>
    </row>
    <row r="7876" spans="1:8" x14ac:dyDescent="0.25">
      <c r="A7876" t="s">
        <v>375</v>
      </c>
      <c r="B7876">
        <v>97119</v>
      </c>
      <c r="C7876" t="str">
        <f t="shared" si="122"/>
        <v>97119</v>
      </c>
      <c r="D7876" t="s">
        <v>361</v>
      </c>
      <c r="E7876" t="s">
        <v>510</v>
      </c>
      <c r="F7876" t="s">
        <v>2599</v>
      </c>
      <c r="G7876" s="144">
        <v>29.024248284900001</v>
      </c>
      <c r="H7876" t="str">
        <f>IF(VLOOKUP(A7876,'State Zip Codes'!$J$4:$K$19,2)="Y",IF(G7876&lt;='State Zip Codes'!$P$4,'State Zip Codes'!$P$3,IF(G7876&lt;='State Zip Codes'!$Q$4,'State Zip Codes'!$Q$3,IF(G7876&lt;='State Zip Codes'!$R$4,'State Zip Codes'!$R$3,IF(G7876&lt;='State Zip Codes'!$S$4,'State Zip Codes'!$S$3,IF(G7876&lt;='State Zip Codes'!$T$4,'State Zip Codes'!$T$3,"OUT OF TERRITORY"))))),'State Zip Codes'!$U$3)</f>
        <v>Zone 0</v>
      </c>
    </row>
    <row r="7877" spans="1:8" x14ac:dyDescent="0.25">
      <c r="A7877" t="s">
        <v>375</v>
      </c>
      <c r="B7877">
        <v>97116</v>
      </c>
      <c r="C7877" t="str">
        <f t="shared" ref="C7877:C7940" si="123">TRIM(CLEAN(B7877))</f>
        <v>97116</v>
      </c>
      <c r="D7877" t="s">
        <v>361</v>
      </c>
      <c r="E7877" t="s">
        <v>510</v>
      </c>
      <c r="F7877" t="s">
        <v>5166</v>
      </c>
      <c r="G7877" s="144">
        <v>29.397070998899999</v>
      </c>
      <c r="H7877" t="str">
        <f>IF(VLOOKUP(A7877,'State Zip Codes'!$J$4:$K$19,2)="Y",IF(G7877&lt;='State Zip Codes'!$P$4,'State Zip Codes'!$P$3,IF(G7877&lt;='State Zip Codes'!$Q$4,'State Zip Codes'!$Q$3,IF(G7877&lt;='State Zip Codes'!$R$4,'State Zip Codes'!$R$3,IF(G7877&lt;='State Zip Codes'!$S$4,'State Zip Codes'!$S$3,IF(G7877&lt;='State Zip Codes'!$T$4,'State Zip Codes'!$T$3,"OUT OF TERRITORY"))))),'State Zip Codes'!$U$3)</f>
        <v>Zone 0</v>
      </c>
    </row>
    <row r="7878" spans="1:8" x14ac:dyDescent="0.25">
      <c r="A7878" t="s">
        <v>375</v>
      </c>
      <c r="B7878">
        <v>97017</v>
      </c>
      <c r="C7878" t="str">
        <f t="shared" si="123"/>
        <v>97017</v>
      </c>
      <c r="D7878" t="s">
        <v>361</v>
      </c>
      <c r="E7878" t="s">
        <v>5136</v>
      </c>
      <c r="F7878" t="s">
        <v>5167</v>
      </c>
      <c r="G7878" s="144">
        <v>29.763680000999997</v>
      </c>
      <c r="H7878" t="str">
        <f>IF(VLOOKUP(A7878,'State Zip Codes'!$J$4:$K$19,2)="Y",IF(G7878&lt;='State Zip Codes'!$P$4,'State Zip Codes'!$P$3,IF(G7878&lt;='State Zip Codes'!$Q$4,'State Zip Codes'!$Q$3,IF(G7878&lt;='State Zip Codes'!$R$4,'State Zip Codes'!$R$3,IF(G7878&lt;='State Zip Codes'!$S$4,'State Zip Codes'!$S$3,IF(G7878&lt;='State Zip Codes'!$T$4,'State Zip Codes'!$T$3,"OUT OF TERRITORY"))))),'State Zip Codes'!$U$3)</f>
        <v>Zone 0</v>
      </c>
    </row>
    <row r="7879" spans="1:8" x14ac:dyDescent="0.25">
      <c r="A7879" t="s">
        <v>375</v>
      </c>
      <c r="B7879">
        <v>97109</v>
      </c>
      <c r="C7879" t="str">
        <f t="shared" si="123"/>
        <v>97109</v>
      </c>
      <c r="D7879" t="s">
        <v>361</v>
      </c>
      <c r="E7879" t="s">
        <v>510</v>
      </c>
      <c r="F7879" t="s">
        <v>5168</v>
      </c>
      <c r="G7879" s="144">
        <v>29.813389696199998</v>
      </c>
      <c r="H7879" t="str">
        <f>IF(VLOOKUP(A7879,'State Zip Codes'!$J$4:$K$19,2)="Y",IF(G7879&lt;='State Zip Codes'!$P$4,'State Zip Codes'!$P$3,IF(G7879&lt;='State Zip Codes'!$Q$4,'State Zip Codes'!$Q$3,IF(G7879&lt;='State Zip Codes'!$R$4,'State Zip Codes'!$R$3,IF(G7879&lt;='State Zip Codes'!$S$4,'State Zip Codes'!$S$3,IF(G7879&lt;='State Zip Codes'!$T$4,'State Zip Codes'!$T$3,"OUT OF TERRITORY"))))),'State Zip Codes'!$U$3)</f>
        <v>Zone 0</v>
      </c>
    </row>
    <row r="7880" spans="1:8" x14ac:dyDescent="0.25">
      <c r="A7880" t="s">
        <v>375</v>
      </c>
      <c r="B7880">
        <v>97117</v>
      </c>
      <c r="C7880" t="str">
        <f t="shared" si="123"/>
        <v>97117</v>
      </c>
      <c r="D7880" t="s">
        <v>361</v>
      </c>
      <c r="E7880" t="s">
        <v>510</v>
      </c>
      <c r="F7880" t="s">
        <v>5169</v>
      </c>
      <c r="G7880" s="144">
        <v>30.298059224399996</v>
      </c>
      <c r="H7880" t="str">
        <f>IF(VLOOKUP(A7880,'State Zip Codes'!$J$4:$K$19,2)="Y",IF(G7880&lt;='State Zip Codes'!$P$4,'State Zip Codes'!$P$3,IF(G7880&lt;='State Zip Codes'!$Q$4,'State Zip Codes'!$Q$3,IF(G7880&lt;='State Zip Codes'!$R$4,'State Zip Codes'!$R$3,IF(G7880&lt;='State Zip Codes'!$S$4,'State Zip Codes'!$S$3,IF(G7880&lt;='State Zip Codes'!$T$4,'State Zip Codes'!$T$3,"OUT OF TERRITORY"))))),'State Zip Codes'!$U$3)</f>
        <v>Zone 0</v>
      </c>
    </row>
    <row r="7881" spans="1:8" x14ac:dyDescent="0.25">
      <c r="A7881" t="s">
        <v>375</v>
      </c>
      <c r="B7881">
        <v>97026</v>
      </c>
      <c r="C7881" t="str">
        <f t="shared" si="123"/>
        <v>97026</v>
      </c>
      <c r="D7881" t="s">
        <v>361</v>
      </c>
      <c r="E7881" t="s">
        <v>811</v>
      </c>
      <c r="F7881" t="s">
        <v>5170</v>
      </c>
      <c r="G7881" s="144">
        <v>30.782728752599997</v>
      </c>
      <c r="H7881" t="str">
        <f>IF(VLOOKUP(A7881,'State Zip Codes'!$J$4:$K$19,2)="Y",IF(G7881&lt;='State Zip Codes'!$P$4,'State Zip Codes'!$P$3,IF(G7881&lt;='State Zip Codes'!$Q$4,'State Zip Codes'!$Q$3,IF(G7881&lt;='State Zip Codes'!$R$4,'State Zip Codes'!$R$3,IF(G7881&lt;='State Zip Codes'!$S$4,'State Zip Codes'!$S$3,IF(G7881&lt;='State Zip Codes'!$T$4,'State Zip Codes'!$T$3,"OUT OF TERRITORY"))))),'State Zip Codes'!$U$3)</f>
        <v>Zone 0</v>
      </c>
    </row>
    <row r="7882" spans="1:8" x14ac:dyDescent="0.25">
      <c r="A7882" t="s">
        <v>375</v>
      </c>
      <c r="B7882">
        <v>97111</v>
      </c>
      <c r="C7882" t="str">
        <f t="shared" si="123"/>
        <v>97111</v>
      </c>
      <c r="D7882" t="s">
        <v>361</v>
      </c>
      <c r="E7882" t="s">
        <v>5151</v>
      </c>
      <c r="F7882" t="s">
        <v>3782</v>
      </c>
      <c r="G7882" s="144">
        <v>30.981567533399996</v>
      </c>
      <c r="H7882" t="str">
        <f>IF(VLOOKUP(A7882,'State Zip Codes'!$J$4:$K$19,2)="Y",IF(G7882&lt;='State Zip Codes'!$P$4,'State Zip Codes'!$P$3,IF(G7882&lt;='State Zip Codes'!$Q$4,'State Zip Codes'!$Q$3,IF(G7882&lt;='State Zip Codes'!$R$4,'State Zip Codes'!$R$3,IF(G7882&lt;='State Zip Codes'!$S$4,'State Zip Codes'!$S$3,IF(G7882&lt;='State Zip Codes'!$T$4,'State Zip Codes'!$T$3,"OUT OF TERRITORY"))))),'State Zip Codes'!$U$3)</f>
        <v>Zone 0</v>
      </c>
    </row>
    <row r="7883" spans="1:8" x14ac:dyDescent="0.25">
      <c r="A7883" t="s">
        <v>375</v>
      </c>
      <c r="B7883">
        <v>97023</v>
      </c>
      <c r="C7883" t="str">
        <f t="shared" si="123"/>
        <v>97023</v>
      </c>
      <c r="D7883" t="s">
        <v>361</v>
      </c>
      <c r="E7883" t="s">
        <v>5136</v>
      </c>
      <c r="F7883" t="s">
        <v>5171</v>
      </c>
      <c r="G7883" s="144">
        <v>31.0374909405</v>
      </c>
      <c r="H7883" t="str">
        <f>IF(VLOOKUP(A7883,'State Zip Codes'!$J$4:$K$19,2)="Y",IF(G7883&lt;='State Zip Codes'!$P$4,'State Zip Codes'!$P$3,IF(G7883&lt;='State Zip Codes'!$Q$4,'State Zip Codes'!$Q$3,IF(G7883&lt;='State Zip Codes'!$R$4,'State Zip Codes'!$R$3,IF(G7883&lt;='State Zip Codes'!$S$4,'State Zip Codes'!$S$3,IF(G7883&lt;='State Zip Codes'!$T$4,'State Zip Codes'!$T$3,"OUT OF TERRITORY"))))),'State Zip Codes'!$U$3)</f>
        <v>Zone 0</v>
      </c>
    </row>
    <row r="7884" spans="1:8" x14ac:dyDescent="0.25">
      <c r="A7884" t="s">
        <v>375</v>
      </c>
      <c r="B7884">
        <v>97054</v>
      </c>
      <c r="C7884" t="str">
        <f t="shared" si="123"/>
        <v>97054</v>
      </c>
      <c r="D7884" t="s">
        <v>361</v>
      </c>
      <c r="E7884" t="s">
        <v>1005</v>
      </c>
      <c r="F7884" t="s">
        <v>5172</v>
      </c>
      <c r="G7884" s="144">
        <v>31.112055483299997</v>
      </c>
      <c r="H7884" t="str">
        <f>IF(VLOOKUP(A7884,'State Zip Codes'!$J$4:$K$19,2)="Y",IF(G7884&lt;='State Zip Codes'!$P$4,'State Zip Codes'!$P$3,IF(G7884&lt;='State Zip Codes'!$Q$4,'State Zip Codes'!$Q$3,IF(G7884&lt;='State Zip Codes'!$R$4,'State Zip Codes'!$R$3,IF(G7884&lt;='State Zip Codes'!$S$4,'State Zip Codes'!$S$3,IF(G7884&lt;='State Zip Codes'!$T$4,'State Zip Codes'!$T$3,"OUT OF TERRITORY"))))),'State Zip Codes'!$U$3)</f>
        <v>Zone 0</v>
      </c>
    </row>
    <row r="7885" spans="1:8" x14ac:dyDescent="0.25">
      <c r="A7885" t="s">
        <v>375</v>
      </c>
      <c r="B7885">
        <v>97148</v>
      </c>
      <c r="C7885" t="str">
        <f t="shared" si="123"/>
        <v>97148</v>
      </c>
      <c r="D7885" t="s">
        <v>361</v>
      </c>
      <c r="E7885" t="s">
        <v>5151</v>
      </c>
      <c r="F7885" t="s">
        <v>5151</v>
      </c>
      <c r="G7885" s="144">
        <v>31.149337754699999</v>
      </c>
      <c r="H7885" t="str">
        <f>IF(VLOOKUP(A7885,'State Zip Codes'!$J$4:$K$19,2)="Y",IF(G7885&lt;='State Zip Codes'!$P$4,'State Zip Codes'!$P$3,IF(G7885&lt;='State Zip Codes'!$Q$4,'State Zip Codes'!$Q$3,IF(G7885&lt;='State Zip Codes'!$R$4,'State Zip Codes'!$R$3,IF(G7885&lt;='State Zip Codes'!$S$4,'State Zip Codes'!$S$3,IF(G7885&lt;='State Zip Codes'!$T$4,'State Zip Codes'!$T$3,"OUT OF TERRITORY"))))),'State Zip Codes'!$U$3)</f>
        <v>Zone 0</v>
      </c>
    </row>
    <row r="7886" spans="1:8" x14ac:dyDescent="0.25">
      <c r="A7886" t="s">
        <v>375</v>
      </c>
      <c r="B7886">
        <v>97362</v>
      </c>
      <c r="C7886" t="str">
        <f t="shared" si="123"/>
        <v>97362</v>
      </c>
      <c r="D7886" t="s">
        <v>361</v>
      </c>
      <c r="E7886" t="s">
        <v>811</v>
      </c>
      <c r="F7886" t="s">
        <v>5173</v>
      </c>
      <c r="G7886" s="144">
        <v>31.702358113799999</v>
      </c>
      <c r="H7886" t="str">
        <f>IF(VLOOKUP(A7886,'State Zip Codes'!$J$4:$K$19,2)="Y",IF(G7886&lt;='State Zip Codes'!$P$4,'State Zip Codes'!$P$3,IF(G7886&lt;='State Zip Codes'!$Q$4,'State Zip Codes'!$Q$3,IF(G7886&lt;='State Zip Codes'!$R$4,'State Zip Codes'!$R$3,IF(G7886&lt;='State Zip Codes'!$S$4,'State Zip Codes'!$S$3,IF(G7886&lt;='State Zip Codes'!$T$4,'State Zip Codes'!$T$3,"OUT OF TERRITORY"))))),'State Zip Codes'!$U$3)</f>
        <v>Zone 0</v>
      </c>
    </row>
    <row r="7887" spans="1:8" x14ac:dyDescent="0.25">
      <c r="A7887" t="s">
        <v>375</v>
      </c>
      <c r="B7887">
        <v>97038</v>
      </c>
      <c r="C7887" t="str">
        <f t="shared" si="123"/>
        <v>97038</v>
      </c>
      <c r="D7887" t="s">
        <v>361</v>
      </c>
      <c r="E7887" t="s">
        <v>5136</v>
      </c>
      <c r="F7887" t="s">
        <v>5174</v>
      </c>
      <c r="G7887" s="144">
        <v>34.672512401999995</v>
      </c>
      <c r="H7887" t="str">
        <f>IF(VLOOKUP(A7887,'State Zip Codes'!$J$4:$K$19,2)="Y",IF(G7887&lt;='State Zip Codes'!$P$4,'State Zip Codes'!$P$3,IF(G7887&lt;='State Zip Codes'!$Q$4,'State Zip Codes'!$Q$3,IF(G7887&lt;='State Zip Codes'!$R$4,'State Zip Codes'!$R$3,IF(G7887&lt;='State Zip Codes'!$S$4,'State Zip Codes'!$S$3,IF(G7887&lt;='State Zip Codes'!$T$4,'State Zip Codes'!$T$3,"OUT OF TERRITORY"))))),'State Zip Codes'!$U$3)</f>
        <v>Zone 0</v>
      </c>
    </row>
    <row r="7888" spans="1:8" x14ac:dyDescent="0.25">
      <c r="A7888" t="s">
        <v>375</v>
      </c>
      <c r="B7888">
        <v>97144</v>
      </c>
      <c r="C7888" t="str">
        <f t="shared" si="123"/>
        <v>97144</v>
      </c>
      <c r="D7888" t="s">
        <v>361</v>
      </c>
      <c r="E7888" t="s">
        <v>510</v>
      </c>
      <c r="F7888" t="s">
        <v>5175</v>
      </c>
      <c r="G7888" s="144">
        <v>34.945915725600003</v>
      </c>
      <c r="H7888" t="str">
        <f>IF(VLOOKUP(A7888,'State Zip Codes'!$J$4:$K$19,2)="Y",IF(G7888&lt;='State Zip Codes'!$P$4,'State Zip Codes'!$P$3,IF(G7888&lt;='State Zip Codes'!$Q$4,'State Zip Codes'!$Q$3,IF(G7888&lt;='State Zip Codes'!$R$4,'State Zip Codes'!$R$3,IF(G7888&lt;='State Zip Codes'!$S$4,'State Zip Codes'!$S$3,IF(G7888&lt;='State Zip Codes'!$T$4,'State Zip Codes'!$T$3,"OUT OF TERRITORY"))))),'State Zip Codes'!$U$3)</f>
        <v>Zone 0</v>
      </c>
    </row>
    <row r="7889" spans="1:8" x14ac:dyDescent="0.25">
      <c r="A7889" t="s">
        <v>375</v>
      </c>
      <c r="B7889">
        <v>97064</v>
      </c>
      <c r="C7889" t="str">
        <f t="shared" si="123"/>
        <v>97064</v>
      </c>
      <c r="D7889" t="s">
        <v>361</v>
      </c>
      <c r="E7889" t="s">
        <v>1005</v>
      </c>
      <c r="F7889" t="s">
        <v>5176</v>
      </c>
      <c r="G7889" s="144">
        <v>35.0204802684</v>
      </c>
      <c r="H7889" t="str">
        <f>IF(VLOOKUP(A7889,'State Zip Codes'!$J$4:$K$19,2)="Y",IF(G7889&lt;='State Zip Codes'!$P$4,'State Zip Codes'!$P$3,IF(G7889&lt;='State Zip Codes'!$Q$4,'State Zip Codes'!$Q$3,IF(G7889&lt;='State Zip Codes'!$R$4,'State Zip Codes'!$R$3,IF(G7889&lt;='State Zip Codes'!$S$4,'State Zip Codes'!$S$3,IF(G7889&lt;='State Zip Codes'!$T$4,'State Zip Codes'!$T$3,"OUT OF TERRITORY"))))),'State Zip Codes'!$U$3)</f>
        <v>Zone 0</v>
      </c>
    </row>
    <row r="7890" spans="1:8" x14ac:dyDescent="0.25">
      <c r="A7890" t="s">
        <v>375</v>
      </c>
      <c r="B7890">
        <v>97011</v>
      </c>
      <c r="C7890" t="str">
        <f t="shared" si="123"/>
        <v>97011</v>
      </c>
      <c r="D7890" t="s">
        <v>361</v>
      </c>
      <c r="E7890" t="s">
        <v>5136</v>
      </c>
      <c r="F7890" t="s">
        <v>5177</v>
      </c>
      <c r="G7890" s="144">
        <v>35.337379575299998</v>
      </c>
      <c r="H7890" t="str">
        <f>IF(VLOOKUP(A7890,'State Zip Codes'!$J$4:$K$19,2)="Y",IF(G7890&lt;='State Zip Codes'!$P$4,'State Zip Codes'!$P$3,IF(G7890&lt;='State Zip Codes'!$Q$4,'State Zip Codes'!$Q$3,IF(G7890&lt;='State Zip Codes'!$R$4,'State Zip Codes'!$R$3,IF(G7890&lt;='State Zip Codes'!$S$4,'State Zip Codes'!$S$3,IF(G7890&lt;='State Zip Codes'!$T$4,'State Zip Codes'!$T$3,"OUT OF TERRITORY"))))),'State Zip Codes'!$U$3)</f>
        <v>Zone 0</v>
      </c>
    </row>
    <row r="7891" spans="1:8" x14ac:dyDescent="0.25">
      <c r="A7891" t="s">
        <v>375</v>
      </c>
      <c r="B7891">
        <v>97305</v>
      </c>
      <c r="C7891" t="str">
        <f t="shared" si="123"/>
        <v>97305</v>
      </c>
      <c r="D7891" t="s">
        <v>361</v>
      </c>
      <c r="E7891" t="s">
        <v>811</v>
      </c>
      <c r="F7891" t="s">
        <v>2285</v>
      </c>
      <c r="G7891" s="144">
        <v>36.275650072200001</v>
      </c>
      <c r="H7891" t="str">
        <f>IF(VLOOKUP(A7891,'State Zip Codes'!$J$4:$K$19,2)="Y",IF(G7891&lt;='State Zip Codes'!$P$4,'State Zip Codes'!$P$3,IF(G7891&lt;='State Zip Codes'!$Q$4,'State Zip Codes'!$Q$3,IF(G7891&lt;='State Zip Codes'!$R$4,'State Zip Codes'!$R$3,IF(G7891&lt;='State Zip Codes'!$S$4,'State Zip Codes'!$S$3,IF(G7891&lt;='State Zip Codes'!$T$4,'State Zip Codes'!$T$3,"OUT OF TERRITORY"))))),'State Zip Codes'!$U$3)</f>
        <v>Zone 0</v>
      </c>
    </row>
    <row r="7892" spans="1:8" x14ac:dyDescent="0.25">
      <c r="A7892" t="s">
        <v>375</v>
      </c>
      <c r="B7892">
        <v>97128</v>
      </c>
      <c r="C7892" t="str">
        <f t="shared" si="123"/>
        <v>97128</v>
      </c>
      <c r="D7892" t="s">
        <v>361</v>
      </c>
      <c r="E7892" t="s">
        <v>5151</v>
      </c>
      <c r="F7892" t="s">
        <v>5180</v>
      </c>
      <c r="G7892" s="144">
        <v>36.897021262199999</v>
      </c>
      <c r="H7892" t="str">
        <f>IF(VLOOKUP(A7892,'State Zip Codes'!$J$4:$K$19,2)="Y",IF(G7892&lt;='State Zip Codes'!$P$4,'State Zip Codes'!$P$3,IF(G7892&lt;='State Zip Codes'!$Q$4,'State Zip Codes'!$Q$3,IF(G7892&lt;='State Zip Codes'!$R$4,'State Zip Codes'!$R$3,IF(G7892&lt;='State Zip Codes'!$S$4,'State Zip Codes'!$S$3,IF(G7892&lt;='State Zip Codes'!$T$4,'State Zip Codes'!$T$3,"OUT OF TERRITORY"))))),'State Zip Codes'!$U$3)</f>
        <v>Zone 0</v>
      </c>
    </row>
    <row r="7893" spans="1:8" x14ac:dyDescent="0.25">
      <c r="A7893" t="s">
        <v>375</v>
      </c>
      <c r="B7893">
        <v>97375</v>
      </c>
      <c r="C7893" t="str">
        <f t="shared" si="123"/>
        <v>97375</v>
      </c>
      <c r="D7893" t="s">
        <v>361</v>
      </c>
      <c r="E7893" t="s">
        <v>811</v>
      </c>
      <c r="F7893" t="s">
        <v>5181</v>
      </c>
      <c r="G7893" s="144">
        <v>37.462469045100001</v>
      </c>
      <c r="H7893" t="str">
        <f>IF(VLOOKUP(A7893,'State Zip Codes'!$J$4:$K$19,2)="Y",IF(G7893&lt;='State Zip Codes'!$P$4,'State Zip Codes'!$P$3,IF(G7893&lt;='State Zip Codes'!$Q$4,'State Zip Codes'!$Q$3,IF(G7893&lt;='State Zip Codes'!$R$4,'State Zip Codes'!$R$3,IF(G7893&lt;='State Zip Codes'!$S$4,'State Zip Codes'!$S$3,IF(G7893&lt;='State Zip Codes'!$T$4,'State Zip Codes'!$T$3,"OUT OF TERRITORY"))))),'State Zip Codes'!$U$3)</f>
        <v>Zone 0</v>
      </c>
    </row>
    <row r="7894" spans="1:8" x14ac:dyDescent="0.25">
      <c r="A7894" t="s">
        <v>375</v>
      </c>
      <c r="B7894">
        <v>97303</v>
      </c>
      <c r="C7894" t="str">
        <f t="shared" si="123"/>
        <v>97303</v>
      </c>
      <c r="D7894" t="s">
        <v>361</v>
      </c>
      <c r="E7894" t="s">
        <v>811</v>
      </c>
      <c r="F7894" t="s">
        <v>2285</v>
      </c>
      <c r="G7894" s="144">
        <v>38.003061980399998</v>
      </c>
      <c r="H7894" t="str">
        <f>IF(VLOOKUP(A7894,'State Zip Codes'!$J$4:$K$19,2)="Y",IF(G7894&lt;='State Zip Codes'!$P$4,'State Zip Codes'!$P$3,IF(G7894&lt;='State Zip Codes'!$Q$4,'State Zip Codes'!$Q$3,IF(G7894&lt;='State Zip Codes'!$R$4,'State Zip Codes'!$R$3,IF(G7894&lt;='State Zip Codes'!$S$4,'State Zip Codes'!$S$3,IF(G7894&lt;='State Zip Codes'!$T$4,'State Zip Codes'!$T$3,"OUT OF TERRITORY"))))),'State Zip Codes'!$U$3)</f>
        <v>Zone 0</v>
      </c>
    </row>
    <row r="7895" spans="1:8" x14ac:dyDescent="0.25">
      <c r="A7895" t="s">
        <v>375</v>
      </c>
      <c r="B7895">
        <v>97048</v>
      </c>
      <c r="C7895" t="str">
        <f t="shared" si="123"/>
        <v>97048</v>
      </c>
      <c r="D7895" t="s">
        <v>361</v>
      </c>
      <c r="E7895" t="s">
        <v>1005</v>
      </c>
      <c r="F7895" t="s">
        <v>5183</v>
      </c>
      <c r="G7895" s="144">
        <v>39.506780260199996</v>
      </c>
      <c r="H7895" t="str">
        <f>IF(VLOOKUP(A7895,'State Zip Codes'!$J$4:$K$19,2)="Y",IF(G7895&lt;='State Zip Codes'!$P$4,'State Zip Codes'!$P$3,IF(G7895&lt;='State Zip Codes'!$Q$4,'State Zip Codes'!$Q$3,IF(G7895&lt;='State Zip Codes'!$R$4,'State Zip Codes'!$R$3,IF(G7895&lt;='State Zip Codes'!$S$4,'State Zip Codes'!$S$3,IF(G7895&lt;='State Zip Codes'!$T$4,'State Zip Codes'!$T$3,"OUT OF TERRITORY"))))),'State Zip Codes'!$U$3)</f>
        <v>Zone 0</v>
      </c>
    </row>
    <row r="7896" spans="1:8" x14ac:dyDescent="0.25">
      <c r="A7896" t="s">
        <v>375</v>
      </c>
      <c r="B7896">
        <v>97101</v>
      </c>
      <c r="C7896" t="str">
        <f t="shared" si="123"/>
        <v>97101</v>
      </c>
      <c r="D7896" t="s">
        <v>361</v>
      </c>
      <c r="E7896" t="s">
        <v>5151</v>
      </c>
      <c r="F7896" t="s">
        <v>5184</v>
      </c>
      <c r="G7896" s="144">
        <v>39.655909345799998</v>
      </c>
      <c r="H7896" t="str">
        <f>IF(VLOOKUP(A7896,'State Zip Codes'!$J$4:$K$19,2)="Y",IF(G7896&lt;='State Zip Codes'!$P$4,'State Zip Codes'!$P$3,IF(G7896&lt;='State Zip Codes'!$Q$4,'State Zip Codes'!$Q$3,IF(G7896&lt;='State Zip Codes'!$R$4,'State Zip Codes'!$R$3,IF(G7896&lt;='State Zip Codes'!$S$4,'State Zip Codes'!$S$3,IF(G7896&lt;='State Zip Codes'!$T$4,'State Zip Codes'!$T$3,"OUT OF TERRITORY"))))),'State Zip Codes'!$U$3)</f>
        <v>Zone 0</v>
      </c>
    </row>
    <row r="7897" spans="1:8" x14ac:dyDescent="0.25">
      <c r="A7897" t="s">
        <v>375</v>
      </c>
      <c r="B7897">
        <v>97381</v>
      </c>
      <c r="C7897" t="str">
        <f t="shared" si="123"/>
        <v>97381</v>
      </c>
      <c r="D7897" t="s">
        <v>361</v>
      </c>
      <c r="E7897" t="s">
        <v>811</v>
      </c>
      <c r="F7897" t="s">
        <v>5185</v>
      </c>
      <c r="G7897" s="144">
        <v>39.718046464799997</v>
      </c>
      <c r="H7897" t="str">
        <f>IF(VLOOKUP(A7897,'State Zip Codes'!$J$4:$K$19,2)="Y",IF(G7897&lt;='State Zip Codes'!$P$4,'State Zip Codes'!$P$3,IF(G7897&lt;='State Zip Codes'!$Q$4,'State Zip Codes'!$Q$3,IF(G7897&lt;='State Zip Codes'!$R$4,'State Zip Codes'!$R$3,IF(G7897&lt;='State Zip Codes'!$S$4,'State Zip Codes'!$S$3,IF(G7897&lt;='State Zip Codes'!$T$4,'State Zip Codes'!$T$3,"OUT OF TERRITORY"))))),'State Zip Codes'!$U$3)</f>
        <v>Zone 0</v>
      </c>
    </row>
    <row r="7898" spans="1:8" x14ac:dyDescent="0.25">
      <c r="A7898" t="s">
        <v>375</v>
      </c>
      <c r="B7898">
        <v>97304</v>
      </c>
      <c r="C7898" t="str">
        <f t="shared" si="123"/>
        <v>97304</v>
      </c>
      <c r="D7898" t="s">
        <v>361</v>
      </c>
      <c r="E7898" t="s">
        <v>763</v>
      </c>
      <c r="F7898" t="s">
        <v>2285</v>
      </c>
      <c r="G7898" s="144">
        <v>39.823679567100001</v>
      </c>
      <c r="H7898" t="str">
        <f>IF(VLOOKUP(A7898,'State Zip Codes'!$J$4:$K$19,2)="Y",IF(G7898&lt;='State Zip Codes'!$P$4,'State Zip Codes'!$P$3,IF(G7898&lt;='State Zip Codes'!$Q$4,'State Zip Codes'!$Q$3,IF(G7898&lt;='State Zip Codes'!$R$4,'State Zip Codes'!$R$3,IF(G7898&lt;='State Zip Codes'!$S$4,'State Zip Codes'!$S$3,IF(G7898&lt;='State Zip Codes'!$T$4,'State Zip Codes'!$T$3,"OUT OF TERRITORY"))))),'State Zip Codes'!$U$3)</f>
        <v>Zone 0</v>
      </c>
    </row>
    <row r="7899" spans="1:8" x14ac:dyDescent="0.25">
      <c r="A7899" t="s">
        <v>375</v>
      </c>
      <c r="B7899">
        <v>97049</v>
      </c>
      <c r="C7899" t="str">
        <f t="shared" si="123"/>
        <v>97049</v>
      </c>
      <c r="D7899" t="s">
        <v>361</v>
      </c>
      <c r="E7899" t="s">
        <v>5136</v>
      </c>
      <c r="F7899" t="s">
        <v>5186</v>
      </c>
      <c r="G7899" s="144">
        <v>40.103296602600004</v>
      </c>
      <c r="H7899" t="str">
        <f>IF(VLOOKUP(A7899,'State Zip Codes'!$J$4:$K$19,2)="Y",IF(G7899&lt;='State Zip Codes'!$P$4,'State Zip Codes'!$P$3,IF(G7899&lt;='State Zip Codes'!$Q$4,'State Zip Codes'!$Q$3,IF(G7899&lt;='State Zip Codes'!$R$4,'State Zip Codes'!$R$3,IF(G7899&lt;='State Zip Codes'!$S$4,'State Zip Codes'!$S$3,IF(G7899&lt;='State Zip Codes'!$T$4,'State Zip Codes'!$T$3,"OUT OF TERRITORY"))))),'State Zip Codes'!$U$3)</f>
        <v>Zone 0</v>
      </c>
    </row>
    <row r="7900" spans="1:8" x14ac:dyDescent="0.25">
      <c r="A7900" t="s">
        <v>375</v>
      </c>
      <c r="B7900">
        <v>97067</v>
      </c>
      <c r="C7900" t="str">
        <f t="shared" si="123"/>
        <v>97067</v>
      </c>
      <c r="D7900" t="s">
        <v>361</v>
      </c>
      <c r="E7900" t="s">
        <v>5136</v>
      </c>
      <c r="F7900" t="s">
        <v>5187</v>
      </c>
      <c r="G7900" s="144">
        <v>40.128151450199994</v>
      </c>
      <c r="H7900" t="str">
        <f>IF(VLOOKUP(A7900,'State Zip Codes'!$J$4:$K$19,2)="Y",IF(G7900&lt;='State Zip Codes'!$P$4,'State Zip Codes'!$P$3,IF(G7900&lt;='State Zip Codes'!$Q$4,'State Zip Codes'!$Q$3,IF(G7900&lt;='State Zip Codes'!$R$4,'State Zip Codes'!$R$3,IF(G7900&lt;='State Zip Codes'!$S$4,'State Zip Codes'!$S$3,IF(G7900&lt;='State Zip Codes'!$T$4,'State Zip Codes'!$T$3,"OUT OF TERRITORY"))))),'State Zip Codes'!$U$3)</f>
        <v>Zone 0</v>
      </c>
    </row>
    <row r="7901" spans="1:8" x14ac:dyDescent="0.25">
      <c r="A7901" t="s">
        <v>375</v>
      </c>
      <c r="B7901">
        <v>97014</v>
      </c>
      <c r="C7901" t="str">
        <f t="shared" si="123"/>
        <v>97014</v>
      </c>
      <c r="D7901" t="s">
        <v>361</v>
      </c>
      <c r="E7901" t="s">
        <v>5188</v>
      </c>
      <c r="F7901" t="s">
        <v>5189</v>
      </c>
      <c r="G7901" s="144">
        <v>40.712240368799996</v>
      </c>
      <c r="H7901" t="str">
        <f>IF(VLOOKUP(A7901,'State Zip Codes'!$J$4:$K$19,2)="Y",IF(G7901&lt;='State Zip Codes'!$P$4,'State Zip Codes'!$P$3,IF(G7901&lt;='State Zip Codes'!$Q$4,'State Zip Codes'!$Q$3,IF(G7901&lt;='State Zip Codes'!$R$4,'State Zip Codes'!$R$3,IF(G7901&lt;='State Zip Codes'!$S$4,'State Zip Codes'!$S$3,IF(G7901&lt;='State Zip Codes'!$T$4,'State Zip Codes'!$T$3,"OUT OF TERRITORY"))))),'State Zip Codes'!$U$3)</f>
        <v>Zone 0</v>
      </c>
    </row>
    <row r="7902" spans="1:8" x14ac:dyDescent="0.25">
      <c r="A7902" t="s">
        <v>375</v>
      </c>
      <c r="B7902">
        <v>97301</v>
      </c>
      <c r="C7902" t="str">
        <f t="shared" si="123"/>
        <v>97301</v>
      </c>
      <c r="D7902" t="s">
        <v>361</v>
      </c>
      <c r="E7902" t="s">
        <v>811</v>
      </c>
      <c r="F7902" t="s">
        <v>2285</v>
      </c>
      <c r="G7902" s="144">
        <v>41.961196460699995</v>
      </c>
      <c r="H7902" t="str">
        <f>IF(VLOOKUP(A7902,'State Zip Codes'!$J$4:$K$19,2)="Y",IF(G7902&lt;='State Zip Codes'!$P$4,'State Zip Codes'!$P$3,IF(G7902&lt;='State Zip Codes'!$Q$4,'State Zip Codes'!$Q$3,IF(G7902&lt;='State Zip Codes'!$R$4,'State Zip Codes'!$R$3,IF(G7902&lt;='State Zip Codes'!$S$4,'State Zip Codes'!$S$3,IF(G7902&lt;='State Zip Codes'!$T$4,'State Zip Codes'!$T$3,"OUT OF TERRITORY"))))),'State Zip Codes'!$U$3)</f>
        <v>Zone 0</v>
      </c>
    </row>
    <row r="7903" spans="1:8" x14ac:dyDescent="0.25">
      <c r="A7903" t="s">
        <v>375</v>
      </c>
      <c r="B7903">
        <v>97311</v>
      </c>
      <c r="C7903" t="str">
        <f t="shared" si="123"/>
        <v>97311</v>
      </c>
      <c r="D7903" t="s">
        <v>361</v>
      </c>
      <c r="E7903" t="s">
        <v>811</v>
      </c>
      <c r="F7903" t="s">
        <v>2285</v>
      </c>
      <c r="G7903" s="144">
        <v>43.53947928329999</v>
      </c>
      <c r="H7903" t="str">
        <f>IF(VLOOKUP(A7903,'State Zip Codes'!$J$4:$K$19,2)="Y",IF(G7903&lt;='State Zip Codes'!$P$4,'State Zip Codes'!$P$3,IF(G7903&lt;='State Zip Codes'!$Q$4,'State Zip Codes'!$Q$3,IF(G7903&lt;='State Zip Codes'!$R$4,'State Zip Codes'!$R$3,IF(G7903&lt;='State Zip Codes'!$S$4,'State Zip Codes'!$S$3,IF(G7903&lt;='State Zip Codes'!$T$4,'State Zip Codes'!$T$3,"OUT OF TERRITORY"))))),'State Zip Codes'!$U$3)</f>
        <v>Zone 0</v>
      </c>
    </row>
    <row r="7904" spans="1:8" x14ac:dyDescent="0.25">
      <c r="A7904" t="s">
        <v>375</v>
      </c>
      <c r="B7904">
        <v>97312</v>
      </c>
      <c r="C7904" t="str">
        <f t="shared" si="123"/>
        <v>97312</v>
      </c>
      <c r="D7904" t="s">
        <v>361</v>
      </c>
      <c r="E7904" t="s">
        <v>811</v>
      </c>
      <c r="F7904" t="s">
        <v>2285</v>
      </c>
      <c r="G7904" s="144">
        <v>43.53947928329999</v>
      </c>
      <c r="H7904" t="str">
        <f>IF(VLOOKUP(A7904,'State Zip Codes'!$J$4:$K$19,2)="Y",IF(G7904&lt;='State Zip Codes'!$P$4,'State Zip Codes'!$P$3,IF(G7904&lt;='State Zip Codes'!$Q$4,'State Zip Codes'!$Q$3,IF(G7904&lt;='State Zip Codes'!$R$4,'State Zip Codes'!$R$3,IF(G7904&lt;='State Zip Codes'!$S$4,'State Zip Codes'!$S$3,IF(G7904&lt;='State Zip Codes'!$T$4,'State Zip Codes'!$T$3,"OUT OF TERRITORY"))))),'State Zip Codes'!$U$3)</f>
        <v>Zone 0</v>
      </c>
    </row>
    <row r="7905" spans="1:8" x14ac:dyDescent="0.25">
      <c r="A7905" t="s">
        <v>375</v>
      </c>
      <c r="B7905">
        <v>97314</v>
      </c>
      <c r="C7905" t="str">
        <f t="shared" si="123"/>
        <v>97314</v>
      </c>
      <c r="D7905" t="s">
        <v>361</v>
      </c>
      <c r="E7905" t="s">
        <v>811</v>
      </c>
      <c r="F7905" t="s">
        <v>2285</v>
      </c>
      <c r="G7905" s="144">
        <v>43.53947928329999</v>
      </c>
      <c r="H7905" t="str">
        <f>IF(VLOOKUP(A7905,'State Zip Codes'!$J$4:$K$19,2)="Y",IF(G7905&lt;='State Zip Codes'!$P$4,'State Zip Codes'!$P$3,IF(G7905&lt;='State Zip Codes'!$Q$4,'State Zip Codes'!$Q$3,IF(G7905&lt;='State Zip Codes'!$R$4,'State Zip Codes'!$R$3,IF(G7905&lt;='State Zip Codes'!$S$4,'State Zip Codes'!$S$3,IF(G7905&lt;='State Zip Codes'!$T$4,'State Zip Codes'!$T$3,"OUT OF TERRITORY"))))),'State Zip Codes'!$U$3)</f>
        <v>Zone 0</v>
      </c>
    </row>
    <row r="7906" spans="1:8" x14ac:dyDescent="0.25">
      <c r="A7906" t="s">
        <v>375</v>
      </c>
      <c r="B7906">
        <v>97310</v>
      </c>
      <c r="C7906" t="str">
        <f t="shared" si="123"/>
        <v>97310</v>
      </c>
      <c r="D7906" t="s">
        <v>361</v>
      </c>
      <c r="E7906" t="s">
        <v>811</v>
      </c>
      <c r="F7906" t="s">
        <v>2285</v>
      </c>
      <c r="G7906" s="144">
        <v>43.701035792699997</v>
      </c>
      <c r="H7906" t="str">
        <f>IF(VLOOKUP(A7906,'State Zip Codes'!$J$4:$K$19,2)="Y",IF(G7906&lt;='State Zip Codes'!$P$4,'State Zip Codes'!$P$3,IF(G7906&lt;='State Zip Codes'!$Q$4,'State Zip Codes'!$Q$3,IF(G7906&lt;='State Zip Codes'!$R$4,'State Zip Codes'!$R$3,IF(G7906&lt;='State Zip Codes'!$S$4,'State Zip Codes'!$S$3,IF(G7906&lt;='State Zip Codes'!$T$4,'State Zip Codes'!$T$3,"OUT OF TERRITORY"))))),'State Zip Codes'!$U$3)</f>
        <v>Zone 0</v>
      </c>
    </row>
    <row r="7907" spans="1:8" x14ac:dyDescent="0.25">
      <c r="A7907" t="s">
        <v>375</v>
      </c>
      <c r="B7907">
        <v>97317</v>
      </c>
      <c r="C7907" t="str">
        <f t="shared" si="123"/>
        <v>97317</v>
      </c>
      <c r="D7907" t="s">
        <v>361</v>
      </c>
      <c r="E7907" t="s">
        <v>811</v>
      </c>
      <c r="F7907" t="s">
        <v>2285</v>
      </c>
      <c r="G7907" s="144">
        <v>44.210560168500002</v>
      </c>
      <c r="H7907" t="str">
        <f>IF(VLOOKUP(A7907,'State Zip Codes'!$J$4:$K$19,2)="Y",IF(G7907&lt;='State Zip Codes'!$P$4,'State Zip Codes'!$P$3,IF(G7907&lt;='State Zip Codes'!$Q$4,'State Zip Codes'!$Q$3,IF(G7907&lt;='State Zip Codes'!$R$4,'State Zip Codes'!$R$3,IF(G7907&lt;='State Zip Codes'!$S$4,'State Zip Codes'!$S$3,IF(G7907&lt;='State Zip Codes'!$T$4,'State Zip Codes'!$T$3,"OUT OF TERRITORY"))))),'State Zip Codes'!$U$3)</f>
        <v>Zone 0</v>
      </c>
    </row>
    <row r="7908" spans="1:8" x14ac:dyDescent="0.25">
      <c r="A7908" t="s">
        <v>375</v>
      </c>
      <c r="B7908">
        <v>97371</v>
      </c>
      <c r="C7908" t="str">
        <f t="shared" si="123"/>
        <v>97371</v>
      </c>
      <c r="D7908" t="s">
        <v>361</v>
      </c>
      <c r="E7908" t="s">
        <v>763</v>
      </c>
      <c r="F7908" t="s">
        <v>5194</v>
      </c>
      <c r="G7908" s="144">
        <v>44.365902966</v>
      </c>
      <c r="H7908" t="str">
        <f>IF(VLOOKUP(A7908,'State Zip Codes'!$J$4:$K$19,2)="Y",IF(G7908&lt;='State Zip Codes'!$P$4,'State Zip Codes'!$P$3,IF(G7908&lt;='State Zip Codes'!$Q$4,'State Zip Codes'!$Q$3,IF(G7908&lt;='State Zip Codes'!$R$4,'State Zip Codes'!$R$3,IF(G7908&lt;='State Zip Codes'!$S$4,'State Zip Codes'!$S$3,IF(G7908&lt;='State Zip Codes'!$T$4,'State Zip Codes'!$T$3,"OUT OF TERRITORY"))))),'State Zip Codes'!$U$3)</f>
        <v>Zone 0</v>
      </c>
    </row>
    <row r="7909" spans="1:8" x14ac:dyDescent="0.25">
      <c r="A7909" t="s">
        <v>375</v>
      </c>
      <c r="B7909">
        <v>97028</v>
      </c>
      <c r="C7909" t="str">
        <f t="shared" si="123"/>
        <v>97028</v>
      </c>
      <c r="D7909" t="s">
        <v>361</v>
      </c>
      <c r="E7909" t="s">
        <v>5136</v>
      </c>
      <c r="F7909" t="s">
        <v>5195</v>
      </c>
      <c r="G7909" s="144">
        <v>45.434661412799997</v>
      </c>
      <c r="H7909" t="str">
        <f>IF(VLOOKUP(A7909,'State Zip Codes'!$J$4:$K$19,2)="Y",IF(G7909&lt;='State Zip Codes'!$P$4,'State Zip Codes'!$P$3,IF(G7909&lt;='State Zip Codes'!$Q$4,'State Zip Codes'!$Q$3,IF(G7909&lt;='State Zip Codes'!$R$4,'State Zip Codes'!$R$3,IF(G7909&lt;='State Zip Codes'!$S$4,'State Zip Codes'!$S$3,IF(G7909&lt;='State Zip Codes'!$T$4,'State Zip Codes'!$T$3,"OUT OF TERRITORY"))))),'State Zip Codes'!$U$3)</f>
        <v>Zone 0</v>
      </c>
    </row>
    <row r="7910" spans="1:8" x14ac:dyDescent="0.25">
      <c r="A7910" t="s">
        <v>375</v>
      </c>
      <c r="B7910">
        <v>97385</v>
      </c>
      <c r="C7910" t="str">
        <f t="shared" si="123"/>
        <v>97385</v>
      </c>
      <c r="D7910" t="s">
        <v>361</v>
      </c>
      <c r="E7910" t="s">
        <v>811</v>
      </c>
      <c r="F7910" t="s">
        <v>5196</v>
      </c>
      <c r="G7910" s="144">
        <v>45.440875124699993</v>
      </c>
      <c r="H7910" t="str">
        <f>IF(VLOOKUP(A7910,'State Zip Codes'!$J$4:$K$19,2)="Y",IF(G7910&lt;='State Zip Codes'!$P$4,'State Zip Codes'!$P$3,IF(G7910&lt;='State Zip Codes'!$Q$4,'State Zip Codes'!$Q$3,IF(G7910&lt;='State Zip Codes'!$R$4,'State Zip Codes'!$R$3,IF(G7910&lt;='State Zip Codes'!$S$4,'State Zip Codes'!$S$3,IF(G7910&lt;='State Zip Codes'!$T$4,'State Zip Codes'!$T$3,"OUT OF TERRITORY"))))),'State Zip Codes'!$U$3)</f>
        <v>Zone 0</v>
      </c>
    </row>
    <row r="7911" spans="1:8" x14ac:dyDescent="0.25">
      <c r="A7911" t="s">
        <v>375</v>
      </c>
      <c r="B7911">
        <v>97378</v>
      </c>
      <c r="C7911" t="str">
        <f t="shared" si="123"/>
        <v>97378</v>
      </c>
      <c r="D7911" t="s">
        <v>361</v>
      </c>
      <c r="E7911" t="s">
        <v>5151</v>
      </c>
      <c r="F7911" t="s">
        <v>1645</v>
      </c>
      <c r="G7911" s="144">
        <v>46.285939943099997</v>
      </c>
      <c r="H7911" t="str">
        <f>IF(VLOOKUP(A7911,'State Zip Codes'!$J$4:$K$19,2)="Y",IF(G7911&lt;='State Zip Codes'!$P$4,'State Zip Codes'!$P$3,IF(G7911&lt;='State Zip Codes'!$Q$4,'State Zip Codes'!$Q$3,IF(G7911&lt;='State Zip Codes'!$R$4,'State Zip Codes'!$R$3,IF(G7911&lt;='State Zip Codes'!$S$4,'State Zip Codes'!$S$3,IF(G7911&lt;='State Zip Codes'!$T$4,'State Zip Codes'!$T$3,"OUT OF TERRITORY"))))),'State Zip Codes'!$U$3)</f>
        <v>Zone 0</v>
      </c>
    </row>
    <row r="7912" spans="1:8" x14ac:dyDescent="0.25">
      <c r="A7912" t="s">
        <v>375</v>
      </c>
      <c r="B7912">
        <v>97302</v>
      </c>
      <c r="C7912" t="str">
        <f t="shared" si="123"/>
        <v>97302</v>
      </c>
      <c r="D7912" t="s">
        <v>361</v>
      </c>
      <c r="E7912" t="s">
        <v>811</v>
      </c>
      <c r="F7912" t="s">
        <v>2285</v>
      </c>
      <c r="G7912" s="144">
        <v>46.708472352299999</v>
      </c>
      <c r="H7912" t="str">
        <f>IF(VLOOKUP(A7912,'State Zip Codes'!$J$4:$K$19,2)="Y",IF(G7912&lt;='State Zip Codes'!$P$4,'State Zip Codes'!$P$3,IF(G7912&lt;='State Zip Codes'!$Q$4,'State Zip Codes'!$Q$3,IF(G7912&lt;='State Zip Codes'!$R$4,'State Zip Codes'!$R$3,IF(G7912&lt;='State Zip Codes'!$S$4,'State Zip Codes'!$S$3,IF(G7912&lt;='State Zip Codes'!$T$4,'State Zip Codes'!$T$3,"OUT OF TERRITORY"))))),'State Zip Codes'!$U$3)</f>
        <v>Zone 0</v>
      </c>
    </row>
    <row r="7913" spans="1:8" x14ac:dyDescent="0.25">
      <c r="A7913" t="s">
        <v>375</v>
      </c>
      <c r="B7913">
        <v>97141</v>
      </c>
      <c r="C7913" t="str">
        <f t="shared" si="123"/>
        <v>97141</v>
      </c>
      <c r="D7913" t="s">
        <v>361</v>
      </c>
      <c r="E7913" t="s">
        <v>5197</v>
      </c>
      <c r="F7913" t="s">
        <v>5197</v>
      </c>
      <c r="G7913" s="144">
        <v>46.863815149799997</v>
      </c>
      <c r="H7913" t="str">
        <f>IF(VLOOKUP(A7913,'State Zip Codes'!$J$4:$K$19,2)="Y",IF(G7913&lt;='State Zip Codes'!$P$4,'State Zip Codes'!$P$3,IF(G7913&lt;='State Zip Codes'!$Q$4,'State Zip Codes'!$Q$3,IF(G7913&lt;='State Zip Codes'!$R$4,'State Zip Codes'!$R$3,IF(G7913&lt;='State Zip Codes'!$S$4,'State Zip Codes'!$S$3,IF(G7913&lt;='State Zip Codes'!$T$4,'State Zip Codes'!$T$3,"OUT OF TERRITORY"))))),'State Zip Codes'!$U$3)</f>
        <v>Zone 0</v>
      </c>
    </row>
    <row r="7914" spans="1:8" x14ac:dyDescent="0.25">
      <c r="A7914" t="s">
        <v>375</v>
      </c>
      <c r="B7914">
        <v>97031</v>
      </c>
      <c r="C7914" t="str">
        <f t="shared" si="123"/>
        <v>97031</v>
      </c>
      <c r="D7914" t="s">
        <v>361</v>
      </c>
      <c r="E7914" t="s">
        <v>5188</v>
      </c>
      <c r="F7914" t="s">
        <v>5188</v>
      </c>
      <c r="G7914" s="144">
        <v>49.169102264699994</v>
      </c>
      <c r="H7914" t="str">
        <f>IF(VLOOKUP(A7914,'State Zip Codes'!$J$4:$K$19,2)="Y",IF(G7914&lt;='State Zip Codes'!$P$4,'State Zip Codes'!$P$3,IF(G7914&lt;='State Zip Codes'!$Q$4,'State Zip Codes'!$Q$3,IF(G7914&lt;='State Zip Codes'!$R$4,'State Zip Codes'!$R$3,IF(G7914&lt;='State Zip Codes'!$S$4,'State Zip Codes'!$S$3,IF(G7914&lt;='State Zip Codes'!$T$4,'State Zip Codes'!$T$3,"OUT OF TERRITORY"))))),'State Zip Codes'!$U$3)</f>
        <v>Zone 0</v>
      </c>
    </row>
    <row r="7915" spans="1:8" x14ac:dyDescent="0.25">
      <c r="A7915" t="s">
        <v>375</v>
      </c>
      <c r="B7915">
        <v>97325</v>
      </c>
      <c r="C7915" t="str">
        <f t="shared" si="123"/>
        <v>97325</v>
      </c>
      <c r="D7915" t="s">
        <v>361</v>
      </c>
      <c r="E7915" t="s">
        <v>811</v>
      </c>
      <c r="F7915" t="s">
        <v>5199</v>
      </c>
      <c r="G7915" s="144">
        <v>49.2623079432</v>
      </c>
      <c r="H7915" t="str">
        <f>IF(VLOOKUP(A7915,'State Zip Codes'!$J$4:$K$19,2)="Y",IF(G7915&lt;='State Zip Codes'!$P$4,'State Zip Codes'!$P$3,IF(G7915&lt;='State Zip Codes'!$Q$4,'State Zip Codes'!$Q$3,IF(G7915&lt;='State Zip Codes'!$R$4,'State Zip Codes'!$R$3,IF(G7915&lt;='State Zip Codes'!$S$4,'State Zip Codes'!$S$3,IF(G7915&lt;='State Zip Codes'!$T$4,'State Zip Codes'!$T$3,"OUT OF TERRITORY"))))),'State Zip Codes'!$U$3)</f>
        <v>Zone 0</v>
      </c>
    </row>
    <row r="7916" spans="1:8" x14ac:dyDescent="0.25">
      <c r="A7916" t="s">
        <v>375</v>
      </c>
      <c r="B7916">
        <v>97131</v>
      </c>
      <c r="C7916" t="str">
        <f t="shared" si="123"/>
        <v>97131</v>
      </c>
      <c r="D7916" t="s">
        <v>361</v>
      </c>
      <c r="E7916" t="s">
        <v>5197</v>
      </c>
      <c r="F7916" t="s">
        <v>5200</v>
      </c>
      <c r="G7916" s="144">
        <v>49.7283363357</v>
      </c>
      <c r="H7916" t="str">
        <f>IF(VLOOKUP(A7916,'State Zip Codes'!$J$4:$K$19,2)="Y",IF(G7916&lt;='State Zip Codes'!$P$4,'State Zip Codes'!$P$3,IF(G7916&lt;='State Zip Codes'!$Q$4,'State Zip Codes'!$Q$3,IF(G7916&lt;='State Zip Codes'!$R$4,'State Zip Codes'!$R$3,IF(G7916&lt;='State Zip Codes'!$S$4,'State Zip Codes'!$S$3,IF(G7916&lt;='State Zip Codes'!$T$4,'State Zip Codes'!$T$3,"OUT OF TERRITORY"))))),'State Zip Codes'!$U$3)</f>
        <v>Zone 0</v>
      </c>
    </row>
    <row r="7917" spans="1:8" x14ac:dyDescent="0.25">
      <c r="A7917" t="s">
        <v>375</v>
      </c>
      <c r="B7917">
        <v>97383</v>
      </c>
      <c r="C7917" t="str">
        <f t="shared" si="123"/>
        <v>97383</v>
      </c>
      <c r="D7917" t="s">
        <v>361</v>
      </c>
      <c r="E7917" t="s">
        <v>811</v>
      </c>
      <c r="F7917" t="s">
        <v>5201</v>
      </c>
      <c r="G7917" s="144">
        <v>49.746977471400001</v>
      </c>
      <c r="H7917" t="str">
        <f>IF(VLOOKUP(A7917,'State Zip Codes'!$J$4:$K$19,2)="Y",IF(G7917&lt;='State Zip Codes'!$P$4,'State Zip Codes'!$P$3,IF(G7917&lt;='State Zip Codes'!$Q$4,'State Zip Codes'!$Q$3,IF(G7917&lt;='State Zip Codes'!$R$4,'State Zip Codes'!$R$3,IF(G7917&lt;='State Zip Codes'!$S$4,'State Zip Codes'!$S$3,IF(G7917&lt;='State Zip Codes'!$T$4,'State Zip Codes'!$T$3,"OUT OF TERRITORY"))))),'State Zip Codes'!$U$3)</f>
        <v>Zone 0</v>
      </c>
    </row>
    <row r="7918" spans="1:8" x14ac:dyDescent="0.25">
      <c r="A7918" t="s">
        <v>375</v>
      </c>
      <c r="B7918">
        <v>97358</v>
      </c>
      <c r="C7918" t="str">
        <f t="shared" si="123"/>
        <v>97358</v>
      </c>
      <c r="D7918" t="s">
        <v>361</v>
      </c>
      <c r="E7918" t="s">
        <v>5203</v>
      </c>
      <c r="F7918" t="s">
        <v>446</v>
      </c>
      <c r="G7918" s="144">
        <v>50.927582732399991</v>
      </c>
      <c r="H7918" t="str">
        <f>IF(VLOOKUP(A7918,'State Zip Codes'!$J$4:$K$19,2)="Y",IF(G7918&lt;='State Zip Codes'!$P$4,'State Zip Codes'!$P$3,IF(G7918&lt;='State Zip Codes'!$Q$4,'State Zip Codes'!$Q$3,IF(G7918&lt;='State Zip Codes'!$R$4,'State Zip Codes'!$R$3,IF(G7918&lt;='State Zip Codes'!$S$4,'State Zip Codes'!$S$3,IF(G7918&lt;='State Zip Codes'!$T$4,'State Zip Codes'!$T$3,"OUT OF TERRITORY"))))),'State Zip Codes'!$U$3)</f>
        <v>Zone 0</v>
      </c>
    </row>
    <row r="7919" spans="1:8" x14ac:dyDescent="0.25">
      <c r="A7919" t="s">
        <v>375</v>
      </c>
      <c r="B7919">
        <v>97306</v>
      </c>
      <c r="C7919" t="str">
        <f t="shared" si="123"/>
        <v>97306</v>
      </c>
      <c r="D7919" t="s">
        <v>361</v>
      </c>
      <c r="E7919" t="s">
        <v>811</v>
      </c>
      <c r="F7919" t="s">
        <v>2285</v>
      </c>
      <c r="G7919" s="144">
        <v>50.977292427599998</v>
      </c>
      <c r="H7919" t="str">
        <f>IF(VLOOKUP(A7919,'State Zip Codes'!$J$4:$K$19,2)="Y",IF(G7919&lt;='State Zip Codes'!$P$4,'State Zip Codes'!$P$3,IF(G7919&lt;='State Zip Codes'!$Q$4,'State Zip Codes'!$Q$3,IF(G7919&lt;='State Zip Codes'!$R$4,'State Zip Codes'!$R$3,IF(G7919&lt;='State Zip Codes'!$S$4,'State Zip Codes'!$S$3,IF(G7919&lt;='State Zip Codes'!$T$4,'State Zip Codes'!$T$3,"OUT OF TERRITORY"))))),'State Zip Codes'!$U$3)</f>
        <v>Zone 0</v>
      </c>
    </row>
    <row r="7920" spans="1:8" x14ac:dyDescent="0.25">
      <c r="A7920" t="s">
        <v>375</v>
      </c>
      <c r="B7920">
        <v>97041</v>
      </c>
      <c r="C7920" t="str">
        <f t="shared" si="123"/>
        <v>97041</v>
      </c>
      <c r="D7920" t="s">
        <v>361</v>
      </c>
      <c r="E7920" t="s">
        <v>5188</v>
      </c>
      <c r="F7920" t="s">
        <v>5204</v>
      </c>
      <c r="G7920" s="144">
        <v>51.598663617600003</v>
      </c>
      <c r="H7920" t="str">
        <f>IF(VLOOKUP(A7920,'State Zip Codes'!$J$4:$K$19,2)="Y",IF(G7920&lt;='State Zip Codes'!$P$4,'State Zip Codes'!$P$3,IF(G7920&lt;='State Zip Codes'!$Q$4,'State Zip Codes'!$Q$3,IF(G7920&lt;='State Zip Codes'!$R$4,'State Zip Codes'!$R$3,IF(G7920&lt;='State Zip Codes'!$S$4,'State Zip Codes'!$S$3,IF(G7920&lt;='State Zip Codes'!$T$4,'State Zip Codes'!$T$3,"OUT OF TERRITORY"))))),'State Zip Codes'!$U$3)</f>
        <v>Zone 0</v>
      </c>
    </row>
    <row r="7921" spans="1:8" x14ac:dyDescent="0.25">
      <c r="A7921" t="s">
        <v>375</v>
      </c>
      <c r="B7921">
        <v>97396</v>
      </c>
      <c r="C7921" t="str">
        <f t="shared" si="123"/>
        <v>97396</v>
      </c>
      <c r="D7921" t="s">
        <v>361</v>
      </c>
      <c r="E7921" t="s">
        <v>5151</v>
      </c>
      <c r="F7921" t="s">
        <v>5205</v>
      </c>
      <c r="G7921" s="144">
        <v>51.915562924499994</v>
      </c>
      <c r="H7921" t="str">
        <f>IF(VLOOKUP(A7921,'State Zip Codes'!$J$4:$K$19,2)="Y",IF(G7921&lt;='State Zip Codes'!$P$4,'State Zip Codes'!$P$3,IF(G7921&lt;='State Zip Codes'!$Q$4,'State Zip Codes'!$Q$3,IF(G7921&lt;='State Zip Codes'!$R$4,'State Zip Codes'!$R$3,IF(G7921&lt;='State Zip Codes'!$S$4,'State Zip Codes'!$S$3,IF(G7921&lt;='State Zip Codes'!$T$4,'State Zip Codes'!$T$3,"OUT OF TERRITORY"))))),'State Zip Codes'!$U$3)</f>
        <v>Zone 0</v>
      </c>
    </row>
    <row r="7922" spans="1:8" x14ac:dyDescent="0.25">
      <c r="A7922" t="s">
        <v>375</v>
      </c>
      <c r="B7922">
        <v>97392</v>
      </c>
      <c r="C7922" t="str">
        <f t="shared" si="123"/>
        <v>97392</v>
      </c>
      <c r="D7922" t="s">
        <v>361</v>
      </c>
      <c r="E7922" t="s">
        <v>811</v>
      </c>
      <c r="F7922" t="s">
        <v>5206</v>
      </c>
      <c r="G7922" s="144">
        <v>52.195179959999997</v>
      </c>
      <c r="H7922" t="str">
        <f>IF(VLOOKUP(A7922,'State Zip Codes'!$J$4:$K$19,2)="Y",IF(G7922&lt;='State Zip Codes'!$P$4,'State Zip Codes'!$P$3,IF(G7922&lt;='State Zip Codes'!$Q$4,'State Zip Codes'!$Q$3,IF(G7922&lt;='State Zip Codes'!$R$4,'State Zip Codes'!$R$3,IF(G7922&lt;='State Zip Codes'!$S$4,'State Zip Codes'!$S$3,IF(G7922&lt;='State Zip Codes'!$T$4,'State Zip Codes'!$T$3,"OUT OF TERRITORY"))))),'State Zip Codes'!$U$3)</f>
        <v>Zone 0</v>
      </c>
    </row>
    <row r="7923" spans="1:8" x14ac:dyDescent="0.25">
      <c r="A7923" t="s">
        <v>375</v>
      </c>
      <c r="B7923">
        <v>97338</v>
      </c>
      <c r="C7923" t="str">
        <f t="shared" si="123"/>
        <v>97338</v>
      </c>
      <c r="D7923" t="s">
        <v>361</v>
      </c>
      <c r="E7923" t="s">
        <v>763</v>
      </c>
      <c r="F7923" t="s">
        <v>4498</v>
      </c>
      <c r="G7923" s="144">
        <v>52.804123726199997</v>
      </c>
      <c r="H7923" t="str">
        <f>IF(VLOOKUP(A7923,'State Zip Codes'!$J$4:$K$19,2)="Y",IF(G7923&lt;='State Zip Codes'!$P$4,'State Zip Codes'!$P$3,IF(G7923&lt;='State Zip Codes'!$Q$4,'State Zip Codes'!$Q$3,IF(G7923&lt;='State Zip Codes'!$R$4,'State Zip Codes'!$R$3,IF(G7923&lt;='State Zip Codes'!$S$4,'State Zip Codes'!$S$3,IF(G7923&lt;='State Zip Codes'!$T$4,'State Zip Codes'!$T$3,"OUT OF TERRITORY"))))),'State Zip Codes'!$U$3)</f>
        <v>Zone 0</v>
      </c>
    </row>
    <row r="7924" spans="1:8" x14ac:dyDescent="0.25">
      <c r="A7924" t="s">
        <v>375</v>
      </c>
      <c r="B7924">
        <v>97351</v>
      </c>
      <c r="C7924" t="str">
        <f t="shared" si="123"/>
        <v>97351</v>
      </c>
      <c r="D7924" t="s">
        <v>361</v>
      </c>
      <c r="E7924" t="s">
        <v>763</v>
      </c>
      <c r="F7924" t="s">
        <v>3086</v>
      </c>
      <c r="G7924" s="144">
        <v>53.43170862809999</v>
      </c>
      <c r="H7924" t="str">
        <f>IF(VLOOKUP(A7924,'State Zip Codes'!$J$4:$K$19,2)="Y",IF(G7924&lt;='State Zip Codes'!$P$4,'State Zip Codes'!$P$3,IF(G7924&lt;='State Zip Codes'!$Q$4,'State Zip Codes'!$Q$3,IF(G7924&lt;='State Zip Codes'!$R$4,'State Zip Codes'!$R$3,IF(G7924&lt;='State Zip Codes'!$S$4,'State Zip Codes'!$S$3,IF(G7924&lt;='State Zip Codes'!$T$4,'State Zip Codes'!$T$3,"OUT OF TERRITORY"))))),'State Zip Codes'!$U$3)</f>
        <v>Zone 0</v>
      </c>
    </row>
    <row r="7925" spans="1:8" x14ac:dyDescent="0.25">
      <c r="A7925" t="s">
        <v>375</v>
      </c>
      <c r="B7925">
        <v>97108</v>
      </c>
      <c r="C7925" t="str">
        <f t="shared" si="123"/>
        <v>97108</v>
      </c>
      <c r="D7925" t="s">
        <v>361</v>
      </c>
      <c r="E7925" t="s">
        <v>5197</v>
      </c>
      <c r="F7925" t="s">
        <v>3440</v>
      </c>
      <c r="G7925" s="144">
        <v>53.587051425599995</v>
      </c>
      <c r="H7925" t="str">
        <f>IF(VLOOKUP(A7925,'State Zip Codes'!$J$4:$K$19,2)="Y",IF(G7925&lt;='State Zip Codes'!$P$4,'State Zip Codes'!$P$3,IF(G7925&lt;='State Zip Codes'!$Q$4,'State Zip Codes'!$Q$3,IF(G7925&lt;='State Zip Codes'!$R$4,'State Zip Codes'!$R$3,IF(G7925&lt;='State Zip Codes'!$S$4,'State Zip Codes'!$S$3,IF(G7925&lt;='State Zip Codes'!$T$4,'State Zip Codes'!$T$3,"OUT OF TERRITORY"))))),'State Zip Codes'!$U$3)</f>
        <v>Zone 0</v>
      </c>
    </row>
    <row r="7926" spans="1:8" x14ac:dyDescent="0.25">
      <c r="A7926" t="s">
        <v>375</v>
      </c>
      <c r="B7926">
        <v>97112</v>
      </c>
      <c r="C7926" t="str">
        <f t="shared" si="123"/>
        <v>97112</v>
      </c>
      <c r="D7926" t="s">
        <v>361</v>
      </c>
      <c r="E7926" t="s">
        <v>5197</v>
      </c>
      <c r="F7926" t="s">
        <v>2559</v>
      </c>
      <c r="G7926" s="144">
        <v>55.51951582649999</v>
      </c>
      <c r="H7926" t="str">
        <f>IF(VLOOKUP(A7926,'State Zip Codes'!$J$4:$K$19,2)="Y",IF(G7926&lt;='State Zip Codes'!$P$4,'State Zip Codes'!$P$3,IF(G7926&lt;='State Zip Codes'!$Q$4,'State Zip Codes'!$Q$3,IF(G7926&lt;='State Zip Codes'!$R$4,'State Zip Codes'!$R$3,IF(G7926&lt;='State Zip Codes'!$S$4,'State Zip Codes'!$S$3,IF(G7926&lt;='State Zip Codes'!$T$4,'State Zip Codes'!$T$3,"OUT OF TERRITORY"))))),'State Zip Codes'!$U$3)</f>
        <v>Zone 0</v>
      </c>
    </row>
    <row r="7927" spans="1:8" x14ac:dyDescent="0.25">
      <c r="A7927" t="s">
        <v>375</v>
      </c>
      <c r="B7927">
        <v>97352</v>
      </c>
      <c r="C7927" t="str">
        <f t="shared" si="123"/>
        <v>97352</v>
      </c>
      <c r="D7927" t="s">
        <v>361</v>
      </c>
      <c r="E7927" t="s">
        <v>811</v>
      </c>
      <c r="F7927" t="s">
        <v>388</v>
      </c>
      <c r="G7927" s="144">
        <v>55.973116795199992</v>
      </c>
      <c r="H7927" t="str">
        <f>IF(VLOOKUP(A7927,'State Zip Codes'!$J$4:$K$19,2)="Y",IF(G7927&lt;='State Zip Codes'!$P$4,'State Zip Codes'!$P$3,IF(G7927&lt;='State Zip Codes'!$Q$4,'State Zip Codes'!$Q$3,IF(G7927&lt;='State Zip Codes'!$R$4,'State Zip Codes'!$R$3,IF(G7927&lt;='State Zip Codes'!$S$4,'State Zip Codes'!$S$3,IF(G7927&lt;='State Zip Codes'!$T$4,'State Zip Codes'!$T$3,"OUT OF TERRITORY"))))),'State Zip Codes'!$U$3)</f>
        <v>Zone 0</v>
      </c>
    </row>
    <row r="7928" spans="1:8" x14ac:dyDescent="0.25">
      <c r="A7928" t="s">
        <v>375</v>
      </c>
      <c r="B7928">
        <v>97347</v>
      </c>
      <c r="C7928" t="str">
        <f t="shared" si="123"/>
        <v>97347</v>
      </c>
      <c r="D7928" t="s">
        <v>361</v>
      </c>
      <c r="E7928" t="s">
        <v>763</v>
      </c>
      <c r="F7928" t="s">
        <v>5208</v>
      </c>
      <c r="G7928" s="144">
        <v>56.756044494599998</v>
      </c>
      <c r="H7928" t="str">
        <f>IF(VLOOKUP(A7928,'State Zip Codes'!$J$4:$K$19,2)="Y",IF(G7928&lt;='State Zip Codes'!$P$4,'State Zip Codes'!$P$3,IF(G7928&lt;='State Zip Codes'!$Q$4,'State Zip Codes'!$Q$3,IF(G7928&lt;='State Zip Codes'!$R$4,'State Zip Codes'!$R$3,IF(G7928&lt;='State Zip Codes'!$S$4,'State Zip Codes'!$S$3,IF(G7928&lt;='State Zip Codes'!$T$4,'State Zip Codes'!$T$3,"OUT OF TERRITORY"))))),'State Zip Codes'!$U$3)</f>
        <v>Zone 0</v>
      </c>
    </row>
    <row r="7929" spans="1:8" x14ac:dyDescent="0.25">
      <c r="A7929" t="s">
        <v>375</v>
      </c>
      <c r="B7929">
        <v>97360</v>
      </c>
      <c r="C7929" t="str">
        <f t="shared" si="123"/>
        <v>97360</v>
      </c>
      <c r="D7929" t="s">
        <v>361</v>
      </c>
      <c r="E7929" t="s">
        <v>5203</v>
      </c>
      <c r="F7929" t="s">
        <v>5209</v>
      </c>
      <c r="G7929" s="144">
        <v>56.917601003999991</v>
      </c>
      <c r="H7929" t="str">
        <f>IF(VLOOKUP(A7929,'State Zip Codes'!$J$4:$K$19,2)="Y",IF(G7929&lt;='State Zip Codes'!$P$4,'State Zip Codes'!$P$3,IF(G7929&lt;='State Zip Codes'!$Q$4,'State Zip Codes'!$Q$3,IF(G7929&lt;='State Zip Codes'!$R$4,'State Zip Codes'!$R$3,IF(G7929&lt;='State Zip Codes'!$S$4,'State Zip Codes'!$S$3,IF(G7929&lt;='State Zip Codes'!$T$4,'State Zip Codes'!$T$3,"OUT OF TERRITORY"))))),'State Zip Codes'!$U$3)</f>
        <v>Zone 0</v>
      </c>
    </row>
    <row r="7930" spans="1:8" x14ac:dyDescent="0.25">
      <c r="A7930" t="s">
        <v>375</v>
      </c>
      <c r="B7930">
        <v>97138</v>
      </c>
      <c r="C7930" t="str">
        <f t="shared" si="123"/>
        <v>97138</v>
      </c>
      <c r="D7930" t="s">
        <v>361</v>
      </c>
      <c r="E7930" t="s">
        <v>5210</v>
      </c>
      <c r="F7930" t="s">
        <v>5211</v>
      </c>
      <c r="G7930" s="144">
        <v>57.004592970599994</v>
      </c>
      <c r="H7930" t="str">
        <f>IF(VLOOKUP(A7930,'State Zip Codes'!$J$4:$K$19,2)="Y",IF(G7930&lt;='State Zip Codes'!$P$4,'State Zip Codes'!$P$3,IF(G7930&lt;='State Zip Codes'!$Q$4,'State Zip Codes'!$Q$3,IF(G7930&lt;='State Zip Codes'!$R$4,'State Zip Codes'!$R$3,IF(G7930&lt;='State Zip Codes'!$S$4,'State Zip Codes'!$S$3,IF(G7930&lt;='State Zip Codes'!$T$4,'State Zip Codes'!$T$3,"OUT OF TERRITORY"))))),'State Zip Codes'!$U$3)</f>
        <v>Zone 0</v>
      </c>
    </row>
    <row r="7931" spans="1:8" x14ac:dyDescent="0.25">
      <c r="A7931" t="s">
        <v>375</v>
      </c>
      <c r="B7931">
        <v>97107</v>
      </c>
      <c r="C7931" t="str">
        <f t="shared" si="123"/>
        <v>97107</v>
      </c>
      <c r="D7931" t="s">
        <v>361</v>
      </c>
      <c r="E7931" t="s">
        <v>5197</v>
      </c>
      <c r="F7931" t="s">
        <v>5212</v>
      </c>
      <c r="G7931" s="144">
        <v>57.346347125100003</v>
      </c>
      <c r="H7931" t="str">
        <f>IF(VLOOKUP(A7931,'State Zip Codes'!$J$4:$K$19,2)="Y",IF(G7931&lt;='State Zip Codes'!$P$4,'State Zip Codes'!$P$3,IF(G7931&lt;='State Zip Codes'!$Q$4,'State Zip Codes'!$Q$3,IF(G7931&lt;='State Zip Codes'!$R$4,'State Zip Codes'!$R$3,IF(G7931&lt;='State Zip Codes'!$S$4,'State Zip Codes'!$S$3,IF(G7931&lt;='State Zip Codes'!$T$4,'State Zip Codes'!$T$3,"OUT OF TERRITORY"))))),'State Zip Codes'!$U$3)</f>
        <v>Zone 0</v>
      </c>
    </row>
    <row r="7932" spans="1:8" x14ac:dyDescent="0.25">
      <c r="A7932" t="s">
        <v>375</v>
      </c>
      <c r="B7932">
        <v>97016</v>
      </c>
      <c r="C7932" t="str">
        <f t="shared" si="123"/>
        <v>97016</v>
      </c>
      <c r="D7932" t="s">
        <v>361</v>
      </c>
      <c r="E7932" t="s">
        <v>1005</v>
      </c>
      <c r="F7932" t="s">
        <v>5215</v>
      </c>
      <c r="G7932" s="144">
        <v>57.582468177300001</v>
      </c>
      <c r="H7932" t="str">
        <f>IF(VLOOKUP(A7932,'State Zip Codes'!$J$4:$K$19,2)="Y",IF(G7932&lt;='State Zip Codes'!$P$4,'State Zip Codes'!$P$3,IF(G7932&lt;='State Zip Codes'!$Q$4,'State Zip Codes'!$Q$3,IF(G7932&lt;='State Zip Codes'!$R$4,'State Zip Codes'!$R$3,IF(G7932&lt;='State Zip Codes'!$S$4,'State Zip Codes'!$S$3,IF(G7932&lt;='State Zip Codes'!$T$4,'State Zip Codes'!$T$3,"OUT OF TERRITORY"))))),'State Zip Codes'!$U$3)</f>
        <v>Zone 0</v>
      </c>
    </row>
    <row r="7933" spans="1:8" x14ac:dyDescent="0.25">
      <c r="A7933" t="s">
        <v>375</v>
      </c>
      <c r="B7933">
        <v>97346</v>
      </c>
      <c r="C7933" t="str">
        <f t="shared" si="123"/>
        <v>97346</v>
      </c>
      <c r="D7933" t="s">
        <v>361</v>
      </c>
      <c r="E7933" t="s">
        <v>811</v>
      </c>
      <c r="F7933" t="s">
        <v>4380</v>
      </c>
      <c r="G7933" s="144">
        <v>57.694314991499994</v>
      </c>
      <c r="H7933" t="str">
        <f>IF(VLOOKUP(A7933,'State Zip Codes'!$J$4:$K$19,2)="Y",IF(G7933&lt;='State Zip Codes'!$P$4,'State Zip Codes'!$P$3,IF(G7933&lt;='State Zip Codes'!$Q$4,'State Zip Codes'!$Q$3,IF(G7933&lt;='State Zip Codes'!$R$4,'State Zip Codes'!$R$3,IF(G7933&lt;='State Zip Codes'!$S$4,'State Zip Codes'!$S$3,IF(G7933&lt;='State Zip Codes'!$T$4,'State Zip Codes'!$T$3,"OUT OF TERRITORY"))))),'State Zip Codes'!$U$3)</f>
        <v>Zone 0</v>
      </c>
    </row>
    <row r="7934" spans="1:8" x14ac:dyDescent="0.25">
      <c r="A7934" t="s">
        <v>375</v>
      </c>
      <c r="B7934">
        <v>97374</v>
      </c>
      <c r="C7934" t="str">
        <f t="shared" si="123"/>
        <v>97374</v>
      </c>
      <c r="D7934" t="s">
        <v>361</v>
      </c>
      <c r="E7934" t="s">
        <v>5203</v>
      </c>
      <c r="F7934" t="s">
        <v>5018</v>
      </c>
      <c r="G7934" s="144">
        <v>58.346754740999998</v>
      </c>
      <c r="H7934" t="str">
        <f>IF(VLOOKUP(A7934,'State Zip Codes'!$J$4:$K$19,2)="Y",IF(G7934&lt;='State Zip Codes'!$P$4,'State Zip Codes'!$P$3,IF(G7934&lt;='State Zip Codes'!$Q$4,'State Zip Codes'!$Q$3,IF(G7934&lt;='State Zip Codes'!$R$4,'State Zip Codes'!$R$3,IF(G7934&lt;='State Zip Codes'!$S$4,'State Zip Codes'!$S$3,IF(G7934&lt;='State Zip Codes'!$T$4,'State Zip Codes'!$T$3,"OUT OF TERRITORY"))))),'State Zip Codes'!$U$3)</f>
        <v>Zone 0</v>
      </c>
    </row>
    <row r="7935" spans="1:8" x14ac:dyDescent="0.25">
      <c r="A7935" t="s">
        <v>375</v>
      </c>
      <c r="B7935">
        <v>97122</v>
      </c>
      <c r="C7935" t="str">
        <f t="shared" si="123"/>
        <v>97122</v>
      </c>
      <c r="D7935" t="s">
        <v>361</v>
      </c>
      <c r="E7935" t="s">
        <v>5197</v>
      </c>
      <c r="F7935" t="s">
        <v>5217</v>
      </c>
      <c r="G7935" s="144">
        <v>60.347569972800002</v>
      </c>
      <c r="H7935" t="str">
        <f>IF(VLOOKUP(A7935,'State Zip Codes'!$J$4:$K$19,2)="Y",IF(G7935&lt;='State Zip Codes'!$P$4,'State Zip Codes'!$P$3,IF(G7935&lt;='State Zip Codes'!$Q$4,'State Zip Codes'!$Q$3,IF(G7935&lt;='State Zip Codes'!$R$4,'State Zip Codes'!$R$3,IF(G7935&lt;='State Zip Codes'!$S$4,'State Zip Codes'!$S$3,IF(G7935&lt;='State Zip Codes'!$T$4,'State Zip Codes'!$T$3,"OUT OF TERRITORY"))))),'State Zip Codes'!$U$3)</f>
        <v>Zone 1</v>
      </c>
    </row>
    <row r="7936" spans="1:8" x14ac:dyDescent="0.25">
      <c r="A7936" t="s">
        <v>375</v>
      </c>
      <c r="B7936">
        <v>97136</v>
      </c>
      <c r="C7936" t="str">
        <f t="shared" si="123"/>
        <v>97136</v>
      </c>
      <c r="D7936" t="s">
        <v>361</v>
      </c>
      <c r="E7936" t="s">
        <v>5197</v>
      </c>
      <c r="F7936" t="s">
        <v>5218</v>
      </c>
      <c r="G7936" s="144">
        <v>60.397279667999996</v>
      </c>
      <c r="H7936" t="str">
        <f>IF(VLOOKUP(A7936,'State Zip Codes'!$J$4:$K$19,2)="Y",IF(G7936&lt;='State Zip Codes'!$P$4,'State Zip Codes'!$P$3,IF(G7936&lt;='State Zip Codes'!$Q$4,'State Zip Codes'!$Q$3,IF(G7936&lt;='State Zip Codes'!$R$4,'State Zip Codes'!$R$3,IF(G7936&lt;='State Zip Codes'!$S$4,'State Zip Codes'!$S$3,IF(G7936&lt;='State Zip Codes'!$T$4,'State Zip Codes'!$T$3,"OUT OF TERRITORY"))))),'State Zip Codes'!$U$3)</f>
        <v>Zone 1</v>
      </c>
    </row>
    <row r="7937" spans="1:8" x14ac:dyDescent="0.25">
      <c r="A7937" t="s">
        <v>375</v>
      </c>
      <c r="B7937">
        <v>97361</v>
      </c>
      <c r="C7937" t="str">
        <f t="shared" si="123"/>
        <v>97361</v>
      </c>
      <c r="D7937" t="s">
        <v>361</v>
      </c>
      <c r="E7937" t="s">
        <v>763</v>
      </c>
      <c r="F7937" t="s">
        <v>2056</v>
      </c>
      <c r="G7937" s="144">
        <v>60.639614432099997</v>
      </c>
      <c r="H7937" t="str">
        <f>IF(VLOOKUP(A7937,'State Zip Codes'!$J$4:$K$19,2)="Y",IF(G7937&lt;='State Zip Codes'!$P$4,'State Zip Codes'!$P$3,IF(G7937&lt;='State Zip Codes'!$Q$4,'State Zip Codes'!$Q$3,IF(G7937&lt;='State Zip Codes'!$R$4,'State Zip Codes'!$R$3,IF(G7937&lt;='State Zip Codes'!$S$4,'State Zip Codes'!$S$3,IF(G7937&lt;='State Zip Codes'!$T$4,'State Zip Codes'!$T$3,"OUT OF TERRITORY"))))),'State Zip Codes'!$U$3)</f>
        <v>Zone 1</v>
      </c>
    </row>
    <row r="7938" spans="1:8" x14ac:dyDescent="0.25">
      <c r="A7938" t="s">
        <v>375</v>
      </c>
      <c r="B7938">
        <v>97102</v>
      </c>
      <c r="C7938" t="str">
        <f t="shared" si="123"/>
        <v>97102</v>
      </c>
      <c r="D7938" t="s">
        <v>361</v>
      </c>
      <c r="E7938" t="s">
        <v>5210</v>
      </c>
      <c r="F7938" t="s">
        <v>5221</v>
      </c>
      <c r="G7938" s="144">
        <v>61.602739776599996</v>
      </c>
      <c r="H7938" t="str">
        <f>IF(VLOOKUP(A7938,'State Zip Codes'!$J$4:$K$19,2)="Y",IF(G7938&lt;='State Zip Codes'!$P$4,'State Zip Codes'!$P$3,IF(G7938&lt;='State Zip Codes'!$Q$4,'State Zip Codes'!$Q$3,IF(G7938&lt;='State Zip Codes'!$R$4,'State Zip Codes'!$R$3,IF(G7938&lt;='State Zip Codes'!$S$4,'State Zip Codes'!$S$3,IF(G7938&lt;='State Zip Codes'!$T$4,'State Zip Codes'!$T$3,"OUT OF TERRITORY"))))),'State Zip Codes'!$U$3)</f>
        <v>Zone 1</v>
      </c>
    </row>
    <row r="7939" spans="1:8" x14ac:dyDescent="0.25">
      <c r="A7939" t="s">
        <v>375</v>
      </c>
      <c r="B7939">
        <v>97322</v>
      </c>
      <c r="C7939" t="str">
        <f t="shared" si="123"/>
        <v>97322</v>
      </c>
      <c r="D7939" t="s">
        <v>361</v>
      </c>
      <c r="E7939" t="s">
        <v>5203</v>
      </c>
      <c r="F7939" t="s">
        <v>1900</v>
      </c>
      <c r="G7939" s="144">
        <v>63.212091158699998</v>
      </c>
      <c r="H7939" t="str">
        <f>IF(VLOOKUP(A7939,'State Zip Codes'!$J$4:$K$19,2)="Y",IF(G7939&lt;='State Zip Codes'!$P$4,'State Zip Codes'!$P$3,IF(G7939&lt;='State Zip Codes'!$Q$4,'State Zip Codes'!$Q$3,IF(G7939&lt;='State Zip Codes'!$R$4,'State Zip Codes'!$R$3,IF(G7939&lt;='State Zip Codes'!$S$4,'State Zip Codes'!$S$3,IF(G7939&lt;='State Zip Codes'!$T$4,'State Zip Codes'!$T$3,"OUT OF TERRITORY"))))),'State Zip Codes'!$U$3)</f>
        <v>Zone 1</v>
      </c>
    </row>
    <row r="7940" spans="1:8" x14ac:dyDescent="0.25">
      <c r="A7940" t="s">
        <v>375</v>
      </c>
      <c r="B7940">
        <v>97344</v>
      </c>
      <c r="C7940" t="str">
        <f t="shared" si="123"/>
        <v>97344</v>
      </c>
      <c r="D7940" t="s">
        <v>361</v>
      </c>
      <c r="E7940" t="s">
        <v>763</v>
      </c>
      <c r="F7940" t="s">
        <v>5222</v>
      </c>
      <c r="G7940" s="144">
        <v>63.2493734301</v>
      </c>
      <c r="H7940" t="str">
        <f>IF(VLOOKUP(A7940,'State Zip Codes'!$J$4:$K$19,2)="Y",IF(G7940&lt;='State Zip Codes'!$P$4,'State Zip Codes'!$P$3,IF(G7940&lt;='State Zip Codes'!$Q$4,'State Zip Codes'!$Q$3,IF(G7940&lt;='State Zip Codes'!$R$4,'State Zip Codes'!$R$3,IF(G7940&lt;='State Zip Codes'!$S$4,'State Zip Codes'!$S$3,IF(G7940&lt;='State Zip Codes'!$T$4,'State Zip Codes'!$T$3,"OUT OF TERRITORY"))))),'State Zip Codes'!$U$3)</f>
        <v>Zone 1</v>
      </c>
    </row>
    <row r="7941" spans="1:8" x14ac:dyDescent="0.25">
      <c r="A7941" t="s">
        <v>375</v>
      </c>
      <c r="B7941">
        <v>97040</v>
      </c>
      <c r="C7941" t="str">
        <f t="shared" ref="C7941:C8004" si="124">TRIM(CLEAN(B7941))</f>
        <v>97040</v>
      </c>
      <c r="D7941" t="s">
        <v>361</v>
      </c>
      <c r="E7941" t="s">
        <v>5223</v>
      </c>
      <c r="F7941" t="s">
        <v>5224</v>
      </c>
      <c r="G7941" s="144">
        <v>63.255587141999996</v>
      </c>
      <c r="H7941" t="str">
        <f>IF(VLOOKUP(A7941,'State Zip Codes'!$J$4:$K$19,2)="Y",IF(G7941&lt;='State Zip Codes'!$P$4,'State Zip Codes'!$P$3,IF(G7941&lt;='State Zip Codes'!$Q$4,'State Zip Codes'!$Q$3,IF(G7941&lt;='State Zip Codes'!$R$4,'State Zip Codes'!$R$3,IF(G7941&lt;='State Zip Codes'!$S$4,'State Zip Codes'!$S$3,IF(G7941&lt;='State Zip Codes'!$T$4,'State Zip Codes'!$T$3,"OUT OF TERRITORY"))))),'State Zip Codes'!$U$3)</f>
        <v>Zone 1</v>
      </c>
    </row>
    <row r="7942" spans="1:8" x14ac:dyDescent="0.25">
      <c r="A7942" t="s">
        <v>375</v>
      </c>
      <c r="B7942">
        <v>97103</v>
      </c>
      <c r="C7942" t="str">
        <f t="shared" si="124"/>
        <v>97103</v>
      </c>
      <c r="D7942" t="s">
        <v>361</v>
      </c>
      <c r="E7942" t="s">
        <v>5210</v>
      </c>
      <c r="F7942" t="s">
        <v>2091</v>
      </c>
      <c r="G7942" s="144">
        <v>63.305296837199997</v>
      </c>
      <c r="H7942" t="str">
        <f>IF(VLOOKUP(A7942,'State Zip Codes'!$J$4:$K$19,2)="Y",IF(G7942&lt;='State Zip Codes'!$P$4,'State Zip Codes'!$P$3,IF(G7942&lt;='State Zip Codes'!$Q$4,'State Zip Codes'!$Q$3,IF(G7942&lt;='State Zip Codes'!$R$4,'State Zip Codes'!$R$3,IF(G7942&lt;='State Zip Codes'!$S$4,'State Zip Codes'!$S$3,IF(G7942&lt;='State Zip Codes'!$T$4,'State Zip Codes'!$T$3,"OUT OF TERRITORY"))))),'State Zip Codes'!$U$3)</f>
        <v>Zone 1</v>
      </c>
    </row>
    <row r="7943" spans="1:8" x14ac:dyDescent="0.25">
      <c r="A7943" t="s">
        <v>375</v>
      </c>
      <c r="B7943">
        <v>97149</v>
      </c>
      <c r="C7943" t="str">
        <f t="shared" si="124"/>
        <v>97149</v>
      </c>
      <c r="D7943" t="s">
        <v>361</v>
      </c>
      <c r="E7943" t="s">
        <v>5197</v>
      </c>
      <c r="F7943" t="s">
        <v>5228</v>
      </c>
      <c r="G7943" s="144">
        <v>65.132128135799988</v>
      </c>
      <c r="H7943" t="str">
        <f>IF(VLOOKUP(A7943,'State Zip Codes'!$J$4:$K$19,2)="Y",IF(G7943&lt;='State Zip Codes'!$P$4,'State Zip Codes'!$P$3,IF(G7943&lt;='State Zip Codes'!$Q$4,'State Zip Codes'!$Q$3,IF(G7943&lt;='State Zip Codes'!$R$4,'State Zip Codes'!$R$3,IF(G7943&lt;='State Zip Codes'!$S$4,'State Zip Codes'!$S$3,IF(G7943&lt;='State Zip Codes'!$T$4,'State Zip Codes'!$T$3,"OUT OF TERRITORY"))))),'State Zip Codes'!$U$3)</f>
        <v>Zone 1</v>
      </c>
    </row>
    <row r="7944" spans="1:8" x14ac:dyDescent="0.25">
      <c r="A7944" t="s">
        <v>375</v>
      </c>
      <c r="B7944">
        <v>97321</v>
      </c>
      <c r="C7944" t="str">
        <f t="shared" si="124"/>
        <v>97321</v>
      </c>
      <c r="D7944" t="s">
        <v>361</v>
      </c>
      <c r="E7944" t="s">
        <v>5203</v>
      </c>
      <c r="F7944" t="s">
        <v>1900</v>
      </c>
      <c r="G7944" s="144">
        <v>65.343394340399996</v>
      </c>
      <c r="H7944" t="str">
        <f>IF(VLOOKUP(A7944,'State Zip Codes'!$J$4:$K$19,2)="Y",IF(G7944&lt;='State Zip Codes'!$P$4,'State Zip Codes'!$P$3,IF(G7944&lt;='State Zip Codes'!$Q$4,'State Zip Codes'!$Q$3,IF(G7944&lt;='State Zip Codes'!$R$4,'State Zip Codes'!$R$3,IF(G7944&lt;='State Zip Codes'!$S$4,'State Zip Codes'!$S$3,IF(G7944&lt;='State Zip Codes'!$T$4,'State Zip Codes'!$T$3,"OUT OF TERRITORY"))))),'State Zip Codes'!$U$3)</f>
        <v>Zone 1</v>
      </c>
    </row>
    <row r="7945" spans="1:8" x14ac:dyDescent="0.25">
      <c r="A7945" t="s">
        <v>375</v>
      </c>
      <c r="B7945">
        <v>97063</v>
      </c>
      <c r="C7945" t="str">
        <f t="shared" si="124"/>
        <v>97063</v>
      </c>
      <c r="D7945" t="s">
        <v>361</v>
      </c>
      <c r="E7945" t="s">
        <v>5223</v>
      </c>
      <c r="F7945" t="s">
        <v>5231</v>
      </c>
      <c r="G7945" s="144">
        <v>66.859540043999999</v>
      </c>
      <c r="H7945" t="str">
        <f>IF(VLOOKUP(A7945,'State Zip Codes'!$J$4:$K$19,2)="Y",IF(G7945&lt;='State Zip Codes'!$P$4,'State Zip Codes'!$P$3,IF(G7945&lt;='State Zip Codes'!$Q$4,'State Zip Codes'!$Q$3,IF(G7945&lt;='State Zip Codes'!$R$4,'State Zip Codes'!$R$3,IF(G7945&lt;='State Zip Codes'!$S$4,'State Zip Codes'!$S$3,IF(G7945&lt;='State Zip Codes'!$T$4,'State Zip Codes'!$T$3,"OUT OF TERRITORY"))))),'State Zip Codes'!$U$3)</f>
        <v>Zone 1</v>
      </c>
    </row>
    <row r="7946" spans="1:8" x14ac:dyDescent="0.25">
      <c r="A7946" t="s">
        <v>375</v>
      </c>
      <c r="B7946">
        <v>97330</v>
      </c>
      <c r="C7946" t="str">
        <f t="shared" si="124"/>
        <v>97330</v>
      </c>
      <c r="D7946" t="s">
        <v>361</v>
      </c>
      <c r="E7946" t="s">
        <v>2410</v>
      </c>
      <c r="F7946" t="s">
        <v>5232</v>
      </c>
      <c r="G7946" s="144">
        <v>67.400132979299997</v>
      </c>
      <c r="H7946" t="str">
        <f>IF(VLOOKUP(A7946,'State Zip Codes'!$J$4:$K$19,2)="Y",IF(G7946&lt;='State Zip Codes'!$P$4,'State Zip Codes'!$P$3,IF(G7946&lt;='State Zip Codes'!$Q$4,'State Zip Codes'!$Q$3,IF(G7946&lt;='State Zip Codes'!$R$4,'State Zip Codes'!$R$3,IF(G7946&lt;='State Zip Codes'!$S$4,'State Zip Codes'!$S$3,IF(G7946&lt;='State Zip Codes'!$T$4,'State Zip Codes'!$T$3,"OUT OF TERRITORY"))))),'State Zip Codes'!$U$3)</f>
        <v>Zone 1</v>
      </c>
    </row>
    <row r="7947" spans="1:8" x14ac:dyDescent="0.25">
      <c r="A7947" t="s">
        <v>375</v>
      </c>
      <c r="B7947">
        <v>97350</v>
      </c>
      <c r="C7947" t="str">
        <f t="shared" si="124"/>
        <v>97350</v>
      </c>
      <c r="D7947" t="s">
        <v>361</v>
      </c>
      <c r="E7947" t="s">
        <v>811</v>
      </c>
      <c r="F7947" t="s">
        <v>5234</v>
      </c>
      <c r="G7947" s="144">
        <v>67.959367050300003</v>
      </c>
      <c r="H7947" t="str">
        <f>IF(VLOOKUP(A7947,'State Zip Codes'!$J$4:$K$19,2)="Y",IF(G7947&lt;='State Zip Codes'!$P$4,'State Zip Codes'!$P$3,IF(G7947&lt;='State Zip Codes'!$Q$4,'State Zip Codes'!$Q$3,IF(G7947&lt;='State Zip Codes'!$R$4,'State Zip Codes'!$R$3,IF(G7947&lt;='State Zip Codes'!$S$4,'State Zip Codes'!$S$3,IF(G7947&lt;='State Zip Codes'!$T$4,'State Zip Codes'!$T$3,"OUT OF TERRITORY"))))),'State Zip Codes'!$U$3)</f>
        <v>Zone 1</v>
      </c>
    </row>
    <row r="7948" spans="1:8" x14ac:dyDescent="0.25">
      <c r="A7948" t="s">
        <v>375</v>
      </c>
      <c r="B7948">
        <v>97368</v>
      </c>
      <c r="C7948" t="str">
        <f t="shared" si="124"/>
        <v>97368</v>
      </c>
      <c r="D7948" t="s">
        <v>361</v>
      </c>
      <c r="E7948" t="s">
        <v>514</v>
      </c>
      <c r="F7948" t="s">
        <v>581</v>
      </c>
      <c r="G7948" s="144">
        <v>69.618428127599998</v>
      </c>
      <c r="H7948" t="str">
        <f>IF(VLOOKUP(A7948,'State Zip Codes'!$J$4:$K$19,2)="Y",IF(G7948&lt;='State Zip Codes'!$P$4,'State Zip Codes'!$P$3,IF(G7948&lt;='State Zip Codes'!$Q$4,'State Zip Codes'!$Q$3,IF(G7948&lt;='State Zip Codes'!$R$4,'State Zip Codes'!$R$3,IF(G7948&lt;='State Zip Codes'!$S$4,'State Zip Codes'!$S$3,IF(G7948&lt;='State Zip Codes'!$T$4,'State Zip Codes'!$T$3,"OUT OF TERRITORY"))))),'State Zip Codes'!$U$3)</f>
        <v>Zone 1</v>
      </c>
    </row>
    <row r="7949" spans="1:8" x14ac:dyDescent="0.25">
      <c r="A7949" t="s">
        <v>375</v>
      </c>
      <c r="B7949">
        <v>97355</v>
      </c>
      <c r="C7949" t="str">
        <f t="shared" si="124"/>
        <v>97355</v>
      </c>
      <c r="D7949" t="s">
        <v>361</v>
      </c>
      <c r="E7949" t="s">
        <v>5203</v>
      </c>
      <c r="F7949" t="s">
        <v>2360</v>
      </c>
      <c r="G7949" s="144">
        <v>69.817266908400001</v>
      </c>
      <c r="H7949" t="str">
        <f>IF(VLOOKUP(A7949,'State Zip Codes'!$J$4:$K$19,2)="Y",IF(G7949&lt;='State Zip Codes'!$P$4,'State Zip Codes'!$P$3,IF(G7949&lt;='State Zip Codes'!$Q$4,'State Zip Codes'!$Q$3,IF(G7949&lt;='State Zip Codes'!$R$4,'State Zip Codes'!$R$3,IF(G7949&lt;='State Zip Codes'!$S$4,'State Zip Codes'!$S$3,IF(G7949&lt;='State Zip Codes'!$T$4,'State Zip Codes'!$T$3,"OUT OF TERRITORY"))))),'State Zip Codes'!$U$3)</f>
        <v>Zone 1</v>
      </c>
    </row>
    <row r="7950" spans="1:8" x14ac:dyDescent="0.25">
      <c r="A7950" t="s">
        <v>375</v>
      </c>
      <c r="B7950">
        <v>97037</v>
      </c>
      <c r="C7950" t="str">
        <f t="shared" si="124"/>
        <v>97037</v>
      </c>
      <c r="D7950" t="s">
        <v>361</v>
      </c>
      <c r="E7950" t="s">
        <v>5223</v>
      </c>
      <c r="F7950" t="s">
        <v>5238</v>
      </c>
      <c r="G7950" s="144">
        <v>70.283295300899994</v>
      </c>
      <c r="H7950" t="str">
        <f>IF(VLOOKUP(A7950,'State Zip Codes'!$J$4:$K$19,2)="Y",IF(G7950&lt;='State Zip Codes'!$P$4,'State Zip Codes'!$P$3,IF(G7950&lt;='State Zip Codes'!$Q$4,'State Zip Codes'!$Q$3,IF(G7950&lt;='State Zip Codes'!$R$4,'State Zip Codes'!$R$3,IF(G7950&lt;='State Zip Codes'!$S$4,'State Zip Codes'!$S$3,IF(G7950&lt;='State Zip Codes'!$T$4,'State Zip Codes'!$T$3,"OUT OF TERRITORY"))))),'State Zip Codes'!$U$3)</f>
        <v>Zone 1</v>
      </c>
    </row>
    <row r="7951" spans="1:8" x14ac:dyDescent="0.25">
      <c r="A7951" t="s">
        <v>375</v>
      </c>
      <c r="B7951">
        <v>97389</v>
      </c>
      <c r="C7951" t="str">
        <f t="shared" si="124"/>
        <v>97389</v>
      </c>
      <c r="D7951" t="s">
        <v>361</v>
      </c>
      <c r="E7951" t="s">
        <v>5203</v>
      </c>
      <c r="F7951" t="s">
        <v>5240</v>
      </c>
      <c r="G7951" s="144">
        <v>70.935735050399998</v>
      </c>
      <c r="H7951" t="str">
        <f>IF(VLOOKUP(A7951,'State Zip Codes'!$J$4:$K$19,2)="Y",IF(G7951&lt;='State Zip Codes'!$P$4,'State Zip Codes'!$P$3,IF(G7951&lt;='State Zip Codes'!$Q$4,'State Zip Codes'!$Q$3,IF(G7951&lt;='State Zip Codes'!$R$4,'State Zip Codes'!$R$3,IF(G7951&lt;='State Zip Codes'!$S$4,'State Zip Codes'!$S$3,IF(G7951&lt;='State Zip Codes'!$T$4,'State Zip Codes'!$T$3,"OUT OF TERRITORY"))))),'State Zip Codes'!$U$3)</f>
        <v>Zone 1</v>
      </c>
    </row>
    <row r="7952" spans="1:8" x14ac:dyDescent="0.25">
      <c r="A7952" t="s">
        <v>375</v>
      </c>
      <c r="B7952">
        <v>97367</v>
      </c>
      <c r="C7952" t="str">
        <f t="shared" si="124"/>
        <v>97367</v>
      </c>
      <c r="D7952" t="s">
        <v>361</v>
      </c>
      <c r="E7952" t="s">
        <v>514</v>
      </c>
      <c r="F7952" t="s">
        <v>2897</v>
      </c>
      <c r="G7952" s="144">
        <v>71.494969121400004</v>
      </c>
      <c r="H7952" t="str">
        <f>IF(VLOOKUP(A7952,'State Zip Codes'!$J$4:$K$19,2)="Y",IF(G7952&lt;='State Zip Codes'!$P$4,'State Zip Codes'!$P$3,IF(G7952&lt;='State Zip Codes'!$Q$4,'State Zip Codes'!$Q$3,IF(G7952&lt;='State Zip Codes'!$R$4,'State Zip Codes'!$R$3,IF(G7952&lt;='State Zip Codes'!$S$4,'State Zip Codes'!$S$3,IF(G7952&lt;='State Zip Codes'!$T$4,'State Zip Codes'!$T$3,"OUT OF TERRITORY"))))),'State Zip Codes'!$U$3)</f>
        <v>Zone 1</v>
      </c>
    </row>
    <row r="7953" spans="1:8" x14ac:dyDescent="0.25">
      <c r="A7953" t="s">
        <v>375</v>
      </c>
      <c r="B7953">
        <v>97058</v>
      </c>
      <c r="C7953" t="str">
        <f t="shared" si="124"/>
        <v>97058</v>
      </c>
      <c r="D7953" t="s">
        <v>361</v>
      </c>
      <c r="E7953" t="s">
        <v>5223</v>
      </c>
      <c r="F7953" t="s">
        <v>5243</v>
      </c>
      <c r="G7953" s="144">
        <v>72.010707209099991</v>
      </c>
      <c r="H7953" t="str">
        <f>IF(VLOOKUP(A7953,'State Zip Codes'!$J$4:$K$19,2)="Y",IF(G7953&lt;='State Zip Codes'!$P$4,'State Zip Codes'!$P$3,IF(G7953&lt;='State Zip Codes'!$Q$4,'State Zip Codes'!$Q$3,IF(G7953&lt;='State Zip Codes'!$R$4,'State Zip Codes'!$R$3,IF(G7953&lt;='State Zip Codes'!$S$4,'State Zip Codes'!$S$3,IF(G7953&lt;='State Zip Codes'!$T$4,'State Zip Codes'!$T$3,"OUT OF TERRITORY"))))),'State Zip Codes'!$U$3)</f>
        <v>Zone 1</v>
      </c>
    </row>
    <row r="7954" spans="1:8" x14ac:dyDescent="0.25">
      <c r="A7954" t="s">
        <v>375</v>
      </c>
      <c r="B7954">
        <v>97331</v>
      </c>
      <c r="C7954" t="str">
        <f t="shared" si="124"/>
        <v>97331</v>
      </c>
      <c r="D7954" t="s">
        <v>361</v>
      </c>
      <c r="E7954" t="s">
        <v>2410</v>
      </c>
      <c r="F7954" t="s">
        <v>5232</v>
      </c>
      <c r="G7954" s="144">
        <v>72.358675075500003</v>
      </c>
      <c r="H7954" t="str">
        <f>IF(VLOOKUP(A7954,'State Zip Codes'!$J$4:$K$19,2)="Y",IF(G7954&lt;='State Zip Codes'!$P$4,'State Zip Codes'!$P$3,IF(G7954&lt;='State Zip Codes'!$Q$4,'State Zip Codes'!$Q$3,IF(G7954&lt;='State Zip Codes'!$R$4,'State Zip Codes'!$R$3,IF(G7954&lt;='State Zip Codes'!$S$4,'State Zip Codes'!$S$3,IF(G7954&lt;='State Zip Codes'!$T$4,'State Zip Codes'!$T$3,"OUT OF TERRITORY"))))),'State Zip Codes'!$U$3)</f>
        <v>Zone 1</v>
      </c>
    </row>
    <row r="7955" spans="1:8" x14ac:dyDescent="0.25">
      <c r="A7955" t="s">
        <v>375</v>
      </c>
      <c r="B7955">
        <v>97146</v>
      </c>
      <c r="C7955" t="str">
        <f t="shared" si="124"/>
        <v>97146</v>
      </c>
      <c r="D7955" t="s">
        <v>361</v>
      </c>
      <c r="E7955" t="s">
        <v>5210</v>
      </c>
      <c r="F7955" t="s">
        <v>4170</v>
      </c>
      <c r="G7955" s="144">
        <v>72.743925213299988</v>
      </c>
      <c r="H7955" t="str">
        <f>IF(VLOOKUP(A7955,'State Zip Codes'!$J$4:$K$19,2)="Y",IF(G7955&lt;='State Zip Codes'!$P$4,'State Zip Codes'!$P$3,IF(G7955&lt;='State Zip Codes'!$Q$4,'State Zip Codes'!$Q$3,IF(G7955&lt;='State Zip Codes'!$R$4,'State Zip Codes'!$R$3,IF(G7955&lt;='State Zip Codes'!$S$4,'State Zip Codes'!$S$3,IF(G7955&lt;='State Zip Codes'!$T$4,'State Zip Codes'!$T$3,"OUT OF TERRITORY"))))),'State Zip Codes'!$U$3)</f>
        <v>Zone 1</v>
      </c>
    </row>
    <row r="7956" spans="1:8" x14ac:dyDescent="0.25">
      <c r="A7956" t="s">
        <v>375</v>
      </c>
      <c r="B7956">
        <v>97364</v>
      </c>
      <c r="C7956" t="str">
        <f t="shared" si="124"/>
        <v>97364</v>
      </c>
      <c r="D7956" t="s">
        <v>361</v>
      </c>
      <c r="E7956" t="s">
        <v>514</v>
      </c>
      <c r="F7956" t="s">
        <v>5245</v>
      </c>
      <c r="G7956" s="144">
        <v>73.296945572399991</v>
      </c>
      <c r="H7956" t="str">
        <f>IF(VLOOKUP(A7956,'State Zip Codes'!$J$4:$K$19,2)="Y",IF(G7956&lt;='State Zip Codes'!$P$4,'State Zip Codes'!$P$3,IF(G7956&lt;='State Zip Codes'!$Q$4,'State Zip Codes'!$Q$3,IF(G7956&lt;='State Zip Codes'!$R$4,'State Zip Codes'!$R$3,IF(G7956&lt;='State Zip Codes'!$S$4,'State Zip Codes'!$S$3,IF(G7956&lt;='State Zip Codes'!$T$4,'State Zip Codes'!$T$3,"OUT OF TERRITORY"))))),'State Zip Codes'!$U$3)</f>
        <v>Zone 1</v>
      </c>
    </row>
    <row r="7957" spans="1:8" x14ac:dyDescent="0.25">
      <c r="A7957" t="s">
        <v>375</v>
      </c>
      <c r="B7957">
        <v>97021</v>
      </c>
      <c r="C7957" t="str">
        <f t="shared" si="124"/>
        <v>97021</v>
      </c>
      <c r="D7957" t="s">
        <v>361</v>
      </c>
      <c r="E7957" t="s">
        <v>5223</v>
      </c>
      <c r="F7957" t="s">
        <v>5247</v>
      </c>
      <c r="G7957" s="144">
        <v>74.173078950299995</v>
      </c>
      <c r="H7957" t="str">
        <f>IF(VLOOKUP(A7957,'State Zip Codes'!$J$4:$K$19,2)="Y",IF(G7957&lt;='State Zip Codes'!$P$4,'State Zip Codes'!$P$3,IF(G7957&lt;='State Zip Codes'!$Q$4,'State Zip Codes'!$Q$3,IF(G7957&lt;='State Zip Codes'!$R$4,'State Zip Codes'!$R$3,IF(G7957&lt;='State Zip Codes'!$S$4,'State Zip Codes'!$S$3,IF(G7957&lt;='State Zip Codes'!$T$4,'State Zip Codes'!$T$3,"OUT OF TERRITORY"))))),'State Zip Codes'!$U$3)</f>
        <v>Zone 1</v>
      </c>
    </row>
    <row r="7958" spans="1:8" x14ac:dyDescent="0.25">
      <c r="A7958" t="s">
        <v>375</v>
      </c>
      <c r="B7958">
        <v>97370</v>
      </c>
      <c r="C7958" t="str">
        <f t="shared" si="124"/>
        <v>97370</v>
      </c>
      <c r="D7958" t="s">
        <v>361</v>
      </c>
      <c r="E7958" t="s">
        <v>2410</v>
      </c>
      <c r="F7958" t="s">
        <v>5248</v>
      </c>
      <c r="G7958" s="144">
        <v>74.446482273900003</v>
      </c>
      <c r="H7958" t="str">
        <f>IF(VLOOKUP(A7958,'State Zip Codes'!$J$4:$K$19,2)="Y",IF(G7958&lt;='State Zip Codes'!$P$4,'State Zip Codes'!$P$3,IF(G7958&lt;='State Zip Codes'!$Q$4,'State Zip Codes'!$Q$3,IF(G7958&lt;='State Zip Codes'!$R$4,'State Zip Codes'!$R$3,IF(G7958&lt;='State Zip Codes'!$S$4,'State Zip Codes'!$S$3,IF(G7958&lt;='State Zip Codes'!$T$4,'State Zip Codes'!$T$3,"OUT OF TERRITORY"))))),'State Zip Codes'!$U$3)</f>
        <v>Zone 1</v>
      </c>
    </row>
    <row r="7959" spans="1:8" x14ac:dyDescent="0.25">
      <c r="A7959" t="s">
        <v>375</v>
      </c>
      <c r="B7959">
        <v>97345</v>
      </c>
      <c r="C7959" t="str">
        <f t="shared" si="124"/>
        <v>97345</v>
      </c>
      <c r="D7959" t="s">
        <v>361</v>
      </c>
      <c r="E7959" t="s">
        <v>5203</v>
      </c>
      <c r="F7959" t="s">
        <v>3127</v>
      </c>
      <c r="G7959" s="144">
        <v>75.09270831149999</v>
      </c>
      <c r="H7959" t="str">
        <f>IF(VLOOKUP(A7959,'State Zip Codes'!$J$4:$K$19,2)="Y",IF(G7959&lt;='State Zip Codes'!$P$4,'State Zip Codes'!$P$3,IF(G7959&lt;='State Zip Codes'!$Q$4,'State Zip Codes'!$Q$3,IF(G7959&lt;='State Zip Codes'!$R$4,'State Zip Codes'!$R$3,IF(G7959&lt;='State Zip Codes'!$S$4,'State Zip Codes'!$S$3,IF(G7959&lt;='State Zip Codes'!$T$4,'State Zip Codes'!$T$3,"OUT OF TERRITORY"))))),'State Zip Codes'!$U$3)</f>
        <v>Zone 1</v>
      </c>
    </row>
    <row r="7960" spans="1:8" x14ac:dyDescent="0.25">
      <c r="A7960" t="s">
        <v>375</v>
      </c>
      <c r="B7960">
        <v>97357</v>
      </c>
      <c r="C7960" t="str">
        <f t="shared" si="124"/>
        <v>97357</v>
      </c>
      <c r="D7960" t="s">
        <v>361</v>
      </c>
      <c r="E7960" t="s">
        <v>514</v>
      </c>
      <c r="F7960" t="s">
        <v>5250</v>
      </c>
      <c r="G7960" s="144">
        <v>75.415821330299991</v>
      </c>
      <c r="H7960" t="str">
        <f>IF(VLOOKUP(A7960,'State Zip Codes'!$J$4:$K$19,2)="Y",IF(G7960&lt;='State Zip Codes'!$P$4,'State Zip Codes'!$P$3,IF(G7960&lt;='State Zip Codes'!$Q$4,'State Zip Codes'!$Q$3,IF(G7960&lt;='State Zip Codes'!$R$4,'State Zip Codes'!$R$3,IF(G7960&lt;='State Zip Codes'!$S$4,'State Zip Codes'!$S$3,IF(G7960&lt;='State Zip Codes'!$T$4,'State Zip Codes'!$T$3,"OUT OF TERRITORY"))))),'State Zip Codes'!$U$3)</f>
        <v>Zone 1</v>
      </c>
    </row>
    <row r="7961" spans="1:8" x14ac:dyDescent="0.25">
      <c r="A7961" t="s">
        <v>375</v>
      </c>
      <c r="B7961">
        <v>97329</v>
      </c>
      <c r="C7961" t="str">
        <f t="shared" si="124"/>
        <v>97329</v>
      </c>
      <c r="D7961" t="s">
        <v>361</v>
      </c>
      <c r="E7961" t="s">
        <v>5203</v>
      </c>
      <c r="F7961" t="s">
        <v>5251</v>
      </c>
      <c r="G7961" s="144">
        <v>75.720293213399998</v>
      </c>
      <c r="H7961" t="str">
        <f>IF(VLOOKUP(A7961,'State Zip Codes'!$J$4:$K$19,2)="Y",IF(G7961&lt;='State Zip Codes'!$P$4,'State Zip Codes'!$P$3,IF(G7961&lt;='State Zip Codes'!$Q$4,'State Zip Codes'!$Q$3,IF(G7961&lt;='State Zip Codes'!$R$4,'State Zip Codes'!$R$3,IF(G7961&lt;='State Zip Codes'!$S$4,'State Zip Codes'!$S$3,IF(G7961&lt;='State Zip Codes'!$T$4,'State Zip Codes'!$T$3,"OUT OF TERRITORY"))))),'State Zip Codes'!$U$3)</f>
        <v>Zone 1</v>
      </c>
    </row>
    <row r="7962" spans="1:8" x14ac:dyDescent="0.25">
      <c r="A7962" t="s">
        <v>375</v>
      </c>
      <c r="B7962">
        <v>97377</v>
      </c>
      <c r="C7962" t="str">
        <f t="shared" si="124"/>
        <v>97377</v>
      </c>
      <c r="D7962" t="s">
        <v>361</v>
      </c>
      <c r="E7962" t="s">
        <v>5203</v>
      </c>
      <c r="F7962" t="s">
        <v>5255</v>
      </c>
      <c r="G7962" s="144">
        <v>76.66477742219999</v>
      </c>
      <c r="H7962" t="str">
        <f>IF(VLOOKUP(A7962,'State Zip Codes'!$J$4:$K$19,2)="Y",IF(G7962&lt;='State Zip Codes'!$P$4,'State Zip Codes'!$P$3,IF(G7962&lt;='State Zip Codes'!$Q$4,'State Zip Codes'!$Q$3,IF(G7962&lt;='State Zip Codes'!$R$4,'State Zip Codes'!$R$3,IF(G7962&lt;='State Zip Codes'!$S$4,'State Zip Codes'!$S$3,IF(G7962&lt;='State Zip Codes'!$T$4,'State Zip Codes'!$T$3,"OUT OF TERRITORY"))))),'State Zip Codes'!$U$3)</f>
        <v>Zone 1</v>
      </c>
    </row>
    <row r="7963" spans="1:8" x14ac:dyDescent="0.25">
      <c r="A7963" t="s">
        <v>375</v>
      </c>
      <c r="B7963">
        <v>97380</v>
      </c>
      <c r="C7963" t="str">
        <f t="shared" si="124"/>
        <v>97380</v>
      </c>
      <c r="D7963" t="s">
        <v>361</v>
      </c>
      <c r="E7963" t="s">
        <v>514</v>
      </c>
      <c r="F7963" t="s">
        <v>5256</v>
      </c>
      <c r="G7963" s="144">
        <v>76.739341964999994</v>
      </c>
      <c r="H7963" t="str">
        <f>IF(VLOOKUP(A7963,'State Zip Codes'!$J$4:$K$19,2)="Y",IF(G7963&lt;='State Zip Codes'!$P$4,'State Zip Codes'!$P$3,IF(G7963&lt;='State Zip Codes'!$Q$4,'State Zip Codes'!$Q$3,IF(G7963&lt;='State Zip Codes'!$R$4,'State Zip Codes'!$R$3,IF(G7963&lt;='State Zip Codes'!$S$4,'State Zip Codes'!$S$3,IF(G7963&lt;='State Zip Codes'!$T$4,'State Zip Codes'!$T$3,"OUT OF TERRITORY"))))),'State Zip Codes'!$U$3)</f>
        <v>Zone 1</v>
      </c>
    </row>
    <row r="7964" spans="1:8" x14ac:dyDescent="0.25">
      <c r="A7964" t="s">
        <v>375</v>
      </c>
      <c r="B7964">
        <v>97326</v>
      </c>
      <c r="C7964" t="str">
        <f t="shared" si="124"/>
        <v>97326</v>
      </c>
      <c r="D7964" t="s">
        <v>361</v>
      </c>
      <c r="E7964" t="s">
        <v>2410</v>
      </c>
      <c r="F7964" t="s">
        <v>5259</v>
      </c>
      <c r="G7964" s="144">
        <v>77.994511768799995</v>
      </c>
      <c r="H7964" t="str">
        <f>IF(VLOOKUP(A7964,'State Zip Codes'!$J$4:$K$19,2)="Y",IF(G7964&lt;='State Zip Codes'!$P$4,'State Zip Codes'!$P$3,IF(G7964&lt;='State Zip Codes'!$Q$4,'State Zip Codes'!$Q$3,IF(G7964&lt;='State Zip Codes'!$R$4,'State Zip Codes'!$R$3,IF(G7964&lt;='State Zip Codes'!$S$4,'State Zip Codes'!$S$3,IF(G7964&lt;='State Zip Codes'!$T$4,'State Zip Codes'!$T$3,"OUT OF TERRITORY"))))),'State Zip Codes'!$U$3)</f>
        <v>Zone 1</v>
      </c>
    </row>
    <row r="7965" spans="1:8" x14ac:dyDescent="0.25">
      <c r="A7965" t="s">
        <v>375</v>
      </c>
      <c r="B7965">
        <v>97121</v>
      </c>
      <c r="C7965" t="str">
        <f t="shared" si="124"/>
        <v>97121</v>
      </c>
      <c r="D7965" t="s">
        <v>361</v>
      </c>
      <c r="E7965" t="s">
        <v>5210</v>
      </c>
      <c r="F7965" t="s">
        <v>1978</v>
      </c>
      <c r="G7965" s="144">
        <v>78.323838499499999</v>
      </c>
      <c r="H7965" t="str">
        <f>IF(VLOOKUP(A7965,'State Zip Codes'!$J$4:$K$19,2)="Y",IF(G7965&lt;='State Zip Codes'!$P$4,'State Zip Codes'!$P$3,IF(G7965&lt;='State Zip Codes'!$Q$4,'State Zip Codes'!$Q$3,IF(G7965&lt;='State Zip Codes'!$R$4,'State Zip Codes'!$R$3,IF(G7965&lt;='State Zip Codes'!$S$4,'State Zip Codes'!$S$3,IF(G7965&lt;='State Zip Codes'!$T$4,'State Zip Codes'!$T$3,"OUT OF TERRITORY"))))),'State Zip Codes'!$U$3)</f>
        <v>Zone 1</v>
      </c>
    </row>
    <row r="7966" spans="1:8" x14ac:dyDescent="0.25">
      <c r="A7966" t="s">
        <v>375</v>
      </c>
      <c r="B7966">
        <v>97333</v>
      </c>
      <c r="C7966" t="str">
        <f t="shared" si="124"/>
        <v>97333</v>
      </c>
      <c r="D7966" t="s">
        <v>361</v>
      </c>
      <c r="E7966" t="s">
        <v>2410</v>
      </c>
      <c r="F7966" t="s">
        <v>5232</v>
      </c>
      <c r="G7966" s="144">
        <v>78.982491960899992</v>
      </c>
      <c r="H7966" t="str">
        <f>IF(VLOOKUP(A7966,'State Zip Codes'!$J$4:$K$19,2)="Y",IF(G7966&lt;='State Zip Codes'!$P$4,'State Zip Codes'!$P$3,IF(G7966&lt;='State Zip Codes'!$Q$4,'State Zip Codes'!$Q$3,IF(G7966&lt;='State Zip Codes'!$R$4,'State Zip Codes'!$R$3,IF(G7966&lt;='State Zip Codes'!$S$4,'State Zip Codes'!$S$3,IF(G7966&lt;='State Zip Codes'!$T$4,'State Zip Codes'!$T$3,"OUT OF TERRITORY"))))),'State Zip Codes'!$U$3)</f>
        <v>Zone 1</v>
      </c>
    </row>
    <row r="7967" spans="1:8" x14ac:dyDescent="0.25">
      <c r="A7967" t="s">
        <v>375</v>
      </c>
      <c r="B7967">
        <v>97348</v>
      </c>
      <c r="C7967" t="str">
        <f t="shared" si="124"/>
        <v>97348</v>
      </c>
      <c r="D7967" t="s">
        <v>361</v>
      </c>
      <c r="E7967" t="s">
        <v>5203</v>
      </c>
      <c r="F7967" t="s">
        <v>5260</v>
      </c>
      <c r="G7967" s="144">
        <v>80.1879520695</v>
      </c>
      <c r="H7967" t="str">
        <f>IF(VLOOKUP(A7967,'State Zip Codes'!$J$4:$K$19,2)="Y",IF(G7967&lt;='State Zip Codes'!$P$4,'State Zip Codes'!$P$3,IF(G7967&lt;='State Zip Codes'!$Q$4,'State Zip Codes'!$Q$3,IF(G7967&lt;='State Zip Codes'!$R$4,'State Zip Codes'!$R$3,IF(G7967&lt;='State Zip Codes'!$S$4,'State Zip Codes'!$S$3,IF(G7967&lt;='State Zip Codes'!$T$4,'State Zip Codes'!$T$3,"OUT OF TERRITORY"))))),'State Zip Codes'!$U$3)</f>
        <v>Zone 1</v>
      </c>
    </row>
    <row r="7968" spans="1:8" x14ac:dyDescent="0.25">
      <c r="A7968" t="s">
        <v>375</v>
      </c>
      <c r="B7968">
        <v>97341</v>
      </c>
      <c r="C7968" t="str">
        <f t="shared" si="124"/>
        <v>97341</v>
      </c>
      <c r="D7968" t="s">
        <v>361</v>
      </c>
      <c r="E7968" t="s">
        <v>514</v>
      </c>
      <c r="F7968" t="s">
        <v>5261</v>
      </c>
      <c r="G7968" s="144">
        <v>80.330867443199992</v>
      </c>
      <c r="H7968" t="str">
        <f>IF(VLOOKUP(A7968,'State Zip Codes'!$J$4:$K$19,2)="Y",IF(G7968&lt;='State Zip Codes'!$P$4,'State Zip Codes'!$P$3,IF(G7968&lt;='State Zip Codes'!$Q$4,'State Zip Codes'!$Q$3,IF(G7968&lt;='State Zip Codes'!$R$4,'State Zip Codes'!$R$3,IF(G7968&lt;='State Zip Codes'!$S$4,'State Zip Codes'!$S$3,IF(G7968&lt;='State Zip Codes'!$T$4,'State Zip Codes'!$T$3,"OUT OF TERRITORY"))))),'State Zip Codes'!$U$3)</f>
        <v>Zone 1</v>
      </c>
    </row>
    <row r="7969" spans="1:8" x14ac:dyDescent="0.25">
      <c r="A7969" t="s">
        <v>375</v>
      </c>
      <c r="B7969">
        <v>97386</v>
      </c>
      <c r="C7969" t="str">
        <f t="shared" si="124"/>
        <v>97386</v>
      </c>
      <c r="D7969" t="s">
        <v>361</v>
      </c>
      <c r="E7969" t="s">
        <v>5203</v>
      </c>
      <c r="F7969" t="s">
        <v>5262</v>
      </c>
      <c r="G7969" s="144">
        <v>81.704097773100003</v>
      </c>
      <c r="H7969" t="str">
        <f>IF(VLOOKUP(A7969,'State Zip Codes'!$J$4:$K$19,2)="Y",IF(G7969&lt;='State Zip Codes'!$P$4,'State Zip Codes'!$P$3,IF(G7969&lt;='State Zip Codes'!$Q$4,'State Zip Codes'!$Q$3,IF(G7969&lt;='State Zip Codes'!$R$4,'State Zip Codes'!$R$3,IF(G7969&lt;='State Zip Codes'!$S$4,'State Zip Codes'!$S$3,IF(G7969&lt;='State Zip Codes'!$T$4,'State Zip Codes'!$T$3,"OUT OF TERRITORY"))))),'State Zip Codes'!$U$3)</f>
        <v>Zone 1</v>
      </c>
    </row>
    <row r="7970" spans="1:8" x14ac:dyDescent="0.25">
      <c r="A7970" t="s">
        <v>375</v>
      </c>
      <c r="B7970">
        <v>97327</v>
      </c>
      <c r="C7970" t="str">
        <f t="shared" si="124"/>
        <v>97327</v>
      </c>
      <c r="D7970" t="s">
        <v>361</v>
      </c>
      <c r="E7970" t="s">
        <v>5203</v>
      </c>
      <c r="F7970" t="s">
        <v>2648</v>
      </c>
      <c r="G7970" s="144">
        <v>82.779069931799995</v>
      </c>
      <c r="H7970" t="str">
        <f>IF(VLOOKUP(A7970,'State Zip Codes'!$J$4:$K$19,2)="Y",IF(G7970&lt;='State Zip Codes'!$P$4,'State Zip Codes'!$P$3,IF(G7970&lt;='State Zip Codes'!$Q$4,'State Zip Codes'!$Q$3,IF(G7970&lt;='State Zip Codes'!$R$4,'State Zip Codes'!$R$3,IF(G7970&lt;='State Zip Codes'!$S$4,'State Zip Codes'!$S$3,IF(G7970&lt;='State Zip Codes'!$T$4,'State Zip Codes'!$T$3,"OUT OF TERRITORY"))))),'State Zip Codes'!$U$3)</f>
        <v>Zone 1</v>
      </c>
    </row>
    <row r="7971" spans="1:8" x14ac:dyDescent="0.25">
      <c r="A7971" t="s">
        <v>375</v>
      </c>
      <c r="B7971">
        <v>97343</v>
      </c>
      <c r="C7971" t="str">
        <f t="shared" si="124"/>
        <v>97343</v>
      </c>
      <c r="D7971" t="s">
        <v>361</v>
      </c>
      <c r="E7971" t="s">
        <v>514</v>
      </c>
      <c r="F7971" t="s">
        <v>2471</v>
      </c>
      <c r="G7971" s="144">
        <v>84.077735718900001</v>
      </c>
      <c r="H7971" t="str">
        <f>IF(VLOOKUP(A7971,'State Zip Codes'!$J$4:$K$19,2)="Y",IF(G7971&lt;='State Zip Codes'!$P$4,'State Zip Codes'!$P$3,IF(G7971&lt;='State Zip Codes'!$Q$4,'State Zip Codes'!$Q$3,IF(G7971&lt;='State Zip Codes'!$R$4,'State Zip Codes'!$R$3,IF(G7971&lt;='State Zip Codes'!$S$4,'State Zip Codes'!$S$3,IF(G7971&lt;='State Zip Codes'!$T$4,'State Zip Codes'!$T$3,"OUT OF TERRITORY"))))),'State Zip Codes'!$U$3)</f>
        <v>Zone 1</v>
      </c>
    </row>
    <row r="7972" spans="1:8" x14ac:dyDescent="0.25">
      <c r="A7972" t="s">
        <v>375</v>
      </c>
      <c r="B7972">
        <v>97369</v>
      </c>
      <c r="C7972" t="str">
        <f t="shared" si="124"/>
        <v>97369</v>
      </c>
      <c r="D7972" t="s">
        <v>361</v>
      </c>
      <c r="E7972" t="s">
        <v>514</v>
      </c>
      <c r="F7972" t="s">
        <v>5265</v>
      </c>
      <c r="G7972" s="144">
        <v>86.122046933999997</v>
      </c>
      <c r="H7972" t="str">
        <f>IF(VLOOKUP(A7972,'State Zip Codes'!$J$4:$K$19,2)="Y",IF(G7972&lt;='State Zip Codes'!$P$4,'State Zip Codes'!$P$3,IF(G7972&lt;='State Zip Codes'!$Q$4,'State Zip Codes'!$Q$3,IF(G7972&lt;='State Zip Codes'!$R$4,'State Zip Codes'!$R$3,IF(G7972&lt;='State Zip Codes'!$S$4,'State Zip Codes'!$S$3,IF(G7972&lt;='State Zip Codes'!$T$4,'State Zip Codes'!$T$3,"OUT OF TERRITORY"))))),'State Zip Codes'!$U$3)</f>
        <v>Zone 1</v>
      </c>
    </row>
    <row r="7973" spans="1:8" x14ac:dyDescent="0.25">
      <c r="A7973" t="s">
        <v>375</v>
      </c>
      <c r="B7973">
        <v>97730</v>
      </c>
      <c r="C7973" t="str">
        <f t="shared" si="124"/>
        <v>97730</v>
      </c>
      <c r="D7973" t="s">
        <v>361</v>
      </c>
      <c r="E7973" t="s">
        <v>388</v>
      </c>
      <c r="F7973" t="s">
        <v>5266</v>
      </c>
      <c r="G7973" s="144">
        <v>86.904974633400002</v>
      </c>
      <c r="H7973" t="str">
        <f>IF(VLOOKUP(A7973,'State Zip Codes'!$J$4:$K$19,2)="Y",IF(G7973&lt;='State Zip Codes'!$P$4,'State Zip Codes'!$P$3,IF(G7973&lt;='State Zip Codes'!$Q$4,'State Zip Codes'!$Q$3,IF(G7973&lt;='State Zip Codes'!$R$4,'State Zip Codes'!$R$3,IF(G7973&lt;='State Zip Codes'!$S$4,'State Zip Codes'!$S$3,IF(G7973&lt;='State Zip Codes'!$T$4,'State Zip Codes'!$T$3,"OUT OF TERRITORY"))))),'State Zip Codes'!$U$3)</f>
        <v>Zone 1</v>
      </c>
    </row>
    <row r="7974" spans="1:8" x14ac:dyDescent="0.25">
      <c r="A7974" t="s">
        <v>375</v>
      </c>
      <c r="B7974">
        <v>97391</v>
      </c>
      <c r="C7974" t="str">
        <f t="shared" si="124"/>
        <v>97391</v>
      </c>
      <c r="D7974" t="s">
        <v>361</v>
      </c>
      <c r="E7974" t="s">
        <v>514</v>
      </c>
      <c r="F7974" t="s">
        <v>2106</v>
      </c>
      <c r="G7974" s="144">
        <v>87.147309397499995</v>
      </c>
      <c r="H7974" t="str">
        <f>IF(VLOOKUP(A7974,'State Zip Codes'!$J$4:$K$19,2)="Y",IF(G7974&lt;='State Zip Codes'!$P$4,'State Zip Codes'!$P$3,IF(G7974&lt;='State Zip Codes'!$Q$4,'State Zip Codes'!$Q$3,IF(G7974&lt;='State Zip Codes'!$R$4,'State Zip Codes'!$R$3,IF(G7974&lt;='State Zip Codes'!$S$4,'State Zip Codes'!$S$3,IF(G7974&lt;='State Zip Codes'!$T$4,'State Zip Codes'!$T$3,"OUT OF TERRITORY"))))),'State Zip Codes'!$U$3)</f>
        <v>Zone 1</v>
      </c>
    </row>
    <row r="7975" spans="1:8" x14ac:dyDescent="0.25">
      <c r="A7975" t="s">
        <v>375</v>
      </c>
      <c r="B7975">
        <v>97365</v>
      </c>
      <c r="C7975" t="str">
        <f t="shared" si="124"/>
        <v>97365</v>
      </c>
      <c r="D7975" t="s">
        <v>361</v>
      </c>
      <c r="E7975" t="s">
        <v>514</v>
      </c>
      <c r="F7975" t="s">
        <v>3111</v>
      </c>
      <c r="G7975" s="144">
        <v>87.576055518599986</v>
      </c>
      <c r="H7975" t="str">
        <f>IF(VLOOKUP(A7975,'State Zip Codes'!$J$4:$K$19,2)="Y",IF(G7975&lt;='State Zip Codes'!$P$4,'State Zip Codes'!$P$3,IF(G7975&lt;='State Zip Codes'!$Q$4,'State Zip Codes'!$Q$3,IF(G7975&lt;='State Zip Codes'!$R$4,'State Zip Codes'!$R$3,IF(G7975&lt;='State Zip Codes'!$S$4,'State Zip Codes'!$S$3,IF(G7975&lt;='State Zip Codes'!$T$4,'State Zip Codes'!$T$3,"OUT OF TERRITORY"))))),'State Zip Codes'!$U$3)</f>
        <v>Zone 1</v>
      </c>
    </row>
    <row r="7976" spans="1:8" x14ac:dyDescent="0.25">
      <c r="A7976" t="s">
        <v>375</v>
      </c>
      <c r="B7976">
        <v>97456</v>
      </c>
      <c r="C7976" t="str">
        <f t="shared" si="124"/>
        <v>97456</v>
      </c>
      <c r="D7976" t="s">
        <v>361</v>
      </c>
      <c r="E7976" t="s">
        <v>2410</v>
      </c>
      <c r="F7976" t="s">
        <v>1110</v>
      </c>
      <c r="G7976" s="144">
        <v>87.737612027999987</v>
      </c>
      <c r="H7976" t="str">
        <f>IF(VLOOKUP(A7976,'State Zip Codes'!$J$4:$K$19,2)="Y",IF(G7976&lt;='State Zip Codes'!$P$4,'State Zip Codes'!$P$3,IF(G7976&lt;='State Zip Codes'!$Q$4,'State Zip Codes'!$Q$3,IF(G7976&lt;='State Zip Codes'!$R$4,'State Zip Codes'!$R$3,IF(G7976&lt;='State Zip Codes'!$S$4,'State Zip Codes'!$S$3,IF(G7976&lt;='State Zip Codes'!$T$4,'State Zip Codes'!$T$3,"OUT OF TERRITORY"))))),'State Zip Codes'!$U$3)</f>
        <v>Zone 1</v>
      </c>
    </row>
    <row r="7977" spans="1:8" x14ac:dyDescent="0.25">
      <c r="A7977" t="s">
        <v>375</v>
      </c>
      <c r="B7977">
        <v>97446</v>
      </c>
      <c r="C7977" t="str">
        <f t="shared" si="124"/>
        <v>97446</v>
      </c>
      <c r="D7977" t="s">
        <v>361</v>
      </c>
      <c r="E7977" t="s">
        <v>5203</v>
      </c>
      <c r="F7977" t="s">
        <v>2448</v>
      </c>
      <c r="G7977" s="144">
        <v>88.402479201299997</v>
      </c>
      <c r="H7977" t="str">
        <f>IF(VLOOKUP(A7977,'State Zip Codes'!$J$4:$K$19,2)="Y",IF(G7977&lt;='State Zip Codes'!$P$4,'State Zip Codes'!$P$3,IF(G7977&lt;='State Zip Codes'!$Q$4,'State Zip Codes'!$Q$3,IF(G7977&lt;='State Zip Codes'!$R$4,'State Zip Codes'!$R$3,IF(G7977&lt;='State Zip Codes'!$S$4,'State Zip Codes'!$S$3,IF(G7977&lt;='State Zip Codes'!$T$4,'State Zip Codes'!$T$3,"OUT OF TERRITORY"))))),'State Zip Codes'!$U$3)</f>
        <v>Zone 1</v>
      </c>
    </row>
    <row r="7978" spans="1:8" x14ac:dyDescent="0.25">
      <c r="A7978" t="s">
        <v>375</v>
      </c>
      <c r="B7978">
        <v>97413</v>
      </c>
      <c r="C7978" t="str">
        <f t="shared" si="124"/>
        <v>97413</v>
      </c>
      <c r="D7978" t="s">
        <v>361</v>
      </c>
      <c r="E7978" t="s">
        <v>5269</v>
      </c>
      <c r="F7978" t="s">
        <v>3359</v>
      </c>
      <c r="G7978" s="144">
        <v>89.651435293199995</v>
      </c>
      <c r="H7978" t="str">
        <f>IF(VLOOKUP(A7978,'State Zip Codes'!$J$4:$K$19,2)="Y",IF(G7978&lt;='State Zip Codes'!$P$4,'State Zip Codes'!$P$3,IF(G7978&lt;='State Zip Codes'!$Q$4,'State Zip Codes'!$Q$3,IF(G7978&lt;='State Zip Codes'!$R$4,'State Zip Codes'!$R$3,IF(G7978&lt;='State Zip Codes'!$S$4,'State Zip Codes'!$S$3,IF(G7978&lt;='State Zip Codes'!$T$4,'State Zip Codes'!$T$3,"OUT OF TERRITORY"))))),'State Zip Codes'!$U$3)</f>
        <v>Zone 1</v>
      </c>
    </row>
    <row r="7979" spans="1:8" x14ac:dyDescent="0.25">
      <c r="A7979" t="s">
        <v>375</v>
      </c>
      <c r="B7979">
        <v>97454</v>
      </c>
      <c r="C7979" t="str">
        <f t="shared" si="124"/>
        <v>97454</v>
      </c>
      <c r="D7979" t="s">
        <v>361</v>
      </c>
      <c r="E7979" t="s">
        <v>5269</v>
      </c>
      <c r="F7979" t="s">
        <v>5270</v>
      </c>
      <c r="G7979" s="144">
        <v>91.14893986109999</v>
      </c>
      <c r="H7979" t="str">
        <f>IF(VLOOKUP(A7979,'State Zip Codes'!$J$4:$K$19,2)="Y",IF(G7979&lt;='State Zip Codes'!$P$4,'State Zip Codes'!$P$3,IF(G7979&lt;='State Zip Codes'!$Q$4,'State Zip Codes'!$Q$3,IF(G7979&lt;='State Zip Codes'!$R$4,'State Zip Codes'!$R$3,IF(G7979&lt;='State Zip Codes'!$S$4,'State Zip Codes'!$S$3,IF(G7979&lt;='State Zip Codes'!$T$4,'State Zip Codes'!$T$3,"OUT OF TERRITORY"))))),'State Zip Codes'!$U$3)</f>
        <v>Zone 1</v>
      </c>
    </row>
    <row r="7980" spans="1:8" x14ac:dyDescent="0.25">
      <c r="A7980" t="s">
        <v>375</v>
      </c>
      <c r="B7980">
        <v>97029</v>
      </c>
      <c r="C7980" t="str">
        <f t="shared" si="124"/>
        <v>97029</v>
      </c>
      <c r="D7980" t="s">
        <v>361</v>
      </c>
      <c r="E7980" t="s">
        <v>2053</v>
      </c>
      <c r="F7980" t="s">
        <v>5273</v>
      </c>
      <c r="G7980" s="144">
        <v>92.223912019799982</v>
      </c>
      <c r="H7980" t="str">
        <f>IF(VLOOKUP(A7980,'State Zip Codes'!$J$4:$K$19,2)="Y",IF(G7980&lt;='State Zip Codes'!$P$4,'State Zip Codes'!$P$3,IF(G7980&lt;='State Zip Codes'!$Q$4,'State Zip Codes'!$Q$3,IF(G7980&lt;='State Zip Codes'!$R$4,'State Zip Codes'!$R$3,IF(G7980&lt;='State Zip Codes'!$S$4,'State Zip Codes'!$S$3,IF(G7980&lt;='State Zip Codes'!$T$4,'State Zip Codes'!$T$3,"OUT OF TERRITORY"))))),'State Zip Codes'!$U$3)</f>
        <v>Zone 1</v>
      </c>
    </row>
    <row r="7981" spans="1:8" x14ac:dyDescent="0.25">
      <c r="A7981" t="s">
        <v>375</v>
      </c>
      <c r="B7981">
        <v>97366</v>
      </c>
      <c r="C7981" t="str">
        <f t="shared" si="124"/>
        <v>97366</v>
      </c>
      <c r="D7981" t="s">
        <v>361</v>
      </c>
      <c r="E7981" t="s">
        <v>514</v>
      </c>
      <c r="F7981" t="s">
        <v>5276</v>
      </c>
      <c r="G7981" s="144">
        <v>93.808408554299987</v>
      </c>
      <c r="H7981" t="str">
        <f>IF(VLOOKUP(A7981,'State Zip Codes'!$J$4:$K$19,2)="Y",IF(G7981&lt;='State Zip Codes'!$P$4,'State Zip Codes'!$P$3,IF(G7981&lt;='State Zip Codes'!$Q$4,'State Zip Codes'!$Q$3,IF(G7981&lt;='State Zip Codes'!$R$4,'State Zip Codes'!$R$3,IF(G7981&lt;='State Zip Codes'!$S$4,'State Zip Codes'!$S$3,IF(G7981&lt;='State Zip Codes'!$T$4,'State Zip Codes'!$T$3,"OUT OF TERRITORY"))))),'State Zip Codes'!$U$3)</f>
        <v>Zone 1</v>
      </c>
    </row>
    <row r="7982" spans="1:8" x14ac:dyDescent="0.25">
      <c r="A7982" t="s">
        <v>375</v>
      </c>
      <c r="B7982">
        <v>97376</v>
      </c>
      <c r="C7982" t="str">
        <f t="shared" si="124"/>
        <v>97376</v>
      </c>
      <c r="D7982" t="s">
        <v>361</v>
      </c>
      <c r="E7982" t="s">
        <v>514</v>
      </c>
      <c r="F7982" t="s">
        <v>5277</v>
      </c>
      <c r="G7982" s="144">
        <v>94.119094149299997</v>
      </c>
      <c r="H7982" t="str">
        <f>IF(VLOOKUP(A7982,'State Zip Codes'!$J$4:$K$19,2)="Y",IF(G7982&lt;='State Zip Codes'!$P$4,'State Zip Codes'!$P$3,IF(G7982&lt;='State Zip Codes'!$Q$4,'State Zip Codes'!$Q$3,IF(G7982&lt;='State Zip Codes'!$R$4,'State Zip Codes'!$R$3,IF(G7982&lt;='State Zip Codes'!$S$4,'State Zip Codes'!$S$3,IF(G7982&lt;='State Zip Codes'!$T$4,'State Zip Codes'!$T$3,"OUT OF TERRITORY"))))),'State Zip Codes'!$U$3)</f>
        <v>Zone 1</v>
      </c>
    </row>
    <row r="7983" spans="1:8" x14ac:dyDescent="0.25">
      <c r="A7983" t="s">
        <v>375</v>
      </c>
      <c r="B7983">
        <v>97324</v>
      </c>
      <c r="C7983" t="str">
        <f t="shared" si="124"/>
        <v>97324</v>
      </c>
      <c r="D7983" t="s">
        <v>361</v>
      </c>
      <c r="E7983" t="s">
        <v>2410</v>
      </c>
      <c r="F7983" t="s">
        <v>5278</v>
      </c>
      <c r="G7983" s="144">
        <v>94.373856337199996</v>
      </c>
      <c r="H7983" t="str">
        <f>IF(VLOOKUP(A7983,'State Zip Codes'!$J$4:$K$19,2)="Y",IF(G7983&lt;='State Zip Codes'!$P$4,'State Zip Codes'!$P$3,IF(G7983&lt;='State Zip Codes'!$Q$4,'State Zip Codes'!$Q$3,IF(G7983&lt;='State Zip Codes'!$R$4,'State Zip Codes'!$R$3,IF(G7983&lt;='State Zip Codes'!$S$4,'State Zip Codes'!$S$3,IF(G7983&lt;='State Zip Codes'!$T$4,'State Zip Codes'!$T$3,"OUT OF TERRITORY"))))),'State Zip Codes'!$U$3)</f>
        <v>Zone 1</v>
      </c>
    </row>
    <row r="7984" spans="1:8" x14ac:dyDescent="0.25">
      <c r="A7984" t="s">
        <v>375</v>
      </c>
      <c r="B7984">
        <v>97448</v>
      </c>
      <c r="C7984" t="str">
        <f t="shared" si="124"/>
        <v>97448</v>
      </c>
      <c r="D7984" t="s">
        <v>361</v>
      </c>
      <c r="E7984" t="s">
        <v>5269</v>
      </c>
      <c r="F7984" t="s">
        <v>3046</v>
      </c>
      <c r="G7984" s="144">
        <v>94.839884729699989</v>
      </c>
      <c r="H7984" t="str">
        <f>IF(VLOOKUP(A7984,'State Zip Codes'!$J$4:$K$19,2)="Y",IF(G7984&lt;='State Zip Codes'!$P$4,'State Zip Codes'!$P$3,IF(G7984&lt;='State Zip Codes'!$Q$4,'State Zip Codes'!$Q$3,IF(G7984&lt;='State Zip Codes'!$R$4,'State Zip Codes'!$R$3,IF(G7984&lt;='State Zip Codes'!$S$4,'State Zip Codes'!$S$3,IF(G7984&lt;='State Zip Codes'!$T$4,'State Zip Codes'!$T$3,"OUT OF TERRITORY"))))),'State Zip Codes'!$U$3)</f>
        <v>Zone 1</v>
      </c>
    </row>
    <row r="7985" spans="1:8" x14ac:dyDescent="0.25">
      <c r="A7985" t="s">
        <v>375</v>
      </c>
      <c r="B7985">
        <v>97488</v>
      </c>
      <c r="C7985" t="str">
        <f t="shared" si="124"/>
        <v>97488</v>
      </c>
      <c r="D7985" t="s">
        <v>361</v>
      </c>
      <c r="E7985" t="s">
        <v>5269</v>
      </c>
      <c r="F7985" t="s">
        <v>5279</v>
      </c>
      <c r="G7985" s="144">
        <v>94.852312153499994</v>
      </c>
      <c r="H7985" t="str">
        <f>IF(VLOOKUP(A7985,'State Zip Codes'!$J$4:$K$19,2)="Y",IF(G7985&lt;='State Zip Codes'!$P$4,'State Zip Codes'!$P$3,IF(G7985&lt;='State Zip Codes'!$Q$4,'State Zip Codes'!$Q$3,IF(G7985&lt;='State Zip Codes'!$R$4,'State Zip Codes'!$R$3,IF(G7985&lt;='State Zip Codes'!$S$4,'State Zip Codes'!$S$3,IF(G7985&lt;='State Zip Codes'!$T$4,'State Zip Codes'!$T$3,"OUT OF TERRITORY"))))),'State Zip Codes'!$U$3)</f>
        <v>Zone 1</v>
      </c>
    </row>
    <row r="7986" spans="1:8" x14ac:dyDescent="0.25">
      <c r="A7986" t="s">
        <v>375</v>
      </c>
      <c r="B7986">
        <v>97065</v>
      </c>
      <c r="C7986" t="str">
        <f t="shared" si="124"/>
        <v>97065</v>
      </c>
      <c r="D7986" t="s">
        <v>361</v>
      </c>
      <c r="E7986" t="s">
        <v>2053</v>
      </c>
      <c r="F7986" t="s">
        <v>5223</v>
      </c>
      <c r="G7986" s="144">
        <v>95.243776003199997</v>
      </c>
      <c r="H7986" t="str">
        <f>IF(VLOOKUP(A7986,'State Zip Codes'!$J$4:$K$19,2)="Y",IF(G7986&lt;='State Zip Codes'!$P$4,'State Zip Codes'!$P$3,IF(G7986&lt;='State Zip Codes'!$Q$4,'State Zip Codes'!$Q$3,IF(G7986&lt;='State Zip Codes'!$R$4,'State Zip Codes'!$R$3,IF(G7986&lt;='State Zip Codes'!$S$4,'State Zip Codes'!$S$3,IF(G7986&lt;='State Zip Codes'!$T$4,'State Zip Codes'!$T$3,"OUT OF TERRITORY"))))),'State Zip Codes'!$U$3)</f>
        <v>Zone 1</v>
      </c>
    </row>
    <row r="7987" spans="1:8" x14ac:dyDescent="0.25">
      <c r="A7987" t="s">
        <v>375</v>
      </c>
      <c r="B7987">
        <v>97489</v>
      </c>
      <c r="C7987" t="str">
        <f t="shared" si="124"/>
        <v>97489</v>
      </c>
      <c r="D7987" t="s">
        <v>361</v>
      </c>
      <c r="E7987" t="s">
        <v>5269</v>
      </c>
      <c r="F7987" t="s">
        <v>5282</v>
      </c>
      <c r="G7987" s="144">
        <v>95.386691376899989</v>
      </c>
      <c r="H7987" t="str">
        <f>IF(VLOOKUP(A7987,'State Zip Codes'!$J$4:$K$19,2)="Y",IF(G7987&lt;='State Zip Codes'!$P$4,'State Zip Codes'!$P$3,IF(G7987&lt;='State Zip Codes'!$Q$4,'State Zip Codes'!$Q$3,IF(G7987&lt;='State Zip Codes'!$R$4,'State Zip Codes'!$R$3,IF(G7987&lt;='State Zip Codes'!$S$4,'State Zip Codes'!$S$3,IF(G7987&lt;='State Zip Codes'!$T$4,'State Zip Codes'!$T$3,"OUT OF TERRITORY"))))),'State Zip Codes'!$U$3)</f>
        <v>Zone 1</v>
      </c>
    </row>
    <row r="7988" spans="1:8" x14ac:dyDescent="0.25">
      <c r="A7988" t="s">
        <v>375</v>
      </c>
      <c r="B7988">
        <v>97408</v>
      </c>
      <c r="C7988" t="str">
        <f t="shared" si="124"/>
        <v>97408</v>
      </c>
      <c r="D7988" t="s">
        <v>361</v>
      </c>
      <c r="E7988" t="s">
        <v>5269</v>
      </c>
      <c r="F7988" t="s">
        <v>5285</v>
      </c>
      <c r="G7988" s="144">
        <v>97.375079184900002</v>
      </c>
      <c r="H7988" t="str">
        <f>IF(VLOOKUP(A7988,'State Zip Codes'!$J$4:$K$19,2)="Y",IF(G7988&lt;='State Zip Codes'!$P$4,'State Zip Codes'!$P$3,IF(G7988&lt;='State Zip Codes'!$Q$4,'State Zip Codes'!$Q$3,IF(G7988&lt;='State Zip Codes'!$R$4,'State Zip Codes'!$R$3,IF(G7988&lt;='State Zip Codes'!$S$4,'State Zip Codes'!$S$3,IF(G7988&lt;='State Zip Codes'!$T$4,'State Zip Codes'!$T$3,"OUT OF TERRITORY"))))),'State Zip Codes'!$U$3)</f>
        <v>Zone 1</v>
      </c>
    </row>
    <row r="7989" spans="1:8" x14ac:dyDescent="0.25">
      <c r="A7989" t="s">
        <v>375</v>
      </c>
      <c r="B7989">
        <v>97419</v>
      </c>
      <c r="C7989" t="str">
        <f t="shared" si="124"/>
        <v>97419</v>
      </c>
      <c r="D7989" t="s">
        <v>361</v>
      </c>
      <c r="E7989" t="s">
        <v>5269</v>
      </c>
      <c r="F7989" t="s">
        <v>4804</v>
      </c>
      <c r="G7989" s="144">
        <v>98.642676412499995</v>
      </c>
      <c r="H7989" t="str">
        <f>IF(VLOOKUP(A7989,'State Zip Codes'!$J$4:$K$19,2)="Y",IF(G7989&lt;='State Zip Codes'!$P$4,'State Zip Codes'!$P$3,IF(G7989&lt;='State Zip Codes'!$Q$4,'State Zip Codes'!$Q$3,IF(G7989&lt;='State Zip Codes'!$R$4,'State Zip Codes'!$R$3,IF(G7989&lt;='State Zip Codes'!$S$4,'State Zip Codes'!$S$3,IF(G7989&lt;='State Zip Codes'!$T$4,'State Zip Codes'!$T$3,"OUT OF TERRITORY"))))),'State Zip Codes'!$U$3)</f>
        <v>Zone 1</v>
      </c>
    </row>
    <row r="7990" spans="1:8" x14ac:dyDescent="0.25">
      <c r="A7990" t="s">
        <v>375</v>
      </c>
      <c r="B7990">
        <v>97741</v>
      </c>
      <c r="C7990" t="str">
        <f t="shared" si="124"/>
        <v>97741</v>
      </c>
      <c r="D7990" t="s">
        <v>361</v>
      </c>
      <c r="E7990" t="s">
        <v>388</v>
      </c>
      <c r="F7990" t="s">
        <v>5288</v>
      </c>
      <c r="G7990" s="144">
        <v>99.201910483500001</v>
      </c>
      <c r="H7990" t="str">
        <f>IF(VLOOKUP(A7990,'State Zip Codes'!$J$4:$K$19,2)="Y",IF(G7990&lt;='State Zip Codes'!$P$4,'State Zip Codes'!$P$3,IF(G7990&lt;='State Zip Codes'!$Q$4,'State Zip Codes'!$Q$3,IF(G7990&lt;='State Zip Codes'!$R$4,'State Zip Codes'!$R$3,IF(G7990&lt;='State Zip Codes'!$S$4,'State Zip Codes'!$S$3,IF(G7990&lt;='State Zip Codes'!$T$4,'State Zip Codes'!$T$3,"OUT OF TERRITORY"))))),'State Zip Codes'!$U$3)</f>
        <v>Zone 1</v>
      </c>
    </row>
    <row r="7991" spans="1:8" x14ac:dyDescent="0.25">
      <c r="A7991" t="s">
        <v>375</v>
      </c>
      <c r="B7991">
        <v>97394</v>
      </c>
      <c r="C7991" t="str">
        <f t="shared" si="124"/>
        <v>97394</v>
      </c>
      <c r="D7991" t="s">
        <v>361</v>
      </c>
      <c r="E7991" t="s">
        <v>514</v>
      </c>
      <c r="F7991" t="s">
        <v>5289</v>
      </c>
      <c r="G7991" s="144">
        <v>99.208124195399989</v>
      </c>
      <c r="H7991" t="str">
        <f>IF(VLOOKUP(A7991,'State Zip Codes'!$J$4:$K$19,2)="Y",IF(G7991&lt;='State Zip Codes'!$P$4,'State Zip Codes'!$P$3,IF(G7991&lt;='State Zip Codes'!$Q$4,'State Zip Codes'!$Q$3,IF(G7991&lt;='State Zip Codes'!$R$4,'State Zip Codes'!$R$3,IF(G7991&lt;='State Zip Codes'!$S$4,'State Zip Codes'!$S$3,IF(G7991&lt;='State Zip Codes'!$T$4,'State Zip Codes'!$T$3,"OUT OF TERRITORY"))))),'State Zip Codes'!$U$3)</f>
        <v>Zone 1</v>
      </c>
    </row>
    <row r="7992" spans="1:8" x14ac:dyDescent="0.25">
      <c r="A7992" t="s">
        <v>375</v>
      </c>
      <c r="B7992">
        <v>97478</v>
      </c>
      <c r="C7992" t="str">
        <f t="shared" si="124"/>
        <v>97478</v>
      </c>
      <c r="D7992" t="s">
        <v>361</v>
      </c>
      <c r="E7992" t="s">
        <v>5269</v>
      </c>
      <c r="F7992" t="s">
        <v>714</v>
      </c>
      <c r="G7992" s="144">
        <v>99.282688738199994</v>
      </c>
      <c r="H7992" t="str">
        <f>IF(VLOOKUP(A7992,'State Zip Codes'!$J$4:$K$19,2)="Y",IF(G7992&lt;='State Zip Codes'!$P$4,'State Zip Codes'!$P$3,IF(G7992&lt;='State Zip Codes'!$Q$4,'State Zip Codes'!$Q$3,IF(G7992&lt;='State Zip Codes'!$R$4,'State Zip Codes'!$R$3,IF(G7992&lt;='State Zip Codes'!$S$4,'State Zip Codes'!$S$3,IF(G7992&lt;='State Zip Codes'!$T$4,'State Zip Codes'!$T$3,"OUT OF TERRITORY"))))),'State Zip Codes'!$U$3)</f>
        <v>Zone 1</v>
      </c>
    </row>
    <row r="7993" spans="1:8" x14ac:dyDescent="0.25">
      <c r="A7993" t="s">
        <v>375</v>
      </c>
      <c r="B7993">
        <v>97390</v>
      </c>
      <c r="C7993" t="str">
        <f t="shared" si="124"/>
        <v>97390</v>
      </c>
      <c r="D7993" t="s">
        <v>361</v>
      </c>
      <c r="E7993" t="s">
        <v>514</v>
      </c>
      <c r="F7993" t="s">
        <v>5290</v>
      </c>
      <c r="G7993" s="144">
        <v>99.866777656799997</v>
      </c>
      <c r="H7993" t="str">
        <f>IF(VLOOKUP(A7993,'State Zip Codes'!$J$4:$K$19,2)="Y",IF(G7993&lt;='State Zip Codes'!$P$4,'State Zip Codes'!$P$3,IF(G7993&lt;='State Zip Codes'!$Q$4,'State Zip Codes'!$Q$3,IF(G7993&lt;='State Zip Codes'!$R$4,'State Zip Codes'!$R$3,IF(G7993&lt;='State Zip Codes'!$S$4,'State Zip Codes'!$S$3,IF(G7993&lt;='State Zip Codes'!$T$4,'State Zip Codes'!$T$3,"OUT OF TERRITORY"))))),'State Zip Codes'!$U$3)</f>
        <v>Zone 1</v>
      </c>
    </row>
    <row r="7994" spans="1:8" x14ac:dyDescent="0.25">
      <c r="A7994" t="s">
        <v>375</v>
      </c>
      <c r="B7994">
        <v>97734</v>
      </c>
      <c r="C7994" t="str">
        <f t="shared" si="124"/>
        <v>97734</v>
      </c>
      <c r="D7994" t="s">
        <v>361</v>
      </c>
      <c r="E7994" t="s">
        <v>388</v>
      </c>
      <c r="F7994" t="s">
        <v>2815</v>
      </c>
      <c r="G7994" s="144">
        <v>100.07804386139999</v>
      </c>
      <c r="H7994" t="str">
        <f>IF(VLOOKUP(A7994,'State Zip Codes'!$J$4:$K$19,2)="Y",IF(G7994&lt;='State Zip Codes'!$P$4,'State Zip Codes'!$P$3,IF(G7994&lt;='State Zip Codes'!$Q$4,'State Zip Codes'!$Q$3,IF(G7994&lt;='State Zip Codes'!$R$4,'State Zip Codes'!$R$3,IF(G7994&lt;='State Zip Codes'!$S$4,'State Zip Codes'!$S$3,IF(G7994&lt;='State Zip Codes'!$T$4,'State Zip Codes'!$T$3,"OUT OF TERRITORY"))))),'State Zip Codes'!$U$3)</f>
        <v>Zone 1</v>
      </c>
    </row>
    <row r="7995" spans="1:8" x14ac:dyDescent="0.25">
      <c r="A7995" t="s">
        <v>375</v>
      </c>
      <c r="B7995">
        <v>97404</v>
      </c>
      <c r="C7995" t="str">
        <f t="shared" si="124"/>
        <v>97404</v>
      </c>
      <c r="D7995" t="s">
        <v>361</v>
      </c>
      <c r="E7995" t="s">
        <v>5269</v>
      </c>
      <c r="F7995" t="s">
        <v>5285</v>
      </c>
      <c r="G7995" s="144">
        <v>100.45086657539998</v>
      </c>
      <c r="H7995" t="str">
        <f>IF(VLOOKUP(A7995,'State Zip Codes'!$J$4:$K$19,2)="Y",IF(G7995&lt;='State Zip Codes'!$P$4,'State Zip Codes'!$P$3,IF(G7995&lt;='State Zip Codes'!$Q$4,'State Zip Codes'!$Q$3,IF(G7995&lt;='State Zip Codes'!$R$4,'State Zip Codes'!$R$3,IF(G7995&lt;='State Zip Codes'!$S$4,'State Zip Codes'!$S$3,IF(G7995&lt;='State Zip Codes'!$T$4,'State Zip Codes'!$T$3,"OUT OF TERRITORY"))))),'State Zip Codes'!$U$3)</f>
        <v>Zone 1</v>
      </c>
    </row>
    <row r="7996" spans="1:8" x14ac:dyDescent="0.25">
      <c r="A7996" t="s">
        <v>375</v>
      </c>
      <c r="B7996">
        <v>97412</v>
      </c>
      <c r="C7996" t="str">
        <f t="shared" si="124"/>
        <v>97412</v>
      </c>
      <c r="D7996" t="s">
        <v>361</v>
      </c>
      <c r="E7996" t="s">
        <v>5269</v>
      </c>
      <c r="F7996" t="s">
        <v>5292</v>
      </c>
      <c r="G7996" s="144">
        <v>100.6062093729</v>
      </c>
      <c r="H7996" t="str">
        <f>IF(VLOOKUP(A7996,'State Zip Codes'!$J$4:$K$19,2)="Y",IF(G7996&lt;='State Zip Codes'!$P$4,'State Zip Codes'!$P$3,IF(G7996&lt;='State Zip Codes'!$Q$4,'State Zip Codes'!$Q$3,IF(G7996&lt;='State Zip Codes'!$R$4,'State Zip Codes'!$R$3,IF(G7996&lt;='State Zip Codes'!$S$4,'State Zip Codes'!$S$3,IF(G7996&lt;='State Zip Codes'!$T$4,'State Zip Codes'!$T$3,"OUT OF TERRITORY"))))),'State Zip Codes'!$U$3)</f>
        <v>Zone 1</v>
      </c>
    </row>
    <row r="7997" spans="1:8" x14ac:dyDescent="0.25">
      <c r="A7997" t="s">
        <v>375</v>
      </c>
      <c r="B7997">
        <v>97759</v>
      </c>
      <c r="C7997" t="str">
        <f t="shared" si="124"/>
        <v>97759</v>
      </c>
      <c r="D7997" t="s">
        <v>361</v>
      </c>
      <c r="E7997" t="s">
        <v>5293</v>
      </c>
      <c r="F7997" t="s">
        <v>5294</v>
      </c>
      <c r="G7997" s="144">
        <v>100.6745602038</v>
      </c>
      <c r="H7997" t="str">
        <f>IF(VLOOKUP(A7997,'State Zip Codes'!$J$4:$K$19,2)="Y",IF(G7997&lt;='State Zip Codes'!$P$4,'State Zip Codes'!$P$3,IF(G7997&lt;='State Zip Codes'!$Q$4,'State Zip Codes'!$Q$3,IF(G7997&lt;='State Zip Codes'!$R$4,'State Zip Codes'!$R$3,IF(G7997&lt;='State Zip Codes'!$S$4,'State Zip Codes'!$S$3,IF(G7997&lt;='State Zip Codes'!$T$4,'State Zip Codes'!$T$3,"OUT OF TERRITORY"))))),'State Zip Codes'!$U$3)</f>
        <v>Zone 1</v>
      </c>
    </row>
    <row r="7998" spans="1:8" x14ac:dyDescent="0.25">
      <c r="A7998" t="s">
        <v>375</v>
      </c>
      <c r="B7998">
        <v>97039</v>
      </c>
      <c r="C7998" t="str">
        <f t="shared" si="124"/>
        <v>97039</v>
      </c>
      <c r="D7998" t="s">
        <v>361</v>
      </c>
      <c r="E7998" t="s">
        <v>2053</v>
      </c>
      <c r="F7998" t="s">
        <v>2298</v>
      </c>
      <c r="G7998" s="144">
        <v>101.99186712659998</v>
      </c>
      <c r="H7998" t="str">
        <f>IF(VLOOKUP(A7998,'State Zip Codes'!$J$4:$K$19,2)="Y",IF(G7998&lt;='State Zip Codes'!$P$4,'State Zip Codes'!$P$3,IF(G7998&lt;='State Zip Codes'!$Q$4,'State Zip Codes'!$Q$3,IF(G7998&lt;='State Zip Codes'!$R$4,'State Zip Codes'!$R$3,IF(G7998&lt;='State Zip Codes'!$S$4,'State Zip Codes'!$S$3,IF(G7998&lt;='State Zip Codes'!$T$4,'State Zip Codes'!$T$3,"OUT OF TERRITORY"))))),'State Zip Codes'!$U$3)</f>
        <v>Zone 1</v>
      </c>
    </row>
    <row r="7999" spans="1:8" x14ac:dyDescent="0.25">
      <c r="A7999" t="s">
        <v>375</v>
      </c>
      <c r="B7999">
        <v>97401</v>
      </c>
      <c r="C7999" t="str">
        <f t="shared" si="124"/>
        <v>97401</v>
      </c>
      <c r="D7999" t="s">
        <v>361</v>
      </c>
      <c r="E7999" t="s">
        <v>5269</v>
      </c>
      <c r="F7999" t="s">
        <v>5285</v>
      </c>
      <c r="G7999" s="144">
        <v>102.3709035525</v>
      </c>
      <c r="H7999" t="str">
        <f>IF(VLOOKUP(A7999,'State Zip Codes'!$J$4:$K$19,2)="Y",IF(G7999&lt;='State Zip Codes'!$P$4,'State Zip Codes'!$P$3,IF(G7999&lt;='State Zip Codes'!$Q$4,'State Zip Codes'!$Q$3,IF(G7999&lt;='State Zip Codes'!$R$4,'State Zip Codes'!$R$3,IF(G7999&lt;='State Zip Codes'!$S$4,'State Zip Codes'!$S$3,IF(G7999&lt;='State Zip Codes'!$T$4,'State Zip Codes'!$T$3,"OUT OF TERRITORY"))))),'State Zip Codes'!$U$3)</f>
        <v>Zone 1</v>
      </c>
    </row>
    <row r="8000" spans="1:8" x14ac:dyDescent="0.25">
      <c r="A8000" t="s">
        <v>375</v>
      </c>
      <c r="B8000">
        <v>97477</v>
      </c>
      <c r="C8000" t="str">
        <f t="shared" si="124"/>
        <v>97477</v>
      </c>
      <c r="D8000" t="s">
        <v>361</v>
      </c>
      <c r="E8000" t="s">
        <v>5269</v>
      </c>
      <c r="F8000" t="s">
        <v>714</v>
      </c>
      <c r="G8000" s="144">
        <v>102.39575840009999</v>
      </c>
      <c r="H8000" t="str">
        <f>IF(VLOOKUP(A8000,'State Zip Codes'!$J$4:$K$19,2)="Y",IF(G8000&lt;='State Zip Codes'!$P$4,'State Zip Codes'!$P$3,IF(G8000&lt;='State Zip Codes'!$Q$4,'State Zip Codes'!$Q$3,IF(G8000&lt;='State Zip Codes'!$R$4,'State Zip Codes'!$R$3,IF(G8000&lt;='State Zip Codes'!$S$4,'State Zip Codes'!$S$3,IF(G8000&lt;='State Zip Codes'!$T$4,'State Zip Codes'!$T$3,"OUT OF TERRITORY"))))),'State Zip Codes'!$U$3)</f>
        <v>Zone 1</v>
      </c>
    </row>
    <row r="8001" spans="1:8" x14ac:dyDescent="0.25">
      <c r="A8001" t="s">
        <v>375</v>
      </c>
      <c r="B8001">
        <v>97461</v>
      </c>
      <c r="C8001" t="str">
        <f t="shared" si="124"/>
        <v>97461</v>
      </c>
      <c r="D8001" t="s">
        <v>361</v>
      </c>
      <c r="E8001" t="s">
        <v>5269</v>
      </c>
      <c r="F8001" t="s">
        <v>5296</v>
      </c>
      <c r="G8001" s="144">
        <v>103.90569039179999</v>
      </c>
      <c r="H8001" t="str">
        <f>IF(VLOOKUP(A8001,'State Zip Codes'!$J$4:$K$19,2)="Y",IF(G8001&lt;='State Zip Codes'!$P$4,'State Zip Codes'!$P$3,IF(G8001&lt;='State Zip Codes'!$Q$4,'State Zip Codes'!$Q$3,IF(G8001&lt;='State Zip Codes'!$R$4,'State Zip Codes'!$R$3,IF(G8001&lt;='State Zip Codes'!$S$4,'State Zip Codes'!$S$3,IF(G8001&lt;='State Zip Codes'!$T$4,'State Zip Codes'!$T$3,"OUT OF TERRITORY"))))),'State Zip Codes'!$U$3)</f>
        <v>Zone 1</v>
      </c>
    </row>
    <row r="8002" spans="1:8" x14ac:dyDescent="0.25">
      <c r="A8002" t="s">
        <v>375</v>
      </c>
      <c r="B8002">
        <v>97403</v>
      </c>
      <c r="C8002" t="str">
        <f t="shared" si="124"/>
        <v>97403</v>
      </c>
      <c r="D8002" t="s">
        <v>361</v>
      </c>
      <c r="E8002" t="s">
        <v>5269</v>
      </c>
      <c r="F8002" t="s">
        <v>5285</v>
      </c>
      <c r="G8002" s="144">
        <v>104.2101622749</v>
      </c>
      <c r="H8002" t="str">
        <f>IF(VLOOKUP(A8002,'State Zip Codes'!$J$4:$K$19,2)="Y",IF(G8002&lt;='State Zip Codes'!$P$4,'State Zip Codes'!$P$3,IF(G8002&lt;='State Zip Codes'!$Q$4,'State Zip Codes'!$Q$3,IF(G8002&lt;='State Zip Codes'!$R$4,'State Zip Codes'!$R$3,IF(G8002&lt;='State Zip Codes'!$S$4,'State Zip Codes'!$S$3,IF(G8002&lt;='State Zip Codes'!$T$4,'State Zip Codes'!$T$3,"OUT OF TERRITORY"))))),'State Zip Codes'!$U$3)</f>
        <v>Zone 1</v>
      </c>
    </row>
    <row r="8003" spans="1:8" x14ac:dyDescent="0.25">
      <c r="A8003" t="s">
        <v>375</v>
      </c>
      <c r="B8003">
        <v>97437</v>
      </c>
      <c r="C8003" t="str">
        <f t="shared" si="124"/>
        <v>97437</v>
      </c>
      <c r="D8003" t="s">
        <v>361</v>
      </c>
      <c r="E8003" t="s">
        <v>5269</v>
      </c>
      <c r="F8003" t="s">
        <v>5298</v>
      </c>
      <c r="G8003" s="144">
        <v>104.25365825819999</v>
      </c>
      <c r="H8003" t="str">
        <f>IF(VLOOKUP(A8003,'State Zip Codes'!$J$4:$K$19,2)="Y",IF(G8003&lt;='State Zip Codes'!$P$4,'State Zip Codes'!$P$3,IF(G8003&lt;='State Zip Codes'!$Q$4,'State Zip Codes'!$Q$3,IF(G8003&lt;='State Zip Codes'!$R$4,'State Zip Codes'!$R$3,IF(G8003&lt;='State Zip Codes'!$S$4,'State Zip Codes'!$S$3,IF(G8003&lt;='State Zip Codes'!$T$4,'State Zip Codes'!$T$3,"OUT OF TERRITORY"))))),'State Zip Codes'!$U$3)</f>
        <v>Zone 1</v>
      </c>
    </row>
    <row r="8004" spans="1:8" x14ac:dyDescent="0.25">
      <c r="A8004" t="s">
        <v>375</v>
      </c>
      <c r="B8004">
        <v>97760</v>
      </c>
      <c r="C8004" t="str">
        <f t="shared" si="124"/>
        <v>97760</v>
      </c>
      <c r="D8004" t="s">
        <v>361</v>
      </c>
      <c r="E8004" t="s">
        <v>388</v>
      </c>
      <c r="F8004" t="s">
        <v>5299</v>
      </c>
      <c r="G8004" s="144">
        <v>104.37793249619999</v>
      </c>
      <c r="H8004" t="str">
        <f>IF(VLOOKUP(A8004,'State Zip Codes'!$J$4:$K$19,2)="Y",IF(G8004&lt;='State Zip Codes'!$P$4,'State Zip Codes'!$P$3,IF(G8004&lt;='State Zip Codes'!$Q$4,'State Zip Codes'!$Q$3,IF(G8004&lt;='State Zip Codes'!$R$4,'State Zip Codes'!$R$3,IF(G8004&lt;='State Zip Codes'!$S$4,'State Zip Codes'!$S$3,IF(G8004&lt;='State Zip Codes'!$T$4,'State Zip Codes'!$T$3,"OUT OF TERRITORY"))))),'State Zip Codes'!$U$3)</f>
        <v>Zone 1</v>
      </c>
    </row>
    <row r="8005" spans="1:8" x14ac:dyDescent="0.25">
      <c r="A8005" t="s">
        <v>375</v>
      </c>
      <c r="B8005">
        <v>97498</v>
      </c>
      <c r="C8005" t="str">
        <f t="shared" ref="C8005:C8068" si="125">TRIM(CLEAN(B8005))</f>
        <v>97498</v>
      </c>
      <c r="D8005" t="s">
        <v>361</v>
      </c>
      <c r="E8005" t="s">
        <v>514</v>
      </c>
      <c r="F8005" t="s">
        <v>5302</v>
      </c>
      <c r="G8005" s="144">
        <v>106.04942099729999</v>
      </c>
      <c r="H8005" t="str">
        <f>IF(VLOOKUP(A8005,'State Zip Codes'!$J$4:$K$19,2)="Y",IF(G8005&lt;='State Zip Codes'!$P$4,'State Zip Codes'!$P$3,IF(G8005&lt;='State Zip Codes'!$Q$4,'State Zip Codes'!$Q$3,IF(G8005&lt;='State Zip Codes'!$R$4,'State Zip Codes'!$R$3,IF(G8005&lt;='State Zip Codes'!$S$4,'State Zip Codes'!$S$3,IF(G8005&lt;='State Zip Codes'!$T$4,'State Zip Codes'!$T$3,"OUT OF TERRITORY"))))),'State Zip Codes'!$U$3)</f>
        <v>Zone 1</v>
      </c>
    </row>
    <row r="8006" spans="1:8" x14ac:dyDescent="0.25">
      <c r="A8006" t="s">
        <v>375</v>
      </c>
      <c r="B8006">
        <v>97402</v>
      </c>
      <c r="C8006" t="str">
        <f t="shared" si="125"/>
        <v>97402</v>
      </c>
      <c r="D8006" t="s">
        <v>361</v>
      </c>
      <c r="E8006" t="s">
        <v>5269</v>
      </c>
      <c r="F8006" t="s">
        <v>5285</v>
      </c>
      <c r="G8006" s="144">
        <v>106.8696309681</v>
      </c>
      <c r="H8006" t="str">
        <f>IF(VLOOKUP(A8006,'State Zip Codes'!$J$4:$K$19,2)="Y",IF(G8006&lt;='State Zip Codes'!$P$4,'State Zip Codes'!$P$3,IF(G8006&lt;='State Zip Codes'!$Q$4,'State Zip Codes'!$Q$3,IF(G8006&lt;='State Zip Codes'!$R$4,'State Zip Codes'!$R$3,IF(G8006&lt;='State Zip Codes'!$S$4,'State Zip Codes'!$S$3,IF(G8006&lt;='State Zip Codes'!$T$4,'State Zip Codes'!$T$3,"OUT OF TERRITORY"))))),'State Zip Codes'!$U$3)</f>
        <v>Zone 1</v>
      </c>
    </row>
    <row r="8007" spans="1:8" x14ac:dyDescent="0.25">
      <c r="A8007" t="s">
        <v>375</v>
      </c>
      <c r="B8007">
        <v>97430</v>
      </c>
      <c r="C8007" t="str">
        <f t="shared" si="125"/>
        <v>97430</v>
      </c>
      <c r="D8007" t="s">
        <v>361</v>
      </c>
      <c r="E8007" t="s">
        <v>5269</v>
      </c>
      <c r="F8007" t="s">
        <v>5306</v>
      </c>
      <c r="G8007" s="144">
        <v>107.24245368209999</v>
      </c>
      <c r="H8007" t="str">
        <f>IF(VLOOKUP(A8007,'State Zip Codes'!$J$4:$K$19,2)="Y",IF(G8007&lt;='State Zip Codes'!$P$4,'State Zip Codes'!$P$3,IF(G8007&lt;='State Zip Codes'!$Q$4,'State Zip Codes'!$Q$3,IF(G8007&lt;='State Zip Codes'!$R$4,'State Zip Codes'!$R$3,IF(G8007&lt;='State Zip Codes'!$S$4,'State Zip Codes'!$S$3,IF(G8007&lt;='State Zip Codes'!$T$4,'State Zip Codes'!$T$3,"OUT OF TERRITORY"))))),'State Zip Codes'!$U$3)</f>
        <v>Zone 1</v>
      </c>
    </row>
    <row r="8008" spans="1:8" x14ac:dyDescent="0.25">
      <c r="A8008" t="s">
        <v>375</v>
      </c>
      <c r="B8008">
        <v>97438</v>
      </c>
      <c r="C8008" t="str">
        <f t="shared" si="125"/>
        <v>97438</v>
      </c>
      <c r="D8008" t="s">
        <v>361</v>
      </c>
      <c r="E8008" t="s">
        <v>5269</v>
      </c>
      <c r="F8008" t="s">
        <v>5311</v>
      </c>
      <c r="G8008" s="144">
        <v>109.07549869259999</v>
      </c>
      <c r="H8008" t="str">
        <f>IF(VLOOKUP(A8008,'State Zip Codes'!$J$4:$K$19,2)="Y",IF(G8008&lt;='State Zip Codes'!$P$4,'State Zip Codes'!$P$3,IF(G8008&lt;='State Zip Codes'!$Q$4,'State Zip Codes'!$Q$3,IF(G8008&lt;='State Zip Codes'!$R$4,'State Zip Codes'!$R$3,IF(G8008&lt;='State Zip Codes'!$S$4,'State Zip Codes'!$S$3,IF(G8008&lt;='State Zip Codes'!$T$4,'State Zip Codes'!$T$3,"OUT OF TERRITORY"))))),'State Zip Codes'!$U$3)</f>
        <v>Zone 1</v>
      </c>
    </row>
    <row r="8009" spans="1:8" x14ac:dyDescent="0.25">
      <c r="A8009" t="s">
        <v>375</v>
      </c>
      <c r="B8009">
        <v>97455</v>
      </c>
      <c r="C8009" t="str">
        <f t="shared" si="125"/>
        <v>97455</v>
      </c>
      <c r="D8009" t="s">
        <v>361</v>
      </c>
      <c r="E8009" t="s">
        <v>5269</v>
      </c>
      <c r="F8009" t="s">
        <v>2306</v>
      </c>
      <c r="G8009" s="144">
        <v>109.52909966129999</v>
      </c>
      <c r="H8009" t="str">
        <f>IF(VLOOKUP(A8009,'State Zip Codes'!$J$4:$K$19,2)="Y",IF(G8009&lt;='State Zip Codes'!$P$4,'State Zip Codes'!$P$3,IF(G8009&lt;='State Zip Codes'!$Q$4,'State Zip Codes'!$Q$3,IF(G8009&lt;='State Zip Codes'!$R$4,'State Zip Codes'!$R$3,IF(G8009&lt;='State Zip Codes'!$S$4,'State Zip Codes'!$S$3,IF(G8009&lt;='State Zip Codes'!$T$4,'State Zip Codes'!$T$3,"OUT OF TERRITORY"))))),'State Zip Codes'!$U$3)</f>
        <v>Zone 1</v>
      </c>
    </row>
    <row r="8010" spans="1:8" x14ac:dyDescent="0.25">
      <c r="A8010" t="s">
        <v>375</v>
      </c>
      <c r="B8010">
        <v>97756</v>
      </c>
      <c r="C8010" t="str">
        <f t="shared" si="125"/>
        <v>97756</v>
      </c>
      <c r="D8010" t="s">
        <v>361</v>
      </c>
      <c r="E8010" t="s">
        <v>5293</v>
      </c>
      <c r="F8010" t="s">
        <v>5312</v>
      </c>
      <c r="G8010" s="144">
        <v>110.4673701582</v>
      </c>
      <c r="H8010" t="str">
        <f>IF(VLOOKUP(A8010,'State Zip Codes'!$J$4:$K$19,2)="Y",IF(G8010&lt;='State Zip Codes'!$P$4,'State Zip Codes'!$P$3,IF(G8010&lt;='State Zip Codes'!$Q$4,'State Zip Codes'!$Q$3,IF(G8010&lt;='State Zip Codes'!$R$4,'State Zip Codes'!$R$3,IF(G8010&lt;='State Zip Codes'!$S$4,'State Zip Codes'!$S$3,IF(G8010&lt;='State Zip Codes'!$T$4,'State Zip Codes'!$T$3,"OUT OF TERRITORY"))))),'State Zip Codes'!$U$3)</f>
        <v>Zone 1</v>
      </c>
    </row>
    <row r="8011" spans="1:8" x14ac:dyDescent="0.25">
      <c r="A8011" t="s">
        <v>375</v>
      </c>
      <c r="B8011">
        <v>97480</v>
      </c>
      <c r="C8011" t="str">
        <f t="shared" si="125"/>
        <v>97480</v>
      </c>
      <c r="D8011" t="s">
        <v>361</v>
      </c>
      <c r="E8011" t="s">
        <v>5269</v>
      </c>
      <c r="F8011" t="s">
        <v>5315</v>
      </c>
      <c r="G8011" s="144">
        <v>111.12602361959999</v>
      </c>
      <c r="H8011" t="str">
        <f>IF(VLOOKUP(A8011,'State Zip Codes'!$J$4:$K$19,2)="Y",IF(G8011&lt;='State Zip Codes'!$P$4,'State Zip Codes'!$P$3,IF(G8011&lt;='State Zip Codes'!$Q$4,'State Zip Codes'!$Q$3,IF(G8011&lt;='State Zip Codes'!$R$4,'State Zip Codes'!$R$3,IF(G8011&lt;='State Zip Codes'!$S$4,'State Zip Codes'!$S$3,IF(G8011&lt;='State Zip Codes'!$T$4,'State Zip Codes'!$T$3,"OUT OF TERRITORY"))))),'State Zip Codes'!$U$3)</f>
        <v>Zone 1</v>
      </c>
    </row>
    <row r="8012" spans="1:8" x14ac:dyDescent="0.25">
      <c r="A8012" t="s">
        <v>375</v>
      </c>
      <c r="B8012">
        <v>97405</v>
      </c>
      <c r="C8012" t="str">
        <f t="shared" si="125"/>
        <v>97405</v>
      </c>
      <c r="D8012" t="s">
        <v>361</v>
      </c>
      <c r="E8012" t="s">
        <v>5269</v>
      </c>
      <c r="F8012" t="s">
        <v>5285</v>
      </c>
      <c r="G8012" s="144">
        <v>112.12021752359999</v>
      </c>
      <c r="H8012" t="str">
        <f>IF(VLOOKUP(A8012,'State Zip Codes'!$J$4:$K$19,2)="Y",IF(G8012&lt;='State Zip Codes'!$P$4,'State Zip Codes'!$P$3,IF(G8012&lt;='State Zip Codes'!$Q$4,'State Zip Codes'!$Q$3,IF(G8012&lt;='State Zip Codes'!$R$4,'State Zip Codes'!$R$3,IF(G8012&lt;='State Zip Codes'!$S$4,'State Zip Codes'!$S$3,IF(G8012&lt;='State Zip Codes'!$T$4,'State Zip Codes'!$T$3,"OUT OF TERRITORY"))))),'State Zip Codes'!$U$3)</f>
        <v>Zone 1</v>
      </c>
    </row>
    <row r="8013" spans="1:8" x14ac:dyDescent="0.25">
      <c r="A8013" t="s">
        <v>375</v>
      </c>
      <c r="B8013">
        <v>97426</v>
      </c>
      <c r="C8013" t="str">
        <f t="shared" si="125"/>
        <v>97426</v>
      </c>
      <c r="D8013" t="s">
        <v>361</v>
      </c>
      <c r="E8013" t="s">
        <v>5269</v>
      </c>
      <c r="F8013" t="s">
        <v>4430</v>
      </c>
      <c r="G8013" s="144">
        <v>113.28218164889999</v>
      </c>
      <c r="H8013" t="str">
        <f>IF(VLOOKUP(A8013,'State Zip Codes'!$J$4:$K$19,2)="Y",IF(G8013&lt;='State Zip Codes'!$P$4,'State Zip Codes'!$P$3,IF(G8013&lt;='State Zip Codes'!$Q$4,'State Zip Codes'!$Q$3,IF(G8013&lt;='State Zip Codes'!$R$4,'State Zip Codes'!$R$3,IF(G8013&lt;='State Zip Codes'!$S$4,'State Zip Codes'!$S$3,IF(G8013&lt;='State Zip Codes'!$T$4,'State Zip Codes'!$T$3,"OUT OF TERRITORY"))))),'State Zip Codes'!$U$3)</f>
        <v>Zone 1</v>
      </c>
    </row>
    <row r="8014" spans="1:8" x14ac:dyDescent="0.25">
      <c r="A8014" t="s">
        <v>375</v>
      </c>
      <c r="B8014">
        <v>97812</v>
      </c>
      <c r="C8014" t="str">
        <f t="shared" si="125"/>
        <v>97812</v>
      </c>
      <c r="D8014" t="s">
        <v>361</v>
      </c>
      <c r="E8014" t="s">
        <v>5318</v>
      </c>
      <c r="F8014" t="s">
        <v>603</v>
      </c>
      <c r="G8014" s="144">
        <v>113.66121807479999</v>
      </c>
      <c r="H8014" t="str">
        <f>IF(VLOOKUP(A8014,'State Zip Codes'!$J$4:$K$19,2)="Y",IF(G8014&lt;='State Zip Codes'!$P$4,'State Zip Codes'!$P$3,IF(G8014&lt;='State Zip Codes'!$Q$4,'State Zip Codes'!$Q$3,IF(G8014&lt;='State Zip Codes'!$R$4,'State Zip Codes'!$R$3,IF(G8014&lt;='State Zip Codes'!$S$4,'State Zip Codes'!$S$3,IF(G8014&lt;='State Zip Codes'!$T$4,'State Zip Codes'!$T$3,"OUT OF TERRITORY"))))),'State Zip Codes'!$U$3)</f>
        <v>Zone 1</v>
      </c>
    </row>
    <row r="8015" spans="1:8" x14ac:dyDescent="0.25">
      <c r="A8015" t="s">
        <v>375</v>
      </c>
      <c r="B8015">
        <v>97452</v>
      </c>
      <c r="C8015" t="str">
        <f t="shared" si="125"/>
        <v>97452</v>
      </c>
      <c r="D8015" t="s">
        <v>361</v>
      </c>
      <c r="E8015" t="s">
        <v>5269</v>
      </c>
      <c r="F8015" t="s">
        <v>2898</v>
      </c>
      <c r="G8015" s="144">
        <v>113.81656087229999</v>
      </c>
      <c r="H8015" t="str">
        <f>IF(VLOOKUP(A8015,'State Zip Codes'!$J$4:$K$19,2)="Y",IF(G8015&lt;='State Zip Codes'!$P$4,'State Zip Codes'!$P$3,IF(G8015&lt;='State Zip Codes'!$Q$4,'State Zip Codes'!$Q$3,IF(G8015&lt;='State Zip Codes'!$R$4,'State Zip Codes'!$R$3,IF(G8015&lt;='State Zip Codes'!$S$4,'State Zip Codes'!$S$3,IF(G8015&lt;='State Zip Codes'!$T$4,'State Zip Codes'!$T$3,"OUT OF TERRITORY"))))),'State Zip Codes'!$U$3)</f>
        <v>Zone 1</v>
      </c>
    </row>
    <row r="8016" spans="1:8" x14ac:dyDescent="0.25">
      <c r="A8016" t="s">
        <v>375</v>
      </c>
      <c r="B8016">
        <v>97711</v>
      </c>
      <c r="C8016" t="str">
        <f t="shared" si="125"/>
        <v>97711</v>
      </c>
      <c r="D8016" t="s">
        <v>361</v>
      </c>
      <c r="E8016" t="s">
        <v>388</v>
      </c>
      <c r="F8016" t="s">
        <v>5320</v>
      </c>
      <c r="G8016" s="144">
        <v>113.94704882219999</v>
      </c>
      <c r="H8016" t="str">
        <f>IF(VLOOKUP(A8016,'State Zip Codes'!$J$4:$K$19,2)="Y",IF(G8016&lt;='State Zip Codes'!$P$4,'State Zip Codes'!$P$3,IF(G8016&lt;='State Zip Codes'!$Q$4,'State Zip Codes'!$Q$3,IF(G8016&lt;='State Zip Codes'!$R$4,'State Zip Codes'!$R$3,IF(G8016&lt;='State Zip Codes'!$S$4,'State Zip Codes'!$S$3,IF(G8016&lt;='State Zip Codes'!$T$4,'State Zip Codes'!$T$3,"OUT OF TERRITORY"))))),'State Zip Codes'!$U$3)</f>
        <v>Zone 1</v>
      </c>
    </row>
    <row r="8017" spans="1:8" x14ac:dyDescent="0.25">
      <c r="A8017" t="s">
        <v>375</v>
      </c>
      <c r="B8017">
        <v>97487</v>
      </c>
      <c r="C8017" t="str">
        <f t="shared" si="125"/>
        <v>97487</v>
      </c>
      <c r="D8017" t="s">
        <v>361</v>
      </c>
      <c r="E8017" t="s">
        <v>5269</v>
      </c>
      <c r="F8017" t="s">
        <v>5321</v>
      </c>
      <c r="G8017" s="144">
        <v>114.28258926479998</v>
      </c>
      <c r="H8017" t="str">
        <f>IF(VLOOKUP(A8017,'State Zip Codes'!$J$4:$K$19,2)="Y",IF(G8017&lt;='State Zip Codes'!$P$4,'State Zip Codes'!$P$3,IF(G8017&lt;='State Zip Codes'!$Q$4,'State Zip Codes'!$Q$3,IF(G8017&lt;='State Zip Codes'!$R$4,'State Zip Codes'!$R$3,IF(G8017&lt;='State Zip Codes'!$S$4,'State Zip Codes'!$S$3,IF(G8017&lt;='State Zip Codes'!$T$4,'State Zip Codes'!$T$3,"OUT OF TERRITORY"))))),'State Zip Codes'!$U$3)</f>
        <v>Zone 1</v>
      </c>
    </row>
    <row r="8018" spans="1:8" x14ac:dyDescent="0.25">
      <c r="A8018" t="s">
        <v>375</v>
      </c>
      <c r="B8018">
        <v>97431</v>
      </c>
      <c r="C8018" t="str">
        <f t="shared" si="125"/>
        <v>97431</v>
      </c>
      <c r="D8018" t="s">
        <v>361</v>
      </c>
      <c r="E8018" t="s">
        <v>5269</v>
      </c>
      <c r="F8018" t="s">
        <v>3466</v>
      </c>
      <c r="G8018" s="144">
        <v>114.53113774079999</v>
      </c>
      <c r="H8018" t="str">
        <f>IF(VLOOKUP(A8018,'State Zip Codes'!$J$4:$K$19,2)="Y",IF(G8018&lt;='State Zip Codes'!$P$4,'State Zip Codes'!$P$3,IF(G8018&lt;='State Zip Codes'!$Q$4,'State Zip Codes'!$Q$3,IF(G8018&lt;='State Zip Codes'!$R$4,'State Zip Codes'!$R$3,IF(G8018&lt;='State Zip Codes'!$S$4,'State Zip Codes'!$S$3,IF(G8018&lt;='State Zip Codes'!$T$4,'State Zip Codes'!$T$3,"OUT OF TERRITORY"))))),'State Zip Codes'!$U$3)</f>
        <v>Zone 1</v>
      </c>
    </row>
    <row r="8019" spans="1:8" x14ac:dyDescent="0.25">
      <c r="A8019" t="s">
        <v>375</v>
      </c>
      <c r="B8019">
        <v>97703</v>
      </c>
      <c r="C8019" t="str">
        <f t="shared" si="125"/>
        <v>97703</v>
      </c>
      <c r="D8019" t="s">
        <v>361</v>
      </c>
      <c r="E8019" t="s">
        <v>5293</v>
      </c>
      <c r="F8019" t="s">
        <v>5322</v>
      </c>
      <c r="G8019" s="144">
        <v>115.32649286399999</v>
      </c>
      <c r="H8019" t="str">
        <f>IF(VLOOKUP(A8019,'State Zip Codes'!$J$4:$K$19,2)="Y",IF(G8019&lt;='State Zip Codes'!$P$4,'State Zip Codes'!$P$3,IF(G8019&lt;='State Zip Codes'!$Q$4,'State Zip Codes'!$Q$3,IF(G8019&lt;='State Zip Codes'!$R$4,'State Zip Codes'!$R$3,IF(G8019&lt;='State Zip Codes'!$S$4,'State Zip Codes'!$S$3,IF(G8019&lt;='State Zip Codes'!$T$4,'State Zip Codes'!$T$3,"OUT OF TERRITORY"))))),'State Zip Codes'!$U$3)</f>
        <v>Zone 1</v>
      </c>
    </row>
    <row r="8020" spans="1:8" x14ac:dyDescent="0.25">
      <c r="A8020" t="s">
        <v>375</v>
      </c>
      <c r="B8020">
        <v>97490</v>
      </c>
      <c r="C8020" t="str">
        <f t="shared" si="125"/>
        <v>97490</v>
      </c>
      <c r="D8020" t="s">
        <v>361</v>
      </c>
      <c r="E8020" t="s">
        <v>5269</v>
      </c>
      <c r="F8020" t="s">
        <v>1137</v>
      </c>
      <c r="G8020" s="144">
        <v>115.84844466359999</v>
      </c>
      <c r="H8020" t="str">
        <f>IF(VLOOKUP(A8020,'State Zip Codes'!$J$4:$K$19,2)="Y",IF(G8020&lt;='State Zip Codes'!$P$4,'State Zip Codes'!$P$3,IF(G8020&lt;='State Zip Codes'!$Q$4,'State Zip Codes'!$Q$3,IF(G8020&lt;='State Zip Codes'!$R$4,'State Zip Codes'!$R$3,IF(G8020&lt;='State Zip Codes'!$S$4,'State Zip Codes'!$S$3,IF(G8020&lt;='State Zip Codes'!$T$4,'State Zip Codes'!$T$3,"OUT OF TERRITORY"))))),'State Zip Codes'!$U$3)</f>
        <v>Zone 1</v>
      </c>
    </row>
    <row r="8021" spans="1:8" x14ac:dyDescent="0.25">
      <c r="A8021" t="s">
        <v>375</v>
      </c>
      <c r="B8021">
        <v>97451</v>
      </c>
      <c r="C8021" t="str">
        <f t="shared" si="125"/>
        <v>97451</v>
      </c>
      <c r="D8021" t="s">
        <v>361</v>
      </c>
      <c r="E8021" t="s">
        <v>5269</v>
      </c>
      <c r="F8021" t="s">
        <v>5332</v>
      </c>
      <c r="G8021" s="144">
        <v>119.6885186178</v>
      </c>
      <c r="H8021" t="str">
        <f>IF(VLOOKUP(A8021,'State Zip Codes'!$J$4:$K$19,2)="Y",IF(G8021&lt;='State Zip Codes'!$P$4,'State Zip Codes'!$P$3,IF(G8021&lt;='State Zip Codes'!$Q$4,'State Zip Codes'!$Q$3,IF(G8021&lt;='State Zip Codes'!$R$4,'State Zip Codes'!$R$3,IF(G8021&lt;='State Zip Codes'!$S$4,'State Zip Codes'!$S$3,IF(G8021&lt;='State Zip Codes'!$T$4,'State Zip Codes'!$T$3,"OUT OF TERRITORY"))))),'State Zip Codes'!$U$3)</f>
        <v>Zone 1</v>
      </c>
    </row>
    <row r="8022" spans="1:8" x14ac:dyDescent="0.25">
      <c r="A8022" t="s">
        <v>375</v>
      </c>
      <c r="B8022">
        <v>97439</v>
      </c>
      <c r="C8022" t="str">
        <f t="shared" si="125"/>
        <v>97439</v>
      </c>
      <c r="D8022" t="s">
        <v>361</v>
      </c>
      <c r="E8022" t="s">
        <v>5269</v>
      </c>
      <c r="F8022" t="s">
        <v>541</v>
      </c>
      <c r="G8022" s="144">
        <v>119.73201460109999</v>
      </c>
      <c r="H8022" t="str">
        <f>IF(VLOOKUP(A8022,'State Zip Codes'!$J$4:$K$19,2)="Y",IF(G8022&lt;='State Zip Codes'!$P$4,'State Zip Codes'!$P$3,IF(G8022&lt;='State Zip Codes'!$Q$4,'State Zip Codes'!$Q$3,IF(G8022&lt;='State Zip Codes'!$R$4,'State Zip Codes'!$R$3,IF(G8022&lt;='State Zip Codes'!$S$4,'State Zip Codes'!$S$3,IF(G8022&lt;='State Zip Codes'!$T$4,'State Zip Codes'!$T$3,"OUT OF TERRITORY"))))),'State Zip Codes'!$U$3)</f>
        <v>Zone 1</v>
      </c>
    </row>
    <row r="8023" spans="1:8" x14ac:dyDescent="0.25">
      <c r="A8023" t="s">
        <v>375</v>
      </c>
      <c r="B8023">
        <v>97861</v>
      </c>
      <c r="C8023" t="str">
        <f t="shared" si="125"/>
        <v>97861</v>
      </c>
      <c r="D8023" t="s">
        <v>361</v>
      </c>
      <c r="E8023" t="s">
        <v>5318</v>
      </c>
      <c r="F8023" t="s">
        <v>5334</v>
      </c>
      <c r="G8023" s="144">
        <v>120.34095836729999</v>
      </c>
      <c r="H8023" t="str">
        <f>IF(VLOOKUP(A8023,'State Zip Codes'!$J$4:$K$19,2)="Y",IF(G8023&lt;='State Zip Codes'!$P$4,'State Zip Codes'!$P$3,IF(G8023&lt;='State Zip Codes'!$Q$4,'State Zip Codes'!$Q$3,IF(G8023&lt;='State Zip Codes'!$R$4,'State Zip Codes'!$R$3,IF(G8023&lt;='State Zip Codes'!$S$4,'State Zip Codes'!$S$3,IF(G8023&lt;='State Zip Codes'!$T$4,'State Zip Codes'!$T$3,"OUT OF TERRITORY"))))),'State Zip Codes'!$U$3)</f>
        <v>Zone 2</v>
      </c>
    </row>
    <row r="8024" spans="1:8" x14ac:dyDescent="0.25">
      <c r="A8024" t="s">
        <v>375</v>
      </c>
      <c r="B8024">
        <v>97453</v>
      </c>
      <c r="C8024" t="str">
        <f t="shared" si="125"/>
        <v>97453</v>
      </c>
      <c r="D8024" t="s">
        <v>361</v>
      </c>
      <c r="E8024" t="s">
        <v>5269</v>
      </c>
      <c r="F8024" t="s">
        <v>1936</v>
      </c>
      <c r="G8024" s="144">
        <v>120.53358343619999</v>
      </c>
      <c r="H8024" t="str">
        <f>IF(VLOOKUP(A8024,'State Zip Codes'!$J$4:$K$19,2)="Y",IF(G8024&lt;='State Zip Codes'!$P$4,'State Zip Codes'!$P$3,IF(G8024&lt;='State Zip Codes'!$Q$4,'State Zip Codes'!$Q$3,IF(G8024&lt;='State Zip Codes'!$R$4,'State Zip Codes'!$R$3,IF(G8024&lt;='State Zip Codes'!$S$4,'State Zip Codes'!$S$3,IF(G8024&lt;='State Zip Codes'!$T$4,'State Zip Codes'!$T$3,"OUT OF TERRITORY"))))),'State Zip Codes'!$U$3)</f>
        <v>Zone 2</v>
      </c>
    </row>
    <row r="8025" spans="1:8" x14ac:dyDescent="0.25">
      <c r="A8025" t="s">
        <v>375</v>
      </c>
      <c r="B8025">
        <v>97753</v>
      </c>
      <c r="C8025" t="str">
        <f t="shared" si="125"/>
        <v>97753</v>
      </c>
      <c r="D8025" t="s">
        <v>361</v>
      </c>
      <c r="E8025" t="s">
        <v>620</v>
      </c>
      <c r="F8025" t="s">
        <v>5335</v>
      </c>
      <c r="G8025" s="144">
        <v>120.68271252179998</v>
      </c>
      <c r="H8025" t="str">
        <f>IF(VLOOKUP(A8025,'State Zip Codes'!$J$4:$K$19,2)="Y",IF(G8025&lt;='State Zip Codes'!$P$4,'State Zip Codes'!$P$3,IF(G8025&lt;='State Zip Codes'!$Q$4,'State Zip Codes'!$Q$3,IF(G8025&lt;='State Zip Codes'!$R$4,'State Zip Codes'!$R$3,IF(G8025&lt;='State Zip Codes'!$S$4,'State Zip Codes'!$S$3,IF(G8025&lt;='State Zip Codes'!$T$4,'State Zip Codes'!$T$3,"OUT OF TERRITORY"))))),'State Zip Codes'!$U$3)</f>
        <v>Zone 2</v>
      </c>
    </row>
    <row r="8026" spans="1:8" x14ac:dyDescent="0.25">
      <c r="A8026" t="s">
        <v>375</v>
      </c>
      <c r="B8026">
        <v>97701</v>
      </c>
      <c r="C8026" t="str">
        <f t="shared" si="125"/>
        <v>97701</v>
      </c>
      <c r="D8026" t="s">
        <v>361</v>
      </c>
      <c r="E8026" t="s">
        <v>5293</v>
      </c>
      <c r="F8026" t="s">
        <v>5322</v>
      </c>
      <c r="G8026" s="144">
        <v>120.95611584539999</v>
      </c>
      <c r="H8026" t="str">
        <f>IF(VLOOKUP(A8026,'State Zip Codes'!$J$4:$K$19,2)="Y",IF(G8026&lt;='State Zip Codes'!$P$4,'State Zip Codes'!$P$3,IF(G8026&lt;='State Zip Codes'!$Q$4,'State Zip Codes'!$Q$3,IF(G8026&lt;='State Zip Codes'!$R$4,'State Zip Codes'!$R$3,IF(G8026&lt;='State Zip Codes'!$S$4,'State Zip Codes'!$S$3,IF(G8026&lt;='State Zip Codes'!$T$4,'State Zip Codes'!$T$3,"OUT OF TERRITORY"))))),'State Zip Codes'!$U$3)</f>
        <v>Zone 2</v>
      </c>
    </row>
    <row r="8027" spans="1:8" x14ac:dyDescent="0.25">
      <c r="A8027" t="s">
        <v>375</v>
      </c>
      <c r="B8027">
        <v>97492</v>
      </c>
      <c r="C8027" t="str">
        <f t="shared" si="125"/>
        <v>97492</v>
      </c>
      <c r="D8027" t="s">
        <v>361</v>
      </c>
      <c r="E8027" t="s">
        <v>5269</v>
      </c>
      <c r="F8027" t="s">
        <v>5338</v>
      </c>
      <c r="G8027" s="144">
        <v>121.9006000542</v>
      </c>
      <c r="H8027" t="str">
        <f>IF(VLOOKUP(A8027,'State Zip Codes'!$J$4:$K$19,2)="Y",IF(G8027&lt;='State Zip Codes'!$P$4,'State Zip Codes'!$P$3,IF(G8027&lt;='State Zip Codes'!$Q$4,'State Zip Codes'!$Q$3,IF(G8027&lt;='State Zip Codes'!$R$4,'State Zip Codes'!$R$3,IF(G8027&lt;='State Zip Codes'!$S$4,'State Zip Codes'!$S$3,IF(G8027&lt;='State Zip Codes'!$T$4,'State Zip Codes'!$T$3,"OUT OF TERRITORY"))))),'State Zip Codes'!$U$3)</f>
        <v>Zone 2</v>
      </c>
    </row>
    <row r="8028" spans="1:8" x14ac:dyDescent="0.25">
      <c r="A8028" t="s">
        <v>375</v>
      </c>
      <c r="B8028">
        <v>97823</v>
      </c>
      <c r="C8028" t="str">
        <f t="shared" si="125"/>
        <v>97823</v>
      </c>
      <c r="D8028" t="s">
        <v>361</v>
      </c>
      <c r="E8028" t="s">
        <v>5318</v>
      </c>
      <c r="F8028" t="s">
        <v>5341</v>
      </c>
      <c r="G8028" s="144">
        <v>123.26140296029999</v>
      </c>
      <c r="H8028" t="str">
        <f>IF(VLOOKUP(A8028,'State Zip Codes'!$J$4:$K$19,2)="Y",IF(G8028&lt;='State Zip Codes'!$P$4,'State Zip Codes'!$P$3,IF(G8028&lt;='State Zip Codes'!$Q$4,'State Zip Codes'!$Q$3,IF(G8028&lt;='State Zip Codes'!$R$4,'State Zip Codes'!$R$3,IF(G8028&lt;='State Zip Codes'!$S$4,'State Zip Codes'!$S$3,IF(G8028&lt;='State Zip Codes'!$T$4,'State Zip Codes'!$T$3,"OUT OF TERRITORY"))))),'State Zip Codes'!$U$3)</f>
        <v>Zone 2</v>
      </c>
    </row>
    <row r="8029" spans="1:8" x14ac:dyDescent="0.25">
      <c r="A8029" t="s">
        <v>375</v>
      </c>
      <c r="B8029">
        <v>97434</v>
      </c>
      <c r="C8029" t="str">
        <f t="shared" si="125"/>
        <v>97434</v>
      </c>
      <c r="D8029" t="s">
        <v>361</v>
      </c>
      <c r="E8029" t="s">
        <v>5269</v>
      </c>
      <c r="F8029" t="s">
        <v>5342</v>
      </c>
      <c r="G8029" s="144">
        <v>123.5472337077</v>
      </c>
      <c r="H8029" t="str">
        <f>IF(VLOOKUP(A8029,'State Zip Codes'!$J$4:$K$19,2)="Y",IF(G8029&lt;='State Zip Codes'!$P$4,'State Zip Codes'!$P$3,IF(G8029&lt;='State Zip Codes'!$Q$4,'State Zip Codes'!$Q$3,IF(G8029&lt;='State Zip Codes'!$R$4,'State Zip Codes'!$R$3,IF(G8029&lt;='State Zip Codes'!$S$4,'State Zip Codes'!$S$3,IF(G8029&lt;='State Zip Codes'!$T$4,'State Zip Codes'!$T$3,"OUT OF TERRITORY"))))),'State Zip Codes'!$U$3)</f>
        <v>Zone 2</v>
      </c>
    </row>
    <row r="8030" spans="1:8" x14ac:dyDescent="0.25">
      <c r="A8030" t="s">
        <v>375</v>
      </c>
      <c r="B8030">
        <v>97424</v>
      </c>
      <c r="C8030" t="str">
        <f t="shared" si="125"/>
        <v>97424</v>
      </c>
      <c r="D8030" t="s">
        <v>361</v>
      </c>
      <c r="E8030" t="s">
        <v>5269</v>
      </c>
      <c r="F8030" t="s">
        <v>3545</v>
      </c>
      <c r="G8030" s="144">
        <v>126.98963010029999</v>
      </c>
      <c r="H8030" t="str">
        <f>IF(VLOOKUP(A8030,'State Zip Codes'!$J$4:$K$19,2)="Y",IF(G8030&lt;='State Zip Codes'!$P$4,'State Zip Codes'!$P$3,IF(G8030&lt;='State Zip Codes'!$Q$4,'State Zip Codes'!$Q$3,IF(G8030&lt;='State Zip Codes'!$R$4,'State Zip Codes'!$R$3,IF(G8030&lt;='State Zip Codes'!$S$4,'State Zip Codes'!$S$3,IF(G8030&lt;='State Zip Codes'!$T$4,'State Zip Codes'!$T$3,"OUT OF TERRITORY"))))),'State Zip Codes'!$U$3)</f>
        <v>Zone 2</v>
      </c>
    </row>
    <row r="8031" spans="1:8" x14ac:dyDescent="0.25">
      <c r="A8031" t="s">
        <v>375</v>
      </c>
      <c r="B8031">
        <v>97702</v>
      </c>
      <c r="C8031" t="str">
        <f t="shared" si="125"/>
        <v>97702</v>
      </c>
      <c r="D8031" t="s">
        <v>361</v>
      </c>
      <c r="E8031" t="s">
        <v>5293</v>
      </c>
      <c r="F8031" t="s">
        <v>5322</v>
      </c>
      <c r="G8031" s="144">
        <v>127.5861464427</v>
      </c>
      <c r="H8031" t="str">
        <f>IF(VLOOKUP(A8031,'State Zip Codes'!$J$4:$K$19,2)="Y",IF(G8031&lt;='State Zip Codes'!$P$4,'State Zip Codes'!$P$3,IF(G8031&lt;='State Zip Codes'!$Q$4,'State Zip Codes'!$Q$3,IF(G8031&lt;='State Zip Codes'!$R$4,'State Zip Codes'!$R$3,IF(G8031&lt;='State Zip Codes'!$S$4,'State Zip Codes'!$S$3,IF(G8031&lt;='State Zip Codes'!$T$4,'State Zip Codes'!$T$3,"OUT OF TERRITORY"))))),'State Zip Codes'!$U$3)</f>
        <v>Zone 2</v>
      </c>
    </row>
    <row r="8032" spans="1:8" x14ac:dyDescent="0.25">
      <c r="A8032" t="s">
        <v>375</v>
      </c>
      <c r="B8032">
        <v>97435</v>
      </c>
      <c r="C8032" t="str">
        <f t="shared" si="125"/>
        <v>97435</v>
      </c>
      <c r="D8032" t="s">
        <v>361</v>
      </c>
      <c r="E8032" t="s">
        <v>400</v>
      </c>
      <c r="F8032" t="s">
        <v>5351</v>
      </c>
      <c r="G8032" s="144">
        <v>127.7601303759</v>
      </c>
      <c r="H8032" t="str">
        <f>IF(VLOOKUP(A8032,'State Zip Codes'!$J$4:$K$19,2)="Y",IF(G8032&lt;='State Zip Codes'!$P$4,'State Zip Codes'!$P$3,IF(G8032&lt;='State Zip Codes'!$Q$4,'State Zip Codes'!$Q$3,IF(G8032&lt;='State Zip Codes'!$R$4,'State Zip Codes'!$R$3,IF(G8032&lt;='State Zip Codes'!$S$4,'State Zip Codes'!$S$3,IF(G8032&lt;='State Zip Codes'!$T$4,'State Zip Codes'!$T$3,"OUT OF TERRITORY"))))),'State Zip Codes'!$U$3)</f>
        <v>Zone 2</v>
      </c>
    </row>
    <row r="8033" spans="1:8" x14ac:dyDescent="0.25">
      <c r="A8033" t="s">
        <v>375</v>
      </c>
      <c r="B8033">
        <v>97739</v>
      </c>
      <c r="C8033" t="str">
        <f t="shared" si="125"/>
        <v>97739</v>
      </c>
      <c r="D8033" t="s">
        <v>361</v>
      </c>
      <c r="E8033" t="s">
        <v>5293</v>
      </c>
      <c r="F8033" t="s">
        <v>5354</v>
      </c>
      <c r="G8033" s="144">
        <v>128.21373134460001</v>
      </c>
      <c r="H8033" t="str">
        <f>IF(VLOOKUP(A8033,'State Zip Codes'!$J$4:$K$19,2)="Y",IF(G8033&lt;='State Zip Codes'!$P$4,'State Zip Codes'!$P$3,IF(G8033&lt;='State Zip Codes'!$Q$4,'State Zip Codes'!$Q$3,IF(G8033&lt;='State Zip Codes'!$R$4,'State Zip Codes'!$R$3,IF(G8033&lt;='State Zip Codes'!$S$4,'State Zip Codes'!$S$3,IF(G8033&lt;='State Zip Codes'!$T$4,'State Zip Codes'!$T$3,"OUT OF TERRITORY"))))),'State Zip Codes'!$U$3)</f>
        <v>Zone 2</v>
      </c>
    </row>
    <row r="8034" spans="1:8" x14ac:dyDescent="0.25">
      <c r="A8034" t="s">
        <v>375</v>
      </c>
      <c r="B8034">
        <v>97463</v>
      </c>
      <c r="C8034" t="str">
        <f t="shared" si="125"/>
        <v>97463</v>
      </c>
      <c r="D8034" t="s">
        <v>361</v>
      </c>
      <c r="E8034" t="s">
        <v>5269</v>
      </c>
      <c r="F8034" t="s">
        <v>5356</v>
      </c>
      <c r="G8034" s="144">
        <v>128.48713466819999</v>
      </c>
      <c r="H8034" t="str">
        <f>IF(VLOOKUP(A8034,'State Zip Codes'!$J$4:$K$19,2)="Y",IF(G8034&lt;='State Zip Codes'!$P$4,'State Zip Codes'!$P$3,IF(G8034&lt;='State Zip Codes'!$Q$4,'State Zip Codes'!$Q$3,IF(G8034&lt;='State Zip Codes'!$R$4,'State Zip Codes'!$R$3,IF(G8034&lt;='State Zip Codes'!$S$4,'State Zip Codes'!$S$3,IF(G8034&lt;='State Zip Codes'!$T$4,'State Zip Codes'!$T$3,"OUT OF TERRITORY"))))),'State Zip Codes'!$U$3)</f>
        <v>Zone 2</v>
      </c>
    </row>
    <row r="8035" spans="1:8" x14ac:dyDescent="0.25">
      <c r="A8035" t="s">
        <v>375</v>
      </c>
      <c r="B8035">
        <v>97493</v>
      </c>
      <c r="C8035" t="str">
        <f t="shared" si="125"/>
        <v>97493</v>
      </c>
      <c r="D8035" t="s">
        <v>361</v>
      </c>
      <c r="E8035" t="s">
        <v>5269</v>
      </c>
      <c r="F8035" t="s">
        <v>5036</v>
      </c>
      <c r="G8035" s="144">
        <v>128.72946943229999</v>
      </c>
      <c r="H8035" t="str">
        <f>IF(VLOOKUP(A8035,'State Zip Codes'!$J$4:$K$19,2)="Y",IF(G8035&lt;='State Zip Codes'!$P$4,'State Zip Codes'!$P$3,IF(G8035&lt;='State Zip Codes'!$Q$4,'State Zip Codes'!$Q$3,IF(G8035&lt;='State Zip Codes'!$R$4,'State Zip Codes'!$R$3,IF(G8035&lt;='State Zip Codes'!$S$4,'State Zip Codes'!$S$3,IF(G8035&lt;='State Zip Codes'!$T$4,'State Zip Codes'!$T$3,"OUT OF TERRITORY"))))),'State Zip Codes'!$U$3)</f>
        <v>Zone 2</v>
      </c>
    </row>
    <row r="8036" spans="1:8" x14ac:dyDescent="0.25">
      <c r="A8036" t="s">
        <v>375</v>
      </c>
      <c r="B8036">
        <v>97707</v>
      </c>
      <c r="C8036" t="str">
        <f t="shared" si="125"/>
        <v>97707</v>
      </c>
      <c r="D8036" t="s">
        <v>361</v>
      </c>
      <c r="E8036" t="s">
        <v>5293</v>
      </c>
      <c r="F8036" t="s">
        <v>5322</v>
      </c>
      <c r="G8036" s="144">
        <v>129.27006236759999</v>
      </c>
      <c r="H8036" t="str">
        <f>IF(VLOOKUP(A8036,'State Zip Codes'!$J$4:$K$19,2)="Y",IF(G8036&lt;='State Zip Codes'!$P$4,'State Zip Codes'!$P$3,IF(G8036&lt;='State Zip Codes'!$Q$4,'State Zip Codes'!$Q$3,IF(G8036&lt;='State Zip Codes'!$R$4,'State Zip Codes'!$R$3,IF(G8036&lt;='State Zip Codes'!$S$4,'State Zip Codes'!$S$3,IF(G8036&lt;='State Zip Codes'!$T$4,'State Zip Codes'!$T$3,"OUT OF TERRITORY"))))),'State Zip Codes'!$U$3)</f>
        <v>Zone 2</v>
      </c>
    </row>
    <row r="8037" spans="1:8" x14ac:dyDescent="0.25">
      <c r="A8037" t="s">
        <v>375</v>
      </c>
      <c r="B8037">
        <v>97830</v>
      </c>
      <c r="C8037" t="str">
        <f t="shared" si="125"/>
        <v>97830</v>
      </c>
      <c r="D8037" t="s">
        <v>361</v>
      </c>
      <c r="E8037" t="s">
        <v>2166</v>
      </c>
      <c r="F8037" t="s">
        <v>5369</v>
      </c>
      <c r="G8037" s="144">
        <v>133.56995100239999</v>
      </c>
      <c r="H8037" t="str">
        <f>IF(VLOOKUP(A8037,'State Zip Codes'!$J$4:$K$19,2)="Y",IF(G8037&lt;='State Zip Codes'!$P$4,'State Zip Codes'!$P$3,IF(G8037&lt;='State Zip Codes'!$Q$4,'State Zip Codes'!$Q$3,IF(G8037&lt;='State Zip Codes'!$R$4,'State Zip Codes'!$R$3,IF(G8037&lt;='State Zip Codes'!$S$4,'State Zip Codes'!$S$3,IF(G8037&lt;='State Zip Codes'!$T$4,'State Zip Codes'!$T$3,"OUT OF TERRITORY"))))),'State Zip Codes'!$U$3)</f>
        <v>Zone 2</v>
      </c>
    </row>
    <row r="8038" spans="1:8" x14ac:dyDescent="0.25">
      <c r="A8038" t="s">
        <v>375</v>
      </c>
      <c r="B8038">
        <v>97754</v>
      </c>
      <c r="C8038" t="str">
        <f t="shared" si="125"/>
        <v>97754</v>
      </c>
      <c r="D8038" t="s">
        <v>361</v>
      </c>
      <c r="E8038" t="s">
        <v>620</v>
      </c>
      <c r="F8038" t="s">
        <v>5373</v>
      </c>
      <c r="G8038" s="144">
        <v>134.47093922789998</v>
      </c>
      <c r="H8038" t="str">
        <f>IF(VLOOKUP(A8038,'State Zip Codes'!$J$4:$K$19,2)="Y",IF(G8038&lt;='State Zip Codes'!$P$4,'State Zip Codes'!$P$3,IF(G8038&lt;='State Zip Codes'!$Q$4,'State Zip Codes'!$Q$3,IF(G8038&lt;='State Zip Codes'!$R$4,'State Zip Codes'!$R$3,IF(G8038&lt;='State Zip Codes'!$S$4,'State Zip Codes'!$S$3,IF(G8038&lt;='State Zip Codes'!$T$4,'State Zip Codes'!$T$3,"OUT OF TERRITORY"))))),'State Zip Codes'!$U$3)</f>
        <v>Zone 2</v>
      </c>
    </row>
    <row r="8039" spans="1:8" x14ac:dyDescent="0.25">
      <c r="A8039" t="s">
        <v>375</v>
      </c>
      <c r="B8039">
        <v>97436</v>
      </c>
      <c r="C8039" t="str">
        <f t="shared" si="125"/>
        <v>97436</v>
      </c>
      <c r="D8039" t="s">
        <v>361</v>
      </c>
      <c r="E8039" t="s">
        <v>400</v>
      </c>
      <c r="F8039" t="s">
        <v>923</v>
      </c>
      <c r="G8039" s="144">
        <v>136.6457383929</v>
      </c>
      <c r="H8039" t="str">
        <f>IF(VLOOKUP(A8039,'State Zip Codes'!$J$4:$K$19,2)="Y",IF(G8039&lt;='State Zip Codes'!$P$4,'State Zip Codes'!$P$3,IF(G8039&lt;='State Zip Codes'!$Q$4,'State Zip Codes'!$Q$3,IF(G8039&lt;='State Zip Codes'!$R$4,'State Zip Codes'!$R$3,IF(G8039&lt;='State Zip Codes'!$S$4,'State Zip Codes'!$S$3,IF(G8039&lt;='State Zip Codes'!$T$4,'State Zip Codes'!$T$3,"OUT OF TERRITORY"))))),'State Zip Codes'!$U$3)</f>
        <v>Zone 2</v>
      </c>
    </row>
    <row r="8040" spans="1:8" x14ac:dyDescent="0.25">
      <c r="A8040" t="s">
        <v>375</v>
      </c>
      <c r="B8040">
        <v>97499</v>
      </c>
      <c r="C8040" t="str">
        <f t="shared" si="125"/>
        <v>97499</v>
      </c>
      <c r="D8040" t="s">
        <v>361</v>
      </c>
      <c r="E8040" t="s">
        <v>400</v>
      </c>
      <c r="F8040" t="s">
        <v>5376</v>
      </c>
      <c r="G8040" s="144">
        <v>137.26710958289999</v>
      </c>
      <c r="H8040" t="str">
        <f>IF(VLOOKUP(A8040,'State Zip Codes'!$J$4:$K$19,2)="Y",IF(G8040&lt;='State Zip Codes'!$P$4,'State Zip Codes'!$P$3,IF(G8040&lt;='State Zip Codes'!$Q$4,'State Zip Codes'!$Q$3,IF(G8040&lt;='State Zip Codes'!$R$4,'State Zip Codes'!$R$3,IF(G8040&lt;='State Zip Codes'!$S$4,'State Zip Codes'!$S$3,IF(G8040&lt;='State Zip Codes'!$T$4,'State Zip Codes'!$T$3,"OUT OF TERRITORY"))))),'State Zip Codes'!$U$3)</f>
        <v>Zone 2</v>
      </c>
    </row>
    <row r="8041" spans="1:8" x14ac:dyDescent="0.25">
      <c r="A8041" t="s">
        <v>375</v>
      </c>
      <c r="B8041">
        <v>97473</v>
      </c>
      <c r="C8041" t="str">
        <f t="shared" si="125"/>
        <v>97473</v>
      </c>
      <c r="D8041" t="s">
        <v>361</v>
      </c>
      <c r="E8041" t="s">
        <v>400</v>
      </c>
      <c r="F8041" t="s">
        <v>2713</v>
      </c>
      <c r="G8041" s="144">
        <v>137.42866609229998</v>
      </c>
      <c r="H8041" t="str">
        <f>IF(VLOOKUP(A8041,'State Zip Codes'!$J$4:$K$19,2)="Y",IF(G8041&lt;='State Zip Codes'!$P$4,'State Zip Codes'!$P$3,IF(G8041&lt;='State Zip Codes'!$Q$4,'State Zip Codes'!$Q$3,IF(G8041&lt;='State Zip Codes'!$R$4,'State Zip Codes'!$R$3,IF(G8041&lt;='State Zip Codes'!$S$4,'State Zip Codes'!$S$3,IF(G8041&lt;='State Zip Codes'!$T$4,'State Zip Codes'!$T$3,"OUT OF TERRITORY"))))),'State Zip Codes'!$U$3)</f>
        <v>Zone 2</v>
      </c>
    </row>
    <row r="8042" spans="1:8" x14ac:dyDescent="0.25">
      <c r="A8042" t="s">
        <v>375</v>
      </c>
      <c r="B8042">
        <v>97467</v>
      </c>
      <c r="C8042" t="str">
        <f t="shared" si="125"/>
        <v>97467</v>
      </c>
      <c r="D8042" t="s">
        <v>361</v>
      </c>
      <c r="E8042" t="s">
        <v>400</v>
      </c>
      <c r="F8042" t="s">
        <v>5379</v>
      </c>
      <c r="G8042" s="144">
        <v>138.52227938670001</v>
      </c>
      <c r="H8042" t="str">
        <f>IF(VLOOKUP(A8042,'State Zip Codes'!$J$4:$K$19,2)="Y",IF(G8042&lt;='State Zip Codes'!$P$4,'State Zip Codes'!$P$3,IF(G8042&lt;='State Zip Codes'!$Q$4,'State Zip Codes'!$Q$3,IF(G8042&lt;='State Zip Codes'!$R$4,'State Zip Codes'!$R$3,IF(G8042&lt;='State Zip Codes'!$S$4,'State Zip Codes'!$S$3,IF(G8042&lt;='State Zip Codes'!$T$4,'State Zip Codes'!$T$3,"OUT OF TERRITORY"))))),'State Zip Codes'!$U$3)</f>
        <v>Zone 2</v>
      </c>
    </row>
    <row r="8043" spans="1:8" x14ac:dyDescent="0.25">
      <c r="A8043" t="s">
        <v>375</v>
      </c>
      <c r="B8043">
        <v>97818</v>
      </c>
      <c r="C8043" t="str">
        <f t="shared" si="125"/>
        <v>97818</v>
      </c>
      <c r="D8043" t="s">
        <v>361</v>
      </c>
      <c r="E8043" t="s">
        <v>4636</v>
      </c>
      <c r="F8043" t="s">
        <v>5380</v>
      </c>
      <c r="G8043" s="144">
        <v>139.11879572909999</v>
      </c>
      <c r="H8043" t="str">
        <f>IF(VLOOKUP(A8043,'State Zip Codes'!$J$4:$K$19,2)="Y",IF(G8043&lt;='State Zip Codes'!$P$4,'State Zip Codes'!$P$3,IF(G8043&lt;='State Zip Codes'!$Q$4,'State Zip Codes'!$Q$3,IF(G8043&lt;='State Zip Codes'!$R$4,'State Zip Codes'!$R$3,IF(G8043&lt;='State Zip Codes'!$S$4,'State Zip Codes'!$S$3,IF(G8043&lt;='State Zip Codes'!$T$4,'State Zip Codes'!$T$3,"OUT OF TERRITORY"))))),'State Zip Codes'!$U$3)</f>
        <v>Zone 2</v>
      </c>
    </row>
    <row r="8044" spans="1:8" x14ac:dyDescent="0.25">
      <c r="A8044" t="s">
        <v>375</v>
      </c>
      <c r="B8044">
        <v>97441</v>
      </c>
      <c r="C8044" t="str">
        <f t="shared" si="125"/>
        <v>97441</v>
      </c>
      <c r="D8044" t="s">
        <v>361</v>
      </c>
      <c r="E8044" t="s">
        <v>400</v>
      </c>
      <c r="F8044" t="s">
        <v>5386</v>
      </c>
      <c r="G8044" s="144">
        <v>141.0699012657</v>
      </c>
      <c r="H8044" t="str">
        <f>IF(VLOOKUP(A8044,'State Zip Codes'!$J$4:$K$19,2)="Y",IF(G8044&lt;='State Zip Codes'!$P$4,'State Zip Codes'!$P$3,IF(G8044&lt;='State Zip Codes'!$Q$4,'State Zip Codes'!$Q$3,IF(G8044&lt;='State Zip Codes'!$R$4,'State Zip Codes'!$R$3,IF(G8044&lt;='State Zip Codes'!$S$4,'State Zip Codes'!$S$3,IF(G8044&lt;='State Zip Codes'!$T$4,'State Zip Codes'!$T$3,"OUT OF TERRITORY"))))),'State Zip Codes'!$U$3)</f>
        <v>Zone 2</v>
      </c>
    </row>
    <row r="8045" spans="1:8" x14ac:dyDescent="0.25">
      <c r="A8045" t="s">
        <v>375</v>
      </c>
      <c r="B8045">
        <v>97843</v>
      </c>
      <c r="C8045" t="str">
        <f t="shared" si="125"/>
        <v>97843</v>
      </c>
      <c r="D8045" t="s">
        <v>361</v>
      </c>
      <c r="E8045" t="s">
        <v>4636</v>
      </c>
      <c r="F8045" t="s">
        <v>5391</v>
      </c>
      <c r="G8045" s="144">
        <v>142.98372453089999</v>
      </c>
      <c r="H8045" t="str">
        <f>IF(VLOOKUP(A8045,'State Zip Codes'!$J$4:$K$19,2)="Y",IF(G8045&lt;='State Zip Codes'!$P$4,'State Zip Codes'!$P$3,IF(G8045&lt;='State Zip Codes'!$Q$4,'State Zip Codes'!$Q$3,IF(G8045&lt;='State Zip Codes'!$R$4,'State Zip Codes'!$R$3,IF(G8045&lt;='State Zip Codes'!$S$4,'State Zip Codes'!$S$3,IF(G8045&lt;='State Zip Codes'!$T$4,'State Zip Codes'!$T$3,"OUT OF TERRITORY"))))),'State Zip Codes'!$U$3)</f>
        <v>Zone 2</v>
      </c>
    </row>
    <row r="8046" spans="1:8" x14ac:dyDescent="0.25">
      <c r="A8046" t="s">
        <v>375</v>
      </c>
      <c r="B8046">
        <v>97750</v>
      </c>
      <c r="C8046" t="str">
        <f t="shared" si="125"/>
        <v>97750</v>
      </c>
      <c r="D8046" t="s">
        <v>361</v>
      </c>
      <c r="E8046" t="s">
        <v>2166</v>
      </c>
      <c r="F8046" t="s">
        <v>2696</v>
      </c>
      <c r="G8046" s="144">
        <v>144.2264669109</v>
      </c>
      <c r="H8046" t="str">
        <f>IF(VLOOKUP(A8046,'State Zip Codes'!$J$4:$K$19,2)="Y",IF(G8046&lt;='State Zip Codes'!$P$4,'State Zip Codes'!$P$3,IF(G8046&lt;='State Zip Codes'!$Q$4,'State Zip Codes'!$Q$3,IF(G8046&lt;='State Zip Codes'!$R$4,'State Zip Codes'!$R$3,IF(G8046&lt;='State Zip Codes'!$S$4,'State Zip Codes'!$S$3,IF(G8046&lt;='State Zip Codes'!$T$4,'State Zip Codes'!$T$3,"OUT OF TERRITORY"))))),'State Zip Codes'!$U$3)</f>
        <v>Zone 2</v>
      </c>
    </row>
    <row r="8047" spans="1:8" x14ac:dyDescent="0.25">
      <c r="A8047" t="s">
        <v>375</v>
      </c>
      <c r="B8047">
        <v>97462</v>
      </c>
      <c r="C8047" t="str">
        <f t="shared" si="125"/>
        <v>97462</v>
      </c>
      <c r="D8047" t="s">
        <v>361</v>
      </c>
      <c r="E8047" t="s">
        <v>400</v>
      </c>
      <c r="F8047" t="s">
        <v>1991</v>
      </c>
      <c r="G8047" s="144">
        <v>144.57443477729998</v>
      </c>
      <c r="H8047" t="str">
        <f>IF(VLOOKUP(A8047,'State Zip Codes'!$J$4:$K$19,2)="Y",IF(G8047&lt;='State Zip Codes'!$P$4,'State Zip Codes'!$P$3,IF(G8047&lt;='State Zip Codes'!$Q$4,'State Zip Codes'!$Q$3,IF(G8047&lt;='State Zip Codes'!$R$4,'State Zip Codes'!$R$3,IF(G8047&lt;='State Zip Codes'!$S$4,'State Zip Codes'!$S$3,IF(G8047&lt;='State Zip Codes'!$T$4,'State Zip Codes'!$T$3,"OUT OF TERRITORY"))))),'State Zip Codes'!$U$3)</f>
        <v>Zone 2</v>
      </c>
    </row>
    <row r="8048" spans="1:8" x14ac:dyDescent="0.25">
      <c r="A8048" t="s">
        <v>375</v>
      </c>
      <c r="B8048">
        <v>97733</v>
      </c>
      <c r="C8048" t="str">
        <f t="shared" si="125"/>
        <v>97733</v>
      </c>
      <c r="D8048" t="s">
        <v>361</v>
      </c>
      <c r="E8048" t="s">
        <v>5393</v>
      </c>
      <c r="F8048" t="s">
        <v>5394</v>
      </c>
      <c r="G8048" s="144">
        <v>145.9228102596</v>
      </c>
      <c r="H8048" t="str">
        <f>IF(VLOOKUP(A8048,'State Zip Codes'!$J$4:$K$19,2)="Y",IF(G8048&lt;='State Zip Codes'!$P$4,'State Zip Codes'!$P$3,IF(G8048&lt;='State Zip Codes'!$Q$4,'State Zip Codes'!$Q$3,IF(G8048&lt;='State Zip Codes'!$R$4,'State Zip Codes'!$R$3,IF(G8048&lt;='State Zip Codes'!$S$4,'State Zip Codes'!$S$3,IF(G8048&lt;='State Zip Codes'!$T$4,'State Zip Codes'!$T$3,"OUT OF TERRITORY"))))),'State Zip Codes'!$U$3)</f>
        <v>Zone 2</v>
      </c>
    </row>
    <row r="8049" spans="1:8" x14ac:dyDescent="0.25">
      <c r="A8049" t="s">
        <v>375</v>
      </c>
      <c r="B8049">
        <v>97839</v>
      </c>
      <c r="C8049" t="str">
        <f t="shared" si="125"/>
        <v>97839</v>
      </c>
      <c r="D8049" t="s">
        <v>361</v>
      </c>
      <c r="E8049" t="s">
        <v>4636</v>
      </c>
      <c r="F8049" t="s">
        <v>1788</v>
      </c>
      <c r="G8049" s="144">
        <v>146.03465707379999</v>
      </c>
      <c r="H8049" t="str">
        <f>IF(VLOOKUP(A8049,'State Zip Codes'!$J$4:$K$19,2)="Y",IF(G8049&lt;='State Zip Codes'!$P$4,'State Zip Codes'!$P$3,IF(G8049&lt;='State Zip Codes'!$Q$4,'State Zip Codes'!$Q$3,IF(G8049&lt;='State Zip Codes'!$R$4,'State Zip Codes'!$R$3,IF(G8049&lt;='State Zip Codes'!$S$4,'State Zip Codes'!$S$3,IF(G8049&lt;='State Zip Codes'!$T$4,'State Zip Codes'!$T$3,"OUT OF TERRITORY"))))),'State Zip Codes'!$U$3)</f>
        <v>Zone 2</v>
      </c>
    </row>
    <row r="8050" spans="1:8" x14ac:dyDescent="0.25">
      <c r="A8050" t="s">
        <v>375</v>
      </c>
      <c r="B8050">
        <v>97874</v>
      </c>
      <c r="C8050" t="str">
        <f t="shared" si="125"/>
        <v>97874</v>
      </c>
      <c r="D8050" t="s">
        <v>361</v>
      </c>
      <c r="E8050" t="s">
        <v>2166</v>
      </c>
      <c r="F8050" t="s">
        <v>5396</v>
      </c>
      <c r="G8050" s="144">
        <v>146.1216490404</v>
      </c>
      <c r="H8050" t="str">
        <f>IF(VLOOKUP(A8050,'State Zip Codes'!$J$4:$K$19,2)="Y",IF(G8050&lt;='State Zip Codes'!$P$4,'State Zip Codes'!$P$3,IF(G8050&lt;='State Zip Codes'!$Q$4,'State Zip Codes'!$Q$3,IF(G8050&lt;='State Zip Codes'!$R$4,'State Zip Codes'!$R$3,IF(G8050&lt;='State Zip Codes'!$S$4,'State Zip Codes'!$S$3,IF(G8050&lt;='State Zip Codes'!$T$4,'State Zip Codes'!$T$3,"OUT OF TERRITORY"))))),'State Zip Codes'!$U$3)</f>
        <v>Zone 2</v>
      </c>
    </row>
    <row r="8051" spans="1:8" x14ac:dyDescent="0.25">
      <c r="A8051" t="s">
        <v>375</v>
      </c>
      <c r="B8051">
        <v>97479</v>
      </c>
      <c r="C8051" t="str">
        <f t="shared" si="125"/>
        <v>97479</v>
      </c>
      <c r="D8051" t="s">
        <v>361</v>
      </c>
      <c r="E8051" t="s">
        <v>400</v>
      </c>
      <c r="F8051" t="s">
        <v>5398</v>
      </c>
      <c r="G8051" s="144">
        <v>147.12827036819999</v>
      </c>
      <c r="H8051" t="str">
        <f>IF(VLOOKUP(A8051,'State Zip Codes'!$J$4:$K$19,2)="Y",IF(G8051&lt;='State Zip Codes'!$P$4,'State Zip Codes'!$P$3,IF(G8051&lt;='State Zip Codes'!$Q$4,'State Zip Codes'!$Q$3,IF(G8051&lt;='State Zip Codes'!$R$4,'State Zip Codes'!$R$3,IF(G8051&lt;='State Zip Codes'!$S$4,'State Zip Codes'!$S$3,IF(G8051&lt;='State Zip Codes'!$T$4,'State Zip Codes'!$T$3,"OUT OF TERRITORY"))))),'State Zip Codes'!$U$3)</f>
        <v>Zone 2</v>
      </c>
    </row>
    <row r="8052" spans="1:8" x14ac:dyDescent="0.25">
      <c r="A8052" t="s">
        <v>375</v>
      </c>
      <c r="B8052">
        <v>97449</v>
      </c>
      <c r="C8052" t="str">
        <f t="shared" si="125"/>
        <v>97449</v>
      </c>
      <c r="D8052" t="s">
        <v>361</v>
      </c>
      <c r="E8052" t="s">
        <v>5404</v>
      </c>
      <c r="F8052" t="s">
        <v>5405</v>
      </c>
      <c r="G8052" s="144">
        <v>151.42815900299999</v>
      </c>
      <c r="H8052" t="str">
        <f>IF(VLOOKUP(A8052,'State Zip Codes'!$J$4:$K$19,2)="Y",IF(G8052&lt;='State Zip Codes'!$P$4,'State Zip Codes'!$P$3,IF(G8052&lt;='State Zip Codes'!$Q$4,'State Zip Codes'!$Q$3,IF(G8052&lt;='State Zip Codes'!$R$4,'State Zip Codes'!$R$3,IF(G8052&lt;='State Zip Codes'!$S$4,'State Zip Codes'!$S$3,IF(G8052&lt;='State Zip Codes'!$T$4,'State Zip Codes'!$T$3,"OUT OF TERRITORY"))))),'State Zip Codes'!$U$3)</f>
        <v>Zone 3</v>
      </c>
    </row>
    <row r="8053" spans="1:8" x14ac:dyDescent="0.25">
      <c r="A8053" t="s">
        <v>375</v>
      </c>
      <c r="B8053">
        <v>97844</v>
      </c>
      <c r="C8053" t="str">
        <f t="shared" si="125"/>
        <v>97844</v>
      </c>
      <c r="D8053" t="s">
        <v>361</v>
      </c>
      <c r="E8053" t="s">
        <v>4636</v>
      </c>
      <c r="F8053" t="s">
        <v>5408</v>
      </c>
      <c r="G8053" s="144">
        <v>152.52177229739999</v>
      </c>
      <c r="H8053" t="str">
        <f>IF(VLOOKUP(A8053,'State Zip Codes'!$J$4:$K$19,2)="Y",IF(G8053&lt;='State Zip Codes'!$P$4,'State Zip Codes'!$P$3,IF(G8053&lt;='State Zip Codes'!$Q$4,'State Zip Codes'!$Q$3,IF(G8053&lt;='State Zip Codes'!$R$4,'State Zip Codes'!$R$3,IF(G8053&lt;='State Zip Codes'!$S$4,'State Zip Codes'!$S$3,IF(G8053&lt;='State Zip Codes'!$T$4,'State Zip Codes'!$T$3,"OUT OF TERRITORY"))))),'State Zip Codes'!$U$3)</f>
        <v>Zone 3</v>
      </c>
    </row>
    <row r="8054" spans="1:8" x14ac:dyDescent="0.25">
      <c r="A8054" t="s">
        <v>375</v>
      </c>
      <c r="B8054">
        <v>97836</v>
      </c>
      <c r="C8054" t="str">
        <f t="shared" si="125"/>
        <v>97836</v>
      </c>
      <c r="D8054" t="s">
        <v>361</v>
      </c>
      <c r="E8054" t="s">
        <v>4636</v>
      </c>
      <c r="F8054" t="s">
        <v>5410</v>
      </c>
      <c r="G8054" s="144">
        <v>153.86393406779999</v>
      </c>
      <c r="H8054" t="str">
        <f>IF(VLOOKUP(A8054,'State Zip Codes'!$J$4:$K$19,2)="Y",IF(G8054&lt;='State Zip Codes'!$P$4,'State Zip Codes'!$P$3,IF(G8054&lt;='State Zip Codes'!$Q$4,'State Zip Codes'!$Q$3,IF(G8054&lt;='State Zip Codes'!$R$4,'State Zip Codes'!$R$3,IF(G8054&lt;='State Zip Codes'!$S$4,'State Zip Codes'!$S$3,IF(G8054&lt;='State Zip Codes'!$T$4,'State Zip Codes'!$T$3,"OUT OF TERRITORY"))))),'State Zip Codes'!$U$3)</f>
        <v>Zone 3</v>
      </c>
    </row>
    <row r="8055" spans="1:8" x14ac:dyDescent="0.25">
      <c r="A8055" t="s">
        <v>375</v>
      </c>
      <c r="B8055">
        <v>97447</v>
      </c>
      <c r="C8055" t="str">
        <f t="shared" si="125"/>
        <v>97447</v>
      </c>
      <c r="D8055" t="s">
        <v>361</v>
      </c>
      <c r="E8055" t="s">
        <v>400</v>
      </c>
      <c r="F8055" t="s">
        <v>5411</v>
      </c>
      <c r="G8055" s="144">
        <v>153.95713974629999</v>
      </c>
      <c r="H8055" t="str">
        <f>IF(VLOOKUP(A8055,'State Zip Codes'!$J$4:$K$19,2)="Y",IF(G8055&lt;='State Zip Codes'!$P$4,'State Zip Codes'!$P$3,IF(G8055&lt;='State Zip Codes'!$Q$4,'State Zip Codes'!$Q$3,IF(G8055&lt;='State Zip Codes'!$R$4,'State Zip Codes'!$R$3,IF(G8055&lt;='State Zip Codes'!$S$4,'State Zip Codes'!$S$3,IF(G8055&lt;='State Zip Codes'!$T$4,'State Zip Codes'!$T$3,"OUT OF TERRITORY"))))),'State Zip Codes'!$U$3)</f>
        <v>Zone 3</v>
      </c>
    </row>
    <row r="8056" spans="1:8" x14ac:dyDescent="0.25">
      <c r="A8056" t="s">
        <v>375</v>
      </c>
      <c r="B8056">
        <v>97486</v>
      </c>
      <c r="C8056" t="str">
        <f t="shared" si="125"/>
        <v>97486</v>
      </c>
      <c r="D8056" t="s">
        <v>361</v>
      </c>
      <c r="E8056" t="s">
        <v>400</v>
      </c>
      <c r="F8056" t="s">
        <v>5413</v>
      </c>
      <c r="G8056" s="144">
        <v>154.83948683609998</v>
      </c>
      <c r="H8056" t="str">
        <f>IF(VLOOKUP(A8056,'State Zip Codes'!$J$4:$K$19,2)="Y",IF(G8056&lt;='State Zip Codes'!$P$4,'State Zip Codes'!$P$3,IF(G8056&lt;='State Zip Codes'!$Q$4,'State Zip Codes'!$Q$3,IF(G8056&lt;='State Zip Codes'!$R$4,'State Zip Codes'!$R$3,IF(G8056&lt;='State Zip Codes'!$S$4,'State Zip Codes'!$S$3,IF(G8056&lt;='State Zip Codes'!$T$4,'State Zip Codes'!$T$3,"OUT OF TERRITORY"))))),'State Zip Codes'!$U$3)</f>
        <v>Zone 3</v>
      </c>
    </row>
    <row r="8057" spans="1:8" x14ac:dyDescent="0.25">
      <c r="A8057" t="s">
        <v>375</v>
      </c>
      <c r="B8057">
        <v>97443</v>
      </c>
      <c r="C8057" t="str">
        <f t="shared" si="125"/>
        <v>97443</v>
      </c>
      <c r="D8057" t="s">
        <v>361</v>
      </c>
      <c r="E8057" t="s">
        <v>400</v>
      </c>
      <c r="F8057" t="s">
        <v>5418</v>
      </c>
      <c r="G8057" s="144">
        <v>157.14477395099999</v>
      </c>
      <c r="H8057" t="str">
        <f>IF(VLOOKUP(A8057,'State Zip Codes'!$J$4:$K$19,2)="Y",IF(G8057&lt;='State Zip Codes'!$P$4,'State Zip Codes'!$P$3,IF(G8057&lt;='State Zip Codes'!$Q$4,'State Zip Codes'!$Q$3,IF(G8057&lt;='State Zip Codes'!$R$4,'State Zip Codes'!$R$3,IF(G8057&lt;='State Zip Codes'!$S$4,'State Zip Codes'!$S$3,IF(G8057&lt;='State Zip Codes'!$T$4,'State Zip Codes'!$T$3,"OUT OF TERRITORY"))))),'State Zip Codes'!$U$3)</f>
        <v>Zone 3</v>
      </c>
    </row>
    <row r="8058" spans="1:8" x14ac:dyDescent="0.25">
      <c r="A8058" t="s">
        <v>375</v>
      </c>
      <c r="B8058">
        <v>97752</v>
      </c>
      <c r="C8058" t="str">
        <f t="shared" si="125"/>
        <v>97752</v>
      </c>
      <c r="D8058" t="s">
        <v>361</v>
      </c>
      <c r="E8058" t="s">
        <v>620</v>
      </c>
      <c r="F8058" t="s">
        <v>5419</v>
      </c>
      <c r="G8058" s="144">
        <v>157.3995361389</v>
      </c>
      <c r="H8058" t="str">
        <f>IF(VLOOKUP(A8058,'State Zip Codes'!$J$4:$K$19,2)="Y",IF(G8058&lt;='State Zip Codes'!$P$4,'State Zip Codes'!$P$3,IF(G8058&lt;='State Zip Codes'!$Q$4,'State Zip Codes'!$Q$3,IF(G8058&lt;='State Zip Codes'!$R$4,'State Zip Codes'!$R$3,IF(G8058&lt;='State Zip Codes'!$S$4,'State Zip Codes'!$S$3,IF(G8058&lt;='State Zip Codes'!$T$4,'State Zip Codes'!$T$3,"OUT OF TERRITORY"))))),'State Zip Codes'!$U$3)</f>
        <v>Zone 3</v>
      </c>
    </row>
    <row r="8059" spans="1:8" x14ac:dyDescent="0.25">
      <c r="A8059" t="s">
        <v>375</v>
      </c>
      <c r="B8059">
        <v>97495</v>
      </c>
      <c r="C8059" t="str">
        <f t="shared" si="125"/>
        <v>97495</v>
      </c>
      <c r="D8059" t="s">
        <v>361</v>
      </c>
      <c r="E8059" t="s">
        <v>400</v>
      </c>
      <c r="F8059" t="s">
        <v>1362</v>
      </c>
      <c r="G8059" s="144">
        <v>158.0954718717</v>
      </c>
      <c r="H8059" t="str">
        <f>IF(VLOOKUP(A8059,'State Zip Codes'!$J$4:$K$19,2)="Y",IF(G8059&lt;='State Zip Codes'!$P$4,'State Zip Codes'!$P$3,IF(G8059&lt;='State Zip Codes'!$Q$4,'State Zip Codes'!$Q$3,IF(G8059&lt;='State Zip Codes'!$R$4,'State Zip Codes'!$R$3,IF(G8059&lt;='State Zip Codes'!$S$4,'State Zip Codes'!$S$3,IF(G8059&lt;='State Zip Codes'!$T$4,'State Zip Codes'!$T$3,"OUT OF TERRITORY"))))),'State Zip Codes'!$U$3)</f>
        <v>Zone 3</v>
      </c>
    </row>
    <row r="8060" spans="1:8" x14ac:dyDescent="0.25">
      <c r="A8060" t="s">
        <v>375</v>
      </c>
      <c r="B8060">
        <v>97459</v>
      </c>
      <c r="C8060" t="str">
        <f t="shared" si="125"/>
        <v>97459</v>
      </c>
      <c r="D8060" t="s">
        <v>361</v>
      </c>
      <c r="E8060" t="s">
        <v>5404</v>
      </c>
      <c r="F8060" t="s">
        <v>4626</v>
      </c>
      <c r="G8060" s="144">
        <v>158.68577450219999</v>
      </c>
      <c r="H8060" t="str">
        <f>IF(VLOOKUP(A8060,'State Zip Codes'!$J$4:$K$19,2)="Y",IF(G8060&lt;='State Zip Codes'!$P$4,'State Zip Codes'!$P$3,IF(G8060&lt;='State Zip Codes'!$Q$4,'State Zip Codes'!$Q$3,IF(G8060&lt;='State Zip Codes'!$R$4,'State Zip Codes'!$R$3,IF(G8060&lt;='State Zip Codes'!$S$4,'State Zip Codes'!$S$3,IF(G8060&lt;='State Zip Codes'!$T$4,'State Zip Codes'!$T$3,"OUT OF TERRITORY"))))),'State Zip Codes'!$U$3)</f>
        <v>Zone 3</v>
      </c>
    </row>
    <row r="8061" spans="1:8" x14ac:dyDescent="0.25">
      <c r="A8061" t="s">
        <v>375</v>
      </c>
      <c r="B8061">
        <v>97737</v>
      </c>
      <c r="C8061" t="str">
        <f t="shared" si="125"/>
        <v>97737</v>
      </c>
      <c r="D8061" t="s">
        <v>361</v>
      </c>
      <c r="E8061" t="s">
        <v>5393</v>
      </c>
      <c r="F8061" t="s">
        <v>993</v>
      </c>
      <c r="G8061" s="144">
        <v>158.76655275689998</v>
      </c>
      <c r="H8061" t="str">
        <f>IF(VLOOKUP(A8061,'State Zip Codes'!$J$4:$K$19,2)="Y",IF(G8061&lt;='State Zip Codes'!$P$4,'State Zip Codes'!$P$3,IF(G8061&lt;='State Zip Codes'!$Q$4,'State Zip Codes'!$Q$3,IF(G8061&lt;='State Zip Codes'!$R$4,'State Zip Codes'!$R$3,IF(G8061&lt;='State Zip Codes'!$S$4,'State Zip Codes'!$S$3,IF(G8061&lt;='State Zip Codes'!$T$4,'State Zip Codes'!$T$3,"OUT OF TERRITORY"))))),'State Zip Codes'!$U$3)</f>
        <v>Zone 3</v>
      </c>
    </row>
    <row r="8062" spans="1:8" x14ac:dyDescent="0.25">
      <c r="A8062" t="s">
        <v>375</v>
      </c>
      <c r="B8062">
        <v>97848</v>
      </c>
      <c r="C8062" t="str">
        <f t="shared" si="125"/>
        <v>97848</v>
      </c>
      <c r="D8062" t="s">
        <v>361</v>
      </c>
      <c r="E8062" t="s">
        <v>871</v>
      </c>
      <c r="F8062" t="s">
        <v>1276</v>
      </c>
      <c r="G8062" s="144">
        <v>161.2085415336</v>
      </c>
      <c r="H8062" t="str">
        <f>IF(VLOOKUP(A8062,'State Zip Codes'!$J$4:$K$19,2)="Y",IF(G8062&lt;='State Zip Codes'!$P$4,'State Zip Codes'!$P$3,IF(G8062&lt;='State Zip Codes'!$Q$4,'State Zip Codes'!$Q$3,IF(G8062&lt;='State Zip Codes'!$R$4,'State Zip Codes'!$R$3,IF(G8062&lt;='State Zip Codes'!$S$4,'State Zip Codes'!$S$3,IF(G8062&lt;='State Zip Codes'!$T$4,'State Zip Codes'!$T$3,"OUT OF TERRITORY"))))),'State Zip Codes'!$U$3)</f>
        <v>Zone 3</v>
      </c>
    </row>
    <row r="8063" spans="1:8" x14ac:dyDescent="0.25">
      <c r="A8063" t="s">
        <v>375</v>
      </c>
      <c r="B8063">
        <v>97470</v>
      </c>
      <c r="C8063" t="str">
        <f t="shared" si="125"/>
        <v>97470</v>
      </c>
      <c r="D8063" t="s">
        <v>361</v>
      </c>
      <c r="E8063" t="s">
        <v>400</v>
      </c>
      <c r="F8063" t="s">
        <v>5427</v>
      </c>
      <c r="G8063" s="144">
        <v>162.06603377579998</v>
      </c>
      <c r="H8063" t="str">
        <f>IF(VLOOKUP(A8063,'State Zip Codes'!$J$4:$K$19,2)="Y",IF(G8063&lt;='State Zip Codes'!$P$4,'State Zip Codes'!$P$3,IF(G8063&lt;='State Zip Codes'!$Q$4,'State Zip Codes'!$Q$3,IF(G8063&lt;='State Zip Codes'!$R$4,'State Zip Codes'!$R$3,IF(G8063&lt;='State Zip Codes'!$S$4,'State Zip Codes'!$S$3,IF(G8063&lt;='State Zip Codes'!$T$4,'State Zip Codes'!$T$3,"OUT OF TERRITORY"))))),'State Zip Codes'!$U$3)</f>
        <v>Zone 3</v>
      </c>
    </row>
    <row r="8064" spans="1:8" x14ac:dyDescent="0.25">
      <c r="A8064" t="s">
        <v>375</v>
      </c>
      <c r="B8064">
        <v>97838</v>
      </c>
      <c r="C8064" t="str">
        <f t="shared" si="125"/>
        <v>97838</v>
      </c>
      <c r="D8064" t="s">
        <v>361</v>
      </c>
      <c r="E8064" t="s">
        <v>781</v>
      </c>
      <c r="F8064" t="s">
        <v>5428</v>
      </c>
      <c r="G8064" s="144">
        <v>162.19652172569997</v>
      </c>
      <c r="H8064" t="str">
        <f>IF(VLOOKUP(A8064,'State Zip Codes'!$J$4:$K$19,2)="Y",IF(G8064&lt;='State Zip Codes'!$P$4,'State Zip Codes'!$P$3,IF(G8064&lt;='State Zip Codes'!$Q$4,'State Zip Codes'!$Q$3,IF(G8064&lt;='State Zip Codes'!$R$4,'State Zip Codes'!$R$3,IF(G8064&lt;='State Zip Codes'!$S$4,'State Zip Codes'!$S$3,IF(G8064&lt;='State Zip Codes'!$T$4,'State Zip Codes'!$T$3,"OUT OF TERRITORY"))))),'State Zip Codes'!$U$3)</f>
        <v>Zone 3</v>
      </c>
    </row>
    <row r="8065" spans="1:8" x14ac:dyDescent="0.25">
      <c r="A8065" t="s">
        <v>375</v>
      </c>
      <c r="B8065">
        <v>97471</v>
      </c>
      <c r="C8065" t="str">
        <f t="shared" si="125"/>
        <v>97471</v>
      </c>
      <c r="D8065" t="s">
        <v>361</v>
      </c>
      <c r="E8065" t="s">
        <v>400</v>
      </c>
      <c r="F8065" t="s">
        <v>5427</v>
      </c>
      <c r="G8065" s="144">
        <v>165.24124055670001</v>
      </c>
      <c r="H8065" t="str">
        <f>IF(VLOOKUP(A8065,'State Zip Codes'!$J$4:$K$19,2)="Y",IF(G8065&lt;='State Zip Codes'!$P$4,'State Zip Codes'!$P$3,IF(G8065&lt;='State Zip Codes'!$Q$4,'State Zip Codes'!$Q$3,IF(G8065&lt;='State Zip Codes'!$R$4,'State Zip Codes'!$R$3,IF(G8065&lt;='State Zip Codes'!$S$4,'State Zip Codes'!$S$3,IF(G8065&lt;='State Zip Codes'!$T$4,'State Zip Codes'!$T$3,"OUT OF TERRITORY"))))),'State Zip Codes'!$U$3)</f>
        <v>Zone 3</v>
      </c>
    </row>
    <row r="8066" spans="1:8" x14ac:dyDescent="0.25">
      <c r="A8066" t="s">
        <v>375</v>
      </c>
      <c r="B8066">
        <v>97751</v>
      </c>
      <c r="C8066" t="str">
        <f t="shared" si="125"/>
        <v>97751</v>
      </c>
      <c r="D8066" t="s">
        <v>361</v>
      </c>
      <c r="E8066" t="s">
        <v>620</v>
      </c>
      <c r="F8066" t="s">
        <v>5433</v>
      </c>
      <c r="G8066" s="144">
        <v>165.30337767569998</v>
      </c>
      <c r="H8066" t="str">
        <f>IF(VLOOKUP(A8066,'State Zip Codes'!$J$4:$K$19,2)="Y",IF(G8066&lt;='State Zip Codes'!$P$4,'State Zip Codes'!$P$3,IF(G8066&lt;='State Zip Codes'!$Q$4,'State Zip Codes'!$Q$3,IF(G8066&lt;='State Zip Codes'!$R$4,'State Zip Codes'!$R$3,IF(G8066&lt;='State Zip Codes'!$S$4,'State Zip Codes'!$S$3,IF(G8066&lt;='State Zip Codes'!$T$4,'State Zip Codes'!$T$3,"OUT OF TERRITORY"))))),'State Zip Codes'!$U$3)</f>
        <v>Zone 3</v>
      </c>
    </row>
    <row r="8067" spans="1:8" x14ac:dyDescent="0.25">
      <c r="A8067" t="s">
        <v>375</v>
      </c>
      <c r="B8067">
        <v>97420</v>
      </c>
      <c r="C8067" t="str">
        <f t="shared" si="125"/>
        <v>97420</v>
      </c>
      <c r="D8067" t="s">
        <v>361</v>
      </c>
      <c r="E8067" t="s">
        <v>5404</v>
      </c>
      <c r="F8067" t="s">
        <v>5436</v>
      </c>
      <c r="G8067" s="144">
        <v>165.68241410159999</v>
      </c>
      <c r="H8067" t="str">
        <f>IF(VLOOKUP(A8067,'State Zip Codes'!$J$4:$K$19,2)="Y",IF(G8067&lt;='State Zip Codes'!$P$4,'State Zip Codes'!$P$3,IF(G8067&lt;='State Zip Codes'!$Q$4,'State Zip Codes'!$Q$3,IF(G8067&lt;='State Zip Codes'!$R$4,'State Zip Codes'!$R$3,IF(G8067&lt;='State Zip Codes'!$S$4,'State Zip Codes'!$S$3,IF(G8067&lt;='State Zip Codes'!$T$4,'State Zip Codes'!$T$3,"OUT OF TERRITORY"))))),'State Zip Codes'!$U$3)</f>
        <v>Zone 3</v>
      </c>
    </row>
    <row r="8068" spans="1:8" x14ac:dyDescent="0.25">
      <c r="A8068" t="s">
        <v>375</v>
      </c>
      <c r="B8068">
        <v>97882</v>
      </c>
      <c r="C8068" t="str">
        <f t="shared" si="125"/>
        <v>97882</v>
      </c>
      <c r="D8068" t="s">
        <v>361</v>
      </c>
      <c r="E8068" t="s">
        <v>781</v>
      </c>
      <c r="F8068" t="s">
        <v>781</v>
      </c>
      <c r="G8068" s="144">
        <v>165.78804720389999</v>
      </c>
      <c r="H8068" t="str">
        <f>IF(VLOOKUP(A8068,'State Zip Codes'!$J$4:$K$19,2)="Y",IF(G8068&lt;='State Zip Codes'!$P$4,'State Zip Codes'!$P$3,IF(G8068&lt;='State Zip Codes'!$Q$4,'State Zip Codes'!$Q$3,IF(G8068&lt;='State Zip Codes'!$R$4,'State Zip Codes'!$R$3,IF(G8068&lt;='State Zip Codes'!$S$4,'State Zip Codes'!$S$3,IF(G8068&lt;='State Zip Codes'!$T$4,'State Zip Codes'!$T$3,"OUT OF TERRITORY"))))),'State Zip Codes'!$U$3)</f>
        <v>Zone 3</v>
      </c>
    </row>
    <row r="8069" spans="1:8" x14ac:dyDescent="0.25">
      <c r="A8069" t="s">
        <v>375</v>
      </c>
      <c r="B8069">
        <v>97864</v>
      </c>
      <c r="C8069" t="str">
        <f t="shared" ref="C8069:C8132" si="126">TRIM(CLEAN(B8069))</f>
        <v>97864</v>
      </c>
      <c r="D8069" t="s">
        <v>361</v>
      </c>
      <c r="E8069" t="s">
        <v>871</v>
      </c>
      <c r="F8069" t="s">
        <v>452</v>
      </c>
      <c r="G8069" s="144">
        <v>167.0929267029</v>
      </c>
      <c r="H8069" t="str">
        <f>IF(VLOOKUP(A8069,'State Zip Codes'!$J$4:$K$19,2)="Y",IF(G8069&lt;='State Zip Codes'!$P$4,'State Zip Codes'!$P$3,IF(G8069&lt;='State Zip Codes'!$Q$4,'State Zip Codes'!$Q$3,IF(G8069&lt;='State Zip Codes'!$R$4,'State Zip Codes'!$R$3,IF(G8069&lt;='State Zip Codes'!$S$4,'State Zip Codes'!$S$3,IF(G8069&lt;='State Zip Codes'!$T$4,'State Zip Codes'!$T$3,"OUT OF TERRITORY"))))),'State Zip Codes'!$U$3)</f>
        <v>Zone 3</v>
      </c>
    </row>
    <row r="8070" spans="1:8" x14ac:dyDescent="0.25">
      <c r="A8070" t="s">
        <v>375</v>
      </c>
      <c r="B8070">
        <v>97875</v>
      </c>
      <c r="C8070" t="str">
        <f t="shared" si="126"/>
        <v>97875</v>
      </c>
      <c r="D8070" t="s">
        <v>361</v>
      </c>
      <c r="E8070" t="s">
        <v>781</v>
      </c>
      <c r="F8070" t="s">
        <v>4377</v>
      </c>
      <c r="G8070" s="144">
        <v>168.07469318309998</v>
      </c>
      <c r="H8070" t="str">
        <f>IF(VLOOKUP(A8070,'State Zip Codes'!$J$4:$K$19,2)="Y",IF(G8070&lt;='State Zip Codes'!$P$4,'State Zip Codes'!$P$3,IF(G8070&lt;='State Zip Codes'!$Q$4,'State Zip Codes'!$Q$3,IF(G8070&lt;='State Zip Codes'!$R$4,'State Zip Codes'!$R$3,IF(G8070&lt;='State Zip Codes'!$S$4,'State Zip Codes'!$S$3,IF(G8070&lt;='State Zip Codes'!$T$4,'State Zip Codes'!$T$3,"OUT OF TERRITORY"))))),'State Zip Codes'!$U$3)</f>
        <v>Zone 3</v>
      </c>
    </row>
    <row r="8071" spans="1:8" x14ac:dyDescent="0.25">
      <c r="A8071" t="s">
        <v>375</v>
      </c>
      <c r="B8071">
        <v>97826</v>
      </c>
      <c r="C8071" t="str">
        <f t="shared" si="126"/>
        <v>97826</v>
      </c>
      <c r="D8071" t="s">
        <v>361</v>
      </c>
      <c r="E8071" t="s">
        <v>781</v>
      </c>
      <c r="F8071" t="s">
        <v>3792</v>
      </c>
      <c r="G8071" s="144">
        <v>168.36673764239998</v>
      </c>
      <c r="H8071" t="str">
        <f>IF(VLOOKUP(A8071,'State Zip Codes'!$J$4:$K$19,2)="Y",IF(G8071&lt;='State Zip Codes'!$P$4,'State Zip Codes'!$P$3,IF(G8071&lt;='State Zip Codes'!$Q$4,'State Zip Codes'!$Q$3,IF(G8071&lt;='State Zip Codes'!$R$4,'State Zip Codes'!$R$3,IF(G8071&lt;='State Zip Codes'!$S$4,'State Zip Codes'!$S$3,IF(G8071&lt;='State Zip Codes'!$T$4,'State Zip Codes'!$T$3,"OUT OF TERRITORY"))))),'State Zip Codes'!$U$3)</f>
        <v>Zone 3</v>
      </c>
    </row>
    <row r="8072" spans="1:8" x14ac:dyDescent="0.25">
      <c r="A8072" t="s">
        <v>375</v>
      </c>
      <c r="B8072">
        <v>97825</v>
      </c>
      <c r="C8072" t="str">
        <f t="shared" si="126"/>
        <v>97825</v>
      </c>
      <c r="D8072" t="s">
        <v>361</v>
      </c>
      <c r="E8072" t="s">
        <v>871</v>
      </c>
      <c r="F8072" t="s">
        <v>5442</v>
      </c>
      <c r="G8072" s="144">
        <v>170.06308099109998</v>
      </c>
      <c r="H8072" t="str">
        <f>IF(VLOOKUP(A8072,'State Zip Codes'!$J$4:$K$19,2)="Y",IF(G8072&lt;='State Zip Codes'!$P$4,'State Zip Codes'!$P$3,IF(G8072&lt;='State Zip Codes'!$Q$4,'State Zip Codes'!$Q$3,IF(G8072&lt;='State Zip Codes'!$R$4,'State Zip Codes'!$R$3,IF(G8072&lt;='State Zip Codes'!$S$4,'State Zip Codes'!$S$3,IF(G8072&lt;='State Zip Codes'!$T$4,'State Zip Codes'!$T$3,"OUT OF TERRITORY"))))),'State Zip Codes'!$U$3)</f>
        <v>Zone 3</v>
      </c>
    </row>
    <row r="8073" spans="1:8" x14ac:dyDescent="0.25">
      <c r="A8073" t="s">
        <v>375</v>
      </c>
      <c r="B8073">
        <v>97481</v>
      </c>
      <c r="C8073" t="str">
        <f t="shared" si="126"/>
        <v>97481</v>
      </c>
      <c r="D8073" t="s">
        <v>361</v>
      </c>
      <c r="E8073" t="s">
        <v>400</v>
      </c>
      <c r="F8073" t="s">
        <v>5443</v>
      </c>
      <c r="G8073" s="144">
        <v>171.23747254019997</v>
      </c>
      <c r="H8073" t="str">
        <f>IF(VLOOKUP(A8073,'State Zip Codes'!$J$4:$K$19,2)="Y",IF(G8073&lt;='State Zip Codes'!$P$4,'State Zip Codes'!$P$3,IF(G8073&lt;='State Zip Codes'!$Q$4,'State Zip Codes'!$Q$3,IF(G8073&lt;='State Zip Codes'!$R$4,'State Zip Codes'!$R$3,IF(G8073&lt;='State Zip Codes'!$S$4,'State Zip Codes'!$S$3,IF(G8073&lt;='State Zip Codes'!$T$4,'State Zip Codes'!$T$3,"OUT OF TERRITORY"))))),'State Zip Codes'!$U$3)</f>
        <v>Zone 3</v>
      </c>
    </row>
    <row r="8074" spans="1:8" x14ac:dyDescent="0.25">
      <c r="A8074" t="s">
        <v>375</v>
      </c>
      <c r="B8074">
        <v>97457</v>
      </c>
      <c r="C8074" t="str">
        <f t="shared" si="126"/>
        <v>97457</v>
      </c>
      <c r="D8074" t="s">
        <v>361</v>
      </c>
      <c r="E8074" t="s">
        <v>400</v>
      </c>
      <c r="F8074" t="s">
        <v>5445</v>
      </c>
      <c r="G8074" s="144">
        <v>171.74078320409998</v>
      </c>
      <c r="H8074" t="str">
        <f>IF(VLOOKUP(A8074,'State Zip Codes'!$J$4:$K$19,2)="Y",IF(G8074&lt;='State Zip Codes'!$P$4,'State Zip Codes'!$P$3,IF(G8074&lt;='State Zip Codes'!$Q$4,'State Zip Codes'!$Q$3,IF(G8074&lt;='State Zip Codes'!$R$4,'State Zip Codes'!$R$3,IF(G8074&lt;='State Zip Codes'!$S$4,'State Zip Codes'!$S$3,IF(G8074&lt;='State Zip Codes'!$T$4,'State Zip Codes'!$T$3,"OUT OF TERRITORY"))))),'State Zip Codes'!$U$3)</f>
        <v>Zone 3</v>
      </c>
    </row>
    <row r="8075" spans="1:8" x14ac:dyDescent="0.25">
      <c r="A8075" t="s">
        <v>375</v>
      </c>
      <c r="B8075">
        <v>97484</v>
      </c>
      <c r="C8075" t="str">
        <f t="shared" si="126"/>
        <v>97484</v>
      </c>
      <c r="D8075" t="s">
        <v>361</v>
      </c>
      <c r="E8075" t="s">
        <v>400</v>
      </c>
      <c r="F8075" t="s">
        <v>5449</v>
      </c>
      <c r="G8075" s="144">
        <v>173.3190660267</v>
      </c>
      <c r="H8075" t="str">
        <f>IF(VLOOKUP(A8075,'State Zip Codes'!$J$4:$K$19,2)="Y",IF(G8075&lt;='State Zip Codes'!$P$4,'State Zip Codes'!$P$3,IF(G8075&lt;='State Zip Codes'!$Q$4,'State Zip Codes'!$Q$3,IF(G8075&lt;='State Zip Codes'!$R$4,'State Zip Codes'!$R$3,IF(G8075&lt;='State Zip Codes'!$S$4,'State Zip Codes'!$S$3,IF(G8075&lt;='State Zip Codes'!$T$4,'State Zip Codes'!$T$3,"OUT OF TERRITORY"))))),'State Zip Codes'!$U$3)</f>
        <v>Zone 3</v>
      </c>
    </row>
    <row r="8076" spans="1:8" x14ac:dyDescent="0.25">
      <c r="A8076" t="s">
        <v>375</v>
      </c>
      <c r="B8076">
        <v>97429</v>
      </c>
      <c r="C8076" t="str">
        <f t="shared" si="126"/>
        <v>97429</v>
      </c>
      <c r="D8076" t="s">
        <v>361</v>
      </c>
      <c r="E8076" t="s">
        <v>400</v>
      </c>
      <c r="F8076" t="s">
        <v>5458</v>
      </c>
      <c r="G8076" s="144">
        <v>175.29502641089999</v>
      </c>
      <c r="H8076" t="str">
        <f>IF(VLOOKUP(A8076,'State Zip Codes'!$J$4:$K$19,2)="Y",IF(G8076&lt;='State Zip Codes'!$P$4,'State Zip Codes'!$P$3,IF(G8076&lt;='State Zip Codes'!$Q$4,'State Zip Codes'!$Q$3,IF(G8076&lt;='State Zip Codes'!$R$4,'State Zip Codes'!$R$3,IF(G8076&lt;='State Zip Codes'!$S$4,'State Zip Codes'!$S$3,IF(G8076&lt;='State Zip Codes'!$T$4,'State Zip Codes'!$T$3,"OUT OF TERRITORY"))))),'State Zip Codes'!$U$3)</f>
        <v>Zone 3</v>
      </c>
    </row>
    <row r="8077" spans="1:8" x14ac:dyDescent="0.25">
      <c r="A8077" t="s">
        <v>375</v>
      </c>
      <c r="B8077">
        <v>97496</v>
      </c>
      <c r="C8077" t="str">
        <f t="shared" si="126"/>
        <v>97496</v>
      </c>
      <c r="D8077" t="s">
        <v>361</v>
      </c>
      <c r="E8077" t="s">
        <v>400</v>
      </c>
      <c r="F8077" t="s">
        <v>5459</v>
      </c>
      <c r="G8077" s="144">
        <v>176.4942728076</v>
      </c>
      <c r="H8077" t="str">
        <f>IF(VLOOKUP(A8077,'State Zip Codes'!$J$4:$K$19,2)="Y",IF(G8077&lt;='State Zip Codes'!$P$4,'State Zip Codes'!$P$3,IF(G8077&lt;='State Zip Codes'!$Q$4,'State Zip Codes'!$Q$3,IF(G8077&lt;='State Zip Codes'!$R$4,'State Zip Codes'!$R$3,IF(G8077&lt;='State Zip Codes'!$S$4,'State Zip Codes'!$S$3,IF(G8077&lt;='State Zip Codes'!$T$4,'State Zip Codes'!$T$3,"OUT OF TERRITORY"))))),'State Zip Codes'!$U$3)</f>
        <v>Zone 3</v>
      </c>
    </row>
    <row r="8078" spans="1:8" x14ac:dyDescent="0.25">
      <c r="A8078" t="s">
        <v>375</v>
      </c>
      <c r="B8078">
        <v>97856</v>
      </c>
      <c r="C8078" t="str">
        <f t="shared" si="126"/>
        <v>97856</v>
      </c>
      <c r="D8078" t="s">
        <v>361</v>
      </c>
      <c r="E8078" t="s">
        <v>871</v>
      </c>
      <c r="F8078" t="s">
        <v>5460</v>
      </c>
      <c r="G8078" s="144">
        <v>176.82359953829999</v>
      </c>
      <c r="H8078" t="str">
        <f>IF(VLOOKUP(A8078,'State Zip Codes'!$J$4:$K$19,2)="Y",IF(G8078&lt;='State Zip Codes'!$P$4,'State Zip Codes'!$P$3,IF(G8078&lt;='State Zip Codes'!$Q$4,'State Zip Codes'!$Q$3,IF(G8078&lt;='State Zip Codes'!$R$4,'State Zip Codes'!$R$3,IF(G8078&lt;='State Zip Codes'!$S$4,'State Zip Codes'!$S$3,IF(G8078&lt;='State Zip Codes'!$T$4,'State Zip Codes'!$T$3,"OUT OF TERRITORY"))))),'State Zip Codes'!$U$3)</f>
        <v>Zone 3</v>
      </c>
    </row>
    <row r="8079" spans="1:8" x14ac:dyDescent="0.25">
      <c r="A8079" t="s">
        <v>375</v>
      </c>
      <c r="B8079">
        <v>97731</v>
      </c>
      <c r="C8079" t="str">
        <f t="shared" si="126"/>
        <v>97731</v>
      </c>
      <c r="D8079" t="s">
        <v>361</v>
      </c>
      <c r="E8079" t="s">
        <v>5393</v>
      </c>
      <c r="F8079" t="s">
        <v>5462</v>
      </c>
      <c r="G8079" s="144">
        <v>177.79293859469999</v>
      </c>
      <c r="H8079" t="str">
        <f>IF(VLOOKUP(A8079,'State Zip Codes'!$J$4:$K$19,2)="Y",IF(G8079&lt;='State Zip Codes'!$P$4,'State Zip Codes'!$P$3,IF(G8079&lt;='State Zip Codes'!$Q$4,'State Zip Codes'!$Q$3,IF(G8079&lt;='State Zip Codes'!$R$4,'State Zip Codes'!$R$3,IF(G8079&lt;='State Zip Codes'!$S$4,'State Zip Codes'!$S$3,IF(G8079&lt;='State Zip Codes'!$T$4,'State Zip Codes'!$T$3,"OUT OF TERRITORY"))))),'State Zip Codes'!$U$3)</f>
        <v>Zone 3</v>
      </c>
    </row>
    <row r="8080" spans="1:8" x14ac:dyDescent="0.25">
      <c r="A8080" t="s">
        <v>375</v>
      </c>
      <c r="B8080">
        <v>97423</v>
      </c>
      <c r="C8080" t="str">
        <f t="shared" si="126"/>
        <v>97423</v>
      </c>
      <c r="D8080" t="s">
        <v>361</v>
      </c>
      <c r="E8080" t="s">
        <v>5404</v>
      </c>
      <c r="F8080" t="s">
        <v>5465</v>
      </c>
      <c r="G8080" s="144">
        <v>180.11065313340001</v>
      </c>
      <c r="H8080" t="str">
        <f>IF(VLOOKUP(A8080,'State Zip Codes'!$J$4:$K$19,2)="Y",IF(G8080&lt;='State Zip Codes'!$P$4,'State Zip Codes'!$P$3,IF(G8080&lt;='State Zip Codes'!$Q$4,'State Zip Codes'!$Q$3,IF(G8080&lt;='State Zip Codes'!$R$4,'State Zip Codes'!$R$3,IF(G8080&lt;='State Zip Codes'!$S$4,'State Zip Codes'!$S$3,IF(G8080&lt;='State Zip Codes'!$T$4,'State Zip Codes'!$T$3,"OUT OF TERRITORY"))))),'State Zip Codes'!$U$3)</f>
        <v>Zone 3</v>
      </c>
    </row>
    <row r="8081" spans="1:8" x14ac:dyDescent="0.25">
      <c r="A8081" t="s">
        <v>375</v>
      </c>
      <c r="B8081">
        <v>97458</v>
      </c>
      <c r="C8081" t="str">
        <f t="shared" si="126"/>
        <v>97458</v>
      </c>
      <c r="D8081" t="s">
        <v>361</v>
      </c>
      <c r="E8081" t="s">
        <v>5404</v>
      </c>
      <c r="F8081" t="s">
        <v>5466</v>
      </c>
      <c r="G8081" s="144">
        <v>180.17279025239998</v>
      </c>
      <c r="H8081" t="str">
        <f>IF(VLOOKUP(A8081,'State Zip Codes'!$J$4:$K$19,2)="Y",IF(G8081&lt;='State Zip Codes'!$P$4,'State Zip Codes'!$P$3,IF(G8081&lt;='State Zip Codes'!$Q$4,'State Zip Codes'!$Q$3,IF(G8081&lt;='State Zip Codes'!$R$4,'State Zip Codes'!$R$3,IF(G8081&lt;='State Zip Codes'!$S$4,'State Zip Codes'!$S$3,IF(G8081&lt;='State Zip Codes'!$T$4,'State Zip Codes'!$T$3,"OUT OF TERRITORY"))))),'State Zip Codes'!$U$3)</f>
        <v>Zone 3</v>
      </c>
    </row>
    <row r="8082" spans="1:8" x14ac:dyDescent="0.25">
      <c r="A8082" t="s">
        <v>375</v>
      </c>
      <c r="B8082">
        <v>97417</v>
      </c>
      <c r="C8082" t="str">
        <f t="shared" si="126"/>
        <v>97417</v>
      </c>
      <c r="D8082" t="s">
        <v>361</v>
      </c>
      <c r="E8082" t="s">
        <v>400</v>
      </c>
      <c r="F8082" t="s">
        <v>5468</v>
      </c>
      <c r="G8082" s="144">
        <v>180.64503235680002</v>
      </c>
      <c r="H8082" t="str">
        <f>IF(VLOOKUP(A8082,'State Zip Codes'!$J$4:$K$19,2)="Y",IF(G8082&lt;='State Zip Codes'!$P$4,'State Zip Codes'!$P$3,IF(G8082&lt;='State Zip Codes'!$Q$4,'State Zip Codes'!$Q$3,IF(G8082&lt;='State Zip Codes'!$R$4,'State Zip Codes'!$R$3,IF(G8082&lt;='State Zip Codes'!$S$4,'State Zip Codes'!$S$3,IF(G8082&lt;='State Zip Codes'!$T$4,'State Zip Codes'!$T$3,"OUT OF TERRITORY"))))),'State Zip Codes'!$U$3)</f>
        <v>Zone 3</v>
      </c>
    </row>
    <row r="8083" spans="1:8" x14ac:dyDescent="0.25">
      <c r="A8083" t="s">
        <v>375</v>
      </c>
      <c r="B8083">
        <v>97416</v>
      </c>
      <c r="C8083" t="str">
        <f t="shared" si="126"/>
        <v>97416</v>
      </c>
      <c r="D8083" t="s">
        <v>361</v>
      </c>
      <c r="E8083" t="s">
        <v>400</v>
      </c>
      <c r="F8083" t="s">
        <v>5469</v>
      </c>
      <c r="G8083" s="144">
        <v>181.4714560395</v>
      </c>
      <c r="H8083" t="str">
        <f>IF(VLOOKUP(A8083,'State Zip Codes'!$J$4:$K$19,2)="Y",IF(G8083&lt;='State Zip Codes'!$P$4,'State Zip Codes'!$P$3,IF(G8083&lt;='State Zip Codes'!$Q$4,'State Zip Codes'!$Q$3,IF(G8083&lt;='State Zip Codes'!$R$4,'State Zip Codes'!$R$3,IF(G8083&lt;='State Zip Codes'!$S$4,'State Zip Codes'!$S$3,IF(G8083&lt;='State Zip Codes'!$T$4,'State Zip Codes'!$T$3,"OUT OF TERRITORY"))))),'State Zip Codes'!$U$3)</f>
        <v>Zone 3</v>
      </c>
    </row>
    <row r="8084" spans="1:8" x14ac:dyDescent="0.25">
      <c r="A8084" t="s">
        <v>375</v>
      </c>
      <c r="B8084">
        <v>97712</v>
      </c>
      <c r="C8084" t="str">
        <f t="shared" si="126"/>
        <v>97712</v>
      </c>
      <c r="D8084" t="s">
        <v>361</v>
      </c>
      <c r="E8084" t="s">
        <v>5293</v>
      </c>
      <c r="F8084" t="s">
        <v>5470</v>
      </c>
      <c r="G8084" s="144">
        <v>182.03690382239998</v>
      </c>
      <c r="H8084" t="str">
        <f>IF(VLOOKUP(A8084,'State Zip Codes'!$J$4:$K$19,2)="Y",IF(G8084&lt;='State Zip Codes'!$P$4,'State Zip Codes'!$P$3,IF(G8084&lt;='State Zip Codes'!$Q$4,'State Zip Codes'!$Q$3,IF(G8084&lt;='State Zip Codes'!$R$4,'State Zip Codes'!$R$3,IF(G8084&lt;='State Zip Codes'!$S$4,'State Zip Codes'!$S$3,IF(G8084&lt;='State Zip Codes'!$T$4,'State Zip Codes'!$T$3,"OUT OF TERRITORY"))))),'State Zip Codes'!$U$3)</f>
        <v>Zone 3</v>
      </c>
    </row>
    <row r="8085" spans="1:8" x14ac:dyDescent="0.25">
      <c r="A8085" t="s">
        <v>375</v>
      </c>
      <c r="B8085">
        <v>97469</v>
      </c>
      <c r="C8085" t="str">
        <f t="shared" si="126"/>
        <v>97469</v>
      </c>
      <c r="D8085" t="s">
        <v>361</v>
      </c>
      <c r="E8085" t="s">
        <v>400</v>
      </c>
      <c r="F8085" t="s">
        <v>5473</v>
      </c>
      <c r="G8085" s="144">
        <v>183.62761406879997</v>
      </c>
      <c r="H8085" t="str">
        <f>IF(VLOOKUP(A8085,'State Zip Codes'!$J$4:$K$19,2)="Y",IF(G8085&lt;='State Zip Codes'!$P$4,'State Zip Codes'!$P$3,IF(G8085&lt;='State Zip Codes'!$Q$4,'State Zip Codes'!$Q$3,IF(G8085&lt;='State Zip Codes'!$R$4,'State Zip Codes'!$R$3,IF(G8085&lt;='State Zip Codes'!$S$4,'State Zip Codes'!$S$3,IF(G8085&lt;='State Zip Codes'!$T$4,'State Zip Codes'!$T$3,"OUT OF TERRITORY"))))),'State Zip Codes'!$U$3)</f>
        <v>Zone 3</v>
      </c>
    </row>
    <row r="8086" spans="1:8" x14ac:dyDescent="0.25">
      <c r="A8086" t="s">
        <v>375</v>
      </c>
      <c r="B8086">
        <v>97845</v>
      </c>
      <c r="C8086" t="str">
        <f t="shared" si="126"/>
        <v>97845</v>
      </c>
      <c r="D8086" t="s">
        <v>361</v>
      </c>
      <c r="E8086" t="s">
        <v>871</v>
      </c>
      <c r="F8086" t="s">
        <v>5474</v>
      </c>
      <c r="G8086" s="144">
        <v>184.66530395609999</v>
      </c>
      <c r="H8086" t="str">
        <f>IF(VLOOKUP(A8086,'State Zip Codes'!$J$4:$K$19,2)="Y",IF(G8086&lt;='State Zip Codes'!$P$4,'State Zip Codes'!$P$3,IF(G8086&lt;='State Zip Codes'!$Q$4,'State Zip Codes'!$Q$3,IF(G8086&lt;='State Zip Codes'!$R$4,'State Zip Codes'!$R$3,IF(G8086&lt;='State Zip Codes'!$S$4,'State Zip Codes'!$S$3,IF(G8086&lt;='State Zip Codes'!$T$4,'State Zip Codes'!$T$3,"OUT OF TERRITORY"))))),'State Zip Codes'!$U$3)</f>
        <v>Zone 3</v>
      </c>
    </row>
    <row r="8087" spans="1:8" x14ac:dyDescent="0.25">
      <c r="A8087" t="s">
        <v>375</v>
      </c>
      <c r="B8087">
        <v>97638</v>
      </c>
      <c r="C8087" t="str">
        <f t="shared" si="126"/>
        <v>97638</v>
      </c>
      <c r="D8087" t="s">
        <v>361</v>
      </c>
      <c r="E8087" t="s">
        <v>512</v>
      </c>
      <c r="F8087" t="s">
        <v>2773</v>
      </c>
      <c r="G8087" s="144">
        <v>185.02569924629998</v>
      </c>
      <c r="H8087" t="str">
        <f>IF(VLOOKUP(A8087,'State Zip Codes'!$J$4:$K$19,2)="Y",IF(G8087&lt;='State Zip Codes'!$P$4,'State Zip Codes'!$P$3,IF(G8087&lt;='State Zip Codes'!$Q$4,'State Zip Codes'!$Q$3,IF(G8087&lt;='State Zip Codes'!$R$4,'State Zip Codes'!$R$3,IF(G8087&lt;='State Zip Codes'!$S$4,'State Zip Codes'!$S$3,IF(G8087&lt;='State Zip Codes'!$T$4,'State Zip Codes'!$T$3,"OUT OF TERRITORY"))))),'State Zip Codes'!$U$3)</f>
        <v>Zone 3</v>
      </c>
    </row>
    <row r="8088" spans="1:8" x14ac:dyDescent="0.25">
      <c r="A8088" t="s">
        <v>375</v>
      </c>
      <c r="B8088">
        <v>97865</v>
      </c>
      <c r="C8088" t="str">
        <f t="shared" si="126"/>
        <v>97865</v>
      </c>
      <c r="D8088" t="s">
        <v>361</v>
      </c>
      <c r="E8088" t="s">
        <v>871</v>
      </c>
      <c r="F8088" t="s">
        <v>2362</v>
      </c>
      <c r="G8088" s="144">
        <v>185.43580423169999</v>
      </c>
      <c r="H8088" t="str">
        <f>IF(VLOOKUP(A8088,'State Zip Codes'!$J$4:$K$19,2)="Y",IF(G8088&lt;='State Zip Codes'!$P$4,'State Zip Codes'!$P$3,IF(G8088&lt;='State Zip Codes'!$Q$4,'State Zip Codes'!$Q$3,IF(G8088&lt;='State Zip Codes'!$R$4,'State Zip Codes'!$R$3,IF(G8088&lt;='State Zip Codes'!$S$4,'State Zip Codes'!$S$3,IF(G8088&lt;='State Zip Codes'!$T$4,'State Zip Codes'!$T$3,"OUT OF TERRITORY"))))),'State Zip Codes'!$U$3)</f>
        <v>Zone 3</v>
      </c>
    </row>
    <row r="8089" spans="1:8" x14ac:dyDescent="0.25">
      <c r="A8089" t="s">
        <v>375</v>
      </c>
      <c r="B8089">
        <v>97835</v>
      </c>
      <c r="C8089" t="str">
        <f t="shared" si="126"/>
        <v>97835</v>
      </c>
      <c r="D8089" t="s">
        <v>361</v>
      </c>
      <c r="E8089" t="s">
        <v>781</v>
      </c>
      <c r="F8089" t="s">
        <v>5476</v>
      </c>
      <c r="G8089" s="144">
        <v>185.82105436949999</v>
      </c>
      <c r="H8089" t="str">
        <f>IF(VLOOKUP(A8089,'State Zip Codes'!$J$4:$K$19,2)="Y",IF(G8089&lt;='State Zip Codes'!$P$4,'State Zip Codes'!$P$3,IF(G8089&lt;='State Zip Codes'!$Q$4,'State Zip Codes'!$Q$3,IF(G8089&lt;='State Zip Codes'!$R$4,'State Zip Codes'!$R$3,IF(G8089&lt;='State Zip Codes'!$S$4,'State Zip Codes'!$S$3,IF(G8089&lt;='State Zip Codes'!$T$4,'State Zip Codes'!$T$3,"OUT OF TERRITORY"))))),'State Zip Codes'!$U$3)</f>
        <v>Zone 3</v>
      </c>
    </row>
    <row r="8090" spans="1:8" x14ac:dyDescent="0.25">
      <c r="A8090" t="s">
        <v>375</v>
      </c>
      <c r="B8090">
        <v>97411</v>
      </c>
      <c r="C8090" t="str">
        <f t="shared" si="126"/>
        <v>97411</v>
      </c>
      <c r="D8090" t="s">
        <v>361</v>
      </c>
      <c r="E8090" t="s">
        <v>5404</v>
      </c>
      <c r="F8090" t="s">
        <v>5478</v>
      </c>
      <c r="G8090" s="144">
        <v>186.41757071189997</v>
      </c>
      <c r="H8090" t="str">
        <f>IF(VLOOKUP(A8090,'State Zip Codes'!$J$4:$K$19,2)="Y",IF(G8090&lt;='State Zip Codes'!$P$4,'State Zip Codes'!$P$3,IF(G8090&lt;='State Zip Codes'!$Q$4,'State Zip Codes'!$Q$3,IF(G8090&lt;='State Zip Codes'!$R$4,'State Zip Codes'!$R$3,IF(G8090&lt;='State Zip Codes'!$S$4,'State Zip Codes'!$S$3,IF(G8090&lt;='State Zip Codes'!$T$4,'State Zip Codes'!$T$3,"OUT OF TERRITORY"))))),'State Zip Codes'!$U$3)</f>
        <v>Zone 3</v>
      </c>
    </row>
    <row r="8091" spans="1:8" x14ac:dyDescent="0.25">
      <c r="A8091" t="s">
        <v>375</v>
      </c>
      <c r="B8091">
        <v>97868</v>
      </c>
      <c r="C8091" t="str">
        <f t="shared" si="126"/>
        <v>97868</v>
      </c>
      <c r="D8091" t="s">
        <v>361</v>
      </c>
      <c r="E8091" t="s">
        <v>781</v>
      </c>
      <c r="F8091" t="s">
        <v>5479</v>
      </c>
      <c r="G8091" s="144">
        <v>186.66611918789999</v>
      </c>
      <c r="H8091" t="str">
        <f>IF(VLOOKUP(A8091,'State Zip Codes'!$J$4:$K$19,2)="Y",IF(G8091&lt;='State Zip Codes'!$P$4,'State Zip Codes'!$P$3,IF(G8091&lt;='State Zip Codes'!$Q$4,'State Zip Codes'!$Q$3,IF(G8091&lt;='State Zip Codes'!$R$4,'State Zip Codes'!$R$3,IF(G8091&lt;='State Zip Codes'!$S$4,'State Zip Codes'!$S$3,IF(G8091&lt;='State Zip Codes'!$T$4,'State Zip Codes'!$T$3,"OUT OF TERRITORY"))))),'State Zip Codes'!$U$3)</f>
        <v>Zone 3</v>
      </c>
    </row>
    <row r="8092" spans="1:8" x14ac:dyDescent="0.25">
      <c r="A8092" t="s">
        <v>375</v>
      </c>
      <c r="B8092">
        <v>97410</v>
      </c>
      <c r="C8092" t="str">
        <f t="shared" si="126"/>
        <v>97410</v>
      </c>
      <c r="D8092" t="s">
        <v>361</v>
      </c>
      <c r="E8092" t="s">
        <v>400</v>
      </c>
      <c r="F8092" t="s">
        <v>5482</v>
      </c>
      <c r="G8092" s="144">
        <v>187.2937040898</v>
      </c>
      <c r="H8092" t="str">
        <f>IF(VLOOKUP(A8092,'State Zip Codes'!$J$4:$K$19,2)="Y",IF(G8092&lt;='State Zip Codes'!$P$4,'State Zip Codes'!$P$3,IF(G8092&lt;='State Zip Codes'!$Q$4,'State Zip Codes'!$Q$3,IF(G8092&lt;='State Zip Codes'!$R$4,'State Zip Codes'!$R$3,IF(G8092&lt;='State Zip Codes'!$S$4,'State Zip Codes'!$S$3,IF(G8092&lt;='State Zip Codes'!$T$4,'State Zip Codes'!$T$3,"OUT OF TERRITORY"))))),'State Zip Codes'!$U$3)</f>
        <v>Zone 3</v>
      </c>
    </row>
    <row r="8093" spans="1:8" x14ac:dyDescent="0.25">
      <c r="A8093" t="s">
        <v>375</v>
      </c>
      <c r="B8093">
        <v>97536</v>
      </c>
      <c r="C8093" t="str">
        <f t="shared" si="126"/>
        <v>97536</v>
      </c>
      <c r="D8093" t="s">
        <v>361</v>
      </c>
      <c r="E8093" t="s">
        <v>542</v>
      </c>
      <c r="F8093" t="s">
        <v>2972</v>
      </c>
      <c r="G8093" s="144">
        <v>187.6789542276</v>
      </c>
      <c r="H8093" t="str">
        <f>IF(VLOOKUP(A8093,'State Zip Codes'!$J$4:$K$19,2)="Y",IF(G8093&lt;='State Zip Codes'!$P$4,'State Zip Codes'!$P$3,IF(G8093&lt;='State Zip Codes'!$Q$4,'State Zip Codes'!$Q$3,IF(G8093&lt;='State Zip Codes'!$R$4,'State Zip Codes'!$R$3,IF(G8093&lt;='State Zip Codes'!$S$4,'State Zip Codes'!$S$3,IF(G8093&lt;='State Zip Codes'!$T$4,'State Zip Codes'!$T$3,"OUT OF TERRITORY"))))),'State Zip Codes'!$U$3)</f>
        <v>Zone 3</v>
      </c>
    </row>
    <row r="8094" spans="1:8" x14ac:dyDescent="0.25">
      <c r="A8094" t="s">
        <v>375</v>
      </c>
      <c r="B8094">
        <v>97414</v>
      </c>
      <c r="C8094" t="str">
        <f t="shared" si="126"/>
        <v>97414</v>
      </c>
      <c r="D8094" t="s">
        <v>361</v>
      </c>
      <c r="E8094" t="s">
        <v>5404</v>
      </c>
      <c r="F8094" t="s">
        <v>5483</v>
      </c>
      <c r="G8094" s="144">
        <v>188.23818829859999</v>
      </c>
      <c r="H8094" t="str">
        <f>IF(VLOOKUP(A8094,'State Zip Codes'!$J$4:$K$19,2)="Y",IF(G8094&lt;='State Zip Codes'!$P$4,'State Zip Codes'!$P$3,IF(G8094&lt;='State Zip Codes'!$Q$4,'State Zip Codes'!$Q$3,IF(G8094&lt;='State Zip Codes'!$R$4,'State Zip Codes'!$R$3,IF(G8094&lt;='State Zip Codes'!$S$4,'State Zip Codes'!$S$3,IF(G8094&lt;='State Zip Codes'!$T$4,'State Zip Codes'!$T$3,"OUT OF TERRITORY"))))),'State Zip Codes'!$U$3)</f>
        <v>Zone 3</v>
      </c>
    </row>
    <row r="8095" spans="1:8" x14ac:dyDescent="0.25">
      <c r="A8095" t="s">
        <v>375</v>
      </c>
      <c r="B8095">
        <v>97801</v>
      </c>
      <c r="C8095" t="str">
        <f t="shared" si="126"/>
        <v>97801</v>
      </c>
      <c r="D8095" t="s">
        <v>361</v>
      </c>
      <c r="E8095" t="s">
        <v>781</v>
      </c>
      <c r="F8095" t="s">
        <v>2534</v>
      </c>
      <c r="G8095" s="144">
        <v>190.34463663269997</v>
      </c>
      <c r="H8095" t="str">
        <f>IF(VLOOKUP(A8095,'State Zip Codes'!$J$4:$K$19,2)="Y",IF(G8095&lt;='State Zip Codes'!$P$4,'State Zip Codes'!$P$3,IF(G8095&lt;='State Zip Codes'!$Q$4,'State Zip Codes'!$Q$3,IF(G8095&lt;='State Zip Codes'!$R$4,'State Zip Codes'!$R$3,IF(G8095&lt;='State Zip Codes'!$S$4,'State Zip Codes'!$S$3,IF(G8095&lt;='State Zip Codes'!$T$4,'State Zip Codes'!$T$3,"OUT OF TERRITORY"))))),'State Zip Codes'!$U$3)</f>
        <v>Zone 3</v>
      </c>
    </row>
    <row r="8096" spans="1:8" x14ac:dyDescent="0.25">
      <c r="A8096" t="s">
        <v>375</v>
      </c>
      <c r="B8096">
        <v>97442</v>
      </c>
      <c r="C8096" t="str">
        <f t="shared" si="126"/>
        <v>97442</v>
      </c>
      <c r="D8096" t="s">
        <v>361</v>
      </c>
      <c r="E8096" t="s">
        <v>400</v>
      </c>
      <c r="F8096" t="s">
        <v>3014</v>
      </c>
      <c r="G8096" s="144">
        <v>190.4378423112</v>
      </c>
      <c r="H8096" t="str">
        <f>IF(VLOOKUP(A8096,'State Zip Codes'!$J$4:$K$19,2)="Y",IF(G8096&lt;='State Zip Codes'!$P$4,'State Zip Codes'!$P$3,IF(G8096&lt;='State Zip Codes'!$Q$4,'State Zip Codes'!$Q$3,IF(G8096&lt;='State Zip Codes'!$R$4,'State Zip Codes'!$R$3,IF(G8096&lt;='State Zip Codes'!$S$4,'State Zip Codes'!$S$3,IF(G8096&lt;='State Zip Codes'!$T$4,'State Zip Codes'!$T$3,"OUT OF TERRITORY"))))),'State Zip Codes'!$U$3)</f>
        <v>Zone 3</v>
      </c>
    </row>
    <row r="8097" spans="1:8" x14ac:dyDescent="0.25">
      <c r="A8097" t="s">
        <v>375</v>
      </c>
      <c r="B8097">
        <v>97541</v>
      </c>
      <c r="C8097" t="str">
        <f t="shared" si="126"/>
        <v>97541</v>
      </c>
      <c r="D8097" t="s">
        <v>361</v>
      </c>
      <c r="E8097" t="s">
        <v>542</v>
      </c>
      <c r="F8097" t="s">
        <v>4056</v>
      </c>
      <c r="G8097" s="144">
        <v>191.35747167239998</v>
      </c>
      <c r="H8097" t="str">
        <f>IF(VLOOKUP(A8097,'State Zip Codes'!$J$4:$K$19,2)="Y",IF(G8097&lt;='State Zip Codes'!$P$4,'State Zip Codes'!$P$3,IF(G8097&lt;='State Zip Codes'!$Q$4,'State Zip Codes'!$Q$3,IF(G8097&lt;='State Zip Codes'!$R$4,'State Zip Codes'!$R$3,IF(G8097&lt;='State Zip Codes'!$S$4,'State Zip Codes'!$S$3,IF(G8097&lt;='State Zip Codes'!$T$4,'State Zip Codes'!$T$3,"OUT OF TERRITORY"))))),'State Zip Codes'!$U$3)</f>
        <v>Zone 3</v>
      </c>
    </row>
    <row r="8098" spans="1:8" x14ac:dyDescent="0.25">
      <c r="A8098" t="s">
        <v>375</v>
      </c>
      <c r="B8098">
        <v>97873</v>
      </c>
      <c r="C8098" t="str">
        <f t="shared" si="126"/>
        <v>97873</v>
      </c>
      <c r="D8098" t="s">
        <v>361</v>
      </c>
      <c r="E8098" t="s">
        <v>871</v>
      </c>
      <c r="F8098" t="s">
        <v>1652</v>
      </c>
      <c r="G8098" s="144">
        <v>194.33383967249998</v>
      </c>
      <c r="H8098" t="str">
        <f>IF(VLOOKUP(A8098,'State Zip Codes'!$J$4:$K$19,2)="Y",IF(G8098&lt;='State Zip Codes'!$P$4,'State Zip Codes'!$P$3,IF(G8098&lt;='State Zip Codes'!$Q$4,'State Zip Codes'!$Q$3,IF(G8098&lt;='State Zip Codes'!$R$4,'State Zip Codes'!$R$3,IF(G8098&lt;='State Zip Codes'!$S$4,'State Zip Codes'!$S$3,IF(G8098&lt;='State Zip Codes'!$T$4,'State Zip Codes'!$T$3,"OUT OF TERRITORY"))))),'State Zip Codes'!$U$3)</f>
        <v>Zone 3</v>
      </c>
    </row>
    <row r="8099" spans="1:8" x14ac:dyDescent="0.25">
      <c r="A8099" t="s">
        <v>375</v>
      </c>
      <c r="B8099">
        <v>97640</v>
      </c>
      <c r="C8099" t="str">
        <f t="shared" si="126"/>
        <v>97640</v>
      </c>
      <c r="D8099" t="s">
        <v>361</v>
      </c>
      <c r="E8099" t="s">
        <v>512</v>
      </c>
      <c r="F8099" t="s">
        <v>5489</v>
      </c>
      <c r="G8099" s="144">
        <v>195.3093924408</v>
      </c>
      <c r="H8099" t="str">
        <f>IF(VLOOKUP(A8099,'State Zip Codes'!$J$4:$K$19,2)="Y",IF(G8099&lt;='State Zip Codes'!$P$4,'State Zip Codes'!$P$3,IF(G8099&lt;='State Zip Codes'!$Q$4,'State Zip Codes'!$Q$3,IF(G8099&lt;='State Zip Codes'!$R$4,'State Zip Codes'!$R$3,IF(G8099&lt;='State Zip Codes'!$S$4,'State Zip Codes'!$S$3,IF(G8099&lt;='State Zip Codes'!$T$4,'State Zip Codes'!$T$3,"OUT OF TERRITORY"))))),'State Zip Codes'!$U$3)</f>
        <v>Zone 3</v>
      </c>
    </row>
    <row r="8100" spans="1:8" x14ac:dyDescent="0.25">
      <c r="A8100" t="s">
        <v>375</v>
      </c>
      <c r="B8100">
        <v>97466</v>
      </c>
      <c r="C8100" t="str">
        <f t="shared" si="126"/>
        <v>97466</v>
      </c>
      <c r="D8100" t="s">
        <v>361</v>
      </c>
      <c r="E8100" t="s">
        <v>5404</v>
      </c>
      <c r="F8100" t="s">
        <v>5491</v>
      </c>
      <c r="G8100" s="144">
        <v>197.5898247081</v>
      </c>
      <c r="H8100" t="str">
        <f>IF(VLOOKUP(A8100,'State Zip Codes'!$J$4:$K$19,2)="Y",IF(G8100&lt;='State Zip Codes'!$P$4,'State Zip Codes'!$P$3,IF(G8100&lt;='State Zip Codes'!$Q$4,'State Zip Codes'!$Q$3,IF(G8100&lt;='State Zip Codes'!$R$4,'State Zip Codes'!$R$3,IF(G8100&lt;='State Zip Codes'!$S$4,'State Zip Codes'!$S$3,IF(G8100&lt;='State Zip Codes'!$T$4,'State Zip Codes'!$T$3,"OUT OF TERRITORY"))))),'State Zip Codes'!$U$3)</f>
        <v>Zone 3</v>
      </c>
    </row>
    <row r="8101" spans="1:8" x14ac:dyDescent="0.25">
      <c r="A8101" t="s">
        <v>375</v>
      </c>
      <c r="B8101">
        <v>97820</v>
      </c>
      <c r="C8101" t="str">
        <f t="shared" si="126"/>
        <v>97820</v>
      </c>
      <c r="D8101" t="s">
        <v>361</v>
      </c>
      <c r="E8101" t="s">
        <v>871</v>
      </c>
      <c r="F8101" t="s">
        <v>5494</v>
      </c>
      <c r="G8101" s="144">
        <v>198.34168384799997</v>
      </c>
      <c r="H8101" t="str">
        <f>IF(VLOOKUP(A8101,'State Zip Codes'!$J$4:$K$19,2)="Y",IF(G8101&lt;='State Zip Codes'!$P$4,'State Zip Codes'!$P$3,IF(G8101&lt;='State Zip Codes'!$Q$4,'State Zip Codes'!$Q$3,IF(G8101&lt;='State Zip Codes'!$R$4,'State Zip Codes'!$R$3,IF(G8101&lt;='State Zip Codes'!$S$4,'State Zip Codes'!$S$3,IF(G8101&lt;='State Zip Codes'!$T$4,'State Zip Codes'!$T$3,"OUT OF TERRITORY"))))),'State Zip Codes'!$U$3)</f>
        <v>Zone 3</v>
      </c>
    </row>
    <row r="8102" spans="1:8" x14ac:dyDescent="0.25">
      <c r="A8102" t="s">
        <v>375</v>
      </c>
      <c r="B8102">
        <v>97450</v>
      </c>
      <c r="C8102" t="str">
        <f t="shared" si="126"/>
        <v>97450</v>
      </c>
      <c r="D8102" t="s">
        <v>361</v>
      </c>
      <c r="E8102" t="s">
        <v>5496</v>
      </c>
      <c r="F8102" t="s">
        <v>5497</v>
      </c>
      <c r="G8102" s="144">
        <v>199.23024464969998</v>
      </c>
      <c r="H8102" t="str">
        <f>IF(VLOOKUP(A8102,'State Zip Codes'!$J$4:$K$19,2)="Y",IF(G8102&lt;='State Zip Codes'!$P$4,'State Zip Codes'!$P$3,IF(G8102&lt;='State Zip Codes'!$Q$4,'State Zip Codes'!$Q$3,IF(G8102&lt;='State Zip Codes'!$R$4,'State Zip Codes'!$R$3,IF(G8102&lt;='State Zip Codes'!$S$4,'State Zip Codes'!$S$3,IF(G8102&lt;='State Zip Codes'!$T$4,'State Zip Codes'!$T$3,"OUT OF TERRITORY"))))),'State Zip Codes'!$U$3)</f>
        <v>Zone 3</v>
      </c>
    </row>
    <row r="8103" spans="1:8" x14ac:dyDescent="0.25">
      <c r="A8103" t="s">
        <v>375</v>
      </c>
      <c r="B8103">
        <v>97624</v>
      </c>
      <c r="C8103" t="str">
        <f t="shared" si="126"/>
        <v>97624</v>
      </c>
      <c r="D8103" t="s">
        <v>361</v>
      </c>
      <c r="E8103" t="s">
        <v>5393</v>
      </c>
      <c r="F8103" t="s">
        <v>5499</v>
      </c>
      <c r="G8103" s="144">
        <v>200.37978135119999</v>
      </c>
      <c r="H8103" t="str">
        <f>IF(VLOOKUP(A8103,'State Zip Codes'!$J$4:$K$19,2)="Y",IF(G8103&lt;='State Zip Codes'!$P$4,'State Zip Codes'!$P$3,IF(G8103&lt;='State Zip Codes'!$Q$4,'State Zip Codes'!$Q$3,IF(G8103&lt;='State Zip Codes'!$R$4,'State Zip Codes'!$R$3,IF(G8103&lt;='State Zip Codes'!$S$4,'State Zip Codes'!$S$3,IF(G8103&lt;='State Zip Codes'!$T$4,'State Zip Codes'!$T$3,"OUT OF TERRITORY"))))),'State Zip Codes'!$U$3)</f>
        <v>Zone 3</v>
      </c>
    </row>
    <row r="8104" spans="1:8" x14ac:dyDescent="0.25">
      <c r="A8104" t="s">
        <v>375</v>
      </c>
      <c r="B8104">
        <v>97813</v>
      </c>
      <c r="C8104" t="str">
        <f t="shared" si="126"/>
        <v>97813</v>
      </c>
      <c r="D8104" t="s">
        <v>361</v>
      </c>
      <c r="E8104" t="s">
        <v>781</v>
      </c>
      <c r="F8104" t="s">
        <v>5500</v>
      </c>
      <c r="G8104" s="144">
        <v>200.392208775</v>
      </c>
      <c r="H8104" t="str">
        <f>IF(VLOOKUP(A8104,'State Zip Codes'!$J$4:$K$19,2)="Y",IF(G8104&lt;='State Zip Codes'!$P$4,'State Zip Codes'!$P$3,IF(G8104&lt;='State Zip Codes'!$Q$4,'State Zip Codes'!$Q$3,IF(G8104&lt;='State Zip Codes'!$R$4,'State Zip Codes'!$R$3,IF(G8104&lt;='State Zip Codes'!$S$4,'State Zip Codes'!$S$3,IF(G8104&lt;='State Zip Codes'!$T$4,'State Zip Codes'!$T$3,"OUT OF TERRITORY"))))),'State Zip Codes'!$U$3)</f>
        <v>Zone 3</v>
      </c>
    </row>
    <row r="8105" spans="1:8" x14ac:dyDescent="0.25">
      <c r="A8105" t="s">
        <v>375</v>
      </c>
      <c r="B8105">
        <v>97810</v>
      </c>
      <c r="C8105" t="str">
        <f t="shared" si="126"/>
        <v>97810</v>
      </c>
      <c r="D8105" t="s">
        <v>361</v>
      </c>
      <c r="E8105" t="s">
        <v>781</v>
      </c>
      <c r="F8105" t="s">
        <v>390</v>
      </c>
      <c r="G8105" s="144">
        <v>200.98872511739998</v>
      </c>
      <c r="H8105" t="str">
        <f>IF(VLOOKUP(A8105,'State Zip Codes'!$J$4:$K$19,2)="Y",IF(G8105&lt;='State Zip Codes'!$P$4,'State Zip Codes'!$P$3,IF(G8105&lt;='State Zip Codes'!$Q$4,'State Zip Codes'!$Q$3,IF(G8105&lt;='State Zip Codes'!$R$4,'State Zip Codes'!$R$3,IF(G8105&lt;='State Zip Codes'!$S$4,'State Zip Codes'!$S$3,IF(G8105&lt;='State Zip Codes'!$T$4,'State Zip Codes'!$T$3,"OUT OF TERRITORY"))))),'State Zip Codes'!$U$3)</f>
        <v>Zone 3</v>
      </c>
    </row>
    <row r="8106" spans="1:8" x14ac:dyDescent="0.25">
      <c r="A8106" t="s">
        <v>375</v>
      </c>
      <c r="B8106">
        <v>97497</v>
      </c>
      <c r="C8106" t="str">
        <f t="shared" si="126"/>
        <v>97497</v>
      </c>
      <c r="D8106" t="s">
        <v>361</v>
      </c>
      <c r="E8106" t="s">
        <v>5502</v>
      </c>
      <c r="F8106" t="s">
        <v>5503</v>
      </c>
      <c r="G8106" s="144">
        <v>201.4423260861</v>
      </c>
      <c r="H8106" t="str">
        <f>IF(VLOOKUP(A8106,'State Zip Codes'!$J$4:$K$19,2)="Y",IF(G8106&lt;='State Zip Codes'!$P$4,'State Zip Codes'!$P$3,IF(G8106&lt;='State Zip Codes'!$Q$4,'State Zip Codes'!$Q$3,IF(G8106&lt;='State Zip Codes'!$R$4,'State Zip Codes'!$R$3,IF(G8106&lt;='State Zip Codes'!$S$4,'State Zip Codes'!$S$3,IF(G8106&lt;='State Zip Codes'!$T$4,'State Zip Codes'!$T$3,"OUT OF TERRITORY"))))),'State Zip Codes'!$U$3)</f>
        <v>Zone 3</v>
      </c>
    </row>
    <row r="8107" spans="1:8" x14ac:dyDescent="0.25">
      <c r="A8107" t="s">
        <v>375</v>
      </c>
      <c r="B8107">
        <v>97539</v>
      </c>
      <c r="C8107" t="str">
        <f t="shared" si="126"/>
        <v>97539</v>
      </c>
      <c r="D8107" t="s">
        <v>361</v>
      </c>
      <c r="E8107" t="s">
        <v>542</v>
      </c>
      <c r="F8107" t="s">
        <v>5505</v>
      </c>
      <c r="G8107" s="144">
        <v>201.80893508819997</v>
      </c>
      <c r="H8107" t="str">
        <f>IF(VLOOKUP(A8107,'State Zip Codes'!$J$4:$K$19,2)="Y",IF(G8107&lt;='State Zip Codes'!$P$4,'State Zip Codes'!$P$3,IF(G8107&lt;='State Zip Codes'!$Q$4,'State Zip Codes'!$Q$3,IF(G8107&lt;='State Zip Codes'!$R$4,'State Zip Codes'!$R$3,IF(G8107&lt;='State Zip Codes'!$S$4,'State Zip Codes'!$S$3,IF(G8107&lt;='State Zip Codes'!$T$4,'State Zip Codes'!$T$3,"OUT OF TERRITORY"))))),'State Zip Codes'!$U$3)</f>
        <v>Zone 3</v>
      </c>
    </row>
    <row r="8108" spans="1:8" x14ac:dyDescent="0.25">
      <c r="A8108" t="s">
        <v>375</v>
      </c>
      <c r="B8108">
        <v>97537</v>
      </c>
      <c r="C8108" t="str">
        <f t="shared" si="126"/>
        <v>97537</v>
      </c>
      <c r="D8108" t="s">
        <v>361</v>
      </c>
      <c r="E8108" t="s">
        <v>542</v>
      </c>
      <c r="F8108" t="s">
        <v>5507</v>
      </c>
      <c r="G8108" s="144">
        <v>203.16352428239998</v>
      </c>
      <c r="H8108" t="str">
        <f>IF(VLOOKUP(A8108,'State Zip Codes'!$J$4:$K$19,2)="Y",IF(G8108&lt;='State Zip Codes'!$P$4,'State Zip Codes'!$P$3,IF(G8108&lt;='State Zip Codes'!$Q$4,'State Zip Codes'!$Q$3,IF(G8108&lt;='State Zip Codes'!$R$4,'State Zip Codes'!$R$3,IF(G8108&lt;='State Zip Codes'!$S$4,'State Zip Codes'!$S$3,IF(G8108&lt;='State Zip Codes'!$T$4,'State Zip Codes'!$T$3,"OUT OF TERRITORY"))))),'State Zip Codes'!$U$3)</f>
        <v>Zone 3</v>
      </c>
    </row>
    <row r="8109" spans="1:8" x14ac:dyDescent="0.25">
      <c r="A8109" t="s">
        <v>375</v>
      </c>
      <c r="B8109">
        <v>97522</v>
      </c>
      <c r="C8109" t="str">
        <f t="shared" si="126"/>
        <v>97522</v>
      </c>
      <c r="D8109" t="s">
        <v>361</v>
      </c>
      <c r="E8109" t="s">
        <v>542</v>
      </c>
      <c r="F8109" t="s">
        <v>5508</v>
      </c>
      <c r="G8109" s="144">
        <v>204.5678231718</v>
      </c>
      <c r="H8109" t="str">
        <f>IF(VLOOKUP(A8109,'State Zip Codes'!$J$4:$K$19,2)="Y",IF(G8109&lt;='State Zip Codes'!$P$4,'State Zip Codes'!$P$3,IF(G8109&lt;='State Zip Codes'!$Q$4,'State Zip Codes'!$Q$3,IF(G8109&lt;='State Zip Codes'!$R$4,'State Zip Codes'!$R$3,IF(G8109&lt;='State Zip Codes'!$S$4,'State Zip Codes'!$S$3,IF(G8109&lt;='State Zip Codes'!$T$4,'State Zip Codes'!$T$3,"OUT OF TERRITORY"))))),'State Zip Codes'!$U$3)</f>
        <v>Zone 3</v>
      </c>
    </row>
    <row r="8110" spans="1:8" x14ac:dyDescent="0.25">
      <c r="A8110" t="s">
        <v>375</v>
      </c>
      <c r="B8110">
        <v>97476</v>
      </c>
      <c r="C8110" t="str">
        <f t="shared" si="126"/>
        <v>97476</v>
      </c>
      <c r="D8110" t="s">
        <v>361</v>
      </c>
      <c r="E8110" t="s">
        <v>5496</v>
      </c>
      <c r="F8110" t="s">
        <v>5510</v>
      </c>
      <c r="G8110" s="144">
        <v>205.3072548879</v>
      </c>
      <c r="H8110" t="str">
        <f>IF(VLOOKUP(A8110,'State Zip Codes'!$J$4:$K$19,2)="Y",IF(G8110&lt;='State Zip Codes'!$P$4,'State Zip Codes'!$P$3,IF(G8110&lt;='State Zip Codes'!$Q$4,'State Zip Codes'!$Q$3,IF(G8110&lt;='State Zip Codes'!$R$4,'State Zip Codes'!$R$3,IF(G8110&lt;='State Zip Codes'!$S$4,'State Zip Codes'!$S$3,IF(G8110&lt;='State Zip Codes'!$T$4,'State Zip Codes'!$T$3,"OUT OF TERRITORY"))))),'State Zip Codes'!$U$3)</f>
        <v>Zone 3</v>
      </c>
    </row>
    <row r="8111" spans="1:8" x14ac:dyDescent="0.25">
      <c r="A8111" t="s">
        <v>375</v>
      </c>
      <c r="B8111">
        <v>97503</v>
      </c>
      <c r="C8111" t="str">
        <f t="shared" si="126"/>
        <v>97503</v>
      </c>
      <c r="D8111" t="s">
        <v>361</v>
      </c>
      <c r="E8111" t="s">
        <v>542</v>
      </c>
      <c r="F8111" t="s">
        <v>5511</v>
      </c>
      <c r="G8111" s="144">
        <v>205.93483978980001</v>
      </c>
      <c r="H8111" t="str">
        <f>IF(VLOOKUP(A8111,'State Zip Codes'!$J$4:$K$19,2)="Y",IF(G8111&lt;='State Zip Codes'!$P$4,'State Zip Codes'!$P$3,IF(G8111&lt;='State Zip Codes'!$Q$4,'State Zip Codes'!$Q$3,IF(G8111&lt;='State Zip Codes'!$R$4,'State Zip Codes'!$R$3,IF(G8111&lt;='State Zip Codes'!$S$4,'State Zip Codes'!$S$3,IF(G8111&lt;='State Zip Codes'!$T$4,'State Zip Codes'!$T$3,"OUT OF TERRITORY"))))),'State Zip Codes'!$U$3)</f>
        <v>Zone 3</v>
      </c>
    </row>
    <row r="8112" spans="1:8" x14ac:dyDescent="0.25">
      <c r="A8112" t="s">
        <v>375</v>
      </c>
      <c r="B8112">
        <v>97526</v>
      </c>
      <c r="C8112" t="str">
        <f t="shared" si="126"/>
        <v>97526</v>
      </c>
      <c r="D8112" t="s">
        <v>361</v>
      </c>
      <c r="E8112" t="s">
        <v>5502</v>
      </c>
      <c r="F8112" t="s">
        <v>5514</v>
      </c>
      <c r="G8112" s="144">
        <v>206.7426223368</v>
      </c>
      <c r="H8112" t="str">
        <f>IF(VLOOKUP(A8112,'State Zip Codes'!$J$4:$K$19,2)="Y",IF(G8112&lt;='State Zip Codes'!$P$4,'State Zip Codes'!$P$3,IF(G8112&lt;='State Zip Codes'!$Q$4,'State Zip Codes'!$Q$3,IF(G8112&lt;='State Zip Codes'!$R$4,'State Zip Codes'!$R$3,IF(G8112&lt;='State Zip Codes'!$S$4,'State Zip Codes'!$S$3,IF(G8112&lt;='State Zip Codes'!$T$4,'State Zip Codes'!$T$3,"OUT OF TERRITORY"))))),'State Zip Codes'!$U$3)</f>
        <v>Zone 3</v>
      </c>
    </row>
    <row r="8113" spans="1:8" x14ac:dyDescent="0.25">
      <c r="A8113" t="s">
        <v>375</v>
      </c>
      <c r="B8113">
        <v>97532</v>
      </c>
      <c r="C8113" t="str">
        <f t="shared" si="126"/>
        <v>97532</v>
      </c>
      <c r="D8113" t="s">
        <v>361</v>
      </c>
      <c r="E8113" t="s">
        <v>5502</v>
      </c>
      <c r="F8113" t="s">
        <v>5517</v>
      </c>
      <c r="G8113" s="144">
        <v>208.86771180659997</v>
      </c>
      <c r="H8113" t="str">
        <f>IF(VLOOKUP(A8113,'State Zip Codes'!$J$4:$K$19,2)="Y",IF(G8113&lt;='State Zip Codes'!$P$4,'State Zip Codes'!$P$3,IF(G8113&lt;='State Zip Codes'!$Q$4,'State Zip Codes'!$Q$3,IF(G8113&lt;='State Zip Codes'!$R$4,'State Zip Codes'!$R$3,IF(G8113&lt;='State Zip Codes'!$S$4,'State Zip Codes'!$S$3,IF(G8113&lt;='State Zip Codes'!$T$4,'State Zip Codes'!$T$3,"OUT OF TERRITORY"))))),'State Zip Codes'!$U$3)</f>
        <v>Zone 3</v>
      </c>
    </row>
    <row r="8114" spans="1:8" x14ac:dyDescent="0.25">
      <c r="A8114" t="s">
        <v>375</v>
      </c>
      <c r="B8114">
        <v>97465</v>
      </c>
      <c r="C8114" t="str">
        <f t="shared" si="126"/>
        <v>97465</v>
      </c>
      <c r="D8114" t="s">
        <v>361</v>
      </c>
      <c r="E8114" t="s">
        <v>5496</v>
      </c>
      <c r="F8114" t="s">
        <v>5521</v>
      </c>
      <c r="G8114" s="144">
        <v>210.2409421365</v>
      </c>
      <c r="H8114" t="str">
        <f>IF(VLOOKUP(A8114,'State Zip Codes'!$J$4:$K$19,2)="Y",IF(G8114&lt;='State Zip Codes'!$P$4,'State Zip Codes'!$P$3,IF(G8114&lt;='State Zip Codes'!$Q$4,'State Zip Codes'!$Q$3,IF(G8114&lt;='State Zip Codes'!$R$4,'State Zip Codes'!$R$3,IF(G8114&lt;='State Zip Codes'!$S$4,'State Zip Codes'!$S$3,IF(G8114&lt;='State Zip Codes'!$T$4,'State Zip Codes'!$T$3,"OUT OF TERRITORY"))))),'State Zip Codes'!$U$3)</f>
        <v>Zone 3</v>
      </c>
    </row>
    <row r="8115" spans="1:8" x14ac:dyDescent="0.25">
      <c r="A8115" t="s">
        <v>375</v>
      </c>
      <c r="B8115">
        <v>97524</v>
      </c>
      <c r="C8115" t="str">
        <f t="shared" si="126"/>
        <v>97524</v>
      </c>
      <c r="D8115" t="s">
        <v>361</v>
      </c>
      <c r="E8115" t="s">
        <v>542</v>
      </c>
      <c r="F8115" t="s">
        <v>5522</v>
      </c>
      <c r="G8115" s="144">
        <v>210.40249864589998</v>
      </c>
      <c r="H8115" t="str">
        <f>IF(VLOOKUP(A8115,'State Zip Codes'!$J$4:$K$19,2)="Y",IF(G8115&lt;='State Zip Codes'!$P$4,'State Zip Codes'!$P$3,IF(G8115&lt;='State Zip Codes'!$Q$4,'State Zip Codes'!$Q$3,IF(G8115&lt;='State Zip Codes'!$R$4,'State Zip Codes'!$R$3,IF(G8115&lt;='State Zip Codes'!$S$4,'State Zip Codes'!$S$3,IF(G8115&lt;='State Zip Codes'!$T$4,'State Zip Codes'!$T$3,"OUT OF TERRITORY"))))),'State Zip Codes'!$U$3)</f>
        <v>Zone 3</v>
      </c>
    </row>
    <row r="8116" spans="1:8" x14ac:dyDescent="0.25">
      <c r="A8116" t="s">
        <v>375</v>
      </c>
      <c r="B8116">
        <v>97869</v>
      </c>
      <c r="C8116" t="str">
        <f t="shared" si="126"/>
        <v>97869</v>
      </c>
      <c r="D8116" t="s">
        <v>361</v>
      </c>
      <c r="E8116" t="s">
        <v>871</v>
      </c>
      <c r="F8116" t="s">
        <v>2066</v>
      </c>
      <c r="G8116" s="144">
        <v>210.96173271689997</v>
      </c>
      <c r="H8116" t="str">
        <f>IF(VLOOKUP(A8116,'State Zip Codes'!$J$4:$K$19,2)="Y",IF(G8116&lt;='State Zip Codes'!$P$4,'State Zip Codes'!$P$3,IF(G8116&lt;='State Zip Codes'!$Q$4,'State Zip Codes'!$Q$3,IF(G8116&lt;='State Zip Codes'!$R$4,'State Zip Codes'!$R$3,IF(G8116&lt;='State Zip Codes'!$S$4,'State Zip Codes'!$S$3,IF(G8116&lt;='State Zip Codes'!$T$4,'State Zip Codes'!$T$3,"OUT OF TERRITORY"))))),'State Zip Codes'!$U$3)</f>
        <v>Zone 3</v>
      </c>
    </row>
    <row r="8117" spans="1:8" x14ac:dyDescent="0.25">
      <c r="A8117" t="s">
        <v>375</v>
      </c>
      <c r="B8117">
        <v>97406</v>
      </c>
      <c r="C8117" t="str">
        <f t="shared" si="126"/>
        <v>97406</v>
      </c>
      <c r="D8117" t="s">
        <v>361</v>
      </c>
      <c r="E8117" t="s">
        <v>5496</v>
      </c>
      <c r="F8117" t="s">
        <v>5525</v>
      </c>
      <c r="G8117" s="144">
        <v>211.52718049980001</v>
      </c>
      <c r="H8117" t="str">
        <f>IF(VLOOKUP(A8117,'State Zip Codes'!$J$4:$K$19,2)="Y",IF(G8117&lt;='State Zip Codes'!$P$4,'State Zip Codes'!$P$3,IF(G8117&lt;='State Zip Codes'!$Q$4,'State Zip Codes'!$Q$3,IF(G8117&lt;='State Zip Codes'!$R$4,'State Zip Codes'!$R$3,IF(G8117&lt;='State Zip Codes'!$S$4,'State Zip Codes'!$S$3,IF(G8117&lt;='State Zip Codes'!$T$4,'State Zip Codes'!$T$3,"OUT OF TERRITORY"))))),'State Zip Codes'!$U$3)</f>
        <v>Zone 3</v>
      </c>
    </row>
    <row r="8118" spans="1:8" x14ac:dyDescent="0.25">
      <c r="A8118" t="s">
        <v>375</v>
      </c>
      <c r="B8118">
        <v>97862</v>
      </c>
      <c r="C8118" t="str">
        <f t="shared" si="126"/>
        <v>97862</v>
      </c>
      <c r="D8118" t="s">
        <v>361</v>
      </c>
      <c r="E8118" t="s">
        <v>781</v>
      </c>
      <c r="F8118" t="s">
        <v>5529</v>
      </c>
      <c r="G8118" s="144">
        <v>212.06155972319996</v>
      </c>
      <c r="H8118" t="str">
        <f>IF(VLOOKUP(A8118,'State Zip Codes'!$J$4:$K$19,2)="Y",IF(G8118&lt;='State Zip Codes'!$P$4,'State Zip Codes'!$P$3,IF(G8118&lt;='State Zip Codes'!$Q$4,'State Zip Codes'!$Q$3,IF(G8118&lt;='State Zip Codes'!$R$4,'State Zip Codes'!$R$3,IF(G8118&lt;='State Zip Codes'!$S$4,'State Zip Codes'!$S$3,IF(G8118&lt;='State Zip Codes'!$T$4,'State Zip Codes'!$T$3,"OUT OF TERRITORY"))))),'State Zip Codes'!$U$3)</f>
        <v>Zone 3</v>
      </c>
    </row>
    <row r="8119" spans="1:8" x14ac:dyDescent="0.25">
      <c r="A8119" t="s">
        <v>375</v>
      </c>
      <c r="B8119">
        <v>97886</v>
      </c>
      <c r="C8119" t="str">
        <f t="shared" si="126"/>
        <v>97886</v>
      </c>
      <c r="D8119" t="s">
        <v>361</v>
      </c>
      <c r="E8119" t="s">
        <v>781</v>
      </c>
      <c r="F8119" t="s">
        <v>679</v>
      </c>
      <c r="G8119" s="144">
        <v>212.6891446251</v>
      </c>
      <c r="H8119" t="str">
        <f>IF(VLOOKUP(A8119,'State Zip Codes'!$J$4:$K$19,2)="Y",IF(G8119&lt;='State Zip Codes'!$P$4,'State Zip Codes'!$P$3,IF(G8119&lt;='State Zip Codes'!$Q$4,'State Zip Codes'!$Q$3,IF(G8119&lt;='State Zip Codes'!$R$4,'State Zip Codes'!$R$3,IF(G8119&lt;='State Zip Codes'!$S$4,'State Zip Codes'!$S$3,IF(G8119&lt;='State Zip Codes'!$T$4,'State Zip Codes'!$T$3,"OUT OF TERRITORY"))))),'State Zip Codes'!$U$3)</f>
        <v>Zone 3</v>
      </c>
    </row>
    <row r="8120" spans="1:8" x14ac:dyDescent="0.25">
      <c r="A8120" t="s">
        <v>375</v>
      </c>
      <c r="B8120">
        <v>97525</v>
      </c>
      <c r="C8120" t="str">
        <f t="shared" si="126"/>
        <v>97525</v>
      </c>
      <c r="D8120" t="s">
        <v>361</v>
      </c>
      <c r="E8120" t="s">
        <v>542</v>
      </c>
      <c r="F8120" t="s">
        <v>4326</v>
      </c>
      <c r="G8120" s="144">
        <v>214.08101609069996</v>
      </c>
      <c r="H8120" t="str">
        <f>IF(VLOOKUP(A8120,'State Zip Codes'!$J$4:$K$19,2)="Y",IF(G8120&lt;='State Zip Codes'!$P$4,'State Zip Codes'!$P$3,IF(G8120&lt;='State Zip Codes'!$Q$4,'State Zip Codes'!$Q$3,IF(G8120&lt;='State Zip Codes'!$R$4,'State Zip Codes'!$R$3,IF(G8120&lt;='State Zip Codes'!$S$4,'State Zip Codes'!$S$3,IF(G8120&lt;='State Zip Codes'!$T$4,'State Zip Codes'!$T$3,"OUT OF TERRITORY"))))),'State Zip Codes'!$U$3)</f>
        <v>Zone 3</v>
      </c>
    </row>
    <row r="8121" spans="1:8" x14ac:dyDescent="0.25">
      <c r="A8121" t="s">
        <v>375</v>
      </c>
      <c r="B8121">
        <v>97627</v>
      </c>
      <c r="C8121" t="str">
        <f t="shared" si="126"/>
        <v>97627</v>
      </c>
      <c r="D8121" t="s">
        <v>361</v>
      </c>
      <c r="E8121" t="s">
        <v>5393</v>
      </c>
      <c r="F8121" t="s">
        <v>5530</v>
      </c>
      <c r="G8121" s="144">
        <v>214.16179434540001</v>
      </c>
      <c r="H8121" t="str">
        <f>IF(VLOOKUP(A8121,'State Zip Codes'!$J$4:$K$19,2)="Y",IF(G8121&lt;='State Zip Codes'!$P$4,'State Zip Codes'!$P$3,IF(G8121&lt;='State Zip Codes'!$Q$4,'State Zip Codes'!$Q$3,IF(G8121&lt;='State Zip Codes'!$R$4,'State Zip Codes'!$R$3,IF(G8121&lt;='State Zip Codes'!$S$4,'State Zip Codes'!$S$3,IF(G8121&lt;='State Zip Codes'!$T$4,'State Zip Codes'!$T$3,"OUT OF TERRITORY"))))),'State Zip Codes'!$U$3)</f>
        <v>Zone 3</v>
      </c>
    </row>
    <row r="8122" spans="1:8" x14ac:dyDescent="0.25">
      <c r="A8122" t="s">
        <v>375</v>
      </c>
      <c r="B8122">
        <v>97502</v>
      </c>
      <c r="C8122" t="str">
        <f t="shared" si="126"/>
        <v>97502</v>
      </c>
      <c r="D8122" t="s">
        <v>361</v>
      </c>
      <c r="E8122" t="s">
        <v>542</v>
      </c>
      <c r="F8122" t="s">
        <v>5531</v>
      </c>
      <c r="G8122" s="144">
        <v>214.61539531409997</v>
      </c>
      <c r="H8122" t="str">
        <f>IF(VLOOKUP(A8122,'State Zip Codes'!$J$4:$K$19,2)="Y",IF(G8122&lt;='State Zip Codes'!$P$4,'State Zip Codes'!$P$3,IF(G8122&lt;='State Zip Codes'!$Q$4,'State Zip Codes'!$Q$3,IF(G8122&lt;='State Zip Codes'!$R$4,'State Zip Codes'!$R$3,IF(G8122&lt;='State Zip Codes'!$S$4,'State Zip Codes'!$S$3,IF(G8122&lt;='State Zip Codes'!$T$4,'State Zip Codes'!$T$3,"OUT OF TERRITORY"))))),'State Zip Codes'!$U$3)</f>
        <v>Zone 3</v>
      </c>
    </row>
    <row r="8123" spans="1:8" x14ac:dyDescent="0.25">
      <c r="A8123" t="s">
        <v>375</v>
      </c>
      <c r="B8123">
        <v>97850</v>
      </c>
      <c r="C8123" t="str">
        <f t="shared" si="126"/>
        <v>97850</v>
      </c>
      <c r="D8123" t="s">
        <v>361</v>
      </c>
      <c r="E8123" t="s">
        <v>996</v>
      </c>
      <c r="F8123" t="s">
        <v>5532</v>
      </c>
      <c r="G8123" s="144">
        <v>215.05656885900001</v>
      </c>
      <c r="H8123" t="str">
        <f>IF(VLOOKUP(A8123,'State Zip Codes'!$J$4:$K$19,2)="Y",IF(G8123&lt;='State Zip Codes'!$P$4,'State Zip Codes'!$P$3,IF(G8123&lt;='State Zip Codes'!$Q$4,'State Zip Codes'!$Q$3,IF(G8123&lt;='State Zip Codes'!$R$4,'State Zip Codes'!$R$3,IF(G8123&lt;='State Zip Codes'!$S$4,'State Zip Codes'!$S$3,IF(G8123&lt;='State Zip Codes'!$T$4,'State Zip Codes'!$T$3,"OUT OF TERRITORY"))))),'State Zip Codes'!$U$3)</f>
        <v>Zone 3</v>
      </c>
    </row>
    <row r="8124" spans="1:8" x14ac:dyDescent="0.25">
      <c r="A8124" t="s">
        <v>375</v>
      </c>
      <c r="B8124">
        <v>97817</v>
      </c>
      <c r="C8124" t="str">
        <f t="shared" si="126"/>
        <v>97817</v>
      </c>
      <c r="D8124" t="s">
        <v>361</v>
      </c>
      <c r="E8124" t="s">
        <v>871</v>
      </c>
      <c r="F8124" t="s">
        <v>5537</v>
      </c>
      <c r="G8124" s="144">
        <v>216.75912591959997</v>
      </c>
      <c r="H8124" t="str">
        <f>IF(VLOOKUP(A8124,'State Zip Codes'!$J$4:$K$19,2)="Y",IF(G8124&lt;='State Zip Codes'!$P$4,'State Zip Codes'!$P$3,IF(G8124&lt;='State Zip Codes'!$Q$4,'State Zip Codes'!$Q$3,IF(G8124&lt;='State Zip Codes'!$R$4,'State Zip Codes'!$R$3,IF(G8124&lt;='State Zip Codes'!$S$4,'State Zip Codes'!$S$3,IF(G8124&lt;='State Zip Codes'!$T$4,'State Zip Codes'!$T$3,"OUT OF TERRITORY"))))),'State Zip Codes'!$U$3)</f>
        <v>Zone 3</v>
      </c>
    </row>
    <row r="8125" spans="1:8" x14ac:dyDescent="0.25">
      <c r="A8125" t="s">
        <v>375</v>
      </c>
      <c r="B8125">
        <v>97636</v>
      </c>
      <c r="C8125" t="str">
        <f t="shared" si="126"/>
        <v>97636</v>
      </c>
      <c r="D8125" t="s">
        <v>361</v>
      </c>
      <c r="E8125" t="s">
        <v>512</v>
      </c>
      <c r="F8125" t="s">
        <v>786</v>
      </c>
      <c r="G8125" s="144">
        <v>217.18165832879998</v>
      </c>
      <c r="H8125" t="str">
        <f>IF(VLOOKUP(A8125,'State Zip Codes'!$J$4:$K$19,2)="Y",IF(G8125&lt;='State Zip Codes'!$P$4,'State Zip Codes'!$P$3,IF(G8125&lt;='State Zip Codes'!$Q$4,'State Zip Codes'!$Q$3,IF(G8125&lt;='State Zip Codes'!$R$4,'State Zip Codes'!$R$3,IF(G8125&lt;='State Zip Codes'!$S$4,'State Zip Codes'!$S$3,IF(G8125&lt;='State Zip Codes'!$T$4,'State Zip Codes'!$T$3,"OUT OF TERRITORY"))))),'State Zip Codes'!$U$3)</f>
        <v>Zone 3</v>
      </c>
    </row>
    <row r="8126" spans="1:8" x14ac:dyDescent="0.25">
      <c r="A8126" t="s">
        <v>375</v>
      </c>
      <c r="B8126">
        <v>97527</v>
      </c>
      <c r="C8126" t="str">
        <f t="shared" si="126"/>
        <v>97527</v>
      </c>
      <c r="D8126" t="s">
        <v>361</v>
      </c>
      <c r="E8126" t="s">
        <v>5502</v>
      </c>
      <c r="F8126" t="s">
        <v>5514</v>
      </c>
      <c r="G8126" s="144">
        <v>218.02672314719999</v>
      </c>
      <c r="H8126" t="str">
        <f>IF(VLOOKUP(A8126,'State Zip Codes'!$J$4:$K$19,2)="Y",IF(G8126&lt;='State Zip Codes'!$P$4,'State Zip Codes'!$P$3,IF(G8126&lt;='State Zip Codes'!$Q$4,'State Zip Codes'!$Q$3,IF(G8126&lt;='State Zip Codes'!$R$4,'State Zip Codes'!$R$3,IF(G8126&lt;='State Zip Codes'!$S$4,'State Zip Codes'!$S$3,IF(G8126&lt;='State Zip Codes'!$T$4,'State Zip Codes'!$T$3,"OUT OF TERRITORY"))))),'State Zip Codes'!$U$3)</f>
        <v>Zone 3</v>
      </c>
    </row>
    <row r="8127" spans="1:8" x14ac:dyDescent="0.25">
      <c r="A8127" t="s">
        <v>375</v>
      </c>
      <c r="B8127">
        <v>97877</v>
      </c>
      <c r="C8127" t="str">
        <f t="shared" si="126"/>
        <v>97877</v>
      </c>
      <c r="D8127" t="s">
        <v>361</v>
      </c>
      <c r="E8127" t="s">
        <v>1015</v>
      </c>
      <c r="F8127" t="s">
        <v>5538</v>
      </c>
      <c r="G8127" s="144">
        <v>218.54867494679999</v>
      </c>
      <c r="H8127" t="str">
        <f>IF(VLOOKUP(A8127,'State Zip Codes'!$J$4:$K$19,2)="Y",IF(G8127&lt;='State Zip Codes'!$P$4,'State Zip Codes'!$P$3,IF(G8127&lt;='State Zip Codes'!$Q$4,'State Zip Codes'!$Q$3,IF(G8127&lt;='State Zip Codes'!$R$4,'State Zip Codes'!$R$3,IF(G8127&lt;='State Zip Codes'!$S$4,'State Zip Codes'!$S$3,IF(G8127&lt;='State Zip Codes'!$T$4,'State Zip Codes'!$T$3,"OUT OF TERRITORY"))))),'State Zip Codes'!$U$3)</f>
        <v>Zone 3</v>
      </c>
    </row>
    <row r="8128" spans="1:8" x14ac:dyDescent="0.25">
      <c r="A8128" t="s">
        <v>375</v>
      </c>
      <c r="B8128">
        <v>97758</v>
      </c>
      <c r="C8128" t="str">
        <f t="shared" si="126"/>
        <v>97758</v>
      </c>
      <c r="D8128" t="s">
        <v>361</v>
      </c>
      <c r="E8128" t="s">
        <v>5543</v>
      </c>
      <c r="F8128" t="s">
        <v>5544</v>
      </c>
      <c r="G8128" s="144">
        <v>219.76656247919999</v>
      </c>
      <c r="H8128" t="str">
        <f>IF(VLOOKUP(A8128,'State Zip Codes'!$J$4:$K$19,2)="Y",IF(G8128&lt;='State Zip Codes'!$P$4,'State Zip Codes'!$P$3,IF(G8128&lt;='State Zip Codes'!$Q$4,'State Zip Codes'!$Q$3,IF(G8128&lt;='State Zip Codes'!$R$4,'State Zip Codes'!$R$3,IF(G8128&lt;='State Zip Codes'!$S$4,'State Zip Codes'!$S$3,IF(G8128&lt;='State Zip Codes'!$T$4,'State Zip Codes'!$T$3,"OUT OF TERRITORY"))))),'State Zip Codes'!$U$3)</f>
        <v>Zone 3</v>
      </c>
    </row>
    <row r="8129" spans="1:8" x14ac:dyDescent="0.25">
      <c r="A8129" t="s">
        <v>375</v>
      </c>
      <c r="B8129">
        <v>97504</v>
      </c>
      <c r="C8129" t="str">
        <f t="shared" si="126"/>
        <v>97504</v>
      </c>
      <c r="D8129" t="s">
        <v>361</v>
      </c>
      <c r="E8129" t="s">
        <v>542</v>
      </c>
      <c r="F8129" t="s">
        <v>3626</v>
      </c>
      <c r="G8129" s="144">
        <v>220.99687743539999</v>
      </c>
      <c r="H8129" t="str">
        <f>IF(VLOOKUP(A8129,'State Zip Codes'!$J$4:$K$19,2)="Y",IF(G8129&lt;='State Zip Codes'!$P$4,'State Zip Codes'!$P$3,IF(G8129&lt;='State Zip Codes'!$Q$4,'State Zip Codes'!$Q$3,IF(G8129&lt;='State Zip Codes'!$R$4,'State Zip Codes'!$R$3,IF(G8129&lt;='State Zip Codes'!$S$4,'State Zip Codes'!$S$3,IF(G8129&lt;='State Zip Codes'!$T$4,'State Zip Codes'!$T$3,"OUT OF TERRITORY"))))),'State Zip Codes'!$U$3)</f>
        <v>Zone 3</v>
      </c>
    </row>
    <row r="8130" spans="1:8" x14ac:dyDescent="0.25">
      <c r="A8130" t="s">
        <v>375</v>
      </c>
      <c r="B8130">
        <v>97543</v>
      </c>
      <c r="C8130" t="str">
        <f t="shared" si="126"/>
        <v>97543</v>
      </c>
      <c r="D8130" t="s">
        <v>361</v>
      </c>
      <c r="E8130" t="s">
        <v>5502</v>
      </c>
      <c r="F8130" t="s">
        <v>5546</v>
      </c>
      <c r="G8130" s="144">
        <v>221.74252286339998</v>
      </c>
      <c r="H8130" t="str">
        <f>IF(VLOOKUP(A8130,'State Zip Codes'!$J$4:$K$19,2)="Y",IF(G8130&lt;='State Zip Codes'!$P$4,'State Zip Codes'!$P$3,IF(G8130&lt;='State Zip Codes'!$Q$4,'State Zip Codes'!$Q$3,IF(G8130&lt;='State Zip Codes'!$R$4,'State Zip Codes'!$R$3,IF(G8130&lt;='State Zip Codes'!$S$4,'State Zip Codes'!$S$3,IF(G8130&lt;='State Zip Codes'!$T$4,'State Zip Codes'!$T$3,"OUT OF TERRITORY"))))),'State Zip Codes'!$U$3)</f>
        <v>Zone 3</v>
      </c>
    </row>
    <row r="8131" spans="1:8" x14ac:dyDescent="0.25">
      <c r="A8131" t="s">
        <v>375</v>
      </c>
      <c r="B8131">
        <v>97722</v>
      </c>
      <c r="C8131" t="str">
        <f t="shared" si="126"/>
        <v>97722</v>
      </c>
      <c r="D8131" t="s">
        <v>361</v>
      </c>
      <c r="E8131" t="s">
        <v>5543</v>
      </c>
      <c r="F8131" t="s">
        <v>5081</v>
      </c>
      <c r="G8131" s="144">
        <v>222.74293047930001</v>
      </c>
      <c r="H8131" t="str">
        <f>IF(VLOOKUP(A8131,'State Zip Codes'!$J$4:$K$19,2)="Y",IF(G8131&lt;='State Zip Codes'!$P$4,'State Zip Codes'!$P$3,IF(G8131&lt;='State Zip Codes'!$Q$4,'State Zip Codes'!$Q$3,IF(G8131&lt;='State Zip Codes'!$R$4,'State Zip Codes'!$R$3,IF(G8131&lt;='State Zip Codes'!$S$4,'State Zip Codes'!$S$3,IF(G8131&lt;='State Zip Codes'!$T$4,'State Zip Codes'!$T$3,"OUT OF TERRITORY"))))),'State Zip Codes'!$U$3)</f>
        <v>Zone 3</v>
      </c>
    </row>
    <row r="8132" spans="1:8" x14ac:dyDescent="0.25">
      <c r="A8132" t="s">
        <v>375</v>
      </c>
      <c r="B8132">
        <v>97738</v>
      </c>
      <c r="C8132" t="str">
        <f t="shared" si="126"/>
        <v>97738</v>
      </c>
      <c r="D8132" t="s">
        <v>361</v>
      </c>
      <c r="E8132" t="s">
        <v>5543</v>
      </c>
      <c r="F8132" t="s">
        <v>4024</v>
      </c>
      <c r="G8132" s="144">
        <v>222.96662410769997</v>
      </c>
      <c r="H8132" t="str">
        <f>IF(VLOOKUP(A8132,'State Zip Codes'!$J$4:$K$19,2)="Y",IF(G8132&lt;='State Zip Codes'!$P$4,'State Zip Codes'!$P$3,IF(G8132&lt;='State Zip Codes'!$Q$4,'State Zip Codes'!$Q$3,IF(G8132&lt;='State Zip Codes'!$R$4,'State Zip Codes'!$R$3,IF(G8132&lt;='State Zip Codes'!$S$4,'State Zip Codes'!$S$3,IF(G8132&lt;='State Zip Codes'!$T$4,'State Zip Codes'!$T$3,"OUT OF TERRITORY"))))),'State Zip Codes'!$U$3)</f>
        <v>Zone 3</v>
      </c>
    </row>
    <row r="8133" spans="1:8" x14ac:dyDescent="0.25">
      <c r="A8133" t="s">
        <v>375</v>
      </c>
      <c r="B8133">
        <v>97601</v>
      </c>
      <c r="C8133" t="str">
        <f t="shared" ref="C8133:C8196" si="127">TRIM(CLEAN(B8133))</f>
        <v>97601</v>
      </c>
      <c r="D8133" t="s">
        <v>361</v>
      </c>
      <c r="E8133" t="s">
        <v>5393</v>
      </c>
      <c r="F8133" t="s">
        <v>5548</v>
      </c>
      <c r="G8133" s="144">
        <v>223.76197923089998</v>
      </c>
      <c r="H8133" t="str">
        <f>IF(VLOOKUP(A8133,'State Zip Codes'!$J$4:$K$19,2)="Y",IF(G8133&lt;='State Zip Codes'!$P$4,'State Zip Codes'!$P$3,IF(G8133&lt;='State Zip Codes'!$Q$4,'State Zip Codes'!$Q$3,IF(G8133&lt;='State Zip Codes'!$R$4,'State Zip Codes'!$R$3,IF(G8133&lt;='State Zip Codes'!$S$4,'State Zip Codes'!$S$3,IF(G8133&lt;='State Zip Codes'!$T$4,'State Zip Codes'!$T$3,"OUT OF TERRITORY"))))),'State Zip Codes'!$U$3)</f>
        <v>Zone 3</v>
      </c>
    </row>
    <row r="8134" spans="1:8" x14ac:dyDescent="0.25">
      <c r="A8134" t="s">
        <v>375</v>
      </c>
      <c r="B8134">
        <v>97538</v>
      </c>
      <c r="C8134" t="str">
        <f t="shared" si="127"/>
        <v>97538</v>
      </c>
      <c r="D8134" t="s">
        <v>361</v>
      </c>
      <c r="E8134" t="s">
        <v>5502</v>
      </c>
      <c r="F8134" t="s">
        <v>2617</v>
      </c>
      <c r="G8134" s="144">
        <v>224.24664875909997</v>
      </c>
      <c r="H8134" t="str">
        <f>IF(VLOOKUP(A8134,'State Zip Codes'!$J$4:$K$19,2)="Y",IF(G8134&lt;='State Zip Codes'!$P$4,'State Zip Codes'!$P$3,IF(G8134&lt;='State Zip Codes'!$Q$4,'State Zip Codes'!$Q$3,IF(G8134&lt;='State Zip Codes'!$R$4,'State Zip Codes'!$R$3,IF(G8134&lt;='State Zip Codes'!$S$4,'State Zip Codes'!$S$3,IF(G8134&lt;='State Zip Codes'!$T$4,'State Zip Codes'!$T$3,"OUT OF TERRITORY"))))),'State Zip Codes'!$U$3)</f>
        <v>Zone 3</v>
      </c>
    </row>
    <row r="8135" spans="1:8" x14ac:dyDescent="0.25">
      <c r="A8135" t="s">
        <v>375</v>
      </c>
      <c r="B8135">
        <v>97639</v>
      </c>
      <c r="C8135" t="str">
        <f t="shared" si="127"/>
        <v>97639</v>
      </c>
      <c r="D8135" t="s">
        <v>361</v>
      </c>
      <c r="E8135" t="s">
        <v>5393</v>
      </c>
      <c r="F8135" t="s">
        <v>5550</v>
      </c>
      <c r="G8135" s="144">
        <v>224.33364072569998</v>
      </c>
      <c r="H8135" t="str">
        <f>IF(VLOOKUP(A8135,'State Zip Codes'!$J$4:$K$19,2)="Y",IF(G8135&lt;='State Zip Codes'!$P$4,'State Zip Codes'!$P$3,IF(G8135&lt;='State Zip Codes'!$Q$4,'State Zip Codes'!$Q$3,IF(G8135&lt;='State Zip Codes'!$R$4,'State Zip Codes'!$R$3,IF(G8135&lt;='State Zip Codes'!$S$4,'State Zip Codes'!$S$3,IF(G8135&lt;='State Zip Codes'!$T$4,'State Zip Codes'!$T$3,"OUT OF TERRITORY"))))),'State Zip Codes'!$U$3)</f>
        <v>Zone 3</v>
      </c>
    </row>
    <row r="8136" spans="1:8" x14ac:dyDescent="0.25">
      <c r="A8136" t="s">
        <v>375</v>
      </c>
      <c r="B8136">
        <v>97535</v>
      </c>
      <c r="C8136" t="str">
        <f t="shared" si="127"/>
        <v>97535</v>
      </c>
      <c r="D8136" t="s">
        <v>361</v>
      </c>
      <c r="E8136" t="s">
        <v>542</v>
      </c>
      <c r="F8136" t="s">
        <v>5552</v>
      </c>
      <c r="G8136" s="144">
        <v>224.78724169439997</v>
      </c>
      <c r="H8136" t="str">
        <f>IF(VLOOKUP(A8136,'State Zip Codes'!$J$4:$K$19,2)="Y",IF(G8136&lt;='State Zip Codes'!$P$4,'State Zip Codes'!$P$3,IF(G8136&lt;='State Zip Codes'!$Q$4,'State Zip Codes'!$Q$3,IF(G8136&lt;='State Zip Codes'!$R$4,'State Zip Codes'!$R$3,IF(G8136&lt;='State Zip Codes'!$S$4,'State Zip Codes'!$S$3,IF(G8136&lt;='State Zip Codes'!$T$4,'State Zip Codes'!$T$3,"OUT OF TERRITORY"))))),'State Zip Codes'!$U$3)</f>
        <v>Zone 3</v>
      </c>
    </row>
    <row r="8137" spans="1:8" x14ac:dyDescent="0.25">
      <c r="A8137" t="s">
        <v>375</v>
      </c>
      <c r="B8137">
        <v>97876</v>
      </c>
      <c r="C8137" t="str">
        <f t="shared" si="127"/>
        <v>97876</v>
      </c>
      <c r="D8137" t="s">
        <v>361</v>
      </c>
      <c r="E8137" t="s">
        <v>996</v>
      </c>
      <c r="F8137" t="s">
        <v>5553</v>
      </c>
      <c r="G8137" s="144">
        <v>225.32783462969999</v>
      </c>
      <c r="H8137" t="str">
        <f>IF(VLOOKUP(A8137,'State Zip Codes'!$J$4:$K$19,2)="Y",IF(G8137&lt;='State Zip Codes'!$P$4,'State Zip Codes'!$P$3,IF(G8137&lt;='State Zip Codes'!$Q$4,'State Zip Codes'!$Q$3,IF(G8137&lt;='State Zip Codes'!$R$4,'State Zip Codes'!$R$3,IF(G8137&lt;='State Zip Codes'!$S$4,'State Zip Codes'!$S$3,IF(G8137&lt;='State Zip Codes'!$T$4,'State Zip Codes'!$T$3,"OUT OF TERRITORY"))))),'State Zip Codes'!$U$3)</f>
        <v>Zone 3</v>
      </c>
    </row>
    <row r="8138" spans="1:8" x14ac:dyDescent="0.25">
      <c r="A8138" t="s">
        <v>375</v>
      </c>
      <c r="B8138">
        <v>97444</v>
      </c>
      <c r="C8138" t="str">
        <f t="shared" si="127"/>
        <v>97444</v>
      </c>
      <c r="D8138" t="s">
        <v>361</v>
      </c>
      <c r="E8138" t="s">
        <v>5496</v>
      </c>
      <c r="F8138" t="s">
        <v>5554</v>
      </c>
      <c r="G8138" s="144">
        <v>225.49560485099997</v>
      </c>
      <c r="H8138" t="str">
        <f>IF(VLOOKUP(A8138,'State Zip Codes'!$J$4:$K$19,2)="Y",IF(G8138&lt;='State Zip Codes'!$P$4,'State Zip Codes'!$P$3,IF(G8138&lt;='State Zip Codes'!$Q$4,'State Zip Codes'!$Q$3,IF(G8138&lt;='State Zip Codes'!$R$4,'State Zip Codes'!$R$3,IF(G8138&lt;='State Zip Codes'!$S$4,'State Zip Codes'!$S$3,IF(G8138&lt;='State Zip Codes'!$T$4,'State Zip Codes'!$T$3,"OUT OF TERRITORY"))))),'State Zip Codes'!$U$3)</f>
        <v>Zone 3</v>
      </c>
    </row>
    <row r="8139" spans="1:8" x14ac:dyDescent="0.25">
      <c r="A8139" t="s">
        <v>375</v>
      </c>
      <c r="B8139">
        <v>97501</v>
      </c>
      <c r="C8139" t="str">
        <f t="shared" si="127"/>
        <v>97501</v>
      </c>
      <c r="D8139" t="s">
        <v>361</v>
      </c>
      <c r="E8139" t="s">
        <v>542</v>
      </c>
      <c r="F8139" t="s">
        <v>3626</v>
      </c>
      <c r="G8139" s="144">
        <v>225.73172590319996</v>
      </c>
      <c r="H8139" t="str">
        <f>IF(VLOOKUP(A8139,'State Zip Codes'!$J$4:$K$19,2)="Y",IF(G8139&lt;='State Zip Codes'!$P$4,'State Zip Codes'!$P$3,IF(G8139&lt;='State Zip Codes'!$Q$4,'State Zip Codes'!$Q$3,IF(G8139&lt;='State Zip Codes'!$R$4,'State Zip Codes'!$R$3,IF(G8139&lt;='State Zip Codes'!$S$4,'State Zip Codes'!$S$3,IF(G8139&lt;='State Zip Codes'!$T$4,'State Zip Codes'!$T$3,"OUT OF TERRITORY"))))),'State Zip Codes'!$U$3)</f>
        <v>Zone 3</v>
      </c>
    </row>
    <row r="8140" spans="1:8" x14ac:dyDescent="0.25">
      <c r="A8140" t="s">
        <v>375</v>
      </c>
      <c r="B8140">
        <v>97621</v>
      </c>
      <c r="C8140" t="str">
        <f t="shared" si="127"/>
        <v>97621</v>
      </c>
      <c r="D8140" t="s">
        <v>361</v>
      </c>
      <c r="E8140" t="s">
        <v>5393</v>
      </c>
      <c r="F8140" t="s">
        <v>5555</v>
      </c>
      <c r="G8140" s="144">
        <v>226.32824224559999</v>
      </c>
      <c r="H8140" t="str">
        <f>IF(VLOOKUP(A8140,'State Zip Codes'!$J$4:$K$19,2)="Y",IF(G8140&lt;='State Zip Codes'!$P$4,'State Zip Codes'!$P$3,IF(G8140&lt;='State Zip Codes'!$Q$4,'State Zip Codes'!$Q$3,IF(G8140&lt;='State Zip Codes'!$R$4,'State Zip Codes'!$R$3,IF(G8140&lt;='State Zip Codes'!$S$4,'State Zip Codes'!$S$3,IF(G8140&lt;='State Zip Codes'!$T$4,'State Zip Codes'!$T$3,"OUT OF TERRITORY"))))),'State Zip Codes'!$U$3)</f>
        <v>Zone 3</v>
      </c>
    </row>
    <row r="8141" spans="1:8" x14ac:dyDescent="0.25">
      <c r="A8141" t="s">
        <v>375</v>
      </c>
      <c r="B8141">
        <v>97884</v>
      </c>
      <c r="C8141" t="str">
        <f t="shared" si="127"/>
        <v>97884</v>
      </c>
      <c r="D8141" t="s">
        <v>361</v>
      </c>
      <c r="E8141" t="s">
        <v>1015</v>
      </c>
      <c r="F8141" t="s">
        <v>5557</v>
      </c>
      <c r="G8141" s="144">
        <v>227.38457326859998</v>
      </c>
      <c r="H8141" t="str">
        <f>IF(VLOOKUP(A8141,'State Zip Codes'!$J$4:$K$19,2)="Y",IF(G8141&lt;='State Zip Codes'!$P$4,'State Zip Codes'!$P$3,IF(G8141&lt;='State Zip Codes'!$Q$4,'State Zip Codes'!$Q$3,IF(G8141&lt;='State Zip Codes'!$R$4,'State Zip Codes'!$R$3,IF(G8141&lt;='State Zip Codes'!$S$4,'State Zip Codes'!$S$3,IF(G8141&lt;='State Zip Codes'!$T$4,'State Zip Codes'!$T$3,"OUT OF TERRITORY"))))),'State Zip Codes'!$U$3)</f>
        <v>Zone 3</v>
      </c>
    </row>
    <row r="8142" spans="1:8" x14ac:dyDescent="0.25">
      <c r="A8142" t="s">
        <v>375</v>
      </c>
      <c r="B8142">
        <v>97623</v>
      </c>
      <c r="C8142" t="str">
        <f t="shared" si="127"/>
        <v>97623</v>
      </c>
      <c r="D8142" t="s">
        <v>361</v>
      </c>
      <c r="E8142" t="s">
        <v>5393</v>
      </c>
      <c r="F8142" t="s">
        <v>5558</v>
      </c>
      <c r="G8142" s="144">
        <v>227.54612977799997</v>
      </c>
      <c r="H8142" t="str">
        <f>IF(VLOOKUP(A8142,'State Zip Codes'!$J$4:$K$19,2)="Y",IF(G8142&lt;='State Zip Codes'!$P$4,'State Zip Codes'!$P$3,IF(G8142&lt;='State Zip Codes'!$Q$4,'State Zip Codes'!$Q$3,IF(G8142&lt;='State Zip Codes'!$R$4,'State Zip Codes'!$R$3,IF(G8142&lt;='State Zip Codes'!$S$4,'State Zip Codes'!$S$3,IF(G8142&lt;='State Zip Codes'!$T$4,'State Zip Codes'!$T$3,"OUT OF TERRITORY"))))),'State Zip Codes'!$U$3)</f>
        <v>Zone 3</v>
      </c>
    </row>
    <row r="8143" spans="1:8" x14ac:dyDescent="0.25">
      <c r="A8143" t="s">
        <v>375</v>
      </c>
      <c r="B8143">
        <v>97867</v>
      </c>
      <c r="C8143" t="str">
        <f t="shared" si="127"/>
        <v>97867</v>
      </c>
      <c r="D8143" t="s">
        <v>361</v>
      </c>
      <c r="E8143" t="s">
        <v>996</v>
      </c>
      <c r="F8143" t="s">
        <v>5560</v>
      </c>
      <c r="G8143" s="144">
        <v>229.3605336528</v>
      </c>
      <c r="H8143" t="str">
        <f>IF(VLOOKUP(A8143,'State Zip Codes'!$J$4:$K$19,2)="Y",IF(G8143&lt;='State Zip Codes'!$P$4,'State Zip Codes'!$P$3,IF(G8143&lt;='State Zip Codes'!$Q$4,'State Zip Codes'!$Q$3,IF(G8143&lt;='State Zip Codes'!$R$4,'State Zip Codes'!$R$3,IF(G8143&lt;='State Zip Codes'!$S$4,'State Zip Codes'!$S$3,IF(G8143&lt;='State Zip Codes'!$T$4,'State Zip Codes'!$T$3,"OUT OF TERRITORY"))))),'State Zip Codes'!$U$3)</f>
        <v>Zone 3</v>
      </c>
    </row>
    <row r="8144" spans="1:8" x14ac:dyDescent="0.25">
      <c r="A8144" t="s">
        <v>375</v>
      </c>
      <c r="B8144">
        <v>97520</v>
      </c>
      <c r="C8144" t="str">
        <f t="shared" si="127"/>
        <v>97520</v>
      </c>
      <c r="D8144" t="s">
        <v>361</v>
      </c>
      <c r="E8144" t="s">
        <v>542</v>
      </c>
      <c r="F8144" t="s">
        <v>2119</v>
      </c>
      <c r="G8144" s="144">
        <v>229.38538850040001</v>
      </c>
      <c r="H8144" t="str">
        <f>IF(VLOOKUP(A8144,'State Zip Codes'!$J$4:$K$19,2)="Y",IF(G8144&lt;='State Zip Codes'!$P$4,'State Zip Codes'!$P$3,IF(G8144&lt;='State Zip Codes'!$Q$4,'State Zip Codes'!$Q$3,IF(G8144&lt;='State Zip Codes'!$R$4,'State Zip Codes'!$R$3,IF(G8144&lt;='State Zip Codes'!$S$4,'State Zip Codes'!$S$3,IF(G8144&lt;='State Zip Codes'!$T$4,'State Zip Codes'!$T$3,"OUT OF TERRITORY"))))),'State Zip Codes'!$U$3)</f>
        <v>Zone 3</v>
      </c>
    </row>
    <row r="8145" spans="1:8" x14ac:dyDescent="0.25">
      <c r="A8145" t="s">
        <v>375</v>
      </c>
      <c r="B8145">
        <v>97540</v>
      </c>
      <c r="C8145" t="str">
        <f t="shared" si="127"/>
        <v>97540</v>
      </c>
      <c r="D8145" t="s">
        <v>361</v>
      </c>
      <c r="E8145" t="s">
        <v>542</v>
      </c>
      <c r="F8145" t="s">
        <v>5562</v>
      </c>
      <c r="G8145" s="144">
        <v>229.84520318099996</v>
      </c>
      <c r="H8145" t="str">
        <f>IF(VLOOKUP(A8145,'State Zip Codes'!$J$4:$K$19,2)="Y",IF(G8145&lt;='State Zip Codes'!$P$4,'State Zip Codes'!$P$3,IF(G8145&lt;='State Zip Codes'!$Q$4,'State Zip Codes'!$Q$3,IF(G8145&lt;='State Zip Codes'!$R$4,'State Zip Codes'!$R$3,IF(G8145&lt;='State Zip Codes'!$S$4,'State Zip Codes'!$S$3,IF(G8145&lt;='State Zip Codes'!$T$4,'State Zip Codes'!$T$3,"OUT OF TERRITORY"))))),'State Zip Codes'!$U$3)</f>
        <v>Zone 3</v>
      </c>
    </row>
    <row r="8146" spans="1:8" x14ac:dyDescent="0.25">
      <c r="A8146" t="s">
        <v>375</v>
      </c>
      <c r="B8146">
        <v>97827</v>
      </c>
      <c r="C8146" t="str">
        <f t="shared" si="127"/>
        <v>97827</v>
      </c>
      <c r="D8146" t="s">
        <v>361</v>
      </c>
      <c r="E8146" t="s">
        <v>996</v>
      </c>
      <c r="F8146" t="s">
        <v>1564</v>
      </c>
      <c r="G8146" s="144">
        <v>230.23045331879999</v>
      </c>
      <c r="H8146" t="str">
        <f>IF(VLOOKUP(A8146,'State Zip Codes'!$J$4:$K$19,2)="Y",IF(G8146&lt;='State Zip Codes'!$P$4,'State Zip Codes'!$P$3,IF(G8146&lt;='State Zip Codes'!$Q$4,'State Zip Codes'!$Q$3,IF(G8146&lt;='State Zip Codes'!$R$4,'State Zip Codes'!$R$3,IF(G8146&lt;='State Zip Codes'!$S$4,'State Zip Codes'!$S$3,IF(G8146&lt;='State Zip Codes'!$T$4,'State Zip Codes'!$T$3,"OUT OF TERRITORY"))))),'State Zip Codes'!$U$3)</f>
        <v>Zone 3</v>
      </c>
    </row>
    <row r="8147" spans="1:8" x14ac:dyDescent="0.25">
      <c r="A8147" t="s">
        <v>375</v>
      </c>
      <c r="B8147">
        <v>97904</v>
      </c>
      <c r="C8147" t="str">
        <f t="shared" si="127"/>
        <v>97904</v>
      </c>
      <c r="D8147" t="s">
        <v>361</v>
      </c>
      <c r="E8147" t="s">
        <v>5543</v>
      </c>
      <c r="F8147" t="s">
        <v>5564</v>
      </c>
      <c r="G8147" s="144">
        <v>231.15629639189999</v>
      </c>
      <c r="H8147" t="str">
        <f>IF(VLOOKUP(A8147,'State Zip Codes'!$J$4:$K$19,2)="Y",IF(G8147&lt;='State Zip Codes'!$P$4,'State Zip Codes'!$P$3,IF(G8147&lt;='State Zip Codes'!$Q$4,'State Zip Codes'!$Q$3,IF(G8147&lt;='State Zip Codes'!$R$4,'State Zip Codes'!$R$3,IF(G8147&lt;='State Zip Codes'!$S$4,'State Zip Codes'!$S$3,IF(G8147&lt;='State Zip Codes'!$T$4,'State Zip Codes'!$T$3,"OUT OF TERRITORY"))))),'State Zip Codes'!$U$3)</f>
        <v>Zone 3</v>
      </c>
    </row>
    <row r="8148" spans="1:8" x14ac:dyDescent="0.25">
      <c r="A8148" t="s">
        <v>375</v>
      </c>
      <c r="B8148">
        <v>97530</v>
      </c>
      <c r="C8148" t="str">
        <f t="shared" si="127"/>
        <v>97530</v>
      </c>
      <c r="D8148" t="s">
        <v>361</v>
      </c>
      <c r="E8148" t="s">
        <v>542</v>
      </c>
      <c r="F8148" t="s">
        <v>981</v>
      </c>
      <c r="G8148" s="144">
        <v>231.54776024159997</v>
      </c>
      <c r="H8148" t="str">
        <f>IF(VLOOKUP(A8148,'State Zip Codes'!$J$4:$K$19,2)="Y",IF(G8148&lt;='State Zip Codes'!$P$4,'State Zip Codes'!$P$3,IF(G8148&lt;='State Zip Codes'!$Q$4,'State Zip Codes'!$Q$3,IF(G8148&lt;='State Zip Codes'!$R$4,'State Zip Codes'!$R$3,IF(G8148&lt;='State Zip Codes'!$S$4,'State Zip Codes'!$S$3,IF(G8148&lt;='State Zip Codes'!$T$4,'State Zip Codes'!$T$3,"OUT OF TERRITORY"))))),'State Zip Codes'!$U$3)</f>
        <v>Zone 3</v>
      </c>
    </row>
    <row r="8149" spans="1:8" x14ac:dyDescent="0.25">
      <c r="A8149" t="s">
        <v>375</v>
      </c>
      <c r="B8149">
        <v>97833</v>
      </c>
      <c r="C8149" t="str">
        <f t="shared" si="127"/>
        <v>97833</v>
      </c>
      <c r="D8149" t="s">
        <v>361</v>
      </c>
      <c r="E8149" t="s">
        <v>1015</v>
      </c>
      <c r="F8149" t="s">
        <v>5566</v>
      </c>
      <c r="G8149" s="144">
        <v>232.72836550259998</v>
      </c>
      <c r="H8149" t="str">
        <f>IF(VLOOKUP(A8149,'State Zip Codes'!$J$4:$K$19,2)="Y",IF(G8149&lt;='State Zip Codes'!$P$4,'State Zip Codes'!$P$3,IF(G8149&lt;='State Zip Codes'!$Q$4,'State Zip Codes'!$Q$3,IF(G8149&lt;='State Zip Codes'!$R$4,'State Zip Codes'!$R$3,IF(G8149&lt;='State Zip Codes'!$S$4,'State Zip Codes'!$S$3,IF(G8149&lt;='State Zip Codes'!$T$4,'State Zip Codes'!$T$3,"OUT OF TERRITORY"))))),'State Zip Codes'!$U$3)</f>
        <v>Zone 3</v>
      </c>
    </row>
    <row r="8150" spans="1:8" x14ac:dyDescent="0.25">
      <c r="A8150" t="s">
        <v>375</v>
      </c>
      <c r="B8150">
        <v>97841</v>
      </c>
      <c r="C8150" t="str">
        <f t="shared" si="127"/>
        <v>97841</v>
      </c>
      <c r="D8150" t="s">
        <v>361</v>
      </c>
      <c r="E8150" t="s">
        <v>996</v>
      </c>
      <c r="F8150" t="s">
        <v>5567</v>
      </c>
      <c r="G8150" s="144">
        <v>233.71013198279999</v>
      </c>
      <c r="H8150" t="str">
        <f>IF(VLOOKUP(A8150,'State Zip Codes'!$J$4:$K$19,2)="Y",IF(G8150&lt;='State Zip Codes'!$P$4,'State Zip Codes'!$P$3,IF(G8150&lt;='State Zip Codes'!$Q$4,'State Zip Codes'!$Q$3,IF(G8150&lt;='State Zip Codes'!$R$4,'State Zip Codes'!$R$3,IF(G8150&lt;='State Zip Codes'!$S$4,'State Zip Codes'!$S$3,IF(G8150&lt;='State Zip Codes'!$T$4,'State Zip Codes'!$T$3,"OUT OF TERRITORY"))))),'State Zip Codes'!$U$3)</f>
        <v>Zone 3</v>
      </c>
    </row>
    <row r="8151" spans="1:8" x14ac:dyDescent="0.25">
      <c r="A8151" t="s">
        <v>375</v>
      </c>
      <c r="B8151">
        <v>97531</v>
      </c>
      <c r="C8151" t="str">
        <f t="shared" si="127"/>
        <v>97531</v>
      </c>
      <c r="D8151" t="s">
        <v>361</v>
      </c>
      <c r="E8151" t="s">
        <v>5502</v>
      </c>
      <c r="F8151" t="s">
        <v>5568</v>
      </c>
      <c r="G8151" s="144">
        <v>233.79091023749999</v>
      </c>
      <c r="H8151" t="str">
        <f>IF(VLOOKUP(A8151,'State Zip Codes'!$J$4:$K$19,2)="Y",IF(G8151&lt;='State Zip Codes'!$P$4,'State Zip Codes'!$P$3,IF(G8151&lt;='State Zip Codes'!$Q$4,'State Zip Codes'!$Q$3,IF(G8151&lt;='State Zip Codes'!$R$4,'State Zip Codes'!$R$3,IF(G8151&lt;='State Zip Codes'!$S$4,'State Zip Codes'!$S$3,IF(G8151&lt;='State Zip Codes'!$T$4,'State Zip Codes'!$T$3,"OUT OF TERRITORY"))))),'State Zip Codes'!$U$3)</f>
        <v>Zone 3</v>
      </c>
    </row>
    <row r="8152" spans="1:8" x14ac:dyDescent="0.25">
      <c r="A8152" t="s">
        <v>375</v>
      </c>
      <c r="B8152">
        <v>97544</v>
      </c>
      <c r="C8152" t="str">
        <f t="shared" si="127"/>
        <v>97544</v>
      </c>
      <c r="D8152" t="s">
        <v>361</v>
      </c>
      <c r="E8152" t="s">
        <v>5502</v>
      </c>
      <c r="F8152" t="s">
        <v>2699</v>
      </c>
      <c r="G8152" s="144">
        <v>233.80955137319998</v>
      </c>
      <c r="H8152" t="str">
        <f>IF(VLOOKUP(A8152,'State Zip Codes'!$J$4:$K$19,2)="Y",IF(G8152&lt;='State Zip Codes'!$P$4,'State Zip Codes'!$P$3,IF(G8152&lt;='State Zip Codes'!$Q$4,'State Zip Codes'!$Q$3,IF(G8152&lt;='State Zip Codes'!$R$4,'State Zip Codes'!$R$3,IF(G8152&lt;='State Zip Codes'!$S$4,'State Zip Codes'!$S$3,IF(G8152&lt;='State Zip Codes'!$T$4,'State Zip Codes'!$T$3,"OUT OF TERRITORY"))))),'State Zip Codes'!$U$3)</f>
        <v>Zone 3</v>
      </c>
    </row>
    <row r="8153" spans="1:8" x14ac:dyDescent="0.25">
      <c r="A8153" t="s">
        <v>375</v>
      </c>
      <c r="B8153">
        <v>97625</v>
      </c>
      <c r="C8153" t="str">
        <f t="shared" si="127"/>
        <v>97625</v>
      </c>
      <c r="D8153" t="s">
        <v>361</v>
      </c>
      <c r="E8153" t="s">
        <v>5393</v>
      </c>
      <c r="F8153" t="s">
        <v>5570</v>
      </c>
      <c r="G8153" s="144">
        <v>234.20722893479999</v>
      </c>
      <c r="H8153" t="str">
        <f>IF(VLOOKUP(A8153,'State Zip Codes'!$J$4:$K$19,2)="Y",IF(G8153&lt;='State Zip Codes'!$P$4,'State Zip Codes'!$P$3,IF(G8153&lt;='State Zip Codes'!$Q$4,'State Zip Codes'!$Q$3,IF(G8153&lt;='State Zip Codes'!$R$4,'State Zip Codes'!$R$3,IF(G8153&lt;='State Zip Codes'!$S$4,'State Zip Codes'!$S$3,IF(G8153&lt;='State Zip Codes'!$T$4,'State Zip Codes'!$T$3,"OUT OF TERRITORY"))))),'State Zip Codes'!$U$3)</f>
        <v>Zone 3</v>
      </c>
    </row>
    <row r="8154" spans="1:8" x14ac:dyDescent="0.25">
      <c r="A8154" t="s">
        <v>375</v>
      </c>
      <c r="B8154">
        <v>97824</v>
      </c>
      <c r="C8154" t="str">
        <f t="shared" si="127"/>
        <v>97824</v>
      </c>
      <c r="D8154" t="s">
        <v>361</v>
      </c>
      <c r="E8154" t="s">
        <v>996</v>
      </c>
      <c r="F8154" t="s">
        <v>5572</v>
      </c>
      <c r="G8154" s="144">
        <v>234.76024929389999</v>
      </c>
      <c r="H8154" t="str">
        <f>IF(VLOOKUP(A8154,'State Zip Codes'!$J$4:$K$19,2)="Y",IF(G8154&lt;='State Zip Codes'!$P$4,'State Zip Codes'!$P$3,IF(G8154&lt;='State Zip Codes'!$Q$4,'State Zip Codes'!$Q$3,IF(G8154&lt;='State Zip Codes'!$R$4,'State Zip Codes'!$R$3,IF(G8154&lt;='State Zip Codes'!$S$4,'State Zip Codes'!$S$3,IF(G8154&lt;='State Zip Codes'!$T$4,'State Zip Codes'!$T$3,"OUT OF TERRITORY"))))),'State Zip Codes'!$U$3)</f>
        <v>Zone 3</v>
      </c>
    </row>
    <row r="8155" spans="1:8" x14ac:dyDescent="0.25">
      <c r="A8155" t="s">
        <v>375</v>
      </c>
      <c r="B8155">
        <v>97415</v>
      </c>
      <c r="C8155" t="str">
        <f t="shared" si="127"/>
        <v>97415</v>
      </c>
      <c r="D8155" t="s">
        <v>361</v>
      </c>
      <c r="E8155" t="s">
        <v>5496</v>
      </c>
      <c r="F8155" t="s">
        <v>5576</v>
      </c>
      <c r="G8155" s="144">
        <v>236.52494347349997</v>
      </c>
      <c r="H8155" t="str">
        <f>IF(VLOOKUP(A8155,'State Zip Codes'!$J$4:$K$19,2)="Y",IF(G8155&lt;='State Zip Codes'!$P$4,'State Zip Codes'!$P$3,IF(G8155&lt;='State Zip Codes'!$Q$4,'State Zip Codes'!$Q$3,IF(G8155&lt;='State Zip Codes'!$R$4,'State Zip Codes'!$R$3,IF(G8155&lt;='State Zip Codes'!$S$4,'State Zip Codes'!$S$3,IF(G8155&lt;='State Zip Codes'!$T$4,'State Zip Codes'!$T$3,"OUT OF TERRITORY"))))),'State Zip Codes'!$U$3)</f>
        <v>Zone 3</v>
      </c>
    </row>
    <row r="8156" spans="1:8" x14ac:dyDescent="0.25">
      <c r="A8156" t="s">
        <v>375</v>
      </c>
      <c r="B8156">
        <v>97720</v>
      </c>
      <c r="C8156" t="str">
        <f t="shared" si="127"/>
        <v>97720</v>
      </c>
      <c r="D8156" t="s">
        <v>361</v>
      </c>
      <c r="E8156" t="s">
        <v>5543</v>
      </c>
      <c r="F8156" t="s">
        <v>5578</v>
      </c>
      <c r="G8156" s="144">
        <v>236.82941535659998</v>
      </c>
      <c r="H8156" t="str">
        <f>IF(VLOOKUP(A8156,'State Zip Codes'!$J$4:$K$19,2)="Y",IF(G8156&lt;='State Zip Codes'!$P$4,'State Zip Codes'!$P$3,IF(G8156&lt;='State Zip Codes'!$Q$4,'State Zip Codes'!$Q$3,IF(G8156&lt;='State Zip Codes'!$R$4,'State Zip Codes'!$R$3,IF(G8156&lt;='State Zip Codes'!$S$4,'State Zip Codes'!$S$3,IF(G8156&lt;='State Zip Codes'!$T$4,'State Zip Codes'!$T$3,"OUT OF TERRITORY"))))),'State Zip Codes'!$U$3)</f>
        <v>Zone 3</v>
      </c>
    </row>
    <row r="8157" spans="1:8" x14ac:dyDescent="0.25">
      <c r="A8157" t="s">
        <v>375</v>
      </c>
      <c r="B8157">
        <v>97603</v>
      </c>
      <c r="C8157" t="str">
        <f t="shared" si="127"/>
        <v>97603</v>
      </c>
      <c r="D8157" t="s">
        <v>361</v>
      </c>
      <c r="E8157" t="s">
        <v>5393</v>
      </c>
      <c r="F8157" t="s">
        <v>5548</v>
      </c>
      <c r="G8157" s="144">
        <v>239.2527629976</v>
      </c>
      <c r="H8157" t="str">
        <f>IF(VLOOKUP(A8157,'State Zip Codes'!$J$4:$K$19,2)="Y",IF(G8157&lt;='State Zip Codes'!$P$4,'State Zip Codes'!$P$3,IF(G8157&lt;='State Zip Codes'!$Q$4,'State Zip Codes'!$Q$3,IF(G8157&lt;='State Zip Codes'!$R$4,'State Zip Codes'!$R$3,IF(G8157&lt;='State Zip Codes'!$S$4,'State Zip Codes'!$S$3,IF(G8157&lt;='State Zip Codes'!$T$4,'State Zip Codes'!$T$3,"OUT OF TERRITORY"))))),'State Zip Codes'!$U$3)</f>
        <v>Zone 3</v>
      </c>
    </row>
    <row r="8158" spans="1:8" x14ac:dyDescent="0.25">
      <c r="A8158" t="s">
        <v>375</v>
      </c>
      <c r="B8158">
        <v>97523</v>
      </c>
      <c r="C8158" t="str">
        <f t="shared" si="127"/>
        <v>97523</v>
      </c>
      <c r="D8158" t="s">
        <v>361</v>
      </c>
      <c r="E8158" t="s">
        <v>5502</v>
      </c>
      <c r="F8158" t="s">
        <v>5582</v>
      </c>
      <c r="G8158" s="144">
        <v>239.74985994959997</v>
      </c>
      <c r="H8158" t="str">
        <f>IF(VLOOKUP(A8158,'State Zip Codes'!$J$4:$K$19,2)="Y",IF(G8158&lt;='State Zip Codes'!$P$4,'State Zip Codes'!$P$3,IF(G8158&lt;='State Zip Codes'!$Q$4,'State Zip Codes'!$Q$3,IF(G8158&lt;='State Zip Codes'!$R$4,'State Zip Codes'!$R$3,IF(G8158&lt;='State Zip Codes'!$S$4,'State Zip Codes'!$S$3,IF(G8158&lt;='State Zip Codes'!$T$4,'State Zip Codes'!$T$3,"OUT OF TERRITORY"))))),'State Zip Codes'!$U$3)</f>
        <v>Zone 3</v>
      </c>
    </row>
    <row r="8159" spans="1:8" x14ac:dyDescent="0.25">
      <c r="A8159" t="s">
        <v>375</v>
      </c>
      <c r="B8159">
        <v>97837</v>
      </c>
      <c r="C8159" t="str">
        <f t="shared" si="127"/>
        <v>97837</v>
      </c>
      <c r="D8159" t="s">
        <v>361</v>
      </c>
      <c r="E8159" t="s">
        <v>1015</v>
      </c>
      <c r="F8159" t="s">
        <v>5586</v>
      </c>
      <c r="G8159" s="144">
        <v>241.15415883899999</v>
      </c>
      <c r="H8159" t="str">
        <f>IF(VLOOKUP(A8159,'State Zip Codes'!$J$4:$K$19,2)="Y",IF(G8159&lt;='State Zip Codes'!$P$4,'State Zip Codes'!$P$3,IF(G8159&lt;='State Zip Codes'!$Q$4,'State Zip Codes'!$Q$3,IF(G8159&lt;='State Zip Codes'!$R$4,'State Zip Codes'!$R$3,IF(G8159&lt;='State Zip Codes'!$S$4,'State Zip Codes'!$S$3,IF(G8159&lt;='State Zip Codes'!$T$4,'State Zip Codes'!$T$3,"OUT OF TERRITORY"))))),'State Zip Codes'!$U$3)</f>
        <v>Zone 4</v>
      </c>
    </row>
    <row r="8160" spans="1:8" x14ac:dyDescent="0.25">
      <c r="A8160" t="s">
        <v>375</v>
      </c>
      <c r="B8160">
        <v>97637</v>
      </c>
      <c r="C8160" t="str">
        <f t="shared" si="127"/>
        <v>97637</v>
      </c>
      <c r="D8160" t="s">
        <v>361</v>
      </c>
      <c r="E8160" t="s">
        <v>512</v>
      </c>
      <c r="F8160" t="s">
        <v>5588</v>
      </c>
      <c r="G8160" s="144">
        <v>242.35340523569997</v>
      </c>
      <c r="H8160" t="str">
        <f>IF(VLOOKUP(A8160,'State Zip Codes'!$J$4:$K$19,2)="Y",IF(G8160&lt;='State Zip Codes'!$P$4,'State Zip Codes'!$P$3,IF(G8160&lt;='State Zip Codes'!$Q$4,'State Zip Codes'!$Q$3,IF(G8160&lt;='State Zip Codes'!$R$4,'State Zip Codes'!$R$3,IF(G8160&lt;='State Zip Codes'!$S$4,'State Zip Codes'!$S$3,IF(G8160&lt;='State Zip Codes'!$T$4,'State Zip Codes'!$T$3,"OUT OF TERRITORY"))))),'State Zip Codes'!$U$3)</f>
        <v>Zone 4</v>
      </c>
    </row>
    <row r="8161" spans="1:8" x14ac:dyDescent="0.25">
      <c r="A8161" t="s">
        <v>375</v>
      </c>
      <c r="B8161">
        <v>97814</v>
      </c>
      <c r="C8161" t="str">
        <f t="shared" si="127"/>
        <v>97814</v>
      </c>
      <c r="D8161" t="s">
        <v>361</v>
      </c>
      <c r="E8161" t="s">
        <v>1015</v>
      </c>
      <c r="F8161" t="s">
        <v>5591</v>
      </c>
      <c r="G8161" s="144">
        <v>244.49713584119999</v>
      </c>
      <c r="H8161" t="str">
        <f>IF(VLOOKUP(A8161,'State Zip Codes'!$J$4:$K$19,2)="Y",IF(G8161&lt;='State Zip Codes'!$P$4,'State Zip Codes'!$P$3,IF(G8161&lt;='State Zip Codes'!$Q$4,'State Zip Codes'!$Q$3,IF(G8161&lt;='State Zip Codes'!$R$4,'State Zip Codes'!$R$3,IF(G8161&lt;='State Zip Codes'!$S$4,'State Zip Codes'!$S$3,IF(G8161&lt;='State Zip Codes'!$T$4,'State Zip Codes'!$T$3,"OUT OF TERRITORY"))))),'State Zip Codes'!$U$3)</f>
        <v>Zone 4</v>
      </c>
    </row>
    <row r="8162" spans="1:8" x14ac:dyDescent="0.25">
      <c r="A8162" t="s">
        <v>375</v>
      </c>
      <c r="B8162">
        <v>97534</v>
      </c>
      <c r="C8162" t="str">
        <f t="shared" si="127"/>
        <v>97534</v>
      </c>
      <c r="D8162" t="s">
        <v>361</v>
      </c>
      <c r="E8162" t="s">
        <v>5502</v>
      </c>
      <c r="F8162" t="s">
        <v>1041</v>
      </c>
      <c r="G8162" s="144">
        <v>244.71461575769999</v>
      </c>
      <c r="H8162" t="str">
        <f>IF(VLOOKUP(A8162,'State Zip Codes'!$J$4:$K$19,2)="Y",IF(G8162&lt;='State Zip Codes'!$P$4,'State Zip Codes'!$P$3,IF(G8162&lt;='State Zip Codes'!$Q$4,'State Zip Codes'!$Q$3,IF(G8162&lt;='State Zip Codes'!$R$4,'State Zip Codes'!$R$3,IF(G8162&lt;='State Zip Codes'!$S$4,'State Zip Codes'!$S$3,IF(G8162&lt;='State Zip Codes'!$T$4,'State Zip Codes'!$T$3,"OUT OF TERRITORY"))))),'State Zip Codes'!$U$3)</f>
        <v>Zone 4</v>
      </c>
    </row>
    <row r="8163" spans="1:8" x14ac:dyDescent="0.25">
      <c r="A8163" t="s">
        <v>375</v>
      </c>
      <c r="B8163">
        <v>97883</v>
      </c>
      <c r="C8163" t="str">
        <f t="shared" si="127"/>
        <v>97883</v>
      </c>
      <c r="D8163" t="s">
        <v>361</v>
      </c>
      <c r="E8163" t="s">
        <v>996</v>
      </c>
      <c r="F8163" t="s">
        <v>996</v>
      </c>
      <c r="G8163" s="144">
        <v>244.96316423369998</v>
      </c>
      <c r="H8163" t="str">
        <f>IF(VLOOKUP(A8163,'State Zip Codes'!$J$4:$K$19,2)="Y",IF(G8163&lt;='State Zip Codes'!$P$4,'State Zip Codes'!$P$3,IF(G8163&lt;='State Zip Codes'!$Q$4,'State Zip Codes'!$Q$3,IF(G8163&lt;='State Zip Codes'!$R$4,'State Zip Codes'!$R$3,IF(G8163&lt;='State Zip Codes'!$S$4,'State Zip Codes'!$S$3,IF(G8163&lt;='State Zip Codes'!$T$4,'State Zip Codes'!$T$3,"OUT OF TERRITORY"))))),'State Zip Codes'!$U$3)</f>
        <v>Zone 4</v>
      </c>
    </row>
    <row r="8164" spans="1:8" x14ac:dyDescent="0.25">
      <c r="A8164" t="s">
        <v>375</v>
      </c>
      <c r="B8164">
        <v>97633</v>
      </c>
      <c r="C8164" t="str">
        <f t="shared" si="127"/>
        <v>97633</v>
      </c>
      <c r="D8164" t="s">
        <v>361</v>
      </c>
      <c r="E8164" t="s">
        <v>5393</v>
      </c>
      <c r="F8164" t="s">
        <v>5595</v>
      </c>
      <c r="G8164" s="144">
        <v>246.31153971599997</v>
      </c>
      <c r="H8164" t="str">
        <f>IF(VLOOKUP(A8164,'State Zip Codes'!$J$4:$K$19,2)="Y",IF(G8164&lt;='State Zip Codes'!$P$4,'State Zip Codes'!$P$3,IF(G8164&lt;='State Zip Codes'!$Q$4,'State Zip Codes'!$Q$3,IF(G8164&lt;='State Zip Codes'!$R$4,'State Zip Codes'!$R$3,IF(G8164&lt;='State Zip Codes'!$S$4,'State Zip Codes'!$S$3,IF(G8164&lt;='State Zip Codes'!$T$4,'State Zip Codes'!$T$3,"OUT OF TERRITORY"))))),'State Zip Codes'!$U$3)</f>
        <v>Zone 4</v>
      </c>
    </row>
    <row r="8165" spans="1:8" x14ac:dyDescent="0.25">
      <c r="A8165" t="s">
        <v>375</v>
      </c>
      <c r="B8165">
        <v>97885</v>
      </c>
      <c r="C8165" t="str">
        <f t="shared" si="127"/>
        <v>97885</v>
      </c>
      <c r="D8165" t="s">
        <v>361</v>
      </c>
      <c r="E8165" t="s">
        <v>5596</v>
      </c>
      <c r="F8165" t="s">
        <v>5596</v>
      </c>
      <c r="G8165" s="144">
        <v>248.21293555739996</v>
      </c>
      <c r="H8165" t="str">
        <f>IF(VLOOKUP(A8165,'State Zip Codes'!$J$4:$K$19,2)="Y",IF(G8165&lt;='State Zip Codes'!$P$4,'State Zip Codes'!$P$3,IF(G8165&lt;='State Zip Codes'!$Q$4,'State Zip Codes'!$Q$3,IF(G8165&lt;='State Zip Codes'!$R$4,'State Zip Codes'!$R$3,IF(G8165&lt;='State Zip Codes'!$S$4,'State Zip Codes'!$S$3,IF(G8165&lt;='State Zip Codes'!$T$4,'State Zip Codes'!$T$3,"OUT OF TERRITORY"))))),'State Zip Codes'!$U$3)</f>
        <v>Zone 4</v>
      </c>
    </row>
    <row r="8166" spans="1:8" x14ac:dyDescent="0.25">
      <c r="A8166" t="s">
        <v>375</v>
      </c>
      <c r="B8166">
        <v>97828</v>
      </c>
      <c r="C8166" t="str">
        <f t="shared" si="127"/>
        <v>97828</v>
      </c>
      <c r="D8166" t="s">
        <v>361</v>
      </c>
      <c r="E8166" t="s">
        <v>5596</v>
      </c>
      <c r="F8166" t="s">
        <v>5598</v>
      </c>
      <c r="G8166" s="144">
        <v>248.69139137369999</v>
      </c>
      <c r="H8166" t="str">
        <f>IF(VLOOKUP(A8166,'State Zip Codes'!$J$4:$K$19,2)="Y",IF(G8166&lt;='State Zip Codes'!$P$4,'State Zip Codes'!$P$3,IF(G8166&lt;='State Zip Codes'!$Q$4,'State Zip Codes'!$Q$3,IF(G8166&lt;='State Zip Codes'!$R$4,'State Zip Codes'!$R$3,IF(G8166&lt;='State Zip Codes'!$S$4,'State Zip Codes'!$S$3,IF(G8166&lt;='State Zip Codes'!$T$4,'State Zip Codes'!$T$3,"OUT OF TERRITORY"))))),'State Zip Codes'!$U$3)</f>
        <v>Zone 4</v>
      </c>
    </row>
    <row r="8167" spans="1:8" x14ac:dyDescent="0.25">
      <c r="A8167" t="s">
        <v>375</v>
      </c>
      <c r="B8167">
        <v>97632</v>
      </c>
      <c r="C8167" t="str">
        <f t="shared" si="127"/>
        <v>97632</v>
      </c>
      <c r="D8167" t="s">
        <v>361</v>
      </c>
      <c r="E8167" t="s">
        <v>5393</v>
      </c>
      <c r="F8167" t="s">
        <v>5599</v>
      </c>
      <c r="G8167" s="144">
        <v>248.91508500209997</v>
      </c>
      <c r="H8167" t="str">
        <f>IF(VLOOKUP(A8167,'State Zip Codes'!$J$4:$K$19,2)="Y",IF(G8167&lt;='State Zip Codes'!$P$4,'State Zip Codes'!$P$3,IF(G8167&lt;='State Zip Codes'!$Q$4,'State Zip Codes'!$Q$3,IF(G8167&lt;='State Zip Codes'!$R$4,'State Zip Codes'!$R$3,IF(G8167&lt;='State Zip Codes'!$S$4,'State Zip Codes'!$S$3,IF(G8167&lt;='State Zip Codes'!$T$4,'State Zip Codes'!$T$3,"OUT OF TERRITORY"))))),'State Zip Codes'!$U$3)</f>
        <v>Zone 4</v>
      </c>
    </row>
    <row r="8168" spans="1:8" x14ac:dyDescent="0.25">
      <c r="A8168" t="s">
        <v>375</v>
      </c>
      <c r="B8168">
        <v>97630</v>
      </c>
      <c r="C8168" t="str">
        <f t="shared" si="127"/>
        <v>97630</v>
      </c>
      <c r="D8168" t="s">
        <v>361</v>
      </c>
      <c r="E8168" t="s">
        <v>512</v>
      </c>
      <c r="F8168" t="s">
        <v>4739</v>
      </c>
      <c r="G8168" s="144">
        <v>250.31317017959998</v>
      </c>
      <c r="H8168" t="str">
        <f>IF(VLOOKUP(A8168,'State Zip Codes'!$J$4:$K$19,2)="Y",IF(G8168&lt;='State Zip Codes'!$P$4,'State Zip Codes'!$P$3,IF(G8168&lt;='State Zip Codes'!$Q$4,'State Zip Codes'!$Q$3,IF(G8168&lt;='State Zip Codes'!$R$4,'State Zip Codes'!$R$3,IF(G8168&lt;='State Zip Codes'!$S$4,'State Zip Codes'!$S$3,IF(G8168&lt;='State Zip Codes'!$T$4,'State Zip Codes'!$T$3,"OUT OF TERRITORY"))))),'State Zip Codes'!$U$3)</f>
        <v>Zone 4</v>
      </c>
    </row>
    <row r="8169" spans="1:8" x14ac:dyDescent="0.25">
      <c r="A8169" t="s">
        <v>375</v>
      </c>
      <c r="B8169">
        <v>97819</v>
      </c>
      <c r="C8169" t="str">
        <f t="shared" si="127"/>
        <v>97819</v>
      </c>
      <c r="D8169" t="s">
        <v>361</v>
      </c>
      <c r="E8169" t="s">
        <v>1015</v>
      </c>
      <c r="F8169" t="s">
        <v>2221</v>
      </c>
      <c r="G8169" s="144">
        <v>251.87902557839999</v>
      </c>
      <c r="H8169" t="str">
        <f>IF(VLOOKUP(A8169,'State Zip Codes'!$J$4:$K$19,2)="Y",IF(G8169&lt;='State Zip Codes'!$P$4,'State Zip Codes'!$P$3,IF(G8169&lt;='State Zip Codes'!$Q$4,'State Zip Codes'!$Q$3,IF(G8169&lt;='State Zip Codes'!$R$4,'State Zip Codes'!$R$3,IF(G8169&lt;='State Zip Codes'!$S$4,'State Zip Codes'!$S$3,IF(G8169&lt;='State Zip Codes'!$T$4,'State Zip Codes'!$T$3,"OUT OF TERRITORY"))))),'State Zip Codes'!$U$3)</f>
        <v>Zone 4</v>
      </c>
    </row>
    <row r="8170" spans="1:8" x14ac:dyDescent="0.25">
      <c r="A8170" t="s">
        <v>375</v>
      </c>
      <c r="B8170">
        <v>97908</v>
      </c>
      <c r="C8170" t="str">
        <f t="shared" si="127"/>
        <v>97908</v>
      </c>
      <c r="D8170" t="s">
        <v>361</v>
      </c>
      <c r="E8170" t="s">
        <v>5600</v>
      </c>
      <c r="F8170" t="s">
        <v>5601</v>
      </c>
      <c r="G8170" s="144">
        <v>251.88523929029998</v>
      </c>
      <c r="H8170" t="str">
        <f>IF(VLOOKUP(A8170,'State Zip Codes'!$J$4:$K$19,2)="Y",IF(G8170&lt;='State Zip Codes'!$P$4,'State Zip Codes'!$P$3,IF(G8170&lt;='State Zip Codes'!$Q$4,'State Zip Codes'!$Q$3,IF(G8170&lt;='State Zip Codes'!$R$4,'State Zip Codes'!$R$3,IF(G8170&lt;='State Zip Codes'!$S$4,'State Zip Codes'!$S$3,IF(G8170&lt;='State Zip Codes'!$T$4,'State Zip Codes'!$T$3,"OUT OF TERRITORY"))))),'State Zip Codes'!$U$3)</f>
        <v>Zone 4</v>
      </c>
    </row>
    <row r="8171" spans="1:8" x14ac:dyDescent="0.25">
      <c r="A8171" t="s">
        <v>375</v>
      </c>
      <c r="B8171">
        <v>97857</v>
      </c>
      <c r="C8171" t="str">
        <f t="shared" si="127"/>
        <v>97857</v>
      </c>
      <c r="D8171" t="s">
        <v>361</v>
      </c>
      <c r="E8171" t="s">
        <v>5596</v>
      </c>
      <c r="F8171" t="s">
        <v>5605</v>
      </c>
      <c r="G8171" s="144">
        <v>253.91090936969999</v>
      </c>
      <c r="H8171" t="str">
        <f>IF(VLOOKUP(A8171,'State Zip Codes'!$J$4:$K$19,2)="Y",IF(G8171&lt;='State Zip Codes'!$P$4,'State Zip Codes'!$P$3,IF(G8171&lt;='State Zip Codes'!$Q$4,'State Zip Codes'!$Q$3,IF(G8171&lt;='State Zip Codes'!$R$4,'State Zip Codes'!$R$3,IF(G8171&lt;='State Zip Codes'!$S$4,'State Zip Codes'!$S$3,IF(G8171&lt;='State Zip Codes'!$T$4,'State Zip Codes'!$T$3,"OUT OF TERRITORY"))))),'State Zip Codes'!$U$3)</f>
        <v>Zone 4</v>
      </c>
    </row>
    <row r="8172" spans="1:8" x14ac:dyDescent="0.25">
      <c r="A8172" t="s">
        <v>375</v>
      </c>
      <c r="B8172">
        <v>97911</v>
      </c>
      <c r="C8172" t="str">
        <f t="shared" si="127"/>
        <v>97911</v>
      </c>
      <c r="D8172" t="s">
        <v>361</v>
      </c>
      <c r="E8172" t="s">
        <v>5600</v>
      </c>
      <c r="F8172" t="s">
        <v>5606</v>
      </c>
      <c r="G8172" s="144">
        <v>256.7132934366</v>
      </c>
      <c r="H8172" t="str">
        <f>IF(VLOOKUP(A8172,'State Zip Codes'!$J$4:$K$19,2)="Y",IF(G8172&lt;='State Zip Codes'!$P$4,'State Zip Codes'!$P$3,IF(G8172&lt;='State Zip Codes'!$Q$4,'State Zip Codes'!$Q$3,IF(G8172&lt;='State Zip Codes'!$R$4,'State Zip Codes'!$R$3,IF(G8172&lt;='State Zip Codes'!$S$4,'State Zip Codes'!$S$3,IF(G8172&lt;='State Zip Codes'!$T$4,'State Zip Codes'!$T$3,"OUT OF TERRITORY"))))),'State Zip Codes'!$U$3)</f>
        <v>Zone 4</v>
      </c>
    </row>
    <row r="8173" spans="1:8" x14ac:dyDescent="0.25">
      <c r="A8173" t="s">
        <v>375</v>
      </c>
      <c r="B8173">
        <v>97736</v>
      </c>
      <c r="C8173" t="str">
        <f t="shared" si="127"/>
        <v>97736</v>
      </c>
      <c r="D8173" t="s">
        <v>361</v>
      </c>
      <c r="E8173" t="s">
        <v>5543</v>
      </c>
      <c r="F8173" t="s">
        <v>5609</v>
      </c>
      <c r="G8173" s="144">
        <v>261.74640007559998</v>
      </c>
      <c r="H8173" t="str">
        <f>IF(VLOOKUP(A8173,'State Zip Codes'!$J$4:$K$19,2)="Y",IF(G8173&lt;='State Zip Codes'!$P$4,'State Zip Codes'!$P$3,IF(G8173&lt;='State Zip Codes'!$Q$4,'State Zip Codes'!$Q$3,IF(G8173&lt;='State Zip Codes'!$R$4,'State Zip Codes'!$R$3,IF(G8173&lt;='State Zip Codes'!$S$4,'State Zip Codes'!$S$3,IF(G8173&lt;='State Zip Codes'!$T$4,'State Zip Codes'!$T$3,"OUT OF TERRITORY"))))),'State Zip Codes'!$U$3)</f>
        <v>Zone 4</v>
      </c>
    </row>
    <row r="8174" spans="1:8" x14ac:dyDescent="0.25">
      <c r="A8174" t="s">
        <v>375</v>
      </c>
      <c r="B8174">
        <v>97903</v>
      </c>
      <c r="C8174" t="str">
        <f t="shared" si="127"/>
        <v>97903</v>
      </c>
      <c r="D8174" t="s">
        <v>361</v>
      </c>
      <c r="E8174" t="s">
        <v>5600</v>
      </c>
      <c r="F8174" t="s">
        <v>5610</v>
      </c>
      <c r="G8174" s="144">
        <v>264.30644937839998</v>
      </c>
      <c r="H8174" t="str">
        <f>IF(VLOOKUP(A8174,'State Zip Codes'!$J$4:$K$19,2)="Y",IF(G8174&lt;='State Zip Codes'!$P$4,'State Zip Codes'!$P$3,IF(G8174&lt;='State Zip Codes'!$Q$4,'State Zip Codes'!$Q$3,IF(G8174&lt;='State Zip Codes'!$R$4,'State Zip Codes'!$R$3,IF(G8174&lt;='State Zip Codes'!$S$4,'State Zip Codes'!$S$3,IF(G8174&lt;='State Zip Codes'!$T$4,'State Zip Codes'!$T$3,"OUT OF TERRITORY"))))),'State Zip Codes'!$U$3)</f>
        <v>Zone 4</v>
      </c>
    </row>
    <row r="8175" spans="1:8" x14ac:dyDescent="0.25">
      <c r="A8175" t="s">
        <v>375</v>
      </c>
      <c r="B8175">
        <v>97635</v>
      </c>
      <c r="C8175" t="str">
        <f t="shared" si="127"/>
        <v>97635</v>
      </c>
      <c r="D8175" t="s">
        <v>361</v>
      </c>
      <c r="E8175" t="s">
        <v>512</v>
      </c>
      <c r="F8175" t="s">
        <v>5615</v>
      </c>
      <c r="G8175" s="144">
        <v>268.02224909459994</v>
      </c>
      <c r="H8175" t="str">
        <f>IF(VLOOKUP(A8175,'State Zip Codes'!$J$4:$K$19,2)="Y",IF(G8175&lt;='State Zip Codes'!$P$4,'State Zip Codes'!$P$3,IF(G8175&lt;='State Zip Codes'!$Q$4,'State Zip Codes'!$Q$3,IF(G8175&lt;='State Zip Codes'!$R$4,'State Zip Codes'!$R$3,IF(G8175&lt;='State Zip Codes'!$S$4,'State Zip Codes'!$S$3,IF(G8175&lt;='State Zip Codes'!$T$4,'State Zip Codes'!$T$3,"OUT OF TERRITORY"))))),'State Zip Codes'!$U$3)</f>
        <v>Zone 4</v>
      </c>
    </row>
    <row r="8176" spans="1:8" x14ac:dyDescent="0.25">
      <c r="A8176" t="s">
        <v>375</v>
      </c>
      <c r="B8176">
        <v>97907</v>
      </c>
      <c r="C8176" t="str">
        <f t="shared" si="127"/>
        <v>97907</v>
      </c>
      <c r="D8176" t="s">
        <v>361</v>
      </c>
      <c r="E8176" t="s">
        <v>1015</v>
      </c>
      <c r="F8176" t="s">
        <v>2700</v>
      </c>
      <c r="G8176" s="144">
        <v>268.58769687749998</v>
      </c>
      <c r="H8176" t="str">
        <f>IF(VLOOKUP(A8176,'State Zip Codes'!$J$4:$K$19,2)="Y",IF(G8176&lt;='State Zip Codes'!$P$4,'State Zip Codes'!$P$3,IF(G8176&lt;='State Zip Codes'!$Q$4,'State Zip Codes'!$Q$3,IF(G8176&lt;='State Zip Codes'!$R$4,'State Zip Codes'!$R$3,IF(G8176&lt;='State Zip Codes'!$S$4,'State Zip Codes'!$S$3,IF(G8176&lt;='State Zip Codes'!$T$4,'State Zip Codes'!$T$3,"OUT OF TERRITORY"))))),'State Zip Codes'!$U$3)</f>
        <v>Zone 4</v>
      </c>
    </row>
    <row r="8177" spans="1:8" x14ac:dyDescent="0.25">
      <c r="A8177" t="s">
        <v>375</v>
      </c>
      <c r="B8177">
        <v>97870</v>
      </c>
      <c r="C8177" t="str">
        <f t="shared" si="127"/>
        <v>97870</v>
      </c>
      <c r="D8177" t="s">
        <v>361</v>
      </c>
      <c r="E8177" t="s">
        <v>1015</v>
      </c>
      <c r="F8177" t="s">
        <v>2205</v>
      </c>
      <c r="G8177" s="144">
        <v>269.13450352469999</v>
      </c>
      <c r="H8177" t="str">
        <f>IF(VLOOKUP(A8177,'State Zip Codes'!$J$4:$K$19,2)="Y",IF(G8177&lt;='State Zip Codes'!$P$4,'State Zip Codes'!$P$3,IF(G8177&lt;='State Zip Codes'!$Q$4,'State Zip Codes'!$Q$3,IF(G8177&lt;='State Zip Codes'!$R$4,'State Zip Codes'!$R$3,IF(G8177&lt;='State Zip Codes'!$S$4,'State Zip Codes'!$S$3,IF(G8177&lt;='State Zip Codes'!$T$4,'State Zip Codes'!$T$3,"OUT OF TERRITORY"))))),'State Zip Codes'!$U$3)</f>
        <v>Zone 4</v>
      </c>
    </row>
    <row r="8178" spans="1:8" x14ac:dyDescent="0.25">
      <c r="A8178" t="s">
        <v>375</v>
      </c>
      <c r="B8178">
        <v>97909</v>
      </c>
      <c r="C8178" t="str">
        <f t="shared" si="127"/>
        <v>97909</v>
      </c>
      <c r="D8178" t="s">
        <v>361</v>
      </c>
      <c r="E8178" t="s">
        <v>5600</v>
      </c>
      <c r="F8178" t="s">
        <v>5618</v>
      </c>
      <c r="G8178" s="144">
        <v>272.16058121999998</v>
      </c>
      <c r="H8178" t="str">
        <f>IF(VLOOKUP(A8178,'State Zip Codes'!$J$4:$K$19,2)="Y",IF(G8178&lt;='State Zip Codes'!$P$4,'State Zip Codes'!$P$3,IF(G8178&lt;='State Zip Codes'!$Q$4,'State Zip Codes'!$Q$3,IF(G8178&lt;='State Zip Codes'!$R$4,'State Zip Codes'!$R$3,IF(G8178&lt;='State Zip Codes'!$S$4,'State Zip Codes'!$S$3,IF(G8178&lt;='State Zip Codes'!$T$4,'State Zip Codes'!$T$3,"OUT OF TERRITORY"))))),'State Zip Codes'!$U$3)</f>
        <v>Zone 4</v>
      </c>
    </row>
    <row r="8179" spans="1:8" x14ac:dyDescent="0.25">
      <c r="A8179" t="s">
        <v>375</v>
      </c>
      <c r="B8179">
        <v>97834</v>
      </c>
      <c r="C8179" t="str">
        <f t="shared" si="127"/>
        <v>97834</v>
      </c>
      <c r="D8179" t="s">
        <v>361</v>
      </c>
      <c r="E8179" t="s">
        <v>1015</v>
      </c>
      <c r="F8179" t="s">
        <v>5620</v>
      </c>
      <c r="G8179" s="144">
        <v>272.79437983379995</v>
      </c>
      <c r="H8179" t="str">
        <f>IF(VLOOKUP(A8179,'State Zip Codes'!$J$4:$K$19,2)="Y",IF(G8179&lt;='State Zip Codes'!$P$4,'State Zip Codes'!$P$3,IF(G8179&lt;='State Zip Codes'!$Q$4,'State Zip Codes'!$Q$3,IF(G8179&lt;='State Zip Codes'!$R$4,'State Zip Codes'!$R$3,IF(G8179&lt;='State Zip Codes'!$S$4,'State Zip Codes'!$S$3,IF(G8179&lt;='State Zip Codes'!$T$4,'State Zip Codes'!$T$3,"OUT OF TERRITORY"))))),'State Zip Codes'!$U$3)</f>
        <v>Zone 4</v>
      </c>
    </row>
    <row r="8180" spans="1:8" x14ac:dyDescent="0.25">
      <c r="A8180" t="s">
        <v>375</v>
      </c>
      <c r="B8180">
        <v>97846</v>
      </c>
      <c r="C8180" t="str">
        <f t="shared" si="127"/>
        <v>97846</v>
      </c>
      <c r="D8180" t="s">
        <v>361</v>
      </c>
      <c r="E8180" t="s">
        <v>5596</v>
      </c>
      <c r="F8180" t="s">
        <v>5621</v>
      </c>
      <c r="G8180" s="144">
        <v>272.91865407180001</v>
      </c>
      <c r="H8180" t="str">
        <f>IF(VLOOKUP(A8180,'State Zip Codes'!$J$4:$K$19,2)="Y",IF(G8180&lt;='State Zip Codes'!$P$4,'State Zip Codes'!$P$3,IF(G8180&lt;='State Zip Codes'!$Q$4,'State Zip Codes'!$Q$3,IF(G8180&lt;='State Zip Codes'!$R$4,'State Zip Codes'!$R$3,IF(G8180&lt;='State Zip Codes'!$S$4,'State Zip Codes'!$S$3,IF(G8180&lt;='State Zip Codes'!$T$4,'State Zip Codes'!$T$3,"OUT OF TERRITORY"))))),'State Zip Codes'!$U$3)</f>
        <v>Zone 4</v>
      </c>
    </row>
    <row r="8181" spans="1:8" x14ac:dyDescent="0.25">
      <c r="A8181" t="s">
        <v>375</v>
      </c>
      <c r="B8181">
        <v>97721</v>
      </c>
      <c r="C8181" t="str">
        <f t="shared" si="127"/>
        <v>97721</v>
      </c>
      <c r="D8181" t="s">
        <v>361</v>
      </c>
      <c r="E8181" t="s">
        <v>5543</v>
      </c>
      <c r="F8181" t="s">
        <v>1386</v>
      </c>
      <c r="G8181" s="144">
        <v>277.42980891119998</v>
      </c>
      <c r="H8181" t="str">
        <f>IF(VLOOKUP(A8181,'State Zip Codes'!$J$4:$K$19,2)="Y",IF(G8181&lt;='State Zip Codes'!$P$4,'State Zip Codes'!$P$3,IF(G8181&lt;='State Zip Codes'!$Q$4,'State Zip Codes'!$Q$3,IF(G8181&lt;='State Zip Codes'!$R$4,'State Zip Codes'!$R$3,IF(G8181&lt;='State Zip Codes'!$S$4,'State Zip Codes'!$S$3,IF(G8181&lt;='State Zip Codes'!$T$4,'State Zip Codes'!$T$3,"OUT OF TERRITORY"))))),'State Zip Codes'!$U$3)</f>
        <v>Zone 4</v>
      </c>
    </row>
    <row r="8182" spans="1:8" x14ac:dyDescent="0.25">
      <c r="A8182" t="s">
        <v>375</v>
      </c>
      <c r="B8182">
        <v>97842</v>
      </c>
      <c r="C8182" t="str">
        <f t="shared" si="127"/>
        <v>97842</v>
      </c>
      <c r="D8182" t="s">
        <v>361</v>
      </c>
      <c r="E8182" t="s">
        <v>5596</v>
      </c>
      <c r="F8182" t="s">
        <v>5632</v>
      </c>
      <c r="G8182" s="144">
        <v>281.14560862739995</v>
      </c>
      <c r="H8182" t="str">
        <f>IF(VLOOKUP(A8182,'State Zip Codes'!$J$4:$K$19,2)="Y",IF(G8182&lt;='State Zip Codes'!$P$4,'State Zip Codes'!$P$3,IF(G8182&lt;='State Zip Codes'!$Q$4,'State Zip Codes'!$Q$3,IF(G8182&lt;='State Zip Codes'!$R$4,'State Zip Codes'!$R$3,IF(G8182&lt;='State Zip Codes'!$S$4,'State Zip Codes'!$S$3,IF(G8182&lt;='State Zip Codes'!$T$4,'State Zip Codes'!$T$3,"OUT OF TERRITORY"))))),'State Zip Codes'!$U$3)</f>
        <v>Zone 4</v>
      </c>
    </row>
    <row r="8183" spans="1:8" x14ac:dyDescent="0.25">
      <c r="A8183" t="s">
        <v>375</v>
      </c>
      <c r="B8183">
        <v>97906</v>
      </c>
      <c r="C8183" t="str">
        <f t="shared" si="127"/>
        <v>97906</v>
      </c>
      <c r="D8183" t="s">
        <v>361</v>
      </c>
      <c r="E8183" t="s">
        <v>5600</v>
      </c>
      <c r="F8183" t="s">
        <v>5633</v>
      </c>
      <c r="G8183" s="144">
        <v>281.58678217229999</v>
      </c>
      <c r="H8183" t="str">
        <f>IF(VLOOKUP(A8183,'State Zip Codes'!$J$4:$K$19,2)="Y",IF(G8183&lt;='State Zip Codes'!$P$4,'State Zip Codes'!$P$3,IF(G8183&lt;='State Zip Codes'!$Q$4,'State Zip Codes'!$Q$3,IF(G8183&lt;='State Zip Codes'!$R$4,'State Zip Codes'!$R$3,IF(G8183&lt;='State Zip Codes'!$S$4,'State Zip Codes'!$S$3,IF(G8183&lt;='State Zip Codes'!$T$4,'State Zip Codes'!$T$3,"OUT OF TERRITORY"))))),'State Zip Codes'!$U$3)</f>
        <v>Zone 4</v>
      </c>
    </row>
    <row r="8184" spans="1:8" x14ac:dyDescent="0.25">
      <c r="A8184" t="s">
        <v>375</v>
      </c>
      <c r="B8184">
        <v>97840</v>
      </c>
      <c r="C8184" t="str">
        <f t="shared" si="127"/>
        <v>97840</v>
      </c>
      <c r="D8184" t="s">
        <v>361</v>
      </c>
      <c r="E8184" t="s">
        <v>1015</v>
      </c>
      <c r="F8184" t="s">
        <v>5637</v>
      </c>
      <c r="G8184" s="144">
        <v>282.50641153349994</v>
      </c>
      <c r="H8184" t="str">
        <f>IF(VLOOKUP(A8184,'State Zip Codes'!$J$4:$K$19,2)="Y",IF(G8184&lt;='State Zip Codes'!$P$4,'State Zip Codes'!$P$3,IF(G8184&lt;='State Zip Codes'!$Q$4,'State Zip Codes'!$Q$3,IF(G8184&lt;='State Zip Codes'!$R$4,'State Zip Codes'!$R$3,IF(G8184&lt;='State Zip Codes'!$S$4,'State Zip Codes'!$S$3,IF(G8184&lt;='State Zip Codes'!$T$4,'State Zip Codes'!$T$3,"OUT OF TERRITORY"))))),'State Zip Codes'!$U$3)</f>
        <v>Zone 4</v>
      </c>
    </row>
    <row r="8185" spans="1:8" x14ac:dyDescent="0.25">
      <c r="A8185" t="s">
        <v>375</v>
      </c>
      <c r="B8185">
        <v>97918</v>
      </c>
      <c r="C8185" t="str">
        <f t="shared" si="127"/>
        <v>97918</v>
      </c>
      <c r="D8185" t="s">
        <v>361</v>
      </c>
      <c r="E8185" t="s">
        <v>5600</v>
      </c>
      <c r="F8185" t="s">
        <v>4521</v>
      </c>
      <c r="G8185" s="144">
        <v>283.12778272349999</v>
      </c>
      <c r="H8185" t="str">
        <f>IF(VLOOKUP(A8185,'State Zip Codes'!$J$4:$K$19,2)="Y",IF(G8185&lt;='State Zip Codes'!$P$4,'State Zip Codes'!$P$3,IF(G8185&lt;='State Zip Codes'!$Q$4,'State Zip Codes'!$Q$3,IF(G8185&lt;='State Zip Codes'!$R$4,'State Zip Codes'!$R$3,IF(G8185&lt;='State Zip Codes'!$S$4,'State Zip Codes'!$S$3,IF(G8185&lt;='State Zip Codes'!$T$4,'State Zip Codes'!$T$3,"OUT OF TERRITORY"))))),'State Zip Codes'!$U$3)</f>
        <v>Zone 4</v>
      </c>
    </row>
    <row r="8186" spans="1:8" x14ac:dyDescent="0.25">
      <c r="A8186" t="s">
        <v>375</v>
      </c>
      <c r="B8186">
        <v>97917</v>
      </c>
      <c r="C8186" t="str">
        <f t="shared" si="127"/>
        <v>97917</v>
      </c>
      <c r="D8186" t="s">
        <v>361</v>
      </c>
      <c r="E8186" t="s">
        <v>5600</v>
      </c>
      <c r="F8186" t="s">
        <v>1427</v>
      </c>
      <c r="G8186" s="144">
        <v>285.45171097409997</v>
      </c>
      <c r="H8186" t="str">
        <f>IF(VLOOKUP(A8186,'State Zip Codes'!$J$4:$K$19,2)="Y",IF(G8186&lt;='State Zip Codes'!$P$4,'State Zip Codes'!$P$3,IF(G8186&lt;='State Zip Codes'!$Q$4,'State Zip Codes'!$Q$3,IF(G8186&lt;='State Zip Codes'!$R$4,'State Zip Codes'!$R$3,IF(G8186&lt;='State Zip Codes'!$S$4,'State Zip Codes'!$S$3,IF(G8186&lt;='State Zip Codes'!$T$4,'State Zip Codes'!$T$3,"OUT OF TERRITORY"))))),'State Zip Codes'!$U$3)</f>
        <v>Zone 4</v>
      </c>
    </row>
    <row r="8187" spans="1:8" x14ac:dyDescent="0.25">
      <c r="A8187" t="s">
        <v>375</v>
      </c>
      <c r="B8187">
        <v>97710</v>
      </c>
      <c r="C8187" t="str">
        <f t="shared" si="127"/>
        <v>97710</v>
      </c>
      <c r="D8187" t="s">
        <v>361</v>
      </c>
      <c r="E8187" t="s">
        <v>5543</v>
      </c>
      <c r="F8187" t="s">
        <v>5643</v>
      </c>
      <c r="G8187" s="144">
        <v>291.64678173839997</v>
      </c>
      <c r="H8187" t="str">
        <f>IF(VLOOKUP(A8187,'State Zip Codes'!$J$4:$K$19,2)="Y",IF(G8187&lt;='State Zip Codes'!$P$4,'State Zip Codes'!$P$3,IF(G8187&lt;='State Zip Codes'!$Q$4,'State Zip Codes'!$Q$3,IF(G8187&lt;='State Zip Codes'!$R$4,'State Zip Codes'!$R$3,IF(G8187&lt;='State Zip Codes'!$S$4,'State Zip Codes'!$S$3,IF(G8187&lt;='State Zip Codes'!$T$4,'State Zip Codes'!$T$3,"OUT OF TERRITORY"))))),'State Zip Codes'!$U$3)</f>
        <v>Zone 4</v>
      </c>
    </row>
    <row r="8188" spans="1:8" x14ac:dyDescent="0.25">
      <c r="A8188" t="s">
        <v>375</v>
      </c>
      <c r="B8188">
        <v>97914</v>
      </c>
      <c r="C8188" t="str">
        <f t="shared" si="127"/>
        <v>97914</v>
      </c>
      <c r="D8188" t="s">
        <v>361</v>
      </c>
      <c r="E8188" t="s">
        <v>5600</v>
      </c>
      <c r="F8188" t="s">
        <v>5645</v>
      </c>
      <c r="G8188" s="144">
        <v>294.46159322909995</v>
      </c>
      <c r="H8188" t="str">
        <f>IF(VLOOKUP(A8188,'State Zip Codes'!$J$4:$K$19,2)="Y",IF(G8188&lt;='State Zip Codes'!$P$4,'State Zip Codes'!$P$3,IF(G8188&lt;='State Zip Codes'!$Q$4,'State Zip Codes'!$Q$3,IF(G8188&lt;='State Zip Codes'!$R$4,'State Zip Codes'!$R$3,IF(G8188&lt;='State Zip Codes'!$S$4,'State Zip Codes'!$S$3,IF(G8188&lt;='State Zip Codes'!$T$4,'State Zip Codes'!$T$3,"OUT OF TERRITORY"))))),'State Zip Codes'!$U$3)</f>
        <v>Zone 4</v>
      </c>
    </row>
    <row r="8189" spans="1:8" x14ac:dyDescent="0.25">
      <c r="A8189" t="s">
        <v>375</v>
      </c>
      <c r="B8189">
        <v>97913</v>
      </c>
      <c r="C8189" t="str">
        <f t="shared" si="127"/>
        <v>97913</v>
      </c>
      <c r="D8189" t="s">
        <v>361</v>
      </c>
      <c r="E8189" t="s">
        <v>5600</v>
      </c>
      <c r="F8189" t="s">
        <v>5649</v>
      </c>
      <c r="G8189" s="144">
        <v>296.75445292019998</v>
      </c>
      <c r="H8189" t="str">
        <f>IF(VLOOKUP(A8189,'State Zip Codes'!$J$4:$K$19,2)="Y",IF(G8189&lt;='State Zip Codes'!$P$4,'State Zip Codes'!$P$3,IF(G8189&lt;='State Zip Codes'!$Q$4,'State Zip Codes'!$Q$3,IF(G8189&lt;='State Zip Codes'!$R$4,'State Zip Codes'!$R$3,IF(G8189&lt;='State Zip Codes'!$S$4,'State Zip Codes'!$S$3,IF(G8189&lt;='State Zip Codes'!$T$4,'State Zip Codes'!$T$3,"OUT OF TERRITORY"))))),'State Zip Codes'!$U$3)</f>
        <v>Zone 4</v>
      </c>
    </row>
    <row r="8190" spans="1:8" x14ac:dyDescent="0.25">
      <c r="A8190" t="s">
        <v>375</v>
      </c>
      <c r="B8190">
        <v>97901</v>
      </c>
      <c r="C8190" t="str">
        <f t="shared" si="127"/>
        <v>97901</v>
      </c>
      <c r="D8190" t="s">
        <v>361</v>
      </c>
      <c r="E8190" t="s">
        <v>5600</v>
      </c>
      <c r="F8190" t="s">
        <v>3942</v>
      </c>
      <c r="G8190" s="144">
        <v>301.97397091620002</v>
      </c>
      <c r="H8190" t="str">
        <f>IF(VLOOKUP(A8190,'State Zip Codes'!$J$4:$K$19,2)="Y",IF(G8190&lt;='State Zip Codes'!$P$4,'State Zip Codes'!$P$3,IF(G8190&lt;='State Zip Codes'!$Q$4,'State Zip Codes'!$Q$3,IF(G8190&lt;='State Zip Codes'!$R$4,'State Zip Codes'!$R$3,IF(G8190&lt;='State Zip Codes'!$S$4,'State Zip Codes'!$S$3,IF(G8190&lt;='State Zip Codes'!$T$4,'State Zip Codes'!$T$3,"OUT OF TERRITORY"))))),'State Zip Codes'!$U$3)</f>
        <v>Zone 4</v>
      </c>
    </row>
    <row r="8191" spans="1:8" x14ac:dyDescent="0.25">
      <c r="A8191" t="s">
        <v>375</v>
      </c>
      <c r="B8191">
        <v>97910</v>
      </c>
      <c r="C8191" t="str">
        <f t="shared" si="127"/>
        <v>97910</v>
      </c>
      <c r="D8191" t="s">
        <v>361</v>
      </c>
      <c r="E8191" t="s">
        <v>5600</v>
      </c>
      <c r="F8191" t="s">
        <v>5666</v>
      </c>
      <c r="G8191" s="144">
        <v>318.62671880819994</v>
      </c>
      <c r="H8191" t="str">
        <f>IF(VLOOKUP(A8191,'State Zip Codes'!$J$4:$K$19,2)="Y",IF(G8191&lt;='State Zip Codes'!$P$4,'State Zip Codes'!$P$3,IF(G8191&lt;='State Zip Codes'!$Q$4,'State Zip Codes'!$Q$3,IF(G8191&lt;='State Zip Codes'!$R$4,'State Zip Codes'!$R$3,IF(G8191&lt;='State Zip Codes'!$S$4,'State Zip Codes'!$S$3,IF(G8191&lt;='State Zip Codes'!$T$4,'State Zip Codes'!$T$3,"OUT OF TERRITORY"))))),'State Zip Codes'!$U$3)</f>
        <v>Zone 4</v>
      </c>
    </row>
    <row r="8192" spans="1:8" x14ac:dyDescent="0.25">
      <c r="C8192" t="str">
        <f t="shared" si="127"/>
        <v/>
      </c>
    </row>
    <row r="8193" spans="1:8" x14ac:dyDescent="0.25">
      <c r="C8193" t="str">
        <f t="shared" si="127"/>
        <v/>
      </c>
    </row>
    <row r="8194" spans="1:8" x14ac:dyDescent="0.25">
      <c r="A8194" t="s">
        <v>376</v>
      </c>
      <c r="B8194">
        <v>29424</v>
      </c>
      <c r="C8194" t="str">
        <f t="shared" si="127"/>
        <v>29424</v>
      </c>
      <c r="D8194" t="s">
        <v>362</v>
      </c>
      <c r="E8194" t="s">
        <v>2038</v>
      </c>
      <c r="F8194" t="s">
        <v>2038</v>
      </c>
      <c r="G8194" s="144">
        <v>0.62137118999999996</v>
      </c>
      <c r="H8194" t="str">
        <f>IF(VLOOKUP(A8194,$J$4:$K$19,2)="Y",IF(G8194&lt;='State Zip Codes'!$P$4,'State Zip Codes'!$P$3,IF(G8194&lt;='State Zip Codes'!$Q$4,'State Zip Codes'!$Q$3,IF(G8194&lt;='State Zip Codes'!$R$4,'State Zip Codes'!$R$3,IF(G8194&lt;='State Zip Codes'!$S$4,'State Zip Codes'!$S$3,IF(G8194&lt;='State Zip Codes'!$T$4,'State Zip Codes'!$T$3,"OUT OF TERRITORY"))))),$U$3)</f>
        <v>Zone 5</v>
      </c>
    </row>
    <row r="8195" spans="1:8" x14ac:dyDescent="0.25">
      <c r="A8195" t="s">
        <v>376</v>
      </c>
      <c r="B8195">
        <v>29425</v>
      </c>
      <c r="C8195" t="str">
        <f t="shared" si="127"/>
        <v>29425</v>
      </c>
      <c r="D8195" t="s">
        <v>362</v>
      </c>
      <c r="E8195" t="s">
        <v>2038</v>
      </c>
      <c r="F8195" t="s">
        <v>2038</v>
      </c>
      <c r="G8195" s="144">
        <v>0.62137118999999996</v>
      </c>
      <c r="H8195" t="str">
        <f>IF(VLOOKUP(A8195,$J$4:$K$19,2)="Y",IF(G8195&lt;='State Zip Codes'!$P$4,'State Zip Codes'!$P$3,IF(G8195&lt;='State Zip Codes'!$Q$4,'State Zip Codes'!$Q$3,IF(G8195&lt;='State Zip Codes'!$R$4,'State Zip Codes'!$R$3,IF(G8195&lt;='State Zip Codes'!$S$4,'State Zip Codes'!$S$3,IF(G8195&lt;='State Zip Codes'!$T$4,'State Zip Codes'!$T$3,"OUT OF TERRITORY"))))),$U$3)</f>
        <v>Zone 5</v>
      </c>
    </row>
    <row r="8196" spans="1:8" x14ac:dyDescent="0.25">
      <c r="A8196" t="s">
        <v>376</v>
      </c>
      <c r="B8196">
        <v>29401</v>
      </c>
      <c r="C8196" t="str">
        <f t="shared" si="127"/>
        <v>29401</v>
      </c>
      <c r="D8196" t="s">
        <v>362</v>
      </c>
      <c r="E8196" t="s">
        <v>2038</v>
      </c>
      <c r="F8196" t="s">
        <v>2038</v>
      </c>
      <c r="G8196" s="144">
        <v>0.62137118999999996</v>
      </c>
      <c r="H8196" t="str">
        <f>IF(VLOOKUP(A8196,$J$4:$K$19,2)="Y",IF(G8196&lt;='State Zip Codes'!$P$4,'State Zip Codes'!$P$3,IF(G8196&lt;='State Zip Codes'!$Q$4,'State Zip Codes'!$Q$3,IF(G8196&lt;='State Zip Codes'!$R$4,'State Zip Codes'!$R$3,IF(G8196&lt;='State Zip Codes'!$S$4,'State Zip Codes'!$S$3,IF(G8196&lt;='State Zip Codes'!$T$4,'State Zip Codes'!$T$3,"OUT OF TERRITORY"))))),$U$3)</f>
        <v>Zone 5</v>
      </c>
    </row>
    <row r="8197" spans="1:8" x14ac:dyDescent="0.25">
      <c r="A8197" t="s">
        <v>376</v>
      </c>
      <c r="B8197">
        <v>29403</v>
      </c>
      <c r="C8197" t="str">
        <f t="shared" ref="C8197:C8223" si="128">TRIM(CLEAN(B8197))</f>
        <v>29403</v>
      </c>
      <c r="D8197" t="s">
        <v>362</v>
      </c>
      <c r="E8197" t="s">
        <v>2038</v>
      </c>
      <c r="F8197" t="s">
        <v>2038</v>
      </c>
      <c r="G8197" s="144">
        <v>0.62137118999999996</v>
      </c>
      <c r="H8197" t="str">
        <f>IF(VLOOKUP(A8197,$J$4:$K$19,2)="Y",IF(G8197&lt;='State Zip Codes'!$P$4,'State Zip Codes'!$P$3,IF(G8197&lt;='State Zip Codes'!$Q$4,'State Zip Codes'!$Q$3,IF(G8197&lt;='State Zip Codes'!$R$4,'State Zip Codes'!$R$3,IF(G8197&lt;='State Zip Codes'!$S$4,'State Zip Codes'!$S$3,IF(G8197&lt;='State Zip Codes'!$T$4,'State Zip Codes'!$T$3,"OUT OF TERRITORY"))))),$U$3)</f>
        <v>Zone 5</v>
      </c>
    </row>
    <row r="8198" spans="1:8" x14ac:dyDescent="0.25">
      <c r="A8198" t="s">
        <v>376</v>
      </c>
      <c r="B8198">
        <v>29409</v>
      </c>
      <c r="C8198" t="str">
        <f t="shared" si="128"/>
        <v>29409</v>
      </c>
      <c r="D8198" t="s">
        <v>362</v>
      </c>
      <c r="E8198" t="s">
        <v>2038</v>
      </c>
      <c r="F8198" t="s">
        <v>2038</v>
      </c>
      <c r="G8198" s="144">
        <v>1.2427423799999999</v>
      </c>
      <c r="H8198" t="str">
        <f>IF(VLOOKUP(A8198,$J$4:$K$19,2)="Y",IF(G8198&lt;='State Zip Codes'!$P$4,'State Zip Codes'!$P$3,IF(G8198&lt;='State Zip Codes'!$Q$4,'State Zip Codes'!$Q$3,IF(G8198&lt;='State Zip Codes'!$R$4,'State Zip Codes'!$R$3,IF(G8198&lt;='State Zip Codes'!$S$4,'State Zip Codes'!$S$3,IF(G8198&lt;='State Zip Codes'!$T$4,'State Zip Codes'!$T$3,"OUT OF TERRITORY"))))),$U$3)</f>
        <v>Zone 5</v>
      </c>
    </row>
    <row r="8199" spans="1:8" x14ac:dyDescent="0.25">
      <c r="A8199" t="s">
        <v>376</v>
      </c>
      <c r="B8199">
        <v>29407</v>
      </c>
      <c r="C8199" t="str">
        <f t="shared" si="128"/>
        <v>29407</v>
      </c>
      <c r="D8199" t="s">
        <v>362</v>
      </c>
      <c r="E8199" t="s">
        <v>2038</v>
      </c>
      <c r="F8199" t="s">
        <v>2038</v>
      </c>
      <c r="G8199" s="144">
        <v>3.1068559499999999</v>
      </c>
      <c r="H8199" t="str">
        <f>IF(VLOOKUP(A8199,$J$4:$K$19,2)="Y",IF(G8199&lt;='State Zip Codes'!$P$4,'State Zip Codes'!$P$3,IF(G8199&lt;='State Zip Codes'!$Q$4,'State Zip Codes'!$Q$3,IF(G8199&lt;='State Zip Codes'!$R$4,'State Zip Codes'!$R$3,IF(G8199&lt;='State Zip Codes'!$S$4,'State Zip Codes'!$S$3,IF(G8199&lt;='State Zip Codes'!$T$4,'State Zip Codes'!$T$3,"OUT OF TERRITORY"))))),$U$3)</f>
        <v>Zone 5</v>
      </c>
    </row>
    <row r="8200" spans="1:8" x14ac:dyDescent="0.25">
      <c r="A8200" t="s">
        <v>376</v>
      </c>
      <c r="B8200">
        <v>29405</v>
      </c>
      <c r="C8200" t="str">
        <f t="shared" si="128"/>
        <v>29405</v>
      </c>
      <c r="D8200" t="s">
        <v>362</v>
      </c>
      <c r="E8200" t="s">
        <v>2038</v>
      </c>
      <c r="F8200" t="s">
        <v>5670</v>
      </c>
      <c r="G8200" s="144">
        <v>4.9709695199999997</v>
      </c>
      <c r="H8200" t="str">
        <f>IF(VLOOKUP(A8200,$J$4:$K$19,2)="Y",IF(G8200&lt;='State Zip Codes'!$P$4,'State Zip Codes'!$P$3,IF(G8200&lt;='State Zip Codes'!$Q$4,'State Zip Codes'!$Q$3,IF(G8200&lt;='State Zip Codes'!$R$4,'State Zip Codes'!$R$3,IF(G8200&lt;='State Zip Codes'!$S$4,'State Zip Codes'!$S$3,IF(G8200&lt;='State Zip Codes'!$T$4,'State Zip Codes'!$T$3,"OUT OF TERRITORY"))))),$U$3)</f>
        <v>Zone 5</v>
      </c>
    </row>
    <row r="8201" spans="1:8" x14ac:dyDescent="0.25">
      <c r="A8201" t="s">
        <v>376</v>
      </c>
      <c r="B8201">
        <v>29464</v>
      </c>
      <c r="C8201" t="str">
        <f t="shared" si="128"/>
        <v>29464</v>
      </c>
      <c r="D8201" t="s">
        <v>362</v>
      </c>
      <c r="E8201" t="s">
        <v>2038</v>
      </c>
      <c r="F8201" t="s">
        <v>4355</v>
      </c>
      <c r="G8201" s="144">
        <v>5.5923407099999993</v>
      </c>
      <c r="H8201" t="str">
        <f>IF(VLOOKUP(A8201,$J$4:$K$19,2)="Y",IF(G8201&lt;='State Zip Codes'!$P$4,'State Zip Codes'!$P$3,IF(G8201&lt;='State Zip Codes'!$Q$4,'State Zip Codes'!$Q$3,IF(G8201&lt;='State Zip Codes'!$R$4,'State Zip Codes'!$R$3,IF(G8201&lt;='State Zip Codes'!$S$4,'State Zip Codes'!$S$3,IF(G8201&lt;='State Zip Codes'!$T$4,'State Zip Codes'!$T$3,"OUT OF TERRITORY"))))),$U$3)</f>
        <v>Zone 5</v>
      </c>
    </row>
    <row r="8202" spans="1:8" x14ac:dyDescent="0.25">
      <c r="A8202" t="s">
        <v>376</v>
      </c>
      <c r="B8202">
        <v>29412</v>
      </c>
      <c r="C8202" t="str">
        <f t="shared" si="128"/>
        <v>29412</v>
      </c>
      <c r="D8202" t="s">
        <v>362</v>
      </c>
      <c r="E8202" t="s">
        <v>2038</v>
      </c>
      <c r="F8202" t="s">
        <v>2038</v>
      </c>
      <c r="G8202" s="144">
        <v>5.5923407099999993</v>
      </c>
      <c r="H8202" t="str">
        <f>IF(VLOOKUP(A8202,$J$4:$K$19,2)="Y",IF(G8202&lt;='State Zip Codes'!$P$4,'State Zip Codes'!$P$3,IF(G8202&lt;='State Zip Codes'!$Q$4,'State Zip Codes'!$Q$3,IF(G8202&lt;='State Zip Codes'!$R$4,'State Zip Codes'!$R$3,IF(G8202&lt;='State Zip Codes'!$S$4,'State Zip Codes'!$S$3,IF(G8202&lt;='State Zip Codes'!$T$4,'State Zip Codes'!$T$3,"OUT OF TERRITORY"))))),$U$3)</f>
        <v>Zone 5</v>
      </c>
    </row>
    <row r="8203" spans="1:8" x14ac:dyDescent="0.25">
      <c r="A8203" t="s">
        <v>376</v>
      </c>
      <c r="B8203">
        <v>29482</v>
      </c>
      <c r="C8203" t="str">
        <f t="shared" si="128"/>
        <v>29482</v>
      </c>
      <c r="D8203" t="s">
        <v>362</v>
      </c>
      <c r="E8203" t="s">
        <v>2038</v>
      </c>
      <c r="F8203" t="s">
        <v>5671</v>
      </c>
      <c r="G8203" s="144">
        <v>6.2137118999999998</v>
      </c>
      <c r="H8203" t="str">
        <f>IF(VLOOKUP(A8203,$J$4:$K$19,2)="Y",IF(G8203&lt;='State Zip Codes'!$P$4,'State Zip Codes'!$P$3,IF(G8203&lt;='State Zip Codes'!$Q$4,'State Zip Codes'!$Q$3,IF(G8203&lt;='State Zip Codes'!$R$4,'State Zip Codes'!$R$3,IF(G8203&lt;='State Zip Codes'!$S$4,'State Zip Codes'!$S$3,IF(G8203&lt;='State Zip Codes'!$T$4,'State Zip Codes'!$T$3,"OUT OF TERRITORY"))))),$U$3)</f>
        <v>Zone 5</v>
      </c>
    </row>
    <row r="8204" spans="1:8" x14ac:dyDescent="0.25">
      <c r="A8204" t="s">
        <v>376</v>
      </c>
      <c r="B8204">
        <v>29492</v>
      </c>
      <c r="C8204" t="str">
        <f t="shared" si="128"/>
        <v>29492</v>
      </c>
      <c r="D8204" t="s">
        <v>362</v>
      </c>
      <c r="E8204" t="s">
        <v>1454</v>
      </c>
      <c r="F8204" t="s">
        <v>2038</v>
      </c>
      <c r="G8204" s="144">
        <v>9.9419390399999994</v>
      </c>
      <c r="H8204" t="str">
        <f>IF(VLOOKUP(A8204,$J$4:$K$19,2)="Y",IF(G8204&lt;='State Zip Codes'!$P$4,'State Zip Codes'!$P$3,IF(G8204&lt;='State Zip Codes'!$Q$4,'State Zip Codes'!$Q$3,IF(G8204&lt;='State Zip Codes'!$R$4,'State Zip Codes'!$R$3,IF(G8204&lt;='State Zip Codes'!$S$4,'State Zip Codes'!$S$3,IF(G8204&lt;='State Zip Codes'!$T$4,'State Zip Codes'!$T$3,"OUT OF TERRITORY"))))),$U$3)</f>
        <v>Zone 5</v>
      </c>
    </row>
    <row r="8205" spans="1:8" x14ac:dyDescent="0.25">
      <c r="A8205" t="s">
        <v>376</v>
      </c>
      <c r="B8205">
        <v>29466</v>
      </c>
      <c r="C8205" t="str">
        <f t="shared" si="128"/>
        <v>29466</v>
      </c>
      <c r="D8205" t="s">
        <v>362</v>
      </c>
      <c r="E8205" t="s">
        <v>2038</v>
      </c>
      <c r="F8205" t="s">
        <v>4355</v>
      </c>
      <c r="G8205" s="144">
        <v>9.9419390399999994</v>
      </c>
      <c r="H8205" t="str">
        <f>IF(VLOOKUP(A8205,$J$4:$K$19,2)="Y",IF(G8205&lt;='State Zip Codes'!$P$4,'State Zip Codes'!$P$3,IF(G8205&lt;='State Zip Codes'!$Q$4,'State Zip Codes'!$Q$3,IF(G8205&lt;='State Zip Codes'!$R$4,'State Zip Codes'!$R$3,IF(G8205&lt;='State Zip Codes'!$S$4,'State Zip Codes'!$S$3,IF(G8205&lt;='State Zip Codes'!$T$4,'State Zip Codes'!$T$3,"OUT OF TERRITORY"))))),$U$3)</f>
        <v>Zone 5</v>
      </c>
    </row>
    <row r="8206" spans="1:8" x14ac:dyDescent="0.25">
      <c r="A8206" t="s">
        <v>376</v>
      </c>
      <c r="B8206">
        <v>29418</v>
      </c>
      <c r="C8206" t="str">
        <f t="shared" si="128"/>
        <v>29418</v>
      </c>
      <c r="D8206" t="s">
        <v>362</v>
      </c>
      <c r="E8206" t="s">
        <v>2038</v>
      </c>
      <c r="F8206" t="s">
        <v>5670</v>
      </c>
      <c r="G8206" s="144">
        <v>9.9419390399999994</v>
      </c>
      <c r="H8206" t="str">
        <f>IF(VLOOKUP(A8206,$J$4:$K$19,2)="Y",IF(G8206&lt;='State Zip Codes'!$P$4,'State Zip Codes'!$P$3,IF(G8206&lt;='State Zip Codes'!$Q$4,'State Zip Codes'!$Q$3,IF(G8206&lt;='State Zip Codes'!$R$4,'State Zip Codes'!$R$3,IF(G8206&lt;='State Zip Codes'!$S$4,'State Zip Codes'!$S$3,IF(G8206&lt;='State Zip Codes'!$T$4,'State Zip Codes'!$T$3,"OUT OF TERRITORY"))))),$U$3)</f>
        <v>Zone 5</v>
      </c>
    </row>
    <row r="8207" spans="1:8" x14ac:dyDescent="0.25">
      <c r="A8207" t="s">
        <v>376</v>
      </c>
      <c r="B8207">
        <v>29404</v>
      </c>
      <c r="C8207" t="str">
        <f t="shared" si="128"/>
        <v>29404</v>
      </c>
      <c r="D8207" t="s">
        <v>362</v>
      </c>
      <c r="E8207" t="s">
        <v>2038</v>
      </c>
      <c r="F8207" t="s">
        <v>5672</v>
      </c>
      <c r="G8207" s="144">
        <v>9.9419390399999994</v>
      </c>
      <c r="H8207" t="str">
        <f>IF(VLOOKUP(A8207,$J$4:$K$19,2)="Y",IF(G8207&lt;='State Zip Codes'!$P$4,'State Zip Codes'!$P$3,IF(G8207&lt;='State Zip Codes'!$Q$4,'State Zip Codes'!$Q$3,IF(G8207&lt;='State Zip Codes'!$R$4,'State Zip Codes'!$R$3,IF(G8207&lt;='State Zip Codes'!$S$4,'State Zip Codes'!$S$3,IF(G8207&lt;='State Zip Codes'!$T$4,'State Zip Codes'!$T$3,"OUT OF TERRITORY"))))),$U$3)</f>
        <v>Zone 5</v>
      </c>
    </row>
    <row r="8208" spans="1:8" x14ac:dyDescent="0.25">
      <c r="A8208" t="s">
        <v>376</v>
      </c>
      <c r="B8208">
        <v>29455</v>
      </c>
      <c r="C8208" t="str">
        <f t="shared" si="128"/>
        <v>29455</v>
      </c>
      <c r="D8208" t="s">
        <v>362</v>
      </c>
      <c r="E8208" t="s">
        <v>2038</v>
      </c>
      <c r="F8208" t="s">
        <v>5673</v>
      </c>
      <c r="G8208" s="144">
        <v>10.563310229999999</v>
      </c>
      <c r="H8208" t="str">
        <f>IF(VLOOKUP(A8208,$J$4:$K$19,2)="Y",IF(G8208&lt;='State Zip Codes'!$P$4,'State Zip Codes'!$P$3,IF(G8208&lt;='State Zip Codes'!$Q$4,'State Zip Codes'!$Q$3,IF(G8208&lt;='State Zip Codes'!$R$4,'State Zip Codes'!$R$3,IF(G8208&lt;='State Zip Codes'!$S$4,'State Zip Codes'!$S$3,IF(G8208&lt;='State Zip Codes'!$T$4,'State Zip Codes'!$T$3,"OUT OF TERRITORY"))))),$U$3)</f>
        <v>Zone 5</v>
      </c>
    </row>
    <row r="8209" spans="1:8" x14ac:dyDescent="0.25">
      <c r="A8209" t="s">
        <v>376</v>
      </c>
      <c r="B8209">
        <v>29406</v>
      </c>
      <c r="C8209" t="str">
        <f t="shared" si="128"/>
        <v>29406</v>
      </c>
      <c r="D8209" t="s">
        <v>362</v>
      </c>
      <c r="E8209" t="s">
        <v>2038</v>
      </c>
      <c r="F8209" t="s">
        <v>2038</v>
      </c>
      <c r="G8209" s="144">
        <v>10.563310229999999</v>
      </c>
      <c r="H8209" t="str">
        <f>IF(VLOOKUP(A8209,$J$4:$K$19,2)="Y",IF(G8209&lt;='State Zip Codes'!$P$4,'State Zip Codes'!$P$3,IF(G8209&lt;='State Zip Codes'!$Q$4,'State Zip Codes'!$Q$3,IF(G8209&lt;='State Zip Codes'!$R$4,'State Zip Codes'!$R$3,IF(G8209&lt;='State Zip Codes'!$S$4,'State Zip Codes'!$S$3,IF(G8209&lt;='State Zip Codes'!$T$4,'State Zip Codes'!$T$3,"OUT OF TERRITORY"))))),$U$3)</f>
        <v>Zone 5</v>
      </c>
    </row>
    <row r="8210" spans="1:8" x14ac:dyDescent="0.25">
      <c r="A8210" t="s">
        <v>376</v>
      </c>
      <c r="B8210">
        <v>29451</v>
      </c>
      <c r="C8210" t="str">
        <f t="shared" si="128"/>
        <v>29451</v>
      </c>
      <c r="D8210" t="s">
        <v>362</v>
      </c>
      <c r="E8210" t="s">
        <v>2038</v>
      </c>
      <c r="F8210" t="s">
        <v>5674</v>
      </c>
      <c r="G8210" s="144">
        <v>10.563310229999999</v>
      </c>
      <c r="H8210" t="str">
        <f>IF(VLOOKUP(A8210,$J$4:$K$19,2)="Y",IF(G8210&lt;='State Zip Codes'!$P$4,'State Zip Codes'!$P$3,IF(G8210&lt;='State Zip Codes'!$Q$4,'State Zip Codes'!$Q$3,IF(G8210&lt;='State Zip Codes'!$R$4,'State Zip Codes'!$R$3,IF(G8210&lt;='State Zip Codes'!$S$4,'State Zip Codes'!$S$3,IF(G8210&lt;='State Zip Codes'!$T$4,'State Zip Codes'!$T$3,"OUT OF TERRITORY"))))),$U$3)</f>
        <v>Zone 5</v>
      </c>
    </row>
    <row r="8211" spans="1:8" x14ac:dyDescent="0.25">
      <c r="A8211" t="s">
        <v>376</v>
      </c>
      <c r="B8211">
        <v>29410</v>
      </c>
      <c r="C8211" t="str">
        <f t="shared" si="128"/>
        <v>29410</v>
      </c>
      <c r="D8211" t="s">
        <v>362</v>
      </c>
      <c r="E8211" t="s">
        <v>1454</v>
      </c>
      <c r="F8211" t="s">
        <v>5675</v>
      </c>
      <c r="G8211" s="144">
        <v>11.184681419999999</v>
      </c>
      <c r="H8211" t="str">
        <f>IF(VLOOKUP(A8211,$J$4:$K$19,2)="Y",IF(G8211&lt;='State Zip Codes'!$P$4,'State Zip Codes'!$P$3,IF(G8211&lt;='State Zip Codes'!$Q$4,'State Zip Codes'!$Q$3,IF(G8211&lt;='State Zip Codes'!$R$4,'State Zip Codes'!$R$3,IF(G8211&lt;='State Zip Codes'!$S$4,'State Zip Codes'!$S$3,IF(G8211&lt;='State Zip Codes'!$T$4,'State Zip Codes'!$T$3,"OUT OF TERRITORY"))))),$U$3)</f>
        <v>Zone 5</v>
      </c>
    </row>
    <row r="8212" spans="1:8" x14ac:dyDescent="0.25">
      <c r="A8212" t="s">
        <v>376</v>
      </c>
      <c r="B8212">
        <v>29414</v>
      </c>
      <c r="C8212" t="str">
        <f t="shared" si="128"/>
        <v>29414</v>
      </c>
      <c r="D8212" t="s">
        <v>362</v>
      </c>
      <c r="E8212" t="s">
        <v>2038</v>
      </c>
      <c r="F8212" t="s">
        <v>2038</v>
      </c>
      <c r="G8212" s="144">
        <v>11.80605261</v>
      </c>
      <c r="H8212" t="str">
        <f>IF(VLOOKUP(A8212,$J$4:$K$19,2)="Y",IF(G8212&lt;='State Zip Codes'!$P$4,'State Zip Codes'!$P$3,IF(G8212&lt;='State Zip Codes'!$Q$4,'State Zip Codes'!$Q$3,IF(G8212&lt;='State Zip Codes'!$R$4,'State Zip Codes'!$R$3,IF(G8212&lt;='State Zip Codes'!$S$4,'State Zip Codes'!$S$3,IF(G8212&lt;='State Zip Codes'!$T$4,'State Zip Codes'!$T$3,"OUT OF TERRITORY"))))),$U$3)</f>
        <v>Zone 5</v>
      </c>
    </row>
    <row r="8213" spans="1:8" x14ac:dyDescent="0.25">
      <c r="A8213" t="s">
        <v>376</v>
      </c>
      <c r="B8213">
        <v>29420</v>
      </c>
      <c r="C8213" t="str">
        <f t="shared" si="128"/>
        <v>29420</v>
      </c>
      <c r="D8213" t="s">
        <v>362</v>
      </c>
      <c r="E8213" t="s">
        <v>5676</v>
      </c>
      <c r="F8213" t="s">
        <v>5670</v>
      </c>
      <c r="G8213" s="144">
        <v>13.670166179999999</v>
      </c>
      <c r="H8213" t="str">
        <f>IF(VLOOKUP(A8213,$J$4:$K$19,2)="Y",IF(G8213&lt;='State Zip Codes'!$P$4,'State Zip Codes'!$P$3,IF(G8213&lt;='State Zip Codes'!$Q$4,'State Zip Codes'!$Q$3,IF(G8213&lt;='State Zip Codes'!$R$4,'State Zip Codes'!$R$3,IF(G8213&lt;='State Zip Codes'!$S$4,'State Zip Codes'!$S$3,IF(G8213&lt;='State Zip Codes'!$T$4,'State Zip Codes'!$T$3,"OUT OF TERRITORY"))))),$U$3)</f>
        <v>Zone 5</v>
      </c>
    </row>
    <row r="8214" spans="1:8" x14ac:dyDescent="0.25">
      <c r="A8214" t="s">
        <v>376</v>
      </c>
      <c r="B8214">
        <v>29445</v>
      </c>
      <c r="C8214" t="str">
        <f t="shared" si="128"/>
        <v>29445</v>
      </c>
      <c r="D8214" t="s">
        <v>362</v>
      </c>
      <c r="E8214" t="s">
        <v>1454</v>
      </c>
      <c r="F8214" t="s">
        <v>5677</v>
      </c>
      <c r="G8214" s="144">
        <v>14.291537369999999</v>
      </c>
      <c r="H8214" t="str">
        <f>IF(VLOOKUP(A8214,$J$4:$K$19,2)="Y",IF(G8214&lt;='State Zip Codes'!$P$4,'State Zip Codes'!$P$3,IF(G8214&lt;='State Zip Codes'!$Q$4,'State Zip Codes'!$Q$3,IF(G8214&lt;='State Zip Codes'!$R$4,'State Zip Codes'!$R$3,IF(G8214&lt;='State Zip Codes'!$S$4,'State Zip Codes'!$S$3,IF(G8214&lt;='State Zip Codes'!$T$4,'State Zip Codes'!$T$3,"OUT OF TERRITORY"))))),$U$3)</f>
        <v>Zone 5</v>
      </c>
    </row>
    <row r="8215" spans="1:8" x14ac:dyDescent="0.25">
      <c r="A8215" t="s">
        <v>376</v>
      </c>
      <c r="B8215">
        <v>29487</v>
      </c>
      <c r="C8215" t="str">
        <f t="shared" si="128"/>
        <v>29487</v>
      </c>
      <c r="D8215" t="s">
        <v>362</v>
      </c>
      <c r="E8215" t="s">
        <v>2038</v>
      </c>
      <c r="F8215" t="s">
        <v>5678</v>
      </c>
      <c r="G8215" s="144">
        <v>16.777022129999999</v>
      </c>
      <c r="H8215" t="str">
        <f>IF(VLOOKUP(A8215,$J$4:$K$19,2)="Y",IF(G8215&lt;='State Zip Codes'!$P$4,'State Zip Codes'!$P$3,IF(G8215&lt;='State Zip Codes'!$Q$4,'State Zip Codes'!$Q$3,IF(G8215&lt;='State Zip Codes'!$R$4,'State Zip Codes'!$R$3,IF(G8215&lt;='State Zip Codes'!$S$4,'State Zip Codes'!$S$3,IF(G8215&lt;='State Zip Codes'!$T$4,'State Zip Codes'!$T$3,"OUT OF TERRITORY"))))),$U$3)</f>
        <v>Zone 5</v>
      </c>
    </row>
    <row r="8216" spans="1:8" x14ac:dyDescent="0.25">
      <c r="A8216" t="s">
        <v>376</v>
      </c>
      <c r="B8216">
        <v>29456</v>
      </c>
      <c r="C8216" t="str">
        <f t="shared" si="128"/>
        <v>29456</v>
      </c>
      <c r="D8216" t="s">
        <v>362</v>
      </c>
      <c r="E8216" t="s">
        <v>1454</v>
      </c>
      <c r="F8216" t="s">
        <v>5679</v>
      </c>
      <c r="G8216" s="144">
        <v>17.39839332</v>
      </c>
      <c r="H8216" t="str">
        <f>IF(VLOOKUP(A8216,$J$4:$K$19,2)="Y",IF(G8216&lt;='State Zip Codes'!$P$4,'State Zip Codes'!$P$3,IF(G8216&lt;='State Zip Codes'!$Q$4,'State Zip Codes'!$Q$3,IF(G8216&lt;='State Zip Codes'!$R$4,'State Zip Codes'!$R$3,IF(G8216&lt;='State Zip Codes'!$S$4,'State Zip Codes'!$S$3,IF(G8216&lt;='State Zip Codes'!$T$4,'State Zip Codes'!$T$3,"OUT OF TERRITORY"))))),$U$3)</f>
        <v>Zone 5</v>
      </c>
    </row>
    <row r="8217" spans="1:8" x14ac:dyDescent="0.25">
      <c r="A8217" t="s">
        <v>376</v>
      </c>
      <c r="B8217">
        <v>29470</v>
      </c>
      <c r="C8217" t="str">
        <f t="shared" si="128"/>
        <v>29470</v>
      </c>
      <c r="D8217" t="s">
        <v>362</v>
      </c>
      <c r="E8217" t="s">
        <v>2038</v>
      </c>
      <c r="F8217" t="s">
        <v>5680</v>
      </c>
      <c r="G8217" s="144">
        <v>17.39839332</v>
      </c>
      <c r="H8217" t="str">
        <f>IF(VLOOKUP(A8217,$J$4:$K$19,2)="Y",IF(G8217&lt;='State Zip Codes'!$P$4,'State Zip Codes'!$P$3,IF(G8217&lt;='State Zip Codes'!$Q$4,'State Zip Codes'!$Q$3,IF(G8217&lt;='State Zip Codes'!$R$4,'State Zip Codes'!$R$3,IF(G8217&lt;='State Zip Codes'!$S$4,'State Zip Codes'!$S$3,IF(G8217&lt;='State Zip Codes'!$T$4,'State Zip Codes'!$T$3,"OUT OF TERRITORY"))))),$U$3)</f>
        <v>Zone 5</v>
      </c>
    </row>
    <row r="8218" spans="1:8" x14ac:dyDescent="0.25">
      <c r="A8218" t="s">
        <v>376</v>
      </c>
      <c r="B8218">
        <v>29485</v>
      </c>
      <c r="C8218" t="str">
        <f t="shared" si="128"/>
        <v>29485</v>
      </c>
      <c r="D8218" t="s">
        <v>362</v>
      </c>
      <c r="E8218" t="s">
        <v>5676</v>
      </c>
      <c r="F8218" t="s">
        <v>5553</v>
      </c>
      <c r="G8218" s="144">
        <v>18.019764509999998</v>
      </c>
      <c r="H8218" t="str">
        <f>IF(VLOOKUP(A8218,$J$4:$K$19,2)="Y",IF(G8218&lt;='State Zip Codes'!$P$4,'State Zip Codes'!$P$3,IF(G8218&lt;='State Zip Codes'!$Q$4,'State Zip Codes'!$Q$3,IF(G8218&lt;='State Zip Codes'!$R$4,'State Zip Codes'!$R$3,IF(G8218&lt;='State Zip Codes'!$S$4,'State Zip Codes'!$S$3,IF(G8218&lt;='State Zip Codes'!$T$4,'State Zip Codes'!$T$3,"OUT OF TERRITORY"))))),$U$3)</f>
        <v>Zone 5</v>
      </c>
    </row>
    <row r="8219" spans="1:8" x14ac:dyDescent="0.25">
      <c r="A8219" t="s">
        <v>376</v>
      </c>
      <c r="B8219">
        <v>29429</v>
      </c>
      <c r="C8219" t="str">
        <f t="shared" si="128"/>
        <v>29429</v>
      </c>
      <c r="D8219" t="s">
        <v>362</v>
      </c>
      <c r="E8219" t="s">
        <v>2038</v>
      </c>
      <c r="F8219" t="s">
        <v>5681</v>
      </c>
      <c r="G8219" s="144">
        <v>18.6411357</v>
      </c>
      <c r="H8219" t="str">
        <f>IF(VLOOKUP(A8219,$J$4:$K$19,2)="Y",IF(G8219&lt;='State Zip Codes'!$P$4,'State Zip Codes'!$P$3,IF(G8219&lt;='State Zip Codes'!$Q$4,'State Zip Codes'!$Q$3,IF(G8219&lt;='State Zip Codes'!$R$4,'State Zip Codes'!$R$3,IF(G8219&lt;='State Zip Codes'!$S$4,'State Zip Codes'!$S$3,IF(G8219&lt;='State Zip Codes'!$T$4,'State Zip Codes'!$T$3,"OUT OF TERRITORY"))))),$U$3)</f>
        <v>Zone 5</v>
      </c>
    </row>
    <row r="8220" spans="1:8" x14ac:dyDescent="0.25">
      <c r="A8220" t="s">
        <v>376</v>
      </c>
      <c r="B8220">
        <v>29449</v>
      </c>
      <c r="C8220" t="str">
        <f t="shared" si="128"/>
        <v>29449</v>
      </c>
      <c r="D8220" t="s">
        <v>362</v>
      </c>
      <c r="E8220" t="s">
        <v>2038</v>
      </c>
      <c r="F8220" t="s">
        <v>1081</v>
      </c>
      <c r="G8220" s="144">
        <v>19.883878079999999</v>
      </c>
      <c r="H8220" t="str">
        <f>IF(VLOOKUP(A8220,$J$4:$K$19,2)="Y",IF(G8220&lt;='State Zip Codes'!$P$4,'State Zip Codes'!$P$3,IF(G8220&lt;='State Zip Codes'!$Q$4,'State Zip Codes'!$Q$3,IF(G8220&lt;='State Zip Codes'!$R$4,'State Zip Codes'!$R$3,IF(G8220&lt;='State Zip Codes'!$S$4,'State Zip Codes'!$S$3,IF(G8220&lt;='State Zip Codes'!$T$4,'State Zip Codes'!$T$3,"OUT OF TERRITORY"))))),$U$3)</f>
        <v>Zone 5</v>
      </c>
    </row>
    <row r="8221" spans="1:8" x14ac:dyDescent="0.25">
      <c r="A8221" t="s">
        <v>376</v>
      </c>
      <c r="B8221">
        <v>29450</v>
      </c>
      <c r="C8221" t="str">
        <f t="shared" si="128"/>
        <v>29450</v>
      </c>
      <c r="D8221" t="s">
        <v>362</v>
      </c>
      <c r="E8221" t="s">
        <v>1454</v>
      </c>
      <c r="F8221" t="s">
        <v>5682</v>
      </c>
      <c r="G8221" s="144">
        <v>20.50524927</v>
      </c>
      <c r="H8221" t="str">
        <f>IF(VLOOKUP(A8221,$J$4:$K$19,2)="Y",IF(G8221&lt;='State Zip Codes'!$P$4,'State Zip Codes'!$P$3,IF(G8221&lt;='State Zip Codes'!$Q$4,'State Zip Codes'!$Q$3,IF(G8221&lt;='State Zip Codes'!$R$4,'State Zip Codes'!$R$3,IF(G8221&lt;='State Zip Codes'!$S$4,'State Zip Codes'!$S$3,IF(G8221&lt;='State Zip Codes'!$T$4,'State Zip Codes'!$T$3,"OUT OF TERRITORY"))))),$U$3)</f>
        <v>Zone 5</v>
      </c>
    </row>
    <row r="8222" spans="1:8" x14ac:dyDescent="0.25">
      <c r="A8222" t="s">
        <v>376</v>
      </c>
      <c r="B8222">
        <v>29426</v>
      </c>
      <c r="C8222" t="str">
        <f t="shared" si="128"/>
        <v>29426</v>
      </c>
      <c r="D8222" t="s">
        <v>362</v>
      </c>
      <c r="E8222" t="s">
        <v>2038</v>
      </c>
      <c r="F8222" t="s">
        <v>5683</v>
      </c>
      <c r="G8222" s="144">
        <v>24.854847599999999</v>
      </c>
      <c r="H8222" t="str">
        <f>IF(VLOOKUP(A8222,$J$4:$K$19,2)="Y",IF(G8222&lt;='State Zip Codes'!$P$4,'State Zip Codes'!$P$3,IF(G8222&lt;='State Zip Codes'!$Q$4,'State Zip Codes'!$Q$3,IF(G8222&lt;='State Zip Codes'!$R$4,'State Zip Codes'!$R$3,IF(G8222&lt;='State Zip Codes'!$S$4,'State Zip Codes'!$S$3,IF(G8222&lt;='State Zip Codes'!$T$4,'State Zip Codes'!$T$3,"OUT OF TERRITORY"))))),$U$3)</f>
        <v>Zone 5</v>
      </c>
    </row>
    <row r="8223" spans="1:8" x14ac:dyDescent="0.25">
      <c r="A8223" t="s">
        <v>376</v>
      </c>
      <c r="B8223">
        <v>29434</v>
      </c>
      <c r="C8223" t="str">
        <f t="shared" si="128"/>
        <v>29434</v>
      </c>
      <c r="D8223" t="s">
        <v>362</v>
      </c>
      <c r="E8223" t="s">
        <v>1454</v>
      </c>
      <c r="F8223" t="s">
        <v>5684</v>
      </c>
      <c r="G8223" s="144">
        <v>24.854847599999999</v>
      </c>
      <c r="H8223" t="str">
        <f>IF(VLOOKUP(A8223,$J$4:$K$19,2)="Y",IF(G8223&lt;='State Zip Codes'!$P$4,'State Zip Codes'!$P$3,IF(G8223&lt;='State Zip Codes'!$Q$4,'State Zip Codes'!$Q$3,IF(G8223&lt;='State Zip Codes'!$R$4,'State Zip Codes'!$R$3,IF(G8223&lt;='State Zip Codes'!$S$4,'State Zip Codes'!$S$3,IF(G8223&lt;='State Zip Codes'!$T$4,'State Zip Codes'!$T$3,"OUT OF TERRITORY"))))),$U$3)</f>
        <v>Zone 5</v>
      </c>
    </row>
    <row r="8224" spans="1:8" x14ac:dyDescent="0.25">
      <c r="A8224" t="s">
        <v>376</v>
      </c>
      <c r="B8224">
        <v>29461</v>
      </c>
      <c r="C8224" t="str">
        <f t="shared" ref="C8224:C8287" si="129">TRIM(CLEAN(B8224))</f>
        <v>29461</v>
      </c>
      <c r="D8224" t="s">
        <v>362</v>
      </c>
      <c r="E8224" t="s">
        <v>1454</v>
      </c>
      <c r="F8224" t="s">
        <v>5685</v>
      </c>
      <c r="G8224" s="144">
        <v>25.476218789999997</v>
      </c>
      <c r="H8224" t="str">
        <f>IF(VLOOKUP(A8224,$J$4:$K$19,2)="Y",IF(G8224&lt;='State Zip Codes'!$P$4,'State Zip Codes'!$P$3,IF(G8224&lt;='State Zip Codes'!$Q$4,'State Zip Codes'!$Q$3,IF(G8224&lt;='State Zip Codes'!$R$4,'State Zip Codes'!$R$3,IF(G8224&lt;='State Zip Codes'!$S$4,'State Zip Codes'!$S$3,IF(G8224&lt;='State Zip Codes'!$T$4,'State Zip Codes'!$T$3,"OUT OF TERRITORY"))))),$U$3)</f>
        <v>Zone 5</v>
      </c>
    </row>
    <row r="8225" spans="1:8" x14ac:dyDescent="0.25">
      <c r="A8225" t="s">
        <v>376</v>
      </c>
      <c r="B8225">
        <v>29483</v>
      </c>
      <c r="C8225" t="str">
        <f t="shared" si="129"/>
        <v>29483</v>
      </c>
      <c r="D8225" t="s">
        <v>362</v>
      </c>
      <c r="E8225" t="s">
        <v>5676</v>
      </c>
      <c r="F8225" t="s">
        <v>5553</v>
      </c>
      <c r="G8225" s="144">
        <v>26.097589979999999</v>
      </c>
      <c r="H8225" t="str">
        <f>IF(VLOOKUP(A8225,$J$4:$K$19,2)="Y",IF(G8225&lt;='State Zip Codes'!$P$4,'State Zip Codes'!$P$3,IF(G8225&lt;='State Zip Codes'!$Q$4,'State Zip Codes'!$Q$3,IF(G8225&lt;='State Zip Codes'!$R$4,'State Zip Codes'!$R$3,IF(G8225&lt;='State Zip Codes'!$S$4,'State Zip Codes'!$S$3,IF(G8225&lt;='State Zip Codes'!$T$4,'State Zip Codes'!$T$3,"OUT OF TERRITORY"))))),$U$3)</f>
        <v>Zone 5</v>
      </c>
    </row>
    <row r="8226" spans="1:8" x14ac:dyDescent="0.25">
      <c r="A8226" t="s">
        <v>376</v>
      </c>
      <c r="B8226">
        <v>29486</v>
      </c>
      <c r="C8226" t="str">
        <f t="shared" si="129"/>
        <v>29486</v>
      </c>
      <c r="D8226" t="s">
        <v>362</v>
      </c>
      <c r="E8226" t="s">
        <v>1454</v>
      </c>
      <c r="F8226" t="s">
        <v>5553</v>
      </c>
      <c r="G8226" s="144">
        <v>26.097589979999999</v>
      </c>
      <c r="H8226" t="str">
        <f>IF(VLOOKUP(A8226,$J$4:$K$19,2)="Y",IF(G8226&lt;='State Zip Codes'!$P$4,'State Zip Codes'!$P$3,IF(G8226&lt;='State Zip Codes'!$Q$4,'State Zip Codes'!$Q$3,IF(G8226&lt;='State Zip Codes'!$R$4,'State Zip Codes'!$R$3,IF(G8226&lt;='State Zip Codes'!$S$4,'State Zip Codes'!$S$3,IF(G8226&lt;='State Zip Codes'!$T$4,'State Zip Codes'!$T$3,"OUT OF TERRITORY"))))),$U$3)</f>
        <v>Zone 5</v>
      </c>
    </row>
    <row r="8227" spans="1:8" x14ac:dyDescent="0.25">
      <c r="A8227" t="s">
        <v>376</v>
      </c>
      <c r="B8227">
        <v>29438</v>
      </c>
      <c r="C8227" t="str">
        <f t="shared" si="129"/>
        <v>29438</v>
      </c>
      <c r="D8227" t="s">
        <v>362</v>
      </c>
      <c r="E8227" t="s">
        <v>5686</v>
      </c>
      <c r="F8227" t="s">
        <v>5687</v>
      </c>
      <c r="G8227" s="144">
        <v>26.097589979999999</v>
      </c>
      <c r="H8227" t="str">
        <f>IF(VLOOKUP(A8227,$J$4:$K$19,2)="Y",IF(G8227&lt;='State Zip Codes'!$P$4,'State Zip Codes'!$P$3,IF(G8227&lt;='State Zip Codes'!$Q$4,'State Zip Codes'!$Q$3,IF(G8227&lt;='State Zip Codes'!$R$4,'State Zip Codes'!$R$3,IF(G8227&lt;='State Zip Codes'!$S$4,'State Zip Codes'!$S$3,IF(G8227&lt;='State Zip Codes'!$T$4,'State Zip Codes'!$T$3,"OUT OF TERRITORY"))))),$U$3)</f>
        <v>Zone 5</v>
      </c>
    </row>
    <row r="8228" spans="1:8" x14ac:dyDescent="0.25">
      <c r="A8228" t="s">
        <v>376</v>
      </c>
      <c r="B8228">
        <v>29472</v>
      </c>
      <c r="C8228" t="str">
        <f t="shared" si="129"/>
        <v>29472</v>
      </c>
      <c r="D8228" t="s">
        <v>362</v>
      </c>
      <c r="E8228" t="s">
        <v>5676</v>
      </c>
      <c r="F8228" t="s">
        <v>2686</v>
      </c>
      <c r="G8228" s="144">
        <v>27.961703549999999</v>
      </c>
      <c r="H8228" t="str">
        <f>IF(VLOOKUP(A8228,$J$4:$K$19,2)="Y",IF(G8228&lt;='State Zip Codes'!$P$4,'State Zip Codes'!$P$3,IF(G8228&lt;='State Zip Codes'!$Q$4,'State Zip Codes'!$Q$3,IF(G8228&lt;='State Zip Codes'!$R$4,'State Zip Codes'!$R$3,IF(G8228&lt;='State Zip Codes'!$S$4,'State Zip Codes'!$S$3,IF(G8228&lt;='State Zip Codes'!$T$4,'State Zip Codes'!$T$3,"OUT OF TERRITORY"))))),$U$3)</f>
        <v>Zone 5</v>
      </c>
    </row>
    <row r="8229" spans="1:8" x14ac:dyDescent="0.25">
      <c r="A8229" t="s">
        <v>376</v>
      </c>
      <c r="B8229">
        <v>29435</v>
      </c>
      <c r="C8229" t="str">
        <f t="shared" si="129"/>
        <v>29435</v>
      </c>
      <c r="D8229" t="s">
        <v>362</v>
      </c>
      <c r="E8229" t="s">
        <v>5686</v>
      </c>
      <c r="F8229" t="s">
        <v>5688</v>
      </c>
      <c r="G8229" s="144">
        <v>32.93267307</v>
      </c>
      <c r="H8229" t="str">
        <f>IF(VLOOKUP(A8229,$J$4:$K$19,2)="Y",IF(G8229&lt;='State Zip Codes'!$P$4,'State Zip Codes'!$P$3,IF(G8229&lt;='State Zip Codes'!$Q$4,'State Zip Codes'!$Q$3,IF(G8229&lt;='State Zip Codes'!$R$4,'State Zip Codes'!$R$3,IF(G8229&lt;='State Zip Codes'!$S$4,'State Zip Codes'!$S$3,IF(G8229&lt;='State Zip Codes'!$T$4,'State Zip Codes'!$T$3,"OUT OF TERRITORY"))))),$U$3)</f>
        <v>Zone 5</v>
      </c>
    </row>
    <row r="8230" spans="1:8" x14ac:dyDescent="0.25">
      <c r="A8230" t="s">
        <v>376</v>
      </c>
      <c r="B8230">
        <v>29469</v>
      </c>
      <c r="C8230" t="str">
        <f t="shared" si="129"/>
        <v>29469</v>
      </c>
      <c r="D8230" t="s">
        <v>362</v>
      </c>
      <c r="E8230" t="s">
        <v>1454</v>
      </c>
      <c r="F8230" t="s">
        <v>5689</v>
      </c>
      <c r="G8230" s="144">
        <v>32.93267307</v>
      </c>
      <c r="H8230" t="str">
        <f>IF(VLOOKUP(A8230,$J$4:$K$19,2)="Y",IF(G8230&lt;='State Zip Codes'!$P$4,'State Zip Codes'!$P$3,IF(G8230&lt;='State Zip Codes'!$Q$4,'State Zip Codes'!$Q$3,IF(G8230&lt;='State Zip Codes'!$R$4,'State Zip Codes'!$R$3,IF(G8230&lt;='State Zip Codes'!$S$4,'State Zip Codes'!$S$3,IF(G8230&lt;='State Zip Codes'!$T$4,'State Zip Codes'!$T$3,"OUT OF TERRITORY"))))),$U$3)</f>
        <v>Zone 5</v>
      </c>
    </row>
    <row r="8231" spans="1:8" x14ac:dyDescent="0.25">
      <c r="A8231" t="s">
        <v>376</v>
      </c>
      <c r="B8231">
        <v>29453</v>
      </c>
      <c r="C8231" t="str">
        <f t="shared" si="129"/>
        <v>29453</v>
      </c>
      <c r="D8231" t="s">
        <v>362</v>
      </c>
      <c r="E8231" t="s">
        <v>1454</v>
      </c>
      <c r="F8231" t="s">
        <v>425</v>
      </c>
      <c r="G8231" s="144">
        <v>34.175415449999996</v>
      </c>
      <c r="H8231" t="str">
        <f>IF(VLOOKUP(A8231,$J$4:$K$19,2)="Y",IF(G8231&lt;='State Zip Codes'!$P$4,'State Zip Codes'!$P$3,IF(G8231&lt;='State Zip Codes'!$Q$4,'State Zip Codes'!$Q$3,IF(G8231&lt;='State Zip Codes'!$R$4,'State Zip Codes'!$R$3,IF(G8231&lt;='State Zip Codes'!$S$4,'State Zip Codes'!$S$3,IF(G8231&lt;='State Zip Codes'!$T$4,'State Zip Codes'!$T$3,"OUT OF TERRITORY"))))),$U$3)</f>
        <v>Zone 5</v>
      </c>
    </row>
    <row r="8232" spans="1:8" x14ac:dyDescent="0.25">
      <c r="A8232" t="s">
        <v>376</v>
      </c>
      <c r="B8232">
        <v>29458</v>
      </c>
      <c r="C8232" t="str">
        <f t="shared" si="129"/>
        <v>29458</v>
      </c>
      <c r="D8232" t="s">
        <v>362</v>
      </c>
      <c r="E8232" t="s">
        <v>2038</v>
      </c>
      <c r="F8232" t="s">
        <v>5690</v>
      </c>
      <c r="G8232" s="144">
        <v>34.796786640000001</v>
      </c>
      <c r="H8232" t="str">
        <f>IF(VLOOKUP(A8232,$J$4:$K$19,2)="Y",IF(G8232&lt;='State Zip Codes'!$P$4,'State Zip Codes'!$P$3,IF(G8232&lt;='State Zip Codes'!$Q$4,'State Zip Codes'!$Q$3,IF(G8232&lt;='State Zip Codes'!$R$4,'State Zip Codes'!$R$3,IF(G8232&lt;='State Zip Codes'!$S$4,'State Zip Codes'!$S$3,IF(G8232&lt;='State Zip Codes'!$T$4,'State Zip Codes'!$T$3,"OUT OF TERRITORY"))))),$U$3)</f>
        <v>Zone 5</v>
      </c>
    </row>
    <row r="8233" spans="1:8" x14ac:dyDescent="0.25">
      <c r="A8233" t="s">
        <v>376</v>
      </c>
      <c r="B8233">
        <v>29474</v>
      </c>
      <c r="C8233" t="str">
        <f t="shared" si="129"/>
        <v>29474</v>
      </c>
      <c r="D8233" t="s">
        <v>362</v>
      </c>
      <c r="E8233" t="s">
        <v>5686</v>
      </c>
      <c r="F8233" t="s">
        <v>5691</v>
      </c>
      <c r="G8233" s="144">
        <v>34.796786640000001</v>
      </c>
      <c r="H8233" t="str">
        <f>IF(VLOOKUP(A8233,$J$4:$K$19,2)="Y",IF(G8233&lt;='State Zip Codes'!$P$4,'State Zip Codes'!$P$3,IF(G8233&lt;='State Zip Codes'!$Q$4,'State Zip Codes'!$Q$3,IF(G8233&lt;='State Zip Codes'!$R$4,'State Zip Codes'!$R$3,IF(G8233&lt;='State Zip Codes'!$S$4,'State Zip Codes'!$S$3,IF(G8233&lt;='State Zip Codes'!$T$4,'State Zip Codes'!$T$3,"OUT OF TERRITORY"))))),$U$3)</f>
        <v>Zone 5</v>
      </c>
    </row>
    <row r="8234" spans="1:8" x14ac:dyDescent="0.25">
      <c r="A8234" t="s">
        <v>376</v>
      </c>
      <c r="B8234">
        <v>29446</v>
      </c>
      <c r="C8234" t="str">
        <f t="shared" si="129"/>
        <v>29446</v>
      </c>
      <c r="D8234" t="s">
        <v>362</v>
      </c>
      <c r="E8234" t="s">
        <v>5686</v>
      </c>
      <c r="F8234" t="s">
        <v>5692</v>
      </c>
      <c r="G8234" s="144">
        <v>34.796786640000001</v>
      </c>
      <c r="H8234" t="str">
        <f>IF(VLOOKUP(A8234,$J$4:$K$19,2)="Y",IF(G8234&lt;='State Zip Codes'!$P$4,'State Zip Codes'!$P$3,IF(G8234&lt;='State Zip Codes'!$Q$4,'State Zip Codes'!$Q$3,IF(G8234&lt;='State Zip Codes'!$R$4,'State Zip Codes'!$R$3,IF(G8234&lt;='State Zip Codes'!$S$4,'State Zip Codes'!$S$3,IF(G8234&lt;='State Zip Codes'!$T$4,'State Zip Codes'!$T$3,"OUT OF TERRITORY"))))),$U$3)</f>
        <v>Zone 5</v>
      </c>
    </row>
    <row r="8235" spans="1:8" x14ac:dyDescent="0.25">
      <c r="A8235" t="s">
        <v>376</v>
      </c>
      <c r="B8235">
        <v>29431</v>
      </c>
      <c r="C8235" t="str">
        <f t="shared" si="129"/>
        <v>29431</v>
      </c>
      <c r="D8235" t="s">
        <v>362</v>
      </c>
      <c r="E8235" t="s">
        <v>1454</v>
      </c>
      <c r="F8235" t="s">
        <v>5693</v>
      </c>
      <c r="G8235" s="144">
        <v>35.418157829999998</v>
      </c>
      <c r="H8235" t="str">
        <f>IF(VLOOKUP(A8235,$J$4:$K$19,2)="Y",IF(G8235&lt;='State Zip Codes'!$P$4,'State Zip Codes'!$P$3,IF(G8235&lt;='State Zip Codes'!$Q$4,'State Zip Codes'!$Q$3,IF(G8235&lt;='State Zip Codes'!$R$4,'State Zip Codes'!$R$3,IF(G8235&lt;='State Zip Codes'!$S$4,'State Zip Codes'!$S$3,IF(G8235&lt;='State Zip Codes'!$T$4,'State Zip Codes'!$T$3,"OUT OF TERRITORY"))))),$U$3)</f>
        <v>Zone 5</v>
      </c>
    </row>
    <row r="8236" spans="1:8" x14ac:dyDescent="0.25">
      <c r="A8236" t="s">
        <v>376</v>
      </c>
      <c r="B8236">
        <v>29437</v>
      </c>
      <c r="C8236" t="str">
        <f t="shared" si="129"/>
        <v>29437</v>
      </c>
      <c r="D8236" t="s">
        <v>362</v>
      </c>
      <c r="E8236" t="s">
        <v>5676</v>
      </c>
      <c r="F8236" t="s">
        <v>5676</v>
      </c>
      <c r="G8236" s="144">
        <v>36.660900210000001</v>
      </c>
      <c r="H8236" t="str">
        <f>IF(VLOOKUP(A8236,$J$4:$K$19,2)="Y",IF(G8236&lt;='State Zip Codes'!$P$4,'State Zip Codes'!$P$3,IF(G8236&lt;='State Zip Codes'!$Q$4,'State Zip Codes'!$Q$3,IF(G8236&lt;='State Zip Codes'!$R$4,'State Zip Codes'!$R$3,IF(G8236&lt;='State Zip Codes'!$S$4,'State Zip Codes'!$S$3,IF(G8236&lt;='State Zip Codes'!$T$4,'State Zip Codes'!$T$3,"OUT OF TERRITORY"))))),$U$3)</f>
        <v>Zone 5</v>
      </c>
    </row>
    <row r="8237" spans="1:8" x14ac:dyDescent="0.25">
      <c r="A8237" t="s">
        <v>376</v>
      </c>
      <c r="B8237">
        <v>29436</v>
      </c>
      <c r="C8237" t="str">
        <f t="shared" si="129"/>
        <v>29436</v>
      </c>
      <c r="D8237" t="s">
        <v>362</v>
      </c>
      <c r="E8237" t="s">
        <v>1454</v>
      </c>
      <c r="F8237" t="s">
        <v>5694</v>
      </c>
      <c r="G8237" s="144">
        <v>41.01049854</v>
      </c>
      <c r="H8237" t="str">
        <f>IF(VLOOKUP(A8237,$J$4:$K$19,2)="Y",IF(G8237&lt;='State Zip Codes'!$P$4,'State Zip Codes'!$P$3,IF(G8237&lt;='State Zip Codes'!$Q$4,'State Zip Codes'!$Q$3,IF(G8237&lt;='State Zip Codes'!$R$4,'State Zip Codes'!$R$3,IF(G8237&lt;='State Zip Codes'!$S$4,'State Zip Codes'!$S$3,IF(G8237&lt;='State Zip Codes'!$T$4,'State Zip Codes'!$T$3,"OUT OF TERRITORY"))))),$U$3)</f>
        <v>Zone 5</v>
      </c>
    </row>
    <row r="8238" spans="1:8" x14ac:dyDescent="0.25">
      <c r="A8238" t="s">
        <v>376</v>
      </c>
      <c r="B8238">
        <v>29479</v>
      </c>
      <c r="C8238" t="str">
        <f t="shared" si="129"/>
        <v>29479</v>
      </c>
      <c r="D8238" t="s">
        <v>362</v>
      </c>
      <c r="E8238" t="s">
        <v>1454</v>
      </c>
      <c r="F8238" t="s">
        <v>3669</v>
      </c>
      <c r="G8238" s="144">
        <v>42.253240919999996</v>
      </c>
      <c r="H8238" t="str">
        <f>IF(VLOOKUP(A8238,$J$4:$K$19,2)="Y",IF(G8238&lt;='State Zip Codes'!$P$4,'State Zip Codes'!$P$3,IF(G8238&lt;='State Zip Codes'!$Q$4,'State Zip Codes'!$Q$3,IF(G8238&lt;='State Zip Codes'!$R$4,'State Zip Codes'!$R$3,IF(G8238&lt;='State Zip Codes'!$S$4,'State Zip Codes'!$S$3,IF(G8238&lt;='State Zip Codes'!$T$4,'State Zip Codes'!$T$3,"OUT OF TERRITORY"))))),$U$3)</f>
        <v>Zone 5</v>
      </c>
    </row>
    <row r="8239" spans="1:8" x14ac:dyDescent="0.25">
      <c r="A8239" t="s">
        <v>376</v>
      </c>
      <c r="B8239">
        <v>29468</v>
      </c>
      <c r="C8239" t="str">
        <f t="shared" si="129"/>
        <v>29468</v>
      </c>
      <c r="D8239" t="s">
        <v>362</v>
      </c>
      <c r="E8239" t="s">
        <v>1454</v>
      </c>
      <c r="F8239" t="s">
        <v>3303</v>
      </c>
      <c r="G8239" s="144">
        <v>42.253240919999996</v>
      </c>
      <c r="H8239" t="str">
        <f>IF(VLOOKUP(A8239,$J$4:$K$19,2)="Y",IF(G8239&lt;='State Zip Codes'!$P$4,'State Zip Codes'!$P$3,IF(G8239&lt;='State Zip Codes'!$Q$4,'State Zip Codes'!$Q$3,IF(G8239&lt;='State Zip Codes'!$R$4,'State Zip Codes'!$R$3,IF(G8239&lt;='State Zip Codes'!$S$4,'State Zip Codes'!$S$3,IF(G8239&lt;='State Zip Codes'!$T$4,'State Zip Codes'!$T$3,"OUT OF TERRITORY"))))),$U$3)</f>
        <v>Zone 5</v>
      </c>
    </row>
    <row r="8240" spans="1:8" x14ac:dyDescent="0.25">
      <c r="A8240" t="s">
        <v>376</v>
      </c>
      <c r="B8240">
        <v>29448</v>
      </c>
      <c r="C8240" t="str">
        <f t="shared" si="129"/>
        <v>29448</v>
      </c>
      <c r="D8240" t="s">
        <v>362</v>
      </c>
      <c r="E8240" t="s">
        <v>5676</v>
      </c>
      <c r="F8240" t="s">
        <v>5695</v>
      </c>
      <c r="G8240" s="144">
        <v>42.874612109999994</v>
      </c>
      <c r="H8240" t="str">
        <f>IF(VLOOKUP(A8240,$J$4:$K$19,2)="Y",IF(G8240&lt;='State Zip Codes'!$P$4,'State Zip Codes'!$P$3,IF(G8240&lt;='State Zip Codes'!$Q$4,'State Zip Codes'!$Q$3,IF(G8240&lt;='State Zip Codes'!$R$4,'State Zip Codes'!$R$3,IF(G8240&lt;='State Zip Codes'!$S$4,'State Zip Codes'!$S$3,IF(G8240&lt;='State Zip Codes'!$T$4,'State Zip Codes'!$T$3,"OUT OF TERRITORY"))))),$U$3)</f>
        <v>Zone 5</v>
      </c>
    </row>
    <row r="8241" spans="1:8" x14ac:dyDescent="0.25">
      <c r="A8241" t="s">
        <v>376</v>
      </c>
      <c r="B8241">
        <v>29564</v>
      </c>
      <c r="C8241" t="str">
        <f t="shared" si="129"/>
        <v>29564</v>
      </c>
      <c r="D8241" t="s">
        <v>362</v>
      </c>
      <c r="E8241" t="s">
        <v>2654</v>
      </c>
      <c r="F8241" t="s">
        <v>5269</v>
      </c>
      <c r="G8241" s="144">
        <v>44.738725679999995</v>
      </c>
      <c r="H8241" t="str">
        <f>IF(VLOOKUP(A8241,$J$4:$K$19,2)="Y",IF(G8241&lt;='State Zip Codes'!$P$4,'State Zip Codes'!$P$3,IF(G8241&lt;='State Zip Codes'!$Q$4,'State Zip Codes'!$Q$3,IF(G8241&lt;='State Zip Codes'!$R$4,'State Zip Codes'!$R$3,IF(G8241&lt;='State Zip Codes'!$S$4,'State Zip Codes'!$S$3,IF(G8241&lt;='State Zip Codes'!$T$4,'State Zip Codes'!$T$3,"OUT OF TERRITORY"))))),$U$3)</f>
        <v>Zone 5</v>
      </c>
    </row>
    <row r="8242" spans="1:8" x14ac:dyDescent="0.25">
      <c r="A8242" t="s">
        <v>376</v>
      </c>
      <c r="B8242">
        <v>29488</v>
      </c>
      <c r="C8242" t="str">
        <f t="shared" si="129"/>
        <v>29488</v>
      </c>
      <c r="D8242" t="s">
        <v>362</v>
      </c>
      <c r="E8242" t="s">
        <v>5686</v>
      </c>
      <c r="F8242" t="s">
        <v>5696</v>
      </c>
      <c r="G8242" s="144">
        <v>44.738725679999995</v>
      </c>
      <c r="H8242" t="str">
        <f>IF(VLOOKUP(A8242,$J$4:$K$19,2)="Y",IF(G8242&lt;='State Zip Codes'!$P$4,'State Zip Codes'!$P$3,IF(G8242&lt;='State Zip Codes'!$Q$4,'State Zip Codes'!$Q$3,IF(G8242&lt;='State Zip Codes'!$R$4,'State Zip Codes'!$R$3,IF(G8242&lt;='State Zip Codes'!$S$4,'State Zip Codes'!$S$3,IF(G8242&lt;='State Zip Codes'!$T$4,'State Zip Codes'!$T$3,"OUT OF TERRITORY"))))),$U$3)</f>
        <v>Zone 5</v>
      </c>
    </row>
    <row r="8243" spans="1:8" x14ac:dyDescent="0.25">
      <c r="A8243" t="s">
        <v>376</v>
      </c>
      <c r="B8243">
        <v>29920</v>
      </c>
      <c r="C8243" t="str">
        <f t="shared" si="129"/>
        <v>29920</v>
      </c>
      <c r="D8243" t="s">
        <v>362</v>
      </c>
      <c r="E8243" t="s">
        <v>4310</v>
      </c>
      <c r="F8243" t="s">
        <v>5697</v>
      </c>
      <c r="G8243" s="144">
        <v>44.738725679999995</v>
      </c>
      <c r="H8243" t="str">
        <f>IF(VLOOKUP(A8243,$J$4:$K$19,2)="Y",IF(G8243&lt;='State Zip Codes'!$P$4,'State Zip Codes'!$P$3,IF(G8243&lt;='State Zip Codes'!$Q$4,'State Zip Codes'!$Q$3,IF(G8243&lt;='State Zip Codes'!$R$4,'State Zip Codes'!$R$3,IF(G8243&lt;='State Zip Codes'!$S$4,'State Zip Codes'!$S$3,IF(G8243&lt;='State Zip Codes'!$T$4,'State Zip Codes'!$T$3,"OUT OF TERRITORY"))))),$U$3)</f>
        <v>Zone 5</v>
      </c>
    </row>
    <row r="8244" spans="1:8" x14ac:dyDescent="0.25">
      <c r="A8244" t="s">
        <v>376</v>
      </c>
      <c r="B8244">
        <v>29477</v>
      </c>
      <c r="C8244" t="str">
        <f t="shared" si="129"/>
        <v>29477</v>
      </c>
      <c r="D8244" t="s">
        <v>362</v>
      </c>
      <c r="E8244" t="s">
        <v>5676</v>
      </c>
      <c r="F8244" t="s">
        <v>5698</v>
      </c>
      <c r="G8244" s="144">
        <v>45.981468059999997</v>
      </c>
      <c r="H8244" t="str">
        <f>IF(VLOOKUP(A8244,$J$4:$K$19,2)="Y",IF(G8244&lt;='State Zip Codes'!$P$4,'State Zip Codes'!$P$3,IF(G8244&lt;='State Zip Codes'!$Q$4,'State Zip Codes'!$Q$3,IF(G8244&lt;='State Zip Codes'!$R$4,'State Zip Codes'!$R$3,IF(G8244&lt;='State Zip Codes'!$S$4,'State Zip Codes'!$S$3,IF(G8244&lt;='State Zip Codes'!$T$4,'State Zip Codes'!$T$3,"OUT OF TERRITORY"))))),$U$3)</f>
        <v>Zone 5</v>
      </c>
    </row>
    <row r="8245" spans="1:8" x14ac:dyDescent="0.25">
      <c r="A8245" t="s">
        <v>376</v>
      </c>
      <c r="B8245">
        <v>29048</v>
      </c>
      <c r="C8245" t="str">
        <f t="shared" si="129"/>
        <v>29048</v>
      </c>
      <c r="D8245" t="s">
        <v>362</v>
      </c>
      <c r="E8245" t="s">
        <v>5699</v>
      </c>
      <c r="F8245" t="s">
        <v>5700</v>
      </c>
      <c r="G8245" s="144">
        <v>45.981468059999997</v>
      </c>
      <c r="H8245" t="str">
        <f>IF(VLOOKUP(A8245,$J$4:$K$19,2)="Y",IF(G8245&lt;='State Zip Codes'!$P$4,'State Zip Codes'!$P$3,IF(G8245&lt;='State Zip Codes'!$Q$4,'State Zip Codes'!$Q$3,IF(G8245&lt;='State Zip Codes'!$R$4,'State Zip Codes'!$R$3,IF(G8245&lt;='State Zip Codes'!$S$4,'State Zip Codes'!$S$3,IF(G8245&lt;='State Zip Codes'!$T$4,'State Zip Codes'!$T$3,"OUT OF TERRITORY"))))),$U$3)</f>
        <v>Zone 5</v>
      </c>
    </row>
    <row r="8246" spans="1:8" x14ac:dyDescent="0.25">
      <c r="A8246" t="s">
        <v>376</v>
      </c>
      <c r="B8246">
        <v>29059</v>
      </c>
      <c r="C8246" t="str">
        <f t="shared" si="129"/>
        <v>29059</v>
      </c>
      <c r="D8246" t="s">
        <v>362</v>
      </c>
      <c r="E8246" t="s">
        <v>5699</v>
      </c>
      <c r="F8246" t="s">
        <v>5701</v>
      </c>
      <c r="G8246" s="144">
        <v>46.602839249999995</v>
      </c>
      <c r="H8246" t="str">
        <f>IF(VLOOKUP(A8246,$J$4:$K$19,2)="Y",IF(G8246&lt;='State Zip Codes'!$P$4,'State Zip Codes'!$P$3,IF(G8246&lt;='State Zip Codes'!$Q$4,'State Zip Codes'!$Q$3,IF(G8246&lt;='State Zip Codes'!$R$4,'State Zip Codes'!$R$3,IF(G8246&lt;='State Zip Codes'!$S$4,'State Zip Codes'!$S$3,IF(G8246&lt;='State Zip Codes'!$T$4,'State Zip Codes'!$T$3,"OUT OF TERRITORY"))))),$U$3)</f>
        <v>Zone 5</v>
      </c>
    </row>
    <row r="8247" spans="1:8" x14ac:dyDescent="0.25">
      <c r="A8247" t="s">
        <v>376</v>
      </c>
      <c r="B8247">
        <v>29907</v>
      </c>
      <c r="C8247" t="str">
        <f t="shared" si="129"/>
        <v>29907</v>
      </c>
      <c r="D8247" t="s">
        <v>362</v>
      </c>
      <c r="E8247" t="s">
        <v>4310</v>
      </c>
      <c r="F8247" t="s">
        <v>4310</v>
      </c>
      <c r="G8247" s="144">
        <v>46.602839249999995</v>
      </c>
      <c r="H8247" t="str">
        <f>IF(VLOOKUP(A8247,$J$4:$K$19,2)="Y",IF(G8247&lt;='State Zip Codes'!$P$4,'State Zip Codes'!$P$3,IF(G8247&lt;='State Zip Codes'!$Q$4,'State Zip Codes'!$Q$3,IF(G8247&lt;='State Zip Codes'!$R$4,'State Zip Codes'!$R$3,IF(G8247&lt;='State Zip Codes'!$S$4,'State Zip Codes'!$S$3,IF(G8247&lt;='State Zip Codes'!$T$4,'State Zip Codes'!$T$3,"OUT OF TERRITORY"))))),$U$3)</f>
        <v>Zone 5</v>
      </c>
    </row>
    <row r="8248" spans="1:8" x14ac:dyDescent="0.25">
      <c r="A8248" t="s">
        <v>376</v>
      </c>
      <c r="B8248">
        <v>29940</v>
      </c>
      <c r="C8248" t="str">
        <f t="shared" si="129"/>
        <v>29940</v>
      </c>
      <c r="D8248" t="s">
        <v>362</v>
      </c>
      <c r="E8248" t="s">
        <v>4310</v>
      </c>
      <c r="F8248" t="s">
        <v>5702</v>
      </c>
      <c r="G8248" s="144">
        <v>46.602839249999995</v>
      </c>
      <c r="H8248" t="str">
        <f>IF(VLOOKUP(A8248,$J$4:$K$19,2)="Y",IF(G8248&lt;='State Zip Codes'!$P$4,'State Zip Codes'!$P$3,IF(G8248&lt;='State Zip Codes'!$Q$4,'State Zip Codes'!$Q$3,IF(G8248&lt;='State Zip Codes'!$R$4,'State Zip Codes'!$R$3,IF(G8248&lt;='State Zip Codes'!$S$4,'State Zip Codes'!$S$3,IF(G8248&lt;='State Zip Codes'!$T$4,'State Zip Codes'!$T$3,"OUT OF TERRITORY"))))),$U$3)</f>
        <v>Zone 5</v>
      </c>
    </row>
    <row r="8249" spans="1:8" x14ac:dyDescent="0.25">
      <c r="A8249" t="s">
        <v>376</v>
      </c>
      <c r="B8249">
        <v>29945</v>
      </c>
      <c r="C8249" t="str">
        <f t="shared" si="129"/>
        <v>29945</v>
      </c>
      <c r="D8249" t="s">
        <v>362</v>
      </c>
      <c r="E8249" t="s">
        <v>962</v>
      </c>
      <c r="F8249" t="s">
        <v>5703</v>
      </c>
      <c r="G8249" s="144">
        <v>47.22421044</v>
      </c>
      <c r="H8249" t="str">
        <f>IF(VLOOKUP(A8249,$J$4:$K$19,2)="Y",IF(G8249&lt;='State Zip Codes'!$P$4,'State Zip Codes'!$P$3,IF(G8249&lt;='State Zip Codes'!$Q$4,'State Zip Codes'!$Q$3,IF(G8249&lt;='State Zip Codes'!$R$4,'State Zip Codes'!$R$3,IF(G8249&lt;='State Zip Codes'!$S$4,'State Zip Codes'!$S$3,IF(G8249&lt;='State Zip Codes'!$T$4,'State Zip Codes'!$T$3,"OUT OF TERRITORY"))))),$U$3)</f>
        <v>Zone 5</v>
      </c>
    </row>
    <row r="8250" spans="1:8" x14ac:dyDescent="0.25">
      <c r="A8250" t="s">
        <v>376</v>
      </c>
      <c r="B8250">
        <v>29510</v>
      </c>
      <c r="C8250" t="str">
        <f t="shared" si="129"/>
        <v>29510</v>
      </c>
      <c r="D8250" t="s">
        <v>362</v>
      </c>
      <c r="E8250" t="s">
        <v>854</v>
      </c>
      <c r="F8250" t="s">
        <v>2728</v>
      </c>
      <c r="G8250" s="144">
        <v>49.088324009999994</v>
      </c>
      <c r="H8250" t="str">
        <f>IF(VLOOKUP(A8250,$J$4:$K$19,2)="Y",IF(G8250&lt;='State Zip Codes'!$P$4,'State Zip Codes'!$P$3,IF(G8250&lt;='State Zip Codes'!$Q$4,'State Zip Codes'!$Q$3,IF(G8250&lt;='State Zip Codes'!$R$4,'State Zip Codes'!$R$3,IF(G8250&lt;='State Zip Codes'!$S$4,'State Zip Codes'!$S$3,IF(G8250&lt;='State Zip Codes'!$T$4,'State Zip Codes'!$T$3,"OUT OF TERRITORY"))))),$U$3)</f>
        <v>Zone 5</v>
      </c>
    </row>
    <row r="8251" spans="1:8" x14ac:dyDescent="0.25">
      <c r="A8251" t="s">
        <v>376</v>
      </c>
      <c r="B8251">
        <v>29471</v>
      </c>
      <c r="C8251" t="str">
        <f t="shared" si="129"/>
        <v>29471</v>
      </c>
      <c r="D8251" t="s">
        <v>362</v>
      </c>
      <c r="E8251" t="s">
        <v>5676</v>
      </c>
      <c r="F8251" t="s">
        <v>5704</v>
      </c>
      <c r="G8251" s="144">
        <v>50.331066389999997</v>
      </c>
      <c r="H8251" t="str">
        <f>IF(VLOOKUP(A8251,$J$4:$K$19,2)="Y",IF(G8251&lt;='State Zip Codes'!$P$4,'State Zip Codes'!$P$3,IF(G8251&lt;='State Zip Codes'!$Q$4,'State Zip Codes'!$Q$3,IF(G8251&lt;='State Zip Codes'!$R$4,'State Zip Codes'!$R$3,IF(G8251&lt;='State Zip Codes'!$S$4,'State Zip Codes'!$S$3,IF(G8251&lt;='State Zip Codes'!$T$4,'State Zip Codes'!$T$3,"OUT OF TERRITORY"))))),$U$3)</f>
        <v>Zone 5</v>
      </c>
    </row>
    <row r="8252" spans="1:8" x14ac:dyDescent="0.25">
      <c r="A8252" t="s">
        <v>376</v>
      </c>
      <c r="B8252">
        <v>29935</v>
      </c>
      <c r="C8252" t="str">
        <f t="shared" si="129"/>
        <v>29935</v>
      </c>
      <c r="D8252" t="s">
        <v>362</v>
      </c>
      <c r="E8252" t="s">
        <v>4310</v>
      </c>
      <c r="F8252" t="s">
        <v>5705</v>
      </c>
      <c r="G8252" s="144">
        <v>52.195179959999997</v>
      </c>
      <c r="H8252" t="str">
        <f>IF(VLOOKUP(A8252,$J$4:$K$19,2)="Y",IF(G8252&lt;='State Zip Codes'!$P$4,'State Zip Codes'!$P$3,IF(G8252&lt;='State Zip Codes'!$Q$4,'State Zip Codes'!$Q$3,IF(G8252&lt;='State Zip Codes'!$R$4,'State Zip Codes'!$R$3,IF(G8252&lt;='State Zip Codes'!$S$4,'State Zip Codes'!$S$3,IF(G8252&lt;='State Zip Codes'!$T$4,'State Zip Codes'!$T$3,"OUT OF TERRITORY"))))),$U$3)</f>
        <v>Zone 5</v>
      </c>
    </row>
    <row r="8253" spans="1:8" x14ac:dyDescent="0.25">
      <c r="A8253" t="s">
        <v>376</v>
      </c>
      <c r="B8253">
        <v>29475</v>
      </c>
      <c r="C8253" t="str">
        <f t="shared" si="129"/>
        <v>29475</v>
      </c>
      <c r="D8253" t="s">
        <v>362</v>
      </c>
      <c r="E8253" t="s">
        <v>5686</v>
      </c>
      <c r="F8253" t="s">
        <v>4239</v>
      </c>
      <c r="G8253" s="144">
        <v>52.195179959999997</v>
      </c>
      <c r="H8253" t="str">
        <f>IF(VLOOKUP(A8253,$J$4:$K$19,2)="Y",IF(G8253&lt;='State Zip Codes'!$P$4,'State Zip Codes'!$P$3,IF(G8253&lt;='State Zip Codes'!$Q$4,'State Zip Codes'!$Q$3,IF(G8253&lt;='State Zip Codes'!$R$4,'State Zip Codes'!$R$3,IF(G8253&lt;='State Zip Codes'!$S$4,'State Zip Codes'!$S$3,IF(G8253&lt;='State Zip Codes'!$T$4,'State Zip Codes'!$T$3,"OUT OF TERRITORY"))))),$U$3)</f>
        <v>Zone 5</v>
      </c>
    </row>
    <row r="8254" spans="1:8" x14ac:dyDescent="0.25">
      <c r="A8254" t="s">
        <v>376</v>
      </c>
      <c r="B8254">
        <v>29440</v>
      </c>
      <c r="C8254" t="str">
        <f t="shared" si="129"/>
        <v>29440</v>
      </c>
      <c r="D8254" t="s">
        <v>362</v>
      </c>
      <c r="E8254" t="s">
        <v>854</v>
      </c>
      <c r="F8254" t="s">
        <v>854</v>
      </c>
      <c r="G8254" s="144">
        <v>52.195179959999997</v>
      </c>
      <c r="H8254" t="str">
        <f>IF(VLOOKUP(A8254,$J$4:$K$19,2)="Y",IF(G8254&lt;='State Zip Codes'!$P$4,'State Zip Codes'!$P$3,IF(G8254&lt;='State Zip Codes'!$Q$4,'State Zip Codes'!$Q$3,IF(G8254&lt;='State Zip Codes'!$R$4,'State Zip Codes'!$R$3,IF(G8254&lt;='State Zip Codes'!$S$4,'State Zip Codes'!$S$3,IF(G8254&lt;='State Zip Codes'!$T$4,'State Zip Codes'!$T$3,"OUT OF TERRITORY"))))),$U$3)</f>
        <v>Zone 5</v>
      </c>
    </row>
    <row r="8255" spans="1:8" x14ac:dyDescent="0.25">
      <c r="A8255" t="s">
        <v>376</v>
      </c>
      <c r="B8255">
        <v>29902</v>
      </c>
      <c r="C8255" t="str">
        <f t="shared" si="129"/>
        <v>29902</v>
      </c>
      <c r="D8255" t="s">
        <v>362</v>
      </c>
      <c r="E8255" t="s">
        <v>4310</v>
      </c>
      <c r="F8255" t="s">
        <v>4310</v>
      </c>
      <c r="G8255" s="144">
        <v>52.816551149999995</v>
      </c>
      <c r="H8255" t="str">
        <f>IF(VLOOKUP(A8255,$J$4:$K$19,2)="Y",IF(G8255&lt;='State Zip Codes'!$P$4,'State Zip Codes'!$P$3,IF(G8255&lt;='State Zip Codes'!$Q$4,'State Zip Codes'!$Q$3,IF(G8255&lt;='State Zip Codes'!$R$4,'State Zip Codes'!$R$3,IF(G8255&lt;='State Zip Codes'!$S$4,'State Zip Codes'!$S$3,IF(G8255&lt;='State Zip Codes'!$T$4,'State Zip Codes'!$T$3,"OUT OF TERRITORY"))))),$U$3)</f>
        <v>Zone 5</v>
      </c>
    </row>
    <row r="8256" spans="1:8" x14ac:dyDescent="0.25">
      <c r="A8256" t="s">
        <v>376</v>
      </c>
      <c r="B8256">
        <v>29163</v>
      </c>
      <c r="C8256" t="str">
        <f t="shared" si="129"/>
        <v>29163</v>
      </c>
      <c r="D8256" t="s">
        <v>362</v>
      </c>
      <c r="E8256" t="s">
        <v>5699</v>
      </c>
      <c r="F8256" t="s">
        <v>4139</v>
      </c>
      <c r="G8256" s="144">
        <v>52.816551149999995</v>
      </c>
      <c r="H8256" t="str">
        <f>IF(VLOOKUP(A8256,$J$4:$K$19,2)="Y",IF(G8256&lt;='State Zip Codes'!$P$4,'State Zip Codes'!$P$3,IF(G8256&lt;='State Zip Codes'!$Q$4,'State Zip Codes'!$Q$3,IF(G8256&lt;='State Zip Codes'!$R$4,'State Zip Codes'!$R$3,IF(G8256&lt;='State Zip Codes'!$S$4,'State Zip Codes'!$S$3,IF(G8256&lt;='State Zip Codes'!$T$4,'State Zip Codes'!$T$3,"OUT OF TERRITORY"))))),$U$3)</f>
        <v>Zone 5</v>
      </c>
    </row>
    <row r="8257" spans="1:8" x14ac:dyDescent="0.25">
      <c r="A8257" t="s">
        <v>376</v>
      </c>
      <c r="B8257">
        <v>29941</v>
      </c>
      <c r="C8257" t="str">
        <f t="shared" si="129"/>
        <v>29941</v>
      </c>
      <c r="D8257" t="s">
        <v>362</v>
      </c>
      <c r="E8257" t="s">
        <v>4310</v>
      </c>
      <c r="F8257" t="s">
        <v>1690</v>
      </c>
      <c r="G8257" s="144">
        <v>53.43792234</v>
      </c>
      <c r="H8257" t="str">
        <f>IF(VLOOKUP(A8257,$J$4:$K$19,2)="Y",IF(G8257&lt;='State Zip Codes'!$P$4,'State Zip Codes'!$P$3,IF(G8257&lt;='State Zip Codes'!$Q$4,'State Zip Codes'!$Q$3,IF(G8257&lt;='State Zip Codes'!$R$4,'State Zip Codes'!$R$3,IF(G8257&lt;='State Zip Codes'!$S$4,'State Zip Codes'!$S$3,IF(G8257&lt;='State Zip Codes'!$T$4,'State Zip Codes'!$T$3,"OUT OF TERRITORY"))))),$U$3)</f>
        <v>Zone 5</v>
      </c>
    </row>
    <row r="8258" spans="1:8" x14ac:dyDescent="0.25">
      <c r="A8258" t="s">
        <v>376</v>
      </c>
      <c r="B8258">
        <v>29590</v>
      </c>
      <c r="C8258" t="str">
        <f t="shared" si="129"/>
        <v>29590</v>
      </c>
      <c r="D8258" t="s">
        <v>362</v>
      </c>
      <c r="E8258" t="s">
        <v>2654</v>
      </c>
      <c r="F8258" t="s">
        <v>5706</v>
      </c>
      <c r="G8258" s="144">
        <v>53.43792234</v>
      </c>
      <c r="H8258" t="str">
        <f>IF(VLOOKUP(A8258,$J$4:$K$19,2)="Y",IF(G8258&lt;='State Zip Codes'!$P$4,'State Zip Codes'!$P$3,IF(G8258&lt;='State Zip Codes'!$Q$4,'State Zip Codes'!$Q$3,IF(G8258&lt;='State Zip Codes'!$R$4,'State Zip Codes'!$R$3,IF(G8258&lt;='State Zip Codes'!$S$4,'State Zip Codes'!$S$3,IF(G8258&lt;='State Zip Codes'!$T$4,'State Zip Codes'!$T$3,"OUT OF TERRITORY"))))),$U$3)</f>
        <v>Zone 5</v>
      </c>
    </row>
    <row r="8259" spans="1:8" x14ac:dyDescent="0.25">
      <c r="A8259" t="s">
        <v>376</v>
      </c>
      <c r="B8259">
        <v>29906</v>
      </c>
      <c r="C8259" t="str">
        <f t="shared" si="129"/>
        <v>29906</v>
      </c>
      <c r="D8259" t="s">
        <v>362</v>
      </c>
      <c r="E8259" t="s">
        <v>4310</v>
      </c>
      <c r="F8259" t="s">
        <v>4310</v>
      </c>
      <c r="G8259" s="144">
        <v>54.059293529999998</v>
      </c>
      <c r="H8259" t="str">
        <f>IF(VLOOKUP(A8259,$J$4:$K$19,2)="Y",IF(G8259&lt;='State Zip Codes'!$P$4,'State Zip Codes'!$P$3,IF(G8259&lt;='State Zip Codes'!$Q$4,'State Zip Codes'!$Q$3,IF(G8259&lt;='State Zip Codes'!$R$4,'State Zip Codes'!$R$3,IF(G8259&lt;='State Zip Codes'!$S$4,'State Zip Codes'!$S$3,IF(G8259&lt;='State Zip Codes'!$T$4,'State Zip Codes'!$T$3,"OUT OF TERRITORY"))))),$U$3)</f>
        <v>Zone 5</v>
      </c>
    </row>
    <row r="8260" spans="1:8" x14ac:dyDescent="0.25">
      <c r="A8260" t="s">
        <v>376</v>
      </c>
      <c r="B8260">
        <v>29481</v>
      </c>
      <c r="C8260" t="str">
        <f t="shared" si="129"/>
        <v>29481</v>
      </c>
      <c r="D8260" t="s">
        <v>362</v>
      </c>
      <c r="E8260" t="s">
        <v>5686</v>
      </c>
      <c r="F8260" t="s">
        <v>5707</v>
      </c>
      <c r="G8260" s="144">
        <v>55.302035909999994</v>
      </c>
      <c r="H8260" t="str">
        <f>IF(VLOOKUP(A8260,$J$4:$K$19,2)="Y",IF(G8260&lt;='State Zip Codes'!$P$4,'State Zip Codes'!$P$3,IF(G8260&lt;='State Zip Codes'!$Q$4,'State Zip Codes'!$Q$3,IF(G8260&lt;='State Zip Codes'!$R$4,'State Zip Codes'!$R$3,IF(G8260&lt;='State Zip Codes'!$S$4,'State Zip Codes'!$S$3,IF(G8260&lt;='State Zip Codes'!$T$4,'State Zip Codes'!$T$3,"OUT OF TERRITORY"))))),$U$3)</f>
        <v>Zone 5</v>
      </c>
    </row>
    <row r="8261" spans="1:8" x14ac:dyDescent="0.25">
      <c r="A8261" t="s">
        <v>376</v>
      </c>
      <c r="B8261">
        <v>29018</v>
      </c>
      <c r="C8261" t="str">
        <f t="shared" si="129"/>
        <v>29018</v>
      </c>
      <c r="D8261" t="s">
        <v>362</v>
      </c>
      <c r="E8261" t="s">
        <v>5699</v>
      </c>
      <c r="F8261" t="s">
        <v>5708</v>
      </c>
      <c r="G8261" s="144">
        <v>55.302035909999994</v>
      </c>
      <c r="H8261" t="str">
        <f>IF(VLOOKUP(A8261,$J$4:$K$19,2)="Y",IF(G8261&lt;='State Zip Codes'!$P$4,'State Zip Codes'!$P$3,IF(G8261&lt;='State Zip Codes'!$Q$4,'State Zip Codes'!$Q$3,IF(G8261&lt;='State Zip Codes'!$R$4,'State Zip Codes'!$R$3,IF(G8261&lt;='State Zip Codes'!$S$4,'State Zip Codes'!$S$3,IF(G8261&lt;='State Zip Codes'!$T$4,'State Zip Codes'!$T$3,"OUT OF TERRITORY"))))),$U$3)</f>
        <v>Zone 5</v>
      </c>
    </row>
    <row r="8262" spans="1:8" x14ac:dyDescent="0.25">
      <c r="A8262" t="s">
        <v>376</v>
      </c>
      <c r="B8262">
        <v>29056</v>
      </c>
      <c r="C8262" t="str">
        <f t="shared" si="129"/>
        <v>29056</v>
      </c>
      <c r="D8262" t="s">
        <v>362</v>
      </c>
      <c r="E8262" t="s">
        <v>2654</v>
      </c>
      <c r="F8262" t="s">
        <v>5709</v>
      </c>
      <c r="G8262" s="144">
        <v>57.166149479999994</v>
      </c>
      <c r="H8262" t="str">
        <f>IF(VLOOKUP(A8262,$J$4:$K$19,2)="Y",IF(G8262&lt;='State Zip Codes'!$P$4,'State Zip Codes'!$P$3,IF(G8262&lt;='State Zip Codes'!$Q$4,'State Zip Codes'!$Q$3,IF(G8262&lt;='State Zip Codes'!$R$4,'State Zip Codes'!$R$3,IF(G8262&lt;='State Zip Codes'!$S$4,'State Zip Codes'!$S$3,IF(G8262&lt;='State Zip Codes'!$T$4,'State Zip Codes'!$T$3,"OUT OF TERRITORY"))))),$U$3)</f>
        <v>Zone 5</v>
      </c>
    </row>
    <row r="8263" spans="1:8" x14ac:dyDescent="0.25">
      <c r="A8263" t="s">
        <v>376</v>
      </c>
      <c r="B8263">
        <v>29142</v>
      </c>
      <c r="C8263" t="str">
        <f t="shared" si="129"/>
        <v>29142</v>
      </c>
      <c r="D8263" t="s">
        <v>362</v>
      </c>
      <c r="E8263" t="s">
        <v>5699</v>
      </c>
      <c r="F8263" t="s">
        <v>5710</v>
      </c>
      <c r="G8263" s="144">
        <v>57.787520669999999</v>
      </c>
      <c r="H8263" t="str">
        <f>IF(VLOOKUP(A8263,$J$4:$K$19,2)="Y",IF(G8263&lt;='State Zip Codes'!$P$4,'State Zip Codes'!$P$3,IF(G8263&lt;='State Zip Codes'!$Q$4,'State Zip Codes'!$Q$3,IF(G8263&lt;='State Zip Codes'!$R$4,'State Zip Codes'!$R$3,IF(G8263&lt;='State Zip Codes'!$S$4,'State Zip Codes'!$S$3,IF(G8263&lt;='State Zip Codes'!$T$4,'State Zip Codes'!$T$3,"OUT OF TERRITORY"))))),$U$3)</f>
        <v>Zone 5</v>
      </c>
    </row>
    <row r="8264" spans="1:8" x14ac:dyDescent="0.25">
      <c r="A8264" t="s">
        <v>376</v>
      </c>
      <c r="B8264">
        <v>29148</v>
      </c>
      <c r="C8264" t="str">
        <f t="shared" si="129"/>
        <v>29148</v>
      </c>
      <c r="D8264" t="s">
        <v>362</v>
      </c>
      <c r="E8264" t="s">
        <v>4396</v>
      </c>
      <c r="F8264" t="s">
        <v>5711</v>
      </c>
      <c r="G8264" s="144">
        <v>58.408891859999997</v>
      </c>
      <c r="H8264" t="str">
        <f>IF(VLOOKUP(A8264,$J$4:$K$19,2)="Y",IF(G8264&lt;='State Zip Codes'!$P$4,'State Zip Codes'!$P$3,IF(G8264&lt;='State Zip Codes'!$Q$4,'State Zip Codes'!$Q$3,IF(G8264&lt;='State Zip Codes'!$R$4,'State Zip Codes'!$R$3,IF(G8264&lt;='State Zip Codes'!$S$4,'State Zip Codes'!$S$3,IF(G8264&lt;='State Zip Codes'!$T$4,'State Zip Codes'!$T$3,"OUT OF TERRITORY"))))),$U$3)</f>
        <v>Zone 5</v>
      </c>
    </row>
    <row r="8265" spans="1:8" x14ac:dyDescent="0.25">
      <c r="A8265" t="s">
        <v>376</v>
      </c>
      <c r="B8265">
        <v>29432</v>
      </c>
      <c r="C8265" t="str">
        <f t="shared" si="129"/>
        <v>29432</v>
      </c>
      <c r="D8265" t="s">
        <v>362</v>
      </c>
      <c r="E8265" t="s">
        <v>5699</v>
      </c>
      <c r="F8265" t="s">
        <v>2860</v>
      </c>
      <c r="G8265" s="144">
        <v>58.408891859999997</v>
      </c>
      <c r="H8265" t="str">
        <f>IF(VLOOKUP(A8265,$J$4:$K$19,2)="Y",IF(G8265&lt;='State Zip Codes'!$P$4,'State Zip Codes'!$P$3,IF(G8265&lt;='State Zip Codes'!$Q$4,'State Zip Codes'!$Q$3,IF(G8265&lt;='State Zip Codes'!$R$4,'State Zip Codes'!$R$3,IF(G8265&lt;='State Zip Codes'!$S$4,'State Zip Codes'!$S$3,IF(G8265&lt;='State Zip Codes'!$T$4,'State Zip Codes'!$T$3,"OUT OF TERRITORY"))))),$U$3)</f>
        <v>Zone 5</v>
      </c>
    </row>
    <row r="8266" spans="1:8" x14ac:dyDescent="0.25">
      <c r="A8266" t="s">
        <v>376</v>
      </c>
      <c r="B8266">
        <v>29912</v>
      </c>
      <c r="C8266" t="str">
        <f t="shared" si="129"/>
        <v>29912</v>
      </c>
      <c r="D8266" t="s">
        <v>362</v>
      </c>
      <c r="E8266" t="s">
        <v>1068</v>
      </c>
      <c r="F8266" t="s">
        <v>5712</v>
      </c>
      <c r="G8266" s="144">
        <v>59.030263049999995</v>
      </c>
      <c r="H8266" t="str">
        <f>IF(VLOOKUP(A8266,$J$4:$K$19,2)="Y",IF(G8266&lt;='State Zip Codes'!$P$4,'State Zip Codes'!$P$3,IF(G8266&lt;='State Zip Codes'!$Q$4,'State Zip Codes'!$Q$3,IF(G8266&lt;='State Zip Codes'!$R$4,'State Zip Codes'!$R$3,IF(G8266&lt;='State Zip Codes'!$S$4,'State Zip Codes'!$S$3,IF(G8266&lt;='State Zip Codes'!$T$4,'State Zip Codes'!$T$3,"OUT OF TERRITORY"))))),$U$3)</f>
        <v>Zone 5</v>
      </c>
    </row>
    <row r="8267" spans="1:8" x14ac:dyDescent="0.25">
      <c r="A8267" t="s">
        <v>376</v>
      </c>
      <c r="B8267">
        <v>29916</v>
      </c>
      <c r="C8267" t="str">
        <f t="shared" si="129"/>
        <v>29916</v>
      </c>
      <c r="D8267" t="s">
        <v>362</v>
      </c>
      <c r="E8267" t="s">
        <v>962</v>
      </c>
      <c r="F8267" t="s">
        <v>5713</v>
      </c>
      <c r="G8267" s="144">
        <v>59.030263049999995</v>
      </c>
      <c r="H8267" t="str">
        <f>IF(VLOOKUP(A8267,$J$4:$K$19,2)="Y",IF(G8267&lt;='State Zip Codes'!$P$4,'State Zip Codes'!$P$3,IF(G8267&lt;='State Zip Codes'!$Q$4,'State Zip Codes'!$Q$3,IF(G8267&lt;='State Zip Codes'!$R$4,'State Zip Codes'!$R$3,IF(G8267&lt;='State Zip Codes'!$S$4,'State Zip Codes'!$S$3,IF(G8267&lt;='State Zip Codes'!$T$4,'State Zip Codes'!$T$3,"OUT OF TERRITORY"))))),$U$3)</f>
        <v>Zone 5</v>
      </c>
    </row>
    <row r="8268" spans="1:8" x14ac:dyDescent="0.25">
      <c r="A8268" t="s">
        <v>376</v>
      </c>
      <c r="B8268">
        <v>29929</v>
      </c>
      <c r="C8268" t="str">
        <f t="shared" si="129"/>
        <v>29929</v>
      </c>
      <c r="D8268" t="s">
        <v>362</v>
      </c>
      <c r="E8268" t="s">
        <v>5686</v>
      </c>
      <c r="F8268" t="s">
        <v>5714</v>
      </c>
      <c r="G8268" s="144">
        <v>59.651634239999993</v>
      </c>
      <c r="H8268" t="str">
        <f>IF(VLOOKUP(A8268,$J$4:$K$19,2)="Y",IF(G8268&lt;='State Zip Codes'!$P$4,'State Zip Codes'!$P$3,IF(G8268&lt;='State Zip Codes'!$Q$4,'State Zip Codes'!$Q$3,IF(G8268&lt;='State Zip Codes'!$R$4,'State Zip Codes'!$R$3,IF(G8268&lt;='State Zip Codes'!$S$4,'State Zip Codes'!$S$3,IF(G8268&lt;='State Zip Codes'!$T$4,'State Zip Codes'!$T$3,"OUT OF TERRITORY"))))),$U$3)</f>
        <v>Zone 5</v>
      </c>
    </row>
    <row r="8269" spans="1:8" x14ac:dyDescent="0.25">
      <c r="A8269" t="s">
        <v>376</v>
      </c>
      <c r="B8269">
        <v>29102</v>
      </c>
      <c r="C8269" t="str">
        <f t="shared" si="129"/>
        <v>29102</v>
      </c>
      <c r="D8269" t="s">
        <v>362</v>
      </c>
      <c r="E8269" t="s">
        <v>4396</v>
      </c>
      <c r="F8269" t="s">
        <v>5163</v>
      </c>
      <c r="G8269" s="144">
        <v>59.651634239999993</v>
      </c>
      <c r="H8269" t="str">
        <f>IF(VLOOKUP(A8269,$J$4:$K$19,2)="Y",IF(G8269&lt;='State Zip Codes'!$P$4,'State Zip Codes'!$P$3,IF(G8269&lt;='State Zip Codes'!$Q$4,'State Zip Codes'!$Q$3,IF(G8269&lt;='State Zip Codes'!$R$4,'State Zip Codes'!$R$3,IF(G8269&lt;='State Zip Codes'!$S$4,'State Zip Codes'!$S$3,IF(G8269&lt;='State Zip Codes'!$T$4,'State Zip Codes'!$T$3,"OUT OF TERRITORY"))))),$U$3)</f>
        <v>Zone 5</v>
      </c>
    </row>
    <row r="8270" spans="1:8" x14ac:dyDescent="0.25">
      <c r="A8270" t="s">
        <v>376</v>
      </c>
      <c r="B8270">
        <v>29580</v>
      </c>
      <c r="C8270" t="str">
        <f t="shared" si="129"/>
        <v>29580</v>
      </c>
      <c r="D8270" t="s">
        <v>362</v>
      </c>
      <c r="E8270" t="s">
        <v>2654</v>
      </c>
      <c r="F8270" t="s">
        <v>5715</v>
      </c>
      <c r="G8270" s="144">
        <v>60.894376619999996</v>
      </c>
      <c r="H8270" t="str">
        <f>IF(VLOOKUP(A8270,$J$4:$K$19,2)="Y",IF(G8270&lt;='State Zip Codes'!$P$4,'State Zip Codes'!$P$3,IF(G8270&lt;='State Zip Codes'!$Q$4,'State Zip Codes'!$Q$3,IF(G8270&lt;='State Zip Codes'!$R$4,'State Zip Codes'!$R$3,IF(G8270&lt;='State Zip Codes'!$S$4,'State Zip Codes'!$S$3,IF(G8270&lt;='State Zip Codes'!$T$4,'State Zip Codes'!$T$3,"OUT OF TERRITORY"))))),$U$3)</f>
        <v>Zone 5</v>
      </c>
    </row>
    <row r="8271" spans="1:8" x14ac:dyDescent="0.25">
      <c r="A8271" t="s">
        <v>376</v>
      </c>
      <c r="B8271">
        <v>29926</v>
      </c>
      <c r="C8271" t="str">
        <f t="shared" si="129"/>
        <v>29926</v>
      </c>
      <c r="D8271" t="s">
        <v>362</v>
      </c>
      <c r="E8271" t="s">
        <v>4310</v>
      </c>
      <c r="F8271" t="s">
        <v>5716</v>
      </c>
      <c r="G8271" s="144">
        <v>61.515747809999993</v>
      </c>
      <c r="H8271" t="str">
        <f>IF(VLOOKUP(A8271,$J$4:$K$19,2)="Y",IF(G8271&lt;='State Zip Codes'!$P$4,'State Zip Codes'!$P$3,IF(G8271&lt;='State Zip Codes'!$Q$4,'State Zip Codes'!$Q$3,IF(G8271&lt;='State Zip Codes'!$R$4,'State Zip Codes'!$R$3,IF(G8271&lt;='State Zip Codes'!$S$4,'State Zip Codes'!$S$3,IF(G8271&lt;='State Zip Codes'!$T$4,'State Zip Codes'!$T$3,"OUT OF TERRITORY"))))),$U$3)</f>
        <v>Zone 5</v>
      </c>
    </row>
    <row r="8272" spans="1:8" x14ac:dyDescent="0.25">
      <c r="A8272" t="s">
        <v>376</v>
      </c>
      <c r="B8272">
        <v>29944</v>
      </c>
      <c r="C8272" t="str">
        <f t="shared" si="129"/>
        <v>29944</v>
      </c>
      <c r="D8272" t="s">
        <v>362</v>
      </c>
      <c r="E8272" t="s">
        <v>962</v>
      </c>
      <c r="F8272" t="s">
        <v>5717</v>
      </c>
      <c r="G8272" s="144">
        <v>62.137118999999998</v>
      </c>
      <c r="H8272" t="str">
        <f>IF(VLOOKUP(A8272,$J$4:$K$19,2)="Y",IF(G8272&lt;='State Zip Codes'!$P$4,'State Zip Codes'!$P$3,IF(G8272&lt;='State Zip Codes'!$Q$4,'State Zip Codes'!$Q$3,IF(G8272&lt;='State Zip Codes'!$R$4,'State Zip Codes'!$R$3,IF(G8272&lt;='State Zip Codes'!$S$4,'State Zip Codes'!$S$3,IF(G8272&lt;='State Zip Codes'!$T$4,'State Zip Codes'!$T$3,"OUT OF TERRITORY"))))),$U$3)</f>
        <v>Zone 5</v>
      </c>
    </row>
    <row r="8273" spans="1:8" x14ac:dyDescent="0.25">
      <c r="A8273" t="s">
        <v>376</v>
      </c>
      <c r="B8273">
        <v>29936</v>
      </c>
      <c r="C8273" t="str">
        <f t="shared" si="129"/>
        <v>29936</v>
      </c>
      <c r="D8273" t="s">
        <v>362</v>
      </c>
      <c r="E8273" t="s">
        <v>1068</v>
      </c>
      <c r="F8273" t="s">
        <v>5718</v>
      </c>
      <c r="G8273" s="144">
        <v>62.137118999999998</v>
      </c>
      <c r="H8273" t="str">
        <f>IF(VLOOKUP(A8273,$J$4:$K$19,2)="Y",IF(G8273&lt;='State Zip Codes'!$P$4,'State Zip Codes'!$P$3,IF(G8273&lt;='State Zip Codes'!$Q$4,'State Zip Codes'!$Q$3,IF(G8273&lt;='State Zip Codes'!$R$4,'State Zip Codes'!$R$3,IF(G8273&lt;='State Zip Codes'!$S$4,'State Zip Codes'!$S$3,IF(G8273&lt;='State Zip Codes'!$T$4,'State Zip Codes'!$T$3,"OUT OF TERRITORY"))))),$U$3)</f>
        <v>Zone 5</v>
      </c>
    </row>
    <row r="8274" spans="1:8" x14ac:dyDescent="0.25">
      <c r="A8274" t="s">
        <v>376</v>
      </c>
      <c r="B8274">
        <v>29082</v>
      </c>
      <c r="C8274" t="str">
        <f t="shared" si="129"/>
        <v>29082</v>
      </c>
      <c r="D8274" t="s">
        <v>362</v>
      </c>
      <c r="E8274" t="s">
        <v>5686</v>
      </c>
      <c r="F8274" t="s">
        <v>5719</v>
      </c>
      <c r="G8274" s="144">
        <v>62.758490189999996</v>
      </c>
      <c r="H8274" t="str">
        <f>IF(VLOOKUP(A8274,$J$4:$K$19,2)="Y",IF(G8274&lt;='State Zip Codes'!$P$4,'State Zip Codes'!$P$3,IF(G8274&lt;='State Zip Codes'!$Q$4,'State Zip Codes'!$Q$3,IF(G8274&lt;='State Zip Codes'!$R$4,'State Zip Codes'!$R$3,IF(G8274&lt;='State Zip Codes'!$S$4,'State Zip Codes'!$S$3,IF(G8274&lt;='State Zip Codes'!$T$4,'State Zip Codes'!$T$3,"OUT OF TERRITORY"))))),$U$3)</f>
        <v>Zone 5</v>
      </c>
    </row>
    <row r="8275" spans="1:8" x14ac:dyDescent="0.25">
      <c r="A8275" t="s">
        <v>376</v>
      </c>
      <c r="B8275">
        <v>29556</v>
      </c>
      <c r="C8275" t="str">
        <f t="shared" si="129"/>
        <v>29556</v>
      </c>
      <c r="D8275" t="s">
        <v>362</v>
      </c>
      <c r="E8275" t="s">
        <v>2654</v>
      </c>
      <c r="F8275" t="s">
        <v>5720</v>
      </c>
      <c r="G8275" s="144">
        <v>62.758490189999996</v>
      </c>
      <c r="H8275" t="str">
        <f>IF(VLOOKUP(A8275,$J$4:$K$19,2)="Y",IF(G8275&lt;='State Zip Codes'!$P$4,'State Zip Codes'!$P$3,IF(G8275&lt;='State Zip Codes'!$Q$4,'State Zip Codes'!$Q$3,IF(G8275&lt;='State Zip Codes'!$R$4,'State Zip Codes'!$R$3,IF(G8275&lt;='State Zip Codes'!$S$4,'State Zip Codes'!$S$3,IF(G8275&lt;='State Zip Codes'!$T$4,'State Zip Codes'!$T$3,"OUT OF TERRITORY"))))),$U$3)</f>
        <v>Zone 5</v>
      </c>
    </row>
    <row r="8276" spans="1:8" x14ac:dyDescent="0.25">
      <c r="A8276" t="s">
        <v>376</v>
      </c>
      <c r="B8276">
        <v>29047</v>
      </c>
      <c r="C8276" t="str">
        <f t="shared" si="129"/>
        <v>29047</v>
      </c>
      <c r="D8276" t="s">
        <v>362</v>
      </c>
      <c r="E8276" t="s">
        <v>5699</v>
      </c>
      <c r="F8276" t="s">
        <v>5721</v>
      </c>
      <c r="G8276" s="144">
        <v>62.758490189999996</v>
      </c>
      <c r="H8276" t="str">
        <f>IF(VLOOKUP(A8276,$J$4:$K$19,2)="Y",IF(G8276&lt;='State Zip Codes'!$P$4,'State Zip Codes'!$P$3,IF(G8276&lt;='State Zip Codes'!$Q$4,'State Zip Codes'!$Q$3,IF(G8276&lt;='State Zip Codes'!$R$4,'State Zip Codes'!$R$3,IF(G8276&lt;='State Zip Codes'!$S$4,'State Zip Codes'!$S$3,IF(G8276&lt;='State Zip Codes'!$T$4,'State Zip Codes'!$T$3,"OUT OF TERRITORY"))))),$U$3)</f>
        <v>Zone 5</v>
      </c>
    </row>
    <row r="8277" spans="1:8" x14ac:dyDescent="0.25">
      <c r="A8277" t="s">
        <v>376</v>
      </c>
      <c r="B8277">
        <v>29928</v>
      </c>
      <c r="C8277" t="str">
        <f t="shared" si="129"/>
        <v>29928</v>
      </c>
      <c r="D8277" t="s">
        <v>362</v>
      </c>
      <c r="E8277" t="s">
        <v>4310</v>
      </c>
      <c r="F8277" t="s">
        <v>5716</v>
      </c>
      <c r="G8277" s="144">
        <v>63.379861379999994</v>
      </c>
      <c r="H8277" t="str">
        <f>IF(VLOOKUP(A8277,$J$4:$K$19,2)="Y",IF(G8277&lt;='State Zip Codes'!$P$4,'State Zip Codes'!$P$3,IF(G8277&lt;='State Zip Codes'!$Q$4,'State Zip Codes'!$Q$3,IF(G8277&lt;='State Zip Codes'!$R$4,'State Zip Codes'!$R$3,IF(G8277&lt;='State Zip Codes'!$S$4,'State Zip Codes'!$S$3,IF(G8277&lt;='State Zip Codes'!$T$4,'State Zip Codes'!$T$3,"OUT OF TERRITORY"))))),$U$3)</f>
        <v>Zone 5</v>
      </c>
    </row>
    <row r="8278" spans="1:8" x14ac:dyDescent="0.25">
      <c r="A8278" t="s">
        <v>376</v>
      </c>
      <c r="B8278">
        <v>29909</v>
      </c>
      <c r="C8278" t="str">
        <f t="shared" si="129"/>
        <v>29909</v>
      </c>
      <c r="D8278" t="s">
        <v>362</v>
      </c>
      <c r="E8278" t="s">
        <v>4310</v>
      </c>
      <c r="F8278" t="s">
        <v>5722</v>
      </c>
      <c r="G8278" s="144">
        <v>64.001232569999999</v>
      </c>
      <c r="H8278" t="str">
        <f>IF(VLOOKUP(A8278,$J$4:$K$19,2)="Y",IF(G8278&lt;='State Zip Codes'!$P$4,'State Zip Codes'!$P$3,IF(G8278&lt;='State Zip Codes'!$Q$4,'State Zip Codes'!$Q$3,IF(G8278&lt;='State Zip Codes'!$R$4,'State Zip Codes'!$R$3,IF(G8278&lt;='State Zip Codes'!$S$4,'State Zip Codes'!$S$3,IF(G8278&lt;='State Zip Codes'!$T$4,'State Zip Codes'!$T$3,"OUT OF TERRITORY"))))),$U$3)</f>
        <v>Zone 5</v>
      </c>
    </row>
    <row r="8279" spans="1:8" x14ac:dyDescent="0.25">
      <c r="A8279" t="s">
        <v>376</v>
      </c>
      <c r="B8279">
        <v>29133</v>
      </c>
      <c r="C8279" t="str">
        <f t="shared" si="129"/>
        <v>29133</v>
      </c>
      <c r="D8279" t="s">
        <v>362</v>
      </c>
      <c r="E8279" t="s">
        <v>5699</v>
      </c>
      <c r="F8279" t="s">
        <v>5723</v>
      </c>
      <c r="G8279" s="144">
        <v>64.62260375999999</v>
      </c>
      <c r="H8279" t="str">
        <f>IF(VLOOKUP(A8279,$J$4:$K$19,2)="Y",IF(G8279&lt;='State Zip Codes'!$P$4,'State Zip Codes'!$P$3,IF(G8279&lt;='State Zip Codes'!$Q$4,'State Zip Codes'!$Q$3,IF(G8279&lt;='State Zip Codes'!$R$4,'State Zip Codes'!$R$3,IF(G8279&lt;='State Zip Codes'!$S$4,'State Zip Codes'!$S$3,IF(G8279&lt;='State Zip Codes'!$T$4,'State Zip Codes'!$T$3,"OUT OF TERRITORY"))))),$U$3)</f>
        <v>Zone 5</v>
      </c>
    </row>
    <row r="8280" spans="1:8" x14ac:dyDescent="0.25">
      <c r="A8280" t="s">
        <v>376</v>
      </c>
      <c r="B8280">
        <v>29081</v>
      </c>
      <c r="C8280" t="str">
        <f t="shared" si="129"/>
        <v>29081</v>
      </c>
      <c r="D8280" t="s">
        <v>362</v>
      </c>
      <c r="E8280" t="s">
        <v>5724</v>
      </c>
      <c r="F8280" t="s">
        <v>5725</v>
      </c>
      <c r="G8280" s="144">
        <v>66.486717329999991</v>
      </c>
      <c r="H8280" t="str">
        <f>IF(VLOOKUP(A8280,$J$4:$K$19,2)="Y",IF(G8280&lt;='State Zip Codes'!$P$4,'State Zip Codes'!$P$3,IF(G8280&lt;='State Zip Codes'!$Q$4,'State Zip Codes'!$Q$3,IF(G8280&lt;='State Zip Codes'!$R$4,'State Zip Codes'!$R$3,IF(G8280&lt;='State Zip Codes'!$S$4,'State Zip Codes'!$S$3,IF(G8280&lt;='State Zip Codes'!$T$4,'State Zip Codes'!$T$3,"OUT OF TERRITORY"))))),$U$3)</f>
        <v>Zone 5</v>
      </c>
    </row>
    <row r="8281" spans="1:8" x14ac:dyDescent="0.25">
      <c r="A8281" t="s">
        <v>376</v>
      </c>
      <c r="B8281">
        <v>29585</v>
      </c>
      <c r="C8281" t="str">
        <f t="shared" si="129"/>
        <v>29585</v>
      </c>
      <c r="D8281" t="s">
        <v>362</v>
      </c>
      <c r="E8281" t="s">
        <v>854</v>
      </c>
      <c r="F8281" t="s">
        <v>5726</v>
      </c>
      <c r="G8281" s="144">
        <v>66.486717329999991</v>
      </c>
      <c r="H8281" t="str">
        <f>IF(VLOOKUP(A8281,$J$4:$K$19,2)="Y",IF(G8281&lt;='State Zip Codes'!$P$4,'State Zip Codes'!$P$3,IF(G8281&lt;='State Zip Codes'!$Q$4,'State Zip Codes'!$Q$3,IF(G8281&lt;='State Zip Codes'!$R$4,'State Zip Codes'!$R$3,IF(G8281&lt;='State Zip Codes'!$S$4,'State Zip Codes'!$S$3,IF(G8281&lt;='State Zip Codes'!$T$4,'State Zip Codes'!$T$3,"OUT OF TERRITORY"))))),$U$3)</f>
        <v>Zone 5</v>
      </c>
    </row>
    <row r="8282" spans="1:8" x14ac:dyDescent="0.25">
      <c r="A8282" t="s">
        <v>376</v>
      </c>
      <c r="B8282">
        <v>29924</v>
      </c>
      <c r="C8282" t="str">
        <f t="shared" si="129"/>
        <v>29924</v>
      </c>
      <c r="D8282" t="s">
        <v>362</v>
      </c>
      <c r="E8282" t="s">
        <v>962</v>
      </c>
      <c r="F8282" t="s">
        <v>962</v>
      </c>
      <c r="G8282" s="144">
        <v>67.108088519999995</v>
      </c>
      <c r="H8282" t="str">
        <f>IF(VLOOKUP(A8282,$J$4:$K$19,2)="Y",IF(G8282&lt;='State Zip Codes'!$P$4,'State Zip Codes'!$P$3,IF(G8282&lt;='State Zip Codes'!$Q$4,'State Zip Codes'!$Q$3,IF(G8282&lt;='State Zip Codes'!$R$4,'State Zip Codes'!$R$3,IF(G8282&lt;='State Zip Codes'!$S$4,'State Zip Codes'!$S$3,IF(G8282&lt;='State Zip Codes'!$T$4,'State Zip Codes'!$T$3,"OUT OF TERRITORY"))))),$U$3)</f>
        <v>Zone 5</v>
      </c>
    </row>
    <row r="8283" spans="1:8" x14ac:dyDescent="0.25">
      <c r="A8283" t="s">
        <v>376</v>
      </c>
      <c r="B8283">
        <v>29003</v>
      </c>
      <c r="C8283" t="str">
        <f t="shared" si="129"/>
        <v>29003</v>
      </c>
      <c r="D8283" t="s">
        <v>362</v>
      </c>
      <c r="E8283" t="s">
        <v>5724</v>
      </c>
      <c r="F8283" t="s">
        <v>5724</v>
      </c>
      <c r="G8283" s="144">
        <v>67.108088519999995</v>
      </c>
      <c r="H8283" t="str">
        <f>IF(VLOOKUP(A8283,$J$4:$K$19,2)="Y",IF(G8283&lt;='State Zip Codes'!$P$4,'State Zip Codes'!$P$3,IF(G8283&lt;='State Zip Codes'!$Q$4,'State Zip Codes'!$Q$3,IF(G8283&lt;='State Zip Codes'!$R$4,'State Zip Codes'!$R$3,IF(G8283&lt;='State Zip Codes'!$S$4,'State Zip Codes'!$S$3,IF(G8283&lt;='State Zip Codes'!$T$4,'State Zip Codes'!$T$3,"OUT OF TERRITORY"))))),$U$3)</f>
        <v>Zone 5</v>
      </c>
    </row>
    <row r="8284" spans="1:8" x14ac:dyDescent="0.25">
      <c r="A8284" t="s">
        <v>376</v>
      </c>
      <c r="B8284">
        <v>29910</v>
      </c>
      <c r="C8284" t="str">
        <f t="shared" si="129"/>
        <v>29910</v>
      </c>
      <c r="D8284" t="s">
        <v>362</v>
      </c>
      <c r="E8284" t="s">
        <v>4310</v>
      </c>
      <c r="F8284" t="s">
        <v>2747</v>
      </c>
      <c r="G8284" s="144">
        <v>67.72945971</v>
      </c>
      <c r="H8284" t="str">
        <f>IF(VLOOKUP(A8284,$J$4:$K$19,2)="Y",IF(G8284&lt;='State Zip Codes'!$P$4,'State Zip Codes'!$P$3,IF(G8284&lt;='State Zip Codes'!$Q$4,'State Zip Codes'!$Q$3,IF(G8284&lt;='State Zip Codes'!$R$4,'State Zip Codes'!$R$3,IF(G8284&lt;='State Zip Codes'!$S$4,'State Zip Codes'!$S$3,IF(G8284&lt;='State Zip Codes'!$T$4,'State Zip Codes'!$T$3,"OUT OF TERRITORY"))))),$U$3)</f>
        <v>Zone 5</v>
      </c>
    </row>
    <row r="8285" spans="1:8" x14ac:dyDescent="0.25">
      <c r="A8285" t="s">
        <v>376</v>
      </c>
      <c r="B8285">
        <v>29030</v>
      </c>
      <c r="C8285" t="str">
        <f t="shared" si="129"/>
        <v>29030</v>
      </c>
      <c r="D8285" t="s">
        <v>362</v>
      </c>
      <c r="E8285" t="s">
        <v>1121</v>
      </c>
      <c r="F8285" t="s">
        <v>2035</v>
      </c>
      <c r="G8285" s="144">
        <v>67.72945971</v>
      </c>
      <c r="H8285" t="str">
        <f>IF(VLOOKUP(A8285,$J$4:$K$19,2)="Y",IF(G8285&lt;='State Zip Codes'!$P$4,'State Zip Codes'!$P$3,IF(G8285&lt;='State Zip Codes'!$Q$4,'State Zip Codes'!$Q$3,IF(G8285&lt;='State Zip Codes'!$R$4,'State Zip Codes'!$R$3,IF(G8285&lt;='State Zip Codes'!$S$4,'State Zip Codes'!$S$3,IF(G8285&lt;='State Zip Codes'!$T$4,'State Zip Codes'!$T$3,"OUT OF TERRITORY"))))),$U$3)</f>
        <v>Zone 5</v>
      </c>
    </row>
    <row r="8286" spans="1:8" x14ac:dyDescent="0.25">
      <c r="A8286" t="s">
        <v>376</v>
      </c>
      <c r="B8286">
        <v>29111</v>
      </c>
      <c r="C8286" t="str">
        <f t="shared" si="129"/>
        <v>29111</v>
      </c>
      <c r="D8286" t="s">
        <v>362</v>
      </c>
      <c r="E8286" t="s">
        <v>4396</v>
      </c>
      <c r="F8286" t="s">
        <v>5727</v>
      </c>
      <c r="G8286" s="144">
        <v>68.350830899999991</v>
      </c>
      <c r="H8286" t="str">
        <f>IF(VLOOKUP(A8286,$J$4:$K$19,2)="Y",IF(G8286&lt;='State Zip Codes'!$P$4,'State Zip Codes'!$P$3,IF(G8286&lt;='State Zip Codes'!$Q$4,'State Zip Codes'!$Q$3,IF(G8286&lt;='State Zip Codes'!$R$4,'State Zip Codes'!$R$3,IF(G8286&lt;='State Zip Codes'!$S$4,'State Zip Codes'!$S$3,IF(G8286&lt;='State Zip Codes'!$T$4,'State Zip Codes'!$T$3,"OUT OF TERRITORY"))))),$U$3)</f>
        <v>Zone 5</v>
      </c>
    </row>
    <row r="8287" spans="1:8" x14ac:dyDescent="0.25">
      <c r="A8287" t="s">
        <v>376</v>
      </c>
      <c r="B8287">
        <v>29001</v>
      </c>
      <c r="C8287" t="str">
        <f t="shared" si="129"/>
        <v>29001</v>
      </c>
      <c r="D8287" t="s">
        <v>362</v>
      </c>
      <c r="E8287" t="s">
        <v>4396</v>
      </c>
      <c r="F8287" t="s">
        <v>5728</v>
      </c>
      <c r="G8287" s="144">
        <v>68.972202089999996</v>
      </c>
      <c r="H8287" t="str">
        <f>IF(VLOOKUP(A8287,$J$4:$K$19,2)="Y",IF(G8287&lt;='State Zip Codes'!$P$4,'State Zip Codes'!$P$3,IF(G8287&lt;='State Zip Codes'!$Q$4,'State Zip Codes'!$Q$3,IF(G8287&lt;='State Zip Codes'!$R$4,'State Zip Codes'!$R$3,IF(G8287&lt;='State Zip Codes'!$S$4,'State Zip Codes'!$S$3,IF(G8287&lt;='State Zip Codes'!$T$4,'State Zip Codes'!$T$3,"OUT OF TERRITORY"))))),$U$3)</f>
        <v>Zone 5</v>
      </c>
    </row>
    <row r="8288" spans="1:8" x14ac:dyDescent="0.25">
      <c r="A8288" t="s">
        <v>376</v>
      </c>
      <c r="B8288">
        <v>29518</v>
      </c>
      <c r="C8288" t="str">
        <f t="shared" ref="C8288:C8351" si="130">TRIM(CLEAN(B8288))</f>
        <v>29518</v>
      </c>
      <c r="D8288" t="s">
        <v>362</v>
      </c>
      <c r="E8288" t="s">
        <v>2654</v>
      </c>
      <c r="F8288" t="s">
        <v>5729</v>
      </c>
      <c r="G8288" s="144">
        <v>68.972202089999996</v>
      </c>
      <c r="H8288" t="str">
        <f>IF(VLOOKUP(A8288,$J$4:$K$19,2)="Y",IF(G8288&lt;='State Zip Codes'!$P$4,'State Zip Codes'!$P$3,IF(G8288&lt;='State Zip Codes'!$Q$4,'State Zip Codes'!$Q$3,IF(G8288&lt;='State Zip Codes'!$R$4,'State Zip Codes'!$R$3,IF(G8288&lt;='State Zip Codes'!$S$4,'State Zip Codes'!$S$3,IF(G8288&lt;='State Zip Codes'!$T$4,'State Zip Codes'!$T$3,"OUT OF TERRITORY"))))),$U$3)</f>
        <v>Zone 5</v>
      </c>
    </row>
    <row r="8289" spans="1:8" x14ac:dyDescent="0.25">
      <c r="A8289" t="s">
        <v>376</v>
      </c>
      <c r="B8289">
        <v>29554</v>
      </c>
      <c r="C8289" t="str">
        <f t="shared" si="130"/>
        <v>29554</v>
      </c>
      <c r="D8289" t="s">
        <v>362</v>
      </c>
      <c r="E8289" t="s">
        <v>2654</v>
      </c>
      <c r="F8289" t="s">
        <v>5730</v>
      </c>
      <c r="G8289" s="144">
        <v>70.214944469999992</v>
      </c>
      <c r="H8289" t="str">
        <f>IF(VLOOKUP(A8289,$J$4:$K$19,2)="Y",IF(G8289&lt;='State Zip Codes'!$P$4,'State Zip Codes'!$P$3,IF(G8289&lt;='State Zip Codes'!$Q$4,'State Zip Codes'!$Q$3,IF(G8289&lt;='State Zip Codes'!$R$4,'State Zip Codes'!$R$3,IF(G8289&lt;='State Zip Codes'!$S$4,'State Zip Codes'!$S$3,IF(G8289&lt;='State Zip Codes'!$T$4,'State Zip Codes'!$T$3,"OUT OF TERRITORY"))))),$U$3)</f>
        <v>Zone 5</v>
      </c>
    </row>
    <row r="8290" spans="1:8" x14ac:dyDescent="0.25">
      <c r="A8290" t="s">
        <v>376</v>
      </c>
      <c r="B8290">
        <v>29911</v>
      </c>
      <c r="C8290" t="str">
        <f t="shared" si="130"/>
        <v>29911</v>
      </c>
      <c r="D8290" t="s">
        <v>362</v>
      </c>
      <c r="E8290" t="s">
        <v>962</v>
      </c>
      <c r="F8290" t="s">
        <v>5731</v>
      </c>
      <c r="G8290" s="144">
        <v>70.214944469999992</v>
      </c>
      <c r="H8290" t="str">
        <f>IF(VLOOKUP(A8290,$J$4:$K$19,2)="Y",IF(G8290&lt;='State Zip Codes'!$P$4,'State Zip Codes'!$P$3,IF(G8290&lt;='State Zip Codes'!$Q$4,'State Zip Codes'!$Q$3,IF(G8290&lt;='State Zip Codes'!$R$4,'State Zip Codes'!$R$3,IF(G8290&lt;='State Zip Codes'!$S$4,'State Zip Codes'!$S$3,IF(G8290&lt;='State Zip Codes'!$T$4,'State Zip Codes'!$T$3,"OUT OF TERRITORY"))))),$U$3)</f>
        <v>Zone 5</v>
      </c>
    </row>
    <row r="8291" spans="1:8" x14ac:dyDescent="0.25">
      <c r="A8291" t="s">
        <v>376</v>
      </c>
      <c r="B8291">
        <v>29039</v>
      </c>
      <c r="C8291" t="str">
        <f t="shared" si="130"/>
        <v>29039</v>
      </c>
      <c r="D8291" t="s">
        <v>362</v>
      </c>
      <c r="E8291" t="s">
        <v>5699</v>
      </c>
      <c r="F8291" t="s">
        <v>1919</v>
      </c>
      <c r="G8291" s="144">
        <v>70.836315659999997</v>
      </c>
      <c r="H8291" t="str">
        <f>IF(VLOOKUP(A8291,$J$4:$K$19,2)="Y",IF(G8291&lt;='State Zip Codes'!$P$4,'State Zip Codes'!$P$3,IF(G8291&lt;='State Zip Codes'!$Q$4,'State Zip Codes'!$Q$3,IF(G8291&lt;='State Zip Codes'!$R$4,'State Zip Codes'!$R$3,IF(G8291&lt;='State Zip Codes'!$S$4,'State Zip Codes'!$S$3,IF(G8291&lt;='State Zip Codes'!$T$4,'State Zip Codes'!$T$3,"OUT OF TERRITORY"))))),$U$3)</f>
        <v>Zone 5</v>
      </c>
    </row>
    <row r="8292" spans="1:8" x14ac:dyDescent="0.25">
      <c r="A8292" t="s">
        <v>376</v>
      </c>
      <c r="B8292">
        <v>29125</v>
      </c>
      <c r="C8292" t="str">
        <f t="shared" si="130"/>
        <v>29125</v>
      </c>
      <c r="D8292" t="s">
        <v>362</v>
      </c>
      <c r="E8292" t="s">
        <v>795</v>
      </c>
      <c r="F8292" t="s">
        <v>5732</v>
      </c>
      <c r="G8292" s="144">
        <v>70.836315659999997</v>
      </c>
      <c r="H8292" t="str">
        <f>IF(VLOOKUP(A8292,$J$4:$K$19,2)="Y",IF(G8292&lt;='State Zip Codes'!$P$4,'State Zip Codes'!$P$3,IF(G8292&lt;='State Zip Codes'!$Q$4,'State Zip Codes'!$Q$3,IF(G8292&lt;='State Zip Codes'!$R$4,'State Zip Codes'!$R$3,IF(G8292&lt;='State Zip Codes'!$S$4,'State Zip Codes'!$S$3,IF(G8292&lt;='State Zip Codes'!$T$4,'State Zip Codes'!$T$3,"OUT OF TERRITORY"))))),$U$3)</f>
        <v>Zone 5</v>
      </c>
    </row>
    <row r="8293" spans="1:8" x14ac:dyDescent="0.25">
      <c r="A8293" t="s">
        <v>376</v>
      </c>
      <c r="B8293">
        <v>29915</v>
      </c>
      <c r="C8293" t="str">
        <f t="shared" si="130"/>
        <v>29915</v>
      </c>
      <c r="D8293" t="s">
        <v>362</v>
      </c>
      <c r="E8293" t="s">
        <v>4310</v>
      </c>
      <c r="F8293" t="s">
        <v>5733</v>
      </c>
      <c r="G8293" s="144">
        <v>71.457686850000002</v>
      </c>
      <c r="H8293" t="str">
        <f>IF(VLOOKUP(A8293,$J$4:$K$19,2)="Y",IF(G8293&lt;='State Zip Codes'!$P$4,'State Zip Codes'!$P$3,IF(G8293&lt;='State Zip Codes'!$Q$4,'State Zip Codes'!$Q$3,IF(G8293&lt;='State Zip Codes'!$R$4,'State Zip Codes'!$R$3,IF(G8293&lt;='State Zip Codes'!$S$4,'State Zip Codes'!$S$3,IF(G8293&lt;='State Zip Codes'!$T$4,'State Zip Codes'!$T$3,"OUT OF TERRITORY"))))),$U$3)</f>
        <v>Zone 5</v>
      </c>
    </row>
    <row r="8294" spans="1:8" x14ac:dyDescent="0.25">
      <c r="A8294" t="s">
        <v>376</v>
      </c>
      <c r="B8294">
        <v>29934</v>
      </c>
      <c r="C8294" t="str">
        <f t="shared" si="130"/>
        <v>29934</v>
      </c>
      <c r="D8294" t="s">
        <v>362</v>
      </c>
      <c r="E8294" t="s">
        <v>1068</v>
      </c>
      <c r="F8294" t="s">
        <v>5734</v>
      </c>
      <c r="G8294" s="144">
        <v>71.457686850000002</v>
      </c>
      <c r="H8294" t="str">
        <f>IF(VLOOKUP(A8294,$J$4:$K$19,2)="Y",IF(G8294&lt;='State Zip Codes'!$P$4,'State Zip Codes'!$P$3,IF(G8294&lt;='State Zip Codes'!$Q$4,'State Zip Codes'!$Q$3,IF(G8294&lt;='State Zip Codes'!$R$4,'State Zip Codes'!$R$3,IF(G8294&lt;='State Zip Codes'!$S$4,'State Zip Codes'!$S$3,IF(G8294&lt;='State Zip Codes'!$T$4,'State Zip Codes'!$T$3,"OUT OF TERRITORY"))))),$U$3)</f>
        <v>Zone 5</v>
      </c>
    </row>
    <row r="8295" spans="1:8" x14ac:dyDescent="0.25">
      <c r="A8295" t="s">
        <v>376</v>
      </c>
      <c r="B8295">
        <v>29117</v>
      </c>
      <c r="C8295" t="str">
        <f t="shared" si="130"/>
        <v>29117</v>
      </c>
      <c r="D8295" t="s">
        <v>362</v>
      </c>
      <c r="E8295" t="s">
        <v>5699</v>
      </c>
      <c r="F8295" t="s">
        <v>5699</v>
      </c>
      <c r="G8295" s="144">
        <v>72.079058039999993</v>
      </c>
      <c r="H8295" t="str">
        <f>IF(VLOOKUP(A8295,$J$4:$K$19,2)="Y",IF(G8295&lt;='State Zip Codes'!$P$4,'State Zip Codes'!$P$3,IF(G8295&lt;='State Zip Codes'!$Q$4,'State Zip Codes'!$Q$3,IF(G8295&lt;='State Zip Codes'!$R$4,'State Zip Codes'!$R$3,IF(G8295&lt;='State Zip Codes'!$S$4,'State Zip Codes'!$S$3,IF(G8295&lt;='State Zip Codes'!$T$4,'State Zip Codes'!$T$3,"OUT OF TERRITORY"))))),$U$3)</f>
        <v>Zone 5</v>
      </c>
    </row>
    <row r="8296" spans="1:8" x14ac:dyDescent="0.25">
      <c r="A8296" t="s">
        <v>376</v>
      </c>
      <c r="B8296">
        <v>29038</v>
      </c>
      <c r="C8296" t="str">
        <f t="shared" si="130"/>
        <v>29038</v>
      </c>
      <c r="D8296" t="s">
        <v>362</v>
      </c>
      <c r="E8296" t="s">
        <v>5699</v>
      </c>
      <c r="F8296" t="s">
        <v>562</v>
      </c>
      <c r="G8296" s="144">
        <v>72.079058039999993</v>
      </c>
      <c r="H8296" t="str">
        <f>IF(VLOOKUP(A8296,$J$4:$K$19,2)="Y",IF(G8296&lt;='State Zip Codes'!$P$4,'State Zip Codes'!$P$3,IF(G8296&lt;='State Zip Codes'!$Q$4,'State Zip Codes'!$Q$3,IF(G8296&lt;='State Zip Codes'!$R$4,'State Zip Codes'!$R$3,IF(G8296&lt;='State Zip Codes'!$S$4,'State Zip Codes'!$S$3,IF(G8296&lt;='State Zip Codes'!$T$4,'State Zip Codes'!$T$3,"OUT OF TERRITORY"))))),$U$3)</f>
        <v>Zone 5</v>
      </c>
    </row>
    <row r="8297" spans="1:8" x14ac:dyDescent="0.25">
      <c r="A8297" t="s">
        <v>376</v>
      </c>
      <c r="B8297">
        <v>29943</v>
      </c>
      <c r="C8297" t="str">
        <f t="shared" si="130"/>
        <v>29943</v>
      </c>
      <c r="D8297" t="s">
        <v>362</v>
      </c>
      <c r="E8297" t="s">
        <v>1068</v>
      </c>
      <c r="F8297" t="s">
        <v>5735</v>
      </c>
      <c r="G8297" s="144">
        <v>72.079058039999993</v>
      </c>
      <c r="H8297" t="str">
        <f>IF(VLOOKUP(A8297,$J$4:$K$19,2)="Y",IF(G8297&lt;='State Zip Codes'!$P$4,'State Zip Codes'!$P$3,IF(G8297&lt;='State Zip Codes'!$Q$4,'State Zip Codes'!$Q$3,IF(G8297&lt;='State Zip Codes'!$R$4,'State Zip Codes'!$R$3,IF(G8297&lt;='State Zip Codes'!$S$4,'State Zip Codes'!$S$3,IF(G8297&lt;='State Zip Codes'!$T$4,'State Zip Codes'!$T$3,"OUT OF TERRITORY"))))),$U$3)</f>
        <v>Zone 5</v>
      </c>
    </row>
    <row r="8298" spans="1:8" x14ac:dyDescent="0.25">
      <c r="A8298" t="s">
        <v>376</v>
      </c>
      <c r="B8298">
        <v>29115</v>
      </c>
      <c r="C8298" t="str">
        <f t="shared" si="130"/>
        <v>29115</v>
      </c>
      <c r="D8298" t="s">
        <v>362</v>
      </c>
      <c r="E8298" t="s">
        <v>5699</v>
      </c>
      <c r="F8298" t="s">
        <v>5699</v>
      </c>
      <c r="G8298" s="144">
        <v>72.700429229999997</v>
      </c>
      <c r="H8298" t="str">
        <f>IF(VLOOKUP(A8298,$J$4:$K$19,2)="Y",IF(G8298&lt;='State Zip Codes'!$P$4,'State Zip Codes'!$P$3,IF(G8298&lt;='State Zip Codes'!$Q$4,'State Zip Codes'!$Q$3,IF(G8298&lt;='State Zip Codes'!$R$4,'State Zip Codes'!$R$3,IF(G8298&lt;='State Zip Codes'!$S$4,'State Zip Codes'!$S$3,IF(G8298&lt;='State Zip Codes'!$T$4,'State Zip Codes'!$T$3,"OUT OF TERRITORY"))))),$U$3)</f>
        <v>Zone 5</v>
      </c>
    </row>
    <row r="8299" spans="1:8" x14ac:dyDescent="0.25">
      <c r="A8299" t="s">
        <v>376</v>
      </c>
      <c r="B8299">
        <v>29927</v>
      </c>
      <c r="C8299" t="str">
        <f t="shared" si="130"/>
        <v>29927</v>
      </c>
      <c r="D8299" t="s">
        <v>362</v>
      </c>
      <c r="E8299" t="s">
        <v>1068</v>
      </c>
      <c r="F8299" t="s">
        <v>5736</v>
      </c>
      <c r="G8299" s="144">
        <v>73.321800420000002</v>
      </c>
      <c r="H8299" t="str">
        <f>IF(VLOOKUP(A8299,$J$4:$K$19,2)="Y",IF(G8299&lt;='State Zip Codes'!$P$4,'State Zip Codes'!$P$3,IF(G8299&lt;='State Zip Codes'!$Q$4,'State Zip Codes'!$Q$3,IF(G8299&lt;='State Zip Codes'!$R$4,'State Zip Codes'!$R$3,IF(G8299&lt;='State Zip Codes'!$S$4,'State Zip Codes'!$S$3,IF(G8299&lt;='State Zip Codes'!$T$4,'State Zip Codes'!$T$3,"OUT OF TERRITORY"))))),$U$3)</f>
        <v>Zone 5</v>
      </c>
    </row>
    <row r="8300" spans="1:8" x14ac:dyDescent="0.25">
      <c r="A8300" t="s">
        <v>376</v>
      </c>
      <c r="B8300">
        <v>29051</v>
      </c>
      <c r="C8300" t="str">
        <f t="shared" si="130"/>
        <v>29051</v>
      </c>
      <c r="D8300" t="s">
        <v>362</v>
      </c>
      <c r="E8300" t="s">
        <v>4396</v>
      </c>
      <c r="F8300" t="s">
        <v>5737</v>
      </c>
      <c r="G8300" s="144">
        <v>73.943171609999993</v>
      </c>
      <c r="H8300" t="str">
        <f>IF(VLOOKUP(A8300,$J$4:$K$19,2)="Y",IF(G8300&lt;='State Zip Codes'!$P$4,'State Zip Codes'!$P$3,IF(G8300&lt;='State Zip Codes'!$Q$4,'State Zip Codes'!$Q$3,IF(G8300&lt;='State Zip Codes'!$R$4,'State Zip Codes'!$R$3,IF(G8300&lt;='State Zip Codes'!$S$4,'State Zip Codes'!$S$3,IF(G8300&lt;='State Zip Codes'!$T$4,'State Zip Codes'!$T$3,"OUT OF TERRITORY"))))),$U$3)</f>
        <v>Zone 5</v>
      </c>
    </row>
    <row r="8301" spans="1:8" x14ac:dyDescent="0.25">
      <c r="A8301" t="s">
        <v>376</v>
      </c>
      <c r="B8301">
        <v>29576</v>
      </c>
      <c r="C8301" t="str">
        <f t="shared" si="130"/>
        <v>29576</v>
      </c>
      <c r="D8301" t="s">
        <v>362</v>
      </c>
      <c r="E8301" t="s">
        <v>5738</v>
      </c>
      <c r="F8301" t="s">
        <v>5739</v>
      </c>
      <c r="G8301" s="144">
        <v>73.943171609999993</v>
      </c>
      <c r="H8301" t="str">
        <f>IF(VLOOKUP(A8301,$J$4:$K$19,2)="Y",IF(G8301&lt;='State Zip Codes'!$P$4,'State Zip Codes'!$P$3,IF(G8301&lt;='State Zip Codes'!$Q$4,'State Zip Codes'!$Q$3,IF(G8301&lt;='State Zip Codes'!$R$4,'State Zip Codes'!$R$3,IF(G8301&lt;='State Zip Codes'!$S$4,'State Zip Codes'!$S$3,IF(G8301&lt;='State Zip Codes'!$T$4,'State Zip Codes'!$T$3,"OUT OF TERRITORY"))))),$U$3)</f>
        <v>Zone 5</v>
      </c>
    </row>
    <row r="8302" spans="1:8" x14ac:dyDescent="0.25">
      <c r="A8302" t="s">
        <v>376</v>
      </c>
      <c r="B8302">
        <v>29560</v>
      </c>
      <c r="C8302" t="str">
        <f t="shared" si="130"/>
        <v>29560</v>
      </c>
      <c r="D8302" t="s">
        <v>362</v>
      </c>
      <c r="E8302" t="s">
        <v>541</v>
      </c>
      <c r="F8302" t="s">
        <v>687</v>
      </c>
      <c r="G8302" s="144">
        <v>74.564542799999998</v>
      </c>
      <c r="H8302" t="str">
        <f>IF(VLOOKUP(A8302,$J$4:$K$19,2)="Y",IF(G8302&lt;='State Zip Codes'!$P$4,'State Zip Codes'!$P$3,IF(G8302&lt;='State Zip Codes'!$Q$4,'State Zip Codes'!$Q$3,IF(G8302&lt;='State Zip Codes'!$R$4,'State Zip Codes'!$R$3,IF(G8302&lt;='State Zip Codes'!$S$4,'State Zip Codes'!$S$3,IF(G8302&lt;='State Zip Codes'!$T$4,'State Zip Codes'!$T$3,"OUT OF TERRITORY"))))),$U$3)</f>
        <v>Zone 5</v>
      </c>
    </row>
    <row r="8303" spans="1:8" x14ac:dyDescent="0.25">
      <c r="A8303" t="s">
        <v>376</v>
      </c>
      <c r="B8303">
        <v>29162</v>
      </c>
      <c r="C8303" t="str">
        <f t="shared" si="130"/>
        <v>29162</v>
      </c>
      <c r="D8303" t="s">
        <v>362</v>
      </c>
      <c r="E8303" t="s">
        <v>4396</v>
      </c>
      <c r="F8303" t="s">
        <v>5740</v>
      </c>
      <c r="G8303" s="144">
        <v>75.185913989999989</v>
      </c>
      <c r="H8303" t="str">
        <f>IF(VLOOKUP(A8303,$J$4:$K$19,2)="Y",IF(G8303&lt;='State Zip Codes'!$P$4,'State Zip Codes'!$P$3,IF(G8303&lt;='State Zip Codes'!$Q$4,'State Zip Codes'!$Q$3,IF(G8303&lt;='State Zip Codes'!$R$4,'State Zip Codes'!$R$3,IF(G8303&lt;='State Zip Codes'!$S$4,'State Zip Codes'!$S$3,IF(G8303&lt;='State Zip Codes'!$T$4,'State Zip Codes'!$T$3,"OUT OF TERRITORY"))))),$U$3)</f>
        <v>Zone 5</v>
      </c>
    </row>
    <row r="8304" spans="1:8" x14ac:dyDescent="0.25">
      <c r="A8304" t="s">
        <v>376</v>
      </c>
      <c r="B8304">
        <v>29932</v>
      </c>
      <c r="C8304" t="str">
        <f t="shared" si="130"/>
        <v>29932</v>
      </c>
      <c r="D8304" t="s">
        <v>362</v>
      </c>
      <c r="E8304" t="s">
        <v>962</v>
      </c>
      <c r="F8304" t="s">
        <v>5741</v>
      </c>
      <c r="G8304" s="144">
        <v>75.807285179999994</v>
      </c>
      <c r="H8304" t="str">
        <f>IF(VLOOKUP(A8304,$J$4:$K$19,2)="Y",IF(G8304&lt;='State Zip Codes'!$P$4,'State Zip Codes'!$P$3,IF(G8304&lt;='State Zip Codes'!$Q$4,'State Zip Codes'!$Q$3,IF(G8304&lt;='State Zip Codes'!$R$4,'State Zip Codes'!$R$3,IF(G8304&lt;='State Zip Codes'!$S$4,'State Zip Codes'!$S$3,IF(G8304&lt;='State Zip Codes'!$T$4,'State Zip Codes'!$T$3,"OUT OF TERRITORY"))))),$U$3)</f>
        <v>Zone 5</v>
      </c>
    </row>
    <row r="8305" spans="1:8" x14ac:dyDescent="0.25">
      <c r="A8305" t="s">
        <v>376</v>
      </c>
      <c r="B8305">
        <v>29918</v>
      </c>
      <c r="C8305" t="str">
        <f t="shared" si="130"/>
        <v>29918</v>
      </c>
      <c r="D8305" t="s">
        <v>362</v>
      </c>
      <c r="E8305" t="s">
        <v>962</v>
      </c>
      <c r="F8305" t="s">
        <v>3141</v>
      </c>
      <c r="G8305" s="144">
        <v>75.807285179999994</v>
      </c>
      <c r="H8305" t="str">
        <f>IF(VLOOKUP(A8305,$J$4:$K$19,2)="Y",IF(G8305&lt;='State Zip Codes'!$P$4,'State Zip Codes'!$P$3,IF(G8305&lt;='State Zip Codes'!$Q$4,'State Zip Codes'!$Q$3,IF(G8305&lt;='State Zip Codes'!$R$4,'State Zip Codes'!$R$3,IF(G8305&lt;='State Zip Codes'!$S$4,'State Zip Codes'!$S$3,IF(G8305&lt;='State Zip Codes'!$T$4,'State Zip Codes'!$T$3,"OUT OF TERRITORY"))))),$U$3)</f>
        <v>Zone 5</v>
      </c>
    </row>
    <row r="8306" spans="1:8" x14ac:dyDescent="0.25">
      <c r="A8306" t="s">
        <v>376</v>
      </c>
      <c r="B8306">
        <v>29843</v>
      </c>
      <c r="C8306" t="str">
        <f t="shared" si="130"/>
        <v>29843</v>
      </c>
      <c r="D8306" t="s">
        <v>362</v>
      </c>
      <c r="E8306" t="s">
        <v>5724</v>
      </c>
      <c r="F8306" t="s">
        <v>5742</v>
      </c>
      <c r="G8306" s="144">
        <v>75.807285179999994</v>
      </c>
      <c r="H8306" t="str">
        <f>IF(VLOOKUP(A8306,$J$4:$K$19,2)="Y",IF(G8306&lt;='State Zip Codes'!$P$4,'State Zip Codes'!$P$3,IF(G8306&lt;='State Zip Codes'!$Q$4,'State Zip Codes'!$Q$3,IF(G8306&lt;='State Zip Codes'!$R$4,'State Zip Codes'!$R$3,IF(G8306&lt;='State Zip Codes'!$S$4,'State Zip Codes'!$S$3,IF(G8306&lt;='State Zip Codes'!$T$4,'State Zip Codes'!$T$3,"OUT OF TERRITORY"))))),$U$3)</f>
        <v>Zone 5</v>
      </c>
    </row>
    <row r="8307" spans="1:8" x14ac:dyDescent="0.25">
      <c r="A8307" t="s">
        <v>376</v>
      </c>
      <c r="B8307">
        <v>29849</v>
      </c>
      <c r="C8307" t="str">
        <f t="shared" si="130"/>
        <v>29849</v>
      </c>
      <c r="D8307" t="s">
        <v>362</v>
      </c>
      <c r="E8307" t="s">
        <v>2279</v>
      </c>
      <c r="F8307" t="s">
        <v>5743</v>
      </c>
      <c r="G8307" s="144">
        <v>75.807285179999994</v>
      </c>
      <c r="H8307" t="str">
        <f>IF(VLOOKUP(A8307,$J$4:$K$19,2)="Y",IF(G8307&lt;='State Zip Codes'!$P$4,'State Zip Codes'!$P$3,IF(G8307&lt;='State Zip Codes'!$Q$4,'State Zip Codes'!$Q$3,IF(G8307&lt;='State Zip Codes'!$R$4,'State Zip Codes'!$R$3,IF(G8307&lt;='State Zip Codes'!$S$4,'State Zip Codes'!$S$3,IF(G8307&lt;='State Zip Codes'!$T$4,'State Zip Codes'!$T$3,"OUT OF TERRITORY"))))),$U$3)</f>
        <v>Zone 5</v>
      </c>
    </row>
    <row r="8308" spans="1:8" x14ac:dyDescent="0.25">
      <c r="A8308" t="s">
        <v>376</v>
      </c>
      <c r="B8308">
        <v>29118</v>
      </c>
      <c r="C8308" t="str">
        <f t="shared" si="130"/>
        <v>29118</v>
      </c>
      <c r="D8308" t="s">
        <v>362</v>
      </c>
      <c r="E8308" t="s">
        <v>5699</v>
      </c>
      <c r="F8308" t="s">
        <v>5699</v>
      </c>
      <c r="G8308" s="144">
        <v>77.05002755999999</v>
      </c>
      <c r="H8308" t="str">
        <f>IF(VLOOKUP(A8308,$J$4:$K$19,2)="Y",IF(G8308&lt;='State Zip Codes'!$P$4,'State Zip Codes'!$P$3,IF(G8308&lt;='State Zip Codes'!$Q$4,'State Zip Codes'!$Q$3,IF(G8308&lt;='State Zip Codes'!$R$4,'State Zip Codes'!$R$3,IF(G8308&lt;='State Zip Codes'!$S$4,'State Zip Codes'!$S$3,IF(G8308&lt;='State Zip Codes'!$T$4,'State Zip Codes'!$T$3,"OUT OF TERRITORY"))))),$U$3)</f>
        <v>Zone 5</v>
      </c>
    </row>
    <row r="8309" spans="1:8" x14ac:dyDescent="0.25">
      <c r="A8309" t="s">
        <v>376</v>
      </c>
      <c r="B8309">
        <v>29922</v>
      </c>
      <c r="C8309" t="str">
        <f t="shared" si="130"/>
        <v>29922</v>
      </c>
      <c r="D8309" t="s">
        <v>362</v>
      </c>
      <c r="E8309" t="s">
        <v>962</v>
      </c>
      <c r="F8309" t="s">
        <v>5744</v>
      </c>
      <c r="G8309" s="144">
        <v>78.292769939999999</v>
      </c>
      <c r="H8309" t="str">
        <f>IF(VLOOKUP(A8309,$J$4:$K$19,2)="Y",IF(G8309&lt;='State Zip Codes'!$P$4,'State Zip Codes'!$P$3,IF(G8309&lt;='State Zip Codes'!$Q$4,'State Zip Codes'!$Q$3,IF(G8309&lt;='State Zip Codes'!$R$4,'State Zip Codes'!$R$3,IF(G8309&lt;='State Zip Codes'!$S$4,'State Zip Codes'!$S$3,IF(G8309&lt;='State Zip Codes'!$T$4,'State Zip Codes'!$T$3,"OUT OF TERRITORY"))))),$U$3)</f>
        <v>Zone 5</v>
      </c>
    </row>
    <row r="8310" spans="1:8" x14ac:dyDescent="0.25">
      <c r="A8310" t="s">
        <v>376</v>
      </c>
      <c r="B8310">
        <v>29827</v>
      </c>
      <c r="C8310" t="str">
        <f t="shared" si="130"/>
        <v>29827</v>
      </c>
      <c r="D8310" t="s">
        <v>362</v>
      </c>
      <c r="E8310" t="s">
        <v>2279</v>
      </c>
      <c r="F8310" t="s">
        <v>3692</v>
      </c>
      <c r="G8310" s="144">
        <v>78.292769939999999</v>
      </c>
      <c r="H8310" t="str">
        <f>IF(VLOOKUP(A8310,$J$4:$K$19,2)="Y",IF(G8310&lt;='State Zip Codes'!$P$4,'State Zip Codes'!$P$3,IF(G8310&lt;='State Zip Codes'!$Q$4,'State Zip Codes'!$Q$3,IF(G8310&lt;='State Zip Codes'!$R$4,'State Zip Codes'!$R$3,IF(G8310&lt;='State Zip Codes'!$S$4,'State Zip Codes'!$S$3,IF(G8310&lt;='State Zip Codes'!$T$4,'State Zip Codes'!$T$3,"OUT OF TERRITORY"))))),$U$3)</f>
        <v>Zone 5</v>
      </c>
    </row>
    <row r="8311" spans="1:8" x14ac:dyDescent="0.25">
      <c r="A8311" t="s">
        <v>376</v>
      </c>
      <c r="B8311">
        <v>29150</v>
      </c>
      <c r="C8311" t="str">
        <f t="shared" si="130"/>
        <v>29150</v>
      </c>
      <c r="D8311" t="s">
        <v>362</v>
      </c>
      <c r="E8311" t="s">
        <v>795</v>
      </c>
      <c r="F8311" t="s">
        <v>795</v>
      </c>
      <c r="G8311" s="144">
        <v>78.91414112999999</v>
      </c>
      <c r="H8311" t="str">
        <f>IF(VLOOKUP(A8311,$J$4:$K$19,2)="Y",IF(G8311&lt;='State Zip Codes'!$P$4,'State Zip Codes'!$P$3,IF(G8311&lt;='State Zip Codes'!$Q$4,'State Zip Codes'!$Q$3,IF(G8311&lt;='State Zip Codes'!$R$4,'State Zip Codes'!$R$3,IF(G8311&lt;='State Zip Codes'!$S$4,'State Zip Codes'!$S$3,IF(G8311&lt;='State Zip Codes'!$T$4,'State Zip Codes'!$T$3,"OUT OF TERRITORY"))))),$U$3)</f>
        <v>Zone 5</v>
      </c>
    </row>
    <row r="8312" spans="1:8" x14ac:dyDescent="0.25">
      <c r="A8312" t="s">
        <v>376</v>
      </c>
      <c r="B8312">
        <v>29555</v>
      </c>
      <c r="C8312" t="str">
        <f t="shared" si="130"/>
        <v>29555</v>
      </c>
      <c r="D8312" t="s">
        <v>362</v>
      </c>
      <c r="E8312" t="s">
        <v>541</v>
      </c>
      <c r="F8312" t="s">
        <v>2293</v>
      </c>
      <c r="G8312" s="144">
        <v>78.91414112999999</v>
      </c>
      <c r="H8312" t="str">
        <f>IF(VLOOKUP(A8312,$J$4:$K$19,2)="Y",IF(G8312&lt;='State Zip Codes'!$P$4,'State Zip Codes'!$P$3,IF(G8312&lt;='State Zip Codes'!$Q$4,'State Zip Codes'!$Q$3,IF(G8312&lt;='State Zip Codes'!$R$4,'State Zip Codes'!$R$3,IF(G8312&lt;='State Zip Codes'!$S$4,'State Zip Codes'!$S$3,IF(G8312&lt;='State Zip Codes'!$T$4,'State Zip Codes'!$T$3,"OUT OF TERRITORY"))))),$U$3)</f>
        <v>Zone 5</v>
      </c>
    </row>
    <row r="8313" spans="1:8" x14ac:dyDescent="0.25">
      <c r="A8313" t="s">
        <v>376</v>
      </c>
      <c r="B8313">
        <v>29042</v>
      </c>
      <c r="C8313" t="str">
        <f t="shared" si="130"/>
        <v>29042</v>
      </c>
      <c r="D8313" t="s">
        <v>362</v>
      </c>
      <c r="E8313" t="s">
        <v>5724</v>
      </c>
      <c r="F8313" t="s">
        <v>5745</v>
      </c>
      <c r="G8313" s="144">
        <v>78.91414112999999</v>
      </c>
      <c r="H8313" t="str">
        <f>IF(VLOOKUP(A8313,$J$4:$K$19,2)="Y",IF(G8313&lt;='State Zip Codes'!$P$4,'State Zip Codes'!$P$3,IF(G8313&lt;='State Zip Codes'!$Q$4,'State Zip Codes'!$Q$3,IF(G8313&lt;='State Zip Codes'!$R$4,'State Zip Codes'!$R$3,IF(G8313&lt;='State Zip Codes'!$S$4,'State Zip Codes'!$S$3,IF(G8313&lt;='State Zip Codes'!$T$4,'State Zip Codes'!$T$3,"OUT OF TERRITORY"))))),$U$3)</f>
        <v>Zone 5</v>
      </c>
    </row>
    <row r="8314" spans="1:8" x14ac:dyDescent="0.25">
      <c r="A8314" t="s">
        <v>376</v>
      </c>
      <c r="B8314">
        <v>29168</v>
      </c>
      <c r="C8314" t="str">
        <f t="shared" si="130"/>
        <v>29168</v>
      </c>
      <c r="D8314" t="s">
        <v>362</v>
      </c>
      <c r="E8314" t="s">
        <v>795</v>
      </c>
      <c r="F8314" t="s">
        <v>5746</v>
      </c>
      <c r="G8314" s="144">
        <v>79.535512319999995</v>
      </c>
      <c r="H8314" t="str">
        <f>IF(VLOOKUP(A8314,$J$4:$K$19,2)="Y",IF(G8314&lt;='State Zip Codes'!$P$4,'State Zip Codes'!$P$3,IF(G8314&lt;='State Zip Codes'!$Q$4,'State Zip Codes'!$Q$3,IF(G8314&lt;='State Zip Codes'!$R$4,'State Zip Codes'!$R$3,IF(G8314&lt;='State Zip Codes'!$S$4,'State Zip Codes'!$S$3,IF(G8314&lt;='State Zip Codes'!$T$4,'State Zip Codes'!$T$3,"OUT OF TERRITORY"))))),$U$3)</f>
        <v>Zone 5</v>
      </c>
    </row>
    <row r="8315" spans="1:8" x14ac:dyDescent="0.25">
      <c r="A8315" t="s">
        <v>376</v>
      </c>
      <c r="B8315">
        <v>29591</v>
      </c>
      <c r="C8315" t="str">
        <f t="shared" si="130"/>
        <v>29591</v>
      </c>
      <c r="D8315" t="s">
        <v>362</v>
      </c>
      <c r="E8315" t="s">
        <v>541</v>
      </c>
      <c r="F8315" t="s">
        <v>4434</v>
      </c>
      <c r="G8315" s="144">
        <v>79.535512319999995</v>
      </c>
      <c r="H8315" t="str">
        <f>IF(VLOOKUP(A8315,$J$4:$K$19,2)="Y",IF(G8315&lt;='State Zip Codes'!$P$4,'State Zip Codes'!$P$3,IF(G8315&lt;='State Zip Codes'!$Q$4,'State Zip Codes'!$Q$3,IF(G8315&lt;='State Zip Codes'!$R$4,'State Zip Codes'!$R$3,IF(G8315&lt;='State Zip Codes'!$S$4,'State Zip Codes'!$S$3,IF(G8315&lt;='State Zip Codes'!$T$4,'State Zip Codes'!$T$3,"OUT OF TERRITORY"))))),$U$3)</f>
        <v>Zone 5</v>
      </c>
    </row>
    <row r="8316" spans="1:8" x14ac:dyDescent="0.25">
      <c r="A8316" t="s">
        <v>376</v>
      </c>
      <c r="B8316">
        <v>29114</v>
      </c>
      <c r="C8316" t="str">
        <f t="shared" si="130"/>
        <v>29114</v>
      </c>
      <c r="D8316" t="s">
        <v>362</v>
      </c>
      <c r="E8316" t="s">
        <v>541</v>
      </c>
      <c r="F8316" t="s">
        <v>5747</v>
      </c>
      <c r="G8316" s="144">
        <v>80.778254699999991</v>
      </c>
      <c r="H8316" t="str">
        <f>IF(VLOOKUP(A8316,$J$4:$K$19,2)="Y",IF(G8316&lt;='State Zip Codes'!$P$4,'State Zip Codes'!$P$3,IF(G8316&lt;='State Zip Codes'!$Q$4,'State Zip Codes'!$Q$3,IF(G8316&lt;='State Zip Codes'!$R$4,'State Zip Codes'!$R$3,IF(G8316&lt;='State Zip Codes'!$S$4,'State Zip Codes'!$S$3,IF(G8316&lt;='State Zip Codes'!$T$4,'State Zip Codes'!$T$3,"OUT OF TERRITORY"))))),$U$3)</f>
        <v>Zone 5</v>
      </c>
    </row>
    <row r="8317" spans="1:8" x14ac:dyDescent="0.25">
      <c r="A8317" t="s">
        <v>376</v>
      </c>
      <c r="B8317">
        <v>29575</v>
      </c>
      <c r="C8317" t="str">
        <f t="shared" si="130"/>
        <v>29575</v>
      </c>
      <c r="D8317" t="s">
        <v>362</v>
      </c>
      <c r="E8317" t="s">
        <v>5738</v>
      </c>
      <c r="F8317" t="s">
        <v>5748</v>
      </c>
      <c r="G8317" s="144">
        <v>80.778254699999991</v>
      </c>
      <c r="H8317" t="str">
        <f>IF(VLOOKUP(A8317,$J$4:$K$19,2)="Y",IF(G8317&lt;='State Zip Codes'!$P$4,'State Zip Codes'!$P$3,IF(G8317&lt;='State Zip Codes'!$Q$4,'State Zip Codes'!$Q$3,IF(G8317&lt;='State Zip Codes'!$R$4,'State Zip Codes'!$R$3,IF(G8317&lt;='State Zip Codes'!$S$4,'State Zip Codes'!$S$3,IF(G8317&lt;='State Zip Codes'!$T$4,'State Zip Codes'!$T$3,"OUT OF TERRITORY"))))),$U$3)</f>
        <v>Zone 5</v>
      </c>
    </row>
    <row r="8318" spans="1:8" x14ac:dyDescent="0.25">
      <c r="A8318" t="s">
        <v>376</v>
      </c>
      <c r="B8318">
        <v>29154</v>
      </c>
      <c r="C8318" t="str">
        <f t="shared" si="130"/>
        <v>29154</v>
      </c>
      <c r="D8318" t="s">
        <v>362</v>
      </c>
      <c r="E8318" t="s">
        <v>795</v>
      </c>
      <c r="F8318" t="s">
        <v>795</v>
      </c>
      <c r="G8318" s="144">
        <v>80.778254699999991</v>
      </c>
      <c r="H8318" t="str">
        <f>IF(VLOOKUP(A8318,$J$4:$K$19,2)="Y",IF(G8318&lt;='State Zip Codes'!$P$4,'State Zip Codes'!$P$3,IF(G8318&lt;='State Zip Codes'!$Q$4,'State Zip Codes'!$Q$3,IF(G8318&lt;='State Zip Codes'!$R$4,'State Zip Codes'!$R$3,IF(G8318&lt;='State Zip Codes'!$S$4,'State Zip Codes'!$S$3,IF(G8318&lt;='State Zip Codes'!$T$4,'State Zip Codes'!$T$3,"OUT OF TERRITORY"))))),$U$3)</f>
        <v>Zone 5</v>
      </c>
    </row>
    <row r="8319" spans="1:8" x14ac:dyDescent="0.25">
      <c r="A8319" t="s">
        <v>376</v>
      </c>
      <c r="B8319">
        <v>29588</v>
      </c>
      <c r="C8319" t="str">
        <f t="shared" si="130"/>
        <v>29588</v>
      </c>
      <c r="D8319" t="s">
        <v>362</v>
      </c>
      <c r="E8319" t="s">
        <v>5738</v>
      </c>
      <c r="F8319" t="s">
        <v>5748</v>
      </c>
      <c r="G8319" s="144">
        <v>80.778254699999991</v>
      </c>
      <c r="H8319" t="str">
        <f>IF(VLOOKUP(A8319,$J$4:$K$19,2)="Y",IF(G8319&lt;='State Zip Codes'!$P$4,'State Zip Codes'!$P$3,IF(G8319&lt;='State Zip Codes'!$Q$4,'State Zip Codes'!$Q$3,IF(G8319&lt;='State Zip Codes'!$R$4,'State Zip Codes'!$R$3,IF(G8319&lt;='State Zip Codes'!$S$4,'State Zip Codes'!$S$3,IF(G8319&lt;='State Zip Codes'!$T$4,'State Zip Codes'!$T$3,"OUT OF TERRITORY"))))),$U$3)</f>
        <v>Zone 5</v>
      </c>
    </row>
    <row r="8320" spans="1:8" x14ac:dyDescent="0.25">
      <c r="A8320" t="s">
        <v>376</v>
      </c>
      <c r="B8320">
        <v>29527</v>
      </c>
      <c r="C8320" t="str">
        <f t="shared" si="130"/>
        <v>29527</v>
      </c>
      <c r="D8320" t="s">
        <v>362</v>
      </c>
      <c r="E8320" t="s">
        <v>5738</v>
      </c>
      <c r="F8320" t="s">
        <v>4305</v>
      </c>
      <c r="G8320" s="144">
        <v>81.399625889999996</v>
      </c>
      <c r="H8320" t="str">
        <f>IF(VLOOKUP(A8320,$J$4:$K$19,2)="Y",IF(G8320&lt;='State Zip Codes'!$P$4,'State Zip Codes'!$P$3,IF(G8320&lt;='State Zip Codes'!$Q$4,'State Zip Codes'!$Q$3,IF(G8320&lt;='State Zip Codes'!$R$4,'State Zip Codes'!$R$3,IF(G8320&lt;='State Zip Codes'!$S$4,'State Zip Codes'!$S$3,IF(G8320&lt;='State Zip Codes'!$T$4,'State Zip Codes'!$T$3,"OUT OF TERRITORY"))))),$U$3)</f>
        <v>Zone 5</v>
      </c>
    </row>
    <row r="8321" spans="1:8" x14ac:dyDescent="0.25">
      <c r="A8321" t="s">
        <v>376</v>
      </c>
      <c r="B8321">
        <v>29113</v>
      </c>
      <c r="C8321" t="str">
        <f t="shared" si="130"/>
        <v>29113</v>
      </c>
      <c r="D8321" t="s">
        <v>362</v>
      </c>
      <c r="E8321" t="s">
        <v>5699</v>
      </c>
      <c r="F8321" t="s">
        <v>5749</v>
      </c>
      <c r="G8321" s="144">
        <v>81.399625889999996</v>
      </c>
      <c r="H8321" t="str">
        <f>IF(VLOOKUP(A8321,$J$4:$K$19,2)="Y",IF(G8321&lt;='State Zip Codes'!$P$4,'State Zip Codes'!$P$3,IF(G8321&lt;='State Zip Codes'!$Q$4,'State Zip Codes'!$Q$3,IF(G8321&lt;='State Zip Codes'!$R$4,'State Zip Codes'!$R$3,IF(G8321&lt;='State Zip Codes'!$S$4,'State Zip Codes'!$S$3,IF(G8321&lt;='State Zip Codes'!$T$4,'State Zip Codes'!$T$3,"OUT OF TERRITORY"))))),$U$3)</f>
        <v>Zone 5</v>
      </c>
    </row>
    <row r="8322" spans="1:8" x14ac:dyDescent="0.25">
      <c r="A8322" t="s">
        <v>376</v>
      </c>
      <c r="B8322">
        <v>29546</v>
      </c>
      <c r="C8322" t="str">
        <f t="shared" si="130"/>
        <v>29546</v>
      </c>
      <c r="D8322" t="s">
        <v>362</v>
      </c>
      <c r="E8322" t="s">
        <v>811</v>
      </c>
      <c r="F8322" t="s">
        <v>5142</v>
      </c>
      <c r="G8322" s="144">
        <v>81.399625889999996</v>
      </c>
      <c r="H8322" t="str">
        <f>IF(VLOOKUP(A8322,$J$4:$K$19,2)="Y",IF(G8322&lt;='State Zip Codes'!$P$4,'State Zip Codes'!$P$3,IF(G8322&lt;='State Zip Codes'!$Q$4,'State Zip Codes'!$Q$3,IF(G8322&lt;='State Zip Codes'!$R$4,'State Zip Codes'!$R$3,IF(G8322&lt;='State Zip Codes'!$S$4,'State Zip Codes'!$S$3,IF(G8322&lt;='State Zip Codes'!$T$4,'State Zip Codes'!$T$3,"OUT OF TERRITORY"))))),$U$3)</f>
        <v>Zone 5</v>
      </c>
    </row>
    <row r="8323" spans="1:8" x14ac:dyDescent="0.25">
      <c r="A8323" t="s">
        <v>376</v>
      </c>
      <c r="B8323">
        <v>29135</v>
      </c>
      <c r="C8323" t="str">
        <f t="shared" si="130"/>
        <v>29135</v>
      </c>
      <c r="D8323" t="s">
        <v>362</v>
      </c>
      <c r="E8323" t="s">
        <v>1121</v>
      </c>
      <c r="F8323" t="s">
        <v>5750</v>
      </c>
      <c r="G8323" s="144">
        <v>82.020997080000001</v>
      </c>
      <c r="H8323" t="str">
        <f>IF(VLOOKUP(A8323,$J$4:$K$19,2)="Y",IF(G8323&lt;='State Zip Codes'!$P$4,'State Zip Codes'!$P$3,IF(G8323&lt;='State Zip Codes'!$Q$4,'State Zip Codes'!$Q$3,IF(G8323&lt;='State Zip Codes'!$R$4,'State Zip Codes'!$R$3,IF(G8323&lt;='State Zip Codes'!$S$4,'State Zip Codes'!$S$3,IF(G8323&lt;='State Zip Codes'!$T$4,'State Zip Codes'!$T$3,"OUT OF TERRITORY"))))),$U$3)</f>
        <v>Zone 5</v>
      </c>
    </row>
    <row r="8324" spans="1:8" x14ac:dyDescent="0.25">
      <c r="A8324" t="s">
        <v>376</v>
      </c>
      <c r="B8324">
        <v>29530</v>
      </c>
      <c r="C8324" t="str">
        <f t="shared" si="130"/>
        <v>29530</v>
      </c>
      <c r="D8324" t="s">
        <v>362</v>
      </c>
      <c r="E8324" t="s">
        <v>541</v>
      </c>
      <c r="F8324" t="s">
        <v>5751</v>
      </c>
      <c r="G8324" s="144">
        <v>83.263739459999996</v>
      </c>
      <c r="H8324" t="str">
        <f>IF(VLOOKUP(A8324,$J$4:$K$19,2)="Y",IF(G8324&lt;='State Zip Codes'!$P$4,'State Zip Codes'!$P$3,IF(G8324&lt;='State Zip Codes'!$Q$4,'State Zip Codes'!$Q$3,IF(G8324&lt;='State Zip Codes'!$R$4,'State Zip Codes'!$R$3,IF(G8324&lt;='State Zip Codes'!$S$4,'State Zip Codes'!$S$3,IF(G8324&lt;='State Zip Codes'!$T$4,'State Zip Codes'!$T$3,"OUT OF TERRITORY"))))),$U$3)</f>
        <v>Zone 5</v>
      </c>
    </row>
    <row r="8325" spans="1:8" x14ac:dyDescent="0.25">
      <c r="A8325" t="s">
        <v>376</v>
      </c>
      <c r="B8325">
        <v>29810</v>
      </c>
      <c r="C8325" t="str">
        <f t="shared" si="130"/>
        <v>29810</v>
      </c>
      <c r="D8325" t="s">
        <v>362</v>
      </c>
      <c r="E8325" t="s">
        <v>2279</v>
      </c>
      <c r="F8325" t="s">
        <v>2279</v>
      </c>
      <c r="G8325" s="144">
        <v>84.506481839999992</v>
      </c>
      <c r="H8325" t="str">
        <f>IF(VLOOKUP(A8325,$J$4:$K$19,2)="Y",IF(G8325&lt;='State Zip Codes'!$P$4,'State Zip Codes'!$P$3,IF(G8325&lt;='State Zip Codes'!$Q$4,'State Zip Codes'!$Q$3,IF(G8325&lt;='State Zip Codes'!$R$4,'State Zip Codes'!$R$3,IF(G8325&lt;='State Zip Codes'!$S$4,'State Zip Codes'!$S$3,IF(G8325&lt;='State Zip Codes'!$T$4,'State Zip Codes'!$T$3,"OUT OF TERRITORY"))))),$U$3)</f>
        <v>Zone 5</v>
      </c>
    </row>
    <row r="8326" spans="1:8" x14ac:dyDescent="0.25">
      <c r="A8326" t="s">
        <v>376</v>
      </c>
      <c r="B8326">
        <v>29583</v>
      </c>
      <c r="C8326" t="str">
        <f t="shared" si="130"/>
        <v>29583</v>
      </c>
      <c r="D8326" t="s">
        <v>362</v>
      </c>
      <c r="E8326" t="s">
        <v>541</v>
      </c>
      <c r="F8326" t="s">
        <v>5752</v>
      </c>
      <c r="G8326" s="144">
        <v>84.506481839999992</v>
      </c>
      <c r="H8326" t="str">
        <f>IF(VLOOKUP(A8326,$J$4:$K$19,2)="Y",IF(G8326&lt;='State Zip Codes'!$P$4,'State Zip Codes'!$P$3,IF(G8326&lt;='State Zip Codes'!$Q$4,'State Zip Codes'!$Q$3,IF(G8326&lt;='State Zip Codes'!$R$4,'State Zip Codes'!$R$3,IF(G8326&lt;='State Zip Codes'!$S$4,'State Zip Codes'!$S$3,IF(G8326&lt;='State Zip Codes'!$T$4,'State Zip Codes'!$T$3,"OUT OF TERRITORY"))))),$U$3)</f>
        <v>Zone 5</v>
      </c>
    </row>
    <row r="8327" spans="1:8" x14ac:dyDescent="0.25">
      <c r="A8327" t="s">
        <v>376</v>
      </c>
      <c r="B8327">
        <v>29153</v>
      </c>
      <c r="C8327" t="str">
        <f t="shared" si="130"/>
        <v>29153</v>
      </c>
      <c r="D8327" t="s">
        <v>362</v>
      </c>
      <c r="E8327" t="s">
        <v>795</v>
      </c>
      <c r="F8327" t="s">
        <v>795</v>
      </c>
      <c r="G8327" s="144">
        <v>84.506481839999992</v>
      </c>
      <c r="H8327" t="str">
        <f>IF(VLOOKUP(A8327,$J$4:$K$19,2)="Y",IF(G8327&lt;='State Zip Codes'!$P$4,'State Zip Codes'!$P$3,IF(G8327&lt;='State Zip Codes'!$Q$4,'State Zip Codes'!$Q$3,IF(G8327&lt;='State Zip Codes'!$R$4,'State Zip Codes'!$R$3,IF(G8327&lt;='State Zip Codes'!$S$4,'State Zip Codes'!$S$3,IF(G8327&lt;='State Zip Codes'!$T$4,'State Zip Codes'!$T$3,"OUT OF TERRITORY"))))),$U$3)</f>
        <v>Zone 5</v>
      </c>
    </row>
    <row r="8328" spans="1:8" x14ac:dyDescent="0.25">
      <c r="A8328" t="s">
        <v>376</v>
      </c>
      <c r="B8328">
        <v>29107</v>
      </c>
      <c r="C8328" t="str">
        <f t="shared" si="130"/>
        <v>29107</v>
      </c>
      <c r="D8328" t="s">
        <v>362</v>
      </c>
      <c r="E8328" t="s">
        <v>5699</v>
      </c>
      <c r="F8328" t="s">
        <v>5753</v>
      </c>
      <c r="G8328" s="144">
        <v>84.506481839999992</v>
      </c>
      <c r="H8328" t="str">
        <f>IF(VLOOKUP(A8328,$J$4:$K$19,2)="Y",IF(G8328&lt;='State Zip Codes'!$P$4,'State Zip Codes'!$P$3,IF(G8328&lt;='State Zip Codes'!$Q$4,'State Zip Codes'!$Q$3,IF(G8328&lt;='State Zip Codes'!$R$4,'State Zip Codes'!$R$3,IF(G8328&lt;='State Zip Codes'!$S$4,'State Zip Codes'!$S$3,IF(G8328&lt;='State Zip Codes'!$T$4,'State Zip Codes'!$T$3,"OUT OF TERRITORY"))))),$U$3)</f>
        <v>Zone 5</v>
      </c>
    </row>
    <row r="8329" spans="1:8" x14ac:dyDescent="0.25">
      <c r="A8329" t="s">
        <v>376</v>
      </c>
      <c r="B8329">
        <v>29080</v>
      </c>
      <c r="C8329" t="str">
        <f t="shared" si="130"/>
        <v>29080</v>
      </c>
      <c r="D8329" t="s">
        <v>362</v>
      </c>
      <c r="E8329" t="s">
        <v>1012</v>
      </c>
      <c r="F8329" t="s">
        <v>4648</v>
      </c>
      <c r="G8329" s="144">
        <v>85.127853029999997</v>
      </c>
      <c r="H8329" t="str">
        <f>IF(VLOOKUP(A8329,$J$4:$K$19,2)="Y",IF(G8329&lt;='State Zip Codes'!$P$4,'State Zip Codes'!$P$3,IF(G8329&lt;='State Zip Codes'!$Q$4,'State Zip Codes'!$Q$3,IF(G8329&lt;='State Zip Codes'!$R$4,'State Zip Codes'!$R$3,IF(G8329&lt;='State Zip Codes'!$S$4,'State Zip Codes'!$S$3,IF(G8329&lt;='State Zip Codes'!$T$4,'State Zip Codes'!$T$3,"OUT OF TERRITORY"))))),$U$3)</f>
        <v>Zone 5</v>
      </c>
    </row>
    <row r="8330" spans="1:8" x14ac:dyDescent="0.25">
      <c r="A8330" t="s">
        <v>376</v>
      </c>
      <c r="B8330">
        <v>29104</v>
      </c>
      <c r="C8330" t="str">
        <f t="shared" si="130"/>
        <v>29104</v>
      </c>
      <c r="D8330" t="s">
        <v>362</v>
      </c>
      <c r="E8330" t="s">
        <v>795</v>
      </c>
      <c r="F8330" t="s">
        <v>5754</v>
      </c>
      <c r="G8330" s="144">
        <v>85.127853029999997</v>
      </c>
      <c r="H8330" t="str">
        <f>IF(VLOOKUP(A8330,$J$4:$K$19,2)="Y",IF(G8330&lt;='State Zip Codes'!$P$4,'State Zip Codes'!$P$3,IF(G8330&lt;='State Zip Codes'!$Q$4,'State Zip Codes'!$Q$3,IF(G8330&lt;='State Zip Codes'!$R$4,'State Zip Codes'!$R$3,IF(G8330&lt;='State Zip Codes'!$S$4,'State Zip Codes'!$S$3,IF(G8330&lt;='State Zip Codes'!$T$4,'State Zip Codes'!$T$3,"OUT OF TERRITORY"))))),$U$3)</f>
        <v>Zone 5</v>
      </c>
    </row>
    <row r="8331" spans="1:8" x14ac:dyDescent="0.25">
      <c r="A8331" t="s">
        <v>376</v>
      </c>
      <c r="B8331">
        <v>29052</v>
      </c>
      <c r="C8331" t="str">
        <f t="shared" si="130"/>
        <v>29052</v>
      </c>
      <c r="D8331" t="s">
        <v>362</v>
      </c>
      <c r="E8331" t="s">
        <v>2205</v>
      </c>
      <c r="F8331" t="s">
        <v>1103</v>
      </c>
      <c r="G8331" s="144">
        <v>86.370595409999993</v>
      </c>
      <c r="H8331" t="str">
        <f>IF(VLOOKUP(A8331,$J$4:$K$19,2)="Y",IF(G8331&lt;='State Zip Codes'!$P$4,'State Zip Codes'!$P$3,IF(G8331&lt;='State Zip Codes'!$Q$4,'State Zip Codes'!$Q$3,IF(G8331&lt;='State Zip Codes'!$R$4,'State Zip Codes'!$R$3,IF(G8331&lt;='State Zip Codes'!$S$4,'State Zip Codes'!$S$3,IF(G8331&lt;='State Zip Codes'!$T$4,'State Zip Codes'!$T$3,"OUT OF TERRITORY"))))),$U$3)</f>
        <v>Zone 5</v>
      </c>
    </row>
    <row r="8332" spans="1:8" x14ac:dyDescent="0.25">
      <c r="A8332" t="s">
        <v>376</v>
      </c>
      <c r="B8332">
        <v>29812</v>
      </c>
      <c r="C8332" t="str">
        <f t="shared" si="130"/>
        <v>29812</v>
      </c>
      <c r="D8332" t="s">
        <v>362</v>
      </c>
      <c r="E8332" t="s">
        <v>5755</v>
      </c>
      <c r="F8332" t="s">
        <v>5755</v>
      </c>
      <c r="G8332" s="144">
        <v>86.370595409999993</v>
      </c>
      <c r="H8332" t="str">
        <f>IF(VLOOKUP(A8332,$J$4:$K$19,2)="Y",IF(G8332&lt;='State Zip Codes'!$P$4,'State Zip Codes'!$P$3,IF(G8332&lt;='State Zip Codes'!$Q$4,'State Zip Codes'!$Q$3,IF(G8332&lt;='State Zip Codes'!$R$4,'State Zip Codes'!$R$3,IF(G8332&lt;='State Zip Codes'!$S$4,'State Zip Codes'!$S$3,IF(G8332&lt;='State Zip Codes'!$T$4,'State Zip Codes'!$T$3,"OUT OF TERRITORY"))))),$U$3)</f>
        <v>Zone 5</v>
      </c>
    </row>
    <row r="8333" spans="1:8" x14ac:dyDescent="0.25">
      <c r="A8333" t="s">
        <v>376</v>
      </c>
      <c r="B8333">
        <v>29577</v>
      </c>
      <c r="C8333" t="str">
        <f t="shared" si="130"/>
        <v>29577</v>
      </c>
      <c r="D8333" t="s">
        <v>362</v>
      </c>
      <c r="E8333" t="s">
        <v>5738</v>
      </c>
      <c r="F8333" t="s">
        <v>5748</v>
      </c>
      <c r="G8333" s="144">
        <v>86.991966599999998</v>
      </c>
      <c r="H8333" t="str">
        <f>IF(VLOOKUP(A8333,$J$4:$K$19,2)="Y",IF(G8333&lt;='State Zip Codes'!$P$4,'State Zip Codes'!$P$3,IF(G8333&lt;='State Zip Codes'!$Q$4,'State Zip Codes'!$Q$3,IF(G8333&lt;='State Zip Codes'!$R$4,'State Zip Codes'!$R$3,IF(G8333&lt;='State Zip Codes'!$S$4,'State Zip Codes'!$S$3,IF(G8333&lt;='State Zip Codes'!$T$4,'State Zip Codes'!$T$3,"OUT OF TERRITORY"))))),$U$3)</f>
        <v>Zone 5</v>
      </c>
    </row>
    <row r="8334" spans="1:8" x14ac:dyDescent="0.25">
      <c r="A8334" t="s">
        <v>376</v>
      </c>
      <c r="B8334">
        <v>29152</v>
      </c>
      <c r="C8334" t="str">
        <f t="shared" si="130"/>
        <v>29152</v>
      </c>
      <c r="D8334" t="s">
        <v>362</v>
      </c>
      <c r="E8334" t="s">
        <v>795</v>
      </c>
      <c r="F8334" t="s">
        <v>5756</v>
      </c>
      <c r="G8334" s="144">
        <v>87.613337789999989</v>
      </c>
      <c r="H8334" t="str">
        <f>IF(VLOOKUP(A8334,$J$4:$K$19,2)="Y",IF(G8334&lt;='State Zip Codes'!$P$4,'State Zip Codes'!$P$3,IF(G8334&lt;='State Zip Codes'!$Q$4,'State Zip Codes'!$Q$3,IF(G8334&lt;='State Zip Codes'!$R$4,'State Zip Codes'!$R$3,IF(G8334&lt;='State Zip Codes'!$S$4,'State Zip Codes'!$S$3,IF(G8334&lt;='State Zip Codes'!$T$4,'State Zip Codes'!$T$3,"OUT OF TERRITORY"))))),$U$3)</f>
        <v>Zone 5</v>
      </c>
    </row>
    <row r="8335" spans="1:8" x14ac:dyDescent="0.25">
      <c r="A8335" t="s">
        <v>376</v>
      </c>
      <c r="B8335">
        <v>29817</v>
      </c>
      <c r="C8335" t="str">
        <f t="shared" si="130"/>
        <v>29817</v>
      </c>
      <c r="D8335" t="s">
        <v>362</v>
      </c>
      <c r="E8335" t="s">
        <v>5755</v>
      </c>
      <c r="F8335" t="s">
        <v>5757</v>
      </c>
      <c r="G8335" s="144">
        <v>87.613337789999989</v>
      </c>
      <c r="H8335" t="str">
        <f>IF(VLOOKUP(A8335,$J$4:$K$19,2)="Y",IF(G8335&lt;='State Zip Codes'!$P$4,'State Zip Codes'!$P$3,IF(G8335&lt;='State Zip Codes'!$Q$4,'State Zip Codes'!$Q$3,IF(G8335&lt;='State Zip Codes'!$R$4,'State Zip Codes'!$R$3,IF(G8335&lt;='State Zip Codes'!$S$4,'State Zip Codes'!$S$3,IF(G8335&lt;='State Zip Codes'!$T$4,'State Zip Codes'!$T$3,"OUT OF TERRITORY"))))),$U$3)</f>
        <v>Zone 5</v>
      </c>
    </row>
    <row r="8336" spans="1:8" x14ac:dyDescent="0.25">
      <c r="A8336" t="s">
        <v>376</v>
      </c>
      <c r="B8336">
        <v>29579</v>
      </c>
      <c r="C8336" t="str">
        <f t="shared" si="130"/>
        <v>29579</v>
      </c>
      <c r="D8336" t="s">
        <v>362</v>
      </c>
      <c r="E8336" t="s">
        <v>5738</v>
      </c>
      <c r="F8336" t="s">
        <v>5748</v>
      </c>
      <c r="G8336" s="144">
        <v>88.856080169999998</v>
      </c>
      <c r="H8336" t="str">
        <f>IF(VLOOKUP(A8336,$J$4:$K$19,2)="Y",IF(G8336&lt;='State Zip Codes'!$P$4,'State Zip Codes'!$P$3,IF(G8336&lt;='State Zip Codes'!$Q$4,'State Zip Codes'!$Q$3,IF(G8336&lt;='State Zip Codes'!$R$4,'State Zip Codes'!$R$3,IF(G8336&lt;='State Zip Codes'!$S$4,'State Zip Codes'!$S$3,IF(G8336&lt;='State Zip Codes'!$T$4,'State Zip Codes'!$T$3,"OUT OF TERRITORY"))))),$U$3)</f>
        <v>Zone 5</v>
      </c>
    </row>
    <row r="8337" spans="1:8" x14ac:dyDescent="0.25">
      <c r="A8337" t="s">
        <v>376</v>
      </c>
      <c r="B8337">
        <v>29112</v>
      </c>
      <c r="C8337" t="str">
        <f t="shared" si="130"/>
        <v>29112</v>
      </c>
      <c r="D8337" t="s">
        <v>362</v>
      </c>
      <c r="E8337" t="s">
        <v>5699</v>
      </c>
      <c r="F8337" t="s">
        <v>5758</v>
      </c>
      <c r="G8337" s="144">
        <v>88.856080169999998</v>
      </c>
      <c r="H8337" t="str">
        <f>IF(VLOOKUP(A8337,$J$4:$K$19,2)="Y",IF(G8337&lt;='State Zip Codes'!$P$4,'State Zip Codes'!$P$3,IF(G8337&lt;='State Zip Codes'!$Q$4,'State Zip Codes'!$Q$3,IF(G8337&lt;='State Zip Codes'!$R$4,'State Zip Codes'!$R$3,IF(G8337&lt;='State Zip Codes'!$S$4,'State Zip Codes'!$S$3,IF(G8337&lt;='State Zip Codes'!$T$4,'State Zip Codes'!$T$3,"OUT OF TERRITORY"))))),$U$3)</f>
        <v>Zone 5</v>
      </c>
    </row>
    <row r="8338" spans="1:8" x14ac:dyDescent="0.25">
      <c r="A8338" t="s">
        <v>376</v>
      </c>
      <c r="B8338">
        <v>29541</v>
      </c>
      <c r="C8338" t="str">
        <f t="shared" si="130"/>
        <v>29541</v>
      </c>
      <c r="D8338" t="s">
        <v>362</v>
      </c>
      <c r="E8338" t="s">
        <v>541</v>
      </c>
      <c r="F8338" t="s">
        <v>2135</v>
      </c>
      <c r="G8338" s="144">
        <v>89.477451359999989</v>
      </c>
      <c r="H8338" t="str">
        <f>IF(VLOOKUP(A8338,$J$4:$K$19,2)="Y",IF(G8338&lt;='State Zip Codes'!$P$4,'State Zip Codes'!$P$3,IF(G8338&lt;='State Zip Codes'!$Q$4,'State Zip Codes'!$Q$3,IF(G8338&lt;='State Zip Codes'!$R$4,'State Zip Codes'!$R$3,IF(G8338&lt;='State Zip Codes'!$S$4,'State Zip Codes'!$S$3,IF(G8338&lt;='State Zip Codes'!$T$4,'State Zip Codes'!$T$3,"OUT OF TERRITORY"))))),$U$3)</f>
        <v>Zone 5</v>
      </c>
    </row>
    <row r="8339" spans="1:8" x14ac:dyDescent="0.25">
      <c r="A8339" t="s">
        <v>376</v>
      </c>
      <c r="B8339">
        <v>29044</v>
      </c>
      <c r="C8339" t="str">
        <f t="shared" si="130"/>
        <v>29044</v>
      </c>
      <c r="D8339" t="s">
        <v>362</v>
      </c>
      <c r="E8339" t="s">
        <v>2205</v>
      </c>
      <c r="F8339" t="s">
        <v>5759</v>
      </c>
      <c r="G8339" s="144">
        <v>90.098822549999994</v>
      </c>
      <c r="H8339" t="str">
        <f>IF(VLOOKUP(A8339,$J$4:$K$19,2)="Y",IF(G8339&lt;='State Zip Codes'!$P$4,'State Zip Codes'!$P$3,IF(G8339&lt;='State Zip Codes'!$Q$4,'State Zip Codes'!$Q$3,IF(G8339&lt;='State Zip Codes'!$R$4,'State Zip Codes'!$R$3,IF(G8339&lt;='State Zip Codes'!$S$4,'State Zip Codes'!$S$3,IF(G8339&lt;='State Zip Codes'!$T$4,'State Zip Codes'!$T$3,"OUT OF TERRITORY"))))),$U$3)</f>
        <v>Zone 5</v>
      </c>
    </row>
    <row r="8340" spans="1:8" x14ac:dyDescent="0.25">
      <c r="A8340" t="s">
        <v>376</v>
      </c>
      <c r="B8340">
        <v>29161</v>
      </c>
      <c r="C8340" t="str">
        <f t="shared" si="130"/>
        <v>29161</v>
      </c>
      <c r="D8340" t="s">
        <v>362</v>
      </c>
      <c r="E8340" t="s">
        <v>541</v>
      </c>
      <c r="F8340" t="s">
        <v>5760</v>
      </c>
      <c r="G8340" s="144">
        <v>91.34156492999999</v>
      </c>
      <c r="H8340" t="str">
        <f>IF(VLOOKUP(A8340,$J$4:$K$19,2)="Y",IF(G8340&lt;='State Zip Codes'!$P$4,'State Zip Codes'!$P$3,IF(G8340&lt;='State Zip Codes'!$Q$4,'State Zip Codes'!$Q$3,IF(G8340&lt;='State Zip Codes'!$R$4,'State Zip Codes'!$R$3,IF(G8340&lt;='State Zip Codes'!$S$4,'State Zip Codes'!$S$3,IF(G8340&lt;='State Zip Codes'!$T$4,'State Zip Codes'!$T$3,"OUT OF TERRITORY"))))),$U$3)</f>
        <v>Zone 5</v>
      </c>
    </row>
    <row r="8341" spans="1:8" x14ac:dyDescent="0.25">
      <c r="A8341" t="s">
        <v>376</v>
      </c>
      <c r="B8341">
        <v>29061</v>
      </c>
      <c r="C8341" t="str">
        <f t="shared" si="130"/>
        <v>29061</v>
      </c>
      <c r="D8341" t="s">
        <v>362</v>
      </c>
      <c r="E8341" t="s">
        <v>2205</v>
      </c>
      <c r="F8341" t="s">
        <v>3200</v>
      </c>
      <c r="G8341" s="144">
        <v>91.962936119999995</v>
      </c>
      <c r="H8341" t="str">
        <f>IF(VLOOKUP(A8341,$J$4:$K$19,2)="Y",IF(G8341&lt;='State Zip Codes'!$P$4,'State Zip Codes'!$P$3,IF(G8341&lt;='State Zip Codes'!$Q$4,'State Zip Codes'!$Q$3,IF(G8341&lt;='State Zip Codes'!$R$4,'State Zip Codes'!$R$3,IF(G8341&lt;='State Zip Codes'!$S$4,'State Zip Codes'!$S$3,IF(G8341&lt;='State Zip Codes'!$T$4,'State Zip Codes'!$T$3,"OUT OF TERRITORY"))))),$U$3)</f>
        <v>Zone 5</v>
      </c>
    </row>
    <row r="8342" spans="1:8" x14ac:dyDescent="0.25">
      <c r="A8342" t="s">
        <v>376</v>
      </c>
      <c r="B8342">
        <v>29040</v>
      </c>
      <c r="C8342" t="str">
        <f t="shared" si="130"/>
        <v>29040</v>
      </c>
      <c r="D8342" t="s">
        <v>362</v>
      </c>
      <c r="E8342" t="s">
        <v>795</v>
      </c>
      <c r="F8342" t="s">
        <v>1726</v>
      </c>
      <c r="G8342" s="144">
        <v>91.962936119999995</v>
      </c>
      <c r="H8342" t="str">
        <f>IF(VLOOKUP(A8342,$J$4:$K$19,2)="Y",IF(G8342&lt;='State Zip Codes'!$P$4,'State Zip Codes'!$P$3,IF(G8342&lt;='State Zip Codes'!$Q$4,'State Zip Codes'!$Q$3,IF(G8342&lt;='State Zip Codes'!$R$4,'State Zip Codes'!$R$3,IF(G8342&lt;='State Zip Codes'!$S$4,'State Zip Codes'!$S$3,IF(G8342&lt;='State Zip Codes'!$T$4,'State Zip Codes'!$T$3,"OUT OF TERRITORY"))))),$U$3)</f>
        <v>Zone 5</v>
      </c>
    </row>
    <row r="8343" spans="1:8" x14ac:dyDescent="0.25">
      <c r="A8343" t="s">
        <v>376</v>
      </c>
      <c r="B8343">
        <v>29146</v>
      </c>
      <c r="C8343" t="str">
        <f t="shared" si="130"/>
        <v>29146</v>
      </c>
      <c r="D8343" t="s">
        <v>362</v>
      </c>
      <c r="E8343" t="s">
        <v>5699</v>
      </c>
      <c r="F8343" t="s">
        <v>714</v>
      </c>
      <c r="G8343" s="144">
        <v>91.962936119999995</v>
      </c>
      <c r="H8343" t="str">
        <f>IF(VLOOKUP(A8343,$J$4:$K$19,2)="Y",IF(G8343&lt;='State Zip Codes'!$P$4,'State Zip Codes'!$P$3,IF(G8343&lt;='State Zip Codes'!$Q$4,'State Zip Codes'!$Q$3,IF(G8343&lt;='State Zip Codes'!$R$4,'State Zip Codes'!$R$3,IF(G8343&lt;='State Zip Codes'!$S$4,'State Zip Codes'!$S$3,IF(G8343&lt;='State Zip Codes'!$T$4,'State Zip Codes'!$T$3,"OUT OF TERRITORY"))))),$U$3)</f>
        <v>Zone 5</v>
      </c>
    </row>
    <row r="8344" spans="1:8" x14ac:dyDescent="0.25">
      <c r="A8344" t="s">
        <v>376</v>
      </c>
      <c r="B8344">
        <v>29526</v>
      </c>
      <c r="C8344" t="str">
        <f t="shared" si="130"/>
        <v>29526</v>
      </c>
      <c r="D8344" t="s">
        <v>362</v>
      </c>
      <c r="E8344" t="s">
        <v>5738</v>
      </c>
      <c r="F8344" t="s">
        <v>4305</v>
      </c>
      <c r="G8344" s="144">
        <v>92.58430731</v>
      </c>
      <c r="H8344" t="str">
        <f>IF(VLOOKUP(A8344,$J$4:$K$19,2)="Y",IF(G8344&lt;='State Zip Codes'!$P$4,'State Zip Codes'!$P$3,IF(G8344&lt;='State Zip Codes'!$Q$4,'State Zip Codes'!$Q$3,IF(G8344&lt;='State Zip Codes'!$R$4,'State Zip Codes'!$R$3,IF(G8344&lt;='State Zip Codes'!$S$4,'State Zip Codes'!$S$3,IF(G8344&lt;='State Zip Codes'!$T$4,'State Zip Codes'!$T$3,"OUT OF TERRITORY"))))),$U$3)</f>
        <v>Zone 5</v>
      </c>
    </row>
    <row r="8345" spans="1:8" x14ac:dyDescent="0.25">
      <c r="A8345" t="s">
        <v>376</v>
      </c>
      <c r="B8345">
        <v>29836</v>
      </c>
      <c r="C8345" t="str">
        <f t="shared" si="130"/>
        <v>29836</v>
      </c>
      <c r="D8345" t="s">
        <v>362</v>
      </c>
      <c r="E8345" t="s">
        <v>2279</v>
      </c>
      <c r="F8345" t="s">
        <v>976</v>
      </c>
      <c r="G8345" s="144">
        <v>93.205678499999991</v>
      </c>
      <c r="H8345" t="str">
        <f>IF(VLOOKUP(A8345,$J$4:$K$19,2)="Y",IF(G8345&lt;='State Zip Codes'!$P$4,'State Zip Codes'!$P$3,IF(G8345&lt;='State Zip Codes'!$Q$4,'State Zip Codes'!$Q$3,IF(G8345&lt;='State Zip Codes'!$R$4,'State Zip Codes'!$R$3,IF(G8345&lt;='State Zip Codes'!$S$4,'State Zip Codes'!$S$3,IF(G8345&lt;='State Zip Codes'!$T$4,'State Zip Codes'!$T$3,"OUT OF TERRITORY"))))),$U$3)</f>
        <v>Zone 5</v>
      </c>
    </row>
    <row r="8346" spans="1:8" x14ac:dyDescent="0.25">
      <c r="A8346" t="s">
        <v>376</v>
      </c>
      <c r="B8346">
        <v>29160</v>
      </c>
      <c r="C8346" t="str">
        <f t="shared" si="130"/>
        <v>29160</v>
      </c>
      <c r="D8346" t="s">
        <v>362</v>
      </c>
      <c r="E8346" t="s">
        <v>1788</v>
      </c>
      <c r="F8346" t="s">
        <v>5761</v>
      </c>
      <c r="G8346" s="144">
        <v>93.205678499999991</v>
      </c>
      <c r="H8346" t="str">
        <f>IF(VLOOKUP(A8346,$J$4:$K$19,2)="Y",IF(G8346&lt;='State Zip Codes'!$P$4,'State Zip Codes'!$P$3,IF(G8346&lt;='State Zip Codes'!$Q$4,'State Zip Codes'!$Q$3,IF(G8346&lt;='State Zip Codes'!$R$4,'State Zip Codes'!$R$3,IF(G8346&lt;='State Zip Codes'!$S$4,'State Zip Codes'!$S$3,IF(G8346&lt;='State Zip Codes'!$T$4,'State Zip Codes'!$T$3,"OUT OF TERRITORY"))))),$U$3)</f>
        <v>Zone 5</v>
      </c>
    </row>
    <row r="8347" spans="1:8" x14ac:dyDescent="0.25">
      <c r="A8347" t="s">
        <v>376</v>
      </c>
      <c r="B8347">
        <v>29505</v>
      </c>
      <c r="C8347" t="str">
        <f t="shared" si="130"/>
        <v>29505</v>
      </c>
      <c r="D8347" t="s">
        <v>362</v>
      </c>
      <c r="E8347" t="s">
        <v>541</v>
      </c>
      <c r="F8347" t="s">
        <v>541</v>
      </c>
      <c r="G8347" s="144">
        <v>93.205678499999991</v>
      </c>
      <c r="H8347" t="str">
        <f>IF(VLOOKUP(A8347,$J$4:$K$19,2)="Y",IF(G8347&lt;='State Zip Codes'!$P$4,'State Zip Codes'!$P$3,IF(G8347&lt;='State Zip Codes'!$Q$4,'State Zip Codes'!$Q$3,IF(G8347&lt;='State Zip Codes'!$R$4,'State Zip Codes'!$R$3,IF(G8347&lt;='State Zip Codes'!$S$4,'State Zip Codes'!$S$3,IF(G8347&lt;='State Zip Codes'!$T$4,'State Zip Codes'!$T$3,"OUT OF TERRITORY"))))),$U$3)</f>
        <v>Zone 5</v>
      </c>
    </row>
    <row r="8348" spans="1:8" x14ac:dyDescent="0.25">
      <c r="A8348" t="s">
        <v>376</v>
      </c>
      <c r="B8348">
        <v>29544</v>
      </c>
      <c r="C8348" t="str">
        <f t="shared" si="130"/>
        <v>29544</v>
      </c>
      <c r="D8348" t="s">
        <v>362</v>
      </c>
      <c r="E8348" t="s">
        <v>5738</v>
      </c>
      <c r="F8348" t="s">
        <v>5762</v>
      </c>
      <c r="G8348" s="144">
        <v>93.827049689999996</v>
      </c>
      <c r="H8348" t="str">
        <f>IF(VLOOKUP(A8348,$J$4:$K$19,2)="Y",IF(G8348&lt;='State Zip Codes'!$P$4,'State Zip Codes'!$P$3,IF(G8348&lt;='State Zip Codes'!$Q$4,'State Zip Codes'!$Q$3,IF(G8348&lt;='State Zip Codes'!$R$4,'State Zip Codes'!$R$3,IF(G8348&lt;='State Zip Codes'!$S$4,'State Zip Codes'!$S$3,IF(G8348&lt;='State Zip Codes'!$T$4,'State Zip Codes'!$T$3,"OUT OF TERRITORY"))))),$U$3)</f>
        <v>Zone 5</v>
      </c>
    </row>
    <row r="8349" spans="1:8" x14ac:dyDescent="0.25">
      <c r="A8349" t="s">
        <v>376</v>
      </c>
      <c r="B8349">
        <v>29128</v>
      </c>
      <c r="C8349" t="str">
        <f t="shared" si="130"/>
        <v>29128</v>
      </c>
      <c r="D8349" t="s">
        <v>362</v>
      </c>
      <c r="E8349" t="s">
        <v>795</v>
      </c>
      <c r="F8349" t="s">
        <v>5763</v>
      </c>
      <c r="G8349" s="144">
        <v>94.44842088</v>
      </c>
      <c r="H8349" t="str">
        <f>IF(VLOOKUP(A8349,$J$4:$K$19,2)="Y",IF(G8349&lt;='State Zip Codes'!$P$4,'State Zip Codes'!$P$3,IF(G8349&lt;='State Zip Codes'!$Q$4,'State Zip Codes'!$Q$3,IF(G8349&lt;='State Zip Codes'!$R$4,'State Zip Codes'!$R$3,IF(G8349&lt;='State Zip Codes'!$S$4,'State Zip Codes'!$S$3,IF(G8349&lt;='State Zip Codes'!$T$4,'State Zip Codes'!$T$3,"OUT OF TERRITORY"))))),$U$3)</f>
        <v>Zone 5</v>
      </c>
    </row>
    <row r="8350" spans="1:8" x14ac:dyDescent="0.25">
      <c r="A8350" t="s">
        <v>376</v>
      </c>
      <c r="B8350">
        <v>29572</v>
      </c>
      <c r="C8350" t="str">
        <f t="shared" si="130"/>
        <v>29572</v>
      </c>
      <c r="D8350" t="s">
        <v>362</v>
      </c>
      <c r="E8350" t="s">
        <v>5738</v>
      </c>
      <c r="F8350" t="s">
        <v>5748</v>
      </c>
      <c r="G8350" s="144">
        <v>94.44842088</v>
      </c>
      <c r="H8350" t="str">
        <f>IF(VLOOKUP(A8350,$J$4:$K$19,2)="Y",IF(G8350&lt;='State Zip Codes'!$P$4,'State Zip Codes'!$P$3,IF(G8350&lt;='State Zip Codes'!$Q$4,'State Zip Codes'!$Q$3,IF(G8350&lt;='State Zip Codes'!$R$4,'State Zip Codes'!$R$3,IF(G8350&lt;='State Zip Codes'!$S$4,'State Zip Codes'!$S$3,IF(G8350&lt;='State Zip Codes'!$T$4,'State Zip Codes'!$T$3,"OUT OF TERRITORY"))))),$U$3)</f>
        <v>Zone 5</v>
      </c>
    </row>
    <row r="8351" spans="1:8" x14ac:dyDescent="0.25">
      <c r="A8351" t="s">
        <v>376</v>
      </c>
      <c r="B8351">
        <v>29511</v>
      </c>
      <c r="C8351" t="str">
        <f t="shared" si="130"/>
        <v>29511</v>
      </c>
      <c r="D8351" t="s">
        <v>362</v>
      </c>
      <c r="E8351" t="s">
        <v>5738</v>
      </c>
      <c r="F8351" t="s">
        <v>5764</v>
      </c>
      <c r="G8351" s="144">
        <v>94.44842088</v>
      </c>
      <c r="H8351" t="str">
        <f>IF(VLOOKUP(A8351,$J$4:$K$19,2)="Y",IF(G8351&lt;='State Zip Codes'!$P$4,'State Zip Codes'!$P$3,IF(G8351&lt;='State Zip Codes'!$Q$4,'State Zip Codes'!$Q$3,IF(G8351&lt;='State Zip Codes'!$R$4,'State Zip Codes'!$R$3,IF(G8351&lt;='State Zip Codes'!$S$4,'State Zip Codes'!$S$3,IF(G8351&lt;='State Zip Codes'!$T$4,'State Zip Codes'!$T$3,"OUT OF TERRITORY"))))),$U$3)</f>
        <v>Zone 5</v>
      </c>
    </row>
    <row r="8352" spans="1:8" x14ac:dyDescent="0.25">
      <c r="A8352" t="s">
        <v>376</v>
      </c>
      <c r="B8352">
        <v>29853</v>
      </c>
      <c r="C8352" t="str">
        <f t="shared" ref="C8352:C8415" si="131">TRIM(CLEAN(B8352))</f>
        <v>29853</v>
      </c>
      <c r="D8352" t="s">
        <v>362</v>
      </c>
      <c r="E8352" t="s">
        <v>5755</v>
      </c>
      <c r="F8352" t="s">
        <v>929</v>
      </c>
      <c r="G8352" s="144">
        <v>95.069792069999991</v>
      </c>
      <c r="H8352" t="str">
        <f>IF(VLOOKUP(A8352,$J$4:$K$19,2)="Y",IF(G8352&lt;='State Zip Codes'!$P$4,'State Zip Codes'!$P$3,IF(G8352&lt;='State Zip Codes'!$Q$4,'State Zip Codes'!$Q$3,IF(G8352&lt;='State Zip Codes'!$R$4,'State Zip Codes'!$R$3,IF(G8352&lt;='State Zip Codes'!$S$4,'State Zip Codes'!$S$3,IF(G8352&lt;='State Zip Codes'!$T$4,'State Zip Codes'!$T$3,"OUT OF TERRITORY"))))),$U$3)</f>
        <v>Zone 5</v>
      </c>
    </row>
    <row r="8353" spans="1:8" x14ac:dyDescent="0.25">
      <c r="A8353" t="s">
        <v>376</v>
      </c>
      <c r="B8353">
        <v>29069</v>
      </c>
      <c r="C8353" t="str">
        <f t="shared" si="131"/>
        <v>29069</v>
      </c>
      <c r="D8353" t="s">
        <v>362</v>
      </c>
      <c r="E8353" t="s">
        <v>2568</v>
      </c>
      <c r="F8353" t="s">
        <v>684</v>
      </c>
      <c r="G8353" s="144">
        <v>97.555276829999997</v>
      </c>
      <c r="H8353" t="str">
        <f>IF(VLOOKUP(A8353,$J$4:$K$19,2)="Y",IF(G8353&lt;='State Zip Codes'!$P$4,'State Zip Codes'!$P$3,IF(G8353&lt;='State Zip Codes'!$Q$4,'State Zip Codes'!$Q$3,IF(G8353&lt;='State Zip Codes'!$R$4,'State Zip Codes'!$R$3,IF(G8353&lt;='State Zip Codes'!$S$4,'State Zip Codes'!$S$3,IF(G8353&lt;='State Zip Codes'!$T$4,'State Zip Codes'!$T$3,"OUT OF TERRITORY"))))),$U$3)</f>
        <v>Zone 5</v>
      </c>
    </row>
    <row r="8354" spans="1:8" x14ac:dyDescent="0.25">
      <c r="A8354" t="s">
        <v>376</v>
      </c>
      <c r="B8354">
        <v>29571</v>
      </c>
      <c r="C8354" t="str">
        <f t="shared" si="131"/>
        <v>29571</v>
      </c>
      <c r="D8354" t="s">
        <v>362</v>
      </c>
      <c r="E8354" t="s">
        <v>811</v>
      </c>
      <c r="F8354" t="s">
        <v>811</v>
      </c>
      <c r="G8354" s="144">
        <v>97.555276829999997</v>
      </c>
      <c r="H8354" t="str">
        <f>IF(VLOOKUP(A8354,$J$4:$K$19,2)="Y",IF(G8354&lt;='State Zip Codes'!$P$4,'State Zip Codes'!$P$3,IF(G8354&lt;='State Zip Codes'!$Q$4,'State Zip Codes'!$Q$3,IF(G8354&lt;='State Zip Codes'!$R$4,'State Zip Codes'!$R$3,IF(G8354&lt;='State Zip Codes'!$S$4,'State Zip Codes'!$S$3,IF(G8354&lt;='State Zip Codes'!$T$4,'State Zip Codes'!$T$3,"OUT OF TERRITORY"))))),$U$3)</f>
        <v>Zone 5</v>
      </c>
    </row>
    <row r="8355" spans="1:8" x14ac:dyDescent="0.25">
      <c r="A8355" t="s">
        <v>376</v>
      </c>
      <c r="B8355">
        <v>29053</v>
      </c>
      <c r="C8355" t="str">
        <f t="shared" si="131"/>
        <v>29053</v>
      </c>
      <c r="D8355" t="s">
        <v>362</v>
      </c>
      <c r="E8355" t="s">
        <v>1788</v>
      </c>
      <c r="F8355" t="s">
        <v>2599</v>
      </c>
      <c r="G8355" s="144">
        <v>98.176648019999988</v>
      </c>
      <c r="H8355" t="str">
        <f>IF(VLOOKUP(A8355,$J$4:$K$19,2)="Y",IF(G8355&lt;='State Zip Codes'!$P$4,'State Zip Codes'!$P$3,IF(G8355&lt;='State Zip Codes'!$Q$4,'State Zip Codes'!$Q$3,IF(G8355&lt;='State Zip Codes'!$R$4,'State Zip Codes'!$R$3,IF(G8355&lt;='State Zip Codes'!$S$4,'State Zip Codes'!$S$3,IF(G8355&lt;='State Zip Codes'!$T$4,'State Zip Codes'!$T$3,"OUT OF TERRITORY"))))),$U$3)</f>
        <v>Zone 5</v>
      </c>
    </row>
    <row r="8356" spans="1:8" x14ac:dyDescent="0.25">
      <c r="A8356" t="s">
        <v>376</v>
      </c>
      <c r="B8356">
        <v>29506</v>
      </c>
      <c r="C8356" t="str">
        <f t="shared" si="131"/>
        <v>29506</v>
      </c>
      <c r="D8356" t="s">
        <v>362</v>
      </c>
      <c r="E8356" t="s">
        <v>541</v>
      </c>
      <c r="F8356" t="s">
        <v>541</v>
      </c>
      <c r="G8356" s="144">
        <v>98.176648019999988</v>
      </c>
      <c r="H8356" t="str">
        <f>IF(VLOOKUP(A8356,$J$4:$K$19,2)="Y",IF(G8356&lt;='State Zip Codes'!$P$4,'State Zip Codes'!$P$3,IF(G8356&lt;='State Zip Codes'!$Q$4,'State Zip Codes'!$Q$3,IF(G8356&lt;='State Zip Codes'!$R$4,'State Zip Codes'!$R$3,IF(G8356&lt;='State Zip Codes'!$S$4,'State Zip Codes'!$S$3,IF(G8356&lt;='State Zip Codes'!$T$4,'State Zip Codes'!$T$3,"OUT OF TERRITORY"))))),$U$3)</f>
        <v>Zone 5</v>
      </c>
    </row>
    <row r="8357" spans="1:8" x14ac:dyDescent="0.25">
      <c r="A8357" t="s">
        <v>376</v>
      </c>
      <c r="B8357">
        <v>29137</v>
      </c>
      <c r="C8357" t="str">
        <f t="shared" si="131"/>
        <v>29137</v>
      </c>
      <c r="D8357" t="s">
        <v>362</v>
      </c>
      <c r="E8357" t="s">
        <v>5765</v>
      </c>
      <c r="F8357" t="s">
        <v>5766</v>
      </c>
      <c r="G8357" s="144">
        <v>98.798019209999993</v>
      </c>
      <c r="H8357" t="str">
        <f>IF(VLOOKUP(A8357,$J$4:$K$19,2)="Y",IF(G8357&lt;='State Zip Codes'!$P$4,'State Zip Codes'!$P$3,IF(G8357&lt;='State Zip Codes'!$Q$4,'State Zip Codes'!$Q$3,IF(G8357&lt;='State Zip Codes'!$R$4,'State Zip Codes'!$R$3,IF(G8357&lt;='State Zip Codes'!$S$4,'State Zip Codes'!$S$3,IF(G8357&lt;='State Zip Codes'!$T$4,'State Zip Codes'!$T$3,"OUT OF TERRITORY"))))),$U$3)</f>
        <v>Zone 5</v>
      </c>
    </row>
    <row r="8358" spans="1:8" x14ac:dyDescent="0.25">
      <c r="A8358" t="s">
        <v>376</v>
      </c>
      <c r="B8358">
        <v>29209</v>
      </c>
      <c r="C8358" t="str">
        <f t="shared" si="131"/>
        <v>29209</v>
      </c>
      <c r="D8358" t="s">
        <v>362</v>
      </c>
      <c r="E8358" t="s">
        <v>2205</v>
      </c>
      <c r="F8358" t="s">
        <v>1005</v>
      </c>
      <c r="G8358" s="144">
        <v>98.798019209999993</v>
      </c>
      <c r="H8358" t="str">
        <f>IF(VLOOKUP(A8358,$J$4:$K$19,2)="Y",IF(G8358&lt;='State Zip Codes'!$P$4,'State Zip Codes'!$P$3,IF(G8358&lt;='State Zip Codes'!$Q$4,'State Zip Codes'!$Q$3,IF(G8358&lt;='State Zip Codes'!$R$4,'State Zip Codes'!$R$3,IF(G8358&lt;='State Zip Codes'!$S$4,'State Zip Codes'!$S$3,IF(G8358&lt;='State Zip Codes'!$T$4,'State Zip Codes'!$T$3,"OUT OF TERRITORY"))))),$U$3)</f>
        <v>Zone 5</v>
      </c>
    </row>
    <row r="8359" spans="1:8" x14ac:dyDescent="0.25">
      <c r="A8359" t="s">
        <v>376</v>
      </c>
      <c r="B8359">
        <v>29501</v>
      </c>
      <c r="C8359" t="str">
        <f t="shared" si="131"/>
        <v>29501</v>
      </c>
      <c r="D8359" t="s">
        <v>362</v>
      </c>
      <c r="E8359" t="s">
        <v>541</v>
      </c>
      <c r="F8359" t="s">
        <v>541</v>
      </c>
      <c r="G8359" s="144">
        <v>98.798019209999993</v>
      </c>
      <c r="H8359" t="str">
        <f>IF(VLOOKUP(A8359,$J$4:$K$19,2)="Y",IF(G8359&lt;='State Zip Codes'!$P$4,'State Zip Codes'!$P$3,IF(G8359&lt;='State Zip Codes'!$Q$4,'State Zip Codes'!$Q$3,IF(G8359&lt;='State Zip Codes'!$R$4,'State Zip Codes'!$R$3,IF(G8359&lt;='State Zip Codes'!$S$4,'State Zip Codes'!$S$3,IF(G8359&lt;='State Zip Codes'!$T$4,'State Zip Codes'!$T$3,"OUT OF TERRITORY"))))),$U$3)</f>
        <v>Zone 5</v>
      </c>
    </row>
    <row r="8360" spans="1:8" x14ac:dyDescent="0.25">
      <c r="A8360" t="s">
        <v>376</v>
      </c>
      <c r="B8360">
        <v>29010</v>
      </c>
      <c r="C8360" t="str">
        <f t="shared" si="131"/>
        <v>29010</v>
      </c>
      <c r="D8360" t="s">
        <v>362</v>
      </c>
      <c r="E8360" t="s">
        <v>1012</v>
      </c>
      <c r="F8360" t="s">
        <v>5767</v>
      </c>
      <c r="G8360" s="144">
        <v>100.04076158999999</v>
      </c>
      <c r="H8360" t="str">
        <f>IF(VLOOKUP(A8360,$J$4:$K$19,2)="Y",IF(G8360&lt;='State Zip Codes'!$P$4,'State Zip Codes'!$P$3,IF(G8360&lt;='State Zip Codes'!$Q$4,'State Zip Codes'!$Q$3,IF(G8360&lt;='State Zip Codes'!$R$4,'State Zip Codes'!$R$3,IF(G8360&lt;='State Zip Codes'!$S$4,'State Zip Codes'!$S$3,IF(G8360&lt;='State Zip Codes'!$T$4,'State Zip Codes'!$T$3,"OUT OF TERRITORY"))))),$U$3)</f>
        <v>Zone 5</v>
      </c>
    </row>
    <row r="8361" spans="1:8" x14ac:dyDescent="0.25">
      <c r="A8361" t="s">
        <v>376</v>
      </c>
      <c r="B8361">
        <v>29172</v>
      </c>
      <c r="C8361" t="str">
        <f t="shared" si="131"/>
        <v>29172</v>
      </c>
      <c r="D8361" t="s">
        <v>362</v>
      </c>
      <c r="E8361" t="s">
        <v>1788</v>
      </c>
      <c r="F8361" t="s">
        <v>5768</v>
      </c>
      <c r="G8361" s="144">
        <v>101.28350397</v>
      </c>
      <c r="H8361" t="str">
        <f>IF(VLOOKUP(A8361,$J$4:$K$19,2)="Y",IF(G8361&lt;='State Zip Codes'!$P$4,'State Zip Codes'!$P$3,IF(G8361&lt;='State Zip Codes'!$Q$4,'State Zip Codes'!$Q$3,IF(G8361&lt;='State Zip Codes'!$R$4,'State Zip Codes'!$R$3,IF(G8361&lt;='State Zip Codes'!$S$4,'State Zip Codes'!$S$3,IF(G8361&lt;='State Zip Codes'!$T$4,'State Zip Codes'!$T$3,"OUT OF TERRITORY"))))),$U$3)</f>
        <v>Zone 5</v>
      </c>
    </row>
    <row r="8362" spans="1:8" x14ac:dyDescent="0.25">
      <c r="A8362" t="s">
        <v>376</v>
      </c>
      <c r="B8362">
        <v>29123</v>
      </c>
      <c r="C8362" t="str">
        <f t="shared" si="131"/>
        <v>29123</v>
      </c>
      <c r="D8362" t="s">
        <v>362</v>
      </c>
      <c r="E8362" t="s">
        <v>1788</v>
      </c>
      <c r="F8362" t="s">
        <v>5769</v>
      </c>
      <c r="G8362" s="144">
        <v>101.90487515999999</v>
      </c>
      <c r="H8362" t="str">
        <f>IF(VLOOKUP(A8362,$J$4:$K$19,2)="Y",IF(G8362&lt;='State Zip Codes'!$P$4,'State Zip Codes'!$P$3,IF(G8362&lt;='State Zip Codes'!$Q$4,'State Zip Codes'!$Q$3,IF(G8362&lt;='State Zip Codes'!$R$4,'State Zip Codes'!$R$3,IF(G8362&lt;='State Zip Codes'!$S$4,'State Zip Codes'!$S$3,IF(G8362&lt;='State Zip Codes'!$T$4,'State Zip Codes'!$T$3,"OUT OF TERRITORY"))))),$U$3)</f>
        <v>Zone 5</v>
      </c>
    </row>
    <row r="8363" spans="1:8" x14ac:dyDescent="0.25">
      <c r="A8363" t="s">
        <v>376</v>
      </c>
      <c r="B8363">
        <v>29568</v>
      </c>
      <c r="C8363" t="str">
        <f t="shared" si="131"/>
        <v>29568</v>
      </c>
      <c r="D8363" t="s">
        <v>362</v>
      </c>
      <c r="E8363" t="s">
        <v>5738</v>
      </c>
      <c r="F8363" t="s">
        <v>5770</v>
      </c>
      <c r="G8363" s="144">
        <v>101.90487515999999</v>
      </c>
      <c r="H8363" t="str">
        <f>IF(VLOOKUP(A8363,$J$4:$K$19,2)="Y",IF(G8363&lt;='State Zip Codes'!$P$4,'State Zip Codes'!$P$3,IF(G8363&lt;='State Zip Codes'!$Q$4,'State Zip Codes'!$Q$3,IF(G8363&lt;='State Zip Codes'!$R$4,'State Zip Codes'!$R$3,IF(G8363&lt;='State Zip Codes'!$S$4,'State Zip Codes'!$S$3,IF(G8363&lt;='State Zip Codes'!$T$4,'State Zip Codes'!$T$3,"OUT OF TERRITORY"))))),$U$3)</f>
        <v>Zone 5</v>
      </c>
    </row>
    <row r="8364" spans="1:8" x14ac:dyDescent="0.25">
      <c r="A8364" t="s">
        <v>376</v>
      </c>
      <c r="B8364">
        <v>29808</v>
      </c>
      <c r="C8364" t="str">
        <f t="shared" si="131"/>
        <v>29808</v>
      </c>
      <c r="D8364" t="s">
        <v>362</v>
      </c>
      <c r="E8364" t="s">
        <v>5765</v>
      </c>
      <c r="F8364" t="s">
        <v>5765</v>
      </c>
      <c r="G8364" s="144">
        <v>101.90487515999999</v>
      </c>
      <c r="H8364" t="str">
        <f>IF(VLOOKUP(A8364,$J$4:$K$19,2)="Y",IF(G8364&lt;='State Zip Codes'!$P$4,'State Zip Codes'!$P$3,IF(G8364&lt;='State Zip Codes'!$Q$4,'State Zip Codes'!$Q$3,IF(G8364&lt;='State Zip Codes'!$R$4,'State Zip Codes'!$R$3,IF(G8364&lt;='State Zip Codes'!$S$4,'State Zip Codes'!$S$3,IF(G8364&lt;='State Zip Codes'!$T$4,'State Zip Codes'!$T$3,"OUT OF TERRITORY"))))),$U$3)</f>
        <v>Zone 5</v>
      </c>
    </row>
    <row r="8365" spans="1:8" x14ac:dyDescent="0.25">
      <c r="A8365" t="s">
        <v>376</v>
      </c>
      <c r="B8365">
        <v>29574</v>
      </c>
      <c r="C8365" t="str">
        <f t="shared" si="131"/>
        <v>29574</v>
      </c>
      <c r="D8365" t="s">
        <v>362</v>
      </c>
      <c r="E8365" t="s">
        <v>811</v>
      </c>
      <c r="F8365" t="s">
        <v>5771</v>
      </c>
      <c r="G8365" s="144">
        <v>102.52624634999999</v>
      </c>
      <c r="H8365" t="str">
        <f>IF(VLOOKUP(A8365,$J$4:$K$19,2)="Y",IF(G8365&lt;='State Zip Codes'!$P$4,'State Zip Codes'!$P$3,IF(G8365&lt;='State Zip Codes'!$Q$4,'State Zip Codes'!$Q$3,IF(G8365&lt;='State Zip Codes'!$R$4,'State Zip Codes'!$R$3,IF(G8365&lt;='State Zip Codes'!$S$4,'State Zip Codes'!$S$3,IF(G8365&lt;='State Zip Codes'!$T$4,'State Zip Codes'!$T$3,"OUT OF TERRITORY"))))),$U$3)</f>
        <v>Zone 5</v>
      </c>
    </row>
    <row r="8366" spans="1:8" x14ac:dyDescent="0.25">
      <c r="A8366" t="s">
        <v>376</v>
      </c>
      <c r="B8366">
        <v>29856</v>
      </c>
      <c r="C8366" t="str">
        <f t="shared" si="131"/>
        <v>29856</v>
      </c>
      <c r="D8366" t="s">
        <v>362</v>
      </c>
      <c r="E8366" t="s">
        <v>5765</v>
      </c>
      <c r="F8366" t="s">
        <v>463</v>
      </c>
      <c r="G8366" s="144">
        <v>102.52624634999999</v>
      </c>
      <c r="H8366" t="str">
        <f>IF(VLOOKUP(A8366,$J$4:$K$19,2)="Y",IF(G8366&lt;='State Zip Codes'!$P$4,'State Zip Codes'!$P$3,IF(G8366&lt;='State Zip Codes'!$Q$4,'State Zip Codes'!$Q$3,IF(G8366&lt;='State Zip Codes'!$R$4,'State Zip Codes'!$R$3,IF(G8366&lt;='State Zip Codes'!$S$4,'State Zip Codes'!$S$3,IF(G8366&lt;='State Zip Codes'!$T$4,'State Zip Codes'!$T$3,"OUT OF TERRITORY"))))),$U$3)</f>
        <v>Zone 5</v>
      </c>
    </row>
    <row r="8367" spans="1:8" x14ac:dyDescent="0.25">
      <c r="A8367" t="s">
        <v>376</v>
      </c>
      <c r="B8367">
        <v>29223</v>
      </c>
      <c r="C8367" t="str">
        <f t="shared" si="131"/>
        <v>29223</v>
      </c>
      <c r="D8367" t="s">
        <v>362</v>
      </c>
      <c r="E8367" t="s">
        <v>2205</v>
      </c>
      <c r="F8367" t="s">
        <v>1005</v>
      </c>
      <c r="G8367" s="144">
        <v>102.52624634999999</v>
      </c>
      <c r="H8367" t="str">
        <f>IF(VLOOKUP(A8367,$J$4:$K$19,2)="Y",IF(G8367&lt;='State Zip Codes'!$P$4,'State Zip Codes'!$P$3,IF(G8367&lt;='State Zip Codes'!$Q$4,'State Zip Codes'!$Q$3,IF(G8367&lt;='State Zip Codes'!$R$4,'State Zip Codes'!$R$3,IF(G8367&lt;='State Zip Codes'!$S$4,'State Zip Codes'!$S$3,IF(G8367&lt;='State Zip Codes'!$T$4,'State Zip Codes'!$T$3,"OUT OF TERRITORY"))))),$U$3)</f>
        <v>Zone 5</v>
      </c>
    </row>
    <row r="8368" spans="1:8" x14ac:dyDescent="0.25">
      <c r="A8368" t="s">
        <v>376</v>
      </c>
      <c r="B8368">
        <v>29205</v>
      </c>
      <c r="C8368" t="str">
        <f t="shared" si="131"/>
        <v>29205</v>
      </c>
      <c r="D8368" t="s">
        <v>362</v>
      </c>
      <c r="E8368" t="s">
        <v>2205</v>
      </c>
      <c r="F8368" t="s">
        <v>1005</v>
      </c>
      <c r="G8368" s="144">
        <v>102.52624634999999</v>
      </c>
      <c r="H8368" t="str">
        <f>IF(VLOOKUP(A8368,$J$4:$K$19,2)="Y",IF(G8368&lt;='State Zip Codes'!$P$4,'State Zip Codes'!$P$3,IF(G8368&lt;='State Zip Codes'!$Q$4,'State Zip Codes'!$Q$3,IF(G8368&lt;='State Zip Codes'!$R$4,'State Zip Codes'!$R$3,IF(G8368&lt;='State Zip Codes'!$S$4,'State Zip Codes'!$S$3,IF(G8368&lt;='State Zip Codes'!$T$4,'State Zip Codes'!$T$3,"OUT OF TERRITORY"))))),$U$3)</f>
        <v>Zone 5</v>
      </c>
    </row>
    <row r="8369" spans="1:8" x14ac:dyDescent="0.25">
      <c r="A8369" t="s">
        <v>376</v>
      </c>
      <c r="B8369">
        <v>29532</v>
      </c>
      <c r="C8369" t="str">
        <f t="shared" si="131"/>
        <v>29532</v>
      </c>
      <c r="D8369" t="s">
        <v>362</v>
      </c>
      <c r="E8369" t="s">
        <v>2568</v>
      </c>
      <c r="F8369" t="s">
        <v>2568</v>
      </c>
      <c r="G8369" s="144">
        <v>103.14761754</v>
      </c>
      <c r="H8369" t="str">
        <f>IF(VLOOKUP(A8369,$J$4:$K$19,2)="Y",IF(G8369&lt;='State Zip Codes'!$P$4,'State Zip Codes'!$P$3,IF(G8369&lt;='State Zip Codes'!$Q$4,'State Zip Codes'!$Q$3,IF(G8369&lt;='State Zip Codes'!$R$4,'State Zip Codes'!$R$3,IF(G8369&lt;='State Zip Codes'!$S$4,'State Zip Codes'!$S$3,IF(G8369&lt;='State Zip Codes'!$T$4,'State Zip Codes'!$T$3,"OUT OF TERRITORY"))))),$U$3)</f>
        <v>Zone 5</v>
      </c>
    </row>
    <row r="8370" spans="1:8" x14ac:dyDescent="0.25">
      <c r="A8370" t="s">
        <v>376</v>
      </c>
      <c r="B8370">
        <v>29582</v>
      </c>
      <c r="C8370" t="str">
        <f t="shared" si="131"/>
        <v>29582</v>
      </c>
      <c r="D8370" t="s">
        <v>362</v>
      </c>
      <c r="E8370" t="s">
        <v>5738</v>
      </c>
      <c r="F8370" t="s">
        <v>5772</v>
      </c>
      <c r="G8370" s="144">
        <v>103.14761754</v>
      </c>
      <c r="H8370" t="str">
        <f>IF(VLOOKUP(A8370,$J$4:$K$19,2)="Y",IF(G8370&lt;='State Zip Codes'!$P$4,'State Zip Codes'!$P$3,IF(G8370&lt;='State Zip Codes'!$Q$4,'State Zip Codes'!$Q$3,IF(G8370&lt;='State Zip Codes'!$R$4,'State Zip Codes'!$R$3,IF(G8370&lt;='State Zip Codes'!$S$4,'State Zip Codes'!$S$3,IF(G8370&lt;='State Zip Codes'!$T$4,'State Zip Codes'!$T$3,"OUT OF TERRITORY"))))),$U$3)</f>
        <v>Zone 5</v>
      </c>
    </row>
    <row r="8371" spans="1:8" x14ac:dyDescent="0.25">
      <c r="A8371" t="s">
        <v>376</v>
      </c>
      <c r="B8371">
        <v>29206</v>
      </c>
      <c r="C8371" t="str">
        <f t="shared" si="131"/>
        <v>29206</v>
      </c>
      <c r="D8371" t="s">
        <v>362</v>
      </c>
      <c r="E8371" t="s">
        <v>2205</v>
      </c>
      <c r="F8371" t="s">
        <v>1005</v>
      </c>
      <c r="G8371" s="144">
        <v>103.14761754</v>
      </c>
      <c r="H8371" t="str">
        <f>IF(VLOOKUP(A8371,$J$4:$K$19,2)="Y",IF(G8371&lt;='State Zip Codes'!$P$4,'State Zip Codes'!$P$3,IF(G8371&lt;='State Zip Codes'!$Q$4,'State Zip Codes'!$Q$3,IF(G8371&lt;='State Zip Codes'!$R$4,'State Zip Codes'!$R$3,IF(G8371&lt;='State Zip Codes'!$S$4,'State Zip Codes'!$S$3,IF(G8371&lt;='State Zip Codes'!$T$4,'State Zip Codes'!$T$3,"OUT OF TERRITORY"))))),$U$3)</f>
        <v>Zone 5</v>
      </c>
    </row>
    <row r="8372" spans="1:8" x14ac:dyDescent="0.25">
      <c r="A8372" t="s">
        <v>376</v>
      </c>
      <c r="B8372">
        <v>29033</v>
      </c>
      <c r="C8372" t="str">
        <f t="shared" si="131"/>
        <v>29033</v>
      </c>
      <c r="D8372" t="s">
        <v>362</v>
      </c>
      <c r="E8372" t="s">
        <v>1788</v>
      </c>
      <c r="F8372" t="s">
        <v>5773</v>
      </c>
      <c r="G8372" s="144">
        <v>103.76898872999999</v>
      </c>
      <c r="H8372" t="str">
        <f>IF(VLOOKUP(A8372,$J$4:$K$19,2)="Y",IF(G8372&lt;='State Zip Codes'!$P$4,'State Zip Codes'!$P$3,IF(G8372&lt;='State Zip Codes'!$Q$4,'State Zip Codes'!$Q$3,IF(G8372&lt;='State Zip Codes'!$R$4,'State Zip Codes'!$R$3,IF(G8372&lt;='State Zip Codes'!$S$4,'State Zip Codes'!$S$3,IF(G8372&lt;='State Zip Codes'!$T$4,'State Zip Codes'!$T$3,"OUT OF TERRITORY"))))),$U$3)</f>
        <v>Zone 5</v>
      </c>
    </row>
    <row r="8373" spans="1:8" x14ac:dyDescent="0.25">
      <c r="A8373" t="s">
        <v>376</v>
      </c>
      <c r="B8373">
        <v>29201</v>
      </c>
      <c r="C8373" t="str">
        <f t="shared" si="131"/>
        <v>29201</v>
      </c>
      <c r="D8373" t="s">
        <v>362</v>
      </c>
      <c r="E8373" t="s">
        <v>2205</v>
      </c>
      <c r="F8373" t="s">
        <v>1005</v>
      </c>
      <c r="G8373" s="144">
        <v>103.76898872999999</v>
      </c>
      <c r="H8373" t="str">
        <f>IF(VLOOKUP(A8373,$J$4:$K$19,2)="Y",IF(G8373&lt;='State Zip Codes'!$P$4,'State Zip Codes'!$P$3,IF(G8373&lt;='State Zip Codes'!$Q$4,'State Zip Codes'!$Q$3,IF(G8373&lt;='State Zip Codes'!$R$4,'State Zip Codes'!$R$3,IF(G8373&lt;='State Zip Codes'!$S$4,'State Zip Codes'!$S$3,IF(G8373&lt;='State Zip Codes'!$T$4,'State Zip Codes'!$T$3,"OUT OF TERRITORY"))))),$U$3)</f>
        <v>Zone 5</v>
      </c>
    </row>
    <row r="8374" spans="1:8" x14ac:dyDescent="0.25">
      <c r="A8374" t="s">
        <v>376</v>
      </c>
      <c r="B8374">
        <v>29569</v>
      </c>
      <c r="C8374" t="str">
        <f t="shared" si="131"/>
        <v>29569</v>
      </c>
      <c r="D8374" t="s">
        <v>362</v>
      </c>
      <c r="E8374" t="s">
        <v>5738</v>
      </c>
      <c r="F8374" t="s">
        <v>5774</v>
      </c>
      <c r="G8374" s="144">
        <v>103.76898872999999</v>
      </c>
      <c r="H8374" t="str">
        <f>IF(VLOOKUP(A8374,$J$4:$K$19,2)="Y",IF(G8374&lt;='State Zip Codes'!$P$4,'State Zip Codes'!$P$3,IF(G8374&lt;='State Zip Codes'!$Q$4,'State Zip Codes'!$Q$3,IF(G8374&lt;='State Zip Codes'!$R$4,'State Zip Codes'!$R$3,IF(G8374&lt;='State Zip Codes'!$S$4,'State Zip Codes'!$S$3,IF(G8374&lt;='State Zip Codes'!$T$4,'State Zip Codes'!$T$3,"OUT OF TERRITORY"))))),$U$3)</f>
        <v>Zone 5</v>
      </c>
    </row>
    <row r="8375" spans="1:8" x14ac:dyDescent="0.25">
      <c r="A8375" t="s">
        <v>376</v>
      </c>
      <c r="B8375">
        <v>29164</v>
      </c>
      <c r="C8375" t="str">
        <f t="shared" si="131"/>
        <v>29164</v>
      </c>
      <c r="D8375" t="s">
        <v>362</v>
      </c>
      <c r="E8375" t="s">
        <v>5765</v>
      </c>
      <c r="F8375" t="s">
        <v>5775</v>
      </c>
      <c r="G8375" s="144">
        <v>103.76898872999999</v>
      </c>
      <c r="H8375" t="str">
        <f>IF(VLOOKUP(A8375,$J$4:$K$19,2)="Y",IF(G8375&lt;='State Zip Codes'!$P$4,'State Zip Codes'!$P$3,IF(G8375&lt;='State Zip Codes'!$Q$4,'State Zip Codes'!$Q$3,IF(G8375&lt;='State Zip Codes'!$R$4,'State Zip Codes'!$R$3,IF(G8375&lt;='State Zip Codes'!$S$4,'State Zip Codes'!$S$3,IF(G8375&lt;='State Zip Codes'!$T$4,'State Zip Codes'!$T$3,"OUT OF TERRITORY"))))),$U$3)</f>
        <v>Zone 5</v>
      </c>
    </row>
    <row r="8376" spans="1:8" x14ac:dyDescent="0.25">
      <c r="A8376" t="s">
        <v>376</v>
      </c>
      <c r="B8376">
        <v>29208</v>
      </c>
      <c r="C8376" t="str">
        <f t="shared" si="131"/>
        <v>29208</v>
      </c>
      <c r="D8376" t="s">
        <v>362</v>
      </c>
      <c r="E8376" t="s">
        <v>2205</v>
      </c>
      <c r="F8376" t="s">
        <v>1005</v>
      </c>
      <c r="G8376" s="144">
        <v>104.39035991999999</v>
      </c>
      <c r="H8376" t="str">
        <f>IF(VLOOKUP(A8376,$J$4:$K$19,2)="Y",IF(G8376&lt;='State Zip Codes'!$P$4,'State Zip Codes'!$P$3,IF(G8376&lt;='State Zip Codes'!$Q$4,'State Zip Codes'!$Q$3,IF(G8376&lt;='State Zip Codes'!$R$4,'State Zip Codes'!$R$3,IF(G8376&lt;='State Zip Codes'!$S$4,'State Zip Codes'!$S$3,IF(G8376&lt;='State Zip Codes'!$T$4,'State Zip Codes'!$T$3,"OUT OF TERRITORY"))))),$U$3)</f>
        <v>Zone 5</v>
      </c>
    </row>
    <row r="8377" spans="1:8" x14ac:dyDescent="0.25">
      <c r="A8377" t="s">
        <v>376</v>
      </c>
      <c r="B8377">
        <v>29214</v>
      </c>
      <c r="C8377" t="str">
        <f t="shared" si="131"/>
        <v>29214</v>
      </c>
      <c r="D8377" t="s">
        <v>362</v>
      </c>
      <c r="E8377" t="s">
        <v>2205</v>
      </c>
      <c r="F8377" t="s">
        <v>1005</v>
      </c>
      <c r="G8377" s="144">
        <v>105.01173111</v>
      </c>
      <c r="H8377" t="str">
        <f>IF(VLOOKUP(A8377,$J$4:$K$19,2)="Y",IF(G8377&lt;='State Zip Codes'!$P$4,'State Zip Codes'!$P$3,IF(G8377&lt;='State Zip Codes'!$Q$4,'State Zip Codes'!$Q$3,IF(G8377&lt;='State Zip Codes'!$R$4,'State Zip Codes'!$R$3,IF(G8377&lt;='State Zip Codes'!$S$4,'State Zip Codes'!$S$3,IF(G8377&lt;='State Zip Codes'!$T$4,'State Zip Codes'!$T$3,"OUT OF TERRITORY"))))),$U$3)</f>
        <v>Zone 5</v>
      </c>
    </row>
    <row r="8378" spans="1:8" x14ac:dyDescent="0.25">
      <c r="A8378" t="s">
        <v>376</v>
      </c>
      <c r="B8378">
        <v>29215</v>
      </c>
      <c r="C8378" t="str">
        <f t="shared" si="131"/>
        <v>29215</v>
      </c>
      <c r="D8378" t="s">
        <v>362</v>
      </c>
      <c r="E8378" t="s">
        <v>2205</v>
      </c>
      <c r="F8378" t="s">
        <v>1005</v>
      </c>
      <c r="G8378" s="144">
        <v>105.01173111</v>
      </c>
      <c r="H8378" t="str">
        <f>IF(VLOOKUP(A8378,$J$4:$K$19,2)="Y",IF(G8378&lt;='State Zip Codes'!$P$4,'State Zip Codes'!$P$3,IF(G8378&lt;='State Zip Codes'!$Q$4,'State Zip Codes'!$Q$3,IF(G8378&lt;='State Zip Codes'!$R$4,'State Zip Codes'!$R$3,IF(G8378&lt;='State Zip Codes'!$S$4,'State Zip Codes'!$S$3,IF(G8378&lt;='State Zip Codes'!$T$4,'State Zip Codes'!$T$3,"OUT OF TERRITORY"))))),$U$3)</f>
        <v>Zone 5</v>
      </c>
    </row>
    <row r="8379" spans="1:8" x14ac:dyDescent="0.25">
      <c r="A8379" t="s">
        <v>376</v>
      </c>
      <c r="B8379">
        <v>29216</v>
      </c>
      <c r="C8379" t="str">
        <f t="shared" si="131"/>
        <v>29216</v>
      </c>
      <c r="D8379" t="s">
        <v>362</v>
      </c>
      <c r="E8379" t="s">
        <v>2205</v>
      </c>
      <c r="F8379" t="s">
        <v>1005</v>
      </c>
      <c r="G8379" s="144">
        <v>105.01173111</v>
      </c>
      <c r="H8379" t="str">
        <f>IF(VLOOKUP(A8379,$J$4:$K$19,2)="Y",IF(G8379&lt;='State Zip Codes'!$P$4,'State Zip Codes'!$P$3,IF(G8379&lt;='State Zip Codes'!$Q$4,'State Zip Codes'!$Q$3,IF(G8379&lt;='State Zip Codes'!$R$4,'State Zip Codes'!$R$3,IF(G8379&lt;='State Zip Codes'!$S$4,'State Zip Codes'!$S$3,IF(G8379&lt;='State Zip Codes'!$T$4,'State Zip Codes'!$T$3,"OUT OF TERRITORY"))))),$U$3)</f>
        <v>Zone 5</v>
      </c>
    </row>
    <row r="8380" spans="1:8" x14ac:dyDescent="0.25">
      <c r="A8380" t="s">
        <v>376</v>
      </c>
      <c r="B8380">
        <v>29217</v>
      </c>
      <c r="C8380" t="str">
        <f t="shared" si="131"/>
        <v>29217</v>
      </c>
      <c r="D8380" t="s">
        <v>362</v>
      </c>
      <c r="E8380" t="s">
        <v>2205</v>
      </c>
      <c r="F8380" t="s">
        <v>1005</v>
      </c>
      <c r="G8380" s="144">
        <v>105.01173111</v>
      </c>
      <c r="H8380" t="str">
        <f>IF(VLOOKUP(A8380,$J$4:$K$19,2)="Y",IF(G8380&lt;='State Zip Codes'!$P$4,'State Zip Codes'!$P$3,IF(G8380&lt;='State Zip Codes'!$Q$4,'State Zip Codes'!$Q$3,IF(G8380&lt;='State Zip Codes'!$R$4,'State Zip Codes'!$R$3,IF(G8380&lt;='State Zip Codes'!$S$4,'State Zip Codes'!$S$3,IF(G8380&lt;='State Zip Codes'!$T$4,'State Zip Codes'!$T$3,"OUT OF TERRITORY"))))),$U$3)</f>
        <v>Zone 5</v>
      </c>
    </row>
    <row r="8381" spans="1:8" x14ac:dyDescent="0.25">
      <c r="A8381" t="s">
        <v>376</v>
      </c>
      <c r="B8381">
        <v>29218</v>
      </c>
      <c r="C8381" t="str">
        <f t="shared" si="131"/>
        <v>29218</v>
      </c>
      <c r="D8381" t="s">
        <v>362</v>
      </c>
      <c r="E8381" t="s">
        <v>2205</v>
      </c>
      <c r="F8381" t="s">
        <v>1005</v>
      </c>
      <c r="G8381" s="144">
        <v>105.01173111</v>
      </c>
      <c r="H8381" t="str">
        <f>IF(VLOOKUP(A8381,$J$4:$K$19,2)="Y",IF(G8381&lt;='State Zip Codes'!$P$4,'State Zip Codes'!$P$3,IF(G8381&lt;='State Zip Codes'!$Q$4,'State Zip Codes'!$Q$3,IF(G8381&lt;='State Zip Codes'!$R$4,'State Zip Codes'!$R$3,IF(G8381&lt;='State Zip Codes'!$S$4,'State Zip Codes'!$S$3,IF(G8381&lt;='State Zip Codes'!$T$4,'State Zip Codes'!$T$3,"OUT OF TERRITORY"))))),$U$3)</f>
        <v>Zone 5</v>
      </c>
    </row>
    <row r="8382" spans="1:8" x14ac:dyDescent="0.25">
      <c r="A8382" t="s">
        <v>376</v>
      </c>
      <c r="B8382">
        <v>29219</v>
      </c>
      <c r="C8382" t="str">
        <f t="shared" si="131"/>
        <v>29219</v>
      </c>
      <c r="D8382" t="s">
        <v>362</v>
      </c>
      <c r="E8382" t="s">
        <v>2205</v>
      </c>
      <c r="F8382" t="s">
        <v>1005</v>
      </c>
      <c r="G8382" s="144">
        <v>105.01173111</v>
      </c>
      <c r="H8382" t="str">
        <f>IF(VLOOKUP(A8382,$J$4:$K$19,2)="Y",IF(G8382&lt;='State Zip Codes'!$P$4,'State Zip Codes'!$P$3,IF(G8382&lt;='State Zip Codes'!$Q$4,'State Zip Codes'!$Q$3,IF(G8382&lt;='State Zip Codes'!$R$4,'State Zip Codes'!$R$3,IF(G8382&lt;='State Zip Codes'!$S$4,'State Zip Codes'!$S$3,IF(G8382&lt;='State Zip Codes'!$T$4,'State Zip Codes'!$T$3,"OUT OF TERRITORY"))))),$U$3)</f>
        <v>Zone 5</v>
      </c>
    </row>
    <row r="8383" spans="1:8" x14ac:dyDescent="0.25">
      <c r="A8383" t="s">
        <v>376</v>
      </c>
      <c r="B8383">
        <v>29220</v>
      </c>
      <c r="C8383" t="str">
        <f t="shared" si="131"/>
        <v>29220</v>
      </c>
      <c r="D8383" t="s">
        <v>362</v>
      </c>
      <c r="E8383" t="s">
        <v>2205</v>
      </c>
      <c r="F8383" t="s">
        <v>1005</v>
      </c>
      <c r="G8383" s="144">
        <v>105.01173111</v>
      </c>
      <c r="H8383" t="str">
        <f>IF(VLOOKUP(A8383,$J$4:$K$19,2)="Y",IF(G8383&lt;='State Zip Codes'!$P$4,'State Zip Codes'!$P$3,IF(G8383&lt;='State Zip Codes'!$Q$4,'State Zip Codes'!$Q$3,IF(G8383&lt;='State Zip Codes'!$R$4,'State Zip Codes'!$R$3,IF(G8383&lt;='State Zip Codes'!$S$4,'State Zip Codes'!$S$3,IF(G8383&lt;='State Zip Codes'!$T$4,'State Zip Codes'!$T$3,"OUT OF TERRITORY"))))),$U$3)</f>
        <v>Zone 5</v>
      </c>
    </row>
    <row r="8384" spans="1:8" x14ac:dyDescent="0.25">
      <c r="A8384" t="s">
        <v>376</v>
      </c>
      <c r="B8384">
        <v>29222</v>
      </c>
      <c r="C8384" t="str">
        <f t="shared" si="131"/>
        <v>29222</v>
      </c>
      <c r="D8384" t="s">
        <v>362</v>
      </c>
      <c r="E8384" t="s">
        <v>2205</v>
      </c>
      <c r="F8384" t="s">
        <v>1005</v>
      </c>
      <c r="G8384" s="144">
        <v>105.01173111</v>
      </c>
      <c r="H8384" t="str">
        <f>IF(VLOOKUP(A8384,$J$4:$K$19,2)="Y",IF(G8384&lt;='State Zip Codes'!$P$4,'State Zip Codes'!$P$3,IF(G8384&lt;='State Zip Codes'!$Q$4,'State Zip Codes'!$Q$3,IF(G8384&lt;='State Zip Codes'!$R$4,'State Zip Codes'!$R$3,IF(G8384&lt;='State Zip Codes'!$S$4,'State Zip Codes'!$S$3,IF(G8384&lt;='State Zip Codes'!$T$4,'State Zip Codes'!$T$3,"OUT OF TERRITORY"))))),$U$3)</f>
        <v>Zone 5</v>
      </c>
    </row>
    <row r="8385" spans="1:8" x14ac:dyDescent="0.25">
      <c r="A8385" t="s">
        <v>376</v>
      </c>
      <c r="B8385">
        <v>29225</v>
      </c>
      <c r="C8385" t="str">
        <f t="shared" si="131"/>
        <v>29225</v>
      </c>
      <c r="D8385" t="s">
        <v>362</v>
      </c>
      <c r="E8385" t="s">
        <v>2205</v>
      </c>
      <c r="F8385" t="s">
        <v>1005</v>
      </c>
      <c r="G8385" s="144">
        <v>105.01173111</v>
      </c>
      <c r="H8385" t="str">
        <f>IF(VLOOKUP(A8385,$J$4:$K$19,2)="Y",IF(G8385&lt;='State Zip Codes'!$P$4,'State Zip Codes'!$P$3,IF(G8385&lt;='State Zip Codes'!$Q$4,'State Zip Codes'!$Q$3,IF(G8385&lt;='State Zip Codes'!$R$4,'State Zip Codes'!$R$3,IF(G8385&lt;='State Zip Codes'!$S$4,'State Zip Codes'!$S$3,IF(G8385&lt;='State Zip Codes'!$T$4,'State Zip Codes'!$T$3,"OUT OF TERRITORY"))))),$U$3)</f>
        <v>Zone 5</v>
      </c>
    </row>
    <row r="8386" spans="1:8" x14ac:dyDescent="0.25">
      <c r="A8386" t="s">
        <v>376</v>
      </c>
      <c r="B8386">
        <v>29226</v>
      </c>
      <c r="C8386" t="str">
        <f t="shared" si="131"/>
        <v>29226</v>
      </c>
      <c r="D8386" t="s">
        <v>362</v>
      </c>
      <c r="E8386" t="s">
        <v>2205</v>
      </c>
      <c r="F8386" t="s">
        <v>1005</v>
      </c>
      <c r="G8386" s="144">
        <v>105.01173111</v>
      </c>
      <c r="H8386" t="str">
        <f>IF(VLOOKUP(A8386,$J$4:$K$19,2)="Y",IF(G8386&lt;='State Zip Codes'!$P$4,'State Zip Codes'!$P$3,IF(G8386&lt;='State Zip Codes'!$Q$4,'State Zip Codes'!$Q$3,IF(G8386&lt;='State Zip Codes'!$R$4,'State Zip Codes'!$R$3,IF(G8386&lt;='State Zip Codes'!$S$4,'State Zip Codes'!$S$3,IF(G8386&lt;='State Zip Codes'!$T$4,'State Zip Codes'!$T$3,"OUT OF TERRITORY"))))),$U$3)</f>
        <v>Zone 5</v>
      </c>
    </row>
    <row r="8387" spans="1:8" x14ac:dyDescent="0.25">
      <c r="A8387" t="s">
        <v>376</v>
      </c>
      <c r="B8387">
        <v>29227</v>
      </c>
      <c r="C8387" t="str">
        <f t="shared" si="131"/>
        <v>29227</v>
      </c>
      <c r="D8387" t="s">
        <v>362</v>
      </c>
      <c r="E8387" t="s">
        <v>2205</v>
      </c>
      <c r="F8387" t="s">
        <v>1005</v>
      </c>
      <c r="G8387" s="144">
        <v>105.01173111</v>
      </c>
      <c r="H8387" t="str">
        <f>IF(VLOOKUP(A8387,$J$4:$K$19,2)="Y",IF(G8387&lt;='State Zip Codes'!$P$4,'State Zip Codes'!$P$3,IF(G8387&lt;='State Zip Codes'!$Q$4,'State Zip Codes'!$Q$3,IF(G8387&lt;='State Zip Codes'!$R$4,'State Zip Codes'!$R$3,IF(G8387&lt;='State Zip Codes'!$S$4,'State Zip Codes'!$S$3,IF(G8387&lt;='State Zip Codes'!$T$4,'State Zip Codes'!$T$3,"OUT OF TERRITORY"))))),$U$3)</f>
        <v>Zone 5</v>
      </c>
    </row>
    <row r="8388" spans="1:8" x14ac:dyDescent="0.25">
      <c r="A8388" t="s">
        <v>376</v>
      </c>
      <c r="B8388">
        <v>29204</v>
      </c>
      <c r="C8388" t="str">
        <f t="shared" si="131"/>
        <v>29204</v>
      </c>
      <c r="D8388" t="s">
        <v>362</v>
      </c>
      <c r="E8388" t="s">
        <v>2205</v>
      </c>
      <c r="F8388" t="s">
        <v>1005</v>
      </c>
      <c r="G8388" s="144">
        <v>105.63310229999999</v>
      </c>
      <c r="H8388" t="str">
        <f>IF(VLOOKUP(A8388,$J$4:$K$19,2)="Y",IF(G8388&lt;='State Zip Codes'!$P$4,'State Zip Codes'!$P$3,IF(G8388&lt;='State Zip Codes'!$Q$4,'State Zip Codes'!$Q$3,IF(G8388&lt;='State Zip Codes'!$R$4,'State Zip Codes'!$R$3,IF(G8388&lt;='State Zip Codes'!$S$4,'State Zip Codes'!$S$3,IF(G8388&lt;='State Zip Codes'!$T$4,'State Zip Codes'!$T$3,"OUT OF TERRITORY"))))),$U$3)</f>
        <v>Zone 5</v>
      </c>
    </row>
    <row r="8389" spans="1:8" x14ac:dyDescent="0.25">
      <c r="A8389" t="s">
        <v>376</v>
      </c>
      <c r="B8389">
        <v>29170</v>
      </c>
      <c r="C8389" t="str">
        <f t="shared" si="131"/>
        <v>29170</v>
      </c>
      <c r="D8389" t="s">
        <v>362</v>
      </c>
      <c r="E8389" t="s">
        <v>1788</v>
      </c>
      <c r="F8389" t="s">
        <v>5768</v>
      </c>
      <c r="G8389" s="144">
        <v>105.63310229999999</v>
      </c>
      <c r="H8389" t="str">
        <f>IF(VLOOKUP(A8389,$J$4:$K$19,2)="Y",IF(G8389&lt;='State Zip Codes'!$P$4,'State Zip Codes'!$P$3,IF(G8389&lt;='State Zip Codes'!$Q$4,'State Zip Codes'!$Q$3,IF(G8389&lt;='State Zip Codes'!$R$4,'State Zip Codes'!$R$3,IF(G8389&lt;='State Zip Codes'!$S$4,'State Zip Codes'!$S$3,IF(G8389&lt;='State Zip Codes'!$T$4,'State Zip Codes'!$T$3,"OUT OF TERRITORY"))))),$U$3)</f>
        <v>Zone 5</v>
      </c>
    </row>
    <row r="8390" spans="1:8" x14ac:dyDescent="0.25">
      <c r="A8390" t="s">
        <v>376</v>
      </c>
      <c r="B8390">
        <v>29566</v>
      </c>
      <c r="C8390" t="str">
        <f t="shared" si="131"/>
        <v>29566</v>
      </c>
      <c r="D8390" t="s">
        <v>362</v>
      </c>
      <c r="E8390" t="s">
        <v>5738</v>
      </c>
      <c r="F8390" t="s">
        <v>5776</v>
      </c>
      <c r="G8390" s="144">
        <v>106.25447349</v>
      </c>
      <c r="H8390" t="str">
        <f>IF(VLOOKUP(A8390,$J$4:$K$19,2)="Y",IF(G8390&lt;='State Zip Codes'!$P$4,'State Zip Codes'!$P$3,IF(G8390&lt;='State Zip Codes'!$Q$4,'State Zip Codes'!$Q$3,IF(G8390&lt;='State Zip Codes'!$R$4,'State Zip Codes'!$R$3,IF(G8390&lt;='State Zip Codes'!$S$4,'State Zip Codes'!$S$3,IF(G8390&lt;='State Zip Codes'!$T$4,'State Zip Codes'!$T$3,"OUT OF TERRITORY"))))),$U$3)</f>
        <v>Zone 5</v>
      </c>
    </row>
    <row r="8391" spans="1:8" x14ac:dyDescent="0.25">
      <c r="A8391" t="s">
        <v>376</v>
      </c>
      <c r="B8391">
        <v>29169</v>
      </c>
      <c r="C8391" t="str">
        <f t="shared" si="131"/>
        <v>29169</v>
      </c>
      <c r="D8391" t="s">
        <v>362</v>
      </c>
      <c r="E8391" t="s">
        <v>1788</v>
      </c>
      <c r="F8391" t="s">
        <v>5768</v>
      </c>
      <c r="G8391" s="144">
        <v>106.87584468</v>
      </c>
      <c r="H8391" t="str">
        <f>IF(VLOOKUP(A8391,$J$4:$K$19,2)="Y",IF(G8391&lt;='State Zip Codes'!$P$4,'State Zip Codes'!$P$3,IF(G8391&lt;='State Zip Codes'!$Q$4,'State Zip Codes'!$Q$3,IF(G8391&lt;='State Zip Codes'!$R$4,'State Zip Codes'!$R$3,IF(G8391&lt;='State Zip Codes'!$S$4,'State Zip Codes'!$S$3,IF(G8391&lt;='State Zip Codes'!$T$4,'State Zip Codes'!$T$3,"OUT OF TERRITORY"))))),$U$3)</f>
        <v>Zone 5</v>
      </c>
    </row>
    <row r="8392" spans="1:8" x14ac:dyDescent="0.25">
      <c r="A8392" t="s">
        <v>376</v>
      </c>
      <c r="B8392">
        <v>29078</v>
      </c>
      <c r="C8392" t="str">
        <f t="shared" si="131"/>
        <v>29078</v>
      </c>
      <c r="D8392" t="s">
        <v>362</v>
      </c>
      <c r="E8392" t="s">
        <v>5777</v>
      </c>
      <c r="F8392" t="s">
        <v>5778</v>
      </c>
      <c r="G8392" s="144">
        <v>106.87584468</v>
      </c>
      <c r="H8392" t="str">
        <f>IF(VLOOKUP(A8392,$J$4:$K$19,2)="Y",IF(G8392&lt;='State Zip Codes'!$P$4,'State Zip Codes'!$P$3,IF(G8392&lt;='State Zip Codes'!$Q$4,'State Zip Codes'!$Q$3,IF(G8392&lt;='State Zip Codes'!$R$4,'State Zip Codes'!$R$3,IF(G8392&lt;='State Zip Codes'!$S$4,'State Zip Codes'!$S$3,IF(G8392&lt;='State Zip Codes'!$T$4,'State Zip Codes'!$T$3,"OUT OF TERRITORY"))))),$U$3)</f>
        <v>Zone 5</v>
      </c>
    </row>
    <row r="8393" spans="1:8" x14ac:dyDescent="0.25">
      <c r="A8393" t="s">
        <v>376</v>
      </c>
      <c r="B8393">
        <v>29073</v>
      </c>
      <c r="C8393" t="str">
        <f t="shared" si="131"/>
        <v>29073</v>
      </c>
      <c r="D8393" t="s">
        <v>362</v>
      </c>
      <c r="E8393" t="s">
        <v>1788</v>
      </c>
      <c r="F8393" t="s">
        <v>1788</v>
      </c>
      <c r="G8393" s="144">
        <v>107.49721586999999</v>
      </c>
      <c r="H8393" t="str">
        <f>IF(VLOOKUP(A8393,$J$4:$K$19,2)="Y",IF(G8393&lt;='State Zip Codes'!$P$4,'State Zip Codes'!$P$3,IF(G8393&lt;='State Zip Codes'!$Q$4,'State Zip Codes'!$Q$3,IF(G8393&lt;='State Zip Codes'!$R$4,'State Zip Codes'!$R$3,IF(G8393&lt;='State Zip Codes'!$S$4,'State Zip Codes'!$S$3,IF(G8393&lt;='State Zip Codes'!$T$4,'State Zip Codes'!$T$3,"OUT OF TERRITORY"))))),$U$3)</f>
        <v>Zone 5</v>
      </c>
    </row>
    <row r="8394" spans="1:8" x14ac:dyDescent="0.25">
      <c r="A8394" t="s">
        <v>376</v>
      </c>
      <c r="B8394">
        <v>29592</v>
      </c>
      <c r="C8394" t="str">
        <f t="shared" si="131"/>
        <v>29592</v>
      </c>
      <c r="D8394" t="s">
        <v>362</v>
      </c>
      <c r="E8394" t="s">
        <v>811</v>
      </c>
      <c r="F8394" t="s">
        <v>5779</v>
      </c>
      <c r="G8394" s="144">
        <v>107.49721586999999</v>
      </c>
      <c r="H8394" t="str">
        <f>IF(VLOOKUP(A8394,$J$4:$K$19,2)="Y",IF(G8394&lt;='State Zip Codes'!$P$4,'State Zip Codes'!$P$3,IF(G8394&lt;='State Zip Codes'!$Q$4,'State Zip Codes'!$Q$3,IF(G8394&lt;='State Zip Codes'!$R$4,'State Zip Codes'!$R$3,IF(G8394&lt;='State Zip Codes'!$S$4,'State Zip Codes'!$S$3,IF(G8394&lt;='State Zip Codes'!$T$4,'State Zip Codes'!$T$3,"OUT OF TERRITORY"))))),$U$3)</f>
        <v>Zone 5</v>
      </c>
    </row>
    <row r="8395" spans="1:8" x14ac:dyDescent="0.25">
      <c r="A8395" t="s">
        <v>376</v>
      </c>
      <c r="B8395">
        <v>29229</v>
      </c>
      <c r="C8395" t="str">
        <f t="shared" si="131"/>
        <v>29229</v>
      </c>
      <c r="D8395" t="s">
        <v>362</v>
      </c>
      <c r="E8395" t="s">
        <v>2205</v>
      </c>
      <c r="F8395" t="s">
        <v>1005</v>
      </c>
      <c r="G8395" s="144">
        <v>108.11858706</v>
      </c>
      <c r="H8395" t="str">
        <f>IF(VLOOKUP(A8395,$J$4:$K$19,2)="Y",IF(G8395&lt;='State Zip Codes'!$P$4,'State Zip Codes'!$P$3,IF(G8395&lt;='State Zip Codes'!$Q$4,'State Zip Codes'!$Q$3,IF(G8395&lt;='State Zip Codes'!$R$4,'State Zip Codes'!$R$3,IF(G8395&lt;='State Zip Codes'!$S$4,'State Zip Codes'!$S$3,IF(G8395&lt;='State Zip Codes'!$T$4,'State Zip Codes'!$T$3,"OUT OF TERRITORY"))))),$U$3)</f>
        <v>Zone 5</v>
      </c>
    </row>
    <row r="8396" spans="1:8" x14ac:dyDescent="0.25">
      <c r="A8396" t="s">
        <v>376</v>
      </c>
      <c r="B8396">
        <v>29045</v>
      </c>
      <c r="C8396" t="str">
        <f t="shared" si="131"/>
        <v>29045</v>
      </c>
      <c r="D8396" t="s">
        <v>362</v>
      </c>
      <c r="E8396" t="s">
        <v>5777</v>
      </c>
      <c r="F8396" t="s">
        <v>1564</v>
      </c>
      <c r="G8396" s="144">
        <v>109.36132943999999</v>
      </c>
      <c r="H8396" t="str">
        <f>IF(VLOOKUP(A8396,$J$4:$K$19,2)="Y",IF(G8396&lt;='State Zip Codes'!$P$4,'State Zip Codes'!$P$3,IF(G8396&lt;='State Zip Codes'!$Q$4,'State Zip Codes'!$Q$3,IF(G8396&lt;='State Zip Codes'!$R$4,'State Zip Codes'!$R$3,IF(G8396&lt;='State Zip Codes'!$S$4,'State Zip Codes'!$S$3,IF(G8396&lt;='State Zip Codes'!$T$4,'State Zip Codes'!$T$3,"OUT OF TERRITORY"))))),$U$3)</f>
        <v>Zone 5</v>
      </c>
    </row>
    <row r="8397" spans="1:8" x14ac:dyDescent="0.25">
      <c r="A8397" t="s">
        <v>376</v>
      </c>
      <c r="B8397">
        <v>29581</v>
      </c>
      <c r="C8397" t="str">
        <f t="shared" si="131"/>
        <v>29581</v>
      </c>
      <c r="D8397" t="s">
        <v>362</v>
      </c>
      <c r="E8397" t="s">
        <v>5738</v>
      </c>
      <c r="F8397" t="s">
        <v>5780</v>
      </c>
      <c r="G8397" s="144">
        <v>109.36132943999999</v>
      </c>
      <c r="H8397" t="str">
        <f>IF(VLOOKUP(A8397,$J$4:$K$19,2)="Y",IF(G8397&lt;='State Zip Codes'!$P$4,'State Zip Codes'!$P$3,IF(G8397&lt;='State Zip Codes'!$Q$4,'State Zip Codes'!$Q$3,IF(G8397&lt;='State Zip Codes'!$R$4,'State Zip Codes'!$R$3,IF(G8397&lt;='State Zip Codes'!$S$4,'State Zip Codes'!$S$3,IF(G8397&lt;='State Zip Codes'!$T$4,'State Zip Codes'!$T$3,"OUT OF TERRITORY"))))),$U$3)</f>
        <v>Zone 5</v>
      </c>
    </row>
    <row r="8398" spans="1:8" x14ac:dyDescent="0.25">
      <c r="A8398" t="s">
        <v>376</v>
      </c>
      <c r="B8398">
        <v>29210</v>
      </c>
      <c r="C8398" t="str">
        <f t="shared" si="131"/>
        <v>29210</v>
      </c>
      <c r="D8398" t="s">
        <v>362</v>
      </c>
      <c r="E8398" t="s">
        <v>2205</v>
      </c>
      <c r="F8398" t="s">
        <v>1005</v>
      </c>
      <c r="G8398" s="144">
        <v>109.98270063</v>
      </c>
      <c r="H8398" t="str">
        <f>IF(VLOOKUP(A8398,$J$4:$K$19,2)="Y",IF(G8398&lt;='State Zip Codes'!$P$4,'State Zip Codes'!$P$3,IF(G8398&lt;='State Zip Codes'!$Q$4,'State Zip Codes'!$Q$3,IF(G8398&lt;='State Zip Codes'!$R$4,'State Zip Codes'!$R$3,IF(G8398&lt;='State Zip Codes'!$S$4,'State Zip Codes'!$S$3,IF(G8398&lt;='State Zip Codes'!$T$4,'State Zip Codes'!$T$3,"OUT OF TERRITORY"))))),$U$3)</f>
        <v>Zone 5</v>
      </c>
    </row>
    <row r="8399" spans="1:8" x14ac:dyDescent="0.25">
      <c r="A8399" t="s">
        <v>376</v>
      </c>
      <c r="B8399">
        <v>29809</v>
      </c>
      <c r="C8399" t="str">
        <f t="shared" si="131"/>
        <v>29809</v>
      </c>
      <c r="D8399" t="s">
        <v>362</v>
      </c>
      <c r="E8399" t="s">
        <v>5765</v>
      </c>
      <c r="F8399" t="s">
        <v>5781</v>
      </c>
      <c r="G8399" s="144">
        <v>109.98270063</v>
      </c>
      <c r="H8399" t="str">
        <f>IF(VLOOKUP(A8399,$J$4:$K$19,2)="Y",IF(G8399&lt;='State Zip Codes'!$P$4,'State Zip Codes'!$P$3,IF(G8399&lt;='State Zip Codes'!$Q$4,'State Zip Codes'!$Q$3,IF(G8399&lt;='State Zip Codes'!$R$4,'State Zip Codes'!$R$3,IF(G8399&lt;='State Zip Codes'!$S$4,'State Zip Codes'!$S$3,IF(G8399&lt;='State Zip Codes'!$T$4,'State Zip Codes'!$T$3,"OUT OF TERRITORY"))))),$U$3)</f>
        <v>Zone 5</v>
      </c>
    </row>
    <row r="8400" spans="1:8" x14ac:dyDescent="0.25">
      <c r="A8400" t="s">
        <v>376</v>
      </c>
      <c r="B8400">
        <v>29543</v>
      </c>
      <c r="C8400" t="str">
        <f t="shared" si="131"/>
        <v>29543</v>
      </c>
      <c r="D8400" t="s">
        <v>362</v>
      </c>
      <c r="E8400" t="s">
        <v>460</v>
      </c>
      <c r="F8400" t="s">
        <v>5782</v>
      </c>
      <c r="G8400" s="144">
        <v>110.60407181999999</v>
      </c>
      <c r="H8400" t="str">
        <f>IF(VLOOKUP(A8400,$J$4:$K$19,2)="Y",IF(G8400&lt;='State Zip Codes'!$P$4,'State Zip Codes'!$P$3,IF(G8400&lt;='State Zip Codes'!$Q$4,'State Zip Codes'!$Q$3,IF(G8400&lt;='State Zip Codes'!$R$4,'State Zip Codes'!$R$3,IF(G8400&lt;='State Zip Codes'!$S$4,'State Zip Codes'!$S$3,IF(G8400&lt;='State Zip Codes'!$T$4,'State Zip Codes'!$T$3,"OUT OF TERRITORY"))))),$U$3)</f>
        <v>Zone 5</v>
      </c>
    </row>
    <row r="8401" spans="1:8" x14ac:dyDescent="0.25">
      <c r="A8401" t="s">
        <v>376</v>
      </c>
      <c r="B8401">
        <v>29545</v>
      </c>
      <c r="C8401" t="str">
        <f t="shared" si="131"/>
        <v>29545</v>
      </c>
      <c r="D8401" t="s">
        <v>362</v>
      </c>
      <c r="E8401" t="s">
        <v>5738</v>
      </c>
      <c r="F8401" t="s">
        <v>5783</v>
      </c>
      <c r="G8401" s="144">
        <v>110.60407181999999</v>
      </c>
      <c r="H8401" t="str">
        <f>IF(VLOOKUP(A8401,$J$4:$K$19,2)="Y",IF(G8401&lt;='State Zip Codes'!$P$4,'State Zip Codes'!$P$3,IF(G8401&lt;='State Zip Codes'!$Q$4,'State Zip Codes'!$Q$3,IF(G8401&lt;='State Zip Codes'!$R$4,'State Zip Codes'!$R$3,IF(G8401&lt;='State Zip Codes'!$S$4,'State Zip Codes'!$S$3,IF(G8401&lt;='State Zip Codes'!$T$4,'State Zip Codes'!$T$3,"OUT OF TERRITORY"))))),$U$3)</f>
        <v>Zone 5</v>
      </c>
    </row>
    <row r="8402" spans="1:8" x14ac:dyDescent="0.25">
      <c r="A8402" t="s">
        <v>376</v>
      </c>
      <c r="B8402">
        <v>29540</v>
      </c>
      <c r="C8402" t="str">
        <f t="shared" si="131"/>
        <v>29540</v>
      </c>
      <c r="D8402" t="s">
        <v>362</v>
      </c>
      <c r="E8402" t="s">
        <v>2568</v>
      </c>
      <c r="F8402" t="s">
        <v>2568</v>
      </c>
      <c r="G8402" s="144">
        <v>110.60407181999999</v>
      </c>
      <c r="H8402" t="str">
        <f>IF(VLOOKUP(A8402,$J$4:$K$19,2)="Y",IF(G8402&lt;='State Zip Codes'!$P$4,'State Zip Codes'!$P$3,IF(G8402&lt;='State Zip Codes'!$Q$4,'State Zip Codes'!$Q$3,IF(G8402&lt;='State Zip Codes'!$R$4,'State Zip Codes'!$R$3,IF(G8402&lt;='State Zip Codes'!$S$4,'State Zip Codes'!$S$3,IF(G8402&lt;='State Zip Codes'!$T$4,'State Zip Codes'!$T$3,"OUT OF TERRITORY"))))),$U$3)</f>
        <v>Zone 5</v>
      </c>
    </row>
    <row r="8403" spans="1:8" x14ac:dyDescent="0.25">
      <c r="A8403" t="s">
        <v>376</v>
      </c>
      <c r="B8403">
        <v>29203</v>
      </c>
      <c r="C8403" t="str">
        <f t="shared" si="131"/>
        <v>29203</v>
      </c>
      <c r="D8403" t="s">
        <v>362</v>
      </c>
      <c r="E8403" t="s">
        <v>2205</v>
      </c>
      <c r="F8403" t="s">
        <v>1005</v>
      </c>
      <c r="G8403" s="144">
        <v>111.22544300999999</v>
      </c>
      <c r="H8403" t="str">
        <f>IF(VLOOKUP(A8403,$J$4:$K$19,2)="Y",IF(G8403&lt;='State Zip Codes'!$P$4,'State Zip Codes'!$P$3,IF(G8403&lt;='State Zip Codes'!$Q$4,'State Zip Codes'!$Q$3,IF(G8403&lt;='State Zip Codes'!$R$4,'State Zip Codes'!$R$3,IF(G8403&lt;='State Zip Codes'!$S$4,'State Zip Codes'!$S$3,IF(G8403&lt;='State Zip Codes'!$T$4,'State Zip Codes'!$T$3,"OUT OF TERRITORY"))))),$U$3)</f>
        <v>Zone 5</v>
      </c>
    </row>
    <row r="8404" spans="1:8" x14ac:dyDescent="0.25">
      <c r="A8404" t="s">
        <v>376</v>
      </c>
      <c r="B8404">
        <v>29550</v>
      </c>
      <c r="C8404" t="str">
        <f t="shared" si="131"/>
        <v>29550</v>
      </c>
      <c r="D8404" t="s">
        <v>362</v>
      </c>
      <c r="E8404" t="s">
        <v>2568</v>
      </c>
      <c r="F8404" t="s">
        <v>2581</v>
      </c>
      <c r="G8404" s="144">
        <v>111.22544300999999</v>
      </c>
      <c r="H8404" t="str">
        <f>IF(VLOOKUP(A8404,$J$4:$K$19,2)="Y",IF(G8404&lt;='State Zip Codes'!$P$4,'State Zip Codes'!$P$3,IF(G8404&lt;='State Zip Codes'!$Q$4,'State Zip Codes'!$Q$3,IF(G8404&lt;='State Zip Codes'!$R$4,'State Zip Codes'!$R$3,IF(G8404&lt;='State Zip Codes'!$S$4,'State Zip Codes'!$S$3,IF(G8404&lt;='State Zip Codes'!$T$4,'State Zip Codes'!$T$3,"OUT OF TERRITORY"))))),$U$3)</f>
        <v>Zone 5</v>
      </c>
    </row>
    <row r="8405" spans="1:8" x14ac:dyDescent="0.25">
      <c r="A8405" t="s">
        <v>376</v>
      </c>
      <c r="B8405">
        <v>29803</v>
      </c>
      <c r="C8405" t="str">
        <f t="shared" si="131"/>
        <v>29803</v>
      </c>
      <c r="D8405" t="s">
        <v>362</v>
      </c>
      <c r="E8405" t="s">
        <v>5765</v>
      </c>
      <c r="F8405" t="s">
        <v>5765</v>
      </c>
      <c r="G8405" s="144">
        <v>111.22544300999999</v>
      </c>
      <c r="H8405" t="str">
        <f>IF(VLOOKUP(A8405,$J$4:$K$19,2)="Y",IF(G8405&lt;='State Zip Codes'!$P$4,'State Zip Codes'!$P$3,IF(G8405&lt;='State Zip Codes'!$Q$4,'State Zip Codes'!$Q$3,IF(G8405&lt;='State Zip Codes'!$R$4,'State Zip Codes'!$R$3,IF(G8405&lt;='State Zip Codes'!$S$4,'State Zip Codes'!$S$3,IF(G8405&lt;='State Zip Codes'!$T$4,'State Zip Codes'!$T$3,"OUT OF TERRITORY"))))),$U$3)</f>
        <v>Zone 5</v>
      </c>
    </row>
    <row r="8406" spans="1:8" x14ac:dyDescent="0.25">
      <c r="A8406" t="s">
        <v>376</v>
      </c>
      <c r="B8406">
        <v>29565</v>
      </c>
      <c r="C8406" t="str">
        <f t="shared" si="131"/>
        <v>29565</v>
      </c>
      <c r="D8406" t="s">
        <v>362</v>
      </c>
      <c r="E8406" t="s">
        <v>460</v>
      </c>
      <c r="F8406" t="s">
        <v>5784</v>
      </c>
      <c r="G8406" s="144">
        <v>111.8468142</v>
      </c>
      <c r="H8406" t="str">
        <f>IF(VLOOKUP(A8406,$J$4:$K$19,2)="Y",IF(G8406&lt;='State Zip Codes'!$P$4,'State Zip Codes'!$P$3,IF(G8406&lt;='State Zip Codes'!$Q$4,'State Zip Codes'!$Q$3,IF(G8406&lt;='State Zip Codes'!$R$4,'State Zip Codes'!$R$3,IF(G8406&lt;='State Zip Codes'!$S$4,'State Zip Codes'!$S$3,IF(G8406&lt;='State Zip Codes'!$T$4,'State Zip Codes'!$T$3,"OUT OF TERRITORY"))))),$U$3)</f>
        <v>Zone 5</v>
      </c>
    </row>
    <row r="8407" spans="1:8" x14ac:dyDescent="0.25">
      <c r="A8407" t="s">
        <v>376</v>
      </c>
      <c r="B8407">
        <v>29020</v>
      </c>
      <c r="C8407" t="str">
        <f t="shared" si="131"/>
        <v>29020</v>
      </c>
      <c r="D8407" t="s">
        <v>362</v>
      </c>
      <c r="E8407" t="s">
        <v>5777</v>
      </c>
      <c r="F8407" t="s">
        <v>2170</v>
      </c>
      <c r="G8407" s="144">
        <v>111.8468142</v>
      </c>
      <c r="H8407" t="str">
        <f>IF(VLOOKUP(A8407,$J$4:$K$19,2)="Y",IF(G8407&lt;='State Zip Codes'!$P$4,'State Zip Codes'!$P$3,IF(G8407&lt;='State Zip Codes'!$Q$4,'State Zip Codes'!$Q$3,IF(G8407&lt;='State Zip Codes'!$R$4,'State Zip Codes'!$R$3,IF(G8407&lt;='State Zip Codes'!$S$4,'State Zip Codes'!$S$3,IF(G8407&lt;='State Zip Codes'!$T$4,'State Zip Codes'!$T$3,"OUT OF TERRITORY"))))),$U$3)</f>
        <v>Zone 5</v>
      </c>
    </row>
    <row r="8408" spans="1:8" x14ac:dyDescent="0.25">
      <c r="A8408" t="s">
        <v>376</v>
      </c>
      <c r="B8408">
        <v>29032</v>
      </c>
      <c r="C8408" t="str">
        <f t="shared" si="131"/>
        <v>29032</v>
      </c>
      <c r="D8408" t="s">
        <v>362</v>
      </c>
      <c r="E8408" t="s">
        <v>5777</v>
      </c>
      <c r="F8408" t="s">
        <v>5785</v>
      </c>
      <c r="G8408" s="144">
        <v>112.46818538999999</v>
      </c>
      <c r="H8408" t="str">
        <f>IF(VLOOKUP(A8408,$J$4:$K$19,2)="Y",IF(G8408&lt;='State Zip Codes'!$P$4,'State Zip Codes'!$P$3,IF(G8408&lt;='State Zip Codes'!$Q$4,'State Zip Codes'!$Q$3,IF(G8408&lt;='State Zip Codes'!$R$4,'State Zip Codes'!$R$3,IF(G8408&lt;='State Zip Codes'!$S$4,'State Zip Codes'!$S$3,IF(G8408&lt;='State Zip Codes'!$T$4,'State Zip Codes'!$T$3,"OUT OF TERRITORY"))))),$U$3)</f>
        <v>Zone 5</v>
      </c>
    </row>
    <row r="8409" spans="1:8" x14ac:dyDescent="0.25">
      <c r="A8409" t="s">
        <v>376</v>
      </c>
      <c r="B8409">
        <v>29072</v>
      </c>
      <c r="C8409" t="str">
        <f t="shared" si="131"/>
        <v>29072</v>
      </c>
      <c r="D8409" t="s">
        <v>362</v>
      </c>
      <c r="E8409" t="s">
        <v>1788</v>
      </c>
      <c r="F8409" t="s">
        <v>1788</v>
      </c>
      <c r="G8409" s="144">
        <v>113.71092777</v>
      </c>
      <c r="H8409" t="str">
        <f>IF(VLOOKUP(A8409,$J$4:$K$19,2)="Y",IF(G8409&lt;='State Zip Codes'!$P$4,'State Zip Codes'!$P$3,IF(G8409&lt;='State Zip Codes'!$Q$4,'State Zip Codes'!$Q$3,IF(G8409&lt;='State Zip Codes'!$R$4,'State Zip Codes'!$R$3,IF(G8409&lt;='State Zip Codes'!$S$4,'State Zip Codes'!$S$3,IF(G8409&lt;='State Zip Codes'!$T$4,'State Zip Codes'!$T$3,"OUT OF TERRITORY"))))),$U$3)</f>
        <v>Zone 5</v>
      </c>
    </row>
    <row r="8410" spans="1:8" x14ac:dyDescent="0.25">
      <c r="A8410" t="s">
        <v>376</v>
      </c>
      <c r="B8410">
        <v>29801</v>
      </c>
      <c r="C8410" t="str">
        <f t="shared" si="131"/>
        <v>29801</v>
      </c>
      <c r="D8410" t="s">
        <v>362</v>
      </c>
      <c r="E8410" t="s">
        <v>5765</v>
      </c>
      <c r="F8410" t="s">
        <v>5765</v>
      </c>
      <c r="G8410" s="144">
        <v>114.33229895999999</v>
      </c>
      <c r="H8410" t="str">
        <f>IF(VLOOKUP(A8410,$J$4:$K$19,2)="Y",IF(G8410&lt;='State Zip Codes'!$P$4,'State Zip Codes'!$P$3,IF(G8410&lt;='State Zip Codes'!$Q$4,'State Zip Codes'!$Q$3,IF(G8410&lt;='State Zip Codes'!$R$4,'State Zip Codes'!$R$3,IF(G8410&lt;='State Zip Codes'!$S$4,'State Zip Codes'!$S$3,IF(G8410&lt;='State Zip Codes'!$T$4,'State Zip Codes'!$T$3,"OUT OF TERRITORY"))))),$U$3)</f>
        <v>Zone 5</v>
      </c>
    </row>
    <row r="8411" spans="1:8" x14ac:dyDescent="0.25">
      <c r="A8411" t="s">
        <v>376</v>
      </c>
      <c r="B8411">
        <v>29516</v>
      </c>
      <c r="C8411" t="str">
        <f t="shared" si="131"/>
        <v>29516</v>
      </c>
      <c r="D8411" t="s">
        <v>362</v>
      </c>
      <c r="E8411" t="s">
        <v>5786</v>
      </c>
      <c r="F8411" t="s">
        <v>5787</v>
      </c>
      <c r="G8411" s="144">
        <v>114.33229895999999</v>
      </c>
      <c r="H8411" t="str">
        <f>IF(VLOOKUP(A8411,$J$4:$K$19,2)="Y",IF(G8411&lt;='State Zip Codes'!$P$4,'State Zip Codes'!$P$3,IF(G8411&lt;='State Zip Codes'!$Q$4,'State Zip Codes'!$Q$3,IF(G8411&lt;='State Zip Codes'!$R$4,'State Zip Codes'!$R$3,IF(G8411&lt;='State Zip Codes'!$S$4,'State Zip Codes'!$S$3,IF(G8411&lt;='State Zip Codes'!$T$4,'State Zip Codes'!$T$3,"OUT OF TERRITORY"))))),$U$3)</f>
        <v>Zone 5</v>
      </c>
    </row>
    <row r="8412" spans="1:8" x14ac:dyDescent="0.25">
      <c r="A8412" t="s">
        <v>376</v>
      </c>
      <c r="B8412">
        <v>29054</v>
      </c>
      <c r="C8412" t="str">
        <f t="shared" si="131"/>
        <v>29054</v>
      </c>
      <c r="D8412" t="s">
        <v>362</v>
      </c>
      <c r="E8412" t="s">
        <v>1788</v>
      </c>
      <c r="F8412" t="s">
        <v>3973</v>
      </c>
      <c r="G8412" s="144">
        <v>114.33229895999999</v>
      </c>
      <c r="H8412" t="str">
        <f>IF(VLOOKUP(A8412,$J$4:$K$19,2)="Y",IF(G8412&lt;='State Zip Codes'!$P$4,'State Zip Codes'!$P$3,IF(G8412&lt;='State Zip Codes'!$Q$4,'State Zip Codes'!$Q$3,IF(G8412&lt;='State Zip Codes'!$R$4,'State Zip Codes'!$R$3,IF(G8412&lt;='State Zip Codes'!$S$4,'State Zip Codes'!$S$3,IF(G8412&lt;='State Zip Codes'!$T$4,'State Zip Codes'!$T$3,"OUT OF TERRITORY"))))),$U$3)</f>
        <v>Zone 5</v>
      </c>
    </row>
    <row r="8413" spans="1:8" x14ac:dyDescent="0.25">
      <c r="A8413" t="s">
        <v>376</v>
      </c>
      <c r="B8413">
        <v>29016</v>
      </c>
      <c r="C8413" t="str">
        <f t="shared" si="131"/>
        <v>29016</v>
      </c>
      <c r="D8413" t="s">
        <v>362</v>
      </c>
      <c r="E8413" t="s">
        <v>2205</v>
      </c>
      <c r="F8413" t="s">
        <v>5788</v>
      </c>
      <c r="G8413" s="144">
        <v>114.95367014999999</v>
      </c>
      <c r="H8413" t="str">
        <f>IF(VLOOKUP(A8413,$J$4:$K$19,2)="Y",IF(G8413&lt;='State Zip Codes'!$P$4,'State Zip Codes'!$P$3,IF(G8413&lt;='State Zip Codes'!$Q$4,'State Zip Codes'!$Q$3,IF(G8413&lt;='State Zip Codes'!$R$4,'State Zip Codes'!$R$3,IF(G8413&lt;='State Zip Codes'!$S$4,'State Zip Codes'!$S$3,IF(G8413&lt;='State Zip Codes'!$T$4,'State Zip Codes'!$T$3,"OUT OF TERRITORY"))))),$U$3)</f>
        <v>Zone 5</v>
      </c>
    </row>
    <row r="8414" spans="1:8" x14ac:dyDescent="0.25">
      <c r="A8414" t="s">
        <v>376</v>
      </c>
      <c r="B8414">
        <v>29805</v>
      </c>
      <c r="C8414" t="str">
        <f t="shared" si="131"/>
        <v>29805</v>
      </c>
      <c r="D8414" t="s">
        <v>362</v>
      </c>
      <c r="E8414" t="s">
        <v>5765</v>
      </c>
      <c r="F8414" t="s">
        <v>5765</v>
      </c>
      <c r="G8414" s="144">
        <v>114.95367014999999</v>
      </c>
      <c r="H8414" t="str">
        <f>IF(VLOOKUP(A8414,$J$4:$K$19,2)="Y",IF(G8414&lt;='State Zip Codes'!$P$4,'State Zip Codes'!$P$3,IF(G8414&lt;='State Zip Codes'!$Q$4,'State Zip Codes'!$Q$3,IF(G8414&lt;='State Zip Codes'!$R$4,'State Zip Codes'!$R$3,IF(G8414&lt;='State Zip Codes'!$S$4,'State Zip Codes'!$S$3,IF(G8414&lt;='State Zip Codes'!$T$4,'State Zip Codes'!$T$3,"OUT OF TERRITORY"))))),$U$3)</f>
        <v>Zone 5</v>
      </c>
    </row>
    <row r="8415" spans="1:8" x14ac:dyDescent="0.25">
      <c r="A8415" t="s">
        <v>376</v>
      </c>
      <c r="B8415">
        <v>29070</v>
      </c>
      <c r="C8415" t="str">
        <f t="shared" si="131"/>
        <v>29070</v>
      </c>
      <c r="D8415" t="s">
        <v>362</v>
      </c>
      <c r="E8415" t="s">
        <v>1788</v>
      </c>
      <c r="F8415" t="s">
        <v>5789</v>
      </c>
      <c r="G8415" s="144">
        <v>114.95367014999999</v>
      </c>
      <c r="H8415" t="str">
        <f>IF(VLOOKUP(A8415,$J$4:$K$19,2)="Y",IF(G8415&lt;='State Zip Codes'!$P$4,'State Zip Codes'!$P$3,IF(G8415&lt;='State Zip Codes'!$Q$4,'State Zip Codes'!$Q$3,IF(G8415&lt;='State Zip Codes'!$R$4,'State Zip Codes'!$R$3,IF(G8415&lt;='State Zip Codes'!$S$4,'State Zip Codes'!$S$3,IF(G8415&lt;='State Zip Codes'!$T$4,'State Zip Codes'!$T$3,"OUT OF TERRITORY"))))),$U$3)</f>
        <v>Zone 5</v>
      </c>
    </row>
    <row r="8416" spans="1:8" x14ac:dyDescent="0.25">
      <c r="A8416" t="s">
        <v>376</v>
      </c>
      <c r="B8416">
        <v>29212</v>
      </c>
      <c r="C8416" t="str">
        <f t="shared" ref="C8416:C8479" si="132">TRIM(CLEAN(B8416))</f>
        <v>29212</v>
      </c>
      <c r="D8416" t="s">
        <v>362</v>
      </c>
      <c r="E8416" t="s">
        <v>1788</v>
      </c>
      <c r="F8416" t="s">
        <v>1005</v>
      </c>
      <c r="G8416" s="144">
        <v>115.57504134</v>
      </c>
      <c r="H8416" t="str">
        <f>IF(VLOOKUP(A8416,$J$4:$K$19,2)="Y",IF(G8416&lt;='State Zip Codes'!$P$4,'State Zip Codes'!$P$3,IF(G8416&lt;='State Zip Codes'!$Q$4,'State Zip Codes'!$Q$3,IF(G8416&lt;='State Zip Codes'!$R$4,'State Zip Codes'!$R$3,IF(G8416&lt;='State Zip Codes'!$S$4,'State Zip Codes'!$S$3,IF(G8416&lt;='State Zip Codes'!$T$4,'State Zip Codes'!$T$3,"OUT OF TERRITORY"))))),$U$3)</f>
        <v>Zone 5</v>
      </c>
    </row>
    <row r="8417" spans="1:8" x14ac:dyDescent="0.25">
      <c r="A8417" t="s">
        <v>376</v>
      </c>
      <c r="B8417">
        <v>29831</v>
      </c>
      <c r="C8417" t="str">
        <f t="shared" si="132"/>
        <v>29831</v>
      </c>
      <c r="D8417" t="s">
        <v>362</v>
      </c>
      <c r="E8417" t="s">
        <v>5765</v>
      </c>
      <c r="F8417" t="s">
        <v>542</v>
      </c>
      <c r="G8417" s="144">
        <v>115.57504134</v>
      </c>
      <c r="H8417" t="str">
        <f>IF(VLOOKUP(A8417,$J$4:$K$19,2)="Y",IF(G8417&lt;='State Zip Codes'!$P$4,'State Zip Codes'!$P$3,IF(G8417&lt;='State Zip Codes'!$Q$4,'State Zip Codes'!$Q$3,IF(G8417&lt;='State Zip Codes'!$R$4,'State Zip Codes'!$R$3,IF(G8417&lt;='State Zip Codes'!$S$4,'State Zip Codes'!$S$3,IF(G8417&lt;='State Zip Codes'!$T$4,'State Zip Codes'!$T$3,"OUT OF TERRITORY"))))),$U$3)</f>
        <v>Zone 5</v>
      </c>
    </row>
    <row r="8418" spans="1:8" x14ac:dyDescent="0.25">
      <c r="A8418" t="s">
        <v>376</v>
      </c>
      <c r="B8418">
        <v>29593</v>
      </c>
      <c r="C8418" t="str">
        <f t="shared" si="132"/>
        <v>29593</v>
      </c>
      <c r="D8418" t="s">
        <v>362</v>
      </c>
      <c r="E8418" t="s">
        <v>2568</v>
      </c>
      <c r="F8418" t="s">
        <v>5790</v>
      </c>
      <c r="G8418" s="144">
        <v>116.19641252999999</v>
      </c>
      <c r="H8418" t="str">
        <f>IF(VLOOKUP(A8418,$J$4:$K$19,2)="Y",IF(G8418&lt;='State Zip Codes'!$P$4,'State Zip Codes'!$P$3,IF(G8418&lt;='State Zip Codes'!$Q$4,'State Zip Codes'!$Q$3,IF(G8418&lt;='State Zip Codes'!$R$4,'State Zip Codes'!$R$3,IF(G8418&lt;='State Zip Codes'!$S$4,'State Zip Codes'!$S$3,IF(G8418&lt;='State Zip Codes'!$T$4,'State Zip Codes'!$T$3,"OUT OF TERRITORY"))))),$U$3)</f>
        <v>Zone 5</v>
      </c>
    </row>
    <row r="8419" spans="1:8" x14ac:dyDescent="0.25">
      <c r="A8419" t="s">
        <v>376</v>
      </c>
      <c r="B8419">
        <v>29563</v>
      </c>
      <c r="C8419" t="str">
        <f t="shared" si="132"/>
        <v>29563</v>
      </c>
      <c r="D8419" t="s">
        <v>362</v>
      </c>
      <c r="E8419" t="s">
        <v>460</v>
      </c>
      <c r="F8419" t="s">
        <v>5791</v>
      </c>
      <c r="G8419" s="144">
        <v>116.81778371999999</v>
      </c>
      <c r="H8419" t="str">
        <f>IF(VLOOKUP(A8419,$J$4:$K$19,2)="Y",IF(G8419&lt;='State Zip Codes'!$P$4,'State Zip Codes'!$P$3,IF(G8419&lt;='State Zip Codes'!$Q$4,'State Zip Codes'!$Q$3,IF(G8419&lt;='State Zip Codes'!$R$4,'State Zip Codes'!$R$3,IF(G8419&lt;='State Zip Codes'!$S$4,'State Zip Codes'!$S$3,IF(G8419&lt;='State Zip Codes'!$T$4,'State Zip Codes'!$T$3,"OUT OF TERRITORY"))))),$U$3)</f>
        <v>Zone 5</v>
      </c>
    </row>
    <row r="8420" spans="1:8" x14ac:dyDescent="0.25">
      <c r="A8420" t="s">
        <v>376</v>
      </c>
      <c r="B8420">
        <v>29009</v>
      </c>
      <c r="C8420" t="str">
        <f t="shared" si="132"/>
        <v>29009</v>
      </c>
      <c r="D8420" t="s">
        <v>362</v>
      </c>
      <c r="E8420" t="s">
        <v>5777</v>
      </c>
      <c r="F8420" t="s">
        <v>618</v>
      </c>
      <c r="G8420" s="144">
        <v>117.43915491</v>
      </c>
      <c r="H8420" t="str">
        <f>IF(VLOOKUP(A8420,$J$4:$K$19,2)="Y",IF(G8420&lt;='State Zip Codes'!$P$4,'State Zip Codes'!$P$3,IF(G8420&lt;='State Zip Codes'!$Q$4,'State Zip Codes'!$Q$3,IF(G8420&lt;='State Zip Codes'!$R$4,'State Zip Codes'!$R$3,IF(G8420&lt;='State Zip Codes'!$S$4,'State Zip Codes'!$S$3,IF(G8420&lt;='State Zip Codes'!$T$4,'State Zip Codes'!$T$3,"OUT OF TERRITORY"))))),$U$3)</f>
        <v>Zone 5</v>
      </c>
    </row>
    <row r="8421" spans="1:8" x14ac:dyDescent="0.25">
      <c r="A8421" t="s">
        <v>376</v>
      </c>
      <c r="B8421">
        <v>29105</v>
      </c>
      <c r="C8421" t="str">
        <f t="shared" si="132"/>
        <v>29105</v>
      </c>
      <c r="D8421" t="s">
        <v>362</v>
      </c>
      <c r="E8421" t="s">
        <v>5765</v>
      </c>
      <c r="F8421" t="s">
        <v>5792</v>
      </c>
      <c r="G8421" s="144">
        <v>117.43915491</v>
      </c>
      <c r="H8421" t="str">
        <f>IF(VLOOKUP(A8421,$J$4:$K$19,2)="Y",IF(G8421&lt;='State Zip Codes'!$P$4,'State Zip Codes'!$P$3,IF(G8421&lt;='State Zip Codes'!$Q$4,'State Zip Codes'!$Q$3,IF(G8421&lt;='State Zip Codes'!$R$4,'State Zip Codes'!$R$3,IF(G8421&lt;='State Zip Codes'!$S$4,'State Zip Codes'!$S$3,IF(G8421&lt;='State Zip Codes'!$T$4,'State Zip Codes'!$T$3,"OUT OF TERRITORY"))))),$U$3)</f>
        <v>Zone 5</v>
      </c>
    </row>
    <row r="8422" spans="1:8" x14ac:dyDescent="0.25">
      <c r="A8422" t="s">
        <v>376</v>
      </c>
      <c r="B8422">
        <v>29536</v>
      </c>
      <c r="C8422" t="str">
        <f t="shared" si="132"/>
        <v>29536</v>
      </c>
      <c r="D8422" t="s">
        <v>362</v>
      </c>
      <c r="E8422" t="s">
        <v>460</v>
      </c>
      <c r="F8422" t="s">
        <v>460</v>
      </c>
      <c r="G8422" s="144">
        <v>117.43915491</v>
      </c>
      <c r="H8422" t="str">
        <f>IF(VLOOKUP(A8422,$J$4:$K$19,2)="Y",IF(G8422&lt;='State Zip Codes'!$P$4,'State Zip Codes'!$P$3,IF(G8422&lt;='State Zip Codes'!$Q$4,'State Zip Codes'!$Q$3,IF(G8422&lt;='State Zip Codes'!$R$4,'State Zip Codes'!$R$3,IF(G8422&lt;='State Zip Codes'!$S$4,'State Zip Codes'!$S$3,IF(G8422&lt;='State Zip Codes'!$T$4,'State Zip Codes'!$T$3,"OUT OF TERRITORY"))))),$U$3)</f>
        <v>Zone 5</v>
      </c>
    </row>
    <row r="8423" spans="1:8" x14ac:dyDescent="0.25">
      <c r="A8423" t="s">
        <v>376</v>
      </c>
      <c r="B8423">
        <v>29101</v>
      </c>
      <c r="C8423" t="str">
        <f t="shared" si="132"/>
        <v>29101</v>
      </c>
      <c r="D8423" t="s">
        <v>362</v>
      </c>
      <c r="E8423" t="s">
        <v>2242</v>
      </c>
      <c r="F8423" t="s">
        <v>5793</v>
      </c>
      <c r="G8423" s="144">
        <v>118.06052609999999</v>
      </c>
      <c r="H8423" t="str">
        <f>IF(VLOOKUP(A8423,$J$4:$K$19,2)="Y",IF(G8423&lt;='State Zip Codes'!$P$4,'State Zip Codes'!$P$3,IF(G8423&lt;='State Zip Codes'!$Q$4,'State Zip Codes'!$Q$3,IF(G8423&lt;='State Zip Codes'!$R$4,'State Zip Codes'!$R$3,IF(G8423&lt;='State Zip Codes'!$S$4,'State Zip Codes'!$S$3,IF(G8423&lt;='State Zip Codes'!$T$4,'State Zip Codes'!$T$3,"OUT OF TERRITORY"))))),$U$3)</f>
        <v>Zone 5</v>
      </c>
    </row>
    <row r="8424" spans="1:8" x14ac:dyDescent="0.25">
      <c r="A8424" t="s">
        <v>376</v>
      </c>
      <c r="B8424">
        <v>29063</v>
      </c>
      <c r="C8424" t="str">
        <f t="shared" si="132"/>
        <v>29063</v>
      </c>
      <c r="D8424" t="s">
        <v>362</v>
      </c>
      <c r="E8424" t="s">
        <v>2205</v>
      </c>
      <c r="F8424" t="s">
        <v>5794</v>
      </c>
      <c r="G8424" s="144">
        <v>119.30326847999999</v>
      </c>
      <c r="H8424" t="str">
        <f>IF(VLOOKUP(A8424,$J$4:$K$19,2)="Y",IF(G8424&lt;='State Zip Codes'!$P$4,'State Zip Codes'!$P$3,IF(G8424&lt;='State Zip Codes'!$Q$4,'State Zip Codes'!$Q$3,IF(G8424&lt;='State Zip Codes'!$R$4,'State Zip Codes'!$R$3,IF(G8424&lt;='State Zip Codes'!$S$4,'State Zip Codes'!$S$3,IF(G8424&lt;='State Zip Codes'!$T$4,'State Zip Codes'!$T$3,"OUT OF TERRITORY"))))),$U$3)</f>
        <v>Zone 5</v>
      </c>
    </row>
    <row r="8425" spans="1:8" x14ac:dyDescent="0.25">
      <c r="A8425" t="s">
        <v>376</v>
      </c>
      <c r="B8425">
        <v>29130</v>
      </c>
      <c r="C8425" t="str">
        <f t="shared" si="132"/>
        <v>29130</v>
      </c>
      <c r="D8425" t="s">
        <v>362</v>
      </c>
      <c r="E8425" t="s">
        <v>1275</v>
      </c>
      <c r="F8425" t="s">
        <v>4760</v>
      </c>
      <c r="G8425" s="144">
        <v>119.30326847999999</v>
      </c>
      <c r="H8425" t="str">
        <f>IF(VLOOKUP(A8425,$J$4:$K$19,2)="Y",IF(G8425&lt;='State Zip Codes'!$P$4,'State Zip Codes'!$P$3,IF(G8425&lt;='State Zip Codes'!$Q$4,'State Zip Codes'!$Q$3,IF(G8425&lt;='State Zip Codes'!$R$4,'State Zip Codes'!$R$3,IF(G8425&lt;='State Zip Codes'!$S$4,'State Zip Codes'!$S$3,IF(G8425&lt;='State Zip Codes'!$T$4,'State Zip Codes'!$T$3,"OUT OF TERRITORY"))))),$U$3)</f>
        <v>Zone 5</v>
      </c>
    </row>
    <row r="8426" spans="1:8" x14ac:dyDescent="0.25">
      <c r="A8426" t="s">
        <v>376</v>
      </c>
      <c r="B8426">
        <v>29175</v>
      </c>
      <c r="C8426" t="str">
        <f t="shared" si="132"/>
        <v>29175</v>
      </c>
      <c r="D8426" t="s">
        <v>362</v>
      </c>
      <c r="E8426" t="s">
        <v>5777</v>
      </c>
      <c r="F8426" t="s">
        <v>1154</v>
      </c>
      <c r="G8426" s="144">
        <v>119.92463966999999</v>
      </c>
      <c r="H8426" t="str">
        <f>IF(VLOOKUP(A8426,$J$4:$K$19,2)="Y",IF(G8426&lt;='State Zip Codes'!$P$4,'State Zip Codes'!$P$3,IF(G8426&lt;='State Zip Codes'!$Q$4,'State Zip Codes'!$Q$3,IF(G8426&lt;='State Zip Codes'!$R$4,'State Zip Codes'!$R$3,IF(G8426&lt;='State Zip Codes'!$S$4,'State Zip Codes'!$S$3,IF(G8426&lt;='State Zip Codes'!$T$4,'State Zip Codes'!$T$3,"OUT OF TERRITORY"))))),$U$3)</f>
        <v>Zone 5</v>
      </c>
    </row>
    <row r="8427" spans="1:8" x14ac:dyDescent="0.25">
      <c r="A8427" t="s">
        <v>376</v>
      </c>
      <c r="B8427">
        <v>29851</v>
      </c>
      <c r="C8427" t="str">
        <f t="shared" si="132"/>
        <v>29851</v>
      </c>
      <c r="D8427" t="s">
        <v>362</v>
      </c>
      <c r="E8427" t="s">
        <v>5765</v>
      </c>
      <c r="F8427" t="s">
        <v>1549</v>
      </c>
      <c r="G8427" s="144">
        <v>119.92463966999999</v>
      </c>
      <c r="H8427" t="str">
        <f>IF(VLOOKUP(A8427,$J$4:$K$19,2)="Y",IF(G8427&lt;='State Zip Codes'!$P$4,'State Zip Codes'!$P$3,IF(G8427&lt;='State Zip Codes'!$Q$4,'State Zip Codes'!$Q$3,IF(G8427&lt;='State Zip Codes'!$R$4,'State Zip Codes'!$R$3,IF(G8427&lt;='State Zip Codes'!$S$4,'State Zip Codes'!$S$3,IF(G8427&lt;='State Zip Codes'!$T$4,'State Zip Codes'!$T$3,"OUT OF TERRITORY"))))),$U$3)</f>
        <v>Zone 5</v>
      </c>
    </row>
    <row r="8428" spans="1:8" x14ac:dyDescent="0.25">
      <c r="A8428" t="s">
        <v>376</v>
      </c>
      <c r="B8428">
        <v>29842</v>
      </c>
      <c r="C8428" t="str">
        <f t="shared" si="132"/>
        <v>29842</v>
      </c>
      <c r="D8428" t="s">
        <v>362</v>
      </c>
      <c r="E8428" t="s">
        <v>5765</v>
      </c>
      <c r="F8428" t="s">
        <v>5795</v>
      </c>
      <c r="G8428" s="144">
        <v>120.54601086</v>
      </c>
      <c r="H8428" t="str">
        <f>IF(VLOOKUP(A8428,$J$4:$K$19,2)="Y",IF(G8428&lt;='State Zip Codes'!$P$4,'State Zip Codes'!$P$3,IF(G8428&lt;='State Zip Codes'!$Q$4,'State Zip Codes'!$Q$3,IF(G8428&lt;='State Zip Codes'!$R$4,'State Zip Codes'!$R$3,IF(G8428&lt;='State Zip Codes'!$S$4,'State Zip Codes'!$S$3,IF(G8428&lt;='State Zip Codes'!$T$4,'State Zip Codes'!$T$3,"OUT OF TERRITORY"))))),$U$3)</f>
        <v>Zone 5</v>
      </c>
    </row>
    <row r="8429" spans="1:8" x14ac:dyDescent="0.25">
      <c r="A8429" t="s">
        <v>376</v>
      </c>
      <c r="B8429">
        <v>29828</v>
      </c>
      <c r="C8429" t="str">
        <f t="shared" si="132"/>
        <v>29828</v>
      </c>
      <c r="D8429" t="s">
        <v>362</v>
      </c>
      <c r="E8429" t="s">
        <v>5765</v>
      </c>
      <c r="F8429" t="s">
        <v>5796</v>
      </c>
      <c r="G8429" s="144">
        <v>120.54601086</v>
      </c>
      <c r="H8429" t="str">
        <f>IF(VLOOKUP(A8429,$J$4:$K$19,2)="Y",IF(G8429&lt;='State Zip Codes'!$P$4,'State Zip Codes'!$P$3,IF(G8429&lt;='State Zip Codes'!$Q$4,'State Zip Codes'!$Q$3,IF(G8429&lt;='State Zip Codes'!$R$4,'State Zip Codes'!$R$3,IF(G8429&lt;='State Zip Codes'!$S$4,'State Zip Codes'!$S$3,IF(G8429&lt;='State Zip Codes'!$T$4,'State Zip Codes'!$T$3,"OUT OF TERRITORY"))))),$U$3)</f>
        <v>Zone 5</v>
      </c>
    </row>
    <row r="8430" spans="1:8" x14ac:dyDescent="0.25">
      <c r="A8430" t="s">
        <v>376</v>
      </c>
      <c r="B8430">
        <v>29006</v>
      </c>
      <c r="C8430" t="str">
        <f t="shared" si="132"/>
        <v>29006</v>
      </c>
      <c r="D8430" t="s">
        <v>362</v>
      </c>
      <c r="E8430" t="s">
        <v>1788</v>
      </c>
      <c r="F8430" t="s">
        <v>5797</v>
      </c>
      <c r="G8430" s="144">
        <v>120.54601086</v>
      </c>
      <c r="H8430" t="str">
        <f>IF(VLOOKUP(A8430,$J$4:$K$19,2)="Y",IF(G8430&lt;='State Zip Codes'!$P$4,'State Zip Codes'!$P$3,IF(G8430&lt;='State Zip Codes'!$Q$4,'State Zip Codes'!$Q$3,IF(G8430&lt;='State Zip Codes'!$R$4,'State Zip Codes'!$R$3,IF(G8430&lt;='State Zip Codes'!$S$4,'State Zip Codes'!$S$3,IF(G8430&lt;='State Zip Codes'!$T$4,'State Zip Codes'!$T$3,"OUT OF TERRITORY"))))),$U$3)</f>
        <v>Zone 5</v>
      </c>
    </row>
    <row r="8431" spans="1:8" x14ac:dyDescent="0.25">
      <c r="A8431" t="s">
        <v>376</v>
      </c>
      <c r="B8431">
        <v>29547</v>
      </c>
      <c r="C8431" t="str">
        <f t="shared" si="132"/>
        <v>29547</v>
      </c>
      <c r="D8431" t="s">
        <v>362</v>
      </c>
      <c r="E8431" t="s">
        <v>460</v>
      </c>
      <c r="F8431" t="s">
        <v>1193</v>
      </c>
      <c r="G8431" s="144">
        <v>123.03149561999999</v>
      </c>
      <c r="H8431" t="str">
        <f>IF(VLOOKUP(A8431,$J$4:$K$19,2)="Y",IF(G8431&lt;='State Zip Codes'!$P$4,'State Zip Codes'!$P$3,IF(G8431&lt;='State Zip Codes'!$Q$4,'State Zip Codes'!$Q$3,IF(G8431&lt;='State Zip Codes'!$R$4,'State Zip Codes'!$R$3,IF(G8431&lt;='State Zip Codes'!$S$4,'State Zip Codes'!$S$3,IF(G8431&lt;='State Zip Codes'!$T$4,'State Zip Codes'!$T$3,"OUT OF TERRITORY"))))),$U$3)</f>
        <v>Zone 5</v>
      </c>
    </row>
    <row r="8432" spans="1:8" x14ac:dyDescent="0.25">
      <c r="A8432" t="s">
        <v>376</v>
      </c>
      <c r="B8432">
        <v>29829</v>
      </c>
      <c r="C8432" t="str">
        <f t="shared" si="132"/>
        <v>29829</v>
      </c>
      <c r="D8432" t="s">
        <v>362</v>
      </c>
      <c r="E8432" t="s">
        <v>5765</v>
      </c>
      <c r="F8432" t="s">
        <v>5798</v>
      </c>
      <c r="G8432" s="144">
        <v>123.03149561999999</v>
      </c>
      <c r="H8432" t="str">
        <f>IF(VLOOKUP(A8432,$J$4:$K$19,2)="Y",IF(G8432&lt;='State Zip Codes'!$P$4,'State Zip Codes'!$P$3,IF(G8432&lt;='State Zip Codes'!$Q$4,'State Zip Codes'!$Q$3,IF(G8432&lt;='State Zip Codes'!$R$4,'State Zip Codes'!$R$3,IF(G8432&lt;='State Zip Codes'!$S$4,'State Zip Codes'!$S$3,IF(G8432&lt;='State Zip Codes'!$T$4,'State Zip Codes'!$T$3,"OUT OF TERRITORY"))))),$U$3)</f>
        <v>Zone 5</v>
      </c>
    </row>
    <row r="8433" spans="1:8" x14ac:dyDescent="0.25">
      <c r="A8433" t="s">
        <v>376</v>
      </c>
      <c r="B8433">
        <v>29129</v>
      </c>
      <c r="C8433" t="str">
        <f t="shared" si="132"/>
        <v>29129</v>
      </c>
      <c r="D8433" t="s">
        <v>362</v>
      </c>
      <c r="E8433" t="s">
        <v>4577</v>
      </c>
      <c r="F8433" t="s">
        <v>5799</v>
      </c>
      <c r="G8433" s="144">
        <v>123.03149561999999</v>
      </c>
      <c r="H8433" t="str">
        <f>IF(VLOOKUP(A8433,$J$4:$K$19,2)="Y",IF(G8433&lt;='State Zip Codes'!$P$4,'State Zip Codes'!$P$3,IF(G8433&lt;='State Zip Codes'!$Q$4,'State Zip Codes'!$Q$3,IF(G8433&lt;='State Zip Codes'!$R$4,'State Zip Codes'!$R$3,IF(G8433&lt;='State Zip Codes'!$S$4,'State Zip Codes'!$S$3,IF(G8433&lt;='State Zip Codes'!$T$4,'State Zip Codes'!$T$3,"OUT OF TERRITORY"))))),$U$3)</f>
        <v>Zone 5</v>
      </c>
    </row>
    <row r="8434" spans="1:8" x14ac:dyDescent="0.25">
      <c r="A8434" t="s">
        <v>376</v>
      </c>
      <c r="B8434">
        <v>29036</v>
      </c>
      <c r="C8434" t="str">
        <f t="shared" si="132"/>
        <v>29036</v>
      </c>
      <c r="D8434" t="s">
        <v>362</v>
      </c>
      <c r="E8434" t="s">
        <v>1788</v>
      </c>
      <c r="F8434" t="s">
        <v>2181</v>
      </c>
      <c r="G8434" s="144">
        <v>123.65286680999999</v>
      </c>
      <c r="H8434" t="str">
        <f>IF(VLOOKUP(A8434,$J$4:$K$19,2)="Y",IF(G8434&lt;='State Zip Codes'!$P$4,'State Zip Codes'!$P$3,IF(G8434&lt;='State Zip Codes'!$Q$4,'State Zip Codes'!$Q$3,IF(G8434&lt;='State Zip Codes'!$R$4,'State Zip Codes'!$R$3,IF(G8434&lt;='State Zip Codes'!$S$4,'State Zip Codes'!$S$3,IF(G8434&lt;='State Zip Codes'!$T$4,'State Zip Codes'!$T$3,"OUT OF TERRITORY"))))),$U$3)</f>
        <v>Zone 5</v>
      </c>
    </row>
    <row r="8435" spans="1:8" x14ac:dyDescent="0.25">
      <c r="A8435" t="s">
        <v>376</v>
      </c>
      <c r="B8435">
        <v>29525</v>
      </c>
      <c r="C8435" t="str">
        <f t="shared" si="132"/>
        <v>29525</v>
      </c>
      <c r="D8435" t="s">
        <v>362</v>
      </c>
      <c r="E8435" t="s">
        <v>5786</v>
      </c>
      <c r="F8435" t="s">
        <v>5800</v>
      </c>
      <c r="G8435" s="144">
        <v>123.65286680999999</v>
      </c>
      <c r="H8435" t="str">
        <f>IF(VLOOKUP(A8435,$J$4:$K$19,2)="Y",IF(G8435&lt;='State Zip Codes'!$P$4,'State Zip Codes'!$P$3,IF(G8435&lt;='State Zip Codes'!$Q$4,'State Zip Codes'!$Q$3,IF(G8435&lt;='State Zip Codes'!$R$4,'State Zip Codes'!$R$3,IF(G8435&lt;='State Zip Codes'!$S$4,'State Zip Codes'!$S$3,IF(G8435&lt;='State Zip Codes'!$T$4,'State Zip Codes'!$T$3,"OUT OF TERRITORY"))))),$U$3)</f>
        <v>Zone 5</v>
      </c>
    </row>
    <row r="8436" spans="1:8" x14ac:dyDescent="0.25">
      <c r="A8436" t="s">
        <v>376</v>
      </c>
      <c r="B8436">
        <v>29584</v>
      </c>
      <c r="C8436" t="str">
        <f t="shared" si="132"/>
        <v>29584</v>
      </c>
      <c r="D8436" t="s">
        <v>362</v>
      </c>
      <c r="E8436" t="s">
        <v>2242</v>
      </c>
      <c r="F8436" t="s">
        <v>5801</v>
      </c>
      <c r="G8436" s="144">
        <v>124.89560918999999</v>
      </c>
      <c r="H8436" t="str">
        <f>IF(VLOOKUP(A8436,$J$4:$K$19,2)="Y",IF(G8436&lt;='State Zip Codes'!$P$4,'State Zip Codes'!$P$3,IF(G8436&lt;='State Zip Codes'!$Q$4,'State Zip Codes'!$Q$3,IF(G8436&lt;='State Zip Codes'!$R$4,'State Zip Codes'!$R$3,IF(G8436&lt;='State Zip Codes'!$S$4,'State Zip Codes'!$S$3,IF(G8436&lt;='State Zip Codes'!$T$4,'State Zip Codes'!$T$3,"OUT OF TERRITORY"))))),$U$3)</f>
        <v>Zone 5</v>
      </c>
    </row>
    <row r="8437" spans="1:8" x14ac:dyDescent="0.25">
      <c r="A8437" t="s">
        <v>376</v>
      </c>
      <c r="B8437">
        <v>29567</v>
      </c>
      <c r="C8437" t="str">
        <f t="shared" si="132"/>
        <v>29567</v>
      </c>
      <c r="D8437" t="s">
        <v>362</v>
      </c>
      <c r="E8437" t="s">
        <v>460</v>
      </c>
      <c r="F8437" t="s">
        <v>5802</v>
      </c>
      <c r="G8437" s="144">
        <v>124.89560918999999</v>
      </c>
      <c r="H8437" t="str">
        <f>IF(VLOOKUP(A8437,$J$4:$K$19,2)="Y",IF(G8437&lt;='State Zip Codes'!$P$4,'State Zip Codes'!$P$3,IF(G8437&lt;='State Zip Codes'!$Q$4,'State Zip Codes'!$Q$3,IF(G8437&lt;='State Zip Codes'!$R$4,'State Zip Codes'!$R$3,IF(G8437&lt;='State Zip Codes'!$S$4,'State Zip Codes'!$S$3,IF(G8437&lt;='State Zip Codes'!$T$4,'State Zip Codes'!$T$3,"OUT OF TERRITORY"))))),$U$3)</f>
        <v>Zone 5</v>
      </c>
    </row>
    <row r="8438" spans="1:8" x14ac:dyDescent="0.25">
      <c r="A8438" t="s">
        <v>376</v>
      </c>
      <c r="B8438">
        <v>29180</v>
      </c>
      <c r="C8438" t="str">
        <f t="shared" si="132"/>
        <v>29180</v>
      </c>
      <c r="D8438" t="s">
        <v>362</v>
      </c>
      <c r="E8438" t="s">
        <v>1275</v>
      </c>
      <c r="F8438" t="s">
        <v>5803</v>
      </c>
      <c r="G8438" s="144">
        <v>126.13835157</v>
      </c>
      <c r="H8438" t="str">
        <f>IF(VLOOKUP(A8438,$J$4:$K$19,2)="Y",IF(G8438&lt;='State Zip Codes'!$P$4,'State Zip Codes'!$P$3,IF(G8438&lt;='State Zip Codes'!$Q$4,'State Zip Codes'!$Q$3,IF(G8438&lt;='State Zip Codes'!$R$4,'State Zip Codes'!$R$3,IF(G8438&lt;='State Zip Codes'!$S$4,'State Zip Codes'!$S$3,IF(G8438&lt;='State Zip Codes'!$T$4,'State Zip Codes'!$T$3,"OUT OF TERRITORY"))))),$U$3)</f>
        <v>Zone 5</v>
      </c>
    </row>
    <row r="8439" spans="1:8" x14ac:dyDescent="0.25">
      <c r="A8439" t="s">
        <v>376</v>
      </c>
      <c r="B8439">
        <v>29841</v>
      </c>
      <c r="C8439" t="str">
        <f t="shared" si="132"/>
        <v>29841</v>
      </c>
      <c r="D8439" t="s">
        <v>362</v>
      </c>
      <c r="E8439" t="s">
        <v>5765</v>
      </c>
      <c r="F8439" t="s">
        <v>5804</v>
      </c>
      <c r="G8439" s="144">
        <v>126.75972275999999</v>
      </c>
      <c r="H8439" t="str">
        <f>IF(VLOOKUP(A8439,$J$4:$K$19,2)="Y",IF(G8439&lt;='State Zip Codes'!$P$4,'State Zip Codes'!$P$3,IF(G8439&lt;='State Zip Codes'!$Q$4,'State Zip Codes'!$Q$3,IF(G8439&lt;='State Zip Codes'!$R$4,'State Zip Codes'!$R$3,IF(G8439&lt;='State Zip Codes'!$S$4,'State Zip Codes'!$S$3,IF(G8439&lt;='State Zip Codes'!$T$4,'State Zip Codes'!$T$3,"OUT OF TERRITORY"))))),$U$3)</f>
        <v>Zone 5</v>
      </c>
    </row>
    <row r="8440" spans="1:8" x14ac:dyDescent="0.25">
      <c r="A8440" t="s">
        <v>376</v>
      </c>
      <c r="B8440">
        <v>29075</v>
      </c>
      <c r="C8440" t="str">
        <f t="shared" si="132"/>
        <v>29075</v>
      </c>
      <c r="D8440" t="s">
        <v>362</v>
      </c>
      <c r="E8440" t="s">
        <v>965</v>
      </c>
      <c r="F8440" t="s">
        <v>5805</v>
      </c>
      <c r="G8440" s="144">
        <v>126.75972275999999</v>
      </c>
      <c r="H8440" t="str">
        <f>IF(VLOOKUP(A8440,$J$4:$K$19,2)="Y",IF(G8440&lt;='State Zip Codes'!$P$4,'State Zip Codes'!$P$3,IF(G8440&lt;='State Zip Codes'!$Q$4,'State Zip Codes'!$Q$3,IF(G8440&lt;='State Zip Codes'!$R$4,'State Zip Codes'!$R$3,IF(G8440&lt;='State Zip Codes'!$S$4,'State Zip Codes'!$S$3,IF(G8440&lt;='State Zip Codes'!$T$4,'State Zip Codes'!$T$3,"OUT OF TERRITORY"))))),$U$3)</f>
        <v>Zone 5</v>
      </c>
    </row>
    <row r="8441" spans="1:8" x14ac:dyDescent="0.25">
      <c r="A8441" t="s">
        <v>376</v>
      </c>
      <c r="B8441">
        <v>29847</v>
      </c>
      <c r="C8441" t="str">
        <f t="shared" si="132"/>
        <v>29847</v>
      </c>
      <c r="D8441" t="s">
        <v>362</v>
      </c>
      <c r="E8441" t="s">
        <v>5806</v>
      </c>
      <c r="F8441" t="s">
        <v>994</v>
      </c>
      <c r="G8441" s="144">
        <v>127.38109394999999</v>
      </c>
      <c r="H8441" t="str">
        <f>IF(VLOOKUP(A8441,$J$4:$K$19,2)="Y",IF(G8441&lt;='State Zip Codes'!$P$4,'State Zip Codes'!$P$3,IF(G8441&lt;='State Zip Codes'!$Q$4,'State Zip Codes'!$Q$3,IF(G8441&lt;='State Zip Codes'!$R$4,'State Zip Codes'!$R$3,IF(G8441&lt;='State Zip Codes'!$S$4,'State Zip Codes'!$S$3,IF(G8441&lt;='State Zip Codes'!$T$4,'State Zip Codes'!$T$3,"OUT OF TERRITORY"))))),$U$3)</f>
        <v>Zone 5</v>
      </c>
    </row>
    <row r="8442" spans="1:8" x14ac:dyDescent="0.25">
      <c r="A8442" t="s">
        <v>376</v>
      </c>
      <c r="B8442">
        <v>29067</v>
      </c>
      <c r="C8442" t="str">
        <f t="shared" si="132"/>
        <v>29067</v>
      </c>
      <c r="D8442" t="s">
        <v>362</v>
      </c>
      <c r="E8442" t="s">
        <v>3060</v>
      </c>
      <c r="F8442" t="s">
        <v>5777</v>
      </c>
      <c r="G8442" s="144">
        <v>127.38109394999999</v>
      </c>
      <c r="H8442" t="str">
        <f>IF(VLOOKUP(A8442,$J$4:$K$19,2)="Y",IF(G8442&lt;='State Zip Codes'!$P$4,'State Zip Codes'!$P$3,IF(G8442&lt;='State Zip Codes'!$Q$4,'State Zip Codes'!$Q$3,IF(G8442&lt;='State Zip Codes'!$R$4,'State Zip Codes'!$R$3,IF(G8442&lt;='State Zip Codes'!$S$4,'State Zip Codes'!$S$3,IF(G8442&lt;='State Zip Codes'!$T$4,'State Zip Codes'!$T$3,"OUT OF TERRITORY"))))),$U$3)</f>
        <v>Zone 5</v>
      </c>
    </row>
    <row r="8443" spans="1:8" x14ac:dyDescent="0.25">
      <c r="A8443" t="s">
        <v>376</v>
      </c>
      <c r="B8443">
        <v>29065</v>
      </c>
      <c r="C8443" t="str">
        <f t="shared" si="132"/>
        <v>29065</v>
      </c>
      <c r="D8443" t="s">
        <v>362</v>
      </c>
      <c r="E8443" t="s">
        <v>1275</v>
      </c>
      <c r="F8443" t="s">
        <v>5807</v>
      </c>
      <c r="G8443" s="144">
        <v>128.00246514</v>
      </c>
      <c r="H8443" t="str">
        <f>IF(VLOOKUP(A8443,$J$4:$K$19,2)="Y",IF(G8443&lt;='State Zip Codes'!$P$4,'State Zip Codes'!$P$3,IF(G8443&lt;='State Zip Codes'!$Q$4,'State Zip Codes'!$Q$3,IF(G8443&lt;='State Zip Codes'!$R$4,'State Zip Codes'!$R$3,IF(G8443&lt;='State Zip Codes'!$S$4,'State Zip Codes'!$S$3,IF(G8443&lt;='State Zip Codes'!$T$4,'State Zip Codes'!$T$3,"OUT OF TERRITORY"))))),$U$3)</f>
        <v>Zone 5</v>
      </c>
    </row>
    <row r="8444" spans="1:8" x14ac:dyDescent="0.25">
      <c r="A8444" t="s">
        <v>376</v>
      </c>
      <c r="B8444">
        <v>29832</v>
      </c>
      <c r="C8444" t="str">
        <f t="shared" si="132"/>
        <v>29832</v>
      </c>
      <c r="D8444" t="s">
        <v>362</v>
      </c>
      <c r="E8444" t="s">
        <v>5806</v>
      </c>
      <c r="F8444" t="s">
        <v>4112</v>
      </c>
      <c r="G8444" s="144">
        <v>128.00246514</v>
      </c>
      <c r="H8444" t="str">
        <f>IF(VLOOKUP(A8444,$J$4:$K$19,2)="Y",IF(G8444&lt;='State Zip Codes'!$P$4,'State Zip Codes'!$P$3,IF(G8444&lt;='State Zip Codes'!$Q$4,'State Zip Codes'!$Q$3,IF(G8444&lt;='State Zip Codes'!$R$4,'State Zip Codes'!$R$3,IF(G8444&lt;='State Zip Codes'!$S$4,'State Zip Codes'!$S$3,IF(G8444&lt;='State Zip Codes'!$T$4,'State Zip Codes'!$T$3,"OUT OF TERRITORY"))))),$U$3)</f>
        <v>Zone 5</v>
      </c>
    </row>
    <row r="8445" spans="1:8" x14ac:dyDescent="0.25">
      <c r="A8445" t="s">
        <v>376</v>
      </c>
      <c r="B8445">
        <v>29512</v>
      </c>
      <c r="C8445" t="str">
        <f t="shared" si="132"/>
        <v>29512</v>
      </c>
      <c r="D8445" t="s">
        <v>362</v>
      </c>
      <c r="E8445" t="s">
        <v>5786</v>
      </c>
      <c r="F8445" t="s">
        <v>5808</v>
      </c>
      <c r="G8445" s="144">
        <v>128.00246514</v>
      </c>
      <c r="H8445" t="str">
        <f>IF(VLOOKUP(A8445,$J$4:$K$19,2)="Y",IF(G8445&lt;='State Zip Codes'!$P$4,'State Zip Codes'!$P$3,IF(G8445&lt;='State Zip Codes'!$Q$4,'State Zip Codes'!$Q$3,IF(G8445&lt;='State Zip Codes'!$R$4,'State Zip Codes'!$R$3,IF(G8445&lt;='State Zip Codes'!$S$4,'State Zip Codes'!$S$3,IF(G8445&lt;='State Zip Codes'!$T$4,'State Zip Codes'!$T$3,"OUT OF TERRITORY"))))),$U$3)</f>
        <v>Zone 5</v>
      </c>
    </row>
    <row r="8446" spans="1:8" x14ac:dyDescent="0.25">
      <c r="A8446" t="s">
        <v>376</v>
      </c>
      <c r="B8446">
        <v>29718</v>
      </c>
      <c r="C8446" t="str">
        <f t="shared" si="132"/>
        <v>29718</v>
      </c>
      <c r="D8446" t="s">
        <v>362</v>
      </c>
      <c r="E8446" t="s">
        <v>2242</v>
      </c>
      <c r="F8446" t="s">
        <v>388</v>
      </c>
      <c r="G8446" s="144">
        <v>128.62383632999999</v>
      </c>
      <c r="H8446" t="str">
        <f>IF(VLOOKUP(A8446,$J$4:$K$19,2)="Y",IF(G8446&lt;='State Zip Codes'!$P$4,'State Zip Codes'!$P$3,IF(G8446&lt;='State Zip Codes'!$Q$4,'State Zip Codes'!$Q$3,IF(G8446&lt;='State Zip Codes'!$R$4,'State Zip Codes'!$R$3,IF(G8446&lt;='State Zip Codes'!$S$4,'State Zip Codes'!$S$3,IF(G8446&lt;='State Zip Codes'!$T$4,'State Zip Codes'!$T$3,"OUT OF TERRITORY"))))),$U$3)</f>
        <v>Zone 5</v>
      </c>
    </row>
    <row r="8447" spans="1:8" x14ac:dyDescent="0.25">
      <c r="A8447" t="s">
        <v>376</v>
      </c>
      <c r="B8447">
        <v>29166</v>
      </c>
      <c r="C8447" t="str">
        <f t="shared" si="132"/>
        <v>29166</v>
      </c>
      <c r="D8447" t="s">
        <v>362</v>
      </c>
      <c r="E8447" t="s">
        <v>4577</v>
      </c>
      <c r="F8447" t="s">
        <v>432</v>
      </c>
      <c r="G8447" s="144">
        <v>129.24520751999998</v>
      </c>
      <c r="H8447" t="str">
        <f>IF(VLOOKUP(A8447,$J$4:$K$19,2)="Y",IF(G8447&lt;='State Zip Codes'!$P$4,'State Zip Codes'!$P$3,IF(G8447&lt;='State Zip Codes'!$Q$4,'State Zip Codes'!$Q$3,IF(G8447&lt;='State Zip Codes'!$R$4,'State Zip Codes'!$R$3,IF(G8447&lt;='State Zip Codes'!$S$4,'State Zip Codes'!$S$3,IF(G8447&lt;='State Zip Codes'!$T$4,'State Zip Codes'!$T$3,"OUT OF TERRITORY"))))),$U$3)</f>
        <v>Zone 5</v>
      </c>
    </row>
    <row r="8448" spans="1:8" x14ac:dyDescent="0.25">
      <c r="A8448" t="s">
        <v>376</v>
      </c>
      <c r="B8448">
        <v>29058</v>
      </c>
      <c r="C8448" t="str">
        <f t="shared" si="132"/>
        <v>29058</v>
      </c>
      <c r="D8448" t="s">
        <v>362</v>
      </c>
      <c r="E8448" t="s">
        <v>3060</v>
      </c>
      <c r="F8448" t="s">
        <v>5809</v>
      </c>
      <c r="G8448" s="144">
        <v>129.86657871</v>
      </c>
      <c r="H8448" t="str">
        <f>IF(VLOOKUP(A8448,$J$4:$K$19,2)="Y",IF(G8448&lt;='State Zip Codes'!$P$4,'State Zip Codes'!$P$3,IF(G8448&lt;='State Zip Codes'!$Q$4,'State Zip Codes'!$Q$3,IF(G8448&lt;='State Zip Codes'!$R$4,'State Zip Codes'!$R$3,IF(G8448&lt;='State Zip Codes'!$S$4,'State Zip Codes'!$S$3,IF(G8448&lt;='State Zip Codes'!$T$4,'State Zip Codes'!$T$3,"OUT OF TERRITORY"))))),$U$3)</f>
        <v>Zone 5</v>
      </c>
    </row>
    <row r="8449" spans="1:8" x14ac:dyDescent="0.25">
      <c r="A8449" t="s">
        <v>376</v>
      </c>
      <c r="B8449">
        <v>29520</v>
      </c>
      <c r="C8449" t="str">
        <f t="shared" si="132"/>
        <v>29520</v>
      </c>
      <c r="D8449" t="s">
        <v>362</v>
      </c>
      <c r="E8449" t="s">
        <v>2242</v>
      </c>
      <c r="F8449" t="s">
        <v>5810</v>
      </c>
      <c r="G8449" s="144">
        <v>129.86657871</v>
      </c>
      <c r="H8449" t="str">
        <f>IF(VLOOKUP(A8449,$J$4:$K$19,2)="Y",IF(G8449&lt;='State Zip Codes'!$P$4,'State Zip Codes'!$P$3,IF(G8449&lt;='State Zip Codes'!$Q$4,'State Zip Codes'!$Q$3,IF(G8449&lt;='State Zip Codes'!$R$4,'State Zip Codes'!$R$3,IF(G8449&lt;='State Zip Codes'!$S$4,'State Zip Codes'!$S$3,IF(G8449&lt;='State Zip Codes'!$T$4,'State Zip Codes'!$T$3,"OUT OF TERRITORY"))))),$U$3)</f>
        <v>Zone 5</v>
      </c>
    </row>
    <row r="8450" spans="1:8" x14ac:dyDescent="0.25">
      <c r="A8450" t="s">
        <v>376</v>
      </c>
      <c r="B8450">
        <v>29860</v>
      </c>
      <c r="C8450" t="str">
        <f t="shared" si="132"/>
        <v>29860</v>
      </c>
      <c r="D8450" t="s">
        <v>362</v>
      </c>
      <c r="E8450" t="s">
        <v>5806</v>
      </c>
      <c r="F8450" t="s">
        <v>5804</v>
      </c>
      <c r="G8450" s="144">
        <v>130.48794989999999</v>
      </c>
      <c r="H8450" t="str">
        <f>IF(VLOOKUP(A8450,$J$4:$K$19,2)="Y",IF(G8450&lt;='State Zip Codes'!$P$4,'State Zip Codes'!$P$3,IF(G8450&lt;='State Zip Codes'!$Q$4,'State Zip Codes'!$Q$3,IF(G8450&lt;='State Zip Codes'!$R$4,'State Zip Codes'!$R$3,IF(G8450&lt;='State Zip Codes'!$S$4,'State Zip Codes'!$S$3,IF(G8450&lt;='State Zip Codes'!$T$4,'State Zip Codes'!$T$3,"OUT OF TERRITORY"))))),$U$3)</f>
        <v>Zone 5</v>
      </c>
    </row>
    <row r="8451" spans="1:8" x14ac:dyDescent="0.25">
      <c r="A8451" t="s">
        <v>376</v>
      </c>
      <c r="B8451">
        <v>29127</v>
      </c>
      <c r="C8451" t="str">
        <f t="shared" si="132"/>
        <v>29127</v>
      </c>
      <c r="D8451" t="s">
        <v>362</v>
      </c>
      <c r="E8451" t="s">
        <v>965</v>
      </c>
      <c r="F8451" t="s">
        <v>5811</v>
      </c>
      <c r="G8451" s="144">
        <v>132.35206346999999</v>
      </c>
      <c r="H8451" t="str">
        <f>IF(VLOOKUP(A8451,$J$4:$K$19,2)="Y",IF(G8451&lt;='State Zip Codes'!$P$4,'State Zip Codes'!$P$3,IF(G8451&lt;='State Zip Codes'!$Q$4,'State Zip Codes'!$Q$3,IF(G8451&lt;='State Zip Codes'!$R$4,'State Zip Codes'!$R$3,IF(G8451&lt;='State Zip Codes'!$S$4,'State Zip Codes'!$S$3,IF(G8451&lt;='State Zip Codes'!$T$4,'State Zip Codes'!$T$3,"OUT OF TERRITORY"))))),$U$3)</f>
        <v>Zone 5</v>
      </c>
    </row>
    <row r="8452" spans="1:8" x14ac:dyDescent="0.25">
      <c r="A8452" t="s">
        <v>376</v>
      </c>
      <c r="B8452">
        <v>29570</v>
      </c>
      <c r="C8452" t="str">
        <f t="shared" si="132"/>
        <v>29570</v>
      </c>
      <c r="D8452" t="s">
        <v>362</v>
      </c>
      <c r="E8452" t="s">
        <v>5786</v>
      </c>
      <c r="F8452" t="s">
        <v>5812</v>
      </c>
      <c r="G8452" s="144">
        <v>132.35206346999999</v>
      </c>
      <c r="H8452" t="str">
        <f>IF(VLOOKUP(A8452,$J$4:$K$19,2)="Y",IF(G8452&lt;='State Zip Codes'!$P$4,'State Zip Codes'!$P$3,IF(G8452&lt;='State Zip Codes'!$Q$4,'State Zip Codes'!$Q$3,IF(G8452&lt;='State Zip Codes'!$R$4,'State Zip Codes'!$R$3,IF(G8452&lt;='State Zip Codes'!$S$4,'State Zip Codes'!$S$3,IF(G8452&lt;='State Zip Codes'!$T$4,'State Zip Codes'!$T$3,"OUT OF TERRITORY"))))),$U$3)</f>
        <v>Zone 5</v>
      </c>
    </row>
    <row r="8453" spans="1:8" x14ac:dyDescent="0.25">
      <c r="A8453" t="s">
        <v>376</v>
      </c>
      <c r="B8453">
        <v>29596</v>
      </c>
      <c r="C8453" t="str">
        <f t="shared" si="132"/>
        <v>29596</v>
      </c>
      <c r="D8453" t="s">
        <v>362</v>
      </c>
      <c r="E8453" t="s">
        <v>5786</v>
      </c>
      <c r="F8453" t="s">
        <v>1374</v>
      </c>
      <c r="G8453" s="144">
        <v>132.97343465999998</v>
      </c>
      <c r="H8453" t="str">
        <f>IF(VLOOKUP(A8453,$J$4:$K$19,2)="Y",IF(G8453&lt;='State Zip Codes'!$P$4,'State Zip Codes'!$P$3,IF(G8453&lt;='State Zip Codes'!$Q$4,'State Zip Codes'!$Q$3,IF(G8453&lt;='State Zip Codes'!$R$4,'State Zip Codes'!$R$3,IF(G8453&lt;='State Zip Codes'!$S$4,'State Zip Codes'!$S$3,IF(G8453&lt;='State Zip Codes'!$T$4,'State Zip Codes'!$T$3,"OUT OF TERRITORY"))))),$U$3)</f>
        <v>Zone 5</v>
      </c>
    </row>
    <row r="8454" spans="1:8" x14ac:dyDescent="0.25">
      <c r="A8454" t="s">
        <v>376</v>
      </c>
      <c r="B8454">
        <v>29055</v>
      </c>
      <c r="C8454" t="str">
        <f t="shared" si="132"/>
        <v>29055</v>
      </c>
      <c r="D8454" t="s">
        <v>362</v>
      </c>
      <c r="E8454" t="s">
        <v>2457</v>
      </c>
      <c r="F8454" t="s">
        <v>5813</v>
      </c>
      <c r="G8454" s="144">
        <v>133.59480585</v>
      </c>
      <c r="H8454" t="str">
        <f>IF(VLOOKUP(A8454,$J$4:$K$19,2)="Y",IF(G8454&lt;='State Zip Codes'!$P$4,'State Zip Codes'!$P$3,IF(G8454&lt;='State Zip Codes'!$Q$4,'State Zip Codes'!$Q$3,IF(G8454&lt;='State Zip Codes'!$R$4,'State Zip Codes'!$R$3,IF(G8454&lt;='State Zip Codes'!$S$4,'State Zip Codes'!$S$3,IF(G8454&lt;='State Zip Codes'!$T$4,'State Zip Codes'!$T$3,"OUT OF TERRITORY"))))),$U$3)</f>
        <v>Zone 5</v>
      </c>
    </row>
    <row r="8455" spans="1:8" x14ac:dyDescent="0.25">
      <c r="A8455" t="s">
        <v>376</v>
      </c>
      <c r="B8455">
        <v>29709</v>
      </c>
      <c r="C8455" t="str">
        <f t="shared" si="132"/>
        <v>29709</v>
      </c>
      <c r="D8455" t="s">
        <v>362</v>
      </c>
      <c r="E8455" t="s">
        <v>2242</v>
      </c>
      <c r="F8455" t="s">
        <v>2242</v>
      </c>
      <c r="G8455" s="144">
        <v>134.21617703999999</v>
      </c>
      <c r="H8455" t="str">
        <f>IF(VLOOKUP(A8455,$J$4:$K$19,2)="Y",IF(G8455&lt;='State Zip Codes'!$P$4,'State Zip Codes'!$P$3,IF(G8455&lt;='State Zip Codes'!$Q$4,'State Zip Codes'!$Q$3,IF(G8455&lt;='State Zip Codes'!$R$4,'State Zip Codes'!$R$3,IF(G8455&lt;='State Zip Codes'!$S$4,'State Zip Codes'!$S$3,IF(G8455&lt;='State Zip Codes'!$T$4,'State Zip Codes'!$T$3,"OUT OF TERRITORY"))))),$U$3)</f>
        <v>Zone 5</v>
      </c>
    </row>
    <row r="8456" spans="1:8" x14ac:dyDescent="0.25">
      <c r="A8456" t="s">
        <v>376</v>
      </c>
      <c r="B8456">
        <v>29741</v>
      </c>
      <c r="C8456" t="str">
        <f t="shared" si="132"/>
        <v>29741</v>
      </c>
      <c r="D8456" t="s">
        <v>362</v>
      </c>
      <c r="E8456" t="s">
        <v>2242</v>
      </c>
      <c r="F8456" t="s">
        <v>5814</v>
      </c>
      <c r="G8456" s="144">
        <v>134.83754822999998</v>
      </c>
      <c r="H8456" t="str">
        <f>IF(VLOOKUP(A8456,$J$4:$K$19,2)="Y",IF(G8456&lt;='State Zip Codes'!$P$4,'State Zip Codes'!$P$3,IF(G8456&lt;='State Zip Codes'!$Q$4,'State Zip Codes'!$Q$3,IF(G8456&lt;='State Zip Codes'!$R$4,'State Zip Codes'!$R$3,IF(G8456&lt;='State Zip Codes'!$S$4,'State Zip Codes'!$S$3,IF(G8456&lt;='State Zip Codes'!$T$4,'State Zip Codes'!$T$3,"OUT OF TERRITORY"))))),$U$3)</f>
        <v>Zone 5</v>
      </c>
    </row>
    <row r="8457" spans="1:8" x14ac:dyDescent="0.25">
      <c r="A8457" t="s">
        <v>376</v>
      </c>
      <c r="B8457">
        <v>29727</v>
      </c>
      <c r="C8457" t="str">
        <f t="shared" si="132"/>
        <v>29727</v>
      </c>
      <c r="D8457" t="s">
        <v>362</v>
      </c>
      <c r="E8457" t="s">
        <v>2242</v>
      </c>
      <c r="F8457" t="s">
        <v>5815</v>
      </c>
      <c r="G8457" s="144">
        <v>136.08029060999999</v>
      </c>
      <c r="H8457" t="str">
        <f>IF(VLOOKUP(A8457,$J$4:$K$19,2)="Y",IF(G8457&lt;='State Zip Codes'!$P$4,'State Zip Codes'!$P$3,IF(G8457&lt;='State Zip Codes'!$Q$4,'State Zip Codes'!$Q$3,IF(G8457&lt;='State Zip Codes'!$R$4,'State Zip Codes'!$R$3,IF(G8457&lt;='State Zip Codes'!$S$4,'State Zip Codes'!$S$3,IF(G8457&lt;='State Zip Codes'!$T$4,'State Zip Codes'!$T$3,"OUT OF TERRITORY"))))),$U$3)</f>
        <v>Zone 5</v>
      </c>
    </row>
    <row r="8458" spans="1:8" x14ac:dyDescent="0.25">
      <c r="A8458" t="s">
        <v>376</v>
      </c>
      <c r="B8458">
        <v>29126</v>
      </c>
      <c r="C8458" t="str">
        <f t="shared" si="132"/>
        <v>29126</v>
      </c>
      <c r="D8458" t="s">
        <v>362</v>
      </c>
      <c r="E8458" t="s">
        <v>965</v>
      </c>
      <c r="F8458" t="s">
        <v>5816</v>
      </c>
      <c r="G8458" s="144">
        <v>136.08029060999999</v>
      </c>
      <c r="H8458" t="str">
        <f>IF(VLOOKUP(A8458,$J$4:$K$19,2)="Y",IF(G8458&lt;='State Zip Codes'!$P$4,'State Zip Codes'!$P$3,IF(G8458&lt;='State Zip Codes'!$Q$4,'State Zip Codes'!$Q$3,IF(G8458&lt;='State Zip Codes'!$R$4,'State Zip Codes'!$R$3,IF(G8458&lt;='State Zip Codes'!$S$4,'State Zip Codes'!$S$3,IF(G8458&lt;='State Zip Codes'!$T$4,'State Zip Codes'!$T$3,"OUT OF TERRITORY"))))),$U$3)</f>
        <v>Zone 5</v>
      </c>
    </row>
    <row r="8459" spans="1:8" x14ac:dyDescent="0.25">
      <c r="A8459" t="s">
        <v>376</v>
      </c>
      <c r="B8459">
        <v>29138</v>
      </c>
      <c r="C8459" t="str">
        <f t="shared" si="132"/>
        <v>29138</v>
      </c>
      <c r="D8459" t="s">
        <v>362</v>
      </c>
      <c r="E8459" t="s">
        <v>4577</v>
      </c>
      <c r="F8459" t="s">
        <v>4577</v>
      </c>
      <c r="G8459" s="144">
        <v>136.08029060999999</v>
      </c>
      <c r="H8459" t="str">
        <f>IF(VLOOKUP(A8459,$J$4:$K$19,2)="Y",IF(G8459&lt;='State Zip Codes'!$P$4,'State Zip Codes'!$P$3,IF(G8459&lt;='State Zip Codes'!$Q$4,'State Zip Codes'!$Q$3,IF(G8459&lt;='State Zip Codes'!$R$4,'State Zip Codes'!$R$3,IF(G8459&lt;='State Zip Codes'!$S$4,'State Zip Codes'!$S$3,IF(G8459&lt;='State Zip Codes'!$T$4,'State Zip Codes'!$T$3,"OUT OF TERRITORY"))))),$U$3)</f>
        <v>Zone 5</v>
      </c>
    </row>
    <row r="8460" spans="1:8" x14ac:dyDescent="0.25">
      <c r="A8460" t="s">
        <v>376</v>
      </c>
      <c r="B8460">
        <v>29821</v>
      </c>
      <c r="C8460" t="str">
        <f t="shared" si="132"/>
        <v>29821</v>
      </c>
      <c r="D8460" t="s">
        <v>362</v>
      </c>
      <c r="E8460" t="s">
        <v>5817</v>
      </c>
      <c r="F8460" t="s">
        <v>2587</v>
      </c>
      <c r="G8460" s="144">
        <v>137.94440417999999</v>
      </c>
      <c r="H8460" t="str">
        <f>IF(VLOOKUP(A8460,$J$4:$K$19,2)="Y",IF(G8460&lt;='State Zip Codes'!$P$4,'State Zip Codes'!$P$3,IF(G8460&lt;='State Zip Codes'!$Q$4,'State Zip Codes'!$Q$3,IF(G8460&lt;='State Zip Codes'!$R$4,'State Zip Codes'!$R$3,IF(G8460&lt;='State Zip Codes'!$S$4,'State Zip Codes'!$S$3,IF(G8460&lt;='State Zip Codes'!$T$4,'State Zip Codes'!$T$3,"OUT OF TERRITORY"))))),$U$3)</f>
        <v>Zone 5</v>
      </c>
    </row>
    <row r="8461" spans="1:8" x14ac:dyDescent="0.25">
      <c r="A8461" t="s">
        <v>376</v>
      </c>
      <c r="B8461">
        <v>29014</v>
      </c>
      <c r="C8461" t="str">
        <f t="shared" si="132"/>
        <v>29014</v>
      </c>
      <c r="D8461" t="s">
        <v>362</v>
      </c>
      <c r="E8461" t="s">
        <v>2457</v>
      </c>
      <c r="F8461" t="s">
        <v>5818</v>
      </c>
      <c r="G8461" s="144">
        <v>138.56577536999998</v>
      </c>
      <c r="H8461" t="str">
        <f>IF(VLOOKUP(A8461,$J$4:$K$19,2)="Y",IF(G8461&lt;='State Zip Codes'!$P$4,'State Zip Codes'!$P$3,IF(G8461&lt;='State Zip Codes'!$Q$4,'State Zip Codes'!$Q$3,IF(G8461&lt;='State Zip Codes'!$R$4,'State Zip Codes'!$R$3,IF(G8461&lt;='State Zip Codes'!$S$4,'State Zip Codes'!$S$3,IF(G8461&lt;='State Zip Codes'!$T$4,'State Zip Codes'!$T$3,"OUT OF TERRITORY"))))),$U$3)</f>
        <v>Zone 5</v>
      </c>
    </row>
    <row r="8462" spans="1:8" x14ac:dyDescent="0.25">
      <c r="A8462" t="s">
        <v>376</v>
      </c>
      <c r="B8462">
        <v>29728</v>
      </c>
      <c r="C8462" t="str">
        <f t="shared" si="132"/>
        <v>29728</v>
      </c>
      <c r="D8462" t="s">
        <v>362</v>
      </c>
      <c r="E8462" t="s">
        <v>2242</v>
      </c>
      <c r="F8462" t="s">
        <v>5819</v>
      </c>
      <c r="G8462" s="144">
        <v>138.56577536999998</v>
      </c>
      <c r="H8462" t="str">
        <f>IF(VLOOKUP(A8462,$J$4:$K$19,2)="Y",IF(G8462&lt;='State Zip Codes'!$P$4,'State Zip Codes'!$P$3,IF(G8462&lt;='State Zip Codes'!$Q$4,'State Zip Codes'!$Q$3,IF(G8462&lt;='State Zip Codes'!$R$4,'State Zip Codes'!$R$3,IF(G8462&lt;='State Zip Codes'!$S$4,'State Zip Codes'!$S$3,IF(G8462&lt;='State Zip Codes'!$T$4,'State Zip Codes'!$T$3,"OUT OF TERRITORY"))))),$U$3)</f>
        <v>Zone 5</v>
      </c>
    </row>
    <row r="8463" spans="1:8" x14ac:dyDescent="0.25">
      <c r="A8463" t="s">
        <v>376</v>
      </c>
      <c r="B8463">
        <v>29015</v>
      </c>
      <c r="C8463" t="str">
        <f t="shared" si="132"/>
        <v>29015</v>
      </c>
      <c r="D8463" t="s">
        <v>362</v>
      </c>
      <c r="E8463" t="s">
        <v>1275</v>
      </c>
      <c r="F8463" t="s">
        <v>5820</v>
      </c>
      <c r="G8463" s="144">
        <v>139.18714656</v>
      </c>
      <c r="H8463" t="str">
        <f>IF(VLOOKUP(A8463,$J$4:$K$19,2)="Y",IF(G8463&lt;='State Zip Codes'!$P$4,'State Zip Codes'!$P$3,IF(G8463&lt;='State Zip Codes'!$Q$4,'State Zip Codes'!$Q$3,IF(G8463&lt;='State Zip Codes'!$R$4,'State Zip Codes'!$R$3,IF(G8463&lt;='State Zip Codes'!$S$4,'State Zip Codes'!$S$3,IF(G8463&lt;='State Zip Codes'!$T$4,'State Zip Codes'!$T$3,"OUT OF TERRITORY"))))),$U$3)</f>
        <v>Zone 5</v>
      </c>
    </row>
    <row r="8464" spans="1:8" x14ac:dyDescent="0.25">
      <c r="A8464" t="s">
        <v>376</v>
      </c>
      <c r="B8464">
        <v>29824</v>
      </c>
      <c r="C8464" t="str">
        <f t="shared" si="132"/>
        <v>29824</v>
      </c>
      <c r="D8464" t="s">
        <v>362</v>
      </c>
      <c r="E8464" t="s">
        <v>5806</v>
      </c>
      <c r="F8464" t="s">
        <v>5806</v>
      </c>
      <c r="G8464" s="144">
        <v>139.80851774999999</v>
      </c>
      <c r="H8464" t="str">
        <f>IF(VLOOKUP(A8464,$J$4:$K$19,2)="Y",IF(G8464&lt;='State Zip Codes'!$P$4,'State Zip Codes'!$P$3,IF(G8464&lt;='State Zip Codes'!$Q$4,'State Zip Codes'!$Q$3,IF(G8464&lt;='State Zip Codes'!$R$4,'State Zip Codes'!$R$3,IF(G8464&lt;='State Zip Codes'!$S$4,'State Zip Codes'!$S$3,IF(G8464&lt;='State Zip Codes'!$T$4,'State Zip Codes'!$T$3,"OUT OF TERRITORY"))))),$U$3)</f>
        <v>Zone 5</v>
      </c>
    </row>
    <row r="8465" spans="1:8" x14ac:dyDescent="0.25">
      <c r="A8465" t="s">
        <v>376</v>
      </c>
      <c r="B8465">
        <v>29108</v>
      </c>
      <c r="C8465" t="str">
        <f t="shared" si="132"/>
        <v>29108</v>
      </c>
      <c r="D8465" t="s">
        <v>362</v>
      </c>
      <c r="E8465" t="s">
        <v>965</v>
      </c>
      <c r="F8465" t="s">
        <v>965</v>
      </c>
      <c r="G8465" s="144">
        <v>141.67263131999999</v>
      </c>
      <c r="H8465" t="str">
        <f>IF(VLOOKUP(A8465,$J$4:$K$19,2)="Y",IF(G8465&lt;='State Zip Codes'!$P$4,'State Zip Codes'!$P$3,IF(G8465&lt;='State Zip Codes'!$Q$4,'State Zip Codes'!$Q$3,IF(G8465&lt;='State Zip Codes'!$R$4,'State Zip Codes'!$R$3,IF(G8465&lt;='State Zip Codes'!$S$4,'State Zip Codes'!$S$3,IF(G8465&lt;='State Zip Codes'!$T$4,'State Zip Codes'!$T$3,"OUT OF TERRITORY"))))),$U$3)</f>
        <v>Zone 5</v>
      </c>
    </row>
    <row r="8466" spans="1:8" x14ac:dyDescent="0.25">
      <c r="A8466" t="s">
        <v>376</v>
      </c>
      <c r="B8466">
        <v>29722</v>
      </c>
      <c r="C8466" t="str">
        <f t="shared" si="132"/>
        <v>29722</v>
      </c>
      <c r="D8466" t="s">
        <v>362</v>
      </c>
      <c r="E8466" t="s">
        <v>3060</v>
      </c>
      <c r="F8466" t="s">
        <v>3060</v>
      </c>
      <c r="G8466" s="144">
        <v>141.67263131999999</v>
      </c>
      <c r="H8466" t="str">
        <f>IF(VLOOKUP(A8466,$J$4:$K$19,2)="Y",IF(G8466&lt;='State Zip Codes'!$P$4,'State Zip Codes'!$P$3,IF(G8466&lt;='State Zip Codes'!$Q$4,'State Zip Codes'!$Q$3,IF(G8466&lt;='State Zip Codes'!$R$4,'State Zip Codes'!$R$3,IF(G8466&lt;='State Zip Codes'!$S$4,'State Zip Codes'!$S$3,IF(G8466&lt;='State Zip Codes'!$T$4,'State Zip Codes'!$T$3,"OUT OF TERRITORY"))))),$U$3)</f>
        <v>Zone 5</v>
      </c>
    </row>
    <row r="8467" spans="1:8" x14ac:dyDescent="0.25">
      <c r="A8467" t="s">
        <v>376</v>
      </c>
      <c r="B8467">
        <v>29145</v>
      </c>
      <c r="C8467" t="str">
        <f t="shared" si="132"/>
        <v>29145</v>
      </c>
      <c r="D8467" t="s">
        <v>362</v>
      </c>
      <c r="E8467" t="s">
        <v>965</v>
      </c>
      <c r="F8467" t="s">
        <v>5821</v>
      </c>
      <c r="G8467" s="144">
        <v>143.53674488999999</v>
      </c>
      <c r="H8467" t="str">
        <f>IF(VLOOKUP(A8467,$J$4:$K$19,2)="Y",IF(G8467&lt;='State Zip Codes'!$P$4,'State Zip Codes'!$P$3,IF(G8467&lt;='State Zip Codes'!$Q$4,'State Zip Codes'!$Q$3,IF(G8467&lt;='State Zip Codes'!$R$4,'State Zip Codes'!$R$3,IF(G8467&lt;='State Zip Codes'!$S$4,'State Zip Codes'!$S$3,IF(G8467&lt;='State Zip Codes'!$T$4,'State Zip Codes'!$T$3,"OUT OF TERRITORY"))))),$U$3)</f>
        <v>Zone 5</v>
      </c>
    </row>
    <row r="8468" spans="1:8" x14ac:dyDescent="0.25">
      <c r="A8468" t="s">
        <v>376</v>
      </c>
      <c r="B8468">
        <v>29720</v>
      </c>
      <c r="C8468" t="str">
        <f t="shared" si="132"/>
        <v>29720</v>
      </c>
      <c r="D8468" t="s">
        <v>362</v>
      </c>
      <c r="E8468" t="s">
        <v>3060</v>
      </c>
      <c r="F8468" t="s">
        <v>3060</v>
      </c>
      <c r="G8468" s="144">
        <v>143.53674488999999</v>
      </c>
      <c r="H8468" t="str">
        <f>IF(VLOOKUP(A8468,$J$4:$K$19,2)="Y",IF(G8468&lt;='State Zip Codes'!$P$4,'State Zip Codes'!$P$3,IF(G8468&lt;='State Zip Codes'!$Q$4,'State Zip Codes'!$Q$3,IF(G8468&lt;='State Zip Codes'!$R$4,'State Zip Codes'!$R$3,IF(G8468&lt;='State Zip Codes'!$S$4,'State Zip Codes'!$S$3,IF(G8468&lt;='State Zip Codes'!$T$4,'State Zip Codes'!$T$3,"OUT OF TERRITORY"))))),$U$3)</f>
        <v>Zone 5</v>
      </c>
    </row>
    <row r="8469" spans="1:8" x14ac:dyDescent="0.25">
      <c r="A8469" t="s">
        <v>376</v>
      </c>
      <c r="B8469">
        <v>29714</v>
      </c>
      <c r="C8469" t="str">
        <f t="shared" si="132"/>
        <v>29714</v>
      </c>
      <c r="D8469" t="s">
        <v>362</v>
      </c>
      <c r="E8469" t="s">
        <v>2457</v>
      </c>
      <c r="F8469" t="s">
        <v>5822</v>
      </c>
      <c r="G8469" s="144">
        <v>143.53674488999999</v>
      </c>
      <c r="H8469" t="str">
        <f>IF(VLOOKUP(A8469,$J$4:$K$19,2)="Y",IF(G8469&lt;='State Zip Codes'!$P$4,'State Zip Codes'!$P$3,IF(G8469&lt;='State Zip Codes'!$Q$4,'State Zip Codes'!$Q$3,IF(G8469&lt;='State Zip Codes'!$R$4,'State Zip Codes'!$R$3,IF(G8469&lt;='State Zip Codes'!$S$4,'State Zip Codes'!$S$3,IF(G8469&lt;='State Zip Codes'!$T$4,'State Zip Codes'!$T$3,"OUT OF TERRITORY"))))),$U$3)</f>
        <v>Zone 5</v>
      </c>
    </row>
    <row r="8470" spans="1:8" x14ac:dyDescent="0.25">
      <c r="A8470" t="s">
        <v>376</v>
      </c>
      <c r="B8470">
        <v>29729</v>
      </c>
      <c r="C8470" t="str">
        <f t="shared" si="132"/>
        <v>29729</v>
      </c>
      <c r="D8470" t="s">
        <v>362</v>
      </c>
      <c r="E8470" t="s">
        <v>2457</v>
      </c>
      <c r="F8470" t="s">
        <v>5823</v>
      </c>
      <c r="G8470" s="144">
        <v>144.77948727</v>
      </c>
      <c r="H8470" t="str">
        <f>IF(VLOOKUP(A8470,$J$4:$K$19,2)="Y",IF(G8470&lt;='State Zip Codes'!$P$4,'State Zip Codes'!$P$3,IF(G8470&lt;='State Zip Codes'!$Q$4,'State Zip Codes'!$Q$3,IF(G8470&lt;='State Zip Codes'!$R$4,'State Zip Codes'!$R$3,IF(G8470&lt;='State Zip Codes'!$S$4,'State Zip Codes'!$S$3,IF(G8470&lt;='State Zip Codes'!$T$4,'State Zip Codes'!$T$3,"OUT OF TERRITORY"))))),$U$3)</f>
        <v>Zone 5</v>
      </c>
    </row>
    <row r="8471" spans="1:8" x14ac:dyDescent="0.25">
      <c r="A8471" t="s">
        <v>376</v>
      </c>
      <c r="B8471">
        <v>29838</v>
      </c>
      <c r="C8471" t="str">
        <f t="shared" si="132"/>
        <v>29838</v>
      </c>
      <c r="D8471" t="s">
        <v>362</v>
      </c>
      <c r="E8471" t="s">
        <v>5817</v>
      </c>
      <c r="F8471" t="s">
        <v>2456</v>
      </c>
      <c r="G8471" s="144">
        <v>145.40085845999999</v>
      </c>
      <c r="H8471" t="str">
        <f>IF(VLOOKUP(A8471,$J$4:$K$19,2)="Y",IF(G8471&lt;='State Zip Codes'!$P$4,'State Zip Codes'!$P$3,IF(G8471&lt;='State Zip Codes'!$Q$4,'State Zip Codes'!$Q$3,IF(G8471&lt;='State Zip Codes'!$R$4,'State Zip Codes'!$R$3,IF(G8471&lt;='State Zip Codes'!$S$4,'State Zip Codes'!$S$3,IF(G8471&lt;='State Zip Codes'!$T$4,'State Zip Codes'!$T$3,"OUT OF TERRITORY"))))),$U$3)</f>
        <v>Zone 5</v>
      </c>
    </row>
    <row r="8472" spans="1:8" x14ac:dyDescent="0.25">
      <c r="A8472" t="s">
        <v>376</v>
      </c>
      <c r="B8472">
        <v>29666</v>
      </c>
      <c r="C8472" t="str">
        <f t="shared" si="132"/>
        <v>29666</v>
      </c>
      <c r="D8472" t="s">
        <v>362</v>
      </c>
      <c r="E8472" t="s">
        <v>1135</v>
      </c>
      <c r="F8472" t="s">
        <v>5824</v>
      </c>
      <c r="G8472" s="144">
        <v>149.1290856</v>
      </c>
      <c r="H8472" t="str">
        <f>IF(VLOOKUP(A8472,$J$4:$K$19,2)="Y",IF(G8472&lt;='State Zip Codes'!$P$4,'State Zip Codes'!$P$3,IF(G8472&lt;='State Zip Codes'!$Q$4,'State Zip Codes'!$Q$3,IF(G8472&lt;='State Zip Codes'!$R$4,'State Zip Codes'!$R$3,IF(G8472&lt;='State Zip Codes'!$S$4,'State Zip Codes'!$S$3,IF(G8472&lt;='State Zip Codes'!$T$4,'State Zip Codes'!$T$3,"OUT OF TERRITORY"))))),$U$3)</f>
        <v>Zone 5</v>
      </c>
    </row>
    <row r="8473" spans="1:8" x14ac:dyDescent="0.25">
      <c r="A8473" t="s">
        <v>376</v>
      </c>
      <c r="B8473">
        <v>29037</v>
      </c>
      <c r="C8473" t="str">
        <f t="shared" si="132"/>
        <v>29037</v>
      </c>
      <c r="D8473" t="s">
        <v>362</v>
      </c>
      <c r="E8473" t="s">
        <v>965</v>
      </c>
      <c r="F8473" t="s">
        <v>5825</v>
      </c>
      <c r="G8473" s="144">
        <v>149.75045678999999</v>
      </c>
      <c r="H8473" t="str">
        <f>IF(VLOOKUP(A8473,$J$4:$K$19,2)="Y",IF(G8473&lt;='State Zip Codes'!$P$4,'State Zip Codes'!$P$3,IF(G8473&lt;='State Zip Codes'!$Q$4,'State Zip Codes'!$Q$3,IF(G8473&lt;='State Zip Codes'!$R$4,'State Zip Codes'!$R$3,IF(G8473&lt;='State Zip Codes'!$S$4,'State Zip Codes'!$S$3,IF(G8473&lt;='State Zip Codes'!$T$4,'State Zip Codes'!$T$3,"OUT OF TERRITORY"))))),$U$3)</f>
        <v>Zone 5</v>
      </c>
    </row>
    <row r="8474" spans="1:8" x14ac:dyDescent="0.25">
      <c r="A8474" t="s">
        <v>376</v>
      </c>
      <c r="B8474">
        <v>29845</v>
      </c>
      <c r="C8474" t="str">
        <f t="shared" si="132"/>
        <v>29845</v>
      </c>
      <c r="D8474" t="s">
        <v>362</v>
      </c>
      <c r="E8474" t="s">
        <v>5817</v>
      </c>
      <c r="F8474" t="s">
        <v>5826</v>
      </c>
      <c r="G8474" s="144">
        <v>149.75045678999999</v>
      </c>
      <c r="H8474" t="str">
        <f>IF(VLOOKUP(A8474,$J$4:$K$19,2)="Y",IF(G8474&lt;='State Zip Codes'!$P$4,'State Zip Codes'!$P$3,IF(G8474&lt;='State Zip Codes'!$Q$4,'State Zip Codes'!$Q$3,IF(G8474&lt;='State Zip Codes'!$R$4,'State Zip Codes'!$R$3,IF(G8474&lt;='State Zip Codes'!$S$4,'State Zip Codes'!$S$3,IF(G8474&lt;='State Zip Codes'!$T$4,'State Zip Codes'!$T$3,"OUT OF TERRITORY"))))),$U$3)</f>
        <v>Zone 5</v>
      </c>
    </row>
    <row r="8475" spans="1:8" x14ac:dyDescent="0.25">
      <c r="A8475" t="s">
        <v>376</v>
      </c>
      <c r="B8475">
        <v>29355</v>
      </c>
      <c r="C8475" t="str">
        <f t="shared" si="132"/>
        <v>29355</v>
      </c>
      <c r="D8475" t="s">
        <v>362</v>
      </c>
      <c r="E8475" t="s">
        <v>965</v>
      </c>
      <c r="F8475" t="s">
        <v>5827</v>
      </c>
      <c r="G8475" s="144">
        <v>149.75045678999999</v>
      </c>
      <c r="H8475" t="str">
        <f>IF(VLOOKUP(A8475,$J$4:$K$19,2)="Y",IF(G8475&lt;='State Zip Codes'!$P$4,'State Zip Codes'!$P$3,IF(G8475&lt;='State Zip Codes'!$Q$4,'State Zip Codes'!$Q$3,IF(G8475&lt;='State Zip Codes'!$R$4,'State Zip Codes'!$R$3,IF(G8475&lt;='State Zip Codes'!$S$4,'State Zip Codes'!$S$3,IF(G8475&lt;='State Zip Codes'!$T$4,'State Zip Codes'!$T$3,"OUT OF TERRITORY"))))),$U$3)</f>
        <v>Zone 5</v>
      </c>
    </row>
    <row r="8476" spans="1:8" x14ac:dyDescent="0.25">
      <c r="A8476" t="s">
        <v>376</v>
      </c>
      <c r="B8476">
        <v>29178</v>
      </c>
      <c r="C8476" t="str">
        <f t="shared" si="132"/>
        <v>29178</v>
      </c>
      <c r="D8476" t="s">
        <v>362</v>
      </c>
      <c r="E8476" t="s">
        <v>965</v>
      </c>
      <c r="F8476" t="s">
        <v>5828</v>
      </c>
      <c r="G8476" s="144">
        <v>150.37182797999998</v>
      </c>
      <c r="H8476" t="str">
        <f>IF(VLOOKUP(A8476,$J$4:$K$19,2)="Y",IF(G8476&lt;='State Zip Codes'!$P$4,'State Zip Codes'!$P$3,IF(G8476&lt;='State Zip Codes'!$Q$4,'State Zip Codes'!$Q$3,IF(G8476&lt;='State Zip Codes'!$R$4,'State Zip Codes'!$R$3,IF(G8476&lt;='State Zip Codes'!$S$4,'State Zip Codes'!$S$3,IF(G8476&lt;='State Zip Codes'!$T$4,'State Zip Codes'!$T$3,"OUT OF TERRITORY"))))),$U$3)</f>
        <v>Zone 5</v>
      </c>
    </row>
    <row r="8477" spans="1:8" x14ac:dyDescent="0.25">
      <c r="A8477" t="s">
        <v>376</v>
      </c>
      <c r="B8477">
        <v>29704</v>
      </c>
      <c r="C8477" t="str">
        <f t="shared" si="132"/>
        <v>29704</v>
      </c>
      <c r="D8477" t="s">
        <v>362</v>
      </c>
      <c r="E8477" t="s">
        <v>5829</v>
      </c>
      <c r="F8477" t="s">
        <v>4456</v>
      </c>
      <c r="G8477" s="144">
        <v>150.99319917</v>
      </c>
      <c r="H8477" t="str">
        <f>IF(VLOOKUP(A8477,$J$4:$K$19,2)="Y",IF(G8477&lt;='State Zip Codes'!$P$4,'State Zip Codes'!$P$3,IF(G8477&lt;='State Zip Codes'!$Q$4,'State Zip Codes'!$Q$3,IF(G8477&lt;='State Zip Codes'!$R$4,'State Zip Codes'!$R$3,IF(G8477&lt;='State Zip Codes'!$S$4,'State Zip Codes'!$S$3,IF(G8477&lt;='State Zip Codes'!$T$4,'State Zip Codes'!$T$3,"OUT OF TERRITORY"))))),$U$3)</f>
        <v>Zone 5</v>
      </c>
    </row>
    <row r="8478" spans="1:8" x14ac:dyDescent="0.25">
      <c r="A8478" t="s">
        <v>376</v>
      </c>
      <c r="B8478">
        <v>29712</v>
      </c>
      <c r="C8478" t="str">
        <f t="shared" si="132"/>
        <v>29712</v>
      </c>
      <c r="D8478" t="s">
        <v>362</v>
      </c>
      <c r="E8478" t="s">
        <v>2457</v>
      </c>
      <c r="F8478" t="s">
        <v>5830</v>
      </c>
      <c r="G8478" s="144">
        <v>150.99319917</v>
      </c>
      <c r="H8478" t="str">
        <f>IF(VLOOKUP(A8478,$J$4:$K$19,2)="Y",IF(G8478&lt;='State Zip Codes'!$P$4,'State Zip Codes'!$P$3,IF(G8478&lt;='State Zip Codes'!$Q$4,'State Zip Codes'!$Q$3,IF(G8478&lt;='State Zip Codes'!$R$4,'State Zip Codes'!$R$3,IF(G8478&lt;='State Zip Codes'!$S$4,'State Zip Codes'!$S$3,IF(G8478&lt;='State Zip Codes'!$T$4,'State Zip Codes'!$T$3,"OUT OF TERRITORY"))))),$U$3)</f>
        <v>Zone 5</v>
      </c>
    </row>
    <row r="8479" spans="1:8" x14ac:dyDescent="0.25">
      <c r="A8479" t="s">
        <v>376</v>
      </c>
      <c r="B8479">
        <v>29706</v>
      </c>
      <c r="C8479" t="str">
        <f t="shared" si="132"/>
        <v>29706</v>
      </c>
      <c r="D8479" t="s">
        <v>362</v>
      </c>
      <c r="E8479" t="s">
        <v>2457</v>
      </c>
      <c r="F8479" t="s">
        <v>2457</v>
      </c>
      <c r="G8479" s="144">
        <v>152.23594154999998</v>
      </c>
      <c r="H8479" t="str">
        <f>IF(VLOOKUP(A8479,$J$4:$K$19,2)="Y",IF(G8479&lt;='State Zip Codes'!$P$4,'State Zip Codes'!$P$3,IF(G8479&lt;='State Zip Codes'!$Q$4,'State Zip Codes'!$Q$3,IF(G8479&lt;='State Zip Codes'!$R$4,'State Zip Codes'!$R$3,IF(G8479&lt;='State Zip Codes'!$S$4,'State Zip Codes'!$S$3,IF(G8479&lt;='State Zip Codes'!$T$4,'State Zip Codes'!$T$3,"OUT OF TERRITORY"))))),$U$3)</f>
        <v>Zone 5</v>
      </c>
    </row>
    <row r="8480" spans="1:8" x14ac:dyDescent="0.25">
      <c r="A8480" t="s">
        <v>376</v>
      </c>
      <c r="B8480">
        <v>29031</v>
      </c>
      <c r="C8480" t="str">
        <f t="shared" ref="C8480:C8543" si="133">TRIM(CLEAN(B8480))</f>
        <v>29031</v>
      </c>
      <c r="D8480" t="s">
        <v>362</v>
      </c>
      <c r="E8480" t="s">
        <v>996</v>
      </c>
      <c r="F8480" t="s">
        <v>2760</v>
      </c>
      <c r="G8480" s="144">
        <v>152.85731274</v>
      </c>
      <c r="H8480" t="str">
        <f>IF(VLOOKUP(A8480,$J$4:$K$19,2)="Y",IF(G8480&lt;='State Zip Codes'!$P$4,'State Zip Codes'!$P$3,IF(G8480&lt;='State Zip Codes'!$Q$4,'State Zip Codes'!$Q$3,IF(G8480&lt;='State Zip Codes'!$R$4,'State Zip Codes'!$R$3,IF(G8480&lt;='State Zip Codes'!$S$4,'State Zip Codes'!$S$3,IF(G8480&lt;='State Zip Codes'!$T$4,'State Zip Codes'!$T$3,"OUT OF TERRITORY"))))),$U$3)</f>
        <v>Zone 5</v>
      </c>
    </row>
    <row r="8481" spans="1:8" x14ac:dyDescent="0.25">
      <c r="A8481" t="s">
        <v>376</v>
      </c>
      <c r="B8481">
        <v>29835</v>
      </c>
      <c r="C8481" t="str">
        <f t="shared" si="133"/>
        <v>29835</v>
      </c>
      <c r="D8481" t="s">
        <v>362</v>
      </c>
      <c r="E8481" t="s">
        <v>5817</v>
      </c>
      <c r="F8481" t="s">
        <v>5831</v>
      </c>
      <c r="G8481" s="144">
        <v>152.85731274</v>
      </c>
      <c r="H8481" t="str">
        <f>IF(VLOOKUP(A8481,$J$4:$K$19,2)="Y",IF(G8481&lt;='State Zip Codes'!$P$4,'State Zip Codes'!$P$3,IF(G8481&lt;='State Zip Codes'!$Q$4,'State Zip Codes'!$Q$3,IF(G8481&lt;='State Zip Codes'!$R$4,'State Zip Codes'!$R$3,IF(G8481&lt;='State Zip Codes'!$S$4,'State Zip Codes'!$S$3,IF(G8481&lt;='State Zip Codes'!$T$4,'State Zip Codes'!$T$3,"OUT OF TERRITORY"))))),$U$3)</f>
        <v>Zone 5</v>
      </c>
    </row>
    <row r="8482" spans="1:8" x14ac:dyDescent="0.25">
      <c r="A8482" t="s">
        <v>376</v>
      </c>
      <c r="B8482">
        <v>29351</v>
      </c>
      <c r="C8482" t="str">
        <f t="shared" si="133"/>
        <v>29351</v>
      </c>
      <c r="D8482" t="s">
        <v>362</v>
      </c>
      <c r="E8482" t="s">
        <v>5832</v>
      </c>
      <c r="F8482" t="s">
        <v>5833</v>
      </c>
      <c r="G8482" s="144">
        <v>154.72142631</v>
      </c>
      <c r="H8482" t="str">
        <f>IF(VLOOKUP(A8482,$J$4:$K$19,2)="Y",IF(G8482&lt;='State Zip Codes'!$P$4,'State Zip Codes'!$P$3,IF(G8482&lt;='State Zip Codes'!$Q$4,'State Zip Codes'!$Q$3,IF(G8482&lt;='State Zip Codes'!$R$4,'State Zip Codes'!$R$3,IF(G8482&lt;='State Zip Codes'!$S$4,'State Zip Codes'!$S$3,IF(G8482&lt;='State Zip Codes'!$T$4,'State Zip Codes'!$T$3,"OUT OF TERRITORY"))))),$U$3)</f>
        <v>Zone 5</v>
      </c>
    </row>
    <row r="8483" spans="1:8" x14ac:dyDescent="0.25">
      <c r="A8483" t="s">
        <v>376</v>
      </c>
      <c r="B8483">
        <v>29848</v>
      </c>
      <c r="C8483" t="str">
        <f t="shared" si="133"/>
        <v>29848</v>
      </c>
      <c r="D8483" t="s">
        <v>362</v>
      </c>
      <c r="E8483" t="s">
        <v>1135</v>
      </c>
      <c r="F8483" t="s">
        <v>1379</v>
      </c>
      <c r="G8483" s="144">
        <v>154.72142631</v>
      </c>
      <c r="H8483" t="str">
        <f>IF(VLOOKUP(A8483,$J$4:$K$19,2)="Y",IF(G8483&lt;='State Zip Codes'!$P$4,'State Zip Codes'!$P$3,IF(G8483&lt;='State Zip Codes'!$Q$4,'State Zip Codes'!$Q$3,IF(G8483&lt;='State Zip Codes'!$R$4,'State Zip Codes'!$R$3,IF(G8483&lt;='State Zip Codes'!$S$4,'State Zip Codes'!$S$3,IF(G8483&lt;='State Zip Codes'!$T$4,'State Zip Codes'!$T$3,"OUT OF TERRITORY"))))),$U$3)</f>
        <v>Zone 5</v>
      </c>
    </row>
    <row r="8484" spans="1:8" x14ac:dyDescent="0.25">
      <c r="A8484" t="s">
        <v>376</v>
      </c>
      <c r="B8484">
        <v>29332</v>
      </c>
      <c r="C8484" t="str">
        <f t="shared" si="133"/>
        <v>29332</v>
      </c>
      <c r="D8484" t="s">
        <v>362</v>
      </c>
      <c r="E8484" t="s">
        <v>5832</v>
      </c>
      <c r="F8484" t="s">
        <v>5834</v>
      </c>
      <c r="G8484" s="144">
        <v>155.96416868999998</v>
      </c>
      <c r="H8484" t="str">
        <f>IF(VLOOKUP(A8484,$J$4:$K$19,2)="Y",IF(G8484&lt;='State Zip Codes'!$P$4,'State Zip Codes'!$P$3,IF(G8484&lt;='State Zip Codes'!$Q$4,'State Zip Codes'!$Q$3,IF(G8484&lt;='State Zip Codes'!$R$4,'State Zip Codes'!$R$3,IF(G8484&lt;='State Zip Codes'!$S$4,'State Zip Codes'!$S$3,IF(G8484&lt;='State Zip Codes'!$T$4,'State Zip Codes'!$T$3,"OUT OF TERRITORY"))))),$U$3)</f>
        <v>Zone 5</v>
      </c>
    </row>
    <row r="8485" spans="1:8" x14ac:dyDescent="0.25">
      <c r="A8485" t="s">
        <v>376</v>
      </c>
      <c r="B8485">
        <v>29899</v>
      </c>
      <c r="C8485" t="str">
        <f t="shared" si="133"/>
        <v>29899</v>
      </c>
      <c r="D8485" t="s">
        <v>362</v>
      </c>
      <c r="E8485" t="s">
        <v>5817</v>
      </c>
      <c r="F8485" t="s">
        <v>5831</v>
      </c>
      <c r="G8485" s="144">
        <v>156.58553988</v>
      </c>
      <c r="H8485" t="str">
        <f>IF(VLOOKUP(A8485,$J$4:$K$19,2)="Y",IF(G8485&lt;='State Zip Codes'!$P$4,'State Zip Codes'!$P$3,IF(G8485&lt;='State Zip Codes'!$Q$4,'State Zip Codes'!$Q$3,IF(G8485&lt;='State Zip Codes'!$R$4,'State Zip Codes'!$R$3,IF(G8485&lt;='State Zip Codes'!$S$4,'State Zip Codes'!$S$3,IF(G8485&lt;='State Zip Codes'!$T$4,'State Zip Codes'!$T$3,"OUT OF TERRITORY"))))),$U$3)</f>
        <v>Zone 5</v>
      </c>
    </row>
    <row r="8486" spans="1:8" x14ac:dyDescent="0.25">
      <c r="A8486" t="s">
        <v>376</v>
      </c>
      <c r="B8486">
        <v>29646</v>
      </c>
      <c r="C8486" t="str">
        <f t="shared" si="133"/>
        <v>29646</v>
      </c>
      <c r="D8486" t="s">
        <v>362</v>
      </c>
      <c r="E8486" t="s">
        <v>1135</v>
      </c>
      <c r="F8486" t="s">
        <v>1135</v>
      </c>
      <c r="G8486" s="144">
        <v>157.20691106999999</v>
      </c>
      <c r="H8486" t="str">
        <f>IF(VLOOKUP(A8486,$J$4:$K$19,2)="Y",IF(G8486&lt;='State Zip Codes'!$P$4,'State Zip Codes'!$P$3,IF(G8486&lt;='State Zip Codes'!$Q$4,'State Zip Codes'!$Q$3,IF(G8486&lt;='State Zip Codes'!$R$4,'State Zip Codes'!$R$3,IF(G8486&lt;='State Zip Codes'!$S$4,'State Zip Codes'!$S$3,IF(G8486&lt;='State Zip Codes'!$T$4,'State Zip Codes'!$T$3,"OUT OF TERRITORY"))))),$U$3)</f>
        <v>Zone 5</v>
      </c>
    </row>
    <row r="8487" spans="1:8" x14ac:dyDescent="0.25">
      <c r="A8487" t="s">
        <v>376</v>
      </c>
      <c r="B8487">
        <v>29730</v>
      </c>
      <c r="C8487" t="str">
        <f t="shared" si="133"/>
        <v>29730</v>
      </c>
      <c r="D8487" t="s">
        <v>362</v>
      </c>
      <c r="E8487" t="s">
        <v>5829</v>
      </c>
      <c r="F8487" t="s">
        <v>5835</v>
      </c>
      <c r="G8487" s="144">
        <v>157.82828225999998</v>
      </c>
      <c r="H8487" t="str">
        <f>IF(VLOOKUP(A8487,$J$4:$K$19,2)="Y",IF(G8487&lt;='State Zip Codes'!$P$4,'State Zip Codes'!$P$3,IF(G8487&lt;='State Zip Codes'!$Q$4,'State Zip Codes'!$Q$3,IF(G8487&lt;='State Zip Codes'!$R$4,'State Zip Codes'!$R$3,IF(G8487&lt;='State Zip Codes'!$S$4,'State Zip Codes'!$S$3,IF(G8487&lt;='State Zip Codes'!$T$4,'State Zip Codes'!$T$3,"OUT OF TERRITORY"))))),$U$3)</f>
        <v>Zone 5</v>
      </c>
    </row>
    <row r="8488" spans="1:8" x14ac:dyDescent="0.25">
      <c r="A8488" t="s">
        <v>376</v>
      </c>
      <c r="B8488">
        <v>29819</v>
      </c>
      <c r="C8488" t="str">
        <f t="shared" si="133"/>
        <v>29819</v>
      </c>
      <c r="D8488" t="s">
        <v>362</v>
      </c>
      <c r="E8488" t="s">
        <v>1135</v>
      </c>
      <c r="F8488" t="s">
        <v>1622</v>
      </c>
      <c r="G8488" s="144">
        <v>157.82828225999998</v>
      </c>
      <c r="H8488" t="str">
        <f>IF(VLOOKUP(A8488,$J$4:$K$19,2)="Y",IF(G8488&lt;='State Zip Codes'!$P$4,'State Zip Codes'!$P$3,IF(G8488&lt;='State Zip Codes'!$Q$4,'State Zip Codes'!$Q$3,IF(G8488&lt;='State Zip Codes'!$R$4,'State Zip Codes'!$R$3,IF(G8488&lt;='State Zip Codes'!$S$4,'State Zip Codes'!$S$3,IF(G8488&lt;='State Zip Codes'!$T$4,'State Zip Codes'!$T$3,"OUT OF TERRITORY"))))),$U$3)</f>
        <v>Zone 5</v>
      </c>
    </row>
    <row r="8489" spans="1:8" x14ac:dyDescent="0.25">
      <c r="A8489" t="s">
        <v>376</v>
      </c>
      <c r="B8489">
        <v>29370</v>
      </c>
      <c r="C8489" t="str">
        <f t="shared" si="133"/>
        <v>29370</v>
      </c>
      <c r="D8489" t="s">
        <v>362</v>
      </c>
      <c r="E8489" t="s">
        <v>5832</v>
      </c>
      <c r="F8489" t="s">
        <v>5836</v>
      </c>
      <c r="G8489" s="144">
        <v>158.44965345</v>
      </c>
      <c r="H8489" t="str">
        <f>IF(VLOOKUP(A8489,$J$4:$K$19,2)="Y",IF(G8489&lt;='State Zip Codes'!$P$4,'State Zip Codes'!$P$3,IF(G8489&lt;='State Zip Codes'!$Q$4,'State Zip Codes'!$Q$3,IF(G8489&lt;='State Zip Codes'!$R$4,'State Zip Codes'!$R$3,IF(G8489&lt;='State Zip Codes'!$S$4,'State Zip Codes'!$S$3,IF(G8489&lt;='State Zip Codes'!$T$4,'State Zip Codes'!$T$3,"OUT OF TERRITORY"))))),$U$3)</f>
        <v>Zone 5</v>
      </c>
    </row>
    <row r="8490" spans="1:8" x14ac:dyDescent="0.25">
      <c r="A8490" t="s">
        <v>376</v>
      </c>
      <c r="B8490">
        <v>29325</v>
      </c>
      <c r="C8490" t="str">
        <f t="shared" si="133"/>
        <v>29325</v>
      </c>
      <c r="D8490" t="s">
        <v>362</v>
      </c>
      <c r="E8490" t="s">
        <v>5832</v>
      </c>
      <c r="F8490" t="s">
        <v>1925</v>
      </c>
      <c r="G8490" s="144">
        <v>159.07102463999999</v>
      </c>
      <c r="H8490" t="str">
        <f>IF(VLOOKUP(A8490,$J$4:$K$19,2)="Y",IF(G8490&lt;='State Zip Codes'!$P$4,'State Zip Codes'!$P$3,IF(G8490&lt;='State Zip Codes'!$Q$4,'State Zip Codes'!$Q$3,IF(G8490&lt;='State Zip Codes'!$R$4,'State Zip Codes'!$R$3,IF(G8490&lt;='State Zip Codes'!$S$4,'State Zip Codes'!$S$3,IF(G8490&lt;='State Zip Codes'!$T$4,'State Zip Codes'!$T$3,"OUT OF TERRITORY"))))),$U$3)</f>
        <v>Zone 5</v>
      </c>
    </row>
    <row r="8491" spans="1:8" x14ac:dyDescent="0.25">
      <c r="A8491" t="s">
        <v>376</v>
      </c>
      <c r="B8491">
        <v>29734</v>
      </c>
      <c r="C8491" t="str">
        <f t="shared" si="133"/>
        <v>29734</v>
      </c>
      <c r="D8491" t="s">
        <v>362</v>
      </c>
      <c r="E8491" t="s">
        <v>5829</v>
      </c>
      <c r="F8491" t="s">
        <v>5835</v>
      </c>
      <c r="G8491" s="144">
        <v>160.31376702</v>
      </c>
      <c r="H8491" t="str">
        <f>IF(VLOOKUP(A8491,$J$4:$K$19,2)="Y",IF(G8491&lt;='State Zip Codes'!$P$4,'State Zip Codes'!$P$3,IF(G8491&lt;='State Zip Codes'!$Q$4,'State Zip Codes'!$Q$3,IF(G8491&lt;='State Zip Codes'!$R$4,'State Zip Codes'!$R$3,IF(G8491&lt;='State Zip Codes'!$S$4,'State Zip Codes'!$S$3,IF(G8491&lt;='State Zip Codes'!$T$4,'State Zip Codes'!$T$3,"OUT OF TERRITORY"))))),$U$3)</f>
        <v>Zone 5</v>
      </c>
    </row>
    <row r="8492" spans="1:8" x14ac:dyDescent="0.25">
      <c r="A8492" t="s">
        <v>376</v>
      </c>
      <c r="B8492">
        <v>29647</v>
      </c>
      <c r="C8492" t="str">
        <f t="shared" si="133"/>
        <v>29647</v>
      </c>
      <c r="D8492" t="s">
        <v>362</v>
      </c>
      <c r="E8492" t="s">
        <v>1135</v>
      </c>
      <c r="F8492" t="s">
        <v>1135</v>
      </c>
      <c r="G8492" s="144">
        <v>160.93513820999999</v>
      </c>
      <c r="H8492" t="str">
        <f>IF(VLOOKUP(A8492,$J$4:$K$19,2)="Y",IF(G8492&lt;='State Zip Codes'!$P$4,'State Zip Codes'!$P$3,IF(G8492&lt;='State Zip Codes'!$Q$4,'State Zip Codes'!$Q$3,IF(G8492&lt;='State Zip Codes'!$R$4,'State Zip Codes'!$R$3,IF(G8492&lt;='State Zip Codes'!$S$4,'State Zip Codes'!$S$3,IF(G8492&lt;='State Zip Codes'!$T$4,'State Zip Codes'!$T$3,"OUT OF TERRITORY"))))),$U$3)</f>
        <v>Zone 5</v>
      </c>
    </row>
    <row r="8493" spans="1:8" x14ac:dyDescent="0.25">
      <c r="A8493" t="s">
        <v>376</v>
      </c>
      <c r="B8493">
        <v>29707</v>
      </c>
      <c r="C8493" t="str">
        <f t="shared" si="133"/>
        <v>29707</v>
      </c>
      <c r="D8493" t="s">
        <v>362</v>
      </c>
      <c r="E8493" t="s">
        <v>3060</v>
      </c>
      <c r="F8493" t="s">
        <v>5837</v>
      </c>
      <c r="G8493" s="144">
        <v>160.93513820999999</v>
      </c>
      <c r="H8493" t="str">
        <f>IF(VLOOKUP(A8493,$J$4:$K$19,2)="Y",IF(G8493&lt;='State Zip Codes'!$P$4,'State Zip Codes'!$P$3,IF(G8493&lt;='State Zip Codes'!$Q$4,'State Zip Codes'!$Q$3,IF(G8493&lt;='State Zip Codes'!$R$4,'State Zip Codes'!$R$3,IF(G8493&lt;='State Zip Codes'!$S$4,'State Zip Codes'!$S$3,IF(G8493&lt;='State Zip Codes'!$T$4,'State Zip Codes'!$T$3,"OUT OF TERRITORY"))))),$U$3)</f>
        <v>Zone 5</v>
      </c>
    </row>
    <row r="8494" spans="1:8" x14ac:dyDescent="0.25">
      <c r="A8494" t="s">
        <v>376</v>
      </c>
      <c r="B8494">
        <v>29733</v>
      </c>
      <c r="C8494" t="str">
        <f t="shared" si="133"/>
        <v>29733</v>
      </c>
      <c r="D8494" t="s">
        <v>362</v>
      </c>
      <c r="E8494" t="s">
        <v>5829</v>
      </c>
      <c r="F8494" t="s">
        <v>5835</v>
      </c>
      <c r="G8494" s="144">
        <v>160.93513820999999</v>
      </c>
      <c r="H8494" t="str">
        <f>IF(VLOOKUP(A8494,$J$4:$K$19,2)="Y",IF(G8494&lt;='State Zip Codes'!$P$4,'State Zip Codes'!$P$3,IF(G8494&lt;='State Zip Codes'!$Q$4,'State Zip Codes'!$Q$3,IF(G8494&lt;='State Zip Codes'!$R$4,'State Zip Codes'!$R$3,IF(G8494&lt;='State Zip Codes'!$S$4,'State Zip Codes'!$S$3,IF(G8494&lt;='State Zip Codes'!$T$4,'State Zip Codes'!$T$3,"OUT OF TERRITORY"))))),$U$3)</f>
        <v>Zone 5</v>
      </c>
    </row>
    <row r="8495" spans="1:8" x14ac:dyDescent="0.25">
      <c r="A8495" t="s">
        <v>376</v>
      </c>
      <c r="B8495">
        <v>29726</v>
      </c>
      <c r="C8495" t="str">
        <f t="shared" si="133"/>
        <v>29726</v>
      </c>
      <c r="D8495" t="s">
        <v>362</v>
      </c>
      <c r="E8495" t="s">
        <v>5829</v>
      </c>
      <c r="F8495" t="s">
        <v>5838</v>
      </c>
      <c r="G8495" s="144">
        <v>160.93513820999999</v>
      </c>
      <c r="H8495" t="str">
        <f>IF(VLOOKUP(A8495,$J$4:$K$19,2)="Y",IF(G8495&lt;='State Zip Codes'!$P$4,'State Zip Codes'!$P$3,IF(G8495&lt;='State Zip Codes'!$Q$4,'State Zip Codes'!$Q$3,IF(G8495&lt;='State Zip Codes'!$R$4,'State Zip Codes'!$R$3,IF(G8495&lt;='State Zip Codes'!$S$4,'State Zip Codes'!$S$3,IF(G8495&lt;='State Zip Codes'!$T$4,'State Zip Codes'!$T$3,"OUT OF TERRITORY"))))),$U$3)</f>
        <v>Zone 5</v>
      </c>
    </row>
    <row r="8496" spans="1:8" x14ac:dyDescent="0.25">
      <c r="A8496" t="s">
        <v>376</v>
      </c>
      <c r="B8496">
        <v>29649</v>
      </c>
      <c r="C8496" t="str">
        <f t="shared" si="133"/>
        <v>29649</v>
      </c>
      <c r="D8496" t="s">
        <v>362</v>
      </c>
      <c r="E8496" t="s">
        <v>1135</v>
      </c>
      <c r="F8496" t="s">
        <v>1135</v>
      </c>
      <c r="G8496" s="144">
        <v>162.17788059</v>
      </c>
      <c r="H8496" t="str">
        <f>IF(VLOOKUP(A8496,$J$4:$K$19,2)="Y",IF(G8496&lt;='State Zip Codes'!$P$4,'State Zip Codes'!$P$3,IF(G8496&lt;='State Zip Codes'!$Q$4,'State Zip Codes'!$Q$3,IF(G8496&lt;='State Zip Codes'!$R$4,'State Zip Codes'!$R$3,IF(G8496&lt;='State Zip Codes'!$S$4,'State Zip Codes'!$S$3,IF(G8496&lt;='State Zip Codes'!$T$4,'State Zip Codes'!$T$3,"OUT OF TERRITORY"))))),$U$3)</f>
        <v>Zone 5</v>
      </c>
    </row>
    <row r="8497" spans="1:8" x14ac:dyDescent="0.25">
      <c r="A8497" t="s">
        <v>376</v>
      </c>
      <c r="B8497">
        <v>29379</v>
      </c>
      <c r="C8497" t="str">
        <f t="shared" si="133"/>
        <v>29379</v>
      </c>
      <c r="D8497" t="s">
        <v>362</v>
      </c>
      <c r="E8497" t="s">
        <v>996</v>
      </c>
      <c r="F8497" t="s">
        <v>996</v>
      </c>
      <c r="G8497" s="144">
        <v>163.42062296999998</v>
      </c>
      <c r="H8497" t="str">
        <f>IF(VLOOKUP(A8497,$J$4:$K$19,2)="Y",IF(G8497&lt;='State Zip Codes'!$P$4,'State Zip Codes'!$P$3,IF(G8497&lt;='State Zip Codes'!$Q$4,'State Zip Codes'!$Q$3,IF(G8497&lt;='State Zip Codes'!$R$4,'State Zip Codes'!$R$3,IF(G8497&lt;='State Zip Codes'!$S$4,'State Zip Codes'!$S$3,IF(G8497&lt;='State Zip Codes'!$T$4,'State Zip Codes'!$T$3,"OUT OF TERRITORY"))))),$U$3)</f>
        <v>Zone 5</v>
      </c>
    </row>
    <row r="8498" spans="1:8" x14ac:dyDescent="0.25">
      <c r="A8498" t="s">
        <v>376</v>
      </c>
      <c r="B8498">
        <v>29384</v>
      </c>
      <c r="C8498" t="str">
        <f t="shared" si="133"/>
        <v>29384</v>
      </c>
      <c r="D8498" t="s">
        <v>362</v>
      </c>
      <c r="E8498" t="s">
        <v>5832</v>
      </c>
      <c r="F8498" t="s">
        <v>2418</v>
      </c>
      <c r="G8498" s="144">
        <v>163.42062296999998</v>
      </c>
      <c r="H8498" t="str">
        <f>IF(VLOOKUP(A8498,$J$4:$K$19,2)="Y",IF(G8498&lt;='State Zip Codes'!$P$4,'State Zip Codes'!$P$3,IF(G8498&lt;='State Zip Codes'!$Q$4,'State Zip Codes'!$Q$3,IF(G8498&lt;='State Zip Codes'!$R$4,'State Zip Codes'!$R$3,IF(G8498&lt;='State Zip Codes'!$S$4,'State Zip Codes'!$S$3,IF(G8498&lt;='State Zip Codes'!$T$4,'State Zip Codes'!$T$3,"OUT OF TERRITORY"))))),$U$3)</f>
        <v>Zone 5</v>
      </c>
    </row>
    <row r="8499" spans="1:8" x14ac:dyDescent="0.25">
      <c r="A8499" t="s">
        <v>376</v>
      </c>
      <c r="B8499">
        <v>29732</v>
      </c>
      <c r="C8499" t="str">
        <f t="shared" si="133"/>
        <v>29732</v>
      </c>
      <c r="D8499" t="s">
        <v>362</v>
      </c>
      <c r="E8499" t="s">
        <v>5829</v>
      </c>
      <c r="F8499" t="s">
        <v>5835</v>
      </c>
      <c r="G8499" s="144">
        <v>164.04199416</v>
      </c>
      <c r="H8499" t="str">
        <f>IF(VLOOKUP(A8499,$J$4:$K$19,2)="Y",IF(G8499&lt;='State Zip Codes'!$P$4,'State Zip Codes'!$P$3,IF(G8499&lt;='State Zip Codes'!$Q$4,'State Zip Codes'!$Q$3,IF(G8499&lt;='State Zip Codes'!$R$4,'State Zip Codes'!$R$3,IF(G8499&lt;='State Zip Codes'!$S$4,'State Zip Codes'!$S$3,IF(G8499&lt;='State Zip Codes'!$T$4,'State Zip Codes'!$T$3,"OUT OF TERRITORY"))))),$U$3)</f>
        <v>Zone 5</v>
      </c>
    </row>
    <row r="8500" spans="1:8" x14ac:dyDescent="0.25">
      <c r="A8500" t="s">
        <v>376</v>
      </c>
      <c r="B8500">
        <v>29715</v>
      </c>
      <c r="C8500" t="str">
        <f t="shared" si="133"/>
        <v>29715</v>
      </c>
      <c r="D8500" t="s">
        <v>362</v>
      </c>
      <c r="E8500" t="s">
        <v>5829</v>
      </c>
      <c r="F8500" t="s">
        <v>5837</v>
      </c>
      <c r="G8500" s="144">
        <v>164.66336534999999</v>
      </c>
      <c r="H8500" t="str">
        <f>IF(VLOOKUP(A8500,$J$4:$K$19,2)="Y",IF(G8500&lt;='State Zip Codes'!$P$4,'State Zip Codes'!$P$3,IF(G8500&lt;='State Zip Codes'!$Q$4,'State Zip Codes'!$Q$3,IF(G8500&lt;='State Zip Codes'!$R$4,'State Zip Codes'!$R$3,IF(G8500&lt;='State Zip Codes'!$S$4,'State Zip Codes'!$S$3,IF(G8500&lt;='State Zip Codes'!$T$4,'State Zip Codes'!$T$3,"OUT OF TERRITORY"))))),$U$3)</f>
        <v>Zone 5</v>
      </c>
    </row>
    <row r="8501" spans="1:8" x14ac:dyDescent="0.25">
      <c r="A8501" t="s">
        <v>376</v>
      </c>
      <c r="B8501">
        <v>29840</v>
      </c>
      <c r="C8501" t="str">
        <f t="shared" si="133"/>
        <v>29840</v>
      </c>
      <c r="D8501" t="s">
        <v>362</v>
      </c>
      <c r="E8501" t="s">
        <v>5817</v>
      </c>
      <c r="F8501" t="s">
        <v>2303</v>
      </c>
      <c r="G8501" s="144">
        <v>166.52747891999999</v>
      </c>
      <c r="H8501" t="str">
        <f>IF(VLOOKUP(A8501,$J$4:$K$19,2)="Y",IF(G8501&lt;='State Zip Codes'!$P$4,'State Zip Codes'!$P$3,IF(G8501&lt;='State Zip Codes'!$Q$4,'State Zip Codes'!$Q$3,IF(G8501&lt;='State Zip Codes'!$R$4,'State Zip Codes'!$R$3,IF(G8501&lt;='State Zip Codes'!$S$4,'State Zip Codes'!$S$3,IF(G8501&lt;='State Zip Codes'!$T$4,'State Zip Codes'!$T$3,"OUT OF TERRITORY"))))),$U$3)</f>
        <v>Zone 5</v>
      </c>
    </row>
    <row r="8502" spans="1:8" x14ac:dyDescent="0.25">
      <c r="A8502" t="s">
        <v>376</v>
      </c>
      <c r="B8502">
        <v>29742</v>
      </c>
      <c r="C8502" t="str">
        <f t="shared" si="133"/>
        <v>29742</v>
      </c>
      <c r="D8502" t="s">
        <v>362</v>
      </c>
      <c r="E8502" t="s">
        <v>5829</v>
      </c>
      <c r="F8502" t="s">
        <v>5839</v>
      </c>
      <c r="G8502" s="144">
        <v>166.52747891999999</v>
      </c>
      <c r="H8502" t="str">
        <f>IF(VLOOKUP(A8502,$J$4:$K$19,2)="Y",IF(G8502&lt;='State Zip Codes'!$P$4,'State Zip Codes'!$P$3,IF(G8502&lt;='State Zip Codes'!$Q$4,'State Zip Codes'!$Q$3,IF(G8502&lt;='State Zip Codes'!$R$4,'State Zip Codes'!$R$3,IF(G8502&lt;='State Zip Codes'!$S$4,'State Zip Codes'!$S$3,IF(G8502&lt;='State Zip Codes'!$T$4,'State Zip Codes'!$T$3,"OUT OF TERRITORY"))))),$U$3)</f>
        <v>Zone 5</v>
      </c>
    </row>
    <row r="8503" spans="1:8" x14ac:dyDescent="0.25">
      <c r="A8503" t="s">
        <v>376</v>
      </c>
      <c r="B8503">
        <v>29708</v>
      </c>
      <c r="C8503" t="str">
        <f t="shared" si="133"/>
        <v>29708</v>
      </c>
      <c r="D8503" t="s">
        <v>362</v>
      </c>
      <c r="E8503" t="s">
        <v>5829</v>
      </c>
      <c r="F8503" t="s">
        <v>5837</v>
      </c>
      <c r="G8503" s="144">
        <v>167.14885010999998</v>
      </c>
      <c r="H8503" t="str">
        <f>IF(VLOOKUP(A8503,$J$4:$K$19,2)="Y",IF(G8503&lt;='State Zip Codes'!$P$4,'State Zip Codes'!$P$3,IF(G8503&lt;='State Zip Codes'!$Q$4,'State Zip Codes'!$Q$3,IF(G8503&lt;='State Zip Codes'!$R$4,'State Zip Codes'!$R$3,IF(G8503&lt;='State Zip Codes'!$S$4,'State Zip Codes'!$S$3,IF(G8503&lt;='State Zip Codes'!$T$4,'State Zip Codes'!$T$3,"OUT OF TERRITORY"))))),$U$3)</f>
        <v>Zone 5</v>
      </c>
    </row>
    <row r="8504" spans="1:8" x14ac:dyDescent="0.25">
      <c r="A8504" t="s">
        <v>376</v>
      </c>
      <c r="B8504">
        <v>29653</v>
      </c>
      <c r="C8504" t="str">
        <f t="shared" si="133"/>
        <v>29653</v>
      </c>
      <c r="D8504" t="s">
        <v>362</v>
      </c>
      <c r="E8504" t="s">
        <v>1135</v>
      </c>
      <c r="F8504" t="s">
        <v>5840</v>
      </c>
      <c r="G8504" s="144">
        <v>168.39159248999999</v>
      </c>
      <c r="H8504" t="str">
        <f>IF(VLOOKUP(A8504,$J$4:$K$19,2)="Y",IF(G8504&lt;='State Zip Codes'!$P$4,'State Zip Codes'!$P$3,IF(G8504&lt;='State Zip Codes'!$Q$4,'State Zip Codes'!$Q$3,IF(G8504&lt;='State Zip Codes'!$R$4,'State Zip Codes'!$R$3,IF(G8504&lt;='State Zip Codes'!$S$4,'State Zip Codes'!$S$3,IF(G8504&lt;='State Zip Codes'!$T$4,'State Zip Codes'!$T$3,"OUT OF TERRITORY"))))),$U$3)</f>
        <v>Zone 5</v>
      </c>
    </row>
    <row r="8505" spans="1:8" x14ac:dyDescent="0.25">
      <c r="A8505" t="s">
        <v>376</v>
      </c>
      <c r="B8505">
        <v>29745</v>
      </c>
      <c r="C8505" t="str">
        <f t="shared" si="133"/>
        <v>29745</v>
      </c>
      <c r="D8505" t="s">
        <v>362</v>
      </c>
      <c r="E8505" t="s">
        <v>5829</v>
      </c>
      <c r="F8505" t="s">
        <v>5829</v>
      </c>
      <c r="G8505" s="144">
        <v>168.39159248999999</v>
      </c>
      <c r="H8505" t="str">
        <f>IF(VLOOKUP(A8505,$J$4:$K$19,2)="Y",IF(G8505&lt;='State Zip Codes'!$P$4,'State Zip Codes'!$P$3,IF(G8505&lt;='State Zip Codes'!$Q$4,'State Zip Codes'!$Q$3,IF(G8505&lt;='State Zip Codes'!$R$4,'State Zip Codes'!$R$3,IF(G8505&lt;='State Zip Codes'!$S$4,'State Zip Codes'!$S$3,IF(G8505&lt;='State Zip Codes'!$T$4,'State Zip Codes'!$T$3,"OUT OF TERRITORY"))))),$U$3)</f>
        <v>Zone 5</v>
      </c>
    </row>
    <row r="8506" spans="1:8" x14ac:dyDescent="0.25">
      <c r="A8506" t="s">
        <v>376</v>
      </c>
      <c r="B8506">
        <v>29695</v>
      </c>
      <c r="C8506" t="str">
        <f t="shared" si="133"/>
        <v>29695</v>
      </c>
      <c r="D8506" t="s">
        <v>362</v>
      </c>
      <c r="E8506" t="s">
        <v>1135</v>
      </c>
      <c r="F8506" t="s">
        <v>5840</v>
      </c>
      <c r="G8506" s="144">
        <v>168.39159248999999</v>
      </c>
      <c r="H8506" t="str">
        <f>IF(VLOOKUP(A8506,$J$4:$K$19,2)="Y",IF(G8506&lt;='State Zip Codes'!$P$4,'State Zip Codes'!$P$3,IF(G8506&lt;='State Zip Codes'!$Q$4,'State Zip Codes'!$Q$3,IF(G8506&lt;='State Zip Codes'!$R$4,'State Zip Codes'!$R$3,IF(G8506&lt;='State Zip Codes'!$S$4,'State Zip Codes'!$S$3,IF(G8506&lt;='State Zip Codes'!$T$4,'State Zip Codes'!$T$3,"OUT OF TERRITORY"))))),$U$3)</f>
        <v>Zone 5</v>
      </c>
    </row>
    <row r="8507" spans="1:8" x14ac:dyDescent="0.25">
      <c r="A8507" t="s">
        <v>376</v>
      </c>
      <c r="B8507">
        <v>29321</v>
      </c>
      <c r="C8507" t="str">
        <f t="shared" si="133"/>
        <v>29321</v>
      </c>
      <c r="D8507" t="s">
        <v>362</v>
      </c>
      <c r="E8507" t="s">
        <v>996</v>
      </c>
      <c r="F8507" t="s">
        <v>2045</v>
      </c>
      <c r="G8507" s="144">
        <v>169.01296367999998</v>
      </c>
      <c r="H8507" t="str">
        <f>IF(VLOOKUP(A8507,$J$4:$K$19,2)="Y",IF(G8507&lt;='State Zip Codes'!$P$4,'State Zip Codes'!$P$3,IF(G8507&lt;='State Zip Codes'!$Q$4,'State Zip Codes'!$Q$3,IF(G8507&lt;='State Zip Codes'!$R$4,'State Zip Codes'!$R$3,IF(G8507&lt;='State Zip Codes'!$S$4,'State Zip Codes'!$S$3,IF(G8507&lt;='State Zip Codes'!$T$4,'State Zip Codes'!$T$3,"OUT OF TERRITORY"))))),$U$3)</f>
        <v>Zone 5</v>
      </c>
    </row>
    <row r="8508" spans="1:8" x14ac:dyDescent="0.25">
      <c r="A8508" t="s">
        <v>376</v>
      </c>
      <c r="B8508">
        <v>29360</v>
      </c>
      <c r="C8508" t="str">
        <f t="shared" si="133"/>
        <v>29360</v>
      </c>
      <c r="D8508" t="s">
        <v>362</v>
      </c>
      <c r="E8508" t="s">
        <v>5832</v>
      </c>
      <c r="F8508" t="s">
        <v>5832</v>
      </c>
      <c r="G8508" s="144">
        <v>169.01296367999998</v>
      </c>
      <c r="H8508" t="str">
        <f>IF(VLOOKUP(A8508,$J$4:$K$19,2)="Y",IF(G8508&lt;='State Zip Codes'!$P$4,'State Zip Codes'!$P$3,IF(G8508&lt;='State Zip Codes'!$Q$4,'State Zip Codes'!$Q$3,IF(G8508&lt;='State Zip Codes'!$R$4,'State Zip Codes'!$R$3,IF(G8508&lt;='State Zip Codes'!$S$4,'State Zip Codes'!$S$3,IF(G8508&lt;='State Zip Codes'!$T$4,'State Zip Codes'!$T$3,"OUT OF TERRITORY"))))),$U$3)</f>
        <v>Zone 5</v>
      </c>
    </row>
    <row r="8509" spans="1:8" x14ac:dyDescent="0.25">
      <c r="A8509" t="s">
        <v>376</v>
      </c>
      <c r="B8509">
        <v>29353</v>
      </c>
      <c r="C8509" t="str">
        <f t="shared" si="133"/>
        <v>29353</v>
      </c>
      <c r="D8509" t="s">
        <v>362</v>
      </c>
      <c r="E8509" t="s">
        <v>996</v>
      </c>
      <c r="F8509" t="s">
        <v>2600</v>
      </c>
      <c r="G8509" s="144">
        <v>170.25570605999999</v>
      </c>
      <c r="H8509" t="str">
        <f>IF(VLOOKUP(A8509,$J$4:$K$19,2)="Y",IF(G8509&lt;='State Zip Codes'!$P$4,'State Zip Codes'!$P$3,IF(G8509&lt;='State Zip Codes'!$Q$4,'State Zip Codes'!$Q$3,IF(G8509&lt;='State Zip Codes'!$R$4,'State Zip Codes'!$R$3,IF(G8509&lt;='State Zip Codes'!$S$4,'State Zip Codes'!$S$3,IF(G8509&lt;='State Zip Codes'!$T$4,'State Zip Codes'!$T$3,"OUT OF TERRITORY"))))),$U$3)</f>
        <v>Zone 5</v>
      </c>
    </row>
    <row r="8510" spans="1:8" x14ac:dyDescent="0.25">
      <c r="A8510" t="s">
        <v>376</v>
      </c>
      <c r="B8510">
        <v>29335</v>
      </c>
      <c r="C8510" t="str">
        <f t="shared" si="133"/>
        <v>29335</v>
      </c>
      <c r="D8510" t="s">
        <v>362</v>
      </c>
      <c r="E8510" t="s">
        <v>5841</v>
      </c>
      <c r="F8510" t="s">
        <v>5842</v>
      </c>
      <c r="G8510" s="144">
        <v>171.49844843999998</v>
      </c>
      <c r="H8510" t="str">
        <f>IF(VLOOKUP(A8510,$J$4:$K$19,2)="Y",IF(G8510&lt;='State Zip Codes'!$P$4,'State Zip Codes'!$P$3,IF(G8510&lt;='State Zip Codes'!$Q$4,'State Zip Codes'!$Q$3,IF(G8510&lt;='State Zip Codes'!$R$4,'State Zip Codes'!$R$3,IF(G8510&lt;='State Zip Codes'!$S$4,'State Zip Codes'!$S$3,IF(G8510&lt;='State Zip Codes'!$T$4,'State Zip Codes'!$T$3,"OUT OF TERRITORY"))))),$U$3)</f>
        <v>Zone 5</v>
      </c>
    </row>
    <row r="8511" spans="1:8" x14ac:dyDescent="0.25">
      <c r="A8511" t="s">
        <v>376</v>
      </c>
      <c r="B8511">
        <v>29717</v>
      </c>
      <c r="C8511" t="str">
        <f t="shared" si="133"/>
        <v>29717</v>
      </c>
      <c r="D8511" t="s">
        <v>362</v>
      </c>
      <c r="E8511" t="s">
        <v>5829</v>
      </c>
      <c r="F8511" t="s">
        <v>5843</v>
      </c>
      <c r="G8511" s="144">
        <v>172.11981962999999</v>
      </c>
      <c r="H8511" t="str">
        <f>IF(VLOOKUP(A8511,$J$4:$K$19,2)="Y",IF(G8511&lt;='State Zip Codes'!$P$4,'State Zip Codes'!$P$3,IF(G8511&lt;='State Zip Codes'!$Q$4,'State Zip Codes'!$Q$3,IF(G8511&lt;='State Zip Codes'!$R$4,'State Zip Codes'!$R$3,IF(G8511&lt;='State Zip Codes'!$S$4,'State Zip Codes'!$S$3,IF(G8511&lt;='State Zip Codes'!$T$4,'State Zip Codes'!$T$3,"OUT OF TERRITORY"))))),$U$3)</f>
        <v>Zone 5</v>
      </c>
    </row>
    <row r="8512" spans="1:8" x14ac:dyDescent="0.25">
      <c r="A8512" t="s">
        <v>376</v>
      </c>
      <c r="B8512">
        <v>29692</v>
      </c>
      <c r="C8512" t="str">
        <f t="shared" si="133"/>
        <v>29692</v>
      </c>
      <c r="D8512" t="s">
        <v>362</v>
      </c>
      <c r="E8512" t="s">
        <v>1135</v>
      </c>
      <c r="F8512" t="s">
        <v>5844</v>
      </c>
      <c r="G8512" s="144">
        <v>172.11981962999999</v>
      </c>
      <c r="H8512" t="str">
        <f>IF(VLOOKUP(A8512,$J$4:$K$19,2)="Y",IF(G8512&lt;='State Zip Codes'!$P$4,'State Zip Codes'!$P$3,IF(G8512&lt;='State Zip Codes'!$Q$4,'State Zip Codes'!$Q$3,IF(G8512&lt;='State Zip Codes'!$R$4,'State Zip Codes'!$R$3,IF(G8512&lt;='State Zip Codes'!$S$4,'State Zip Codes'!$S$3,IF(G8512&lt;='State Zip Codes'!$T$4,'State Zip Codes'!$T$3,"OUT OF TERRITORY"))))),$U$3)</f>
        <v>Zone 5</v>
      </c>
    </row>
    <row r="8513" spans="1:8" x14ac:dyDescent="0.25">
      <c r="A8513" t="s">
        <v>376</v>
      </c>
      <c r="B8513">
        <v>29620</v>
      </c>
      <c r="C8513" t="str">
        <f t="shared" si="133"/>
        <v>29620</v>
      </c>
      <c r="D8513" t="s">
        <v>362</v>
      </c>
      <c r="E8513" t="s">
        <v>5845</v>
      </c>
      <c r="F8513" t="s">
        <v>5845</v>
      </c>
      <c r="G8513" s="144">
        <v>172.74119081999999</v>
      </c>
      <c r="H8513" t="str">
        <f>IF(VLOOKUP(A8513,$J$4:$K$19,2)="Y",IF(G8513&lt;='State Zip Codes'!$P$4,'State Zip Codes'!$P$3,IF(G8513&lt;='State Zip Codes'!$Q$4,'State Zip Codes'!$Q$3,IF(G8513&lt;='State Zip Codes'!$R$4,'State Zip Codes'!$R$3,IF(G8513&lt;='State Zip Codes'!$S$4,'State Zip Codes'!$S$3,IF(G8513&lt;='State Zip Codes'!$T$4,'State Zip Codes'!$T$3,"OUT OF TERRITORY"))))),$U$3)</f>
        <v>Zone 5</v>
      </c>
    </row>
    <row r="8514" spans="1:8" x14ac:dyDescent="0.25">
      <c r="A8514" t="s">
        <v>376</v>
      </c>
      <c r="B8514">
        <v>29395</v>
      </c>
      <c r="C8514" t="str">
        <f t="shared" si="133"/>
        <v>29395</v>
      </c>
      <c r="D8514" t="s">
        <v>362</v>
      </c>
      <c r="E8514" t="s">
        <v>996</v>
      </c>
      <c r="F8514" t="s">
        <v>2600</v>
      </c>
      <c r="G8514" s="144">
        <v>173.36256200999998</v>
      </c>
      <c r="H8514" t="str">
        <f>IF(VLOOKUP(A8514,$J$4:$K$19,2)="Y",IF(G8514&lt;='State Zip Codes'!$P$4,'State Zip Codes'!$P$3,IF(G8514&lt;='State Zip Codes'!$Q$4,'State Zip Codes'!$Q$3,IF(G8514&lt;='State Zip Codes'!$R$4,'State Zip Codes'!$R$3,IF(G8514&lt;='State Zip Codes'!$S$4,'State Zip Codes'!$S$3,IF(G8514&lt;='State Zip Codes'!$T$4,'State Zip Codes'!$T$3,"OUT OF TERRITORY"))))),$U$3)</f>
        <v>Zone 5</v>
      </c>
    </row>
    <row r="8515" spans="1:8" x14ac:dyDescent="0.25">
      <c r="A8515" t="s">
        <v>376</v>
      </c>
      <c r="B8515">
        <v>29710</v>
      </c>
      <c r="C8515" t="str">
        <f t="shared" si="133"/>
        <v>29710</v>
      </c>
      <c r="D8515" t="s">
        <v>362</v>
      </c>
      <c r="E8515" t="s">
        <v>5829</v>
      </c>
      <c r="F8515" t="s">
        <v>5846</v>
      </c>
      <c r="G8515" s="144">
        <v>173.9839332</v>
      </c>
      <c r="H8515" t="str">
        <f>IF(VLOOKUP(A8515,$J$4:$K$19,2)="Y",IF(G8515&lt;='State Zip Codes'!$P$4,'State Zip Codes'!$P$3,IF(G8515&lt;='State Zip Codes'!$Q$4,'State Zip Codes'!$Q$3,IF(G8515&lt;='State Zip Codes'!$R$4,'State Zip Codes'!$R$3,IF(G8515&lt;='State Zip Codes'!$S$4,'State Zip Codes'!$S$3,IF(G8515&lt;='State Zip Codes'!$T$4,'State Zip Codes'!$T$3,"OUT OF TERRITORY"))))),$U$3)</f>
        <v>Zone 5</v>
      </c>
    </row>
    <row r="8516" spans="1:8" x14ac:dyDescent="0.25">
      <c r="A8516" t="s">
        <v>376</v>
      </c>
      <c r="B8516">
        <v>29743</v>
      </c>
      <c r="C8516" t="str">
        <f t="shared" si="133"/>
        <v>29743</v>
      </c>
      <c r="D8516" t="s">
        <v>362</v>
      </c>
      <c r="E8516" t="s">
        <v>5829</v>
      </c>
      <c r="F8516" t="s">
        <v>4476</v>
      </c>
      <c r="G8516" s="144">
        <v>175.84804677</v>
      </c>
      <c r="H8516" t="str">
        <f>IF(VLOOKUP(A8516,$J$4:$K$19,2)="Y",IF(G8516&lt;='State Zip Codes'!$P$4,'State Zip Codes'!$P$3,IF(G8516&lt;='State Zip Codes'!$Q$4,'State Zip Codes'!$Q$3,IF(G8516&lt;='State Zip Codes'!$R$4,'State Zip Codes'!$R$3,IF(G8516&lt;='State Zip Codes'!$S$4,'State Zip Codes'!$S$3,IF(G8516&lt;='State Zip Codes'!$T$4,'State Zip Codes'!$T$3,"OUT OF TERRITORY"))))),$U$3)</f>
        <v>Zone 5</v>
      </c>
    </row>
    <row r="8517" spans="1:8" x14ac:dyDescent="0.25">
      <c r="A8517" t="s">
        <v>376</v>
      </c>
      <c r="B8517">
        <v>29645</v>
      </c>
      <c r="C8517" t="str">
        <f t="shared" si="133"/>
        <v>29645</v>
      </c>
      <c r="D8517" t="s">
        <v>362</v>
      </c>
      <c r="E8517" t="s">
        <v>5832</v>
      </c>
      <c r="F8517" t="s">
        <v>5847</v>
      </c>
      <c r="G8517" s="144">
        <v>175.84804677</v>
      </c>
      <c r="H8517" t="str">
        <f>IF(VLOOKUP(A8517,$J$4:$K$19,2)="Y",IF(G8517&lt;='State Zip Codes'!$P$4,'State Zip Codes'!$P$3,IF(G8517&lt;='State Zip Codes'!$Q$4,'State Zip Codes'!$Q$3,IF(G8517&lt;='State Zip Codes'!$R$4,'State Zip Codes'!$R$3,IF(G8517&lt;='State Zip Codes'!$S$4,'State Zip Codes'!$S$3,IF(G8517&lt;='State Zip Codes'!$T$4,'State Zip Codes'!$T$3,"OUT OF TERRITORY"))))),$U$3)</f>
        <v>Zone 5</v>
      </c>
    </row>
    <row r="8518" spans="1:8" x14ac:dyDescent="0.25">
      <c r="A8518" t="s">
        <v>376</v>
      </c>
      <c r="B8518">
        <v>29638</v>
      </c>
      <c r="C8518" t="str">
        <f t="shared" si="133"/>
        <v>29638</v>
      </c>
      <c r="D8518" t="s">
        <v>362</v>
      </c>
      <c r="E8518" t="s">
        <v>5845</v>
      </c>
      <c r="F8518" t="s">
        <v>5848</v>
      </c>
      <c r="G8518" s="144">
        <v>176.46941795999999</v>
      </c>
      <c r="H8518" t="str">
        <f>IF(VLOOKUP(A8518,$J$4:$K$19,2)="Y",IF(G8518&lt;='State Zip Codes'!$P$4,'State Zip Codes'!$P$3,IF(G8518&lt;='State Zip Codes'!$Q$4,'State Zip Codes'!$Q$3,IF(G8518&lt;='State Zip Codes'!$R$4,'State Zip Codes'!$R$3,IF(G8518&lt;='State Zip Codes'!$S$4,'State Zip Codes'!$S$3,IF(G8518&lt;='State Zip Codes'!$T$4,'State Zip Codes'!$T$3,"OUT OF TERRITORY"))))),$U$3)</f>
        <v>Zone 5</v>
      </c>
    </row>
    <row r="8519" spans="1:8" x14ac:dyDescent="0.25">
      <c r="A8519" t="s">
        <v>376</v>
      </c>
      <c r="B8519">
        <v>29374</v>
      </c>
      <c r="C8519" t="str">
        <f t="shared" si="133"/>
        <v>29374</v>
      </c>
      <c r="D8519" t="s">
        <v>362</v>
      </c>
      <c r="E8519" t="s">
        <v>5841</v>
      </c>
      <c r="F8519" t="s">
        <v>5849</v>
      </c>
      <c r="G8519" s="144">
        <v>176.46941795999999</v>
      </c>
      <c r="H8519" t="str">
        <f>IF(VLOOKUP(A8519,$J$4:$K$19,2)="Y",IF(G8519&lt;='State Zip Codes'!$P$4,'State Zip Codes'!$P$3,IF(G8519&lt;='State Zip Codes'!$Q$4,'State Zip Codes'!$Q$3,IF(G8519&lt;='State Zip Codes'!$R$4,'State Zip Codes'!$R$3,IF(G8519&lt;='State Zip Codes'!$S$4,'State Zip Codes'!$S$3,IF(G8519&lt;='State Zip Codes'!$T$4,'State Zip Codes'!$T$3,"OUT OF TERRITORY"))))),$U$3)</f>
        <v>Zone 5</v>
      </c>
    </row>
    <row r="8520" spans="1:8" x14ac:dyDescent="0.25">
      <c r="A8520" t="s">
        <v>376</v>
      </c>
      <c r="B8520">
        <v>29639</v>
      </c>
      <c r="C8520" t="str">
        <f t="shared" si="133"/>
        <v>29639</v>
      </c>
      <c r="D8520" t="s">
        <v>362</v>
      </c>
      <c r="E8520" t="s">
        <v>5845</v>
      </c>
      <c r="F8520" t="s">
        <v>5850</v>
      </c>
      <c r="G8520" s="144">
        <v>177.09078914999998</v>
      </c>
      <c r="H8520" t="str">
        <f>IF(VLOOKUP(A8520,$J$4:$K$19,2)="Y",IF(G8520&lt;='State Zip Codes'!$P$4,'State Zip Codes'!$P$3,IF(G8520&lt;='State Zip Codes'!$Q$4,'State Zip Codes'!$Q$3,IF(G8520&lt;='State Zip Codes'!$R$4,'State Zip Codes'!$R$3,IF(G8520&lt;='State Zip Codes'!$S$4,'State Zip Codes'!$S$3,IF(G8520&lt;='State Zip Codes'!$T$4,'State Zip Codes'!$T$3,"OUT OF TERRITORY"))))),$U$3)</f>
        <v>Zone 5</v>
      </c>
    </row>
    <row r="8521" spans="1:8" x14ac:dyDescent="0.25">
      <c r="A8521" t="s">
        <v>376</v>
      </c>
      <c r="B8521">
        <v>29372</v>
      </c>
      <c r="C8521" t="str">
        <f t="shared" si="133"/>
        <v>29372</v>
      </c>
      <c r="D8521" t="s">
        <v>362</v>
      </c>
      <c r="E8521" t="s">
        <v>5841</v>
      </c>
      <c r="F8521" t="s">
        <v>5851</v>
      </c>
      <c r="G8521" s="144">
        <v>177.71216034</v>
      </c>
      <c r="H8521" t="str">
        <f>IF(VLOOKUP(A8521,$J$4:$K$19,2)="Y",IF(G8521&lt;='State Zip Codes'!$P$4,'State Zip Codes'!$P$3,IF(G8521&lt;='State Zip Codes'!$Q$4,'State Zip Codes'!$Q$3,IF(G8521&lt;='State Zip Codes'!$R$4,'State Zip Codes'!$R$3,IF(G8521&lt;='State Zip Codes'!$S$4,'State Zip Codes'!$S$3,IF(G8521&lt;='State Zip Codes'!$T$4,'State Zip Codes'!$T$3,"OUT OF TERRITORY"))))),$U$3)</f>
        <v>Zone 5</v>
      </c>
    </row>
    <row r="8522" spans="1:8" x14ac:dyDescent="0.25">
      <c r="A8522" t="s">
        <v>376</v>
      </c>
      <c r="B8522">
        <v>29628</v>
      </c>
      <c r="C8522" t="str">
        <f t="shared" si="133"/>
        <v>29628</v>
      </c>
      <c r="D8522" t="s">
        <v>362</v>
      </c>
      <c r="E8522" t="s">
        <v>5845</v>
      </c>
      <c r="F8522" t="s">
        <v>5852</v>
      </c>
      <c r="G8522" s="144">
        <v>178.95490271999998</v>
      </c>
      <c r="H8522" t="str">
        <f>IF(VLOOKUP(A8522,$J$4:$K$19,2)="Y",IF(G8522&lt;='State Zip Codes'!$P$4,'State Zip Codes'!$P$3,IF(G8522&lt;='State Zip Codes'!$Q$4,'State Zip Codes'!$Q$3,IF(G8522&lt;='State Zip Codes'!$R$4,'State Zip Codes'!$R$3,IF(G8522&lt;='State Zip Codes'!$S$4,'State Zip Codes'!$S$3,IF(G8522&lt;='State Zip Codes'!$T$4,'State Zip Codes'!$T$3,"OUT OF TERRITORY"))))),$U$3)</f>
        <v>Zone 5</v>
      </c>
    </row>
    <row r="8523" spans="1:8" x14ac:dyDescent="0.25">
      <c r="A8523" t="s">
        <v>376</v>
      </c>
      <c r="B8523">
        <v>29340</v>
      </c>
      <c r="C8523" t="str">
        <f t="shared" si="133"/>
        <v>29340</v>
      </c>
      <c r="D8523" t="s">
        <v>362</v>
      </c>
      <c r="E8523" t="s">
        <v>4610</v>
      </c>
      <c r="F8523" t="s">
        <v>5853</v>
      </c>
      <c r="G8523" s="144">
        <v>178.95490271999998</v>
      </c>
      <c r="H8523" t="str">
        <f>IF(VLOOKUP(A8523,$J$4:$K$19,2)="Y",IF(G8523&lt;='State Zip Codes'!$P$4,'State Zip Codes'!$P$3,IF(G8523&lt;='State Zip Codes'!$Q$4,'State Zip Codes'!$Q$3,IF(G8523&lt;='State Zip Codes'!$R$4,'State Zip Codes'!$R$3,IF(G8523&lt;='State Zip Codes'!$S$4,'State Zip Codes'!$S$3,IF(G8523&lt;='State Zip Codes'!$T$4,'State Zip Codes'!$T$3,"OUT OF TERRITORY"))))),$U$3)</f>
        <v>Zone 5</v>
      </c>
    </row>
    <row r="8524" spans="1:8" x14ac:dyDescent="0.25">
      <c r="A8524" t="s">
        <v>376</v>
      </c>
      <c r="B8524">
        <v>29654</v>
      </c>
      <c r="C8524" t="str">
        <f t="shared" si="133"/>
        <v>29654</v>
      </c>
      <c r="D8524" t="s">
        <v>362</v>
      </c>
      <c r="E8524" t="s">
        <v>2544</v>
      </c>
      <c r="F8524" t="s">
        <v>5854</v>
      </c>
      <c r="G8524" s="144">
        <v>180.19764509999999</v>
      </c>
      <c r="H8524" t="str">
        <f>IF(VLOOKUP(A8524,$J$4:$K$19,2)="Y",IF(G8524&lt;='State Zip Codes'!$P$4,'State Zip Codes'!$P$3,IF(G8524&lt;='State Zip Codes'!$Q$4,'State Zip Codes'!$Q$3,IF(G8524&lt;='State Zip Codes'!$R$4,'State Zip Codes'!$R$3,IF(G8524&lt;='State Zip Codes'!$S$4,'State Zip Codes'!$S$3,IF(G8524&lt;='State Zip Codes'!$T$4,'State Zip Codes'!$T$3,"OUT OF TERRITORY"))))),$U$3)</f>
        <v>Zone 5</v>
      </c>
    </row>
    <row r="8525" spans="1:8" x14ac:dyDescent="0.25">
      <c r="A8525" t="s">
        <v>376</v>
      </c>
      <c r="B8525">
        <v>29302</v>
      </c>
      <c r="C8525" t="str">
        <f t="shared" si="133"/>
        <v>29302</v>
      </c>
      <c r="D8525" t="s">
        <v>362</v>
      </c>
      <c r="E8525" t="s">
        <v>5841</v>
      </c>
      <c r="F8525" t="s">
        <v>5841</v>
      </c>
      <c r="G8525" s="144">
        <v>181.44038748</v>
      </c>
      <c r="H8525" t="str">
        <f>IF(VLOOKUP(A8525,$J$4:$K$19,2)="Y",IF(G8525&lt;='State Zip Codes'!$P$4,'State Zip Codes'!$P$3,IF(G8525&lt;='State Zip Codes'!$Q$4,'State Zip Codes'!$Q$3,IF(G8525&lt;='State Zip Codes'!$R$4,'State Zip Codes'!$R$3,IF(G8525&lt;='State Zip Codes'!$S$4,'State Zip Codes'!$S$3,IF(G8525&lt;='State Zip Codes'!$T$4,'State Zip Codes'!$T$3,"OUT OF TERRITORY"))))),$U$3)</f>
        <v>Zone 5</v>
      </c>
    </row>
    <row r="8526" spans="1:8" x14ac:dyDescent="0.25">
      <c r="A8526" t="s">
        <v>376</v>
      </c>
      <c r="B8526">
        <v>29376</v>
      </c>
      <c r="C8526" t="str">
        <f t="shared" si="133"/>
        <v>29376</v>
      </c>
      <c r="D8526" t="s">
        <v>362</v>
      </c>
      <c r="E8526" t="s">
        <v>5841</v>
      </c>
      <c r="F8526" t="s">
        <v>5855</v>
      </c>
      <c r="G8526" s="144">
        <v>182.06175866999999</v>
      </c>
      <c r="H8526" t="str">
        <f>IF(VLOOKUP(A8526,$J$4:$K$19,2)="Y",IF(G8526&lt;='State Zip Codes'!$P$4,'State Zip Codes'!$P$3,IF(G8526&lt;='State Zip Codes'!$Q$4,'State Zip Codes'!$Q$3,IF(G8526&lt;='State Zip Codes'!$R$4,'State Zip Codes'!$R$3,IF(G8526&lt;='State Zip Codes'!$S$4,'State Zip Codes'!$S$3,IF(G8526&lt;='State Zip Codes'!$T$4,'State Zip Codes'!$T$3,"OUT OF TERRITORY"))))),$U$3)</f>
        <v>Zone 5</v>
      </c>
    </row>
    <row r="8527" spans="1:8" x14ac:dyDescent="0.25">
      <c r="A8527" t="s">
        <v>376</v>
      </c>
      <c r="B8527">
        <v>29388</v>
      </c>
      <c r="C8527" t="str">
        <f t="shared" si="133"/>
        <v>29388</v>
      </c>
      <c r="D8527" t="s">
        <v>362</v>
      </c>
      <c r="E8527" t="s">
        <v>5841</v>
      </c>
      <c r="F8527" t="s">
        <v>5856</v>
      </c>
      <c r="G8527" s="144">
        <v>182.06175866999999</v>
      </c>
      <c r="H8527" t="str">
        <f>IF(VLOOKUP(A8527,$J$4:$K$19,2)="Y",IF(G8527&lt;='State Zip Codes'!$P$4,'State Zip Codes'!$P$3,IF(G8527&lt;='State Zip Codes'!$Q$4,'State Zip Codes'!$Q$3,IF(G8527&lt;='State Zip Codes'!$R$4,'State Zip Codes'!$R$3,IF(G8527&lt;='State Zip Codes'!$S$4,'State Zip Codes'!$S$3,IF(G8527&lt;='State Zip Codes'!$T$4,'State Zip Codes'!$T$3,"OUT OF TERRITORY"))))),$U$3)</f>
        <v>Zone 5</v>
      </c>
    </row>
    <row r="8528" spans="1:8" x14ac:dyDescent="0.25">
      <c r="A8528" t="s">
        <v>376</v>
      </c>
      <c r="B8528">
        <v>29702</v>
      </c>
      <c r="C8528" t="str">
        <f t="shared" si="133"/>
        <v>29702</v>
      </c>
      <c r="D8528" t="s">
        <v>362</v>
      </c>
      <c r="E8528" t="s">
        <v>4610</v>
      </c>
      <c r="F8528" t="s">
        <v>5857</v>
      </c>
      <c r="G8528" s="144">
        <v>182.06175866999999</v>
      </c>
      <c r="H8528" t="str">
        <f>IF(VLOOKUP(A8528,$J$4:$K$19,2)="Y",IF(G8528&lt;='State Zip Codes'!$P$4,'State Zip Codes'!$P$3,IF(G8528&lt;='State Zip Codes'!$Q$4,'State Zip Codes'!$Q$3,IF(G8528&lt;='State Zip Codes'!$R$4,'State Zip Codes'!$R$3,IF(G8528&lt;='State Zip Codes'!$S$4,'State Zip Codes'!$S$3,IF(G8528&lt;='State Zip Codes'!$T$4,'State Zip Codes'!$T$3,"OUT OF TERRITORY"))))),$U$3)</f>
        <v>Zone 5</v>
      </c>
    </row>
    <row r="8529" spans="1:8" x14ac:dyDescent="0.25">
      <c r="A8529" t="s">
        <v>376</v>
      </c>
      <c r="B8529">
        <v>29644</v>
      </c>
      <c r="C8529" t="str">
        <f t="shared" si="133"/>
        <v>29644</v>
      </c>
      <c r="D8529" t="s">
        <v>362</v>
      </c>
      <c r="E8529" t="s">
        <v>1083</v>
      </c>
      <c r="F8529" t="s">
        <v>5858</v>
      </c>
      <c r="G8529" s="144">
        <v>183.92587223999999</v>
      </c>
      <c r="H8529" t="str">
        <f>IF(VLOOKUP(A8529,$J$4:$K$19,2)="Y",IF(G8529&lt;='State Zip Codes'!$P$4,'State Zip Codes'!$P$3,IF(G8529&lt;='State Zip Codes'!$Q$4,'State Zip Codes'!$Q$3,IF(G8529&lt;='State Zip Codes'!$R$4,'State Zip Codes'!$R$3,IF(G8529&lt;='State Zip Codes'!$S$4,'State Zip Codes'!$S$3,IF(G8529&lt;='State Zip Codes'!$T$4,'State Zip Codes'!$T$3,"OUT OF TERRITORY"))))),$U$3)</f>
        <v>Zone 5</v>
      </c>
    </row>
    <row r="8530" spans="1:8" x14ac:dyDescent="0.25">
      <c r="A8530" t="s">
        <v>376</v>
      </c>
      <c r="B8530">
        <v>29306</v>
      </c>
      <c r="C8530" t="str">
        <f t="shared" si="133"/>
        <v>29306</v>
      </c>
      <c r="D8530" t="s">
        <v>362</v>
      </c>
      <c r="E8530" t="s">
        <v>5841</v>
      </c>
      <c r="F8530" t="s">
        <v>5841</v>
      </c>
      <c r="G8530" s="144">
        <v>185.16861462</v>
      </c>
      <c r="H8530" t="str">
        <f>IF(VLOOKUP(A8530,$J$4:$K$19,2)="Y",IF(G8530&lt;='State Zip Codes'!$P$4,'State Zip Codes'!$P$3,IF(G8530&lt;='State Zip Codes'!$Q$4,'State Zip Codes'!$Q$3,IF(G8530&lt;='State Zip Codes'!$R$4,'State Zip Codes'!$R$3,IF(G8530&lt;='State Zip Codes'!$S$4,'State Zip Codes'!$S$3,IF(G8530&lt;='State Zip Codes'!$T$4,'State Zip Codes'!$T$3,"OUT OF TERRITORY"))))),$U$3)</f>
        <v>Zone 5</v>
      </c>
    </row>
    <row r="8531" spans="1:8" x14ac:dyDescent="0.25">
      <c r="A8531" t="s">
        <v>376</v>
      </c>
      <c r="B8531">
        <v>29655</v>
      </c>
      <c r="C8531" t="str">
        <f t="shared" si="133"/>
        <v>29655</v>
      </c>
      <c r="D8531" t="s">
        <v>362</v>
      </c>
      <c r="E8531" t="s">
        <v>2544</v>
      </c>
      <c r="F8531" t="s">
        <v>5859</v>
      </c>
      <c r="G8531" s="144">
        <v>185.78998580999999</v>
      </c>
      <c r="H8531" t="str">
        <f>IF(VLOOKUP(A8531,$J$4:$K$19,2)="Y",IF(G8531&lt;='State Zip Codes'!$P$4,'State Zip Codes'!$P$3,IF(G8531&lt;='State Zip Codes'!$Q$4,'State Zip Codes'!$Q$3,IF(G8531&lt;='State Zip Codes'!$R$4,'State Zip Codes'!$R$3,IF(G8531&lt;='State Zip Codes'!$S$4,'State Zip Codes'!$S$3,IF(G8531&lt;='State Zip Codes'!$T$4,'State Zip Codes'!$T$3,"OUT OF TERRITORY"))))),$U$3)</f>
        <v>Zone 5</v>
      </c>
    </row>
    <row r="8532" spans="1:8" x14ac:dyDescent="0.25">
      <c r="A8532" t="s">
        <v>376</v>
      </c>
      <c r="B8532">
        <v>29369</v>
      </c>
      <c r="C8532" t="str">
        <f t="shared" si="133"/>
        <v>29369</v>
      </c>
      <c r="D8532" t="s">
        <v>362</v>
      </c>
      <c r="E8532" t="s">
        <v>5841</v>
      </c>
      <c r="F8532" t="s">
        <v>1219</v>
      </c>
      <c r="G8532" s="144">
        <v>186.41135699999998</v>
      </c>
      <c r="H8532" t="str">
        <f>IF(VLOOKUP(A8532,$J$4:$K$19,2)="Y",IF(G8532&lt;='State Zip Codes'!$P$4,'State Zip Codes'!$P$3,IF(G8532&lt;='State Zip Codes'!$Q$4,'State Zip Codes'!$Q$3,IF(G8532&lt;='State Zip Codes'!$R$4,'State Zip Codes'!$R$3,IF(G8532&lt;='State Zip Codes'!$S$4,'State Zip Codes'!$S$3,IF(G8532&lt;='State Zip Codes'!$T$4,'State Zip Codes'!$T$3,"OUT OF TERRITORY"))))),$U$3)</f>
        <v>Zone 5</v>
      </c>
    </row>
    <row r="8533" spans="1:8" x14ac:dyDescent="0.25">
      <c r="A8533" t="s">
        <v>376</v>
      </c>
      <c r="B8533">
        <v>29307</v>
      </c>
      <c r="C8533" t="str">
        <f t="shared" si="133"/>
        <v>29307</v>
      </c>
      <c r="D8533" t="s">
        <v>362</v>
      </c>
      <c r="E8533" t="s">
        <v>5841</v>
      </c>
      <c r="F8533" t="s">
        <v>5841</v>
      </c>
      <c r="G8533" s="144">
        <v>186.41135699999998</v>
      </c>
      <c r="H8533" t="str">
        <f>IF(VLOOKUP(A8533,$J$4:$K$19,2)="Y",IF(G8533&lt;='State Zip Codes'!$P$4,'State Zip Codes'!$P$3,IF(G8533&lt;='State Zip Codes'!$Q$4,'State Zip Codes'!$Q$3,IF(G8533&lt;='State Zip Codes'!$R$4,'State Zip Codes'!$R$3,IF(G8533&lt;='State Zip Codes'!$S$4,'State Zip Codes'!$S$3,IF(G8533&lt;='State Zip Codes'!$T$4,'State Zip Codes'!$T$3,"OUT OF TERRITORY"))))),$U$3)</f>
        <v>Zone 5</v>
      </c>
    </row>
    <row r="8534" spans="1:8" x14ac:dyDescent="0.25">
      <c r="A8534" t="s">
        <v>376</v>
      </c>
      <c r="B8534">
        <v>29627</v>
      </c>
      <c r="C8534" t="str">
        <f t="shared" si="133"/>
        <v>29627</v>
      </c>
      <c r="D8534" t="s">
        <v>362</v>
      </c>
      <c r="E8534" t="s">
        <v>2544</v>
      </c>
      <c r="F8534" t="s">
        <v>3171</v>
      </c>
      <c r="G8534" s="144">
        <v>186.41135699999998</v>
      </c>
      <c r="H8534" t="str">
        <f>IF(VLOOKUP(A8534,$J$4:$K$19,2)="Y",IF(G8534&lt;='State Zip Codes'!$P$4,'State Zip Codes'!$P$3,IF(G8534&lt;='State Zip Codes'!$Q$4,'State Zip Codes'!$Q$3,IF(G8534&lt;='State Zip Codes'!$R$4,'State Zip Codes'!$R$3,IF(G8534&lt;='State Zip Codes'!$S$4,'State Zip Codes'!$S$3,IF(G8534&lt;='State Zip Codes'!$T$4,'State Zip Codes'!$T$3,"OUT OF TERRITORY"))))),$U$3)</f>
        <v>Zone 5</v>
      </c>
    </row>
    <row r="8535" spans="1:8" x14ac:dyDescent="0.25">
      <c r="A8535" t="s">
        <v>376</v>
      </c>
      <c r="B8535">
        <v>29319</v>
      </c>
      <c r="C8535" t="str">
        <f t="shared" si="133"/>
        <v>29319</v>
      </c>
      <c r="D8535" t="s">
        <v>362</v>
      </c>
      <c r="E8535" t="s">
        <v>5841</v>
      </c>
      <c r="F8535" t="s">
        <v>5841</v>
      </c>
      <c r="G8535" s="144">
        <v>188.27547056999998</v>
      </c>
      <c r="H8535" t="str">
        <f>IF(VLOOKUP(A8535,$J$4:$K$19,2)="Y",IF(G8535&lt;='State Zip Codes'!$P$4,'State Zip Codes'!$P$3,IF(G8535&lt;='State Zip Codes'!$Q$4,'State Zip Codes'!$Q$3,IF(G8535&lt;='State Zip Codes'!$R$4,'State Zip Codes'!$R$3,IF(G8535&lt;='State Zip Codes'!$S$4,'State Zip Codes'!$S$3,IF(G8535&lt;='State Zip Codes'!$T$4,'State Zip Codes'!$T$3,"OUT OF TERRITORY"))))),$U$3)</f>
        <v>Zone 5</v>
      </c>
    </row>
    <row r="8536" spans="1:8" x14ac:dyDescent="0.25">
      <c r="A8536" t="s">
        <v>376</v>
      </c>
      <c r="B8536">
        <v>29680</v>
      </c>
      <c r="C8536" t="str">
        <f t="shared" si="133"/>
        <v>29680</v>
      </c>
      <c r="D8536" t="s">
        <v>362</v>
      </c>
      <c r="E8536" t="s">
        <v>1083</v>
      </c>
      <c r="F8536" t="s">
        <v>2973</v>
      </c>
      <c r="G8536" s="144">
        <v>188.89684176</v>
      </c>
      <c r="H8536" t="str">
        <f>IF(VLOOKUP(A8536,$J$4:$K$19,2)="Y",IF(G8536&lt;='State Zip Codes'!$P$4,'State Zip Codes'!$P$3,IF(G8536&lt;='State Zip Codes'!$Q$4,'State Zip Codes'!$Q$3,IF(G8536&lt;='State Zip Codes'!$R$4,'State Zip Codes'!$R$3,IF(G8536&lt;='State Zip Codes'!$S$4,'State Zip Codes'!$S$3,IF(G8536&lt;='State Zip Codes'!$T$4,'State Zip Codes'!$T$3,"OUT OF TERRITORY"))))),$U$3)</f>
        <v>Zone 5</v>
      </c>
    </row>
    <row r="8537" spans="1:8" x14ac:dyDescent="0.25">
      <c r="A8537" t="s">
        <v>376</v>
      </c>
      <c r="B8537">
        <v>29341</v>
      </c>
      <c r="C8537" t="str">
        <f t="shared" si="133"/>
        <v>29341</v>
      </c>
      <c r="D8537" t="s">
        <v>362</v>
      </c>
      <c r="E8537" t="s">
        <v>4610</v>
      </c>
      <c r="F8537" t="s">
        <v>5853</v>
      </c>
      <c r="G8537" s="144">
        <v>188.89684176</v>
      </c>
      <c r="H8537" t="str">
        <f>IF(VLOOKUP(A8537,$J$4:$K$19,2)="Y",IF(G8537&lt;='State Zip Codes'!$P$4,'State Zip Codes'!$P$3,IF(G8537&lt;='State Zip Codes'!$Q$4,'State Zip Codes'!$Q$3,IF(G8537&lt;='State Zip Codes'!$R$4,'State Zip Codes'!$R$3,IF(G8537&lt;='State Zip Codes'!$S$4,'State Zip Codes'!$S$3,IF(G8537&lt;='State Zip Codes'!$T$4,'State Zip Codes'!$T$3,"OUT OF TERRITORY"))))),$U$3)</f>
        <v>Zone 5</v>
      </c>
    </row>
    <row r="8538" spans="1:8" x14ac:dyDescent="0.25">
      <c r="A8538" t="s">
        <v>376</v>
      </c>
      <c r="B8538">
        <v>29681</v>
      </c>
      <c r="C8538" t="str">
        <f t="shared" si="133"/>
        <v>29681</v>
      </c>
      <c r="D8538" t="s">
        <v>362</v>
      </c>
      <c r="E8538" t="s">
        <v>1083</v>
      </c>
      <c r="F8538" t="s">
        <v>2973</v>
      </c>
      <c r="G8538" s="144">
        <v>189.51821294999999</v>
      </c>
      <c r="H8538" t="str">
        <f>IF(VLOOKUP(A8538,$J$4:$K$19,2)="Y",IF(G8538&lt;='State Zip Codes'!$P$4,'State Zip Codes'!$P$3,IF(G8538&lt;='State Zip Codes'!$Q$4,'State Zip Codes'!$Q$3,IF(G8538&lt;='State Zip Codes'!$R$4,'State Zip Codes'!$R$3,IF(G8538&lt;='State Zip Codes'!$S$4,'State Zip Codes'!$S$3,IF(G8538&lt;='State Zip Codes'!$T$4,'State Zip Codes'!$T$3,"OUT OF TERRITORY"))))),$U$3)</f>
        <v>Zone 5</v>
      </c>
    </row>
    <row r="8539" spans="1:8" x14ac:dyDescent="0.25">
      <c r="A8539" t="s">
        <v>376</v>
      </c>
      <c r="B8539">
        <v>29330</v>
      </c>
      <c r="C8539" t="str">
        <f t="shared" si="133"/>
        <v>29330</v>
      </c>
      <c r="D8539" t="s">
        <v>362</v>
      </c>
      <c r="E8539" t="s">
        <v>5841</v>
      </c>
      <c r="F8539" t="s">
        <v>5860</v>
      </c>
      <c r="G8539" s="144">
        <v>189.51821294999999</v>
      </c>
      <c r="H8539" t="str">
        <f>IF(VLOOKUP(A8539,$J$4:$K$19,2)="Y",IF(G8539&lt;='State Zip Codes'!$P$4,'State Zip Codes'!$P$3,IF(G8539&lt;='State Zip Codes'!$Q$4,'State Zip Codes'!$Q$3,IF(G8539&lt;='State Zip Codes'!$R$4,'State Zip Codes'!$R$3,IF(G8539&lt;='State Zip Codes'!$S$4,'State Zip Codes'!$S$3,IF(G8539&lt;='State Zip Codes'!$T$4,'State Zip Codes'!$T$3,"OUT OF TERRITORY"))))),$U$3)</f>
        <v>Zone 5</v>
      </c>
    </row>
    <row r="8540" spans="1:8" x14ac:dyDescent="0.25">
      <c r="A8540" t="s">
        <v>376</v>
      </c>
      <c r="B8540">
        <v>29301</v>
      </c>
      <c r="C8540" t="str">
        <f t="shared" si="133"/>
        <v>29301</v>
      </c>
      <c r="D8540" t="s">
        <v>362</v>
      </c>
      <c r="E8540" t="s">
        <v>5841</v>
      </c>
      <c r="F8540" t="s">
        <v>5841</v>
      </c>
      <c r="G8540" s="144">
        <v>190.13958413999998</v>
      </c>
      <c r="H8540" t="str">
        <f>IF(VLOOKUP(A8540,$J$4:$K$19,2)="Y",IF(G8540&lt;='State Zip Codes'!$P$4,'State Zip Codes'!$P$3,IF(G8540&lt;='State Zip Codes'!$Q$4,'State Zip Codes'!$Q$3,IF(G8540&lt;='State Zip Codes'!$R$4,'State Zip Codes'!$R$3,IF(G8540&lt;='State Zip Codes'!$S$4,'State Zip Codes'!$S$3,IF(G8540&lt;='State Zip Codes'!$T$4,'State Zip Codes'!$T$3,"OUT OF TERRITORY"))))),$U$3)</f>
        <v>Zone 5</v>
      </c>
    </row>
    <row r="8541" spans="1:8" x14ac:dyDescent="0.25">
      <c r="A8541" t="s">
        <v>376</v>
      </c>
      <c r="B8541">
        <v>29669</v>
      </c>
      <c r="C8541" t="str">
        <f t="shared" si="133"/>
        <v>29669</v>
      </c>
      <c r="D8541" t="s">
        <v>362</v>
      </c>
      <c r="E8541" t="s">
        <v>2544</v>
      </c>
      <c r="F8541" t="s">
        <v>5861</v>
      </c>
      <c r="G8541" s="144">
        <v>192.00369770999998</v>
      </c>
      <c r="H8541" t="str">
        <f>IF(VLOOKUP(A8541,$J$4:$K$19,2)="Y",IF(G8541&lt;='State Zip Codes'!$P$4,'State Zip Codes'!$P$3,IF(G8541&lt;='State Zip Codes'!$Q$4,'State Zip Codes'!$Q$3,IF(G8541&lt;='State Zip Codes'!$R$4,'State Zip Codes'!$R$3,IF(G8541&lt;='State Zip Codes'!$S$4,'State Zip Codes'!$S$3,IF(G8541&lt;='State Zip Codes'!$T$4,'State Zip Codes'!$T$3,"OUT OF TERRITORY"))))),$U$3)</f>
        <v>Zone 5</v>
      </c>
    </row>
    <row r="8542" spans="1:8" x14ac:dyDescent="0.25">
      <c r="A8542" t="s">
        <v>376</v>
      </c>
      <c r="B8542">
        <v>29624</v>
      </c>
      <c r="C8542" t="str">
        <f t="shared" si="133"/>
        <v>29624</v>
      </c>
      <c r="D8542" t="s">
        <v>362</v>
      </c>
      <c r="E8542" t="s">
        <v>2544</v>
      </c>
      <c r="F8542" t="s">
        <v>2544</v>
      </c>
      <c r="G8542" s="144">
        <v>192.00369770999998</v>
      </c>
      <c r="H8542" t="str">
        <f>IF(VLOOKUP(A8542,$J$4:$K$19,2)="Y",IF(G8542&lt;='State Zip Codes'!$P$4,'State Zip Codes'!$P$3,IF(G8542&lt;='State Zip Codes'!$Q$4,'State Zip Codes'!$Q$3,IF(G8542&lt;='State Zip Codes'!$R$4,'State Zip Codes'!$R$3,IF(G8542&lt;='State Zip Codes'!$S$4,'State Zip Codes'!$S$3,IF(G8542&lt;='State Zip Codes'!$T$4,'State Zip Codes'!$T$3,"OUT OF TERRITORY"))))),$U$3)</f>
        <v>Zone 5</v>
      </c>
    </row>
    <row r="8543" spans="1:8" x14ac:dyDescent="0.25">
      <c r="A8543" t="s">
        <v>376</v>
      </c>
      <c r="B8543">
        <v>29303</v>
      </c>
      <c r="C8543" t="str">
        <f t="shared" si="133"/>
        <v>29303</v>
      </c>
      <c r="D8543" t="s">
        <v>362</v>
      </c>
      <c r="E8543" t="s">
        <v>5841</v>
      </c>
      <c r="F8543" t="s">
        <v>5841</v>
      </c>
      <c r="G8543" s="144">
        <v>192.00369770999998</v>
      </c>
      <c r="H8543" t="str">
        <f>IF(VLOOKUP(A8543,$J$4:$K$19,2)="Y",IF(G8543&lt;='State Zip Codes'!$P$4,'State Zip Codes'!$P$3,IF(G8543&lt;='State Zip Codes'!$Q$4,'State Zip Codes'!$Q$3,IF(G8543&lt;='State Zip Codes'!$R$4,'State Zip Codes'!$R$3,IF(G8543&lt;='State Zip Codes'!$S$4,'State Zip Codes'!$S$3,IF(G8543&lt;='State Zip Codes'!$T$4,'State Zip Codes'!$T$3,"OUT OF TERRITORY"))))),$U$3)</f>
        <v>Zone 5</v>
      </c>
    </row>
    <row r="8544" spans="1:8" x14ac:dyDescent="0.25">
      <c r="A8544" t="s">
        <v>376</v>
      </c>
      <c r="B8544">
        <v>29334</v>
      </c>
      <c r="C8544" t="str">
        <f t="shared" ref="C8544:C8607" si="134">TRIM(CLEAN(B8544))</f>
        <v>29334</v>
      </c>
      <c r="D8544" t="s">
        <v>362</v>
      </c>
      <c r="E8544" t="s">
        <v>5841</v>
      </c>
      <c r="F8544" t="s">
        <v>5862</v>
      </c>
      <c r="G8544" s="144">
        <v>192.6250689</v>
      </c>
      <c r="H8544" t="str">
        <f>IF(VLOOKUP(A8544,$J$4:$K$19,2)="Y",IF(G8544&lt;='State Zip Codes'!$P$4,'State Zip Codes'!$P$3,IF(G8544&lt;='State Zip Codes'!$Q$4,'State Zip Codes'!$Q$3,IF(G8544&lt;='State Zip Codes'!$R$4,'State Zip Codes'!$R$3,IF(G8544&lt;='State Zip Codes'!$S$4,'State Zip Codes'!$S$3,IF(G8544&lt;='State Zip Codes'!$T$4,'State Zip Codes'!$T$3,"OUT OF TERRITORY"))))),$U$3)</f>
        <v>Zone 5</v>
      </c>
    </row>
    <row r="8545" spans="1:8" x14ac:dyDescent="0.25">
      <c r="A8545" t="s">
        <v>376</v>
      </c>
      <c r="B8545">
        <v>29662</v>
      </c>
      <c r="C8545" t="str">
        <f t="shared" si="134"/>
        <v>29662</v>
      </c>
      <c r="D8545" t="s">
        <v>362</v>
      </c>
      <c r="E8545" t="s">
        <v>1083</v>
      </c>
      <c r="F8545" t="s">
        <v>5863</v>
      </c>
      <c r="G8545" s="144">
        <v>193.24644008999999</v>
      </c>
      <c r="H8545" t="str">
        <f>IF(VLOOKUP(A8545,$J$4:$K$19,2)="Y",IF(G8545&lt;='State Zip Codes'!$P$4,'State Zip Codes'!$P$3,IF(G8545&lt;='State Zip Codes'!$Q$4,'State Zip Codes'!$Q$3,IF(G8545&lt;='State Zip Codes'!$R$4,'State Zip Codes'!$R$3,IF(G8545&lt;='State Zip Codes'!$S$4,'State Zip Codes'!$S$3,IF(G8545&lt;='State Zip Codes'!$T$4,'State Zip Codes'!$T$3,"OUT OF TERRITORY"))))),$U$3)</f>
        <v>Zone 5</v>
      </c>
    </row>
    <row r="8546" spans="1:8" x14ac:dyDescent="0.25">
      <c r="A8546" t="s">
        <v>376</v>
      </c>
      <c r="B8546">
        <v>29621</v>
      </c>
      <c r="C8546" t="str">
        <f t="shared" si="134"/>
        <v>29621</v>
      </c>
      <c r="D8546" t="s">
        <v>362</v>
      </c>
      <c r="E8546" t="s">
        <v>2544</v>
      </c>
      <c r="F8546" t="s">
        <v>2544</v>
      </c>
      <c r="G8546" s="144">
        <v>193.24644008999999</v>
      </c>
      <c r="H8546" t="str">
        <f>IF(VLOOKUP(A8546,$J$4:$K$19,2)="Y",IF(G8546&lt;='State Zip Codes'!$P$4,'State Zip Codes'!$P$3,IF(G8546&lt;='State Zip Codes'!$Q$4,'State Zip Codes'!$Q$3,IF(G8546&lt;='State Zip Codes'!$R$4,'State Zip Codes'!$R$3,IF(G8546&lt;='State Zip Codes'!$S$4,'State Zip Codes'!$S$3,IF(G8546&lt;='State Zip Codes'!$T$4,'State Zip Codes'!$T$3,"OUT OF TERRITORY"))))),$U$3)</f>
        <v>Zone 5</v>
      </c>
    </row>
    <row r="8547" spans="1:8" x14ac:dyDescent="0.25">
      <c r="A8547" t="s">
        <v>376</v>
      </c>
      <c r="B8547">
        <v>29684</v>
      </c>
      <c r="C8547" t="str">
        <f t="shared" si="134"/>
        <v>29684</v>
      </c>
      <c r="D8547" t="s">
        <v>362</v>
      </c>
      <c r="E8547" t="s">
        <v>2544</v>
      </c>
      <c r="F8547" t="s">
        <v>5864</v>
      </c>
      <c r="G8547" s="144">
        <v>194.48918246999997</v>
      </c>
      <c r="H8547" t="str">
        <f>IF(VLOOKUP(A8547,$J$4:$K$19,2)="Y",IF(G8547&lt;='State Zip Codes'!$P$4,'State Zip Codes'!$P$3,IF(G8547&lt;='State Zip Codes'!$Q$4,'State Zip Codes'!$Q$3,IF(G8547&lt;='State Zip Codes'!$R$4,'State Zip Codes'!$R$3,IF(G8547&lt;='State Zip Codes'!$S$4,'State Zip Codes'!$S$3,IF(G8547&lt;='State Zip Codes'!$T$4,'State Zip Codes'!$T$3,"OUT OF TERRITORY"))))),$U$3)</f>
        <v>Zone 5</v>
      </c>
    </row>
    <row r="8548" spans="1:8" x14ac:dyDescent="0.25">
      <c r="A8548" t="s">
        <v>376</v>
      </c>
      <c r="B8548">
        <v>29316</v>
      </c>
      <c r="C8548" t="str">
        <f t="shared" si="134"/>
        <v>29316</v>
      </c>
      <c r="D8548" t="s">
        <v>362</v>
      </c>
      <c r="E8548" t="s">
        <v>5841</v>
      </c>
      <c r="F8548" t="s">
        <v>5865</v>
      </c>
      <c r="G8548" s="144">
        <v>194.48918246999997</v>
      </c>
      <c r="H8548" t="str">
        <f>IF(VLOOKUP(A8548,$J$4:$K$19,2)="Y",IF(G8548&lt;='State Zip Codes'!$P$4,'State Zip Codes'!$P$3,IF(G8548&lt;='State Zip Codes'!$Q$4,'State Zip Codes'!$Q$3,IF(G8548&lt;='State Zip Codes'!$R$4,'State Zip Codes'!$R$3,IF(G8548&lt;='State Zip Codes'!$S$4,'State Zip Codes'!$S$3,IF(G8548&lt;='State Zip Codes'!$T$4,'State Zip Codes'!$T$3,"OUT OF TERRITORY"))))),$U$3)</f>
        <v>Zone 5</v>
      </c>
    </row>
    <row r="8549" spans="1:8" x14ac:dyDescent="0.25">
      <c r="A8549" t="s">
        <v>376</v>
      </c>
      <c r="B8549">
        <v>29607</v>
      </c>
      <c r="C8549" t="str">
        <f t="shared" si="134"/>
        <v>29607</v>
      </c>
      <c r="D8549" t="s">
        <v>362</v>
      </c>
      <c r="E8549" t="s">
        <v>1083</v>
      </c>
      <c r="F8549" t="s">
        <v>1083</v>
      </c>
      <c r="G8549" s="144">
        <v>195.11055365999999</v>
      </c>
      <c r="H8549" t="str">
        <f>IF(VLOOKUP(A8549,$J$4:$K$19,2)="Y",IF(G8549&lt;='State Zip Codes'!$P$4,'State Zip Codes'!$P$3,IF(G8549&lt;='State Zip Codes'!$Q$4,'State Zip Codes'!$Q$3,IF(G8549&lt;='State Zip Codes'!$R$4,'State Zip Codes'!$R$3,IF(G8549&lt;='State Zip Codes'!$S$4,'State Zip Codes'!$S$3,IF(G8549&lt;='State Zip Codes'!$T$4,'State Zip Codes'!$T$3,"OUT OF TERRITORY"))))),$U$3)</f>
        <v>Zone 5</v>
      </c>
    </row>
    <row r="8550" spans="1:8" x14ac:dyDescent="0.25">
      <c r="A8550" t="s">
        <v>376</v>
      </c>
      <c r="B8550">
        <v>29385</v>
      </c>
      <c r="C8550" t="str">
        <f t="shared" si="134"/>
        <v>29385</v>
      </c>
      <c r="D8550" t="s">
        <v>362</v>
      </c>
      <c r="E8550" t="s">
        <v>5841</v>
      </c>
      <c r="F8550" t="s">
        <v>5866</v>
      </c>
      <c r="G8550" s="144">
        <v>195.11055365999999</v>
      </c>
      <c r="H8550" t="str">
        <f>IF(VLOOKUP(A8550,$J$4:$K$19,2)="Y",IF(G8550&lt;='State Zip Codes'!$P$4,'State Zip Codes'!$P$3,IF(G8550&lt;='State Zip Codes'!$Q$4,'State Zip Codes'!$Q$3,IF(G8550&lt;='State Zip Codes'!$R$4,'State Zip Codes'!$R$3,IF(G8550&lt;='State Zip Codes'!$S$4,'State Zip Codes'!$S$3,IF(G8550&lt;='State Zip Codes'!$T$4,'State Zip Codes'!$T$3,"OUT OF TERRITORY"))))),$U$3)</f>
        <v>Zone 5</v>
      </c>
    </row>
    <row r="8551" spans="1:8" x14ac:dyDescent="0.25">
      <c r="A8551" t="s">
        <v>376</v>
      </c>
      <c r="B8551">
        <v>29605</v>
      </c>
      <c r="C8551" t="str">
        <f t="shared" si="134"/>
        <v>29605</v>
      </c>
      <c r="D8551" t="s">
        <v>362</v>
      </c>
      <c r="E8551" t="s">
        <v>1083</v>
      </c>
      <c r="F8551" t="s">
        <v>1083</v>
      </c>
      <c r="G8551" s="144">
        <v>196.35329603999998</v>
      </c>
      <c r="H8551" t="str">
        <f>IF(VLOOKUP(A8551,$J$4:$K$19,2)="Y",IF(G8551&lt;='State Zip Codes'!$P$4,'State Zip Codes'!$P$3,IF(G8551&lt;='State Zip Codes'!$Q$4,'State Zip Codes'!$Q$3,IF(G8551&lt;='State Zip Codes'!$R$4,'State Zip Codes'!$R$3,IF(G8551&lt;='State Zip Codes'!$S$4,'State Zip Codes'!$S$3,IF(G8551&lt;='State Zip Codes'!$T$4,'State Zip Codes'!$T$3,"OUT OF TERRITORY"))))),$U$3)</f>
        <v>Zone 5</v>
      </c>
    </row>
    <row r="8552" spans="1:8" x14ac:dyDescent="0.25">
      <c r="A8552" t="s">
        <v>376</v>
      </c>
      <c r="B8552">
        <v>29323</v>
      </c>
      <c r="C8552" t="str">
        <f t="shared" si="134"/>
        <v>29323</v>
      </c>
      <c r="D8552" t="s">
        <v>362</v>
      </c>
      <c r="E8552" t="s">
        <v>5841</v>
      </c>
      <c r="F8552" t="s">
        <v>5867</v>
      </c>
      <c r="G8552" s="144">
        <v>196.35329603999998</v>
      </c>
      <c r="H8552" t="str">
        <f>IF(VLOOKUP(A8552,$J$4:$K$19,2)="Y",IF(G8552&lt;='State Zip Codes'!$P$4,'State Zip Codes'!$P$3,IF(G8552&lt;='State Zip Codes'!$Q$4,'State Zip Codes'!$Q$3,IF(G8552&lt;='State Zip Codes'!$R$4,'State Zip Codes'!$R$3,IF(G8552&lt;='State Zip Codes'!$S$4,'State Zip Codes'!$S$3,IF(G8552&lt;='State Zip Codes'!$T$4,'State Zip Codes'!$T$3,"OUT OF TERRITORY"))))),$U$3)</f>
        <v>Zone 5</v>
      </c>
    </row>
    <row r="8553" spans="1:8" x14ac:dyDescent="0.25">
      <c r="A8553" t="s">
        <v>376</v>
      </c>
      <c r="B8553">
        <v>29615</v>
      </c>
      <c r="C8553" t="str">
        <f t="shared" si="134"/>
        <v>29615</v>
      </c>
      <c r="D8553" t="s">
        <v>362</v>
      </c>
      <c r="E8553" t="s">
        <v>1083</v>
      </c>
      <c r="F8553" t="s">
        <v>1083</v>
      </c>
      <c r="G8553" s="144">
        <v>196.97466722999999</v>
      </c>
      <c r="H8553" t="str">
        <f>IF(VLOOKUP(A8553,$J$4:$K$19,2)="Y",IF(G8553&lt;='State Zip Codes'!$P$4,'State Zip Codes'!$P$3,IF(G8553&lt;='State Zip Codes'!$Q$4,'State Zip Codes'!$Q$3,IF(G8553&lt;='State Zip Codes'!$R$4,'State Zip Codes'!$R$3,IF(G8553&lt;='State Zip Codes'!$S$4,'State Zip Codes'!$S$3,IF(G8553&lt;='State Zip Codes'!$T$4,'State Zip Codes'!$T$3,"OUT OF TERRITORY"))))),$U$3)</f>
        <v>Zone 5</v>
      </c>
    </row>
    <row r="8554" spans="1:8" x14ac:dyDescent="0.25">
      <c r="A8554" t="s">
        <v>376</v>
      </c>
      <c r="B8554">
        <v>29697</v>
      </c>
      <c r="C8554" t="str">
        <f t="shared" si="134"/>
        <v>29697</v>
      </c>
      <c r="D8554" t="s">
        <v>362</v>
      </c>
      <c r="E8554" t="s">
        <v>2544</v>
      </c>
      <c r="F8554" t="s">
        <v>4304</v>
      </c>
      <c r="G8554" s="144">
        <v>196.97466722999999</v>
      </c>
      <c r="H8554" t="str">
        <f>IF(VLOOKUP(A8554,$J$4:$K$19,2)="Y",IF(G8554&lt;='State Zip Codes'!$P$4,'State Zip Codes'!$P$3,IF(G8554&lt;='State Zip Codes'!$Q$4,'State Zip Codes'!$Q$3,IF(G8554&lt;='State Zip Codes'!$R$4,'State Zip Codes'!$R$3,IF(G8554&lt;='State Zip Codes'!$S$4,'State Zip Codes'!$S$3,IF(G8554&lt;='State Zip Codes'!$T$4,'State Zip Codes'!$T$3,"OUT OF TERRITORY"))))),$U$3)</f>
        <v>Zone 5</v>
      </c>
    </row>
    <row r="8555" spans="1:8" x14ac:dyDescent="0.25">
      <c r="A8555" t="s">
        <v>376</v>
      </c>
      <c r="B8555">
        <v>29673</v>
      </c>
      <c r="C8555" t="str">
        <f t="shared" si="134"/>
        <v>29673</v>
      </c>
      <c r="D8555" t="s">
        <v>362</v>
      </c>
      <c r="E8555" t="s">
        <v>1083</v>
      </c>
      <c r="F8555" t="s">
        <v>4991</v>
      </c>
      <c r="G8555" s="144">
        <v>197.59603841999999</v>
      </c>
      <c r="H8555" t="str">
        <f>IF(VLOOKUP(A8555,$J$4:$K$19,2)="Y",IF(G8555&lt;='State Zip Codes'!$P$4,'State Zip Codes'!$P$3,IF(G8555&lt;='State Zip Codes'!$Q$4,'State Zip Codes'!$Q$3,IF(G8555&lt;='State Zip Codes'!$R$4,'State Zip Codes'!$R$3,IF(G8555&lt;='State Zip Codes'!$S$4,'State Zip Codes'!$S$3,IF(G8555&lt;='State Zip Codes'!$T$4,'State Zip Codes'!$T$3,"OUT OF TERRITORY"))))),$U$3)</f>
        <v>Zone 5</v>
      </c>
    </row>
    <row r="8556" spans="1:8" x14ac:dyDescent="0.25">
      <c r="A8556" t="s">
        <v>376</v>
      </c>
      <c r="B8556">
        <v>29650</v>
      </c>
      <c r="C8556" t="str">
        <f t="shared" si="134"/>
        <v>29650</v>
      </c>
      <c r="D8556" t="s">
        <v>362</v>
      </c>
      <c r="E8556" t="s">
        <v>1083</v>
      </c>
      <c r="F8556" t="s">
        <v>5868</v>
      </c>
      <c r="G8556" s="144">
        <v>197.59603841999999</v>
      </c>
      <c r="H8556" t="str">
        <f>IF(VLOOKUP(A8556,$J$4:$K$19,2)="Y",IF(G8556&lt;='State Zip Codes'!$P$4,'State Zip Codes'!$P$3,IF(G8556&lt;='State Zip Codes'!$Q$4,'State Zip Codes'!$Q$3,IF(G8556&lt;='State Zip Codes'!$R$4,'State Zip Codes'!$R$3,IF(G8556&lt;='State Zip Codes'!$S$4,'State Zip Codes'!$S$3,IF(G8556&lt;='State Zip Codes'!$T$4,'State Zip Codes'!$T$3,"OUT OF TERRITORY"))))),$U$3)</f>
        <v>Zone 5</v>
      </c>
    </row>
    <row r="8557" spans="1:8" x14ac:dyDescent="0.25">
      <c r="A8557" t="s">
        <v>376</v>
      </c>
      <c r="B8557">
        <v>29365</v>
      </c>
      <c r="C8557" t="str">
        <f t="shared" si="134"/>
        <v>29365</v>
      </c>
      <c r="D8557" t="s">
        <v>362</v>
      </c>
      <c r="E8557" t="s">
        <v>5841</v>
      </c>
      <c r="F8557" t="s">
        <v>5869</v>
      </c>
      <c r="G8557" s="144">
        <v>198.21740960999998</v>
      </c>
      <c r="H8557" t="str">
        <f>IF(VLOOKUP(A8557,$J$4:$K$19,2)="Y",IF(G8557&lt;='State Zip Codes'!$P$4,'State Zip Codes'!$P$3,IF(G8557&lt;='State Zip Codes'!$Q$4,'State Zip Codes'!$Q$3,IF(G8557&lt;='State Zip Codes'!$R$4,'State Zip Codes'!$R$3,IF(G8557&lt;='State Zip Codes'!$S$4,'State Zip Codes'!$S$3,IF(G8557&lt;='State Zip Codes'!$T$4,'State Zip Codes'!$T$3,"OUT OF TERRITORY"))))),$U$3)</f>
        <v>Zone 5</v>
      </c>
    </row>
    <row r="8558" spans="1:8" x14ac:dyDescent="0.25">
      <c r="A8558" t="s">
        <v>376</v>
      </c>
      <c r="B8558">
        <v>29626</v>
      </c>
      <c r="C8558" t="str">
        <f t="shared" si="134"/>
        <v>29626</v>
      </c>
      <c r="D8558" t="s">
        <v>362</v>
      </c>
      <c r="E8558" t="s">
        <v>2544</v>
      </c>
      <c r="F8558" t="s">
        <v>2544</v>
      </c>
      <c r="G8558" s="144">
        <v>198.21740960999998</v>
      </c>
      <c r="H8558" t="str">
        <f>IF(VLOOKUP(A8558,$J$4:$K$19,2)="Y",IF(G8558&lt;='State Zip Codes'!$P$4,'State Zip Codes'!$P$3,IF(G8558&lt;='State Zip Codes'!$Q$4,'State Zip Codes'!$Q$3,IF(G8558&lt;='State Zip Codes'!$R$4,'State Zip Codes'!$R$3,IF(G8558&lt;='State Zip Codes'!$S$4,'State Zip Codes'!$S$3,IF(G8558&lt;='State Zip Codes'!$T$4,'State Zip Codes'!$T$3,"OUT OF TERRITORY"))))),$U$3)</f>
        <v>Zone 5</v>
      </c>
    </row>
    <row r="8559" spans="1:8" x14ac:dyDescent="0.25">
      <c r="A8559" t="s">
        <v>376</v>
      </c>
      <c r="B8559">
        <v>29651</v>
      </c>
      <c r="C8559" t="str">
        <f t="shared" si="134"/>
        <v>29651</v>
      </c>
      <c r="D8559" t="s">
        <v>362</v>
      </c>
      <c r="E8559" t="s">
        <v>1083</v>
      </c>
      <c r="F8559" t="s">
        <v>5868</v>
      </c>
      <c r="G8559" s="144">
        <v>198.83878079999999</v>
      </c>
      <c r="H8559" t="str">
        <f>IF(VLOOKUP(A8559,$J$4:$K$19,2)="Y",IF(G8559&lt;='State Zip Codes'!$P$4,'State Zip Codes'!$P$3,IF(G8559&lt;='State Zip Codes'!$Q$4,'State Zip Codes'!$Q$3,IF(G8559&lt;='State Zip Codes'!$R$4,'State Zip Codes'!$R$3,IF(G8559&lt;='State Zip Codes'!$S$4,'State Zip Codes'!$S$3,IF(G8559&lt;='State Zip Codes'!$T$4,'State Zip Codes'!$T$3,"OUT OF TERRITORY"))))),$U$3)</f>
        <v>Zone 5</v>
      </c>
    </row>
    <row r="8560" spans="1:8" x14ac:dyDescent="0.25">
      <c r="A8560" t="s">
        <v>376</v>
      </c>
      <c r="B8560">
        <v>29349</v>
      </c>
      <c r="C8560" t="str">
        <f t="shared" si="134"/>
        <v>29349</v>
      </c>
      <c r="D8560" t="s">
        <v>362</v>
      </c>
      <c r="E8560" t="s">
        <v>5841</v>
      </c>
      <c r="F8560" t="s">
        <v>5870</v>
      </c>
      <c r="G8560" s="144">
        <v>200.70289437</v>
      </c>
      <c r="H8560" t="str">
        <f>IF(VLOOKUP(A8560,$J$4:$K$19,2)="Y",IF(G8560&lt;='State Zip Codes'!$P$4,'State Zip Codes'!$P$3,IF(G8560&lt;='State Zip Codes'!$Q$4,'State Zip Codes'!$Q$3,IF(G8560&lt;='State Zip Codes'!$R$4,'State Zip Codes'!$R$3,IF(G8560&lt;='State Zip Codes'!$S$4,'State Zip Codes'!$S$3,IF(G8560&lt;='State Zip Codes'!$T$4,'State Zip Codes'!$T$3,"OUT OF TERRITORY"))))),$U$3)</f>
        <v>Zone 5</v>
      </c>
    </row>
    <row r="8561" spans="1:8" x14ac:dyDescent="0.25">
      <c r="A8561" t="s">
        <v>376</v>
      </c>
      <c r="B8561">
        <v>29601</v>
      </c>
      <c r="C8561" t="str">
        <f t="shared" si="134"/>
        <v>29601</v>
      </c>
      <c r="D8561" t="s">
        <v>362</v>
      </c>
      <c r="E8561" t="s">
        <v>1083</v>
      </c>
      <c r="F8561" t="s">
        <v>1083</v>
      </c>
      <c r="G8561" s="144">
        <v>200.70289437</v>
      </c>
      <c r="H8561" t="str">
        <f>IF(VLOOKUP(A8561,$J$4:$K$19,2)="Y",IF(G8561&lt;='State Zip Codes'!$P$4,'State Zip Codes'!$P$3,IF(G8561&lt;='State Zip Codes'!$Q$4,'State Zip Codes'!$Q$3,IF(G8561&lt;='State Zip Codes'!$R$4,'State Zip Codes'!$R$3,IF(G8561&lt;='State Zip Codes'!$S$4,'State Zip Codes'!$S$3,IF(G8561&lt;='State Zip Codes'!$T$4,'State Zip Codes'!$T$3,"OUT OF TERRITORY"))))),$U$3)</f>
        <v>Zone 5</v>
      </c>
    </row>
    <row r="8562" spans="1:8" x14ac:dyDescent="0.25">
      <c r="A8562" t="s">
        <v>376</v>
      </c>
      <c r="B8562">
        <v>29614</v>
      </c>
      <c r="C8562" t="str">
        <f t="shared" si="134"/>
        <v>29614</v>
      </c>
      <c r="D8562" t="s">
        <v>362</v>
      </c>
      <c r="E8562" t="s">
        <v>1083</v>
      </c>
      <c r="F8562" t="s">
        <v>1083</v>
      </c>
      <c r="G8562" s="144">
        <v>200.70289437</v>
      </c>
      <c r="H8562" t="str">
        <f>IF(VLOOKUP(A8562,$J$4:$K$19,2)="Y",IF(G8562&lt;='State Zip Codes'!$P$4,'State Zip Codes'!$P$3,IF(G8562&lt;='State Zip Codes'!$Q$4,'State Zip Codes'!$Q$3,IF(G8562&lt;='State Zip Codes'!$R$4,'State Zip Codes'!$R$3,IF(G8562&lt;='State Zip Codes'!$S$4,'State Zip Codes'!$S$3,IF(G8562&lt;='State Zip Codes'!$T$4,'State Zip Codes'!$T$3,"OUT OF TERRITORY"))))),$U$3)</f>
        <v>Zone 5</v>
      </c>
    </row>
    <row r="8563" spans="1:8" x14ac:dyDescent="0.25">
      <c r="A8563" t="s">
        <v>376</v>
      </c>
      <c r="B8563">
        <v>29611</v>
      </c>
      <c r="C8563" t="str">
        <f t="shared" si="134"/>
        <v>29611</v>
      </c>
      <c r="D8563" t="s">
        <v>362</v>
      </c>
      <c r="E8563" t="s">
        <v>1083</v>
      </c>
      <c r="F8563" t="s">
        <v>1083</v>
      </c>
      <c r="G8563" s="144">
        <v>201.94563674999998</v>
      </c>
      <c r="H8563" t="str">
        <f>IF(VLOOKUP(A8563,$J$4:$K$19,2)="Y",IF(G8563&lt;='State Zip Codes'!$P$4,'State Zip Codes'!$P$3,IF(G8563&lt;='State Zip Codes'!$Q$4,'State Zip Codes'!$Q$3,IF(G8563&lt;='State Zip Codes'!$R$4,'State Zip Codes'!$R$3,IF(G8563&lt;='State Zip Codes'!$S$4,'State Zip Codes'!$S$3,IF(G8563&lt;='State Zip Codes'!$T$4,'State Zip Codes'!$T$3,"OUT OF TERRITORY"))))),$U$3)</f>
        <v>Zone 5</v>
      </c>
    </row>
    <row r="8564" spans="1:8" x14ac:dyDescent="0.25">
      <c r="A8564" t="s">
        <v>376</v>
      </c>
      <c r="B8564">
        <v>29609</v>
      </c>
      <c r="C8564" t="str">
        <f t="shared" si="134"/>
        <v>29609</v>
      </c>
      <c r="D8564" t="s">
        <v>362</v>
      </c>
      <c r="E8564" t="s">
        <v>1083</v>
      </c>
      <c r="F8564" t="s">
        <v>1083</v>
      </c>
      <c r="G8564" s="144">
        <v>203.18837912999999</v>
      </c>
      <c r="H8564" t="str">
        <f>IF(VLOOKUP(A8564,$J$4:$K$19,2)="Y",IF(G8564&lt;='State Zip Codes'!$P$4,'State Zip Codes'!$P$3,IF(G8564&lt;='State Zip Codes'!$Q$4,'State Zip Codes'!$Q$3,IF(G8564&lt;='State Zip Codes'!$R$4,'State Zip Codes'!$R$3,IF(G8564&lt;='State Zip Codes'!$S$4,'State Zip Codes'!$S$3,IF(G8564&lt;='State Zip Codes'!$T$4,'State Zip Codes'!$T$3,"OUT OF TERRITORY"))))),$U$3)</f>
        <v>Zone 5</v>
      </c>
    </row>
    <row r="8565" spans="1:8" x14ac:dyDescent="0.25">
      <c r="A8565" t="s">
        <v>376</v>
      </c>
      <c r="B8565">
        <v>29322</v>
      </c>
      <c r="C8565" t="str">
        <f t="shared" si="134"/>
        <v>29322</v>
      </c>
      <c r="D8565" t="s">
        <v>362</v>
      </c>
      <c r="E8565" t="s">
        <v>5841</v>
      </c>
      <c r="F8565" t="s">
        <v>5871</v>
      </c>
      <c r="G8565" s="144">
        <v>203.18837912999999</v>
      </c>
      <c r="H8565" t="str">
        <f>IF(VLOOKUP(A8565,$J$4:$K$19,2)="Y",IF(G8565&lt;='State Zip Codes'!$P$4,'State Zip Codes'!$P$3,IF(G8565&lt;='State Zip Codes'!$Q$4,'State Zip Codes'!$Q$3,IF(G8565&lt;='State Zip Codes'!$R$4,'State Zip Codes'!$R$3,IF(G8565&lt;='State Zip Codes'!$S$4,'State Zip Codes'!$S$3,IF(G8565&lt;='State Zip Codes'!$T$4,'State Zip Codes'!$T$3,"OUT OF TERRITORY"))))),$U$3)</f>
        <v>Zone 5</v>
      </c>
    </row>
    <row r="8566" spans="1:8" x14ac:dyDescent="0.25">
      <c r="A8566" t="s">
        <v>376</v>
      </c>
      <c r="B8566">
        <v>29625</v>
      </c>
      <c r="C8566" t="str">
        <f t="shared" si="134"/>
        <v>29625</v>
      </c>
      <c r="D8566" t="s">
        <v>362</v>
      </c>
      <c r="E8566" t="s">
        <v>2544</v>
      </c>
      <c r="F8566" t="s">
        <v>2544</v>
      </c>
      <c r="G8566" s="144">
        <v>203.18837912999999</v>
      </c>
      <c r="H8566" t="str">
        <f>IF(VLOOKUP(A8566,$J$4:$K$19,2)="Y",IF(G8566&lt;='State Zip Codes'!$P$4,'State Zip Codes'!$P$3,IF(G8566&lt;='State Zip Codes'!$Q$4,'State Zip Codes'!$Q$3,IF(G8566&lt;='State Zip Codes'!$R$4,'State Zip Codes'!$R$3,IF(G8566&lt;='State Zip Codes'!$S$4,'State Zip Codes'!$S$3,IF(G8566&lt;='State Zip Codes'!$T$4,'State Zip Codes'!$T$3,"OUT OF TERRITORY"))))),$U$3)</f>
        <v>Zone 5</v>
      </c>
    </row>
    <row r="8567" spans="1:8" x14ac:dyDescent="0.25">
      <c r="A8567" t="s">
        <v>376</v>
      </c>
      <c r="B8567">
        <v>29642</v>
      </c>
      <c r="C8567" t="str">
        <f t="shared" si="134"/>
        <v>29642</v>
      </c>
      <c r="D8567" t="s">
        <v>362</v>
      </c>
      <c r="E8567" t="s">
        <v>5872</v>
      </c>
      <c r="F8567" t="s">
        <v>5873</v>
      </c>
      <c r="G8567" s="144">
        <v>203.80975031999998</v>
      </c>
      <c r="H8567" t="str">
        <f>IF(VLOOKUP(A8567,$J$4:$K$19,2)="Y",IF(G8567&lt;='State Zip Codes'!$P$4,'State Zip Codes'!$P$3,IF(G8567&lt;='State Zip Codes'!$Q$4,'State Zip Codes'!$Q$3,IF(G8567&lt;='State Zip Codes'!$R$4,'State Zip Codes'!$R$3,IF(G8567&lt;='State Zip Codes'!$S$4,'State Zip Codes'!$S$3,IF(G8567&lt;='State Zip Codes'!$T$4,'State Zip Codes'!$T$3,"OUT OF TERRITORY"))))),$U$3)</f>
        <v>Zone 5</v>
      </c>
    </row>
    <row r="8568" spans="1:8" x14ac:dyDescent="0.25">
      <c r="A8568" t="s">
        <v>376</v>
      </c>
      <c r="B8568">
        <v>29687</v>
      </c>
      <c r="C8568" t="str">
        <f t="shared" si="134"/>
        <v>29687</v>
      </c>
      <c r="D8568" t="s">
        <v>362</v>
      </c>
      <c r="E8568" t="s">
        <v>1083</v>
      </c>
      <c r="F8568" t="s">
        <v>5874</v>
      </c>
      <c r="G8568" s="144">
        <v>204.43112151</v>
      </c>
      <c r="H8568" t="str">
        <f>IF(VLOOKUP(A8568,$J$4:$K$19,2)="Y",IF(G8568&lt;='State Zip Codes'!$P$4,'State Zip Codes'!$P$3,IF(G8568&lt;='State Zip Codes'!$Q$4,'State Zip Codes'!$Q$3,IF(G8568&lt;='State Zip Codes'!$R$4,'State Zip Codes'!$R$3,IF(G8568&lt;='State Zip Codes'!$S$4,'State Zip Codes'!$S$3,IF(G8568&lt;='State Zip Codes'!$T$4,'State Zip Codes'!$T$3,"OUT OF TERRITORY"))))),$U$3)</f>
        <v>Zone 5</v>
      </c>
    </row>
    <row r="8569" spans="1:8" x14ac:dyDescent="0.25">
      <c r="A8569" t="s">
        <v>376</v>
      </c>
      <c r="B8569">
        <v>29670</v>
      </c>
      <c r="C8569" t="str">
        <f t="shared" si="134"/>
        <v>29670</v>
      </c>
      <c r="D8569" t="s">
        <v>362</v>
      </c>
      <c r="E8569" t="s">
        <v>2544</v>
      </c>
      <c r="F8569" t="s">
        <v>2534</v>
      </c>
      <c r="G8569" s="144">
        <v>204.43112151</v>
      </c>
      <c r="H8569" t="str">
        <f>IF(VLOOKUP(A8569,$J$4:$K$19,2)="Y",IF(G8569&lt;='State Zip Codes'!$P$4,'State Zip Codes'!$P$3,IF(G8569&lt;='State Zip Codes'!$Q$4,'State Zip Codes'!$Q$3,IF(G8569&lt;='State Zip Codes'!$R$4,'State Zip Codes'!$R$3,IF(G8569&lt;='State Zip Codes'!$S$4,'State Zip Codes'!$S$3,IF(G8569&lt;='State Zip Codes'!$T$4,'State Zip Codes'!$T$3,"OUT OF TERRITORY"))))),$U$3)</f>
        <v>Zone 5</v>
      </c>
    </row>
    <row r="8570" spans="1:8" x14ac:dyDescent="0.25">
      <c r="A8570" t="s">
        <v>376</v>
      </c>
      <c r="B8570">
        <v>29613</v>
      </c>
      <c r="C8570" t="str">
        <f t="shared" si="134"/>
        <v>29613</v>
      </c>
      <c r="D8570" t="s">
        <v>362</v>
      </c>
      <c r="E8570" t="s">
        <v>1083</v>
      </c>
      <c r="F8570" t="s">
        <v>1083</v>
      </c>
      <c r="G8570" s="144">
        <v>205.67386388999998</v>
      </c>
      <c r="H8570" t="str">
        <f>IF(VLOOKUP(A8570,$J$4:$K$19,2)="Y",IF(G8570&lt;='State Zip Codes'!$P$4,'State Zip Codes'!$P$3,IF(G8570&lt;='State Zip Codes'!$Q$4,'State Zip Codes'!$Q$3,IF(G8570&lt;='State Zip Codes'!$R$4,'State Zip Codes'!$R$3,IF(G8570&lt;='State Zip Codes'!$S$4,'State Zip Codes'!$S$3,IF(G8570&lt;='State Zip Codes'!$T$4,'State Zip Codes'!$T$3,"OUT OF TERRITORY"))))),$U$3)</f>
        <v>Zone 5</v>
      </c>
    </row>
    <row r="8571" spans="1:8" x14ac:dyDescent="0.25">
      <c r="A8571" t="s">
        <v>376</v>
      </c>
      <c r="B8571">
        <v>29617</v>
      </c>
      <c r="C8571" t="str">
        <f t="shared" si="134"/>
        <v>29617</v>
      </c>
      <c r="D8571" t="s">
        <v>362</v>
      </c>
      <c r="E8571" t="s">
        <v>1083</v>
      </c>
      <c r="F8571" t="s">
        <v>1083</v>
      </c>
      <c r="G8571" s="144">
        <v>205.67386388999998</v>
      </c>
      <c r="H8571" t="str">
        <f>IF(VLOOKUP(A8571,$J$4:$K$19,2)="Y",IF(G8571&lt;='State Zip Codes'!$P$4,'State Zip Codes'!$P$3,IF(G8571&lt;='State Zip Codes'!$Q$4,'State Zip Codes'!$Q$3,IF(G8571&lt;='State Zip Codes'!$R$4,'State Zip Codes'!$R$3,IF(G8571&lt;='State Zip Codes'!$S$4,'State Zip Codes'!$S$3,IF(G8571&lt;='State Zip Codes'!$T$4,'State Zip Codes'!$T$3,"OUT OF TERRITORY"))))),$U$3)</f>
        <v>Zone 5</v>
      </c>
    </row>
    <row r="8572" spans="1:8" x14ac:dyDescent="0.25">
      <c r="A8572" t="s">
        <v>376</v>
      </c>
      <c r="B8572">
        <v>29689</v>
      </c>
      <c r="C8572" t="str">
        <f t="shared" si="134"/>
        <v>29689</v>
      </c>
      <c r="D8572" t="s">
        <v>362</v>
      </c>
      <c r="E8572" t="s">
        <v>2544</v>
      </c>
      <c r="F8572" t="s">
        <v>5875</v>
      </c>
      <c r="G8572" s="144">
        <v>206.29523508</v>
      </c>
      <c r="H8572" t="str">
        <f>IF(VLOOKUP(A8572,$J$4:$K$19,2)="Y",IF(G8572&lt;='State Zip Codes'!$P$4,'State Zip Codes'!$P$3,IF(G8572&lt;='State Zip Codes'!$Q$4,'State Zip Codes'!$Q$3,IF(G8572&lt;='State Zip Codes'!$R$4,'State Zip Codes'!$R$3,IF(G8572&lt;='State Zip Codes'!$S$4,'State Zip Codes'!$S$3,IF(G8572&lt;='State Zip Codes'!$T$4,'State Zip Codes'!$T$3,"OUT OF TERRITORY"))))),$U$3)</f>
        <v>Zone 5</v>
      </c>
    </row>
    <row r="8573" spans="1:8" x14ac:dyDescent="0.25">
      <c r="A8573" t="s">
        <v>376</v>
      </c>
      <c r="B8573">
        <v>29657</v>
      </c>
      <c r="C8573" t="str">
        <f t="shared" si="134"/>
        <v>29657</v>
      </c>
      <c r="D8573" t="s">
        <v>362</v>
      </c>
      <c r="E8573" t="s">
        <v>5872</v>
      </c>
      <c r="F8573" t="s">
        <v>1107</v>
      </c>
      <c r="G8573" s="144">
        <v>208.78071983999999</v>
      </c>
      <c r="H8573" t="str">
        <f>IF(VLOOKUP(A8573,$J$4:$K$19,2)="Y",IF(G8573&lt;='State Zip Codes'!$P$4,'State Zip Codes'!$P$3,IF(G8573&lt;='State Zip Codes'!$Q$4,'State Zip Codes'!$Q$3,IF(G8573&lt;='State Zip Codes'!$R$4,'State Zip Codes'!$R$3,IF(G8573&lt;='State Zip Codes'!$S$4,'State Zip Codes'!$S$3,IF(G8573&lt;='State Zip Codes'!$T$4,'State Zip Codes'!$T$3,"OUT OF TERRITORY"))))),$U$3)</f>
        <v>Zone 5</v>
      </c>
    </row>
    <row r="8574" spans="1:8" x14ac:dyDescent="0.25">
      <c r="A8574" t="s">
        <v>376</v>
      </c>
      <c r="B8574">
        <v>29356</v>
      </c>
      <c r="C8574" t="str">
        <f t="shared" si="134"/>
        <v>29356</v>
      </c>
      <c r="D8574" t="s">
        <v>362</v>
      </c>
      <c r="E8574" t="s">
        <v>5841</v>
      </c>
      <c r="F8574" t="s">
        <v>5876</v>
      </c>
      <c r="G8574" s="144">
        <v>209.40209102999998</v>
      </c>
      <c r="H8574" t="str">
        <f>IF(VLOOKUP(A8574,$J$4:$K$19,2)="Y",IF(G8574&lt;='State Zip Codes'!$P$4,'State Zip Codes'!$P$3,IF(G8574&lt;='State Zip Codes'!$Q$4,'State Zip Codes'!$Q$3,IF(G8574&lt;='State Zip Codes'!$R$4,'State Zip Codes'!$R$3,IF(G8574&lt;='State Zip Codes'!$S$4,'State Zip Codes'!$S$3,IF(G8574&lt;='State Zip Codes'!$T$4,'State Zip Codes'!$T$3,"OUT OF TERRITORY"))))),$U$3)</f>
        <v>Zone 5</v>
      </c>
    </row>
    <row r="8575" spans="1:8" x14ac:dyDescent="0.25">
      <c r="A8575" t="s">
        <v>376</v>
      </c>
      <c r="B8575">
        <v>29640</v>
      </c>
      <c r="C8575" t="str">
        <f t="shared" si="134"/>
        <v>29640</v>
      </c>
      <c r="D8575" t="s">
        <v>362</v>
      </c>
      <c r="E8575" t="s">
        <v>5872</v>
      </c>
      <c r="F8575" t="s">
        <v>5873</v>
      </c>
      <c r="G8575" s="144">
        <v>210.02346222</v>
      </c>
      <c r="H8575" t="str">
        <f>IF(VLOOKUP(A8575,$J$4:$K$19,2)="Y",IF(G8575&lt;='State Zip Codes'!$P$4,'State Zip Codes'!$P$3,IF(G8575&lt;='State Zip Codes'!$Q$4,'State Zip Codes'!$Q$3,IF(G8575&lt;='State Zip Codes'!$R$4,'State Zip Codes'!$R$3,IF(G8575&lt;='State Zip Codes'!$S$4,'State Zip Codes'!$S$3,IF(G8575&lt;='State Zip Codes'!$T$4,'State Zip Codes'!$T$3,"OUT OF TERRITORY"))))),$U$3)</f>
        <v>Zone 5</v>
      </c>
    </row>
    <row r="8576" spans="1:8" x14ac:dyDescent="0.25">
      <c r="A8576" t="s">
        <v>376</v>
      </c>
      <c r="B8576">
        <v>29631</v>
      </c>
      <c r="C8576" t="str">
        <f t="shared" si="134"/>
        <v>29631</v>
      </c>
      <c r="D8576" t="s">
        <v>362</v>
      </c>
      <c r="E8576" t="s">
        <v>5872</v>
      </c>
      <c r="F8576" t="s">
        <v>5877</v>
      </c>
      <c r="G8576" s="144">
        <v>210.64483340999999</v>
      </c>
      <c r="H8576" t="str">
        <f>IF(VLOOKUP(A8576,$J$4:$K$19,2)="Y",IF(G8576&lt;='State Zip Codes'!$P$4,'State Zip Codes'!$P$3,IF(G8576&lt;='State Zip Codes'!$Q$4,'State Zip Codes'!$Q$3,IF(G8576&lt;='State Zip Codes'!$R$4,'State Zip Codes'!$R$3,IF(G8576&lt;='State Zip Codes'!$S$4,'State Zip Codes'!$S$3,IF(G8576&lt;='State Zip Codes'!$T$4,'State Zip Codes'!$T$3,"OUT OF TERRITORY"))))),$U$3)</f>
        <v>Zone 5</v>
      </c>
    </row>
    <row r="8577" spans="1:8" x14ac:dyDescent="0.25">
      <c r="A8577" t="s">
        <v>376</v>
      </c>
      <c r="B8577">
        <v>29634</v>
      </c>
      <c r="C8577" t="str">
        <f t="shared" si="134"/>
        <v>29634</v>
      </c>
      <c r="D8577" t="s">
        <v>362</v>
      </c>
      <c r="E8577" t="s">
        <v>5872</v>
      </c>
      <c r="F8577" t="s">
        <v>5877</v>
      </c>
      <c r="G8577" s="144">
        <v>210.64483340999999</v>
      </c>
      <c r="H8577" t="str">
        <f>IF(VLOOKUP(A8577,$J$4:$K$19,2)="Y",IF(G8577&lt;='State Zip Codes'!$P$4,'State Zip Codes'!$P$3,IF(G8577&lt;='State Zip Codes'!$Q$4,'State Zip Codes'!$Q$3,IF(G8577&lt;='State Zip Codes'!$R$4,'State Zip Codes'!$R$3,IF(G8577&lt;='State Zip Codes'!$S$4,'State Zip Codes'!$S$3,IF(G8577&lt;='State Zip Codes'!$T$4,'State Zip Codes'!$T$3,"OUT OF TERRITORY"))))),$U$3)</f>
        <v>Zone 5</v>
      </c>
    </row>
    <row r="8578" spans="1:8" x14ac:dyDescent="0.25">
      <c r="A8578" t="s">
        <v>376</v>
      </c>
      <c r="B8578">
        <v>29632</v>
      </c>
      <c r="C8578" t="str">
        <f t="shared" si="134"/>
        <v>29632</v>
      </c>
      <c r="D8578" t="s">
        <v>362</v>
      </c>
      <c r="E8578" t="s">
        <v>5872</v>
      </c>
      <c r="F8578" t="s">
        <v>5877</v>
      </c>
      <c r="G8578" s="144">
        <v>211.26620459999998</v>
      </c>
      <c r="H8578" t="str">
        <f>IF(VLOOKUP(A8578,$J$4:$K$19,2)="Y",IF(G8578&lt;='State Zip Codes'!$P$4,'State Zip Codes'!$P$3,IF(G8578&lt;='State Zip Codes'!$Q$4,'State Zip Codes'!$Q$3,IF(G8578&lt;='State Zip Codes'!$R$4,'State Zip Codes'!$R$3,IF(G8578&lt;='State Zip Codes'!$S$4,'State Zip Codes'!$S$3,IF(G8578&lt;='State Zip Codes'!$T$4,'State Zip Codes'!$T$3,"OUT OF TERRITORY"))))),$U$3)</f>
        <v>Zone 5</v>
      </c>
    </row>
    <row r="8579" spans="1:8" x14ac:dyDescent="0.25">
      <c r="A8579" t="s">
        <v>376</v>
      </c>
      <c r="B8579">
        <v>29643</v>
      </c>
      <c r="C8579" t="str">
        <f t="shared" si="134"/>
        <v>29643</v>
      </c>
      <c r="D8579" t="s">
        <v>362</v>
      </c>
      <c r="E8579" t="s">
        <v>2153</v>
      </c>
      <c r="F8579" t="s">
        <v>5878</v>
      </c>
      <c r="G8579" s="144">
        <v>211.26620459999998</v>
      </c>
      <c r="H8579" t="str">
        <f>IF(VLOOKUP(A8579,$J$4:$K$19,2)="Y",IF(G8579&lt;='State Zip Codes'!$P$4,'State Zip Codes'!$P$3,IF(G8579&lt;='State Zip Codes'!$Q$4,'State Zip Codes'!$Q$3,IF(G8579&lt;='State Zip Codes'!$R$4,'State Zip Codes'!$R$3,IF(G8579&lt;='State Zip Codes'!$S$4,'State Zip Codes'!$S$3,IF(G8579&lt;='State Zip Codes'!$T$4,'State Zip Codes'!$T$3,"OUT OF TERRITORY"))))),$U$3)</f>
        <v>Zone 5</v>
      </c>
    </row>
    <row r="8580" spans="1:8" x14ac:dyDescent="0.25">
      <c r="A8580" t="s">
        <v>376</v>
      </c>
      <c r="B8580">
        <v>29667</v>
      </c>
      <c r="C8580" t="str">
        <f t="shared" si="134"/>
        <v>29667</v>
      </c>
      <c r="D8580" t="s">
        <v>362</v>
      </c>
      <c r="E8580" t="s">
        <v>5872</v>
      </c>
      <c r="F8580" t="s">
        <v>5879</v>
      </c>
      <c r="G8580" s="144">
        <v>211.88757579</v>
      </c>
      <c r="H8580" t="str">
        <f>IF(VLOOKUP(A8580,$J$4:$K$19,2)="Y",IF(G8580&lt;='State Zip Codes'!$P$4,'State Zip Codes'!$P$3,IF(G8580&lt;='State Zip Codes'!$Q$4,'State Zip Codes'!$Q$3,IF(G8580&lt;='State Zip Codes'!$R$4,'State Zip Codes'!$R$3,IF(G8580&lt;='State Zip Codes'!$S$4,'State Zip Codes'!$S$3,IF(G8580&lt;='State Zip Codes'!$T$4,'State Zip Codes'!$T$3,"OUT OF TERRITORY"))))),$U$3)</f>
        <v>Zone 5</v>
      </c>
    </row>
    <row r="8581" spans="1:8" x14ac:dyDescent="0.25">
      <c r="A8581" t="s">
        <v>376</v>
      </c>
      <c r="B8581">
        <v>29630</v>
      </c>
      <c r="C8581" t="str">
        <f t="shared" si="134"/>
        <v>29630</v>
      </c>
      <c r="D8581" t="s">
        <v>362</v>
      </c>
      <c r="E8581" t="s">
        <v>5872</v>
      </c>
      <c r="F8581" t="s">
        <v>2859</v>
      </c>
      <c r="G8581" s="144">
        <v>211.88757579</v>
      </c>
      <c r="H8581" t="str">
        <f>IF(VLOOKUP(A8581,$J$4:$K$19,2)="Y",IF(G8581&lt;='State Zip Codes'!$P$4,'State Zip Codes'!$P$3,IF(G8581&lt;='State Zip Codes'!$Q$4,'State Zip Codes'!$Q$3,IF(G8581&lt;='State Zip Codes'!$R$4,'State Zip Codes'!$R$3,IF(G8581&lt;='State Zip Codes'!$S$4,'State Zip Codes'!$S$3,IF(G8581&lt;='State Zip Codes'!$T$4,'State Zip Codes'!$T$3,"OUT OF TERRITORY"))))),$U$3)</f>
        <v>Zone 5</v>
      </c>
    </row>
    <row r="8582" spans="1:8" x14ac:dyDescent="0.25">
      <c r="A8582" t="s">
        <v>376</v>
      </c>
      <c r="B8582">
        <v>29690</v>
      </c>
      <c r="C8582" t="str">
        <f t="shared" si="134"/>
        <v>29690</v>
      </c>
      <c r="D8582" t="s">
        <v>362</v>
      </c>
      <c r="E8582" t="s">
        <v>1083</v>
      </c>
      <c r="F8582" t="s">
        <v>5880</v>
      </c>
      <c r="G8582" s="144">
        <v>212.50894697999999</v>
      </c>
      <c r="H8582" t="str">
        <f>IF(VLOOKUP(A8582,$J$4:$K$19,2)="Y",IF(G8582&lt;='State Zip Codes'!$P$4,'State Zip Codes'!$P$3,IF(G8582&lt;='State Zip Codes'!$Q$4,'State Zip Codes'!$Q$3,IF(G8582&lt;='State Zip Codes'!$R$4,'State Zip Codes'!$R$3,IF(G8582&lt;='State Zip Codes'!$S$4,'State Zip Codes'!$S$3,IF(G8582&lt;='State Zip Codes'!$T$4,'State Zip Codes'!$T$3,"OUT OF TERRITORY"))))),$U$3)</f>
        <v>Zone 5</v>
      </c>
    </row>
    <row r="8583" spans="1:8" x14ac:dyDescent="0.25">
      <c r="A8583" t="s">
        <v>376</v>
      </c>
      <c r="B8583">
        <v>29678</v>
      </c>
      <c r="C8583" t="str">
        <f t="shared" si="134"/>
        <v>29678</v>
      </c>
      <c r="D8583" t="s">
        <v>362</v>
      </c>
      <c r="E8583" t="s">
        <v>2153</v>
      </c>
      <c r="F8583" t="s">
        <v>1652</v>
      </c>
      <c r="G8583" s="144">
        <v>213.13031816999998</v>
      </c>
      <c r="H8583" t="str">
        <f>IF(VLOOKUP(A8583,$J$4:$K$19,2)="Y",IF(G8583&lt;='State Zip Codes'!$P$4,'State Zip Codes'!$P$3,IF(G8583&lt;='State Zip Codes'!$Q$4,'State Zip Codes'!$Q$3,IF(G8583&lt;='State Zip Codes'!$R$4,'State Zip Codes'!$R$3,IF(G8583&lt;='State Zip Codes'!$S$4,'State Zip Codes'!$S$3,IF(G8583&lt;='State Zip Codes'!$T$4,'State Zip Codes'!$T$3,"OUT OF TERRITORY"))))),$U$3)</f>
        <v>Zone 5</v>
      </c>
    </row>
    <row r="8584" spans="1:8" x14ac:dyDescent="0.25">
      <c r="A8584" t="s">
        <v>376</v>
      </c>
      <c r="B8584">
        <v>29661</v>
      </c>
      <c r="C8584" t="str">
        <f t="shared" si="134"/>
        <v>29661</v>
      </c>
      <c r="D8584" t="s">
        <v>362</v>
      </c>
      <c r="E8584" t="s">
        <v>1083</v>
      </c>
      <c r="F8584" t="s">
        <v>2064</v>
      </c>
      <c r="G8584" s="144">
        <v>216.85854530999998</v>
      </c>
      <c r="H8584" t="str">
        <f>IF(VLOOKUP(A8584,$J$4:$K$19,2)="Y",IF(G8584&lt;='State Zip Codes'!$P$4,'State Zip Codes'!$P$3,IF(G8584&lt;='State Zip Codes'!$Q$4,'State Zip Codes'!$Q$3,IF(G8584&lt;='State Zip Codes'!$R$4,'State Zip Codes'!$R$3,IF(G8584&lt;='State Zip Codes'!$S$4,'State Zip Codes'!$S$3,IF(G8584&lt;='State Zip Codes'!$T$4,'State Zip Codes'!$T$3,"OUT OF TERRITORY"))))),$U$3)</f>
        <v>Zone 5</v>
      </c>
    </row>
    <row r="8585" spans="1:8" x14ac:dyDescent="0.25">
      <c r="A8585" t="s">
        <v>376</v>
      </c>
      <c r="B8585">
        <v>29671</v>
      </c>
      <c r="C8585" t="str">
        <f t="shared" si="134"/>
        <v>29671</v>
      </c>
      <c r="D8585" t="s">
        <v>362</v>
      </c>
      <c r="E8585" t="s">
        <v>5872</v>
      </c>
      <c r="F8585" t="s">
        <v>5872</v>
      </c>
      <c r="G8585" s="144">
        <v>217.47991649999997</v>
      </c>
      <c r="H8585" t="str">
        <f>IF(VLOOKUP(A8585,$J$4:$K$19,2)="Y",IF(G8585&lt;='State Zip Codes'!$P$4,'State Zip Codes'!$P$3,IF(G8585&lt;='State Zip Codes'!$Q$4,'State Zip Codes'!$Q$3,IF(G8585&lt;='State Zip Codes'!$R$4,'State Zip Codes'!$R$3,IF(G8585&lt;='State Zip Codes'!$S$4,'State Zip Codes'!$S$3,IF(G8585&lt;='State Zip Codes'!$T$4,'State Zip Codes'!$T$3,"OUT OF TERRITORY"))))),$U$3)</f>
        <v>Zone 5</v>
      </c>
    </row>
    <row r="8586" spans="1:8" x14ac:dyDescent="0.25">
      <c r="A8586" t="s">
        <v>376</v>
      </c>
      <c r="B8586">
        <v>29682</v>
      </c>
      <c r="C8586" t="str">
        <f t="shared" si="134"/>
        <v>29682</v>
      </c>
      <c r="D8586" t="s">
        <v>362</v>
      </c>
      <c r="E8586" t="s">
        <v>5872</v>
      </c>
      <c r="F8586" t="s">
        <v>5881</v>
      </c>
      <c r="G8586" s="144">
        <v>218.72265887999998</v>
      </c>
      <c r="H8586" t="str">
        <f>IF(VLOOKUP(A8586,$J$4:$K$19,2)="Y",IF(G8586&lt;='State Zip Codes'!$P$4,'State Zip Codes'!$P$3,IF(G8586&lt;='State Zip Codes'!$Q$4,'State Zip Codes'!$Q$3,IF(G8586&lt;='State Zip Codes'!$R$4,'State Zip Codes'!$R$3,IF(G8586&lt;='State Zip Codes'!$S$4,'State Zip Codes'!$S$3,IF(G8586&lt;='State Zip Codes'!$T$4,'State Zip Codes'!$T$3,"OUT OF TERRITORY"))))),$U$3)</f>
        <v>Zone 5</v>
      </c>
    </row>
    <row r="8587" spans="1:8" x14ac:dyDescent="0.25">
      <c r="A8587" t="s">
        <v>376</v>
      </c>
      <c r="B8587">
        <v>29672</v>
      </c>
      <c r="C8587" t="str">
        <f t="shared" si="134"/>
        <v>29672</v>
      </c>
      <c r="D8587" t="s">
        <v>362</v>
      </c>
      <c r="E8587" t="s">
        <v>2153</v>
      </c>
      <c r="F8587" t="s">
        <v>1652</v>
      </c>
      <c r="G8587" s="144">
        <v>219.96540125999999</v>
      </c>
      <c r="H8587" t="str">
        <f>IF(VLOOKUP(A8587,$J$4:$K$19,2)="Y",IF(G8587&lt;='State Zip Codes'!$P$4,'State Zip Codes'!$P$3,IF(G8587&lt;='State Zip Codes'!$Q$4,'State Zip Codes'!$Q$3,IF(G8587&lt;='State Zip Codes'!$R$4,'State Zip Codes'!$R$3,IF(G8587&lt;='State Zip Codes'!$S$4,'State Zip Codes'!$S$3,IF(G8587&lt;='State Zip Codes'!$T$4,'State Zip Codes'!$T$3,"OUT OF TERRITORY"))))),$U$3)</f>
        <v>Zone 5</v>
      </c>
    </row>
    <row r="8588" spans="1:8" x14ac:dyDescent="0.25">
      <c r="A8588" t="s">
        <v>376</v>
      </c>
      <c r="B8588">
        <v>29635</v>
      </c>
      <c r="C8588" t="str">
        <f t="shared" si="134"/>
        <v>29635</v>
      </c>
      <c r="D8588" t="s">
        <v>362</v>
      </c>
      <c r="E8588" t="s">
        <v>1083</v>
      </c>
      <c r="F8588" t="s">
        <v>3619</v>
      </c>
      <c r="G8588" s="144">
        <v>220.58677244999998</v>
      </c>
      <c r="H8588" t="str">
        <f>IF(VLOOKUP(A8588,$J$4:$K$19,2)="Y",IF(G8588&lt;='State Zip Codes'!$P$4,'State Zip Codes'!$P$3,IF(G8588&lt;='State Zip Codes'!$Q$4,'State Zip Codes'!$Q$3,IF(G8588&lt;='State Zip Codes'!$R$4,'State Zip Codes'!$R$3,IF(G8588&lt;='State Zip Codes'!$S$4,'State Zip Codes'!$S$3,IF(G8588&lt;='State Zip Codes'!$T$4,'State Zip Codes'!$T$3,"OUT OF TERRITORY"))))),$U$3)</f>
        <v>Zone 5</v>
      </c>
    </row>
    <row r="8589" spans="1:8" x14ac:dyDescent="0.25">
      <c r="A8589" t="s">
        <v>376</v>
      </c>
      <c r="B8589">
        <v>29696</v>
      </c>
      <c r="C8589" t="str">
        <f t="shared" si="134"/>
        <v>29696</v>
      </c>
      <c r="D8589" t="s">
        <v>362</v>
      </c>
      <c r="E8589" t="s">
        <v>2153</v>
      </c>
      <c r="F8589" t="s">
        <v>2104</v>
      </c>
      <c r="G8589" s="144">
        <v>223.69362839999999</v>
      </c>
      <c r="H8589" t="str">
        <f>IF(VLOOKUP(A8589,$J$4:$K$19,2)="Y",IF(G8589&lt;='State Zip Codes'!$P$4,'State Zip Codes'!$P$3,IF(G8589&lt;='State Zip Codes'!$Q$4,'State Zip Codes'!$Q$3,IF(G8589&lt;='State Zip Codes'!$R$4,'State Zip Codes'!$R$3,IF(G8589&lt;='State Zip Codes'!$S$4,'State Zip Codes'!$S$3,IF(G8589&lt;='State Zip Codes'!$T$4,'State Zip Codes'!$T$3,"OUT OF TERRITORY"))))),$U$3)</f>
        <v>Zone 5</v>
      </c>
    </row>
    <row r="8590" spans="1:8" x14ac:dyDescent="0.25">
      <c r="A8590" t="s">
        <v>376</v>
      </c>
      <c r="B8590">
        <v>29693</v>
      </c>
      <c r="C8590" t="str">
        <f t="shared" si="134"/>
        <v>29693</v>
      </c>
      <c r="D8590" t="s">
        <v>362</v>
      </c>
      <c r="E8590" t="s">
        <v>2153</v>
      </c>
      <c r="F8590" t="s">
        <v>394</v>
      </c>
      <c r="G8590" s="144">
        <v>223.69362839999999</v>
      </c>
      <c r="H8590" t="str">
        <f>IF(VLOOKUP(A8590,$J$4:$K$19,2)="Y",IF(G8590&lt;='State Zip Codes'!$P$4,'State Zip Codes'!$P$3,IF(G8590&lt;='State Zip Codes'!$Q$4,'State Zip Codes'!$Q$3,IF(G8590&lt;='State Zip Codes'!$R$4,'State Zip Codes'!$R$3,IF(G8590&lt;='State Zip Codes'!$S$4,'State Zip Codes'!$S$3,IF(G8590&lt;='State Zip Codes'!$T$4,'State Zip Codes'!$T$3,"OUT OF TERRITORY"))))),$U$3)</f>
        <v>Zone 5</v>
      </c>
    </row>
    <row r="8591" spans="1:8" x14ac:dyDescent="0.25">
      <c r="A8591" t="s">
        <v>376</v>
      </c>
      <c r="B8591">
        <v>29685</v>
      </c>
      <c r="C8591" t="str">
        <f t="shared" si="134"/>
        <v>29685</v>
      </c>
      <c r="D8591" t="s">
        <v>362</v>
      </c>
      <c r="E8591" t="s">
        <v>5872</v>
      </c>
      <c r="F8591" t="s">
        <v>5882</v>
      </c>
      <c r="G8591" s="144">
        <v>225.55774197</v>
      </c>
      <c r="H8591" t="str">
        <f>IF(VLOOKUP(A8591,$J$4:$K$19,2)="Y",IF(G8591&lt;='State Zip Codes'!$P$4,'State Zip Codes'!$P$3,IF(G8591&lt;='State Zip Codes'!$Q$4,'State Zip Codes'!$Q$3,IF(G8591&lt;='State Zip Codes'!$R$4,'State Zip Codes'!$R$3,IF(G8591&lt;='State Zip Codes'!$S$4,'State Zip Codes'!$S$3,IF(G8591&lt;='State Zip Codes'!$T$4,'State Zip Codes'!$T$3,"OUT OF TERRITORY"))))),$U$3)</f>
        <v>Zone 5</v>
      </c>
    </row>
    <row r="8592" spans="1:8" x14ac:dyDescent="0.25">
      <c r="A8592" t="s">
        <v>376</v>
      </c>
      <c r="B8592">
        <v>29691</v>
      </c>
      <c r="C8592" t="str">
        <f t="shared" si="134"/>
        <v>29691</v>
      </c>
      <c r="D8592" t="s">
        <v>362</v>
      </c>
      <c r="E8592" t="s">
        <v>2153</v>
      </c>
      <c r="F8592" t="s">
        <v>5883</v>
      </c>
      <c r="G8592" s="144">
        <v>227.42185554</v>
      </c>
      <c r="H8592" t="str">
        <f>IF(VLOOKUP(A8592,$J$4:$K$19,2)="Y",IF(G8592&lt;='State Zip Codes'!$P$4,'State Zip Codes'!$P$3,IF(G8592&lt;='State Zip Codes'!$Q$4,'State Zip Codes'!$Q$3,IF(G8592&lt;='State Zip Codes'!$R$4,'State Zip Codes'!$R$3,IF(G8592&lt;='State Zip Codes'!$S$4,'State Zip Codes'!$S$3,IF(G8592&lt;='State Zip Codes'!$T$4,'State Zip Codes'!$T$3,"OUT OF TERRITORY"))))),$U$3)</f>
        <v>Zone 5</v>
      </c>
    </row>
    <row r="8593" spans="1:8" x14ac:dyDescent="0.25">
      <c r="A8593" t="s">
        <v>376</v>
      </c>
      <c r="B8593">
        <v>29676</v>
      </c>
      <c r="C8593" t="str">
        <f t="shared" si="134"/>
        <v>29676</v>
      </c>
      <c r="D8593" t="s">
        <v>362</v>
      </c>
      <c r="E8593" t="s">
        <v>2153</v>
      </c>
      <c r="F8593" t="s">
        <v>2285</v>
      </c>
      <c r="G8593" s="144">
        <v>228.04322672999999</v>
      </c>
      <c r="H8593" t="str">
        <f>IF(VLOOKUP(A8593,$J$4:$K$19,2)="Y",IF(G8593&lt;='State Zip Codes'!$P$4,'State Zip Codes'!$P$3,IF(G8593&lt;='State Zip Codes'!$Q$4,'State Zip Codes'!$Q$3,IF(G8593&lt;='State Zip Codes'!$R$4,'State Zip Codes'!$R$3,IF(G8593&lt;='State Zip Codes'!$S$4,'State Zip Codes'!$S$3,IF(G8593&lt;='State Zip Codes'!$T$4,'State Zip Codes'!$T$3,"OUT OF TERRITORY"))))),$U$3)</f>
        <v>Zone 5</v>
      </c>
    </row>
    <row r="8594" spans="1:8" x14ac:dyDescent="0.25">
      <c r="A8594" t="s">
        <v>376</v>
      </c>
      <c r="B8594">
        <v>29686</v>
      </c>
      <c r="C8594" t="str">
        <f t="shared" si="134"/>
        <v>29686</v>
      </c>
      <c r="D8594" t="s">
        <v>362</v>
      </c>
      <c r="E8594" t="s">
        <v>2153</v>
      </c>
      <c r="F8594" t="s">
        <v>5884</v>
      </c>
      <c r="G8594" s="144">
        <v>229.90734029999999</v>
      </c>
      <c r="H8594" t="str">
        <f>IF(VLOOKUP(A8594,$J$4:$K$19,2)="Y",IF(G8594&lt;='State Zip Codes'!$P$4,'State Zip Codes'!$P$3,IF(G8594&lt;='State Zip Codes'!$Q$4,'State Zip Codes'!$Q$3,IF(G8594&lt;='State Zip Codes'!$R$4,'State Zip Codes'!$R$3,IF(G8594&lt;='State Zip Codes'!$S$4,'State Zip Codes'!$S$3,IF(G8594&lt;='State Zip Codes'!$T$4,'State Zip Codes'!$T$3,"OUT OF TERRITORY"))))),$U$3)</f>
        <v>Zone 5</v>
      </c>
    </row>
    <row r="8595" spans="1:8" x14ac:dyDescent="0.25">
      <c r="A8595" t="s">
        <v>376</v>
      </c>
      <c r="B8595">
        <v>29658</v>
      </c>
      <c r="C8595" t="str">
        <f t="shared" si="134"/>
        <v>29658</v>
      </c>
      <c r="D8595" t="s">
        <v>362</v>
      </c>
      <c r="E8595" t="s">
        <v>2153</v>
      </c>
      <c r="F8595" t="s">
        <v>5460</v>
      </c>
      <c r="G8595" s="144">
        <v>234.25693862999998</v>
      </c>
      <c r="H8595" t="str">
        <f>IF(VLOOKUP(A8595,$J$4:$K$19,2)="Y",IF(G8595&lt;='State Zip Codes'!$P$4,'State Zip Codes'!$P$3,IF(G8595&lt;='State Zip Codes'!$Q$4,'State Zip Codes'!$Q$3,IF(G8595&lt;='State Zip Codes'!$R$4,'State Zip Codes'!$R$3,IF(G8595&lt;='State Zip Codes'!$S$4,'State Zip Codes'!$S$3,IF(G8595&lt;='State Zip Codes'!$T$4,'State Zip Codes'!$T$3,"OUT OF TERRITORY"))))),$U$3)</f>
        <v>Zone 5</v>
      </c>
    </row>
    <row r="8596" spans="1:8" x14ac:dyDescent="0.25">
      <c r="A8596" t="s">
        <v>376</v>
      </c>
      <c r="B8596">
        <v>29664</v>
      </c>
      <c r="C8596" t="str">
        <f t="shared" si="134"/>
        <v>29664</v>
      </c>
      <c r="D8596" t="s">
        <v>362</v>
      </c>
      <c r="E8596" t="s">
        <v>2153</v>
      </c>
      <c r="F8596" t="s">
        <v>5885</v>
      </c>
      <c r="G8596" s="144">
        <v>235.49968100999999</v>
      </c>
      <c r="H8596" t="str">
        <f>IF(VLOOKUP(A8596,$J$4:$K$19,2)="Y",IF(G8596&lt;='State Zip Codes'!$P$4,'State Zip Codes'!$P$3,IF(G8596&lt;='State Zip Codes'!$Q$4,'State Zip Codes'!$Q$3,IF(G8596&lt;='State Zip Codes'!$R$4,'State Zip Codes'!$R$3,IF(G8596&lt;='State Zip Codes'!$S$4,'State Zip Codes'!$S$3,IF(G8596&lt;='State Zip Codes'!$T$4,'State Zip Codes'!$T$3,"OUT OF TERRITORY"))))),$U$3)</f>
        <v>Zone 5</v>
      </c>
    </row>
    <row r="8597" spans="1:8" x14ac:dyDescent="0.25">
      <c r="C8597" t="str">
        <f t="shared" si="134"/>
        <v/>
      </c>
    </row>
    <row r="8598" spans="1:8" x14ac:dyDescent="0.25">
      <c r="C8598" t="str">
        <f t="shared" si="134"/>
        <v/>
      </c>
    </row>
    <row r="8599" spans="1:8" x14ac:dyDescent="0.25">
      <c r="A8599" t="s">
        <v>377</v>
      </c>
      <c r="B8599">
        <v>84180</v>
      </c>
      <c r="C8599" t="str">
        <f t="shared" si="134"/>
        <v>84180</v>
      </c>
      <c r="D8599" t="s">
        <v>363</v>
      </c>
      <c r="E8599" t="s">
        <v>5886</v>
      </c>
      <c r="F8599" t="s">
        <v>5887</v>
      </c>
      <c r="G8599" s="144">
        <v>0.29825817119999998</v>
      </c>
      <c r="H8599" t="str">
        <f>IF(VLOOKUP(A8599,$J$4:$K$19,2)="Y",IF(G8599&lt;='State Zip Codes'!$P$4,'State Zip Codes'!$P$3,IF(G8599&lt;='State Zip Codes'!$Q$4,'State Zip Codes'!$Q$3,IF(G8599&lt;='State Zip Codes'!$R$4,'State Zip Codes'!$R$3,IF(G8599&lt;='State Zip Codes'!$S$4,'State Zip Codes'!$S$3,IF(G8599&lt;='State Zip Codes'!$T$4,'State Zip Codes'!$T$3,"OUT OF TERRITORY"))))),$U$3)</f>
        <v>Zone 0</v>
      </c>
    </row>
    <row r="8600" spans="1:8" x14ac:dyDescent="0.25">
      <c r="A8600" t="s">
        <v>377</v>
      </c>
      <c r="B8600">
        <v>84138</v>
      </c>
      <c r="C8600" t="str">
        <f t="shared" si="134"/>
        <v>84138</v>
      </c>
      <c r="D8600" t="s">
        <v>363</v>
      </c>
      <c r="E8600" t="s">
        <v>5886</v>
      </c>
      <c r="F8600" t="s">
        <v>5887</v>
      </c>
      <c r="G8600" s="144">
        <v>0.8512785303</v>
      </c>
      <c r="H8600" t="str">
        <f>IF(VLOOKUP(A8600,$J$4:$K$19,2)="Y",IF(G8600&lt;='State Zip Codes'!$P$4,'State Zip Codes'!$P$3,IF(G8600&lt;='State Zip Codes'!$Q$4,'State Zip Codes'!$Q$3,IF(G8600&lt;='State Zip Codes'!$R$4,'State Zip Codes'!$R$3,IF(G8600&lt;='State Zip Codes'!$S$4,'State Zip Codes'!$S$3,IF(G8600&lt;='State Zip Codes'!$T$4,'State Zip Codes'!$T$3,"OUT OF TERRITORY"))))),$U$3)</f>
        <v>Zone 0</v>
      </c>
    </row>
    <row r="8601" spans="1:8" x14ac:dyDescent="0.25">
      <c r="A8601" t="s">
        <v>377</v>
      </c>
      <c r="B8601">
        <v>84114</v>
      </c>
      <c r="C8601" t="str">
        <f t="shared" si="134"/>
        <v>84114</v>
      </c>
      <c r="D8601" t="s">
        <v>363</v>
      </c>
      <c r="E8601" t="s">
        <v>5886</v>
      </c>
      <c r="F8601" t="s">
        <v>5887</v>
      </c>
      <c r="G8601" s="144">
        <v>0.86370595409999984</v>
      </c>
      <c r="H8601" t="str">
        <f>IF(VLOOKUP(A8601,$J$4:$K$19,2)="Y",IF(G8601&lt;='State Zip Codes'!$P$4,'State Zip Codes'!$P$3,IF(G8601&lt;='State Zip Codes'!$Q$4,'State Zip Codes'!$Q$3,IF(G8601&lt;='State Zip Codes'!$R$4,'State Zip Codes'!$R$3,IF(G8601&lt;='State Zip Codes'!$S$4,'State Zip Codes'!$S$3,IF(G8601&lt;='State Zip Codes'!$T$4,'State Zip Codes'!$T$3,"OUT OF TERRITORY"))))),$U$3)</f>
        <v>Zone 0</v>
      </c>
    </row>
    <row r="8602" spans="1:8" x14ac:dyDescent="0.25">
      <c r="A8602" t="s">
        <v>377</v>
      </c>
      <c r="B8602">
        <v>84132</v>
      </c>
      <c r="C8602" t="str">
        <f t="shared" si="134"/>
        <v>84132</v>
      </c>
      <c r="D8602" t="s">
        <v>363</v>
      </c>
      <c r="E8602" t="s">
        <v>5886</v>
      </c>
      <c r="F8602" t="s">
        <v>5887</v>
      </c>
      <c r="G8602" s="144">
        <v>1.1122544300999999</v>
      </c>
      <c r="H8602" t="str">
        <f>IF(VLOOKUP(A8602,$J$4:$K$19,2)="Y",IF(G8602&lt;='State Zip Codes'!$P$4,'State Zip Codes'!$P$3,IF(G8602&lt;='State Zip Codes'!$Q$4,'State Zip Codes'!$Q$3,IF(G8602&lt;='State Zip Codes'!$R$4,'State Zip Codes'!$R$3,IF(G8602&lt;='State Zip Codes'!$S$4,'State Zip Codes'!$S$3,IF(G8602&lt;='State Zip Codes'!$T$4,'State Zip Codes'!$T$3,"OUT OF TERRITORY"))))),$U$3)</f>
        <v>Zone 0</v>
      </c>
    </row>
    <row r="8603" spans="1:8" x14ac:dyDescent="0.25">
      <c r="A8603" t="s">
        <v>377</v>
      </c>
      <c r="B8603">
        <v>84134</v>
      </c>
      <c r="C8603" t="str">
        <f t="shared" si="134"/>
        <v>84134</v>
      </c>
      <c r="D8603" t="s">
        <v>363</v>
      </c>
      <c r="E8603" t="s">
        <v>5886</v>
      </c>
      <c r="F8603" t="s">
        <v>5887</v>
      </c>
      <c r="G8603" s="144">
        <v>1.1122544300999999</v>
      </c>
      <c r="H8603" t="str">
        <f>IF(VLOOKUP(A8603,$J$4:$K$19,2)="Y",IF(G8603&lt;='State Zip Codes'!$P$4,'State Zip Codes'!$P$3,IF(G8603&lt;='State Zip Codes'!$Q$4,'State Zip Codes'!$Q$3,IF(G8603&lt;='State Zip Codes'!$R$4,'State Zip Codes'!$R$3,IF(G8603&lt;='State Zip Codes'!$S$4,'State Zip Codes'!$S$3,IF(G8603&lt;='State Zip Codes'!$T$4,'State Zip Codes'!$T$3,"OUT OF TERRITORY"))))),$U$3)</f>
        <v>Zone 0</v>
      </c>
    </row>
    <row r="8604" spans="1:8" x14ac:dyDescent="0.25">
      <c r="A8604" t="s">
        <v>377</v>
      </c>
      <c r="B8604">
        <v>84139</v>
      </c>
      <c r="C8604" t="str">
        <f t="shared" si="134"/>
        <v>84139</v>
      </c>
      <c r="D8604" t="s">
        <v>363</v>
      </c>
      <c r="E8604" t="s">
        <v>5886</v>
      </c>
      <c r="F8604" t="s">
        <v>5887</v>
      </c>
      <c r="G8604" s="144">
        <v>1.1122544300999999</v>
      </c>
      <c r="H8604" t="str">
        <f>IF(VLOOKUP(A8604,$J$4:$K$19,2)="Y",IF(G8604&lt;='State Zip Codes'!$P$4,'State Zip Codes'!$P$3,IF(G8604&lt;='State Zip Codes'!$Q$4,'State Zip Codes'!$Q$3,IF(G8604&lt;='State Zip Codes'!$R$4,'State Zip Codes'!$R$3,IF(G8604&lt;='State Zip Codes'!$S$4,'State Zip Codes'!$S$3,IF(G8604&lt;='State Zip Codes'!$T$4,'State Zip Codes'!$T$3,"OUT OF TERRITORY"))))),$U$3)</f>
        <v>Zone 0</v>
      </c>
    </row>
    <row r="8605" spans="1:8" x14ac:dyDescent="0.25">
      <c r="A8605" t="s">
        <v>377</v>
      </c>
      <c r="B8605">
        <v>84141</v>
      </c>
      <c r="C8605" t="str">
        <f t="shared" si="134"/>
        <v>84141</v>
      </c>
      <c r="D8605" t="s">
        <v>363</v>
      </c>
      <c r="E8605" t="s">
        <v>5886</v>
      </c>
      <c r="F8605" t="s">
        <v>5887</v>
      </c>
      <c r="G8605" s="144">
        <v>1.1122544300999999</v>
      </c>
      <c r="H8605" t="str">
        <f>IF(VLOOKUP(A8605,$J$4:$K$19,2)="Y",IF(G8605&lt;='State Zip Codes'!$P$4,'State Zip Codes'!$P$3,IF(G8605&lt;='State Zip Codes'!$Q$4,'State Zip Codes'!$Q$3,IF(G8605&lt;='State Zip Codes'!$R$4,'State Zip Codes'!$R$3,IF(G8605&lt;='State Zip Codes'!$S$4,'State Zip Codes'!$S$3,IF(G8605&lt;='State Zip Codes'!$T$4,'State Zip Codes'!$T$3,"OUT OF TERRITORY"))))),$U$3)</f>
        <v>Zone 0</v>
      </c>
    </row>
    <row r="8606" spans="1:8" x14ac:dyDescent="0.25">
      <c r="A8606" t="s">
        <v>377</v>
      </c>
      <c r="B8606">
        <v>84143</v>
      </c>
      <c r="C8606" t="str">
        <f t="shared" si="134"/>
        <v>84143</v>
      </c>
      <c r="D8606" t="s">
        <v>363</v>
      </c>
      <c r="E8606" t="s">
        <v>5886</v>
      </c>
      <c r="F8606" t="s">
        <v>5887</v>
      </c>
      <c r="G8606" s="144">
        <v>1.1122544300999999</v>
      </c>
      <c r="H8606" t="str">
        <f>IF(VLOOKUP(A8606,$J$4:$K$19,2)="Y",IF(G8606&lt;='State Zip Codes'!$P$4,'State Zip Codes'!$P$3,IF(G8606&lt;='State Zip Codes'!$Q$4,'State Zip Codes'!$Q$3,IF(G8606&lt;='State Zip Codes'!$R$4,'State Zip Codes'!$R$3,IF(G8606&lt;='State Zip Codes'!$S$4,'State Zip Codes'!$S$3,IF(G8606&lt;='State Zip Codes'!$T$4,'State Zip Codes'!$T$3,"OUT OF TERRITORY"))))),$U$3)</f>
        <v>Zone 0</v>
      </c>
    </row>
    <row r="8607" spans="1:8" x14ac:dyDescent="0.25">
      <c r="A8607" t="s">
        <v>377</v>
      </c>
      <c r="B8607">
        <v>84148</v>
      </c>
      <c r="C8607" t="str">
        <f t="shared" si="134"/>
        <v>84148</v>
      </c>
      <c r="D8607" t="s">
        <v>363</v>
      </c>
      <c r="E8607" t="s">
        <v>5886</v>
      </c>
      <c r="F8607" t="s">
        <v>5887</v>
      </c>
      <c r="G8607" s="144">
        <v>1.1122544300999999</v>
      </c>
      <c r="H8607" t="str">
        <f>IF(VLOOKUP(A8607,$J$4:$K$19,2)="Y",IF(G8607&lt;='State Zip Codes'!$P$4,'State Zip Codes'!$P$3,IF(G8607&lt;='State Zip Codes'!$Q$4,'State Zip Codes'!$Q$3,IF(G8607&lt;='State Zip Codes'!$R$4,'State Zip Codes'!$R$3,IF(G8607&lt;='State Zip Codes'!$S$4,'State Zip Codes'!$S$3,IF(G8607&lt;='State Zip Codes'!$T$4,'State Zip Codes'!$T$3,"OUT OF TERRITORY"))))),$U$3)</f>
        <v>Zone 0</v>
      </c>
    </row>
    <row r="8608" spans="1:8" x14ac:dyDescent="0.25">
      <c r="A8608" t="s">
        <v>377</v>
      </c>
      <c r="B8608">
        <v>84150</v>
      </c>
      <c r="C8608" t="str">
        <f t="shared" ref="C8608:C8671" si="135">TRIM(CLEAN(B8608))</f>
        <v>84150</v>
      </c>
      <c r="D8608" t="s">
        <v>363</v>
      </c>
      <c r="E8608" t="s">
        <v>5886</v>
      </c>
      <c r="F8608" t="s">
        <v>5887</v>
      </c>
      <c r="G8608" s="144">
        <v>1.1122544300999999</v>
      </c>
      <c r="H8608" t="str">
        <f>IF(VLOOKUP(A8608,$J$4:$K$19,2)="Y",IF(G8608&lt;='State Zip Codes'!$P$4,'State Zip Codes'!$P$3,IF(G8608&lt;='State Zip Codes'!$Q$4,'State Zip Codes'!$Q$3,IF(G8608&lt;='State Zip Codes'!$R$4,'State Zip Codes'!$R$3,IF(G8608&lt;='State Zip Codes'!$S$4,'State Zip Codes'!$S$3,IF(G8608&lt;='State Zip Codes'!$T$4,'State Zip Codes'!$T$3,"OUT OF TERRITORY"))))),$U$3)</f>
        <v>Zone 0</v>
      </c>
    </row>
    <row r="8609" spans="1:8" x14ac:dyDescent="0.25">
      <c r="A8609" t="s">
        <v>377</v>
      </c>
      <c r="B8609">
        <v>84184</v>
      </c>
      <c r="C8609" t="str">
        <f t="shared" si="135"/>
        <v>84184</v>
      </c>
      <c r="D8609" t="s">
        <v>363</v>
      </c>
      <c r="E8609" t="s">
        <v>5886</v>
      </c>
      <c r="F8609" t="s">
        <v>5887</v>
      </c>
      <c r="G8609" s="144">
        <v>1.1122544300999999</v>
      </c>
      <c r="H8609" t="str">
        <f>IF(VLOOKUP(A8609,$J$4:$K$19,2)="Y",IF(G8609&lt;='State Zip Codes'!$P$4,'State Zip Codes'!$P$3,IF(G8609&lt;='State Zip Codes'!$Q$4,'State Zip Codes'!$Q$3,IF(G8609&lt;='State Zip Codes'!$R$4,'State Zip Codes'!$R$3,IF(G8609&lt;='State Zip Codes'!$S$4,'State Zip Codes'!$S$3,IF(G8609&lt;='State Zip Codes'!$T$4,'State Zip Codes'!$T$3,"OUT OF TERRITORY"))))),$U$3)</f>
        <v>Zone 0</v>
      </c>
    </row>
    <row r="8610" spans="1:8" x14ac:dyDescent="0.25">
      <c r="A8610" t="s">
        <v>377</v>
      </c>
      <c r="B8610">
        <v>84190</v>
      </c>
      <c r="C8610" t="str">
        <f t="shared" si="135"/>
        <v>84190</v>
      </c>
      <c r="D8610" t="s">
        <v>363</v>
      </c>
      <c r="E8610" t="s">
        <v>5886</v>
      </c>
      <c r="F8610" t="s">
        <v>5887</v>
      </c>
      <c r="G8610" s="144">
        <v>1.1122544300999999</v>
      </c>
      <c r="H8610" t="str">
        <f>IF(VLOOKUP(A8610,$J$4:$K$19,2)="Y",IF(G8610&lt;='State Zip Codes'!$P$4,'State Zip Codes'!$P$3,IF(G8610&lt;='State Zip Codes'!$Q$4,'State Zip Codes'!$Q$3,IF(G8610&lt;='State Zip Codes'!$R$4,'State Zip Codes'!$R$3,IF(G8610&lt;='State Zip Codes'!$S$4,'State Zip Codes'!$S$3,IF(G8610&lt;='State Zip Codes'!$T$4,'State Zip Codes'!$T$3,"OUT OF TERRITORY"))))),$U$3)</f>
        <v>Zone 0</v>
      </c>
    </row>
    <row r="8611" spans="1:8" x14ac:dyDescent="0.25">
      <c r="A8611" t="s">
        <v>377</v>
      </c>
      <c r="B8611">
        <v>84199</v>
      </c>
      <c r="C8611" t="str">
        <f t="shared" si="135"/>
        <v>84199</v>
      </c>
      <c r="D8611" t="s">
        <v>363</v>
      </c>
      <c r="E8611" t="s">
        <v>5886</v>
      </c>
      <c r="F8611" t="s">
        <v>5887</v>
      </c>
      <c r="G8611" s="144">
        <v>1.1122544300999999</v>
      </c>
      <c r="H8611" t="str">
        <f>IF(VLOOKUP(A8611,$J$4:$K$19,2)="Y",IF(G8611&lt;='State Zip Codes'!$P$4,'State Zip Codes'!$P$3,IF(G8611&lt;='State Zip Codes'!$Q$4,'State Zip Codes'!$Q$3,IF(G8611&lt;='State Zip Codes'!$R$4,'State Zip Codes'!$R$3,IF(G8611&lt;='State Zip Codes'!$S$4,'State Zip Codes'!$S$3,IF(G8611&lt;='State Zip Codes'!$T$4,'State Zip Codes'!$T$3,"OUT OF TERRITORY"))))),$U$3)</f>
        <v>Zone 0</v>
      </c>
    </row>
    <row r="8612" spans="1:8" x14ac:dyDescent="0.25">
      <c r="A8612" t="s">
        <v>377</v>
      </c>
      <c r="B8612">
        <v>84101</v>
      </c>
      <c r="C8612" t="str">
        <f t="shared" si="135"/>
        <v>84101</v>
      </c>
      <c r="D8612" t="s">
        <v>363</v>
      </c>
      <c r="E8612" t="s">
        <v>5886</v>
      </c>
      <c r="F8612" t="s">
        <v>5887</v>
      </c>
      <c r="G8612" s="144">
        <v>1.2303149562</v>
      </c>
      <c r="H8612" t="str">
        <f>IF(VLOOKUP(A8612,$J$4:$K$19,2)="Y",IF(G8612&lt;='State Zip Codes'!$P$4,'State Zip Codes'!$P$3,IF(G8612&lt;='State Zip Codes'!$Q$4,'State Zip Codes'!$Q$3,IF(G8612&lt;='State Zip Codes'!$R$4,'State Zip Codes'!$R$3,IF(G8612&lt;='State Zip Codes'!$S$4,'State Zip Codes'!$S$3,IF(G8612&lt;='State Zip Codes'!$T$4,'State Zip Codes'!$T$3,"OUT OF TERRITORY"))))),$U$3)</f>
        <v>Zone 0</v>
      </c>
    </row>
    <row r="8613" spans="1:8" x14ac:dyDescent="0.25">
      <c r="A8613" t="s">
        <v>377</v>
      </c>
      <c r="B8613">
        <v>84111</v>
      </c>
      <c r="C8613" t="str">
        <f t="shared" si="135"/>
        <v>84111</v>
      </c>
      <c r="D8613" t="s">
        <v>363</v>
      </c>
      <c r="E8613" t="s">
        <v>5886</v>
      </c>
      <c r="F8613" t="s">
        <v>5887</v>
      </c>
      <c r="G8613" s="144">
        <v>1.553427975</v>
      </c>
      <c r="H8613" t="str">
        <f>IF(VLOOKUP(A8613,$J$4:$K$19,2)="Y",IF(G8613&lt;='State Zip Codes'!$P$4,'State Zip Codes'!$P$3,IF(G8613&lt;='State Zip Codes'!$Q$4,'State Zip Codes'!$Q$3,IF(G8613&lt;='State Zip Codes'!$R$4,'State Zip Codes'!$R$3,IF(G8613&lt;='State Zip Codes'!$S$4,'State Zip Codes'!$S$3,IF(G8613&lt;='State Zip Codes'!$T$4,'State Zip Codes'!$T$3,"OUT OF TERRITORY"))))),$U$3)</f>
        <v>Zone 0</v>
      </c>
    </row>
    <row r="8614" spans="1:8" x14ac:dyDescent="0.25">
      <c r="A8614" t="s">
        <v>377</v>
      </c>
      <c r="B8614">
        <v>84103</v>
      </c>
      <c r="C8614" t="str">
        <f t="shared" si="135"/>
        <v>84103</v>
      </c>
      <c r="D8614" t="s">
        <v>363</v>
      </c>
      <c r="E8614" t="s">
        <v>5886</v>
      </c>
      <c r="F8614" t="s">
        <v>5887</v>
      </c>
      <c r="G8614" s="144">
        <v>1.8765409937999999</v>
      </c>
      <c r="H8614" t="str">
        <f>IF(VLOOKUP(A8614,$J$4:$K$19,2)="Y",IF(G8614&lt;='State Zip Codes'!$P$4,'State Zip Codes'!$P$3,IF(G8614&lt;='State Zip Codes'!$Q$4,'State Zip Codes'!$Q$3,IF(G8614&lt;='State Zip Codes'!$R$4,'State Zip Codes'!$R$3,IF(G8614&lt;='State Zip Codes'!$S$4,'State Zip Codes'!$S$3,IF(G8614&lt;='State Zip Codes'!$T$4,'State Zip Codes'!$T$3,"OUT OF TERRITORY"))))),$U$3)</f>
        <v>Zone 0</v>
      </c>
    </row>
    <row r="8615" spans="1:8" x14ac:dyDescent="0.25">
      <c r="A8615" t="s">
        <v>377</v>
      </c>
      <c r="B8615">
        <v>84133</v>
      </c>
      <c r="C8615" t="str">
        <f t="shared" si="135"/>
        <v>84133</v>
      </c>
      <c r="D8615" t="s">
        <v>363</v>
      </c>
      <c r="E8615" t="s">
        <v>5886</v>
      </c>
      <c r="F8615" t="s">
        <v>5887</v>
      </c>
      <c r="G8615" s="144">
        <v>1.9386781127999999</v>
      </c>
      <c r="H8615" t="str">
        <f>IF(VLOOKUP(A8615,$J$4:$K$19,2)="Y",IF(G8615&lt;='State Zip Codes'!$P$4,'State Zip Codes'!$P$3,IF(G8615&lt;='State Zip Codes'!$Q$4,'State Zip Codes'!$Q$3,IF(G8615&lt;='State Zip Codes'!$R$4,'State Zip Codes'!$R$3,IF(G8615&lt;='State Zip Codes'!$S$4,'State Zip Codes'!$S$3,IF(G8615&lt;='State Zip Codes'!$T$4,'State Zip Codes'!$T$3,"OUT OF TERRITORY"))))),$U$3)</f>
        <v>Zone 0</v>
      </c>
    </row>
    <row r="8616" spans="1:8" x14ac:dyDescent="0.25">
      <c r="A8616" t="s">
        <v>377</v>
      </c>
      <c r="B8616">
        <v>84102</v>
      </c>
      <c r="C8616" t="str">
        <f t="shared" si="135"/>
        <v>84102</v>
      </c>
      <c r="D8616" t="s">
        <v>363</v>
      </c>
      <c r="E8616" t="s">
        <v>5886</v>
      </c>
      <c r="F8616" t="s">
        <v>5887</v>
      </c>
      <c r="G8616" s="144">
        <v>2.2742185554000001</v>
      </c>
      <c r="H8616" t="str">
        <f>IF(VLOOKUP(A8616,$J$4:$K$19,2)="Y",IF(G8616&lt;='State Zip Codes'!$P$4,'State Zip Codes'!$P$3,IF(G8616&lt;='State Zip Codes'!$Q$4,'State Zip Codes'!$Q$3,IF(G8616&lt;='State Zip Codes'!$R$4,'State Zip Codes'!$R$3,IF(G8616&lt;='State Zip Codes'!$S$4,'State Zip Codes'!$S$3,IF(G8616&lt;='State Zip Codes'!$T$4,'State Zip Codes'!$T$3,"OUT OF TERRITORY"))))),$U$3)</f>
        <v>Zone 0</v>
      </c>
    </row>
    <row r="8617" spans="1:8" x14ac:dyDescent="0.25">
      <c r="A8617" t="s">
        <v>377</v>
      </c>
      <c r="B8617">
        <v>84112</v>
      </c>
      <c r="C8617" t="str">
        <f t="shared" si="135"/>
        <v>84112</v>
      </c>
      <c r="D8617" t="s">
        <v>363</v>
      </c>
      <c r="E8617" t="s">
        <v>5886</v>
      </c>
      <c r="F8617" t="s">
        <v>5887</v>
      </c>
      <c r="G8617" s="144">
        <v>3.1503519333000001</v>
      </c>
      <c r="H8617" t="str">
        <f>IF(VLOOKUP(A8617,$J$4:$K$19,2)="Y",IF(G8617&lt;='State Zip Codes'!$P$4,'State Zip Codes'!$P$3,IF(G8617&lt;='State Zip Codes'!$Q$4,'State Zip Codes'!$Q$3,IF(G8617&lt;='State Zip Codes'!$R$4,'State Zip Codes'!$R$3,IF(G8617&lt;='State Zip Codes'!$S$4,'State Zip Codes'!$S$3,IF(G8617&lt;='State Zip Codes'!$T$4,'State Zip Codes'!$T$3,"OUT OF TERRITORY"))))),$U$3)</f>
        <v>Zone 0</v>
      </c>
    </row>
    <row r="8618" spans="1:8" x14ac:dyDescent="0.25">
      <c r="A8618" t="s">
        <v>377</v>
      </c>
      <c r="B8618">
        <v>84105</v>
      </c>
      <c r="C8618" t="str">
        <f t="shared" si="135"/>
        <v>84105</v>
      </c>
      <c r="D8618" t="s">
        <v>363</v>
      </c>
      <c r="E8618" t="s">
        <v>5886</v>
      </c>
      <c r="F8618" t="s">
        <v>5887</v>
      </c>
      <c r="G8618" s="144">
        <v>3.3056947308</v>
      </c>
      <c r="H8618" t="str">
        <f>IF(VLOOKUP(A8618,$J$4:$K$19,2)="Y",IF(G8618&lt;='State Zip Codes'!$P$4,'State Zip Codes'!$P$3,IF(G8618&lt;='State Zip Codes'!$Q$4,'State Zip Codes'!$Q$3,IF(G8618&lt;='State Zip Codes'!$R$4,'State Zip Codes'!$R$3,IF(G8618&lt;='State Zip Codes'!$S$4,'State Zip Codes'!$S$3,IF(G8618&lt;='State Zip Codes'!$T$4,'State Zip Codes'!$T$3,"OUT OF TERRITORY"))))),$U$3)</f>
        <v>Zone 0</v>
      </c>
    </row>
    <row r="8619" spans="1:8" x14ac:dyDescent="0.25">
      <c r="A8619" t="s">
        <v>377</v>
      </c>
      <c r="B8619">
        <v>84116</v>
      </c>
      <c r="C8619" t="str">
        <f t="shared" si="135"/>
        <v>84116</v>
      </c>
      <c r="D8619" t="s">
        <v>363</v>
      </c>
      <c r="E8619" t="s">
        <v>5886</v>
      </c>
      <c r="F8619" t="s">
        <v>5887</v>
      </c>
      <c r="G8619" s="144">
        <v>3.6412351734000001</v>
      </c>
      <c r="H8619" t="str">
        <f>IF(VLOOKUP(A8619,$J$4:$K$19,2)="Y",IF(G8619&lt;='State Zip Codes'!$P$4,'State Zip Codes'!$P$3,IF(G8619&lt;='State Zip Codes'!$Q$4,'State Zip Codes'!$Q$3,IF(G8619&lt;='State Zip Codes'!$R$4,'State Zip Codes'!$R$3,IF(G8619&lt;='State Zip Codes'!$S$4,'State Zip Codes'!$S$3,IF(G8619&lt;='State Zip Codes'!$T$4,'State Zip Codes'!$T$3,"OUT OF TERRITORY"))))),$U$3)</f>
        <v>Zone 0</v>
      </c>
    </row>
    <row r="8620" spans="1:8" x14ac:dyDescent="0.25">
      <c r="A8620" t="s">
        <v>377</v>
      </c>
      <c r="B8620">
        <v>84104</v>
      </c>
      <c r="C8620" t="str">
        <f t="shared" si="135"/>
        <v>84104</v>
      </c>
      <c r="D8620" t="s">
        <v>363</v>
      </c>
      <c r="E8620" t="s">
        <v>5886</v>
      </c>
      <c r="F8620" t="s">
        <v>5887</v>
      </c>
      <c r="G8620" s="144">
        <v>3.8276465304</v>
      </c>
      <c r="H8620" t="str">
        <f>IF(VLOOKUP(A8620,$J$4:$K$19,2)="Y",IF(G8620&lt;='State Zip Codes'!$P$4,'State Zip Codes'!$P$3,IF(G8620&lt;='State Zip Codes'!$Q$4,'State Zip Codes'!$Q$3,IF(G8620&lt;='State Zip Codes'!$R$4,'State Zip Codes'!$R$3,IF(G8620&lt;='State Zip Codes'!$S$4,'State Zip Codes'!$S$3,IF(G8620&lt;='State Zip Codes'!$T$4,'State Zip Codes'!$T$3,"OUT OF TERRITORY"))))),$U$3)</f>
        <v>Zone 0</v>
      </c>
    </row>
    <row r="8621" spans="1:8" x14ac:dyDescent="0.25">
      <c r="A8621" t="s">
        <v>377</v>
      </c>
      <c r="B8621">
        <v>84113</v>
      </c>
      <c r="C8621" t="str">
        <f t="shared" si="135"/>
        <v>84113</v>
      </c>
      <c r="D8621" t="s">
        <v>363</v>
      </c>
      <c r="E8621" t="s">
        <v>5886</v>
      </c>
      <c r="F8621" t="s">
        <v>5887</v>
      </c>
      <c r="G8621" s="144">
        <v>3.9084247850999998</v>
      </c>
      <c r="H8621" t="str">
        <f>IF(VLOOKUP(A8621,$J$4:$K$19,2)="Y",IF(G8621&lt;='State Zip Codes'!$P$4,'State Zip Codes'!$P$3,IF(G8621&lt;='State Zip Codes'!$Q$4,'State Zip Codes'!$Q$3,IF(G8621&lt;='State Zip Codes'!$R$4,'State Zip Codes'!$R$3,IF(G8621&lt;='State Zip Codes'!$S$4,'State Zip Codes'!$S$3,IF(G8621&lt;='State Zip Codes'!$T$4,'State Zip Codes'!$T$3,"OUT OF TERRITORY"))))),$U$3)</f>
        <v>Zone 0</v>
      </c>
    </row>
    <row r="8622" spans="1:8" x14ac:dyDescent="0.25">
      <c r="A8622" t="s">
        <v>377</v>
      </c>
      <c r="B8622">
        <v>84115</v>
      </c>
      <c r="C8622" t="str">
        <f t="shared" si="135"/>
        <v>84115</v>
      </c>
      <c r="D8622" t="s">
        <v>363</v>
      </c>
      <c r="E8622" t="s">
        <v>5886</v>
      </c>
      <c r="F8622" t="s">
        <v>5887</v>
      </c>
      <c r="G8622" s="144">
        <v>4.1818281087000004</v>
      </c>
      <c r="H8622" t="str">
        <f>IF(VLOOKUP(A8622,$J$4:$K$19,2)="Y",IF(G8622&lt;='State Zip Codes'!$P$4,'State Zip Codes'!$P$3,IF(G8622&lt;='State Zip Codes'!$Q$4,'State Zip Codes'!$Q$3,IF(G8622&lt;='State Zip Codes'!$R$4,'State Zip Codes'!$R$3,IF(G8622&lt;='State Zip Codes'!$S$4,'State Zip Codes'!$S$3,IF(G8622&lt;='State Zip Codes'!$T$4,'State Zip Codes'!$T$3,"OUT OF TERRITORY"))))),$U$3)</f>
        <v>Zone 0</v>
      </c>
    </row>
    <row r="8623" spans="1:8" x14ac:dyDescent="0.25">
      <c r="A8623" t="s">
        <v>377</v>
      </c>
      <c r="B8623">
        <v>84054</v>
      </c>
      <c r="C8623" t="str">
        <f t="shared" si="135"/>
        <v>84054</v>
      </c>
      <c r="D8623" t="s">
        <v>363</v>
      </c>
      <c r="E8623" t="s">
        <v>1764</v>
      </c>
      <c r="F8623" t="s">
        <v>5888</v>
      </c>
      <c r="G8623" s="144">
        <v>4.7721307391999996</v>
      </c>
      <c r="H8623" t="str">
        <f>IF(VLOOKUP(A8623,$J$4:$K$19,2)="Y",IF(G8623&lt;='State Zip Codes'!$P$4,'State Zip Codes'!$P$3,IF(G8623&lt;='State Zip Codes'!$Q$4,'State Zip Codes'!$Q$3,IF(G8623&lt;='State Zip Codes'!$R$4,'State Zip Codes'!$R$3,IF(G8623&lt;='State Zip Codes'!$S$4,'State Zip Codes'!$S$3,IF(G8623&lt;='State Zip Codes'!$T$4,'State Zip Codes'!$T$3,"OUT OF TERRITORY"))))),$U$3)</f>
        <v>Zone 0</v>
      </c>
    </row>
    <row r="8624" spans="1:8" x14ac:dyDescent="0.25">
      <c r="A8624" t="s">
        <v>377</v>
      </c>
      <c r="B8624">
        <v>84106</v>
      </c>
      <c r="C8624" t="str">
        <f t="shared" si="135"/>
        <v>84106</v>
      </c>
      <c r="D8624" t="s">
        <v>363</v>
      </c>
      <c r="E8624" t="s">
        <v>5886</v>
      </c>
      <c r="F8624" t="s">
        <v>5887</v>
      </c>
      <c r="G8624" s="144">
        <v>5.2816551149999995</v>
      </c>
      <c r="H8624" t="str">
        <f>IF(VLOOKUP(A8624,$J$4:$K$19,2)="Y",IF(G8624&lt;='State Zip Codes'!$P$4,'State Zip Codes'!$P$3,IF(G8624&lt;='State Zip Codes'!$Q$4,'State Zip Codes'!$Q$3,IF(G8624&lt;='State Zip Codes'!$R$4,'State Zip Codes'!$R$3,IF(G8624&lt;='State Zip Codes'!$S$4,'State Zip Codes'!$S$3,IF(G8624&lt;='State Zip Codes'!$T$4,'State Zip Codes'!$T$3,"OUT OF TERRITORY"))))),$U$3)</f>
        <v>Zone 0</v>
      </c>
    </row>
    <row r="8625" spans="1:8" x14ac:dyDescent="0.25">
      <c r="A8625" t="s">
        <v>377</v>
      </c>
      <c r="B8625">
        <v>84119</v>
      </c>
      <c r="C8625" t="str">
        <f t="shared" si="135"/>
        <v>84119</v>
      </c>
      <c r="D8625" t="s">
        <v>363</v>
      </c>
      <c r="E8625" t="s">
        <v>5886</v>
      </c>
      <c r="F8625" t="s">
        <v>5889</v>
      </c>
      <c r="G8625" s="144">
        <v>5.7228286599000002</v>
      </c>
      <c r="H8625" t="str">
        <f>IF(VLOOKUP(A8625,$J$4:$K$19,2)="Y",IF(G8625&lt;='State Zip Codes'!$P$4,'State Zip Codes'!$P$3,IF(G8625&lt;='State Zip Codes'!$Q$4,'State Zip Codes'!$Q$3,IF(G8625&lt;='State Zip Codes'!$R$4,'State Zip Codes'!$R$3,IF(G8625&lt;='State Zip Codes'!$S$4,'State Zip Codes'!$S$3,IF(G8625&lt;='State Zip Codes'!$T$4,'State Zip Codes'!$T$3,"OUT OF TERRITORY"))))),$U$3)</f>
        <v>Zone 0</v>
      </c>
    </row>
    <row r="8626" spans="1:8" x14ac:dyDescent="0.25">
      <c r="A8626" t="s">
        <v>377</v>
      </c>
      <c r="B8626">
        <v>84120</v>
      </c>
      <c r="C8626" t="str">
        <f t="shared" si="135"/>
        <v>84120</v>
      </c>
      <c r="D8626" t="s">
        <v>363</v>
      </c>
      <c r="E8626" t="s">
        <v>5886</v>
      </c>
      <c r="F8626" t="s">
        <v>5889</v>
      </c>
      <c r="G8626" s="144">
        <v>7.4875228395000004</v>
      </c>
      <c r="H8626" t="str">
        <f>IF(VLOOKUP(A8626,$J$4:$K$19,2)="Y",IF(G8626&lt;='State Zip Codes'!$P$4,'State Zip Codes'!$P$3,IF(G8626&lt;='State Zip Codes'!$Q$4,'State Zip Codes'!$Q$3,IF(G8626&lt;='State Zip Codes'!$R$4,'State Zip Codes'!$R$3,IF(G8626&lt;='State Zip Codes'!$S$4,'State Zip Codes'!$S$3,IF(G8626&lt;='State Zip Codes'!$T$4,'State Zip Codes'!$T$3,"OUT OF TERRITORY"))))),$U$3)</f>
        <v>Zone 0</v>
      </c>
    </row>
    <row r="8627" spans="1:8" x14ac:dyDescent="0.25">
      <c r="A8627" t="s">
        <v>377</v>
      </c>
      <c r="B8627">
        <v>84123</v>
      </c>
      <c r="C8627" t="str">
        <f t="shared" si="135"/>
        <v>84123</v>
      </c>
      <c r="D8627" t="s">
        <v>363</v>
      </c>
      <c r="E8627" t="s">
        <v>5886</v>
      </c>
      <c r="F8627" t="s">
        <v>5887</v>
      </c>
      <c r="G8627" s="144">
        <v>8.0529706224000002</v>
      </c>
      <c r="H8627" t="str">
        <f>IF(VLOOKUP(A8627,$J$4:$K$19,2)="Y",IF(G8627&lt;='State Zip Codes'!$P$4,'State Zip Codes'!$P$3,IF(G8627&lt;='State Zip Codes'!$Q$4,'State Zip Codes'!$Q$3,IF(G8627&lt;='State Zip Codes'!$R$4,'State Zip Codes'!$R$3,IF(G8627&lt;='State Zip Codes'!$S$4,'State Zip Codes'!$S$3,IF(G8627&lt;='State Zip Codes'!$T$4,'State Zip Codes'!$T$3,"OUT OF TERRITORY"))))),$U$3)</f>
        <v>Zone 0</v>
      </c>
    </row>
    <row r="8628" spans="1:8" x14ac:dyDescent="0.25">
      <c r="A8628" t="s">
        <v>377</v>
      </c>
      <c r="B8628">
        <v>84010</v>
      </c>
      <c r="C8628" t="str">
        <f t="shared" si="135"/>
        <v>84010</v>
      </c>
      <c r="D8628" t="s">
        <v>363</v>
      </c>
      <c r="E8628" t="s">
        <v>1764</v>
      </c>
      <c r="F8628" t="s">
        <v>5890</v>
      </c>
      <c r="G8628" s="144">
        <v>8.1151077413999992</v>
      </c>
      <c r="H8628" t="str">
        <f>IF(VLOOKUP(A8628,$J$4:$K$19,2)="Y",IF(G8628&lt;='State Zip Codes'!$P$4,'State Zip Codes'!$P$3,IF(G8628&lt;='State Zip Codes'!$Q$4,'State Zip Codes'!$Q$3,IF(G8628&lt;='State Zip Codes'!$R$4,'State Zip Codes'!$R$3,IF(G8628&lt;='State Zip Codes'!$S$4,'State Zip Codes'!$S$3,IF(G8628&lt;='State Zip Codes'!$T$4,'State Zip Codes'!$T$3,"OUT OF TERRITORY"))))),$U$3)</f>
        <v>Zone 0</v>
      </c>
    </row>
    <row r="8629" spans="1:8" x14ac:dyDescent="0.25">
      <c r="A8629" t="s">
        <v>377</v>
      </c>
      <c r="B8629">
        <v>84107</v>
      </c>
      <c r="C8629" t="str">
        <f t="shared" si="135"/>
        <v>84107</v>
      </c>
      <c r="D8629" t="s">
        <v>363</v>
      </c>
      <c r="E8629" t="s">
        <v>5886</v>
      </c>
      <c r="F8629" t="s">
        <v>5887</v>
      </c>
      <c r="G8629" s="144">
        <v>8.1834585722999993</v>
      </c>
      <c r="H8629" t="str">
        <f>IF(VLOOKUP(A8629,$J$4:$K$19,2)="Y",IF(G8629&lt;='State Zip Codes'!$P$4,'State Zip Codes'!$P$3,IF(G8629&lt;='State Zip Codes'!$Q$4,'State Zip Codes'!$Q$3,IF(G8629&lt;='State Zip Codes'!$R$4,'State Zip Codes'!$R$3,IF(G8629&lt;='State Zip Codes'!$S$4,'State Zip Codes'!$S$3,IF(G8629&lt;='State Zip Codes'!$T$4,'State Zip Codes'!$T$3,"OUT OF TERRITORY"))))),$U$3)</f>
        <v>Zone 0</v>
      </c>
    </row>
    <row r="8630" spans="1:8" x14ac:dyDescent="0.25">
      <c r="A8630" t="s">
        <v>377</v>
      </c>
      <c r="B8630">
        <v>84087</v>
      </c>
      <c r="C8630" t="str">
        <f t="shared" si="135"/>
        <v>84087</v>
      </c>
      <c r="D8630" t="s">
        <v>363</v>
      </c>
      <c r="E8630" t="s">
        <v>1764</v>
      </c>
      <c r="F8630" t="s">
        <v>5891</v>
      </c>
      <c r="G8630" s="144">
        <v>8.2331682675</v>
      </c>
      <c r="H8630" t="str">
        <f>IF(VLOOKUP(A8630,$J$4:$K$19,2)="Y",IF(G8630&lt;='State Zip Codes'!$P$4,'State Zip Codes'!$P$3,IF(G8630&lt;='State Zip Codes'!$Q$4,'State Zip Codes'!$Q$3,IF(G8630&lt;='State Zip Codes'!$R$4,'State Zip Codes'!$R$3,IF(G8630&lt;='State Zip Codes'!$S$4,'State Zip Codes'!$S$3,IF(G8630&lt;='State Zip Codes'!$T$4,'State Zip Codes'!$T$3,"OUT OF TERRITORY"))))),$U$3)</f>
        <v>Zone 0</v>
      </c>
    </row>
    <row r="8631" spans="1:8" x14ac:dyDescent="0.25">
      <c r="A8631" t="s">
        <v>377</v>
      </c>
      <c r="B8631">
        <v>84117</v>
      </c>
      <c r="C8631" t="str">
        <f t="shared" si="135"/>
        <v>84117</v>
      </c>
      <c r="D8631" t="s">
        <v>363</v>
      </c>
      <c r="E8631" t="s">
        <v>5886</v>
      </c>
      <c r="F8631" t="s">
        <v>5887</v>
      </c>
      <c r="G8631" s="144">
        <v>8.6122046933999989</v>
      </c>
      <c r="H8631" t="str">
        <f>IF(VLOOKUP(A8631,$J$4:$K$19,2)="Y",IF(G8631&lt;='State Zip Codes'!$P$4,'State Zip Codes'!$P$3,IF(G8631&lt;='State Zip Codes'!$Q$4,'State Zip Codes'!$Q$3,IF(G8631&lt;='State Zip Codes'!$R$4,'State Zip Codes'!$R$3,IF(G8631&lt;='State Zip Codes'!$S$4,'State Zip Codes'!$S$3,IF(G8631&lt;='State Zip Codes'!$T$4,'State Zip Codes'!$T$3,"OUT OF TERRITORY"))))),$U$3)</f>
        <v>Zone 0</v>
      </c>
    </row>
    <row r="8632" spans="1:8" x14ac:dyDescent="0.25">
      <c r="A8632" t="s">
        <v>377</v>
      </c>
      <c r="B8632">
        <v>84108</v>
      </c>
      <c r="C8632" t="str">
        <f t="shared" si="135"/>
        <v>84108</v>
      </c>
      <c r="D8632" t="s">
        <v>363</v>
      </c>
      <c r="E8632" t="s">
        <v>5886</v>
      </c>
      <c r="F8632" t="s">
        <v>5887</v>
      </c>
      <c r="G8632" s="144">
        <v>8.6308458291000001</v>
      </c>
      <c r="H8632" t="str">
        <f>IF(VLOOKUP(A8632,$J$4:$K$19,2)="Y",IF(G8632&lt;='State Zip Codes'!$P$4,'State Zip Codes'!$P$3,IF(G8632&lt;='State Zip Codes'!$Q$4,'State Zip Codes'!$Q$3,IF(G8632&lt;='State Zip Codes'!$R$4,'State Zip Codes'!$R$3,IF(G8632&lt;='State Zip Codes'!$S$4,'State Zip Codes'!$S$3,IF(G8632&lt;='State Zip Codes'!$T$4,'State Zip Codes'!$T$3,"OUT OF TERRITORY"))))),$U$3)</f>
        <v>Zone 0</v>
      </c>
    </row>
    <row r="8633" spans="1:8" x14ac:dyDescent="0.25">
      <c r="A8633" t="s">
        <v>377</v>
      </c>
      <c r="B8633">
        <v>84128</v>
      </c>
      <c r="C8633" t="str">
        <f t="shared" si="135"/>
        <v>84128</v>
      </c>
      <c r="D8633" t="s">
        <v>363</v>
      </c>
      <c r="E8633" t="s">
        <v>5886</v>
      </c>
      <c r="F8633" t="s">
        <v>5889</v>
      </c>
      <c r="G8633" s="144">
        <v>9.202507323899999</v>
      </c>
      <c r="H8633" t="str">
        <f>IF(VLOOKUP(A8633,$J$4:$K$19,2)="Y",IF(G8633&lt;='State Zip Codes'!$P$4,'State Zip Codes'!$P$3,IF(G8633&lt;='State Zip Codes'!$Q$4,'State Zip Codes'!$Q$3,IF(G8633&lt;='State Zip Codes'!$R$4,'State Zip Codes'!$R$3,IF(G8633&lt;='State Zip Codes'!$S$4,'State Zip Codes'!$S$3,IF(G8633&lt;='State Zip Codes'!$T$4,'State Zip Codes'!$T$3,"OUT OF TERRITORY"))))),$U$3)</f>
        <v>Zone 0</v>
      </c>
    </row>
    <row r="8634" spans="1:8" x14ac:dyDescent="0.25">
      <c r="A8634" t="s">
        <v>377</v>
      </c>
      <c r="B8634">
        <v>84118</v>
      </c>
      <c r="C8634" t="str">
        <f t="shared" si="135"/>
        <v>84118</v>
      </c>
      <c r="D8634" t="s">
        <v>363</v>
      </c>
      <c r="E8634" t="s">
        <v>5886</v>
      </c>
      <c r="F8634" t="s">
        <v>5887</v>
      </c>
      <c r="G8634" s="144">
        <v>10.3085480421</v>
      </c>
      <c r="H8634" t="str">
        <f>IF(VLOOKUP(A8634,$J$4:$K$19,2)="Y",IF(G8634&lt;='State Zip Codes'!$P$4,'State Zip Codes'!$P$3,IF(G8634&lt;='State Zip Codes'!$Q$4,'State Zip Codes'!$Q$3,IF(G8634&lt;='State Zip Codes'!$R$4,'State Zip Codes'!$R$3,IF(G8634&lt;='State Zip Codes'!$S$4,'State Zip Codes'!$S$3,IF(G8634&lt;='State Zip Codes'!$T$4,'State Zip Codes'!$T$3,"OUT OF TERRITORY"))))),$U$3)</f>
        <v>Zone 0</v>
      </c>
    </row>
    <row r="8635" spans="1:8" x14ac:dyDescent="0.25">
      <c r="A8635" t="s">
        <v>377</v>
      </c>
      <c r="B8635">
        <v>84109</v>
      </c>
      <c r="C8635" t="str">
        <f t="shared" si="135"/>
        <v>84109</v>
      </c>
      <c r="D8635" t="s">
        <v>363</v>
      </c>
      <c r="E8635" t="s">
        <v>5886</v>
      </c>
      <c r="F8635" t="s">
        <v>5887</v>
      </c>
      <c r="G8635" s="144">
        <v>10.5136005348</v>
      </c>
      <c r="H8635" t="str">
        <f>IF(VLOOKUP(A8635,$J$4:$K$19,2)="Y",IF(G8635&lt;='State Zip Codes'!$P$4,'State Zip Codes'!$P$3,IF(G8635&lt;='State Zip Codes'!$Q$4,'State Zip Codes'!$Q$3,IF(G8635&lt;='State Zip Codes'!$R$4,'State Zip Codes'!$R$3,IF(G8635&lt;='State Zip Codes'!$S$4,'State Zip Codes'!$S$3,IF(G8635&lt;='State Zip Codes'!$T$4,'State Zip Codes'!$T$3,"OUT OF TERRITORY"))))),$U$3)</f>
        <v>Zone 0</v>
      </c>
    </row>
    <row r="8636" spans="1:8" x14ac:dyDescent="0.25">
      <c r="A8636" t="s">
        <v>377</v>
      </c>
      <c r="B8636">
        <v>84084</v>
      </c>
      <c r="C8636" t="str">
        <f t="shared" si="135"/>
        <v>84084</v>
      </c>
      <c r="D8636" t="s">
        <v>363</v>
      </c>
      <c r="E8636" t="s">
        <v>5886</v>
      </c>
      <c r="F8636" t="s">
        <v>5892</v>
      </c>
      <c r="G8636" s="144">
        <v>10.867782113099999</v>
      </c>
      <c r="H8636" t="str">
        <f>IF(VLOOKUP(A8636,$J$4:$K$19,2)="Y",IF(G8636&lt;='State Zip Codes'!$P$4,'State Zip Codes'!$P$3,IF(G8636&lt;='State Zip Codes'!$Q$4,'State Zip Codes'!$Q$3,IF(G8636&lt;='State Zip Codes'!$R$4,'State Zip Codes'!$R$3,IF(G8636&lt;='State Zip Codes'!$S$4,'State Zip Codes'!$S$3,IF(G8636&lt;='State Zip Codes'!$T$4,'State Zip Codes'!$T$3,"OUT OF TERRITORY"))))),$U$3)</f>
        <v>Zone 0</v>
      </c>
    </row>
    <row r="8637" spans="1:8" x14ac:dyDescent="0.25">
      <c r="A8637" t="s">
        <v>377</v>
      </c>
      <c r="B8637">
        <v>84044</v>
      </c>
      <c r="C8637" t="str">
        <f t="shared" si="135"/>
        <v>84044</v>
      </c>
      <c r="D8637" t="s">
        <v>363</v>
      </c>
      <c r="E8637" t="s">
        <v>5886</v>
      </c>
      <c r="F8637" t="s">
        <v>5893</v>
      </c>
      <c r="G8637" s="144">
        <v>11.0479797582</v>
      </c>
      <c r="H8637" t="str">
        <f>IF(VLOOKUP(A8637,$J$4:$K$19,2)="Y",IF(G8637&lt;='State Zip Codes'!$P$4,'State Zip Codes'!$P$3,IF(G8637&lt;='State Zip Codes'!$Q$4,'State Zip Codes'!$Q$3,IF(G8637&lt;='State Zip Codes'!$R$4,'State Zip Codes'!$R$3,IF(G8637&lt;='State Zip Codes'!$S$4,'State Zip Codes'!$S$3,IF(G8637&lt;='State Zip Codes'!$T$4,'State Zip Codes'!$T$3,"OUT OF TERRITORY"))))),$U$3)</f>
        <v>Zone 0</v>
      </c>
    </row>
    <row r="8638" spans="1:8" x14ac:dyDescent="0.25">
      <c r="A8638" t="s">
        <v>377</v>
      </c>
      <c r="B8638">
        <v>84124</v>
      </c>
      <c r="C8638" t="str">
        <f t="shared" si="135"/>
        <v>84124</v>
      </c>
      <c r="D8638" t="s">
        <v>363</v>
      </c>
      <c r="E8638" t="s">
        <v>5886</v>
      </c>
      <c r="F8638" t="s">
        <v>5887</v>
      </c>
      <c r="G8638" s="144">
        <v>11.1908951319</v>
      </c>
      <c r="H8638" t="str">
        <f>IF(VLOOKUP(A8638,$J$4:$K$19,2)="Y",IF(G8638&lt;='State Zip Codes'!$P$4,'State Zip Codes'!$P$3,IF(G8638&lt;='State Zip Codes'!$Q$4,'State Zip Codes'!$Q$3,IF(G8638&lt;='State Zip Codes'!$R$4,'State Zip Codes'!$R$3,IF(G8638&lt;='State Zip Codes'!$S$4,'State Zip Codes'!$S$3,IF(G8638&lt;='State Zip Codes'!$T$4,'State Zip Codes'!$T$3,"OUT OF TERRITORY"))))),$U$3)</f>
        <v>Zone 0</v>
      </c>
    </row>
    <row r="8639" spans="1:8" x14ac:dyDescent="0.25">
      <c r="A8639" t="s">
        <v>377</v>
      </c>
      <c r="B8639">
        <v>84047</v>
      </c>
      <c r="C8639" t="str">
        <f t="shared" si="135"/>
        <v>84047</v>
      </c>
      <c r="D8639" t="s">
        <v>363</v>
      </c>
      <c r="E8639" t="s">
        <v>5886</v>
      </c>
      <c r="F8639" t="s">
        <v>1336</v>
      </c>
      <c r="G8639" s="144">
        <v>11.197108843799999</v>
      </c>
      <c r="H8639" t="str">
        <f>IF(VLOOKUP(A8639,$J$4:$K$19,2)="Y",IF(G8639&lt;='State Zip Codes'!$P$4,'State Zip Codes'!$P$3,IF(G8639&lt;='State Zip Codes'!$Q$4,'State Zip Codes'!$Q$3,IF(G8639&lt;='State Zip Codes'!$R$4,'State Zip Codes'!$R$3,IF(G8639&lt;='State Zip Codes'!$S$4,'State Zip Codes'!$S$3,IF(G8639&lt;='State Zip Codes'!$T$4,'State Zip Codes'!$T$3,"OUT OF TERRITORY"))))),$U$3)</f>
        <v>Zone 0</v>
      </c>
    </row>
    <row r="8640" spans="1:8" x14ac:dyDescent="0.25">
      <c r="A8640" t="s">
        <v>377</v>
      </c>
      <c r="B8640">
        <v>84014</v>
      </c>
      <c r="C8640" t="str">
        <f t="shared" si="135"/>
        <v>84014</v>
      </c>
      <c r="D8640" t="s">
        <v>363</v>
      </c>
      <c r="E8640" t="s">
        <v>1764</v>
      </c>
      <c r="F8640" t="s">
        <v>2640</v>
      </c>
      <c r="G8640" s="144">
        <v>11.265459674699999</v>
      </c>
      <c r="H8640" t="str">
        <f>IF(VLOOKUP(A8640,$J$4:$K$19,2)="Y",IF(G8640&lt;='State Zip Codes'!$P$4,'State Zip Codes'!$P$3,IF(G8640&lt;='State Zip Codes'!$Q$4,'State Zip Codes'!$Q$3,IF(G8640&lt;='State Zip Codes'!$R$4,'State Zip Codes'!$R$3,IF(G8640&lt;='State Zip Codes'!$S$4,'State Zip Codes'!$S$3,IF(G8640&lt;='State Zip Codes'!$T$4,'State Zip Codes'!$T$3,"OUT OF TERRITORY"))))),$U$3)</f>
        <v>Zone 0</v>
      </c>
    </row>
    <row r="8641" spans="1:8" x14ac:dyDescent="0.25">
      <c r="A8641" t="s">
        <v>377</v>
      </c>
      <c r="B8641">
        <v>84129</v>
      </c>
      <c r="C8641" t="str">
        <f t="shared" si="135"/>
        <v>84129</v>
      </c>
      <c r="D8641" t="s">
        <v>363</v>
      </c>
      <c r="E8641" t="s">
        <v>5886</v>
      </c>
      <c r="F8641" t="s">
        <v>5887</v>
      </c>
      <c r="G8641" s="144">
        <v>11.681778372</v>
      </c>
      <c r="H8641" t="str">
        <f>IF(VLOOKUP(A8641,$J$4:$K$19,2)="Y",IF(G8641&lt;='State Zip Codes'!$P$4,'State Zip Codes'!$P$3,IF(G8641&lt;='State Zip Codes'!$Q$4,'State Zip Codes'!$Q$3,IF(G8641&lt;='State Zip Codes'!$R$4,'State Zip Codes'!$R$3,IF(G8641&lt;='State Zip Codes'!$S$4,'State Zip Codes'!$S$3,IF(G8641&lt;='State Zip Codes'!$T$4,'State Zip Codes'!$T$3,"OUT OF TERRITORY"))))),$U$3)</f>
        <v>Zone 0</v>
      </c>
    </row>
    <row r="8642" spans="1:8" x14ac:dyDescent="0.25">
      <c r="A8642" t="s">
        <v>377</v>
      </c>
      <c r="B8642">
        <v>84088</v>
      </c>
      <c r="C8642" t="str">
        <f t="shared" si="135"/>
        <v>84088</v>
      </c>
      <c r="D8642" t="s">
        <v>363</v>
      </c>
      <c r="E8642" t="s">
        <v>5886</v>
      </c>
      <c r="F8642" t="s">
        <v>5892</v>
      </c>
      <c r="G8642" s="144">
        <v>12.7816053783</v>
      </c>
      <c r="H8642" t="str">
        <f>IF(VLOOKUP(A8642,$J$4:$K$19,2)="Y",IF(G8642&lt;='State Zip Codes'!$P$4,'State Zip Codes'!$P$3,IF(G8642&lt;='State Zip Codes'!$Q$4,'State Zip Codes'!$Q$3,IF(G8642&lt;='State Zip Codes'!$R$4,'State Zip Codes'!$R$3,IF(G8642&lt;='State Zip Codes'!$S$4,'State Zip Codes'!$S$3,IF(G8642&lt;='State Zip Codes'!$T$4,'State Zip Codes'!$T$3,"OUT OF TERRITORY"))))),$U$3)</f>
        <v>Zone 0</v>
      </c>
    </row>
    <row r="8643" spans="1:8" x14ac:dyDescent="0.25">
      <c r="A8643" t="s">
        <v>377</v>
      </c>
      <c r="B8643">
        <v>84093</v>
      </c>
      <c r="C8643" t="str">
        <f t="shared" si="135"/>
        <v>84093</v>
      </c>
      <c r="D8643" t="s">
        <v>363</v>
      </c>
      <c r="E8643" t="s">
        <v>5886</v>
      </c>
      <c r="F8643" t="s">
        <v>5162</v>
      </c>
      <c r="G8643" s="144">
        <v>12.874811056799999</v>
      </c>
      <c r="H8643" t="str">
        <f>IF(VLOOKUP(A8643,$J$4:$K$19,2)="Y",IF(G8643&lt;='State Zip Codes'!$P$4,'State Zip Codes'!$P$3,IF(G8643&lt;='State Zip Codes'!$Q$4,'State Zip Codes'!$Q$3,IF(G8643&lt;='State Zip Codes'!$R$4,'State Zip Codes'!$R$3,IF(G8643&lt;='State Zip Codes'!$S$4,'State Zip Codes'!$S$3,IF(G8643&lt;='State Zip Codes'!$T$4,'State Zip Codes'!$T$3,"OUT OF TERRITORY"))))),$U$3)</f>
        <v>Zone 0</v>
      </c>
    </row>
    <row r="8644" spans="1:8" x14ac:dyDescent="0.25">
      <c r="A8644" t="s">
        <v>377</v>
      </c>
      <c r="B8644">
        <v>84070</v>
      </c>
      <c r="C8644" t="str">
        <f t="shared" si="135"/>
        <v>84070</v>
      </c>
      <c r="D8644" t="s">
        <v>363</v>
      </c>
      <c r="E8644" t="s">
        <v>5886</v>
      </c>
      <c r="F8644" t="s">
        <v>5162</v>
      </c>
      <c r="G8644" s="144">
        <v>13.651525044299998</v>
      </c>
      <c r="H8644" t="str">
        <f>IF(VLOOKUP(A8644,$J$4:$K$19,2)="Y",IF(G8644&lt;='State Zip Codes'!$P$4,'State Zip Codes'!$P$3,IF(G8644&lt;='State Zip Codes'!$Q$4,'State Zip Codes'!$Q$3,IF(G8644&lt;='State Zip Codes'!$R$4,'State Zip Codes'!$R$3,IF(G8644&lt;='State Zip Codes'!$S$4,'State Zip Codes'!$S$3,IF(G8644&lt;='State Zip Codes'!$T$4,'State Zip Codes'!$T$3,"OUT OF TERRITORY"))))),$U$3)</f>
        <v>Zone 0</v>
      </c>
    </row>
    <row r="8645" spans="1:8" x14ac:dyDescent="0.25">
      <c r="A8645" t="s">
        <v>377</v>
      </c>
      <c r="B8645">
        <v>84081</v>
      </c>
      <c r="C8645" t="str">
        <f t="shared" si="135"/>
        <v>84081</v>
      </c>
      <c r="D8645" t="s">
        <v>363</v>
      </c>
      <c r="E8645" t="s">
        <v>5886</v>
      </c>
      <c r="F8645" t="s">
        <v>5892</v>
      </c>
      <c r="G8645" s="144">
        <v>14.1548357082</v>
      </c>
      <c r="H8645" t="str">
        <f>IF(VLOOKUP(A8645,$J$4:$K$19,2)="Y",IF(G8645&lt;='State Zip Codes'!$P$4,'State Zip Codes'!$P$3,IF(G8645&lt;='State Zip Codes'!$Q$4,'State Zip Codes'!$Q$3,IF(G8645&lt;='State Zip Codes'!$R$4,'State Zip Codes'!$R$3,IF(G8645&lt;='State Zip Codes'!$S$4,'State Zip Codes'!$S$3,IF(G8645&lt;='State Zip Codes'!$T$4,'State Zip Codes'!$T$3,"OUT OF TERRITORY"))))),$U$3)</f>
        <v>Zone 0</v>
      </c>
    </row>
    <row r="8646" spans="1:8" x14ac:dyDescent="0.25">
      <c r="A8646" t="s">
        <v>377</v>
      </c>
      <c r="B8646">
        <v>84094</v>
      </c>
      <c r="C8646" t="str">
        <f t="shared" si="135"/>
        <v>84094</v>
      </c>
      <c r="D8646" t="s">
        <v>363</v>
      </c>
      <c r="E8646" t="s">
        <v>5886</v>
      </c>
      <c r="F8646" t="s">
        <v>5162</v>
      </c>
      <c r="G8646" s="144">
        <v>14.3226059295</v>
      </c>
      <c r="H8646" t="str">
        <f>IF(VLOOKUP(A8646,$J$4:$K$19,2)="Y",IF(G8646&lt;='State Zip Codes'!$P$4,'State Zip Codes'!$P$3,IF(G8646&lt;='State Zip Codes'!$Q$4,'State Zip Codes'!$Q$3,IF(G8646&lt;='State Zip Codes'!$R$4,'State Zip Codes'!$R$3,IF(G8646&lt;='State Zip Codes'!$S$4,'State Zip Codes'!$S$3,IF(G8646&lt;='State Zip Codes'!$T$4,'State Zip Codes'!$T$3,"OUT OF TERRITORY"))))),$U$3)</f>
        <v>Zone 0</v>
      </c>
    </row>
    <row r="8647" spans="1:8" x14ac:dyDescent="0.25">
      <c r="A8647" t="s">
        <v>377</v>
      </c>
      <c r="B8647">
        <v>84025</v>
      </c>
      <c r="C8647" t="str">
        <f t="shared" si="135"/>
        <v>84025</v>
      </c>
      <c r="D8647" t="s">
        <v>363</v>
      </c>
      <c r="E8647" t="s">
        <v>1764</v>
      </c>
      <c r="F8647" t="s">
        <v>1972</v>
      </c>
      <c r="G8647" s="144">
        <v>14.596009253099998</v>
      </c>
      <c r="H8647" t="str">
        <f>IF(VLOOKUP(A8647,$J$4:$K$19,2)="Y",IF(G8647&lt;='State Zip Codes'!$P$4,'State Zip Codes'!$P$3,IF(G8647&lt;='State Zip Codes'!$Q$4,'State Zip Codes'!$Q$3,IF(G8647&lt;='State Zip Codes'!$R$4,'State Zip Codes'!$R$3,IF(G8647&lt;='State Zip Codes'!$S$4,'State Zip Codes'!$S$3,IF(G8647&lt;='State Zip Codes'!$T$4,'State Zip Codes'!$T$3,"OUT OF TERRITORY"))))),$U$3)</f>
        <v>Zone 0</v>
      </c>
    </row>
    <row r="8648" spans="1:8" x14ac:dyDescent="0.25">
      <c r="A8648" t="s">
        <v>377</v>
      </c>
      <c r="B8648">
        <v>84121</v>
      </c>
      <c r="C8648" t="str">
        <f t="shared" si="135"/>
        <v>84121</v>
      </c>
      <c r="D8648" t="s">
        <v>363</v>
      </c>
      <c r="E8648" t="s">
        <v>5886</v>
      </c>
      <c r="F8648" t="s">
        <v>5887</v>
      </c>
      <c r="G8648" s="144">
        <v>14.8197028815</v>
      </c>
      <c r="H8648" t="str">
        <f>IF(VLOOKUP(A8648,$J$4:$K$19,2)="Y",IF(G8648&lt;='State Zip Codes'!$P$4,'State Zip Codes'!$P$3,IF(G8648&lt;='State Zip Codes'!$Q$4,'State Zip Codes'!$Q$3,IF(G8648&lt;='State Zip Codes'!$R$4,'State Zip Codes'!$R$3,IF(G8648&lt;='State Zip Codes'!$S$4,'State Zip Codes'!$S$3,IF(G8648&lt;='State Zip Codes'!$T$4,'State Zip Codes'!$T$3,"OUT OF TERRITORY"))))),$U$3)</f>
        <v>Zone 0</v>
      </c>
    </row>
    <row r="8649" spans="1:8" x14ac:dyDescent="0.25">
      <c r="A8649" t="s">
        <v>377</v>
      </c>
      <c r="B8649">
        <v>84095</v>
      </c>
      <c r="C8649" t="str">
        <f t="shared" si="135"/>
        <v>84095</v>
      </c>
      <c r="D8649" t="s">
        <v>363</v>
      </c>
      <c r="E8649" t="s">
        <v>5886</v>
      </c>
      <c r="F8649" t="s">
        <v>5894</v>
      </c>
      <c r="G8649" s="144">
        <v>15.453501495299999</v>
      </c>
      <c r="H8649" t="str">
        <f>IF(VLOOKUP(A8649,$J$4:$K$19,2)="Y",IF(G8649&lt;='State Zip Codes'!$P$4,'State Zip Codes'!$P$3,IF(G8649&lt;='State Zip Codes'!$Q$4,'State Zip Codes'!$Q$3,IF(G8649&lt;='State Zip Codes'!$R$4,'State Zip Codes'!$R$3,IF(G8649&lt;='State Zip Codes'!$S$4,'State Zip Codes'!$S$3,IF(G8649&lt;='State Zip Codes'!$T$4,'State Zip Codes'!$T$3,"OUT OF TERRITORY"))))),$U$3)</f>
        <v>Zone 0</v>
      </c>
    </row>
    <row r="8650" spans="1:8" x14ac:dyDescent="0.25">
      <c r="A8650" t="s">
        <v>377</v>
      </c>
      <c r="B8650">
        <v>84092</v>
      </c>
      <c r="C8650" t="str">
        <f t="shared" si="135"/>
        <v>84092</v>
      </c>
      <c r="D8650" t="s">
        <v>363</v>
      </c>
      <c r="E8650" t="s">
        <v>5886</v>
      </c>
      <c r="F8650" t="s">
        <v>5162</v>
      </c>
      <c r="G8650" s="144">
        <v>15.577775733299999</v>
      </c>
      <c r="H8650" t="str">
        <f>IF(VLOOKUP(A8650,$J$4:$K$19,2)="Y",IF(G8650&lt;='State Zip Codes'!$P$4,'State Zip Codes'!$P$3,IF(G8650&lt;='State Zip Codes'!$Q$4,'State Zip Codes'!$Q$3,IF(G8650&lt;='State Zip Codes'!$R$4,'State Zip Codes'!$R$3,IF(G8650&lt;='State Zip Codes'!$S$4,'State Zip Codes'!$S$3,IF(G8650&lt;='State Zip Codes'!$T$4,'State Zip Codes'!$T$3,"OUT OF TERRITORY"))))),$U$3)</f>
        <v>Zone 0</v>
      </c>
    </row>
    <row r="8651" spans="1:8" x14ac:dyDescent="0.25">
      <c r="A8651" t="s">
        <v>377</v>
      </c>
      <c r="B8651">
        <v>84009</v>
      </c>
      <c r="C8651" t="str">
        <f t="shared" si="135"/>
        <v>84009</v>
      </c>
      <c r="D8651" t="s">
        <v>363</v>
      </c>
      <c r="E8651" t="s">
        <v>5886</v>
      </c>
      <c r="F8651" t="s">
        <v>5894</v>
      </c>
      <c r="G8651" s="144">
        <v>16.323421161299997</v>
      </c>
      <c r="H8651" t="str">
        <f>IF(VLOOKUP(A8651,$J$4:$K$19,2)="Y",IF(G8651&lt;='State Zip Codes'!$P$4,'State Zip Codes'!$P$3,IF(G8651&lt;='State Zip Codes'!$Q$4,'State Zip Codes'!$Q$3,IF(G8651&lt;='State Zip Codes'!$R$4,'State Zip Codes'!$R$3,IF(G8651&lt;='State Zip Codes'!$S$4,'State Zip Codes'!$S$3,IF(G8651&lt;='State Zip Codes'!$T$4,'State Zip Codes'!$T$3,"OUT OF TERRITORY"))))),$U$3)</f>
        <v>Zone 0</v>
      </c>
    </row>
    <row r="8652" spans="1:8" x14ac:dyDescent="0.25">
      <c r="A8652" t="s">
        <v>377</v>
      </c>
      <c r="B8652">
        <v>84037</v>
      </c>
      <c r="C8652" t="str">
        <f t="shared" si="135"/>
        <v>84037</v>
      </c>
      <c r="D8652" t="s">
        <v>363</v>
      </c>
      <c r="E8652" t="s">
        <v>1764</v>
      </c>
      <c r="F8652" t="s">
        <v>5895</v>
      </c>
      <c r="G8652" s="144">
        <v>17.646941795999997</v>
      </c>
      <c r="H8652" t="str">
        <f>IF(VLOOKUP(A8652,$J$4:$K$19,2)="Y",IF(G8652&lt;='State Zip Codes'!$P$4,'State Zip Codes'!$P$3,IF(G8652&lt;='State Zip Codes'!$Q$4,'State Zip Codes'!$Q$3,IF(G8652&lt;='State Zip Codes'!$R$4,'State Zip Codes'!$R$3,IF(G8652&lt;='State Zip Codes'!$S$4,'State Zip Codes'!$S$3,IF(G8652&lt;='State Zip Codes'!$T$4,'State Zip Codes'!$T$3,"OUT OF TERRITORY"))))),$U$3)</f>
        <v>Zone 0</v>
      </c>
    </row>
    <row r="8653" spans="1:8" x14ac:dyDescent="0.25">
      <c r="A8653" t="s">
        <v>377</v>
      </c>
      <c r="B8653">
        <v>84098</v>
      </c>
      <c r="C8653" t="str">
        <f t="shared" si="135"/>
        <v>84098</v>
      </c>
      <c r="D8653" t="s">
        <v>363</v>
      </c>
      <c r="E8653" t="s">
        <v>459</v>
      </c>
      <c r="F8653" t="s">
        <v>3104</v>
      </c>
      <c r="G8653" s="144">
        <v>17.845780576799999</v>
      </c>
      <c r="H8653" t="str">
        <f>IF(VLOOKUP(A8653,$J$4:$K$19,2)="Y",IF(G8653&lt;='State Zip Codes'!$P$4,'State Zip Codes'!$P$3,IF(G8653&lt;='State Zip Codes'!$Q$4,'State Zip Codes'!$Q$3,IF(G8653&lt;='State Zip Codes'!$R$4,'State Zip Codes'!$R$3,IF(G8653&lt;='State Zip Codes'!$S$4,'State Zip Codes'!$S$3,IF(G8653&lt;='State Zip Codes'!$T$4,'State Zip Codes'!$T$3,"OUT OF TERRITORY"))))),$U$3)</f>
        <v>Zone 0</v>
      </c>
    </row>
    <row r="8654" spans="1:8" x14ac:dyDescent="0.25">
      <c r="A8654" t="s">
        <v>377</v>
      </c>
      <c r="B8654">
        <v>84020</v>
      </c>
      <c r="C8654" t="str">
        <f t="shared" si="135"/>
        <v>84020</v>
      </c>
      <c r="D8654" t="s">
        <v>363</v>
      </c>
      <c r="E8654" t="s">
        <v>5886</v>
      </c>
      <c r="F8654" t="s">
        <v>5896</v>
      </c>
      <c r="G8654" s="144">
        <v>19.511055365999997</v>
      </c>
      <c r="H8654" t="str">
        <f>IF(VLOOKUP(A8654,$J$4:$K$19,2)="Y",IF(G8654&lt;='State Zip Codes'!$P$4,'State Zip Codes'!$P$3,IF(G8654&lt;='State Zip Codes'!$Q$4,'State Zip Codes'!$Q$3,IF(G8654&lt;='State Zip Codes'!$R$4,'State Zip Codes'!$R$3,IF(G8654&lt;='State Zip Codes'!$S$4,'State Zip Codes'!$S$3,IF(G8654&lt;='State Zip Codes'!$T$4,'State Zip Codes'!$T$3,"OUT OF TERRITORY"))))),$U$3)</f>
        <v>Zone 0</v>
      </c>
    </row>
    <row r="8655" spans="1:8" x14ac:dyDescent="0.25">
      <c r="A8655" t="s">
        <v>377</v>
      </c>
      <c r="B8655">
        <v>84050</v>
      </c>
      <c r="C8655" t="str">
        <f t="shared" si="135"/>
        <v>84050</v>
      </c>
      <c r="D8655" t="s">
        <v>363</v>
      </c>
      <c r="E8655" t="s">
        <v>476</v>
      </c>
      <c r="F8655" t="s">
        <v>476</v>
      </c>
      <c r="G8655" s="144">
        <v>20.0392208775</v>
      </c>
      <c r="H8655" t="str">
        <f>IF(VLOOKUP(A8655,$J$4:$K$19,2)="Y",IF(G8655&lt;='State Zip Codes'!$P$4,'State Zip Codes'!$P$3,IF(G8655&lt;='State Zip Codes'!$Q$4,'State Zip Codes'!$Q$3,IF(G8655&lt;='State Zip Codes'!$R$4,'State Zip Codes'!$R$3,IF(G8655&lt;='State Zip Codes'!$S$4,'State Zip Codes'!$S$3,IF(G8655&lt;='State Zip Codes'!$T$4,'State Zip Codes'!$T$3,"OUT OF TERRITORY"))))),$U$3)</f>
        <v>Zone 0</v>
      </c>
    </row>
    <row r="8656" spans="1:8" x14ac:dyDescent="0.25">
      <c r="A8656" t="s">
        <v>377</v>
      </c>
      <c r="B8656">
        <v>84041</v>
      </c>
      <c r="C8656" t="str">
        <f t="shared" si="135"/>
        <v>84041</v>
      </c>
      <c r="D8656" t="s">
        <v>363</v>
      </c>
      <c r="E8656" t="s">
        <v>1764</v>
      </c>
      <c r="F8656" t="s">
        <v>5897</v>
      </c>
      <c r="G8656" s="144">
        <v>20.269128217799999</v>
      </c>
      <c r="H8656" t="str">
        <f>IF(VLOOKUP(A8656,$J$4:$K$19,2)="Y",IF(G8656&lt;='State Zip Codes'!$P$4,'State Zip Codes'!$P$3,IF(G8656&lt;='State Zip Codes'!$Q$4,'State Zip Codes'!$Q$3,IF(G8656&lt;='State Zip Codes'!$R$4,'State Zip Codes'!$R$3,IF(G8656&lt;='State Zip Codes'!$S$4,'State Zip Codes'!$S$3,IF(G8656&lt;='State Zip Codes'!$T$4,'State Zip Codes'!$T$3,"OUT OF TERRITORY"))))),$U$3)</f>
        <v>Zone 0</v>
      </c>
    </row>
    <row r="8657" spans="1:8" x14ac:dyDescent="0.25">
      <c r="A8657" t="s">
        <v>377</v>
      </c>
      <c r="B8657">
        <v>84040</v>
      </c>
      <c r="C8657" t="str">
        <f t="shared" si="135"/>
        <v>84040</v>
      </c>
      <c r="D8657" t="s">
        <v>363</v>
      </c>
      <c r="E8657" t="s">
        <v>1764</v>
      </c>
      <c r="F8657" t="s">
        <v>5897</v>
      </c>
      <c r="G8657" s="144">
        <v>20.847003424499999</v>
      </c>
      <c r="H8657" t="str">
        <f>IF(VLOOKUP(A8657,$J$4:$K$19,2)="Y",IF(G8657&lt;='State Zip Codes'!$P$4,'State Zip Codes'!$P$3,IF(G8657&lt;='State Zip Codes'!$Q$4,'State Zip Codes'!$Q$3,IF(G8657&lt;='State Zip Codes'!$R$4,'State Zip Codes'!$R$3,IF(G8657&lt;='State Zip Codes'!$S$4,'State Zip Codes'!$S$3,IF(G8657&lt;='State Zip Codes'!$T$4,'State Zip Codes'!$T$3,"OUT OF TERRITORY"))))),$U$3)</f>
        <v>Zone 0</v>
      </c>
    </row>
    <row r="8658" spans="1:8" x14ac:dyDescent="0.25">
      <c r="A8658" t="s">
        <v>377</v>
      </c>
      <c r="B8658">
        <v>84065</v>
      </c>
      <c r="C8658" t="str">
        <f t="shared" si="135"/>
        <v>84065</v>
      </c>
      <c r="D8658" t="s">
        <v>363</v>
      </c>
      <c r="E8658" t="s">
        <v>5886</v>
      </c>
      <c r="F8658" t="s">
        <v>2057</v>
      </c>
      <c r="G8658" s="144">
        <v>20.859430848300001</v>
      </c>
      <c r="H8658" t="str">
        <f>IF(VLOOKUP(A8658,$J$4:$K$19,2)="Y",IF(G8658&lt;='State Zip Codes'!$P$4,'State Zip Codes'!$P$3,IF(G8658&lt;='State Zip Codes'!$Q$4,'State Zip Codes'!$Q$3,IF(G8658&lt;='State Zip Codes'!$R$4,'State Zip Codes'!$R$3,IF(G8658&lt;='State Zip Codes'!$S$4,'State Zip Codes'!$S$3,IF(G8658&lt;='State Zip Codes'!$T$4,'State Zip Codes'!$T$3,"OUT OF TERRITORY"))))),$U$3)</f>
        <v>Zone 0</v>
      </c>
    </row>
    <row r="8659" spans="1:8" x14ac:dyDescent="0.25">
      <c r="A8659" t="s">
        <v>377</v>
      </c>
      <c r="B8659">
        <v>84006</v>
      </c>
      <c r="C8659" t="str">
        <f t="shared" si="135"/>
        <v>84006</v>
      </c>
      <c r="D8659" t="s">
        <v>363</v>
      </c>
      <c r="E8659" t="s">
        <v>5886</v>
      </c>
      <c r="F8659" t="s">
        <v>5898</v>
      </c>
      <c r="G8659" s="144">
        <v>21.045842205299998</v>
      </c>
      <c r="H8659" t="str">
        <f>IF(VLOOKUP(A8659,$J$4:$K$19,2)="Y",IF(G8659&lt;='State Zip Codes'!$P$4,'State Zip Codes'!$P$3,IF(G8659&lt;='State Zip Codes'!$Q$4,'State Zip Codes'!$Q$3,IF(G8659&lt;='State Zip Codes'!$R$4,'State Zip Codes'!$R$3,IF(G8659&lt;='State Zip Codes'!$S$4,'State Zip Codes'!$S$3,IF(G8659&lt;='State Zip Codes'!$T$4,'State Zip Codes'!$T$3,"OUT OF TERRITORY"))))),$U$3)</f>
        <v>Zone 0</v>
      </c>
    </row>
    <row r="8660" spans="1:8" x14ac:dyDescent="0.25">
      <c r="A8660" t="s">
        <v>377</v>
      </c>
      <c r="B8660">
        <v>84096</v>
      </c>
      <c r="C8660" t="str">
        <f t="shared" si="135"/>
        <v>84096</v>
      </c>
      <c r="D8660" t="s">
        <v>363</v>
      </c>
      <c r="E8660" t="s">
        <v>5886</v>
      </c>
      <c r="F8660" t="s">
        <v>5899</v>
      </c>
      <c r="G8660" s="144">
        <v>21.207398714700002</v>
      </c>
      <c r="H8660" t="str">
        <f>IF(VLOOKUP(A8660,$J$4:$K$19,2)="Y",IF(G8660&lt;='State Zip Codes'!$P$4,'State Zip Codes'!$P$3,IF(G8660&lt;='State Zip Codes'!$Q$4,'State Zip Codes'!$Q$3,IF(G8660&lt;='State Zip Codes'!$R$4,'State Zip Codes'!$R$3,IF(G8660&lt;='State Zip Codes'!$S$4,'State Zip Codes'!$S$3,IF(G8660&lt;='State Zip Codes'!$T$4,'State Zip Codes'!$T$3,"OUT OF TERRITORY"))))),$U$3)</f>
        <v>Zone 0</v>
      </c>
    </row>
    <row r="8661" spans="1:8" x14ac:dyDescent="0.25">
      <c r="A8661" t="s">
        <v>377</v>
      </c>
      <c r="B8661">
        <v>84004</v>
      </c>
      <c r="C8661" t="str">
        <f t="shared" si="135"/>
        <v>84004</v>
      </c>
      <c r="D8661" t="s">
        <v>363</v>
      </c>
      <c r="E8661" t="s">
        <v>5900</v>
      </c>
      <c r="F8661" t="s">
        <v>5901</v>
      </c>
      <c r="G8661" s="144">
        <v>21.250894698</v>
      </c>
      <c r="H8661" t="str">
        <f>IF(VLOOKUP(A8661,$J$4:$K$19,2)="Y",IF(G8661&lt;='State Zip Codes'!$P$4,'State Zip Codes'!$P$3,IF(G8661&lt;='State Zip Codes'!$Q$4,'State Zip Codes'!$Q$3,IF(G8661&lt;='State Zip Codes'!$R$4,'State Zip Codes'!$R$3,IF(G8661&lt;='State Zip Codes'!$S$4,'State Zip Codes'!$S$3,IF(G8661&lt;='State Zip Codes'!$T$4,'State Zip Codes'!$T$3,"OUT OF TERRITORY"))))),$U$3)</f>
        <v>Zone 0</v>
      </c>
    </row>
    <row r="8662" spans="1:8" x14ac:dyDescent="0.25">
      <c r="A8662" t="s">
        <v>377</v>
      </c>
      <c r="B8662">
        <v>84060</v>
      </c>
      <c r="C8662" t="str">
        <f t="shared" si="135"/>
        <v>84060</v>
      </c>
      <c r="D8662" t="s">
        <v>363</v>
      </c>
      <c r="E8662" t="s">
        <v>459</v>
      </c>
      <c r="F8662" t="s">
        <v>3104</v>
      </c>
      <c r="G8662" s="144">
        <v>22.7918952492</v>
      </c>
      <c r="H8662" t="str">
        <f>IF(VLOOKUP(A8662,$J$4:$K$19,2)="Y",IF(G8662&lt;='State Zip Codes'!$P$4,'State Zip Codes'!$P$3,IF(G8662&lt;='State Zip Codes'!$Q$4,'State Zip Codes'!$Q$3,IF(G8662&lt;='State Zip Codes'!$R$4,'State Zip Codes'!$R$3,IF(G8662&lt;='State Zip Codes'!$S$4,'State Zip Codes'!$S$3,IF(G8662&lt;='State Zip Codes'!$T$4,'State Zip Codes'!$T$3,"OUT OF TERRITORY"))))),$U$3)</f>
        <v>Zone 0</v>
      </c>
    </row>
    <row r="8663" spans="1:8" x14ac:dyDescent="0.25">
      <c r="A8663" t="s">
        <v>377</v>
      </c>
      <c r="B8663">
        <v>84075</v>
      </c>
      <c r="C8663" t="str">
        <f t="shared" si="135"/>
        <v>84075</v>
      </c>
      <c r="D8663" t="s">
        <v>363</v>
      </c>
      <c r="E8663" t="s">
        <v>1764</v>
      </c>
      <c r="F8663" t="s">
        <v>2866</v>
      </c>
      <c r="G8663" s="144">
        <v>23.307633336899997</v>
      </c>
      <c r="H8663" t="str">
        <f>IF(VLOOKUP(A8663,$J$4:$K$19,2)="Y",IF(G8663&lt;='State Zip Codes'!$P$4,'State Zip Codes'!$P$3,IF(G8663&lt;='State Zip Codes'!$Q$4,'State Zip Codes'!$Q$3,IF(G8663&lt;='State Zip Codes'!$R$4,'State Zip Codes'!$R$3,IF(G8663&lt;='State Zip Codes'!$S$4,'State Zip Codes'!$S$3,IF(G8663&lt;='State Zip Codes'!$T$4,'State Zip Codes'!$T$3,"OUT OF TERRITORY"))))),$U$3)</f>
        <v>Zone 0</v>
      </c>
    </row>
    <row r="8664" spans="1:8" x14ac:dyDescent="0.25">
      <c r="A8664" t="s">
        <v>377</v>
      </c>
      <c r="B8664">
        <v>84056</v>
      </c>
      <c r="C8664" t="str">
        <f t="shared" si="135"/>
        <v>84056</v>
      </c>
      <c r="D8664" t="s">
        <v>363</v>
      </c>
      <c r="E8664" t="s">
        <v>1764</v>
      </c>
      <c r="F8664" t="s">
        <v>5902</v>
      </c>
      <c r="G8664" s="144">
        <v>24.7119322263</v>
      </c>
      <c r="H8664" t="str">
        <f>IF(VLOOKUP(A8664,$J$4:$K$19,2)="Y",IF(G8664&lt;='State Zip Codes'!$P$4,'State Zip Codes'!$P$3,IF(G8664&lt;='State Zip Codes'!$Q$4,'State Zip Codes'!$Q$3,IF(G8664&lt;='State Zip Codes'!$R$4,'State Zip Codes'!$R$3,IF(G8664&lt;='State Zip Codes'!$S$4,'State Zip Codes'!$S$3,IF(G8664&lt;='State Zip Codes'!$T$4,'State Zip Codes'!$T$3,"OUT OF TERRITORY"))))),$U$3)</f>
        <v>Zone 0</v>
      </c>
    </row>
    <row r="8665" spans="1:8" x14ac:dyDescent="0.25">
      <c r="A8665" t="s">
        <v>377</v>
      </c>
      <c r="B8665">
        <v>84015</v>
      </c>
      <c r="C8665" t="str">
        <f t="shared" si="135"/>
        <v>84015</v>
      </c>
      <c r="D8665" t="s">
        <v>363</v>
      </c>
      <c r="E8665" t="s">
        <v>1764</v>
      </c>
      <c r="F8665" t="s">
        <v>3213</v>
      </c>
      <c r="G8665" s="144">
        <v>25.376799399599999</v>
      </c>
      <c r="H8665" t="str">
        <f>IF(VLOOKUP(A8665,$J$4:$K$19,2)="Y",IF(G8665&lt;='State Zip Codes'!$P$4,'State Zip Codes'!$P$3,IF(G8665&lt;='State Zip Codes'!$Q$4,'State Zip Codes'!$Q$3,IF(G8665&lt;='State Zip Codes'!$R$4,'State Zip Codes'!$R$3,IF(G8665&lt;='State Zip Codes'!$S$4,'State Zip Codes'!$S$3,IF(G8665&lt;='State Zip Codes'!$T$4,'State Zip Codes'!$T$3,"OUT OF TERRITORY"))))),$U$3)</f>
        <v>Zone 0</v>
      </c>
    </row>
    <row r="8666" spans="1:8" x14ac:dyDescent="0.25">
      <c r="A8666" t="s">
        <v>377</v>
      </c>
      <c r="B8666">
        <v>84003</v>
      </c>
      <c r="C8666" t="str">
        <f t="shared" si="135"/>
        <v>84003</v>
      </c>
      <c r="D8666" t="s">
        <v>363</v>
      </c>
      <c r="E8666" t="s">
        <v>5900</v>
      </c>
      <c r="F8666" t="s">
        <v>5903</v>
      </c>
      <c r="G8666" s="144">
        <v>25.737194689799999</v>
      </c>
      <c r="H8666" t="str">
        <f>IF(VLOOKUP(A8666,$J$4:$K$19,2)="Y",IF(G8666&lt;='State Zip Codes'!$P$4,'State Zip Codes'!$P$3,IF(G8666&lt;='State Zip Codes'!$Q$4,'State Zip Codes'!$Q$3,IF(G8666&lt;='State Zip Codes'!$R$4,'State Zip Codes'!$R$3,IF(G8666&lt;='State Zip Codes'!$S$4,'State Zip Codes'!$S$3,IF(G8666&lt;='State Zip Codes'!$T$4,'State Zip Codes'!$T$3,"OUT OF TERRITORY"))))),$U$3)</f>
        <v>Zone 0</v>
      </c>
    </row>
    <row r="8667" spans="1:8" x14ac:dyDescent="0.25">
      <c r="A8667" t="s">
        <v>377</v>
      </c>
      <c r="B8667">
        <v>84043</v>
      </c>
      <c r="C8667" t="str">
        <f t="shared" si="135"/>
        <v>84043</v>
      </c>
      <c r="D8667" t="s">
        <v>363</v>
      </c>
      <c r="E8667" t="s">
        <v>5900</v>
      </c>
      <c r="F8667" t="s">
        <v>5904</v>
      </c>
      <c r="G8667" s="144">
        <v>25.749622113599997</v>
      </c>
      <c r="H8667" t="str">
        <f>IF(VLOOKUP(A8667,$J$4:$K$19,2)="Y",IF(G8667&lt;='State Zip Codes'!$P$4,'State Zip Codes'!$P$3,IF(G8667&lt;='State Zip Codes'!$Q$4,'State Zip Codes'!$Q$3,IF(G8667&lt;='State Zip Codes'!$R$4,'State Zip Codes'!$R$3,IF(G8667&lt;='State Zip Codes'!$S$4,'State Zip Codes'!$S$3,IF(G8667&lt;='State Zip Codes'!$T$4,'State Zip Codes'!$T$3,"OUT OF TERRITORY"))))),$U$3)</f>
        <v>Zone 0</v>
      </c>
    </row>
    <row r="8668" spans="1:8" x14ac:dyDescent="0.25">
      <c r="A8668" t="s">
        <v>377</v>
      </c>
      <c r="B8668">
        <v>84049</v>
      </c>
      <c r="C8668" t="str">
        <f t="shared" si="135"/>
        <v>84049</v>
      </c>
      <c r="D8668" t="s">
        <v>363</v>
      </c>
      <c r="E8668" t="s">
        <v>5905</v>
      </c>
      <c r="F8668" t="s">
        <v>1104</v>
      </c>
      <c r="G8668" s="144">
        <v>26.103803691899998</v>
      </c>
      <c r="H8668" t="str">
        <f>IF(VLOOKUP(A8668,$J$4:$K$19,2)="Y",IF(G8668&lt;='State Zip Codes'!$P$4,'State Zip Codes'!$P$3,IF(G8668&lt;='State Zip Codes'!$Q$4,'State Zip Codes'!$Q$3,IF(G8668&lt;='State Zip Codes'!$R$4,'State Zip Codes'!$R$3,IF(G8668&lt;='State Zip Codes'!$S$4,'State Zip Codes'!$S$3,IF(G8668&lt;='State Zip Codes'!$T$4,'State Zip Codes'!$T$3,"OUT OF TERRITORY"))))),$U$3)</f>
        <v>Zone 0</v>
      </c>
    </row>
    <row r="8669" spans="1:8" x14ac:dyDescent="0.25">
      <c r="A8669" t="s">
        <v>377</v>
      </c>
      <c r="B8669">
        <v>84405</v>
      </c>
      <c r="C8669" t="str">
        <f t="shared" si="135"/>
        <v>84405</v>
      </c>
      <c r="D8669" t="s">
        <v>363</v>
      </c>
      <c r="E8669" t="s">
        <v>5906</v>
      </c>
      <c r="F8669" t="s">
        <v>1842</v>
      </c>
      <c r="G8669" s="144">
        <v>26.4455578464</v>
      </c>
      <c r="H8669" t="str">
        <f>IF(VLOOKUP(A8669,$J$4:$K$19,2)="Y",IF(G8669&lt;='State Zip Codes'!$P$4,'State Zip Codes'!$P$3,IF(G8669&lt;='State Zip Codes'!$Q$4,'State Zip Codes'!$Q$3,IF(G8669&lt;='State Zip Codes'!$R$4,'State Zip Codes'!$R$3,IF(G8669&lt;='State Zip Codes'!$S$4,'State Zip Codes'!$S$3,IF(G8669&lt;='State Zip Codes'!$T$4,'State Zip Codes'!$T$3,"OUT OF TERRITORY"))))),$U$3)</f>
        <v>Zone 0</v>
      </c>
    </row>
    <row r="8670" spans="1:8" x14ac:dyDescent="0.25">
      <c r="A8670" t="s">
        <v>377</v>
      </c>
      <c r="B8670">
        <v>84403</v>
      </c>
      <c r="C8670" t="str">
        <f t="shared" si="135"/>
        <v>84403</v>
      </c>
      <c r="D8670" t="s">
        <v>363</v>
      </c>
      <c r="E8670" t="s">
        <v>5906</v>
      </c>
      <c r="F8670" t="s">
        <v>1842</v>
      </c>
      <c r="G8670" s="144">
        <v>27.769078481099996</v>
      </c>
      <c r="H8670" t="str">
        <f>IF(VLOOKUP(A8670,$J$4:$K$19,2)="Y",IF(G8670&lt;='State Zip Codes'!$P$4,'State Zip Codes'!$P$3,IF(G8670&lt;='State Zip Codes'!$Q$4,'State Zip Codes'!$Q$3,IF(G8670&lt;='State Zip Codes'!$R$4,'State Zip Codes'!$R$3,IF(G8670&lt;='State Zip Codes'!$S$4,'State Zip Codes'!$S$3,IF(G8670&lt;='State Zip Codes'!$T$4,'State Zip Codes'!$T$3,"OUT OF TERRITORY"))))),$U$3)</f>
        <v>Zone 0</v>
      </c>
    </row>
    <row r="8671" spans="1:8" x14ac:dyDescent="0.25">
      <c r="A8671" t="s">
        <v>377</v>
      </c>
      <c r="B8671">
        <v>84062</v>
      </c>
      <c r="C8671" t="str">
        <f t="shared" si="135"/>
        <v>84062</v>
      </c>
      <c r="D8671" t="s">
        <v>363</v>
      </c>
      <c r="E8671" t="s">
        <v>5900</v>
      </c>
      <c r="F8671" t="s">
        <v>5907</v>
      </c>
      <c r="G8671" s="144">
        <v>28.005199533299997</v>
      </c>
      <c r="H8671" t="str">
        <f>IF(VLOOKUP(A8671,$J$4:$K$19,2)="Y",IF(G8671&lt;='State Zip Codes'!$P$4,'State Zip Codes'!$P$3,IF(G8671&lt;='State Zip Codes'!$Q$4,'State Zip Codes'!$Q$3,IF(G8671&lt;='State Zip Codes'!$R$4,'State Zip Codes'!$R$3,IF(G8671&lt;='State Zip Codes'!$S$4,'State Zip Codes'!$S$3,IF(G8671&lt;='State Zip Codes'!$T$4,'State Zip Codes'!$T$3,"OUT OF TERRITORY"))))),$U$3)</f>
        <v>Zone 0</v>
      </c>
    </row>
    <row r="8672" spans="1:8" x14ac:dyDescent="0.25">
      <c r="A8672" t="s">
        <v>377</v>
      </c>
      <c r="B8672">
        <v>84067</v>
      </c>
      <c r="C8672" t="str">
        <f t="shared" ref="C8672:C8735" si="136">TRIM(CLEAN(B8672))</f>
        <v>84067</v>
      </c>
      <c r="D8672" t="s">
        <v>363</v>
      </c>
      <c r="E8672" t="s">
        <v>5906</v>
      </c>
      <c r="F8672" t="s">
        <v>5291</v>
      </c>
      <c r="G8672" s="144">
        <v>28.875119199299998</v>
      </c>
      <c r="H8672" t="str">
        <f>IF(VLOOKUP(A8672,$J$4:$K$19,2)="Y",IF(G8672&lt;='State Zip Codes'!$P$4,'State Zip Codes'!$P$3,IF(G8672&lt;='State Zip Codes'!$Q$4,'State Zip Codes'!$Q$3,IF(G8672&lt;='State Zip Codes'!$R$4,'State Zip Codes'!$R$3,IF(G8672&lt;='State Zip Codes'!$S$4,'State Zip Codes'!$S$3,IF(G8672&lt;='State Zip Codes'!$T$4,'State Zip Codes'!$T$3,"OUT OF TERRITORY"))))),$U$3)</f>
        <v>Zone 0</v>
      </c>
    </row>
    <row r="8673" spans="1:8" x14ac:dyDescent="0.25">
      <c r="A8673" t="s">
        <v>377</v>
      </c>
      <c r="B8673">
        <v>84408</v>
      </c>
      <c r="C8673" t="str">
        <f t="shared" si="136"/>
        <v>84408</v>
      </c>
      <c r="D8673" t="s">
        <v>363</v>
      </c>
      <c r="E8673" t="s">
        <v>5906</v>
      </c>
      <c r="F8673" t="s">
        <v>1842</v>
      </c>
      <c r="G8673" s="144">
        <v>28.931042606399998</v>
      </c>
      <c r="H8673" t="str">
        <f>IF(VLOOKUP(A8673,$J$4:$K$19,2)="Y",IF(G8673&lt;='State Zip Codes'!$P$4,'State Zip Codes'!$P$3,IF(G8673&lt;='State Zip Codes'!$Q$4,'State Zip Codes'!$Q$3,IF(G8673&lt;='State Zip Codes'!$R$4,'State Zip Codes'!$R$3,IF(G8673&lt;='State Zip Codes'!$S$4,'State Zip Codes'!$S$3,IF(G8673&lt;='State Zip Codes'!$T$4,'State Zip Codes'!$T$3,"OUT OF TERRITORY"))))),$U$3)</f>
        <v>Zone 0</v>
      </c>
    </row>
    <row r="8674" spans="1:8" x14ac:dyDescent="0.25">
      <c r="A8674" t="s">
        <v>377</v>
      </c>
      <c r="B8674">
        <v>84045</v>
      </c>
      <c r="C8674" t="str">
        <f t="shared" si="136"/>
        <v>84045</v>
      </c>
      <c r="D8674" t="s">
        <v>363</v>
      </c>
      <c r="E8674" t="s">
        <v>5900</v>
      </c>
      <c r="F8674" t="s">
        <v>5908</v>
      </c>
      <c r="G8674" s="144">
        <v>29.564841220199998</v>
      </c>
      <c r="H8674" t="str">
        <f>IF(VLOOKUP(A8674,$J$4:$K$19,2)="Y",IF(G8674&lt;='State Zip Codes'!$P$4,'State Zip Codes'!$P$3,IF(G8674&lt;='State Zip Codes'!$Q$4,'State Zip Codes'!$Q$3,IF(G8674&lt;='State Zip Codes'!$R$4,'State Zip Codes'!$R$3,IF(G8674&lt;='State Zip Codes'!$S$4,'State Zip Codes'!$S$3,IF(G8674&lt;='State Zip Codes'!$T$4,'State Zip Codes'!$T$3,"OUT OF TERRITORY"))))),$U$3)</f>
        <v>Zone 0</v>
      </c>
    </row>
    <row r="8675" spans="1:8" x14ac:dyDescent="0.25">
      <c r="A8675" t="s">
        <v>377</v>
      </c>
      <c r="B8675">
        <v>84074</v>
      </c>
      <c r="C8675" t="str">
        <f t="shared" si="136"/>
        <v>84074</v>
      </c>
      <c r="D8675" t="s">
        <v>363</v>
      </c>
      <c r="E8675" t="s">
        <v>5909</v>
      </c>
      <c r="F8675" t="s">
        <v>5909</v>
      </c>
      <c r="G8675" s="144">
        <v>30.037083324600001</v>
      </c>
      <c r="H8675" t="str">
        <f>IF(VLOOKUP(A8675,$J$4:$K$19,2)="Y",IF(G8675&lt;='State Zip Codes'!$P$4,'State Zip Codes'!$P$3,IF(G8675&lt;='State Zip Codes'!$Q$4,'State Zip Codes'!$Q$3,IF(G8675&lt;='State Zip Codes'!$R$4,'State Zip Codes'!$R$3,IF(G8675&lt;='State Zip Codes'!$S$4,'State Zip Codes'!$S$3,IF(G8675&lt;='State Zip Codes'!$T$4,'State Zip Codes'!$T$3,"OUT OF TERRITORY"))))),$U$3)</f>
        <v>Zone 0</v>
      </c>
    </row>
    <row r="8676" spans="1:8" x14ac:dyDescent="0.25">
      <c r="A8676" t="s">
        <v>377</v>
      </c>
      <c r="B8676">
        <v>84407</v>
      </c>
      <c r="C8676" t="str">
        <f t="shared" si="136"/>
        <v>84407</v>
      </c>
      <c r="D8676" t="s">
        <v>363</v>
      </c>
      <c r="E8676" t="s">
        <v>5906</v>
      </c>
      <c r="F8676" t="s">
        <v>1842</v>
      </c>
      <c r="G8676" s="144">
        <v>31.223902297499997</v>
      </c>
      <c r="H8676" t="str">
        <f>IF(VLOOKUP(A8676,$J$4:$K$19,2)="Y",IF(G8676&lt;='State Zip Codes'!$P$4,'State Zip Codes'!$P$3,IF(G8676&lt;='State Zip Codes'!$Q$4,'State Zip Codes'!$Q$3,IF(G8676&lt;='State Zip Codes'!$R$4,'State Zip Codes'!$R$3,IF(G8676&lt;='State Zip Codes'!$S$4,'State Zip Codes'!$S$3,IF(G8676&lt;='State Zip Codes'!$T$4,'State Zip Codes'!$T$3,"OUT OF TERRITORY"))))),$U$3)</f>
        <v>Zone 0</v>
      </c>
    </row>
    <row r="8677" spans="1:8" x14ac:dyDescent="0.25">
      <c r="A8677" t="s">
        <v>377</v>
      </c>
      <c r="B8677">
        <v>84201</v>
      </c>
      <c r="C8677" t="str">
        <f t="shared" si="136"/>
        <v>84201</v>
      </c>
      <c r="D8677" t="s">
        <v>363</v>
      </c>
      <c r="E8677" t="s">
        <v>5906</v>
      </c>
      <c r="F8677" t="s">
        <v>1842</v>
      </c>
      <c r="G8677" s="144">
        <v>31.242543433199998</v>
      </c>
      <c r="H8677" t="str">
        <f>IF(VLOOKUP(A8677,$J$4:$K$19,2)="Y",IF(G8677&lt;='State Zip Codes'!$P$4,'State Zip Codes'!$P$3,IF(G8677&lt;='State Zip Codes'!$Q$4,'State Zip Codes'!$Q$3,IF(G8677&lt;='State Zip Codes'!$R$4,'State Zip Codes'!$R$3,IF(G8677&lt;='State Zip Codes'!$S$4,'State Zip Codes'!$S$3,IF(G8677&lt;='State Zip Codes'!$T$4,'State Zip Codes'!$T$3,"OUT OF TERRITORY"))))),$U$3)</f>
        <v>Zone 0</v>
      </c>
    </row>
    <row r="8678" spans="1:8" x14ac:dyDescent="0.25">
      <c r="A8678" t="s">
        <v>377</v>
      </c>
      <c r="B8678">
        <v>84244</v>
      </c>
      <c r="C8678" t="str">
        <f t="shared" si="136"/>
        <v>84244</v>
      </c>
      <c r="D8678" t="s">
        <v>363</v>
      </c>
      <c r="E8678" t="s">
        <v>5906</v>
      </c>
      <c r="F8678" t="s">
        <v>1842</v>
      </c>
      <c r="G8678" s="144">
        <v>31.242543433199998</v>
      </c>
      <c r="H8678" t="str">
        <f>IF(VLOOKUP(A8678,$J$4:$K$19,2)="Y",IF(G8678&lt;='State Zip Codes'!$P$4,'State Zip Codes'!$P$3,IF(G8678&lt;='State Zip Codes'!$Q$4,'State Zip Codes'!$Q$3,IF(G8678&lt;='State Zip Codes'!$R$4,'State Zip Codes'!$R$3,IF(G8678&lt;='State Zip Codes'!$S$4,'State Zip Codes'!$S$3,IF(G8678&lt;='State Zip Codes'!$T$4,'State Zip Codes'!$T$3,"OUT OF TERRITORY"))))),$U$3)</f>
        <v>Zone 0</v>
      </c>
    </row>
    <row r="8679" spans="1:8" x14ac:dyDescent="0.25">
      <c r="A8679" t="s">
        <v>377</v>
      </c>
      <c r="B8679">
        <v>84061</v>
      </c>
      <c r="C8679" t="str">
        <f t="shared" si="136"/>
        <v>84061</v>
      </c>
      <c r="D8679" t="s">
        <v>363</v>
      </c>
      <c r="E8679" t="s">
        <v>459</v>
      </c>
      <c r="F8679" t="s">
        <v>5910</v>
      </c>
      <c r="G8679" s="144">
        <v>31.379245094999998</v>
      </c>
      <c r="H8679" t="str">
        <f>IF(VLOOKUP(A8679,$J$4:$K$19,2)="Y",IF(G8679&lt;='State Zip Codes'!$P$4,'State Zip Codes'!$P$3,IF(G8679&lt;='State Zip Codes'!$Q$4,'State Zip Codes'!$Q$3,IF(G8679&lt;='State Zip Codes'!$R$4,'State Zip Codes'!$R$3,IF(G8679&lt;='State Zip Codes'!$S$4,'State Zip Codes'!$S$3,IF(G8679&lt;='State Zip Codes'!$T$4,'State Zip Codes'!$T$3,"OUT OF TERRITORY"))))),$U$3)</f>
        <v>Zone 0</v>
      </c>
    </row>
    <row r="8680" spans="1:8" x14ac:dyDescent="0.25">
      <c r="A8680" t="s">
        <v>377</v>
      </c>
      <c r="B8680">
        <v>84042</v>
      </c>
      <c r="C8680" t="str">
        <f t="shared" si="136"/>
        <v>84042</v>
      </c>
      <c r="D8680" t="s">
        <v>363</v>
      </c>
      <c r="E8680" t="s">
        <v>5900</v>
      </c>
      <c r="F8680" t="s">
        <v>529</v>
      </c>
      <c r="G8680" s="144">
        <v>31.509733044899999</v>
      </c>
      <c r="H8680" t="str">
        <f>IF(VLOOKUP(A8680,$J$4:$K$19,2)="Y",IF(G8680&lt;='State Zip Codes'!$P$4,'State Zip Codes'!$P$3,IF(G8680&lt;='State Zip Codes'!$Q$4,'State Zip Codes'!$Q$3,IF(G8680&lt;='State Zip Codes'!$R$4,'State Zip Codes'!$R$3,IF(G8680&lt;='State Zip Codes'!$S$4,'State Zip Codes'!$S$3,IF(G8680&lt;='State Zip Codes'!$T$4,'State Zip Codes'!$T$3,"OUT OF TERRITORY"))))),$U$3)</f>
        <v>Zone 0</v>
      </c>
    </row>
    <row r="8681" spans="1:8" x14ac:dyDescent="0.25">
      <c r="A8681" t="s">
        <v>377</v>
      </c>
      <c r="B8681">
        <v>84315</v>
      </c>
      <c r="C8681" t="str">
        <f t="shared" si="136"/>
        <v>84315</v>
      </c>
      <c r="D8681" t="s">
        <v>363</v>
      </c>
      <c r="E8681" t="s">
        <v>5906</v>
      </c>
      <c r="F8681" t="s">
        <v>633</v>
      </c>
      <c r="G8681" s="144">
        <v>31.671289554299996</v>
      </c>
      <c r="H8681" t="str">
        <f>IF(VLOOKUP(A8681,$J$4:$K$19,2)="Y",IF(G8681&lt;='State Zip Codes'!$P$4,'State Zip Codes'!$P$3,IF(G8681&lt;='State Zip Codes'!$Q$4,'State Zip Codes'!$Q$3,IF(G8681&lt;='State Zip Codes'!$R$4,'State Zip Codes'!$R$3,IF(G8681&lt;='State Zip Codes'!$S$4,'State Zip Codes'!$S$3,IF(G8681&lt;='State Zip Codes'!$T$4,'State Zip Codes'!$T$3,"OUT OF TERRITORY"))))),$U$3)</f>
        <v>Zone 0</v>
      </c>
    </row>
    <row r="8682" spans="1:8" x14ac:dyDescent="0.25">
      <c r="A8682" t="s">
        <v>377</v>
      </c>
      <c r="B8682">
        <v>84005</v>
      </c>
      <c r="C8682" t="str">
        <f t="shared" si="136"/>
        <v>84005</v>
      </c>
      <c r="D8682" t="s">
        <v>363</v>
      </c>
      <c r="E8682" t="s">
        <v>5900</v>
      </c>
      <c r="F8682" t="s">
        <v>5911</v>
      </c>
      <c r="G8682" s="144">
        <v>31.758281520899999</v>
      </c>
      <c r="H8682" t="str">
        <f>IF(VLOOKUP(A8682,$J$4:$K$19,2)="Y",IF(G8682&lt;='State Zip Codes'!$P$4,'State Zip Codes'!$P$3,IF(G8682&lt;='State Zip Codes'!$Q$4,'State Zip Codes'!$Q$3,IF(G8682&lt;='State Zip Codes'!$R$4,'State Zip Codes'!$R$3,IF(G8682&lt;='State Zip Codes'!$S$4,'State Zip Codes'!$S$3,IF(G8682&lt;='State Zip Codes'!$T$4,'State Zip Codes'!$T$3,"OUT OF TERRITORY"))))),$U$3)</f>
        <v>Zone 0</v>
      </c>
    </row>
    <row r="8683" spans="1:8" x14ac:dyDescent="0.25">
      <c r="A8683" t="s">
        <v>377</v>
      </c>
      <c r="B8683">
        <v>84401</v>
      </c>
      <c r="C8683" t="str">
        <f t="shared" si="136"/>
        <v>84401</v>
      </c>
      <c r="D8683" t="s">
        <v>363</v>
      </c>
      <c r="E8683" t="s">
        <v>5906</v>
      </c>
      <c r="F8683" t="s">
        <v>1842</v>
      </c>
      <c r="G8683" s="144">
        <v>33.007237612799997</v>
      </c>
      <c r="H8683" t="str">
        <f>IF(VLOOKUP(A8683,$J$4:$K$19,2)="Y",IF(G8683&lt;='State Zip Codes'!$P$4,'State Zip Codes'!$P$3,IF(G8683&lt;='State Zip Codes'!$Q$4,'State Zip Codes'!$Q$3,IF(G8683&lt;='State Zip Codes'!$R$4,'State Zip Codes'!$R$3,IF(G8683&lt;='State Zip Codes'!$S$4,'State Zip Codes'!$S$3,IF(G8683&lt;='State Zip Codes'!$T$4,'State Zip Codes'!$T$3,"OUT OF TERRITORY"))))),$U$3)</f>
        <v>Zone 0</v>
      </c>
    </row>
    <row r="8684" spans="1:8" x14ac:dyDescent="0.25">
      <c r="A8684" t="s">
        <v>377</v>
      </c>
      <c r="B8684">
        <v>84057</v>
      </c>
      <c r="C8684" t="str">
        <f t="shared" si="136"/>
        <v>84057</v>
      </c>
      <c r="D8684" t="s">
        <v>363</v>
      </c>
      <c r="E8684" t="s">
        <v>5900</v>
      </c>
      <c r="F8684" t="s">
        <v>5912</v>
      </c>
      <c r="G8684" s="144">
        <v>33.193648969800002</v>
      </c>
      <c r="H8684" t="str">
        <f>IF(VLOOKUP(A8684,$J$4:$K$19,2)="Y",IF(G8684&lt;='State Zip Codes'!$P$4,'State Zip Codes'!$P$3,IF(G8684&lt;='State Zip Codes'!$Q$4,'State Zip Codes'!$Q$3,IF(G8684&lt;='State Zip Codes'!$R$4,'State Zip Codes'!$R$3,IF(G8684&lt;='State Zip Codes'!$S$4,'State Zip Codes'!$S$3,IF(G8684&lt;='State Zip Codes'!$T$4,'State Zip Codes'!$T$3,"OUT OF TERRITORY"))))),$U$3)</f>
        <v>Zone 0</v>
      </c>
    </row>
    <row r="8685" spans="1:8" x14ac:dyDescent="0.25">
      <c r="A8685" t="s">
        <v>377</v>
      </c>
      <c r="B8685">
        <v>84029</v>
      </c>
      <c r="C8685" t="str">
        <f t="shared" si="136"/>
        <v>84029</v>
      </c>
      <c r="D8685" t="s">
        <v>363</v>
      </c>
      <c r="E8685" t="s">
        <v>5909</v>
      </c>
      <c r="F8685" t="s">
        <v>5913</v>
      </c>
      <c r="G8685" s="144">
        <v>33.299282072099999</v>
      </c>
      <c r="H8685" t="str">
        <f>IF(VLOOKUP(A8685,$J$4:$K$19,2)="Y",IF(G8685&lt;='State Zip Codes'!$P$4,'State Zip Codes'!$P$3,IF(G8685&lt;='State Zip Codes'!$Q$4,'State Zip Codes'!$Q$3,IF(G8685&lt;='State Zip Codes'!$R$4,'State Zip Codes'!$R$3,IF(G8685&lt;='State Zip Codes'!$S$4,'State Zip Codes'!$S$3,IF(G8685&lt;='State Zip Codes'!$T$4,'State Zip Codes'!$T$3,"OUT OF TERRITORY"))))),$U$3)</f>
        <v>Zone 0</v>
      </c>
    </row>
    <row r="8686" spans="1:8" x14ac:dyDescent="0.25">
      <c r="A8686" t="s">
        <v>377</v>
      </c>
      <c r="B8686">
        <v>84404</v>
      </c>
      <c r="C8686" t="str">
        <f t="shared" si="136"/>
        <v>84404</v>
      </c>
      <c r="D8686" t="s">
        <v>363</v>
      </c>
      <c r="E8686" t="s">
        <v>5906</v>
      </c>
      <c r="F8686" t="s">
        <v>1842</v>
      </c>
      <c r="G8686" s="144">
        <v>33.982790381099996</v>
      </c>
      <c r="H8686" t="str">
        <f>IF(VLOOKUP(A8686,$J$4:$K$19,2)="Y",IF(G8686&lt;='State Zip Codes'!$P$4,'State Zip Codes'!$P$3,IF(G8686&lt;='State Zip Codes'!$Q$4,'State Zip Codes'!$Q$3,IF(G8686&lt;='State Zip Codes'!$R$4,'State Zip Codes'!$R$3,IF(G8686&lt;='State Zip Codes'!$S$4,'State Zip Codes'!$S$3,IF(G8686&lt;='State Zip Codes'!$T$4,'State Zip Codes'!$T$3,"OUT OF TERRITORY"))))),$U$3)</f>
        <v>Zone 0</v>
      </c>
    </row>
    <row r="8687" spans="1:8" x14ac:dyDescent="0.25">
      <c r="A8687" t="s">
        <v>377</v>
      </c>
      <c r="B8687">
        <v>84604</v>
      </c>
      <c r="C8687" t="str">
        <f t="shared" si="136"/>
        <v>84604</v>
      </c>
      <c r="D8687" t="s">
        <v>363</v>
      </c>
      <c r="E8687" t="s">
        <v>5900</v>
      </c>
      <c r="F8687" t="s">
        <v>5914</v>
      </c>
      <c r="G8687" s="144">
        <v>34.100850907199998</v>
      </c>
      <c r="H8687" t="str">
        <f>IF(VLOOKUP(A8687,$J$4:$K$19,2)="Y",IF(G8687&lt;='State Zip Codes'!$P$4,'State Zip Codes'!$P$3,IF(G8687&lt;='State Zip Codes'!$Q$4,'State Zip Codes'!$Q$3,IF(G8687&lt;='State Zip Codes'!$R$4,'State Zip Codes'!$R$3,IF(G8687&lt;='State Zip Codes'!$S$4,'State Zip Codes'!$S$3,IF(G8687&lt;='State Zip Codes'!$T$4,'State Zip Codes'!$T$3,"OUT OF TERRITORY"))))),$U$3)</f>
        <v>Zone 0</v>
      </c>
    </row>
    <row r="8688" spans="1:8" x14ac:dyDescent="0.25">
      <c r="A8688" t="s">
        <v>377</v>
      </c>
      <c r="B8688">
        <v>84082</v>
      </c>
      <c r="C8688" t="str">
        <f t="shared" si="136"/>
        <v>84082</v>
      </c>
      <c r="D8688" t="s">
        <v>363</v>
      </c>
      <c r="E8688" t="s">
        <v>5905</v>
      </c>
      <c r="F8688" t="s">
        <v>5915</v>
      </c>
      <c r="G8688" s="144">
        <v>34.579306723499997</v>
      </c>
      <c r="H8688" t="str">
        <f>IF(VLOOKUP(A8688,$J$4:$K$19,2)="Y",IF(G8688&lt;='State Zip Codes'!$P$4,'State Zip Codes'!$P$3,IF(G8688&lt;='State Zip Codes'!$Q$4,'State Zip Codes'!$Q$3,IF(G8688&lt;='State Zip Codes'!$R$4,'State Zip Codes'!$R$3,IF(G8688&lt;='State Zip Codes'!$S$4,'State Zip Codes'!$S$3,IF(G8688&lt;='State Zip Codes'!$T$4,'State Zip Codes'!$T$3,"OUT OF TERRITORY"))))),$U$3)</f>
        <v>Zone 0</v>
      </c>
    </row>
    <row r="8689" spans="1:8" x14ac:dyDescent="0.25">
      <c r="A8689" t="s">
        <v>377</v>
      </c>
      <c r="B8689">
        <v>84058</v>
      </c>
      <c r="C8689" t="str">
        <f t="shared" si="136"/>
        <v>84058</v>
      </c>
      <c r="D8689" t="s">
        <v>363</v>
      </c>
      <c r="E8689" t="s">
        <v>5900</v>
      </c>
      <c r="F8689" t="s">
        <v>5912</v>
      </c>
      <c r="G8689" s="144">
        <v>34.759504368599998</v>
      </c>
      <c r="H8689" t="str">
        <f>IF(VLOOKUP(A8689,$J$4:$K$19,2)="Y",IF(G8689&lt;='State Zip Codes'!$P$4,'State Zip Codes'!$P$3,IF(G8689&lt;='State Zip Codes'!$Q$4,'State Zip Codes'!$Q$3,IF(G8689&lt;='State Zip Codes'!$R$4,'State Zip Codes'!$R$3,IF(G8689&lt;='State Zip Codes'!$S$4,'State Zip Codes'!$S$3,IF(G8689&lt;='State Zip Codes'!$T$4,'State Zip Codes'!$T$3,"OUT OF TERRITORY"))))),$U$3)</f>
        <v>Zone 0</v>
      </c>
    </row>
    <row r="8690" spans="1:8" x14ac:dyDescent="0.25">
      <c r="A8690" t="s">
        <v>377</v>
      </c>
      <c r="B8690">
        <v>84059</v>
      </c>
      <c r="C8690" t="str">
        <f t="shared" si="136"/>
        <v>84059</v>
      </c>
      <c r="D8690" t="s">
        <v>363</v>
      </c>
      <c r="E8690" t="s">
        <v>5900</v>
      </c>
      <c r="F8690" t="s">
        <v>5916</v>
      </c>
      <c r="G8690" s="144">
        <v>34.765718080500001</v>
      </c>
      <c r="H8690" t="str">
        <f>IF(VLOOKUP(A8690,$J$4:$K$19,2)="Y",IF(G8690&lt;='State Zip Codes'!$P$4,'State Zip Codes'!$P$3,IF(G8690&lt;='State Zip Codes'!$Q$4,'State Zip Codes'!$Q$3,IF(G8690&lt;='State Zip Codes'!$R$4,'State Zip Codes'!$R$3,IF(G8690&lt;='State Zip Codes'!$S$4,'State Zip Codes'!$S$3,IF(G8690&lt;='State Zip Codes'!$T$4,'State Zip Codes'!$T$3,"OUT OF TERRITORY"))))),$U$3)</f>
        <v>Zone 0</v>
      </c>
    </row>
    <row r="8691" spans="1:8" x14ac:dyDescent="0.25">
      <c r="A8691" t="s">
        <v>377</v>
      </c>
      <c r="B8691">
        <v>84097</v>
      </c>
      <c r="C8691" t="str">
        <f t="shared" si="136"/>
        <v>84097</v>
      </c>
      <c r="D8691" t="s">
        <v>363</v>
      </c>
      <c r="E8691" t="s">
        <v>5900</v>
      </c>
      <c r="F8691" t="s">
        <v>5912</v>
      </c>
      <c r="G8691" s="144">
        <v>35.182036777799993</v>
      </c>
      <c r="H8691" t="str">
        <f>IF(VLOOKUP(A8691,$J$4:$K$19,2)="Y",IF(G8691&lt;='State Zip Codes'!$P$4,'State Zip Codes'!$P$3,IF(G8691&lt;='State Zip Codes'!$Q$4,'State Zip Codes'!$Q$3,IF(G8691&lt;='State Zip Codes'!$R$4,'State Zip Codes'!$R$3,IF(G8691&lt;='State Zip Codes'!$S$4,'State Zip Codes'!$S$3,IF(G8691&lt;='State Zip Codes'!$T$4,'State Zip Codes'!$T$3,"OUT OF TERRITORY"))))),$U$3)</f>
        <v>Zone 0</v>
      </c>
    </row>
    <row r="8692" spans="1:8" x14ac:dyDescent="0.25">
      <c r="A8692" t="s">
        <v>377</v>
      </c>
      <c r="B8692">
        <v>84414</v>
      </c>
      <c r="C8692" t="str">
        <f t="shared" si="136"/>
        <v>84414</v>
      </c>
      <c r="D8692" t="s">
        <v>363</v>
      </c>
      <c r="E8692" t="s">
        <v>5906</v>
      </c>
      <c r="F8692" t="s">
        <v>1842</v>
      </c>
      <c r="G8692" s="144">
        <v>37.636452978299999</v>
      </c>
      <c r="H8692" t="str">
        <f>IF(VLOOKUP(A8692,$J$4:$K$19,2)="Y",IF(G8692&lt;='State Zip Codes'!$P$4,'State Zip Codes'!$P$3,IF(G8692&lt;='State Zip Codes'!$Q$4,'State Zip Codes'!$Q$3,IF(G8692&lt;='State Zip Codes'!$R$4,'State Zip Codes'!$R$3,IF(G8692&lt;='State Zip Codes'!$S$4,'State Zip Codes'!$S$3,IF(G8692&lt;='State Zip Codes'!$T$4,'State Zip Codes'!$T$3,"OUT OF TERRITORY"))))),$U$3)</f>
        <v>Zone 0</v>
      </c>
    </row>
    <row r="8693" spans="1:8" x14ac:dyDescent="0.25">
      <c r="A8693" t="s">
        <v>377</v>
      </c>
      <c r="B8693">
        <v>84017</v>
      </c>
      <c r="C8693" t="str">
        <f t="shared" si="136"/>
        <v>84017</v>
      </c>
      <c r="D8693" t="s">
        <v>363</v>
      </c>
      <c r="E8693" t="s">
        <v>459</v>
      </c>
      <c r="F8693" t="s">
        <v>5917</v>
      </c>
      <c r="G8693" s="144">
        <v>37.7980094877</v>
      </c>
      <c r="H8693" t="str">
        <f>IF(VLOOKUP(A8693,$J$4:$K$19,2)="Y",IF(G8693&lt;='State Zip Codes'!$P$4,'State Zip Codes'!$P$3,IF(G8693&lt;='State Zip Codes'!$Q$4,'State Zip Codes'!$Q$3,IF(G8693&lt;='State Zip Codes'!$R$4,'State Zip Codes'!$R$3,IF(G8693&lt;='State Zip Codes'!$S$4,'State Zip Codes'!$S$3,IF(G8693&lt;='State Zip Codes'!$T$4,'State Zip Codes'!$T$3,"OUT OF TERRITORY"))))),$U$3)</f>
        <v>Zone 0</v>
      </c>
    </row>
    <row r="8694" spans="1:8" x14ac:dyDescent="0.25">
      <c r="A8694" t="s">
        <v>377</v>
      </c>
      <c r="B8694">
        <v>84317</v>
      </c>
      <c r="C8694" t="str">
        <f t="shared" si="136"/>
        <v>84317</v>
      </c>
      <c r="D8694" t="s">
        <v>363</v>
      </c>
      <c r="E8694" t="s">
        <v>5906</v>
      </c>
      <c r="F8694" t="s">
        <v>2189</v>
      </c>
      <c r="G8694" s="144">
        <v>38.500158932399998</v>
      </c>
      <c r="H8694" t="str">
        <f>IF(VLOOKUP(A8694,$J$4:$K$19,2)="Y",IF(G8694&lt;='State Zip Codes'!$P$4,'State Zip Codes'!$P$3,IF(G8694&lt;='State Zip Codes'!$Q$4,'State Zip Codes'!$Q$3,IF(G8694&lt;='State Zip Codes'!$R$4,'State Zip Codes'!$R$3,IF(G8694&lt;='State Zip Codes'!$S$4,'State Zip Codes'!$S$3,IF(G8694&lt;='State Zip Codes'!$T$4,'State Zip Codes'!$T$3,"OUT OF TERRITORY"))))),$U$3)</f>
        <v>Zone 0</v>
      </c>
    </row>
    <row r="8695" spans="1:8" x14ac:dyDescent="0.25">
      <c r="A8695" t="s">
        <v>377</v>
      </c>
      <c r="B8695">
        <v>84602</v>
      </c>
      <c r="C8695" t="str">
        <f t="shared" si="136"/>
        <v>84602</v>
      </c>
      <c r="D8695" t="s">
        <v>363</v>
      </c>
      <c r="E8695" t="s">
        <v>5900</v>
      </c>
      <c r="F8695" t="s">
        <v>5914</v>
      </c>
      <c r="G8695" s="144">
        <v>38.643074306099997</v>
      </c>
      <c r="H8695" t="str">
        <f>IF(VLOOKUP(A8695,$J$4:$K$19,2)="Y",IF(G8695&lt;='State Zip Codes'!$P$4,'State Zip Codes'!$P$3,IF(G8695&lt;='State Zip Codes'!$Q$4,'State Zip Codes'!$Q$3,IF(G8695&lt;='State Zip Codes'!$R$4,'State Zip Codes'!$R$3,IF(G8695&lt;='State Zip Codes'!$S$4,'State Zip Codes'!$S$3,IF(G8695&lt;='State Zip Codes'!$T$4,'State Zip Codes'!$T$3,"OUT OF TERRITORY"))))),$U$3)</f>
        <v>Zone 0</v>
      </c>
    </row>
    <row r="8696" spans="1:8" x14ac:dyDescent="0.25">
      <c r="A8696" t="s">
        <v>377</v>
      </c>
      <c r="B8696">
        <v>84601</v>
      </c>
      <c r="C8696" t="str">
        <f t="shared" si="136"/>
        <v>84601</v>
      </c>
      <c r="D8696" t="s">
        <v>363</v>
      </c>
      <c r="E8696" t="s">
        <v>5900</v>
      </c>
      <c r="F8696" t="s">
        <v>5914</v>
      </c>
      <c r="G8696" s="144">
        <v>39.152598681899995</v>
      </c>
      <c r="H8696" t="str">
        <f>IF(VLOOKUP(A8696,$J$4:$K$19,2)="Y",IF(G8696&lt;='State Zip Codes'!$P$4,'State Zip Codes'!$P$3,IF(G8696&lt;='State Zip Codes'!$Q$4,'State Zip Codes'!$Q$3,IF(G8696&lt;='State Zip Codes'!$R$4,'State Zip Codes'!$R$3,IF(G8696&lt;='State Zip Codes'!$S$4,'State Zip Codes'!$S$3,IF(G8696&lt;='State Zip Codes'!$T$4,'State Zip Codes'!$T$3,"OUT OF TERRITORY"))))),$U$3)</f>
        <v>Zone 0</v>
      </c>
    </row>
    <row r="8697" spans="1:8" x14ac:dyDescent="0.25">
      <c r="A8697" t="s">
        <v>377</v>
      </c>
      <c r="B8697">
        <v>84310</v>
      </c>
      <c r="C8697" t="str">
        <f t="shared" si="136"/>
        <v>84310</v>
      </c>
      <c r="D8697" t="s">
        <v>363</v>
      </c>
      <c r="E8697" t="s">
        <v>5906</v>
      </c>
      <c r="F8697" t="s">
        <v>1267</v>
      </c>
      <c r="G8697" s="144">
        <v>39.382506022199998</v>
      </c>
      <c r="H8697" t="str">
        <f>IF(VLOOKUP(A8697,$J$4:$K$19,2)="Y",IF(G8697&lt;='State Zip Codes'!$P$4,'State Zip Codes'!$P$3,IF(G8697&lt;='State Zip Codes'!$Q$4,'State Zip Codes'!$Q$3,IF(G8697&lt;='State Zip Codes'!$R$4,'State Zip Codes'!$R$3,IF(G8697&lt;='State Zip Codes'!$S$4,'State Zip Codes'!$S$3,IF(G8697&lt;='State Zip Codes'!$T$4,'State Zip Codes'!$T$3,"OUT OF TERRITORY"))))),$U$3)</f>
        <v>Zone 0</v>
      </c>
    </row>
    <row r="8698" spans="1:8" x14ac:dyDescent="0.25">
      <c r="A8698" t="s">
        <v>377</v>
      </c>
      <c r="B8698">
        <v>84018</v>
      </c>
      <c r="C8698" t="str">
        <f t="shared" si="136"/>
        <v>84018</v>
      </c>
      <c r="D8698" t="s">
        <v>363</v>
      </c>
      <c r="E8698" t="s">
        <v>476</v>
      </c>
      <c r="F8698" t="s">
        <v>5918</v>
      </c>
      <c r="G8698" s="144">
        <v>40.233784552499998</v>
      </c>
      <c r="H8698" t="str">
        <f>IF(VLOOKUP(A8698,$J$4:$K$19,2)="Y",IF(G8698&lt;='State Zip Codes'!$P$4,'State Zip Codes'!$P$3,IF(G8698&lt;='State Zip Codes'!$Q$4,'State Zip Codes'!$Q$3,IF(G8698&lt;='State Zip Codes'!$R$4,'State Zip Codes'!$R$3,IF(G8698&lt;='State Zip Codes'!$S$4,'State Zip Codes'!$S$3,IF(G8698&lt;='State Zip Codes'!$T$4,'State Zip Codes'!$T$3,"OUT OF TERRITORY"))))),$U$3)</f>
        <v>Zone 0</v>
      </c>
    </row>
    <row r="8699" spans="1:8" x14ac:dyDescent="0.25">
      <c r="A8699" t="s">
        <v>377</v>
      </c>
      <c r="B8699">
        <v>84055</v>
      </c>
      <c r="C8699" t="str">
        <f t="shared" si="136"/>
        <v>84055</v>
      </c>
      <c r="D8699" t="s">
        <v>363</v>
      </c>
      <c r="E8699" t="s">
        <v>459</v>
      </c>
      <c r="F8699" t="s">
        <v>1270</v>
      </c>
      <c r="G8699" s="144">
        <v>40.967002556700002</v>
      </c>
      <c r="H8699" t="str">
        <f>IF(VLOOKUP(A8699,$J$4:$K$19,2)="Y",IF(G8699&lt;='State Zip Codes'!$P$4,'State Zip Codes'!$P$3,IF(G8699&lt;='State Zip Codes'!$Q$4,'State Zip Codes'!$Q$3,IF(G8699&lt;='State Zip Codes'!$R$4,'State Zip Codes'!$R$3,IF(G8699&lt;='State Zip Codes'!$S$4,'State Zip Codes'!$S$3,IF(G8699&lt;='State Zip Codes'!$T$4,'State Zip Codes'!$T$3,"OUT OF TERRITORY"))))),$U$3)</f>
        <v>Zone 0</v>
      </c>
    </row>
    <row r="8700" spans="1:8" x14ac:dyDescent="0.25">
      <c r="A8700" t="s">
        <v>377</v>
      </c>
      <c r="B8700">
        <v>84606</v>
      </c>
      <c r="C8700" t="str">
        <f t="shared" si="136"/>
        <v>84606</v>
      </c>
      <c r="D8700" t="s">
        <v>363</v>
      </c>
      <c r="E8700" t="s">
        <v>5900</v>
      </c>
      <c r="F8700" t="s">
        <v>5914</v>
      </c>
      <c r="G8700" s="144">
        <v>41.470313220599998</v>
      </c>
      <c r="H8700" t="str">
        <f>IF(VLOOKUP(A8700,$J$4:$K$19,2)="Y",IF(G8700&lt;='State Zip Codes'!$P$4,'State Zip Codes'!$P$3,IF(G8700&lt;='State Zip Codes'!$Q$4,'State Zip Codes'!$Q$3,IF(G8700&lt;='State Zip Codes'!$R$4,'State Zip Codes'!$R$3,IF(G8700&lt;='State Zip Codes'!$S$4,'State Zip Codes'!$S$3,IF(G8700&lt;='State Zip Codes'!$T$4,'State Zip Codes'!$T$3,"OUT OF TERRITORY"))))),$U$3)</f>
        <v>Zone 0</v>
      </c>
    </row>
    <row r="8701" spans="1:8" x14ac:dyDescent="0.25">
      <c r="A8701" t="s">
        <v>377</v>
      </c>
      <c r="B8701">
        <v>84340</v>
      </c>
      <c r="C8701" t="str">
        <f t="shared" si="136"/>
        <v>84340</v>
      </c>
      <c r="D8701" t="s">
        <v>363</v>
      </c>
      <c r="E8701" t="s">
        <v>5919</v>
      </c>
      <c r="F8701" t="s">
        <v>4293</v>
      </c>
      <c r="G8701" s="144">
        <v>42.557712803099996</v>
      </c>
      <c r="H8701" t="str">
        <f>IF(VLOOKUP(A8701,$J$4:$K$19,2)="Y",IF(G8701&lt;='State Zip Codes'!$P$4,'State Zip Codes'!$P$3,IF(G8701&lt;='State Zip Codes'!$Q$4,'State Zip Codes'!$Q$3,IF(G8701&lt;='State Zip Codes'!$R$4,'State Zip Codes'!$R$3,IF(G8701&lt;='State Zip Codes'!$S$4,'State Zip Codes'!$S$3,IF(G8701&lt;='State Zip Codes'!$T$4,'State Zip Codes'!$T$3,"OUT OF TERRITORY"))))),$U$3)</f>
        <v>Zone 0</v>
      </c>
    </row>
    <row r="8702" spans="1:8" x14ac:dyDescent="0.25">
      <c r="A8702" t="s">
        <v>377</v>
      </c>
      <c r="B8702">
        <v>84663</v>
      </c>
      <c r="C8702" t="str">
        <f t="shared" si="136"/>
        <v>84663</v>
      </c>
      <c r="D8702" t="s">
        <v>363</v>
      </c>
      <c r="E8702" t="s">
        <v>5900</v>
      </c>
      <c r="F8702" t="s">
        <v>2649</v>
      </c>
      <c r="G8702" s="144">
        <v>43.626471249899993</v>
      </c>
      <c r="H8702" t="str">
        <f>IF(VLOOKUP(A8702,$J$4:$K$19,2)="Y",IF(G8702&lt;='State Zip Codes'!$P$4,'State Zip Codes'!$P$3,IF(G8702&lt;='State Zip Codes'!$Q$4,'State Zip Codes'!$Q$3,IF(G8702&lt;='State Zip Codes'!$R$4,'State Zip Codes'!$R$3,IF(G8702&lt;='State Zip Codes'!$S$4,'State Zip Codes'!$S$3,IF(G8702&lt;='State Zip Codes'!$T$4,'State Zip Codes'!$T$3,"OUT OF TERRITORY"))))),$U$3)</f>
        <v>Zone 0</v>
      </c>
    </row>
    <row r="8703" spans="1:8" x14ac:dyDescent="0.25">
      <c r="A8703" t="s">
        <v>377</v>
      </c>
      <c r="B8703">
        <v>84071</v>
      </c>
      <c r="C8703" t="str">
        <f t="shared" si="136"/>
        <v>84071</v>
      </c>
      <c r="D8703" t="s">
        <v>363</v>
      </c>
      <c r="E8703" t="s">
        <v>5909</v>
      </c>
      <c r="F8703" t="s">
        <v>1875</v>
      </c>
      <c r="G8703" s="144">
        <v>43.632684961799995</v>
      </c>
      <c r="H8703" t="str">
        <f>IF(VLOOKUP(A8703,$J$4:$K$19,2)="Y",IF(G8703&lt;='State Zip Codes'!$P$4,'State Zip Codes'!$P$3,IF(G8703&lt;='State Zip Codes'!$Q$4,'State Zip Codes'!$Q$3,IF(G8703&lt;='State Zip Codes'!$R$4,'State Zip Codes'!$R$3,IF(G8703&lt;='State Zip Codes'!$S$4,'State Zip Codes'!$S$3,IF(G8703&lt;='State Zip Codes'!$T$4,'State Zip Codes'!$T$3,"OUT OF TERRITORY"))))),$U$3)</f>
        <v>Zone 0</v>
      </c>
    </row>
    <row r="8704" spans="1:8" x14ac:dyDescent="0.25">
      <c r="A8704" t="s">
        <v>377</v>
      </c>
      <c r="B8704">
        <v>84013</v>
      </c>
      <c r="C8704" t="str">
        <f t="shared" si="136"/>
        <v>84013</v>
      </c>
      <c r="D8704" t="s">
        <v>363</v>
      </c>
      <c r="E8704" t="s">
        <v>5900</v>
      </c>
      <c r="F8704" t="s">
        <v>5920</v>
      </c>
      <c r="G8704" s="144">
        <v>45.248250055799993</v>
      </c>
      <c r="H8704" t="str">
        <f>IF(VLOOKUP(A8704,$J$4:$K$19,2)="Y",IF(G8704&lt;='State Zip Codes'!$P$4,'State Zip Codes'!$P$3,IF(G8704&lt;='State Zip Codes'!$Q$4,'State Zip Codes'!$Q$3,IF(G8704&lt;='State Zip Codes'!$R$4,'State Zip Codes'!$R$3,IF(G8704&lt;='State Zip Codes'!$S$4,'State Zip Codes'!$S$3,IF(G8704&lt;='State Zip Codes'!$T$4,'State Zip Codes'!$T$3,"OUT OF TERRITORY"))))),$U$3)</f>
        <v>Zone 0</v>
      </c>
    </row>
    <row r="8705" spans="1:8" x14ac:dyDescent="0.25">
      <c r="A8705" t="s">
        <v>377</v>
      </c>
      <c r="B8705">
        <v>84664</v>
      </c>
      <c r="C8705" t="str">
        <f t="shared" si="136"/>
        <v>84664</v>
      </c>
      <c r="D8705" t="s">
        <v>363</v>
      </c>
      <c r="E8705" t="s">
        <v>5900</v>
      </c>
      <c r="F8705" t="s">
        <v>1936</v>
      </c>
      <c r="G8705" s="144">
        <v>48.696860160299998</v>
      </c>
      <c r="H8705" t="str">
        <f>IF(VLOOKUP(A8705,$J$4:$K$19,2)="Y",IF(G8705&lt;='State Zip Codes'!$P$4,'State Zip Codes'!$P$3,IF(G8705&lt;='State Zip Codes'!$Q$4,'State Zip Codes'!$Q$3,IF(G8705&lt;='State Zip Codes'!$R$4,'State Zip Codes'!$R$3,IF(G8705&lt;='State Zip Codes'!$S$4,'State Zip Codes'!$S$3,IF(G8705&lt;='State Zip Codes'!$T$4,'State Zip Codes'!$T$3,"OUT OF TERRITORY"))))),$U$3)</f>
        <v>Zone 0</v>
      </c>
    </row>
    <row r="8706" spans="1:8" x14ac:dyDescent="0.25">
      <c r="A8706" t="s">
        <v>377</v>
      </c>
      <c r="B8706">
        <v>84324</v>
      </c>
      <c r="C8706" t="str">
        <f t="shared" si="136"/>
        <v>84324</v>
      </c>
      <c r="D8706" t="s">
        <v>363</v>
      </c>
      <c r="E8706" t="s">
        <v>5919</v>
      </c>
      <c r="F8706" t="s">
        <v>5085</v>
      </c>
      <c r="G8706" s="144">
        <v>49.001332043399998</v>
      </c>
      <c r="H8706" t="str">
        <f>IF(VLOOKUP(A8706,$J$4:$K$19,2)="Y",IF(G8706&lt;='State Zip Codes'!$P$4,'State Zip Codes'!$P$3,IF(G8706&lt;='State Zip Codes'!$Q$4,'State Zip Codes'!$Q$3,IF(G8706&lt;='State Zip Codes'!$R$4,'State Zip Codes'!$R$3,IF(G8706&lt;='State Zip Codes'!$S$4,'State Zip Codes'!$S$3,IF(G8706&lt;='State Zip Codes'!$T$4,'State Zip Codes'!$T$3,"OUT OF TERRITORY"))))),$U$3)</f>
        <v>Zone 0</v>
      </c>
    </row>
    <row r="8707" spans="1:8" x14ac:dyDescent="0.25">
      <c r="A8707" t="s">
        <v>377</v>
      </c>
      <c r="B8707">
        <v>84032</v>
      </c>
      <c r="C8707" t="str">
        <f t="shared" si="136"/>
        <v>84032</v>
      </c>
      <c r="D8707" t="s">
        <v>363</v>
      </c>
      <c r="E8707" t="s">
        <v>5905</v>
      </c>
      <c r="F8707" t="s">
        <v>5921</v>
      </c>
      <c r="G8707" s="144">
        <v>49.417650740699997</v>
      </c>
      <c r="H8707" t="str">
        <f>IF(VLOOKUP(A8707,$J$4:$K$19,2)="Y",IF(G8707&lt;='State Zip Codes'!$P$4,'State Zip Codes'!$P$3,IF(G8707&lt;='State Zip Codes'!$Q$4,'State Zip Codes'!$Q$3,IF(G8707&lt;='State Zip Codes'!$R$4,'State Zip Codes'!$R$3,IF(G8707&lt;='State Zip Codes'!$S$4,'State Zip Codes'!$S$3,IF(G8707&lt;='State Zip Codes'!$T$4,'State Zip Codes'!$T$3,"OUT OF TERRITORY"))))),$U$3)</f>
        <v>Zone 0</v>
      </c>
    </row>
    <row r="8708" spans="1:8" x14ac:dyDescent="0.25">
      <c r="A8708" t="s">
        <v>377</v>
      </c>
      <c r="B8708">
        <v>84069</v>
      </c>
      <c r="C8708" t="str">
        <f t="shared" si="136"/>
        <v>84069</v>
      </c>
      <c r="D8708" t="s">
        <v>363</v>
      </c>
      <c r="E8708" t="s">
        <v>5909</v>
      </c>
      <c r="F8708" t="s">
        <v>5922</v>
      </c>
      <c r="G8708" s="144">
        <v>50.436699492300001</v>
      </c>
      <c r="H8708" t="str">
        <f>IF(VLOOKUP(A8708,$J$4:$K$19,2)="Y",IF(G8708&lt;='State Zip Codes'!$P$4,'State Zip Codes'!$P$3,IF(G8708&lt;='State Zip Codes'!$Q$4,'State Zip Codes'!$Q$3,IF(G8708&lt;='State Zip Codes'!$R$4,'State Zip Codes'!$R$3,IF(G8708&lt;='State Zip Codes'!$S$4,'State Zip Codes'!$S$3,IF(G8708&lt;='State Zip Codes'!$T$4,'State Zip Codes'!$T$3,"OUT OF TERRITORY"))))),$U$3)</f>
        <v>Zone 0</v>
      </c>
    </row>
    <row r="8709" spans="1:8" x14ac:dyDescent="0.25">
      <c r="A8709" t="s">
        <v>377</v>
      </c>
      <c r="B8709">
        <v>84660</v>
      </c>
      <c r="C8709" t="str">
        <f t="shared" si="136"/>
        <v>84660</v>
      </c>
      <c r="D8709" t="s">
        <v>363</v>
      </c>
      <c r="E8709" t="s">
        <v>5900</v>
      </c>
      <c r="F8709" t="s">
        <v>5923</v>
      </c>
      <c r="G8709" s="144">
        <v>51.219627191699999</v>
      </c>
      <c r="H8709" t="str">
        <f>IF(VLOOKUP(A8709,$J$4:$K$19,2)="Y",IF(G8709&lt;='State Zip Codes'!$P$4,'State Zip Codes'!$P$3,IF(G8709&lt;='State Zip Codes'!$Q$4,'State Zip Codes'!$Q$3,IF(G8709&lt;='State Zip Codes'!$R$4,'State Zip Codes'!$R$3,IF(G8709&lt;='State Zip Codes'!$S$4,'State Zip Codes'!$S$3,IF(G8709&lt;='State Zip Codes'!$T$4,'State Zip Codes'!$T$3,"OUT OF TERRITORY"))))),$U$3)</f>
        <v>Zone 0</v>
      </c>
    </row>
    <row r="8710" spans="1:8" x14ac:dyDescent="0.25">
      <c r="A8710" t="s">
        <v>377</v>
      </c>
      <c r="B8710">
        <v>84086</v>
      </c>
      <c r="C8710" t="str">
        <f t="shared" si="136"/>
        <v>84086</v>
      </c>
      <c r="D8710" t="s">
        <v>363</v>
      </c>
      <c r="E8710" t="s">
        <v>5924</v>
      </c>
      <c r="F8710" t="s">
        <v>5856</v>
      </c>
      <c r="G8710" s="144">
        <v>52.418873588399997</v>
      </c>
      <c r="H8710" t="str">
        <f>IF(VLOOKUP(A8710,$J$4:$K$19,2)="Y",IF(G8710&lt;='State Zip Codes'!$P$4,'State Zip Codes'!$P$3,IF(G8710&lt;='State Zip Codes'!$Q$4,'State Zip Codes'!$Q$3,IF(G8710&lt;='State Zip Codes'!$R$4,'State Zip Codes'!$R$3,IF(G8710&lt;='State Zip Codes'!$S$4,'State Zip Codes'!$S$3,IF(G8710&lt;='State Zip Codes'!$T$4,'State Zip Codes'!$T$3,"OUT OF TERRITORY"))))),$U$3)</f>
        <v>Zone 0</v>
      </c>
    </row>
    <row r="8711" spans="1:8" x14ac:dyDescent="0.25">
      <c r="A8711" t="s">
        <v>377</v>
      </c>
      <c r="B8711">
        <v>84302</v>
      </c>
      <c r="C8711" t="str">
        <f t="shared" si="136"/>
        <v>84302</v>
      </c>
      <c r="D8711" t="s">
        <v>363</v>
      </c>
      <c r="E8711" t="s">
        <v>5919</v>
      </c>
      <c r="F8711" t="s">
        <v>5925</v>
      </c>
      <c r="G8711" s="144">
        <v>52.4250873003</v>
      </c>
      <c r="H8711" t="str">
        <f>IF(VLOOKUP(A8711,$J$4:$K$19,2)="Y",IF(G8711&lt;='State Zip Codes'!$P$4,'State Zip Codes'!$P$3,IF(G8711&lt;='State Zip Codes'!$Q$4,'State Zip Codes'!$Q$3,IF(G8711&lt;='State Zip Codes'!$R$4,'State Zip Codes'!$R$3,IF(G8711&lt;='State Zip Codes'!$S$4,'State Zip Codes'!$S$3,IF(G8711&lt;='State Zip Codes'!$T$4,'State Zip Codes'!$T$3,"OUT OF TERRITORY"))))),$U$3)</f>
        <v>Zone 0</v>
      </c>
    </row>
    <row r="8712" spans="1:8" x14ac:dyDescent="0.25">
      <c r="A8712" t="s">
        <v>377</v>
      </c>
      <c r="B8712">
        <v>84328</v>
      </c>
      <c r="C8712" t="str">
        <f t="shared" si="136"/>
        <v>84328</v>
      </c>
      <c r="D8712" t="s">
        <v>363</v>
      </c>
      <c r="E8712" t="s">
        <v>5926</v>
      </c>
      <c r="F8712" t="s">
        <v>5927</v>
      </c>
      <c r="G8712" s="144">
        <v>52.729559183399999</v>
      </c>
      <c r="H8712" t="str">
        <f>IF(VLOOKUP(A8712,$J$4:$K$19,2)="Y",IF(G8712&lt;='State Zip Codes'!$P$4,'State Zip Codes'!$P$3,IF(G8712&lt;='State Zip Codes'!$Q$4,'State Zip Codes'!$Q$3,IF(G8712&lt;='State Zip Codes'!$R$4,'State Zip Codes'!$R$3,IF(G8712&lt;='State Zip Codes'!$S$4,'State Zip Codes'!$S$3,IF(G8712&lt;='State Zip Codes'!$T$4,'State Zip Codes'!$T$3,"OUT OF TERRITORY"))))),$U$3)</f>
        <v>Zone 0</v>
      </c>
    </row>
    <row r="8713" spans="1:8" x14ac:dyDescent="0.25">
      <c r="A8713" t="s">
        <v>377</v>
      </c>
      <c r="B8713">
        <v>84651</v>
      </c>
      <c r="C8713" t="str">
        <f t="shared" si="136"/>
        <v>84651</v>
      </c>
      <c r="D8713" t="s">
        <v>363</v>
      </c>
      <c r="E8713" t="s">
        <v>5900</v>
      </c>
      <c r="F8713" t="s">
        <v>2301</v>
      </c>
      <c r="G8713" s="144">
        <v>52.797910014299994</v>
      </c>
      <c r="H8713" t="str">
        <f>IF(VLOOKUP(A8713,$J$4:$K$19,2)="Y",IF(G8713&lt;='State Zip Codes'!$P$4,'State Zip Codes'!$P$3,IF(G8713&lt;='State Zip Codes'!$Q$4,'State Zip Codes'!$Q$3,IF(G8713&lt;='State Zip Codes'!$R$4,'State Zip Codes'!$R$3,IF(G8713&lt;='State Zip Codes'!$S$4,'State Zip Codes'!$S$3,IF(G8713&lt;='State Zip Codes'!$T$4,'State Zip Codes'!$T$3,"OUT OF TERRITORY"))))),$U$3)</f>
        <v>Zone 0</v>
      </c>
    </row>
    <row r="8714" spans="1:8" x14ac:dyDescent="0.25">
      <c r="A8714" t="s">
        <v>377</v>
      </c>
      <c r="B8714">
        <v>84307</v>
      </c>
      <c r="C8714" t="str">
        <f t="shared" si="136"/>
        <v>84307</v>
      </c>
      <c r="D8714" t="s">
        <v>363</v>
      </c>
      <c r="E8714" t="s">
        <v>5919</v>
      </c>
      <c r="F8714" t="s">
        <v>5928</v>
      </c>
      <c r="G8714" s="144">
        <v>52.835192285699996</v>
      </c>
      <c r="H8714" t="str">
        <f>IF(VLOOKUP(A8714,$J$4:$K$19,2)="Y",IF(G8714&lt;='State Zip Codes'!$P$4,'State Zip Codes'!$P$3,IF(G8714&lt;='State Zip Codes'!$Q$4,'State Zip Codes'!$Q$3,IF(G8714&lt;='State Zip Codes'!$R$4,'State Zip Codes'!$R$3,IF(G8714&lt;='State Zip Codes'!$S$4,'State Zip Codes'!$S$3,IF(G8714&lt;='State Zip Codes'!$T$4,'State Zip Codes'!$T$3,"OUT OF TERRITORY"))))),$U$3)</f>
        <v>Zone 0</v>
      </c>
    </row>
    <row r="8715" spans="1:8" x14ac:dyDescent="0.25">
      <c r="A8715" t="s">
        <v>377</v>
      </c>
      <c r="B8715">
        <v>84653</v>
      </c>
      <c r="C8715" t="str">
        <f t="shared" si="136"/>
        <v>84653</v>
      </c>
      <c r="D8715" t="s">
        <v>363</v>
      </c>
      <c r="E8715" t="s">
        <v>5900</v>
      </c>
      <c r="F8715" t="s">
        <v>2285</v>
      </c>
      <c r="G8715" s="144">
        <v>53.43170862809999</v>
      </c>
      <c r="H8715" t="str">
        <f>IF(VLOOKUP(A8715,$J$4:$K$19,2)="Y",IF(G8715&lt;='State Zip Codes'!$P$4,'State Zip Codes'!$P$3,IF(G8715&lt;='State Zip Codes'!$Q$4,'State Zip Codes'!$Q$3,IF(G8715&lt;='State Zip Codes'!$R$4,'State Zip Codes'!$R$3,IF(G8715&lt;='State Zip Codes'!$S$4,'State Zip Codes'!$S$3,IF(G8715&lt;='State Zip Codes'!$T$4,'State Zip Codes'!$T$3,"OUT OF TERRITORY"))))),$U$3)</f>
        <v>Zone 0</v>
      </c>
    </row>
    <row r="8716" spans="1:8" x14ac:dyDescent="0.25">
      <c r="A8716" t="s">
        <v>377</v>
      </c>
      <c r="B8716">
        <v>84080</v>
      </c>
      <c r="C8716" t="str">
        <f t="shared" si="136"/>
        <v>84080</v>
      </c>
      <c r="D8716" t="s">
        <v>363</v>
      </c>
      <c r="E8716" t="s">
        <v>5909</v>
      </c>
      <c r="F8716" t="s">
        <v>621</v>
      </c>
      <c r="G8716" s="144">
        <v>54.407261396399996</v>
      </c>
      <c r="H8716" t="str">
        <f>IF(VLOOKUP(A8716,$J$4:$K$19,2)="Y",IF(G8716&lt;='State Zip Codes'!$P$4,'State Zip Codes'!$P$3,IF(G8716&lt;='State Zip Codes'!$Q$4,'State Zip Codes'!$Q$3,IF(G8716&lt;='State Zip Codes'!$R$4,'State Zip Codes'!$R$3,IF(G8716&lt;='State Zip Codes'!$S$4,'State Zip Codes'!$S$3,IF(G8716&lt;='State Zip Codes'!$T$4,'State Zip Codes'!$T$3,"OUT OF TERRITORY"))))),$U$3)</f>
        <v>Zone 0</v>
      </c>
    </row>
    <row r="8717" spans="1:8" x14ac:dyDescent="0.25">
      <c r="A8717" t="s">
        <v>377</v>
      </c>
      <c r="B8717">
        <v>84655</v>
      </c>
      <c r="C8717" t="str">
        <f t="shared" si="136"/>
        <v>84655</v>
      </c>
      <c r="D8717" t="s">
        <v>363</v>
      </c>
      <c r="E8717" t="s">
        <v>5900</v>
      </c>
      <c r="F8717" t="s">
        <v>5929</v>
      </c>
      <c r="G8717" s="144">
        <v>56.774685630299999</v>
      </c>
      <c r="H8717" t="str">
        <f>IF(VLOOKUP(A8717,$J$4:$K$19,2)="Y",IF(G8717&lt;='State Zip Codes'!$P$4,'State Zip Codes'!$P$3,IF(G8717&lt;='State Zip Codes'!$Q$4,'State Zip Codes'!$Q$3,IF(G8717&lt;='State Zip Codes'!$R$4,'State Zip Codes'!$R$3,IF(G8717&lt;='State Zip Codes'!$S$4,'State Zip Codes'!$S$3,IF(G8717&lt;='State Zip Codes'!$T$4,'State Zip Codes'!$T$3,"OUT OF TERRITORY"))))),$U$3)</f>
        <v>Zone 0</v>
      </c>
    </row>
    <row r="8718" spans="1:8" x14ac:dyDescent="0.25">
      <c r="A8718" t="s">
        <v>377</v>
      </c>
      <c r="B8718">
        <v>84319</v>
      </c>
      <c r="C8718" t="str">
        <f t="shared" si="136"/>
        <v>84319</v>
      </c>
      <c r="D8718" t="s">
        <v>363</v>
      </c>
      <c r="E8718" t="s">
        <v>5926</v>
      </c>
      <c r="F8718" t="s">
        <v>5930</v>
      </c>
      <c r="G8718" s="144">
        <v>58.048496569800001</v>
      </c>
      <c r="H8718" t="str">
        <f>IF(VLOOKUP(A8718,$J$4:$K$19,2)="Y",IF(G8718&lt;='State Zip Codes'!$P$4,'State Zip Codes'!$P$3,IF(G8718&lt;='State Zip Codes'!$Q$4,'State Zip Codes'!$Q$3,IF(G8718&lt;='State Zip Codes'!$R$4,'State Zip Codes'!$R$3,IF(G8718&lt;='State Zip Codes'!$S$4,'State Zip Codes'!$S$3,IF(G8718&lt;='State Zip Codes'!$T$4,'State Zip Codes'!$T$3,"OUT OF TERRITORY"))))),$U$3)</f>
        <v>Zone 0</v>
      </c>
    </row>
    <row r="8719" spans="1:8" x14ac:dyDescent="0.25">
      <c r="A8719" t="s">
        <v>377</v>
      </c>
      <c r="B8719">
        <v>84339</v>
      </c>
      <c r="C8719" t="str">
        <f t="shared" si="136"/>
        <v>84339</v>
      </c>
      <c r="D8719" t="s">
        <v>363</v>
      </c>
      <c r="E8719" t="s">
        <v>5926</v>
      </c>
      <c r="F8719" t="s">
        <v>5079</v>
      </c>
      <c r="G8719" s="144">
        <v>58.228694214899996</v>
      </c>
      <c r="H8719" t="str">
        <f>IF(VLOOKUP(A8719,$J$4:$K$19,2)="Y",IF(G8719&lt;='State Zip Codes'!$P$4,'State Zip Codes'!$P$3,IF(G8719&lt;='State Zip Codes'!$Q$4,'State Zip Codes'!$Q$3,IF(G8719&lt;='State Zip Codes'!$R$4,'State Zip Codes'!$R$3,IF(G8719&lt;='State Zip Codes'!$S$4,'State Zip Codes'!$S$3,IF(G8719&lt;='State Zip Codes'!$T$4,'State Zip Codes'!$T$3,"OUT OF TERRITORY"))))),$U$3)</f>
        <v>Zone 0</v>
      </c>
    </row>
    <row r="8720" spans="1:8" x14ac:dyDescent="0.25">
      <c r="A8720" t="s">
        <v>377</v>
      </c>
      <c r="B8720">
        <v>84314</v>
      </c>
      <c r="C8720" t="str">
        <f t="shared" si="136"/>
        <v>84314</v>
      </c>
      <c r="D8720" t="s">
        <v>363</v>
      </c>
      <c r="E8720" t="s">
        <v>5919</v>
      </c>
      <c r="F8720" t="s">
        <v>5931</v>
      </c>
      <c r="G8720" s="144">
        <v>59.682702799499992</v>
      </c>
      <c r="H8720" t="str">
        <f>IF(VLOOKUP(A8720,$J$4:$K$19,2)="Y",IF(G8720&lt;='State Zip Codes'!$P$4,'State Zip Codes'!$P$3,IF(G8720&lt;='State Zip Codes'!$Q$4,'State Zip Codes'!$Q$3,IF(G8720&lt;='State Zip Codes'!$R$4,'State Zip Codes'!$R$3,IF(G8720&lt;='State Zip Codes'!$S$4,'State Zip Codes'!$S$3,IF(G8720&lt;='State Zip Codes'!$T$4,'State Zip Codes'!$T$3,"OUT OF TERRITORY"))))),$U$3)</f>
        <v>Zone 0</v>
      </c>
    </row>
    <row r="8721" spans="1:8" x14ac:dyDescent="0.25">
      <c r="A8721" t="s">
        <v>377</v>
      </c>
      <c r="B8721">
        <v>84031</v>
      </c>
      <c r="C8721" t="str">
        <f t="shared" si="136"/>
        <v>84031</v>
      </c>
      <c r="D8721" t="s">
        <v>363</v>
      </c>
      <c r="E8721" t="s">
        <v>5932</v>
      </c>
      <c r="F8721" t="s">
        <v>2871</v>
      </c>
      <c r="G8721" s="144">
        <v>61.509534098099991</v>
      </c>
      <c r="H8721" t="str">
        <f>IF(VLOOKUP(A8721,$J$4:$K$19,2)="Y",IF(G8721&lt;='State Zip Codes'!$P$4,'State Zip Codes'!$P$3,IF(G8721&lt;='State Zip Codes'!$Q$4,'State Zip Codes'!$Q$3,IF(G8721&lt;='State Zip Codes'!$R$4,'State Zip Codes'!$R$3,IF(G8721&lt;='State Zip Codes'!$S$4,'State Zip Codes'!$S$3,IF(G8721&lt;='State Zip Codes'!$T$4,'State Zip Codes'!$T$3,"OUT OF TERRITORY"))))),$U$3)</f>
        <v>Zone 1</v>
      </c>
    </row>
    <row r="8722" spans="1:8" x14ac:dyDescent="0.25">
      <c r="A8722" t="s">
        <v>377</v>
      </c>
      <c r="B8722">
        <v>84036</v>
      </c>
      <c r="C8722" t="str">
        <f t="shared" si="136"/>
        <v>84036</v>
      </c>
      <c r="D8722" t="s">
        <v>363</v>
      </c>
      <c r="E8722" t="s">
        <v>459</v>
      </c>
      <c r="F8722" t="s">
        <v>5933</v>
      </c>
      <c r="G8722" s="144">
        <v>61.9320665073</v>
      </c>
      <c r="H8722" t="str">
        <f>IF(VLOOKUP(A8722,$J$4:$K$19,2)="Y",IF(G8722&lt;='State Zip Codes'!$P$4,'State Zip Codes'!$P$3,IF(G8722&lt;='State Zip Codes'!$Q$4,'State Zip Codes'!$Q$3,IF(G8722&lt;='State Zip Codes'!$R$4,'State Zip Codes'!$R$3,IF(G8722&lt;='State Zip Codes'!$S$4,'State Zip Codes'!$S$3,IF(G8722&lt;='State Zip Codes'!$T$4,'State Zip Codes'!$T$3,"OUT OF TERRITORY"))))),$U$3)</f>
        <v>Zone 1</v>
      </c>
    </row>
    <row r="8723" spans="1:8" x14ac:dyDescent="0.25">
      <c r="A8723" t="s">
        <v>377</v>
      </c>
      <c r="B8723">
        <v>84332</v>
      </c>
      <c r="C8723" t="str">
        <f t="shared" si="136"/>
        <v>84332</v>
      </c>
      <c r="D8723" t="s">
        <v>363</v>
      </c>
      <c r="E8723" t="s">
        <v>5926</v>
      </c>
      <c r="F8723" t="s">
        <v>3249</v>
      </c>
      <c r="G8723" s="144">
        <v>62.255179526099994</v>
      </c>
      <c r="H8723" t="str">
        <f>IF(VLOOKUP(A8723,$J$4:$K$19,2)="Y",IF(G8723&lt;='State Zip Codes'!$P$4,'State Zip Codes'!$P$3,IF(G8723&lt;='State Zip Codes'!$Q$4,'State Zip Codes'!$Q$3,IF(G8723&lt;='State Zip Codes'!$R$4,'State Zip Codes'!$R$3,IF(G8723&lt;='State Zip Codes'!$S$4,'State Zip Codes'!$S$3,IF(G8723&lt;='State Zip Codes'!$T$4,'State Zip Codes'!$T$3,"OUT OF TERRITORY"))))),$U$3)</f>
        <v>Zone 1</v>
      </c>
    </row>
    <row r="8724" spans="1:8" x14ac:dyDescent="0.25">
      <c r="A8724" t="s">
        <v>377</v>
      </c>
      <c r="B8724">
        <v>84645</v>
      </c>
      <c r="C8724" t="str">
        <f t="shared" si="136"/>
        <v>84645</v>
      </c>
      <c r="D8724" t="s">
        <v>363</v>
      </c>
      <c r="E8724" t="s">
        <v>5934</v>
      </c>
      <c r="F8724" t="s">
        <v>5935</v>
      </c>
      <c r="G8724" s="144">
        <v>63.404716227599998</v>
      </c>
      <c r="H8724" t="str">
        <f>IF(VLOOKUP(A8724,$J$4:$K$19,2)="Y",IF(G8724&lt;='State Zip Codes'!$P$4,'State Zip Codes'!$P$3,IF(G8724&lt;='State Zip Codes'!$Q$4,'State Zip Codes'!$Q$3,IF(G8724&lt;='State Zip Codes'!$R$4,'State Zip Codes'!$R$3,IF(G8724&lt;='State Zip Codes'!$S$4,'State Zip Codes'!$S$3,IF(G8724&lt;='State Zip Codes'!$T$4,'State Zip Codes'!$T$3,"OUT OF TERRITORY"))))),$U$3)</f>
        <v>Zone 1</v>
      </c>
    </row>
    <row r="8725" spans="1:8" x14ac:dyDescent="0.25">
      <c r="A8725" t="s">
        <v>377</v>
      </c>
      <c r="B8725">
        <v>84321</v>
      </c>
      <c r="C8725" t="str">
        <f t="shared" si="136"/>
        <v>84321</v>
      </c>
      <c r="D8725" t="s">
        <v>363</v>
      </c>
      <c r="E8725" t="s">
        <v>5926</v>
      </c>
      <c r="F8725" t="s">
        <v>559</v>
      </c>
      <c r="G8725" s="144">
        <v>63.901813179599998</v>
      </c>
      <c r="H8725" t="str">
        <f>IF(VLOOKUP(A8725,$J$4:$K$19,2)="Y",IF(G8725&lt;='State Zip Codes'!$P$4,'State Zip Codes'!$P$3,IF(G8725&lt;='State Zip Codes'!$Q$4,'State Zip Codes'!$Q$3,IF(G8725&lt;='State Zip Codes'!$R$4,'State Zip Codes'!$R$3,IF(G8725&lt;='State Zip Codes'!$S$4,'State Zip Codes'!$S$3,IF(G8725&lt;='State Zip Codes'!$T$4,'State Zip Codes'!$T$3,"OUT OF TERRITORY"))))),$U$3)</f>
        <v>Zone 1</v>
      </c>
    </row>
    <row r="8726" spans="1:8" x14ac:dyDescent="0.25">
      <c r="A8726" t="s">
        <v>377</v>
      </c>
      <c r="B8726">
        <v>84027</v>
      </c>
      <c r="C8726" t="str">
        <f t="shared" si="136"/>
        <v>84027</v>
      </c>
      <c r="D8726" t="s">
        <v>363</v>
      </c>
      <c r="E8726" t="s">
        <v>5932</v>
      </c>
      <c r="F8726" t="s">
        <v>1342</v>
      </c>
      <c r="G8726" s="144">
        <v>64.299490741200003</v>
      </c>
      <c r="H8726" t="str">
        <f>IF(VLOOKUP(A8726,$J$4:$K$19,2)="Y",IF(G8726&lt;='State Zip Codes'!$P$4,'State Zip Codes'!$P$3,IF(G8726&lt;='State Zip Codes'!$Q$4,'State Zip Codes'!$Q$3,IF(G8726&lt;='State Zip Codes'!$R$4,'State Zip Codes'!$R$3,IF(G8726&lt;='State Zip Codes'!$S$4,'State Zip Codes'!$S$3,IF(G8726&lt;='State Zip Codes'!$T$4,'State Zip Codes'!$T$3,"OUT OF TERRITORY"))))),$U$3)</f>
        <v>Zone 1</v>
      </c>
    </row>
    <row r="8727" spans="1:8" x14ac:dyDescent="0.25">
      <c r="A8727" t="s">
        <v>377</v>
      </c>
      <c r="B8727">
        <v>84309</v>
      </c>
      <c r="C8727" t="str">
        <f t="shared" si="136"/>
        <v>84309</v>
      </c>
      <c r="D8727" t="s">
        <v>363</v>
      </c>
      <c r="E8727" t="s">
        <v>5919</v>
      </c>
      <c r="F8727" t="s">
        <v>5936</v>
      </c>
      <c r="G8727" s="144">
        <v>64.771732845599999</v>
      </c>
      <c r="H8727" t="str">
        <f>IF(VLOOKUP(A8727,$J$4:$K$19,2)="Y",IF(G8727&lt;='State Zip Codes'!$P$4,'State Zip Codes'!$P$3,IF(G8727&lt;='State Zip Codes'!$Q$4,'State Zip Codes'!$Q$3,IF(G8727&lt;='State Zip Codes'!$R$4,'State Zip Codes'!$R$3,IF(G8727&lt;='State Zip Codes'!$S$4,'State Zip Codes'!$S$3,IF(G8727&lt;='State Zip Codes'!$T$4,'State Zip Codes'!$T$3,"OUT OF TERRITORY"))))),$U$3)</f>
        <v>Zone 1</v>
      </c>
    </row>
    <row r="8728" spans="1:8" x14ac:dyDescent="0.25">
      <c r="A8728" t="s">
        <v>377</v>
      </c>
      <c r="B8728">
        <v>84337</v>
      </c>
      <c r="C8728" t="str">
        <f t="shared" si="136"/>
        <v>84337</v>
      </c>
      <c r="D8728" t="s">
        <v>363</v>
      </c>
      <c r="E8728" t="s">
        <v>5919</v>
      </c>
      <c r="F8728" t="s">
        <v>5937</v>
      </c>
      <c r="G8728" s="144">
        <v>66.225741430199989</v>
      </c>
      <c r="H8728" t="str">
        <f>IF(VLOOKUP(A8728,$J$4:$K$19,2)="Y",IF(G8728&lt;='State Zip Codes'!$P$4,'State Zip Codes'!$P$3,IF(G8728&lt;='State Zip Codes'!$Q$4,'State Zip Codes'!$Q$3,IF(G8728&lt;='State Zip Codes'!$R$4,'State Zip Codes'!$R$3,IF(G8728&lt;='State Zip Codes'!$S$4,'State Zip Codes'!$S$3,IF(G8728&lt;='State Zip Codes'!$T$4,'State Zip Codes'!$T$3,"OUT OF TERRITORY"))))),$U$3)</f>
        <v>Zone 1</v>
      </c>
    </row>
    <row r="8729" spans="1:8" x14ac:dyDescent="0.25">
      <c r="A8729" t="s">
        <v>377</v>
      </c>
      <c r="B8729">
        <v>84325</v>
      </c>
      <c r="C8729" t="str">
        <f t="shared" si="136"/>
        <v>84325</v>
      </c>
      <c r="D8729" t="s">
        <v>363</v>
      </c>
      <c r="E8729" t="s">
        <v>5926</v>
      </c>
      <c r="F8729" t="s">
        <v>2255</v>
      </c>
      <c r="G8729" s="144">
        <v>66.331374532499993</v>
      </c>
      <c r="H8729" t="str">
        <f>IF(VLOOKUP(A8729,$J$4:$K$19,2)="Y",IF(G8729&lt;='State Zip Codes'!$P$4,'State Zip Codes'!$P$3,IF(G8729&lt;='State Zip Codes'!$Q$4,'State Zip Codes'!$Q$3,IF(G8729&lt;='State Zip Codes'!$R$4,'State Zip Codes'!$R$3,IF(G8729&lt;='State Zip Codes'!$S$4,'State Zip Codes'!$S$3,IF(G8729&lt;='State Zip Codes'!$T$4,'State Zip Codes'!$T$3,"OUT OF TERRITORY"))))),$U$3)</f>
        <v>Zone 1</v>
      </c>
    </row>
    <row r="8730" spans="1:8" x14ac:dyDescent="0.25">
      <c r="A8730" t="s">
        <v>377</v>
      </c>
      <c r="B8730">
        <v>84322</v>
      </c>
      <c r="C8730" t="str">
        <f t="shared" si="136"/>
        <v>84322</v>
      </c>
      <c r="D8730" t="s">
        <v>363</v>
      </c>
      <c r="E8730" t="s">
        <v>5926</v>
      </c>
      <c r="F8730" t="s">
        <v>559</v>
      </c>
      <c r="G8730" s="144">
        <v>66.9900279939</v>
      </c>
      <c r="H8730" t="str">
        <f>IF(VLOOKUP(A8730,$J$4:$K$19,2)="Y",IF(G8730&lt;='State Zip Codes'!$P$4,'State Zip Codes'!$P$3,IF(G8730&lt;='State Zip Codes'!$Q$4,'State Zip Codes'!$Q$3,IF(G8730&lt;='State Zip Codes'!$R$4,'State Zip Codes'!$R$3,IF(G8730&lt;='State Zip Codes'!$S$4,'State Zip Codes'!$S$3,IF(G8730&lt;='State Zip Codes'!$T$4,'State Zip Codes'!$T$3,"OUT OF TERRITORY"))))),$U$3)</f>
        <v>Zone 1</v>
      </c>
    </row>
    <row r="8731" spans="1:8" x14ac:dyDescent="0.25">
      <c r="A8731" t="s">
        <v>377</v>
      </c>
      <c r="B8731">
        <v>84022</v>
      </c>
      <c r="C8731" t="str">
        <f t="shared" si="136"/>
        <v>84022</v>
      </c>
      <c r="D8731" t="s">
        <v>363</v>
      </c>
      <c r="E8731" t="s">
        <v>5909</v>
      </c>
      <c r="F8731" t="s">
        <v>5938</v>
      </c>
      <c r="G8731" s="144">
        <v>67.592758048199997</v>
      </c>
      <c r="H8731" t="str">
        <f>IF(VLOOKUP(A8731,$J$4:$K$19,2)="Y",IF(G8731&lt;='State Zip Codes'!$P$4,'State Zip Codes'!$P$3,IF(G8731&lt;='State Zip Codes'!$Q$4,'State Zip Codes'!$Q$3,IF(G8731&lt;='State Zip Codes'!$R$4,'State Zip Codes'!$R$3,IF(G8731&lt;='State Zip Codes'!$S$4,'State Zip Codes'!$S$3,IF(G8731&lt;='State Zip Codes'!$T$4,'State Zip Codes'!$T$3,"OUT OF TERRITORY"))))),$U$3)</f>
        <v>Zone 1</v>
      </c>
    </row>
    <row r="8732" spans="1:8" x14ac:dyDescent="0.25">
      <c r="A8732" t="s">
        <v>377</v>
      </c>
      <c r="B8732">
        <v>84072</v>
      </c>
      <c r="C8732" t="str">
        <f t="shared" si="136"/>
        <v>84072</v>
      </c>
      <c r="D8732" t="s">
        <v>363</v>
      </c>
      <c r="E8732" t="s">
        <v>5932</v>
      </c>
      <c r="F8732" t="s">
        <v>5939</v>
      </c>
      <c r="G8732" s="144">
        <v>68.537242256999988</v>
      </c>
      <c r="H8732" t="str">
        <f>IF(VLOOKUP(A8732,$J$4:$K$19,2)="Y",IF(G8732&lt;='State Zip Codes'!$P$4,'State Zip Codes'!$P$3,IF(G8732&lt;='State Zip Codes'!$Q$4,'State Zip Codes'!$Q$3,IF(G8732&lt;='State Zip Codes'!$R$4,'State Zip Codes'!$R$3,IF(G8732&lt;='State Zip Codes'!$S$4,'State Zip Codes'!$S$3,IF(G8732&lt;='State Zip Codes'!$T$4,'State Zip Codes'!$T$3,"OUT OF TERRITORY"))))),$U$3)</f>
        <v>Zone 1</v>
      </c>
    </row>
    <row r="8733" spans="1:8" x14ac:dyDescent="0.25">
      <c r="A8733" t="s">
        <v>377</v>
      </c>
      <c r="B8733">
        <v>84341</v>
      </c>
      <c r="C8733" t="str">
        <f t="shared" si="136"/>
        <v>84341</v>
      </c>
      <c r="D8733" t="s">
        <v>363</v>
      </c>
      <c r="E8733" t="s">
        <v>5926</v>
      </c>
      <c r="F8733" t="s">
        <v>559</v>
      </c>
      <c r="G8733" s="144">
        <v>69.065407768499995</v>
      </c>
      <c r="H8733" t="str">
        <f>IF(VLOOKUP(A8733,$J$4:$K$19,2)="Y",IF(G8733&lt;='State Zip Codes'!$P$4,'State Zip Codes'!$P$3,IF(G8733&lt;='State Zip Codes'!$Q$4,'State Zip Codes'!$Q$3,IF(G8733&lt;='State Zip Codes'!$R$4,'State Zip Codes'!$R$3,IF(G8733&lt;='State Zip Codes'!$S$4,'State Zip Codes'!$S$3,IF(G8733&lt;='State Zip Codes'!$T$4,'State Zip Codes'!$T$3,"OUT OF TERRITORY"))))),$U$3)</f>
        <v>Zone 1</v>
      </c>
    </row>
    <row r="8734" spans="1:8" x14ac:dyDescent="0.25">
      <c r="A8734" t="s">
        <v>377</v>
      </c>
      <c r="B8734">
        <v>84306</v>
      </c>
      <c r="C8734" t="str">
        <f t="shared" si="136"/>
        <v>84306</v>
      </c>
      <c r="D8734" t="s">
        <v>363</v>
      </c>
      <c r="E8734" t="s">
        <v>5919</v>
      </c>
      <c r="F8734" t="s">
        <v>5940</v>
      </c>
      <c r="G8734" s="144">
        <v>70.898452778999996</v>
      </c>
      <c r="H8734" t="str">
        <f>IF(VLOOKUP(A8734,$J$4:$K$19,2)="Y",IF(G8734&lt;='State Zip Codes'!$P$4,'State Zip Codes'!$P$3,IF(G8734&lt;='State Zip Codes'!$Q$4,'State Zip Codes'!$Q$3,IF(G8734&lt;='State Zip Codes'!$R$4,'State Zip Codes'!$R$3,IF(G8734&lt;='State Zip Codes'!$S$4,'State Zip Codes'!$S$3,IF(G8734&lt;='State Zip Codes'!$T$4,'State Zip Codes'!$T$3,"OUT OF TERRITORY"))))),$U$3)</f>
        <v>Zone 1</v>
      </c>
    </row>
    <row r="8735" spans="1:8" x14ac:dyDescent="0.25">
      <c r="A8735" t="s">
        <v>377</v>
      </c>
      <c r="B8735">
        <v>84318</v>
      </c>
      <c r="C8735" t="str">
        <f t="shared" si="136"/>
        <v>84318</v>
      </c>
      <c r="D8735" t="s">
        <v>363</v>
      </c>
      <c r="E8735" t="s">
        <v>5926</v>
      </c>
      <c r="F8735" t="s">
        <v>5941</v>
      </c>
      <c r="G8735" s="144">
        <v>71.233993221600002</v>
      </c>
      <c r="H8735" t="str">
        <f>IF(VLOOKUP(A8735,$J$4:$K$19,2)="Y",IF(G8735&lt;='State Zip Codes'!$P$4,'State Zip Codes'!$P$3,IF(G8735&lt;='State Zip Codes'!$Q$4,'State Zip Codes'!$Q$3,IF(G8735&lt;='State Zip Codes'!$R$4,'State Zip Codes'!$R$3,IF(G8735&lt;='State Zip Codes'!$S$4,'State Zip Codes'!$S$3,IF(G8735&lt;='State Zip Codes'!$T$4,'State Zip Codes'!$T$3,"OUT OF TERRITORY"))))),$U$3)</f>
        <v>Zone 1</v>
      </c>
    </row>
    <row r="8736" spans="1:8" x14ac:dyDescent="0.25">
      <c r="A8736" t="s">
        <v>377</v>
      </c>
      <c r="B8736">
        <v>84312</v>
      </c>
      <c r="C8736" t="str">
        <f t="shared" ref="C8736:C8799" si="137">TRIM(CLEAN(B8736))</f>
        <v>84312</v>
      </c>
      <c r="D8736" t="s">
        <v>363</v>
      </c>
      <c r="E8736" t="s">
        <v>5919</v>
      </c>
      <c r="F8736" t="s">
        <v>4241</v>
      </c>
      <c r="G8736" s="144">
        <v>71.967211225799986</v>
      </c>
      <c r="H8736" t="str">
        <f>IF(VLOOKUP(A8736,$J$4:$K$19,2)="Y",IF(G8736&lt;='State Zip Codes'!$P$4,'State Zip Codes'!$P$3,IF(G8736&lt;='State Zip Codes'!$Q$4,'State Zip Codes'!$Q$3,IF(G8736&lt;='State Zip Codes'!$R$4,'State Zip Codes'!$R$3,IF(G8736&lt;='State Zip Codes'!$S$4,'State Zip Codes'!$S$3,IF(G8736&lt;='State Zip Codes'!$T$4,'State Zip Codes'!$T$3,"OUT OF TERRITORY"))))),$U$3)</f>
        <v>Zone 1</v>
      </c>
    </row>
    <row r="8737" spans="1:8" x14ac:dyDescent="0.25">
      <c r="A8737" t="s">
        <v>377</v>
      </c>
      <c r="B8737">
        <v>84304</v>
      </c>
      <c r="C8737" t="str">
        <f t="shared" si="137"/>
        <v>84304</v>
      </c>
      <c r="D8737" t="s">
        <v>363</v>
      </c>
      <c r="E8737" t="s">
        <v>5926</v>
      </c>
      <c r="F8737" t="s">
        <v>5942</v>
      </c>
      <c r="G8737" s="144">
        <v>72.433239618299993</v>
      </c>
      <c r="H8737" t="str">
        <f>IF(VLOOKUP(A8737,$J$4:$K$19,2)="Y",IF(G8737&lt;='State Zip Codes'!$P$4,'State Zip Codes'!$P$3,IF(G8737&lt;='State Zip Codes'!$Q$4,'State Zip Codes'!$Q$3,IF(G8737&lt;='State Zip Codes'!$R$4,'State Zip Codes'!$R$3,IF(G8737&lt;='State Zip Codes'!$S$4,'State Zip Codes'!$S$3,IF(G8737&lt;='State Zip Codes'!$T$4,'State Zip Codes'!$T$3,"OUT OF TERRITORY"))))),$U$3)</f>
        <v>Zone 1</v>
      </c>
    </row>
    <row r="8738" spans="1:8" x14ac:dyDescent="0.25">
      <c r="A8738" t="s">
        <v>377</v>
      </c>
      <c r="B8738">
        <v>84335</v>
      </c>
      <c r="C8738" t="str">
        <f t="shared" si="137"/>
        <v>84335</v>
      </c>
      <c r="D8738" t="s">
        <v>363</v>
      </c>
      <c r="E8738" t="s">
        <v>5926</v>
      </c>
      <c r="F8738" t="s">
        <v>2051</v>
      </c>
      <c r="G8738" s="144">
        <v>73.060824520200001</v>
      </c>
      <c r="H8738" t="str">
        <f>IF(VLOOKUP(A8738,$J$4:$K$19,2)="Y",IF(G8738&lt;='State Zip Codes'!$P$4,'State Zip Codes'!$P$3,IF(G8738&lt;='State Zip Codes'!$Q$4,'State Zip Codes'!$Q$3,IF(G8738&lt;='State Zip Codes'!$R$4,'State Zip Codes'!$R$3,IF(G8738&lt;='State Zip Codes'!$S$4,'State Zip Codes'!$S$3,IF(G8738&lt;='State Zip Codes'!$T$4,'State Zip Codes'!$T$3,"OUT OF TERRITORY"))))),$U$3)</f>
        <v>Zone 1</v>
      </c>
    </row>
    <row r="8739" spans="1:8" x14ac:dyDescent="0.25">
      <c r="A8739" t="s">
        <v>377</v>
      </c>
      <c r="B8739">
        <v>84311</v>
      </c>
      <c r="C8739" t="str">
        <f t="shared" si="137"/>
        <v>84311</v>
      </c>
      <c r="D8739" t="s">
        <v>363</v>
      </c>
      <c r="E8739" t="s">
        <v>5919</v>
      </c>
      <c r="F8739" t="s">
        <v>5943</v>
      </c>
      <c r="G8739" s="144">
        <v>73.520639200799991</v>
      </c>
      <c r="H8739" t="str">
        <f>IF(VLOOKUP(A8739,$J$4:$K$19,2)="Y",IF(G8739&lt;='State Zip Codes'!$P$4,'State Zip Codes'!$P$3,IF(G8739&lt;='State Zip Codes'!$Q$4,'State Zip Codes'!$Q$3,IF(G8739&lt;='State Zip Codes'!$R$4,'State Zip Codes'!$R$3,IF(G8739&lt;='State Zip Codes'!$S$4,'State Zip Codes'!$S$3,IF(G8739&lt;='State Zip Codes'!$T$4,'State Zip Codes'!$T$3,"OUT OF TERRITORY"))))),$U$3)</f>
        <v>Zone 1</v>
      </c>
    </row>
    <row r="8740" spans="1:8" x14ac:dyDescent="0.25">
      <c r="A8740" t="s">
        <v>377</v>
      </c>
      <c r="B8740">
        <v>84051</v>
      </c>
      <c r="C8740" t="str">
        <f t="shared" si="137"/>
        <v>84051</v>
      </c>
      <c r="D8740" t="s">
        <v>363</v>
      </c>
      <c r="E8740" t="s">
        <v>5932</v>
      </c>
      <c r="F8740" t="s">
        <v>1302</v>
      </c>
      <c r="G8740" s="144">
        <v>73.626272303099995</v>
      </c>
      <c r="H8740" t="str">
        <f>IF(VLOOKUP(A8740,$J$4:$K$19,2)="Y",IF(G8740&lt;='State Zip Codes'!$P$4,'State Zip Codes'!$P$3,IF(G8740&lt;='State Zip Codes'!$Q$4,'State Zip Codes'!$Q$3,IF(G8740&lt;='State Zip Codes'!$R$4,'State Zip Codes'!$R$3,IF(G8740&lt;='State Zip Codes'!$S$4,'State Zip Codes'!$S$3,IF(G8740&lt;='State Zip Codes'!$T$4,'State Zip Codes'!$T$3,"OUT OF TERRITORY"))))),$U$3)</f>
        <v>Zone 1</v>
      </c>
    </row>
    <row r="8741" spans="1:8" x14ac:dyDescent="0.25">
      <c r="A8741" t="s">
        <v>377</v>
      </c>
      <c r="B8741">
        <v>84083</v>
      </c>
      <c r="C8741" t="str">
        <f t="shared" si="137"/>
        <v>84083</v>
      </c>
      <c r="D8741" t="s">
        <v>363</v>
      </c>
      <c r="E8741" t="s">
        <v>5909</v>
      </c>
      <c r="F8741" t="s">
        <v>3308</v>
      </c>
      <c r="G8741" s="144">
        <v>76.335450691499986</v>
      </c>
      <c r="H8741" t="str">
        <f>IF(VLOOKUP(A8741,$J$4:$K$19,2)="Y",IF(G8741&lt;='State Zip Codes'!$P$4,'State Zip Codes'!$P$3,IF(G8741&lt;='State Zip Codes'!$Q$4,'State Zip Codes'!$Q$3,IF(G8741&lt;='State Zip Codes'!$R$4,'State Zip Codes'!$R$3,IF(G8741&lt;='State Zip Codes'!$S$4,'State Zip Codes'!$S$3,IF(G8741&lt;='State Zip Codes'!$T$4,'State Zip Codes'!$T$3,"OUT OF TERRITORY"))))),$U$3)</f>
        <v>Zone 1</v>
      </c>
    </row>
    <row r="8742" spans="1:8" x14ac:dyDescent="0.25">
      <c r="A8742" t="s">
        <v>377</v>
      </c>
      <c r="B8742">
        <v>84629</v>
      </c>
      <c r="C8742" t="str">
        <f t="shared" si="137"/>
        <v>84629</v>
      </c>
      <c r="D8742" t="s">
        <v>363</v>
      </c>
      <c r="E8742" t="s">
        <v>5944</v>
      </c>
      <c r="F8742" t="s">
        <v>2004</v>
      </c>
      <c r="G8742" s="144">
        <v>78.777439468200001</v>
      </c>
      <c r="H8742" t="str">
        <f>IF(VLOOKUP(A8742,$J$4:$K$19,2)="Y",IF(G8742&lt;='State Zip Codes'!$P$4,'State Zip Codes'!$P$3,IF(G8742&lt;='State Zip Codes'!$Q$4,'State Zip Codes'!$Q$3,IF(G8742&lt;='State Zip Codes'!$R$4,'State Zip Codes'!$R$3,IF(G8742&lt;='State Zip Codes'!$S$4,'State Zip Codes'!$S$3,IF(G8742&lt;='State Zip Codes'!$T$4,'State Zip Codes'!$T$3,"OUT OF TERRITORY"))))),$U$3)</f>
        <v>Zone 1</v>
      </c>
    </row>
    <row r="8743" spans="1:8" x14ac:dyDescent="0.25">
      <c r="A8743" t="s">
        <v>377</v>
      </c>
      <c r="B8743">
        <v>84002</v>
      </c>
      <c r="C8743" t="str">
        <f t="shared" si="137"/>
        <v>84002</v>
      </c>
      <c r="D8743" t="s">
        <v>363</v>
      </c>
      <c r="E8743" t="s">
        <v>5932</v>
      </c>
      <c r="F8743" t="s">
        <v>5945</v>
      </c>
      <c r="G8743" s="144">
        <v>78.970064537100001</v>
      </c>
      <c r="H8743" t="str">
        <f>IF(VLOOKUP(A8743,$J$4:$K$19,2)="Y",IF(G8743&lt;='State Zip Codes'!$P$4,'State Zip Codes'!$P$3,IF(G8743&lt;='State Zip Codes'!$Q$4,'State Zip Codes'!$Q$3,IF(G8743&lt;='State Zip Codes'!$R$4,'State Zip Codes'!$R$3,IF(G8743&lt;='State Zip Codes'!$S$4,'State Zip Codes'!$S$3,IF(G8743&lt;='State Zip Codes'!$T$4,'State Zip Codes'!$T$3,"OUT OF TERRITORY"))))),$U$3)</f>
        <v>Zone 1</v>
      </c>
    </row>
    <row r="8744" spans="1:8" x14ac:dyDescent="0.25">
      <c r="A8744" t="s">
        <v>377</v>
      </c>
      <c r="B8744">
        <v>84333</v>
      </c>
      <c r="C8744" t="str">
        <f t="shared" si="137"/>
        <v>84333</v>
      </c>
      <c r="D8744" t="s">
        <v>363</v>
      </c>
      <c r="E8744" t="s">
        <v>5926</v>
      </c>
      <c r="F8744" t="s">
        <v>1627</v>
      </c>
      <c r="G8744" s="144">
        <v>79.025987944199997</v>
      </c>
      <c r="H8744" t="str">
        <f>IF(VLOOKUP(A8744,$J$4:$K$19,2)="Y",IF(G8744&lt;='State Zip Codes'!$P$4,'State Zip Codes'!$P$3,IF(G8744&lt;='State Zip Codes'!$Q$4,'State Zip Codes'!$Q$3,IF(G8744&lt;='State Zip Codes'!$R$4,'State Zip Codes'!$R$3,IF(G8744&lt;='State Zip Codes'!$S$4,'State Zip Codes'!$S$3,IF(G8744&lt;='State Zip Codes'!$T$4,'State Zip Codes'!$T$3,"OUT OF TERRITORY"))))),$U$3)</f>
        <v>Zone 1</v>
      </c>
    </row>
    <row r="8745" spans="1:8" x14ac:dyDescent="0.25">
      <c r="A8745" t="s">
        <v>377</v>
      </c>
      <c r="B8745">
        <v>84338</v>
      </c>
      <c r="C8745" t="str">
        <f t="shared" si="137"/>
        <v>84338</v>
      </c>
      <c r="D8745" t="s">
        <v>363</v>
      </c>
      <c r="E8745" t="s">
        <v>5926</v>
      </c>
      <c r="F8745" t="s">
        <v>994</v>
      </c>
      <c r="G8745" s="144">
        <v>79.429879217699991</v>
      </c>
      <c r="H8745" t="str">
        <f>IF(VLOOKUP(A8745,$J$4:$K$19,2)="Y",IF(G8745&lt;='State Zip Codes'!$P$4,'State Zip Codes'!$P$3,IF(G8745&lt;='State Zip Codes'!$Q$4,'State Zip Codes'!$Q$3,IF(G8745&lt;='State Zip Codes'!$R$4,'State Zip Codes'!$R$3,IF(G8745&lt;='State Zip Codes'!$S$4,'State Zip Codes'!$S$3,IF(G8745&lt;='State Zip Codes'!$T$4,'State Zip Codes'!$T$3,"OUT OF TERRITORY"))))),$U$3)</f>
        <v>Zone 1</v>
      </c>
    </row>
    <row r="8746" spans="1:8" x14ac:dyDescent="0.25">
      <c r="A8746" t="s">
        <v>377</v>
      </c>
      <c r="B8746">
        <v>84073</v>
      </c>
      <c r="C8746" t="str">
        <f t="shared" si="137"/>
        <v>84073</v>
      </c>
      <c r="D8746" t="s">
        <v>363</v>
      </c>
      <c r="E8746" t="s">
        <v>5932</v>
      </c>
      <c r="F8746" t="s">
        <v>5946</v>
      </c>
      <c r="G8746" s="144">
        <v>79.460947777199991</v>
      </c>
      <c r="H8746" t="str">
        <f>IF(VLOOKUP(A8746,$J$4:$K$19,2)="Y",IF(G8746&lt;='State Zip Codes'!$P$4,'State Zip Codes'!$P$3,IF(G8746&lt;='State Zip Codes'!$Q$4,'State Zip Codes'!$Q$3,IF(G8746&lt;='State Zip Codes'!$R$4,'State Zip Codes'!$R$3,IF(G8746&lt;='State Zip Codes'!$S$4,'State Zip Codes'!$S$3,IF(G8746&lt;='State Zip Codes'!$T$4,'State Zip Codes'!$T$3,"OUT OF TERRITORY"))))),$U$3)</f>
        <v>Zone 1</v>
      </c>
    </row>
    <row r="8747" spans="1:8" x14ac:dyDescent="0.25">
      <c r="A8747" t="s">
        <v>377</v>
      </c>
      <c r="B8747">
        <v>84001</v>
      </c>
      <c r="C8747" t="str">
        <f t="shared" si="137"/>
        <v>84001</v>
      </c>
      <c r="D8747" t="s">
        <v>363</v>
      </c>
      <c r="E8747" t="s">
        <v>5932</v>
      </c>
      <c r="F8747" t="s">
        <v>2171</v>
      </c>
      <c r="G8747" s="144">
        <v>79.6100768628</v>
      </c>
      <c r="H8747" t="str">
        <f>IF(VLOOKUP(A8747,$J$4:$K$19,2)="Y",IF(G8747&lt;='State Zip Codes'!$P$4,'State Zip Codes'!$P$3,IF(G8747&lt;='State Zip Codes'!$Q$4,'State Zip Codes'!$Q$3,IF(G8747&lt;='State Zip Codes'!$R$4,'State Zip Codes'!$R$3,IF(G8747&lt;='State Zip Codes'!$S$4,'State Zip Codes'!$S$3,IF(G8747&lt;='State Zip Codes'!$T$4,'State Zip Codes'!$T$3,"OUT OF TERRITORY"))))),$U$3)</f>
        <v>Zone 1</v>
      </c>
    </row>
    <row r="8748" spans="1:8" x14ac:dyDescent="0.25">
      <c r="A8748" t="s">
        <v>377</v>
      </c>
      <c r="B8748">
        <v>84066</v>
      </c>
      <c r="C8748" t="str">
        <f t="shared" si="137"/>
        <v>84066</v>
      </c>
      <c r="D8748" t="s">
        <v>363</v>
      </c>
      <c r="E8748" t="s">
        <v>5932</v>
      </c>
      <c r="F8748" t="s">
        <v>4089</v>
      </c>
      <c r="G8748" s="144">
        <v>80.312226307499998</v>
      </c>
      <c r="H8748" t="str">
        <f>IF(VLOOKUP(A8748,$J$4:$K$19,2)="Y",IF(G8748&lt;='State Zip Codes'!$P$4,'State Zip Codes'!$P$3,IF(G8748&lt;='State Zip Codes'!$Q$4,'State Zip Codes'!$Q$3,IF(G8748&lt;='State Zip Codes'!$R$4,'State Zip Codes'!$R$3,IF(G8748&lt;='State Zip Codes'!$S$4,'State Zip Codes'!$S$3,IF(G8748&lt;='State Zip Codes'!$T$4,'State Zip Codes'!$T$3,"OUT OF TERRITORY"))))),$U$3)</f>
        <v>Zone 1</v>
      </c>
    </row>
    <row r="8749" spans="1:8" x14ac:dyDescent="0.25">
      <c r="A8749" t="s">
        <v>377</v>
      </c>
      <c r="B8749">
        <v>84336</v>
      </c>
      <c r="C8749" t="str">
        <f t="shared" si="137"/>
        <v>84336</v>
      </c>
      <c r="D8749" t="s">
        <v>363</v>
      </c>
      <c r="E8749" t="s">
        <v>5919</v>
      </c>
      <c r="F8749" t="s">
        <v>5947</v>
      </c>
      <c r="G8749" s="144">
        <v>81.287779075799989</v>
      </c>
      <c r="H8749" t="str">
        <f>IF(VLOOKUP(A8749,$J$4:$K$19,2)="Y",IF(G8749&lt;='State Zip Codes'!$P$4,'State Zip Codes'!$P$3,IF(G8749&lt;='State Zip Codes'!$Q$4,'State Zip Codes'!$Q$3,IF(G8749&lt;='State Zip Codes'!$R$4,'State Zip Codes'!$R$3,IF(G8749&lt;='State Zip Codes'!$S$4,'State Zip Codes'!$S$3,IF(G8749&lt;='State Zip Codes'!$T$4,'State Zip Codes'!$T$3,"OUT OF TERRITORY"))))),$U$3)</f>
        <v>Zone 1</v>
      </c>
    </row>
    <row r="8750" spans="1:8" x14ac:dyDescent="0.25">
      <c r="A8750" t="s">
        <v>377</v>
      </c>
      <c r="B8750">
        <v>84308</v>
      </c>
      <c r="C8750" t="str">
        <f t="shared" si="137"/>
        <v>84308</v>
      </c>
      <c r="D8750" t="s">
        <v>363</v>
      </c>
      <c r="E8750" t="s">
        <v>5926</v>
      </c>
      <c r="F8750" t="s">
        <v>5948</v>
      </c>
      <c r="G8750" s="144">
        <v>81.461763008999995</v>
      </c>
      <c r="H8750" t="str">
        <f>IF(VLOOKUP(A8750,$J$4:$K$19,2)="Y",IF(G8750&lt;='State Zip Codes'!$P$4,'State Zip Codes'!$P$3,IF(G8750&lt;='State Zip Codes'!$Q$4,'State Zip Codes'!$Q$3,IF(G8750&lt;='State Zip Codes'!$R$4,'State Zip Codes'!$R$3,IF(G8750&lt;='State Zip Codes'!$S$4,'State Zip Codes'!$S$3,IF(G8750&lt;='State Zip Codes'!$T$4,'State Zip Codes'!$T$3,"OUT OF TERRITORY"))))),$U$3)</f>
        <v>Zone 1</v>
      </c>
    </row>
    <row r="8751" spans="1:8" x14ac:dyDescent="0.25">
      <c r="A8751" t="s">
        <v>377</v>
      </c>
      <c r="B8751">
        <v>84320</v>
      </c>
      <c r="C8751" t="str">
        <f t="shared" si="137"/>
        <v>84320</v>
      </c>
      <c r="D8751" t="s">
        <v>363</v>
      </c>
      <c r="E8751" t="s">
        <v>5926</v>
      </c>
      <c r="F8751" t="s">
        <v>1369</v>
      </c>
      <c r="G8751" s="144">
        <v>81.548754975600005</v>
      </c>
      <c r="H8751" t="str">
        <f>IF(VLOOKUP(A8751,$J$4:$K$19,2)="Y",IF(G8751&lt;='State Zip Codes'!$P$4,'State Zip Codes'!$P$3,IF(G8751&lt;='State Zip Codes'!$Q$4,'State Zip Codes'!$Q$3,IF(G8751&lt;='State Zip Codes'!$R$4,'State Zip Codes'!$R$3,IF(G8751&lt;='State Zip Codes'!$S$4,'State Zip Codes'!$S$3,IF(G8751&lt;='State Zip Codes'!$T$4,'State Zip Codes'!$T$3,"OUT OF TERRITORY"))))),$U$3)</f>
        <v>Zone 1</v>
      </c>
    </row>
    <row r="8752" spans="1:8" x14ac:dyDescent="0.25">
      <c r="A8752" t="s">
        <v>377</v>
      </c>
      <c r="B8752">
        <v>84028</v>
      </c>
      <c r="C8752" t="str">
        <f t="shared" si="137"/>
        <v>84028</v>
      </c>
      <c r="D8752" t="s">
        <v>363</v>
      </c>
      <c r="E8752" t="s">
        <v>5924</v>
      </c>
      <c r="F8752" t="s">
        <v>1314</v>
      </c>
      <c r="G8752" s="144">
        <v>81.878081706299994</v>
      </c>
      <c r="H8752" t="str">
        <f>IF(VLOOKUP(A8752,$J$4:$K$19,2)="Y",IF(G8752&lt;='State Zip Codes'!$P$4,'State Zip Codes'!$P$3,IF(G8752&lt;='State Zip Codes'!$Q$4,'State Zip Codes'!$Q$3,IF(G8752&lt;='State Zip Codes'!$R$4,'State Zip Codes'!$R$3,IF(G8752&lt;='State Zip Codes'!$S$4,'State Zip Codes'!$S$3,IF(G8752&lt;='State Zip Codes'!$T$4,'State Zip Codes'!$T$3,"OUT OF TERRITORY"))))),$U$3)</f>
        <v>Zone 1</v>
      </c>
    </row>
    <row r="8753" spans="1:8" x14ac:dyDescent="0.25">
      <c r="A8753" t="s">
        <v>377</v>
      </c>
      <c r="B8753">
        <v>84331</v>
      </c>
      <c r="C8753" t="str">
        <f t="shared" si="137"/>
        <v>84331</v>
      </c>
      <c r="D8753" t="s">
        <v>363</v>
      </c>
      <c r="E8753" t="s">
        <v>5919</v>
      </c>
      <c r="F8753" t="s">
        <v>2945</v>
      </c>
      <c r="G8753" s="144">
        <v>81.958859961000002</v>
      </c>
      <c r="H8753" t="str">
        <f>IF(VLOOKUP(A8753,$J$4:$K$19,2)="Y",IF(G8753&lt;='State Zip Codes'!$P$4,'State Zip Codes'!$P$3,IF(G8753&lt;='State Zip Codes'!$Q$4,'State Zip Codes'!$Q$3,IF(G8753&lt;='State Zip Codes'!$R$4,'State Zip Codes'!$R$3,IF(G8753&lt;='State Zip Codes'!$S$4,'State Zip Codes'!$S$3,IF(G8753&lt;='State Zip Codes'!$T$4,'State Zip Codes'!$T$3,"OUT OF TERRITORY"))))),$U$3)</f>
        <v>Zone 1</v>
      </c>
    </row>
    <row r="8754" spans="1:8" x14ac:dyDescent="0.25">
      <c r="A8754" t="s">
        <v>377</v>
      </c>
      <c r="B8754">
        <v>84648</v>
      </c>
      <c r="C8754" t="str">
        <f t="shared" si="137"/>
        <v>84648</v>
      </c>
      <c r="D8754" t="s">
        <v>363</v>
      </c>
      <c r="E8754" t="s">
        <v>5934</v>
      </c>
      <c r="F8754" t="s">
        <v>5949</v>
      </c>
      <c r="G8754" s="144">
        <v>83.207816052899986</v>
      </c>
      <c r="H8754" t="str">
        <f>IF(VLOOKUP(A8754,$J$4:$K$19,2)="Y",IF(G8754&lt;='State Zip Codes'!$P$4,'State Zip Codes'!$P$3,IF(G8754&lt;='State Zip Codes'!$Q$4,'State Zip Codes'!$Q$3,IF(G8754&lt;='State Zip Codes'!$R$4,'State Zip Codes'!$R$3,IF(G8754&lt;='State Zip Codes'!$S$4,'State Zip Codes'!$S$3,IF(G8754&lt;='State Zip Codes'!$T$4,'State Zip Codes'!$T$3,"OUT OF TERRITORY"))))),$U$3)</f>
        <v>Zone 1</v>
      </c>
    </row>
    <row r="8755" spans="1:8" x14ac:dyDescent="0.25">
      <c r="A8755" t="s">
        <v>377</v>
      </c>
      <c r="B8755">
        <v>84313</v>
      </c>
      <c r="C8755" t="str">
        <f t="shared" si="137"/>
        <v>84313</v>
      </c>
      <c r="D8755" t="s">
        <v>363</v>
      </c>
      <c r="E8755" t="s">
        <v>5919</v>
      </c>
      <c r="F8755" t="s">
        <v>5950</v>
      </c>
      <c r="G8755" s="144">
        <v>86.873906073900002</v>
      </c>
      <c r="H8755" t="str">
        <f>IF(VLOOKUP(A8755,$J$4:$K$19,2)="Y",IF(G8755&lt;='State Zip Codes'!$P$4,'State Zip Codes'!$P$3,IF(G8755&lt;='State Zip Codes'!$Q$4,'State Zip Codes'!$Q$3,IF(G8755&lt;='State Zip Codes'!$R$4,'State Zip Codes'!$R$3,IF(G8755&lt;='State Zip Codes'!$S$4,'State Zip Codes'!$S$3,IF(G8755&lt;='State Zip Codes'!$T$4,'State Zip Codes'!$T$3,"OUT OF TERRITORY"))))),$U$3)</f>
        <v>Zone 1</v>
      </c>
    </row>
    <row r="8756" spans="1:8" x14ac:dyDescent="0.25">
      <c r="A8756" t="s">
        <v>377</v>
      </c>
      <c r="B8756">
        <v>84007</v>
      </c>
      <c r="C8756" t="str">
        <f t="shared" si="137"/>
        <v>84007</v>
      </c>
      <c r="D8756" t="s">
        <v>363</v>
      </c>
      <c r="E8756" t="s">
        <v>5932</v>
      </c>
      <c r="F8756" t="s">
        <v>5951</v>
      </c>
      <c r="G8756" s="144">
        <v>87.650620061399991</v>
      </c>
      <c r="H8756" t="str">
        <f>IF(VLOOKUP(A8756,$J$4:$K$19,2)="Y",IF(G8756&lt;='State Zip Codes'!$P$4,'State Zip Codes'!$P$3,IF(G8756&lt;='State Zip Codes'!$Q$4,'State Zip Codes'!$Q$3,IF(G8756&lt;='State Zip Codes'!$R$4,'State Zip Codes'!$R$3,IF(G8756&lt;='State Zip Codes'!$S$4,'State Zip Codes'!$S$3,IF(G8756&lt;='State Zip Codes'!$T$4,'State Zip Codes'!$T$3,"OUT OF TERRITORY"))))),$U$3)</f>
        <v>Zone 1</v>
      </c>
    </row>
    <row r="8757" spans="1:8" x14ac:dyDescent="0.25">
      <c r="A8757" t="s">
        <v>377</v>
      </c>
      <c r="B8757">
        <v>84021</v>
      </c>
      <c r="C8757" t="str">
        <f t="shared" si="137"/>
        <v>84021</v>
      </c>
      <c r="D8757" t="s">
        <v>363</v>
      </c>
      <c r="E8757" t="s">
        <v>5932</v>
      </c>
      <c r="F8757" t="s">
        <v>5932</v>
      </c>
      <c r="G8757" s="144">
        <v>89.452596512399992</v>
      </c>
      <c r="H8757" t="str">
        <f>IF(VLOOKUP(A8757,$J$4:$K$19,2)="Y",IF(G8757&lt;='State Zip Codes'!$P$4,'State Zip Codes'!$P$3,IF(G8757&lt;='State Zip Codes'!$Q$4,'State Zip Codes'!$Q$3,IF(G8757&lt;='State Zip Codes'!$R$4,'State Zip Codes'!$R$3,IF(G8757&lt;='State Zip Codes'!$S$4,'State Zip Codes'!$S$3,IF(G8757&lt;='State Zip Codes'!$T$4,'State Zip Codes'!$T$3,"OUT OF TERRITORY"))))),$U$3)</f>
        <v>Zone 1</v>
      </c>
    </row>
    <row r="8758" spans="1:8" x14ac:dyDescent="0.25">
      <c r="A8758" t="s">
        <v>377</v>
      </c>
      <c r="B8758">
        <v>84647</v>
      </c>
      <c r="C8758" t="str">
        <f t="shared" si="137"/>
        <v>84647</v>
      </c>
      <c r="D8758" t="s">
        <v>363</v>
      </c>
      <c r="E8758" t="s">
        <v>5944</v>
      </c>
      <c r="F8758" t="s">
        <v>4355</v>
      </c>
      <c r="G8758" s="144">
        <v>91.490694015599999</v>
      </c>
      <c r="H8758" t="str">
        <f>IF(VLOOKUP(A8758,$J$4:$K$19,2)="Y",IF(G8758&lt;='State Zip Codes'!$P$4,'State Zip Codes'!$P$3,IF(G8758&lt;='State Zip Codes'!$Q$4,'State Zip Codes'!$Q$3,IF(G8758&lt;='State Zip Codes'!$R$4,'State Zip Codes'!$R$3,IF(G8758&lt;='State Zip Codes'!$S$4,'State Zip Codes'!$S$3,IF(G8758&lt;='State Zip Codes'!$T$4,'State Zip Codes'!$T$3,"OUT OF TERRITORY"))))),$U$3)</f>
        <v>Zone 1</v>
      </c>
    </row>
    <row r="8759" spans="1:8" x14ac:dyDescent="0.25">
      <c r="A8759" t="s">
        <v>377</v>
      </c>
      <c r="B8759">
        <v>84667</v>
      </c>
      <c r="C8759" t="str">
        <f t="shared" si="137"/>
        <v>84667</v>
      </c>
      <c r="D8759" t="s">
        <v>363</v>
      </c>
      <c r="E8759" t="s">
        <v>5944</v>
      </c>
      <c r="F8759" t="s">
        <v>5952</v>
      </c>
      <c r="G8759" s="144">
        <v>92.646444428999985</v>
      </c>
      <c r="H8759" t="str">
        <f>IF(VLOOKUP(A8759,$J$4:$K$19,2)="Y",IF(G8759&lt;='State Zip Codes'!$P$4,'State Zip Codes'!$P$3,IF(G8759&lt;='State Zip Codes'!$Q$4,'State Zip Codes'!$Q$3,IF(G8759&lt;='State Zip Codes'!$R$4,'State Zip Codes'!$R$3,IF(G8759&lt;='State Zip Codes'!$S$4,'State Zip Codes'!$S$3,IF(G8759&lt;='State Zip Codes'!$T$4,'State Zip Codes'!$T$3,"OUT OF TERRITORY"))))),$U$3)</f>
        <v>Zone 1</v>
      </c>
    </row>
    <row r="8760" spans="1:8" x14ac:dyDescent="0.25">
      <c r="A8760" t="s">
        <v>377</v>
      </c>
      <c r="B8760">
        <v>84623</v>
      </c>
      <c r="C8760" t="str">
        <f t="shared" si="137"/>
        <v>84623</v>
      </c>
      <c r="D8760" t="s">
        <v>363</v>
      </c>
      <c r="E8760" t="s">
        <v>5944</v>
      </c>
      <c r="F8760" t="s">
        <v>2457</v>
      </c>
      <c r="G8760" s="144">
        <v>92.708581547999984</v>
      </c>
      <c r="H8760" t="str">
        <f>IF(VLOOKUP(A8760,$J$4:$K$19,2)="Y",IF(G8760&lt;='State Zip Codes'!$P$4,'State Zip Codes'!$P$3,IF(G8760&lt;='State Zip Codes'!$Q$4,'State Zip Codes'!$Q$3,IF(G8760&lt;='State Zip Codes'!$R$4,'State Zip Codes'!$R$3,IF(G8760&lt;='State Zip Codes'!$S$4,'State Zip Codes'!$S$3,IF(G8760&lt;='State Zip Codes'!$T$4,'State Zip Codes'!$T$3,"OUT OF TERRITORY"))))),$U$3)</f>
        <v>Zone 1</v>
      </c>
    </row>
    <row r="8761" spans="1:8" x14ac:dyDescent="0.25">
      <c r="A8761" t="s">
        <v>377</v>
      </c>
      <c r="B8761">
        <v>84529</v>
      </c>
      <c r="C8761" t="str">
        <f t="shared" si="137"/>
        <v>84529</v>
      </c>
      <c r="D8761" t="s">
        <v>363</v>
      </c>
      <c r="E8761" t="s">
        <v>2601</v>
      </c>
      <c r="F8761" t="s">
        <v>1461</v>
      </c>
      <c r="G8761" s="144">
        <v>94.485703151400003</v>
      </c>
      <c r="H8761" t="str">
        <f>IF(VLOOKUP(A8761,$J$4:$K$19,2)="Y",IF(G8761&lt;='State Zip Codes'!$P$4,'State Zip Codes'!$P$3,IF(G8761&lt;='State Zip Codes'!$Q$4,'State Zip Codes'!$Q$3,IF(G8761&lt;='State Zip Codes'!$R$4,'State Zip Codes'!$R$3,IF(G8761&lt;='State Zip Codes'!$S$4,'State Zip Codes'!$S$3,IF(G8761&lt;='State Zip Codes'!$T$4,'State Zip Codes'!$T$3,"OUT OF TERRITORY"))))),$U$3)</f>
        <v>Zone 1</v>
      </c>
    </row>
    <row r="8762" spans="1:8" x14ac:dyDescent="0.25">
      <c r="A8762" t="s">
        <v>377</v>
      </c>
      <c r="B8762">
        <v>84526</v>
      </c>
      <c r="C8762" t="str">
        <f t="shared" si="137"/>
        <v>84526</v>
      </c>
      <c r="D8762" t="s">
        <v>363</v>
      </c>
      <c r="E8762" t="s">
        <v>2601</v>
      </c>
      <c r="F8762" t="s">
        <v>5953</v>
      </c>
      <c r="G8762" s="144">
        <v>95.629026140999997</v>
      </c>
      <c r="H8762" t="str">
        <f>IF(VLOOKUP(A8762,$J$4:$K$19,2)="Y",IF(G8762&lt;='State Zip Codes'!$P$4,'State Zip Codes'!$P$3,IF(G8762&lt;='State Zip Codes'!$Q$4,'State Zip Codes'!$Q$3,IF(G8762&lt;='State Zip Codes'!$R$4,'State Zip Codes'!$R$3,IF(G8762&lt;='State Zip Codes'!$S$4,'State Zip Codes'!$S$3,IF(G8762&lt;='State Zip Codes'!$T$4,'State Zip Codes'!$T$3,"OUT OF TERRITORY"))))),$U$3)</f>
        <v>Zone 1</v>
      </c>
    </row>
    <row r="8763" spans="1:8" x14ac:dyDescent="0.25">
      <c r="A8763" t="s">
        <v>377</v>
      </c>
      <c r="B8763">
        <v>84053</v>
      </c>
      <c r="C8763" t="str">
        <f t="shared" si="137"/>
        <v>84053</v>
      </c>
      <c r="D8763" t="s">
        <v>363</v>
      </c>
      <c r="E8763" t="s">
        <v>5932</v>
      </c>
      <c r="F8763" t="s">
        <v>5954</v>
      </c>
      <c r="G8763" s="144">
        <v>96.175832788199997</v>
      </c>
      <c r="H8763" t="str">
        <f>IF(VLOOKUP(A8763,$J$4:$K$19,2)="Y",IF(G8763&lt;='State Zip Codes'!$P$4,'State Zip Codes'!$P$3,IF(G8763&lt;='State Zip Codes'!$Q$4,'State Zip Codes'!$Q$3,IF(G8763&lt;='State Zip Codes'!$R$4,'State Zip Codes'!$R$3,IF(G8763&lt;='State Zip Codes'!$S$4,'State Zip Codes'!$S$3,IF(G8763&lt;='State Zip Codes'!$T$4,'State Zip Codes'!$T$3,"OUT OF TERRITORY"))))),$U$3)</f>
        <v>Zone 1</v>
      </c>
    </row>
    <row r="8764" spans="1:8" x14ac:dyDescent="0.25">
      <c r="A8764" t="s">
        <v>377</v>
      </c>
      <c r="B8764">
        <v>84329</v>
      </c>
      <c r="C8764" t="str">
        <f t="shared" si="137"/>
        <v>84329</v>
      </c>
      <c r="D8764" t="s">
        <v>363</v>
      </c>
      <c r="E8764" t="s">
        <v>5919</v>
      </c>
      <c r="F8764" t="s">
        <v>5955</v>
      </c>
      <c r="G8764" s="144">
        <v>96.561082925999997</v>
      </c>
      <c r="H8764" t="str">
        <f>IF(VLOOKUP(A8764,$J$4:$K$19,2)="Y",IF(G8764&lt;='State Zip Codes'!$P$4,'State Zip Codes'!$P$3,IF(G8764&lt;='State Zip Codes'!$Q$4,'State Zip Codes'!$Q$3,IF(G8764&lt;='State Zip Codes'!$R$4,'State Zip Codes'!$R$3,IF(G8764&lt;='State Zip Codes'!$S$4,'State Zip Codes'!$S$3,IF(G8764&lt;='State Zip Codes'!$T$4,'State Zip Codes'!$T$3,"OUT OF TERRITORY"))))),$U$3)</f>
        <v>Zone 1</v>
      </c>
    </row>
    <row r="8765" spans="1:8" x14ac:dyDescent="0.25">
      <c r="A8765" t="s">
        <v>377</v>
      </c>
      <c r="B8765">
        <v>84501</v>
      </c>
      <c r="C8765" t="str">
        <f t="shared" si="137"/>
        <v>84501</v>
      </c>
      <c r="D8765" t="s">
        <v>363</v>
      </c>
      <c r="E8765" t="s">
        <v>2601</v>
      </c>
      <c r="F8765" t="s">
        <v>5956</v>
      </c>
      <c r="G8765" s="144">
        <v>99.195696771599984</v>
      </c>
      <c r="H8765" t="str">
        <f>IF(VLOOKUP(A8765,$J$4:$K$19,2)="Y",IF(G8765&lt;='State Zip Codes'!$P$4,'State Zip Codes'!$P$3,IF(G8765&lt;='State Zip Codes'!$Q$4,'State Zip Codes'!$Q$3,IF(G8765&lt;='State Zip Codes'!$R$4,'State Zip Codes'!$R$3,IF(G8765&lt;='State Zip Codes'!$S$4,'State Zip Codes'!$S$3,IF(G8765&lt;='State Zip Codes'!$T$4,'State Zip Codes'!$T$3,"OUT OF TERRITORY"))))),$U$3)</f>
        <v>Zone 1</v>
      </c>
    </row>
    <row r="8766" spans="1:8" x14ac:dyDescent="0.25">
      <c r="A8766" t="s">
        <v>377</v>
      </c>
      <c r="B8766">
        <v>84627</v>
      </c>
      <c r="C8766" t="str">
        <f t="shared" si="137"/>
        <v>84627</v>
      </c>
      <c r="D8766" t="s">
        <v>363</v>
      </c>
      <c r="E8766" t="s">
        <v>5944</v>
      </c>
      <c r="F8766" t="s">
        <v>5957</v>
      </c>
      <c r="G8766" s="144">
        <v>100.48814884679999</v>
      </c>
      <c r="H8766" t="str">
        <f>IF(VLOOKUP(A8766,$J$4:$K$19,2)="Y",IF(G8766&lt;='State Zip Codes'!$P$4,'State Zip Codes'!$P$3,IF(G8766&lt;='State Zip Codes'!$Q$4,'State Zip Codes'!$Q$3,IF(G8766&lt;='State Zip Codes'!$R$4,'State Zip Codes'!$R$3,IF(G8766&lt;='State Zip Codes'!$S$4,'State Zip Codes'!$S$3,IF(G8766&lt;='State Zip Codes'!$T$4,'State Zip Codes'!$T$3,"OUT OF TERRITORY"))))),$U$3)</f>
        <v>Zone 1</v>
      </c>
    </row>
    <row r="8767" spans="1:8" x14ac:dyDescent="0.25">
      <c r="A8767" t="s">
        <v>377</v>
      </c>
      <c r="B8767">
        <v>84630</v>
      </c>
      <c r="C8767" t="str">
        <f t="shared" si="137"/>
        <v>84630</v>
      </c>
      <c r="D8767" t="s">
        <v>363</v>
      </c>
      <c r="E8767" t="s">
        <v>5944</v>
      </c>
      <c r="F8767" t="s">
        <v>2184</v>
      </c>
      <c r="G8767" s="144">
        <v>101.345641089</v>
      </c>
      <c r="H8767" t="str">
        <f>IF(VLOOKUP(A8767,$J$4:$K$19,2)="Y",IF(G8767&lt;='State Zip Codes'!$P$4,'State Zip Codes'!$P$3,IF(G8767&lt;='State Zip Codes'!$Q$4,'State Zip Codes'!$Q$3,IF(G8767&lt;='State Zip Codes'!$R$4,'State Zip Codes'!$R$3,IF(G8767&lt;='State Zip Codes'!$S$4,'State Zip Codes'!$S$3,IF(G8767&lt;='State Zip Codes'!$T$4,'State Zip Codes'!$T$3,"OUT OF TERRITORY"))))),$U$3)</f>
        <v>Zone 1</v>
      </c>
    </row>
    <row r="8768" spans="1:8" x14ac:dyDescent="0.25">
      <c r="A8768" t="s">
        <v>377</v>
      </c>
      <c r="B8768">
        <v>84085</v>
      </c>
      <c r="C8768" t="str">
        <f t="shared" si="137"/>
        <v>84085</v>
      </c>
      <c r="D8768" t="s">
        <v>363</v>
      </c>
      <c r="E8768" t="s">
        <v>5958</v>
      </c>
      <c r="F8768" t="s">
        <v>5959</v>
      </c>
      <c r="G8768" s="144">
        <v>106.46573969459999</v>
      </c>
      <c r="H8768" t="str">
        <f>IF(VLOOKUP(A8768,$J$4:$K$19,2)="Y",IF(G8768&lt;='State Zip Codes'!$P$4,'State Zip Codes'!$P$3,IF(G8768&lt;='State Zip Codes'!$Q$4,'State Zip Codes'!$Q$3,IF(G8768&lt;='State Zip Codes'!$R$4,'State Zip Codes'!$R$3,IF(G8768&lt;='State Zip Codes'!$S$4,'State Zip Codes'!$S$3,IF(G8768&lt;='State Zip Codes'!$T$4,'State Zip Codes'!$T$3,"OUT OF TERRITORY"))))),$U$3)</f>
        <v>Zone 1</v>
      </c>
    </row>
    <row r="8769" spans="1:8" x14ac:dyDescent="0.25">
      <c r="A8769" t="s">
        <v>377</v>
      </c>
      <c r="B8769">
        <v>84624</v>
      </c>
      <c r="C8769" t="str">
        <f t="shared" si="137"/>
        <v>84624</v>
      </c>
      <c r="D8769" t="s">
        <v>363</v>
      </c>
      <c r="E8769" t="s">
        <v>5960</v>
      </c>
      <c r="F8769" t="s">
        <v>635</v>
      </c>
      <c r="G8769" s="144">
        <v>106.49059454219999</v>
      </c>
      <c r="H8769" t="str">
        <f>IF(VLOOKUP(A8769,$J$4:$K$19,2)="Y",IF(G8769&lt;='State Zip Codes'!$P$4,'State Zip Codes'!$P$3,IF(G8769&lt;='State Zip Codes'!$Q$4,'State Zip Codes'!$Q$3,IF(G8769&lt;='State Zip Codes'!$R$4,'State Zip Codes'!$R$3,IF(G8769&lt;='State Zip Codes'!$S$4,'State Zip Codes'!$S$3,IF(G8769&lt;='State Zip Codes'!$T$4,'State Zip Codes'!$T$3,"OUT OF TERRITORY"))))),$U$3)</f>
        <v>Zone 1</v>
      </c>
    </row>
    <row r="8770" spans="1:8" x14ac:dyDescent="0.25">
      <c r="A8770" t="s">
        <v>377</v>
      </c>
      <c r="B8770">
        <v>84542</v>
      </c>
      <c r="C8770" t="str">
        <f t="shared" si="137"/>
        <v>84542</v>
      </c>
      <c r="D8770" t="s">
        <v>363</v>
      </c>
      <c r="E8770" t="s">
        <v>2601</v>
      </c>
      <c r="F8770" t="s">
        <v>504</v>
      </c>
      <c r="G8770" s="144">
        <v>107.0933245965</v>
      </c>
      <c r="H8770" t="str">
        <f>IF(VLOOKUP(A8770,$J$4:$K$19,2)="Y",IF(G8770&lt;='State Zip Codes'!$P$4,'State Zip Codes'!$P$3,IF(G8770&lt;='State Zip Codes'!$Q$4,'State Zip Codes'!$Q$3,IF(G8770&lt;='State Zip Codes'!$R$4,'State Zip Codes'!$R$3,IF(G8770&lt;='State Zip Codes'!$S$4,'State Zip Codes'!$S$3,IF(G8770&lt;='State Zip Codes'!$T$4,'State Zip Codes'!$T$3,"OUT OF TERRITORY"))))),$U$3)</f>
        <v>Zone 1</v>
      </c>
    </row>
    <row r="8771" spans="1:8" x14ac:dyDescent="0.25">
      <c r="A8771" t="s">
        <v>377</v>
      </c>
      <c r="B8771">
        <v>84635</v>
      </c>
      <c r="C8771" t="str">
        <f t="shared" si="137"/>
        <v>84635</v>
      </c>
      <c r="D8771" t="s">
        <v>363</v>
      </c>
      <c r="E8771" t="s">
        <v>5960</v>
      </c>
      <c r="F8771" t="s">
        <v>1630</v>
      </c>
      <c r="G8771" s="144">
        <v>108.00674024579999</v>
      </c>
      <c r="H8771" t="str">
        <f>IF(VLOOKUP(A8771,$J$4:$K$19,2)="Y",IF(G8771&lt;='State Zip Codes'!$P$4,'State Zip Codes'!$P$3,IF(G8771&lt;='State Zip Codes'!$Q$4,'State Zip Codes'!$Q$3,IF(G8771&lt;='State Zip Codes'!$R$4,'State Zip Codes'!$R$3,IF(G8771&lt;='State Zip Codes'!$S$4,'State Zip Codes'!$S$3,IF(G8771&lt;='State Zip Codes'!$T$4,'State Zip Codes'!$T$3,"OUT OF TERRITORY"))))),$U$3)</f>
        <v>Zone 1</v>
      </c>
    </row>
    <row r="8772" spans="1:8" x14ac:dyDescent="0.25">
      <c r="A8772" t="s">
        <v>377</v>
      </c>
      <c r="B8772">
        <v>84052</v>
      </c>
      <c r="C8772" t="str">
        <f t="shared" si="137"/>
        <v>84052</v>
      </c>
      <c r="D8772" t="s">
        <v>363</v>
      </c>
      <c r="E8772" t="s">
        <v>5932</v>
      </c>
      <c r="F8772" t="s">
        <v>5961</v>
      </c>
      <c r="G8772" s="144">
        <v>109.8273578325</v>
      </c>
      <c r="H8772" t="str">
        <f>IF(VLOOKUP(A8772,$J$4:$K$19,2)="Y",IF(G8772&lt;='State Zip Codes'!$P$4,'State Zip Codes'!$P$3,IF(G8772&lt;='State Zip Codes'!$Q$4,'State Zip Codes'!$Q$3,IF(G8772&lt;='State Zip Codes'!$R$4,'State Zip Codes'!$R$3,IF(G8772&lt;='State Zip Codes'!$S$4,'State Zip Codes'!$S$3,IF(G8772&lt;='State Zip Codes'!$T$4,'State Zip Codes'!$T$3,"OUT OF TERRITORY"))))),$U$3)</f>
        <v>Zone 1</v>
      </c>
    </row>
    <row r="8773" spans="1:8" x14ac:dyDescent="0.25">
      <c r="A8773" t="s">
        <v>377</v>
      </c>
      <c r="B8773">
        <v>84642</v>
      </c>
      <c r="C8773" t="str">
        <f t="shared" si="137"/>
        <v>84642</v>
      </c>
      <c r="D8773" t="s">
        <v>363</v>
      </c>
      <c r="E8773" t="s">
        <v>5944</v>
      </c>
      <c r="F8773" t="s">
        <v>5962</v>
      </c>
      <c r="G8773" s="144">
        <v>110.18153941079999</v>
      </c>
      <c r="H8773" t="str">
        <f>IF(VLOOKUP(A8773,$J$4:$K$19,2)="Y",IF(G8773&lt;='State Zip Codes'!$P$4,'State Zip Codes'!$P$3,IF(G8773&lt;='State Zip Codes'!$Q$4,'State Zip Codes'!$Q$3,IF(G8773&lt;='State Zip Codes'!$R$4,'State Zip Codes'!$R$3,IF(G8773&lt;='State Zip Codes'!$S$4,'State Zip Codes'!$S$3,IF(G8773&lt;='State Zip Codes'!$T$4,'State Zip Codes'!$T$3,"OUT OF TERRITORY"))))),$U$3)</f>
        <v>Zone 1</v>
      </c>
    </row>
    <row r="8774" spans="1:8" x14ac:dyDescent="0.25">
      <c r="A8774" t="s">
        <v>377</v>
      </c>
      <c r="B8774">
        <v>84034</v>
      </c>
      <c r="C8774" t="str">
        <f t="shared" si="137"/>
        <v>84034</v>
      </c>
      <c r="D8774" t="s">
        <v>363</v>
      </c>
      <c r="E8774" t="s">
        <v>5909</v>
      </c>
      <c r="F8774" t="s">
        <v>5963</v>
      </c>
      <c r="G8774" s="144">
        <v>110.49222500579999</v>
      </c>
      <c r="H8774" t="str">
        <f>IF(VLOOKUP(A8774,$J$4:$K$19,2)="Y",IF(G8774&lt;='State Zip Codes'!$P$4,'State Zip Codes'!$P$3,IF(G8774&lt;='State Zip Codes'!$Q$4,'State Zip Codes'!$Q$3,IF(G8774&lt;='State Zip Codes'!$R$4,'State Zip Codes'!$R$3,IF(G8774&lt;='State Zip Codes'!$S$4,'State Zip Codes'!$S$3,IF(G8774&lt;='State Zip Codes'!$T$4,'State Zip Codes'!$T$3,"OUT OF TERRITORY"))))),$U$3)</f>
        <v>Zone 1</v>
      </c>
    </row>
    <row r="8775" spans="1:8" x14ac:dyDescent="0.25">
      <c r="A8775" t="s">
        <v>377</v>
      </c>
      <c r="B8775">
        <v>84076</v>
      </c>
      <c r="C8775" t="str">
        <f t="shared" si="137"/>
        <v>84076</v>
      </c>
      <c r="D8775" t="s">
        <v>363</v>
      </c>
      <c r="E8775" t="s">
        <v>5958</v>
      </c>
      <c r="F8775" t="s">
        <v>5964</v>
      </c>
      <c r="G8775" s="144">
        <v>111.34350353609999</v>
      </c>
      <c r="H8775" t="str">
        <f>IF(VLOOKUP(A8775,$J$4:$K$19,2)="Y",IF(G8775&lt;='State Zip Codes'!$P$4,'State Zip Codes'!$P$3,IF(G8775&lt;='State Zip Codes'!$Q$4,'State Zip Codes'!$Q$3,IF(G8775&lt;='State Zip Codes'!$R$4,'State Zip Codes'!$R$3,IF(G8775&lt;='State Zip Codes'!$S$4,'State Zip Codes'!$S$3,IF(G8775&lt;='State Zip Codes'!$T$4,'State Zip Codes'!$T$3,"OUT OF TERRITORY"))))),$U$3)</f>
        <v>Zone 1</v>
      </c>
    </row>
    <row r="8776" spans="1:8" x14ac:dyDescent="0.25">
      <c r="A8776" t="s">
        <v>377</v>
      </c>
      <c r="B8776">
        <v>84039</v>
      </c>
      <c r="C8776" t="str">
        <f t="shared" si="137"/>
        <v>84039</v>
      </c>
      <c r="D8776" t="s">
        <v>363</v>
      </c>
      <c r="E8776" t="s">
        <v>5958</v>
      </c>
      <c r="F8776" t="s">
        <v>5965</v>
      </c>
      <c r="G8776" s="144">
        <v>112.76644356119999</v>
      </c>
      <c r="H8776" t="str">
        <f>IF(VLOOKUP(A8776,$J$4:$K$19,2)="Y",IF(G8776&lt;='State Zip Codes'!$P$4,'State Zip Codes'!$P$3,IF(G8776&lt;='State Zip Codes'!$Q$4,'State Zip Codes'!$Q$3,IF(G8776&lt;='State Zip Codes'!$R$4,'State Zip Codes'!$R$3,IF(G8776&lt;='State Zip Codes'!$S$4,'State Zip Codes'!$S$3,IF(G8776&lt;='State Zip Codes'!$T$4,'State Zip Codes'!$T$3,"OUT OF TERRITORY"))))),$U$3)</f>
        <v>Zone 1</v>
      </c>
    </row>
    <row r="8777" spans="1:8" x14ac:dyDescent="0.25">
      <c r="A8777" t="s">
        <v>377</v>
      </c>
      <c r="B8777">
        <v>84026</v>
      </c>
      <c r="C8777" t="str">
        <f t="shared" si="137"/>
        <v>84026</v>
      </c>
      <c r="D8777" t="s">
        <v>363</v>
      </c>
      <c r="E8777" t="s">
        <v>5958</v>
      </c>
      <c r="F8777" t="s">
        <v>5966</v>
      </c>
      <c r="G8777" s="144">
        <v>113.26975422509999</v>
      </c>
      <c r="H8777" t="str">
        <f>IF(VLOOKUP(A8777,$J$4:$K$19,2)="Y",IF(G8777&lt;='State Zip Codes'!$P$4,'State Zip Codes'!$P$3,IF(G8777&lt;='State Zip Codes'!$Q$4,'State Zip Codes'!$Q$3,IF(G8777&lt;='State Zip Codes'!$R$4,'State Zip Codes'!$R$3,IF(G8777&lt;='State Zip Codes'!$S$4,'State Zip Codes'!$S$3,IF(G8777&lt;='State Zip Codes'!$T$4,'State Zip Codes'!$T$3,"OUT OF TERRITORY"))))),$U$3)</f>
        <v>Zone 1</v>
      </c>
    </row>
    <row r="8778" spans="1:8" x14ac:dyDescent="0.25">
      <c r="A8778" t="s">
        <v>377</v>
      </c>
      <c r="B8778">
        <v>84046</v>
      </c>
      <c r="C8778" t="str">
        <f t="shared" si="137"/>
        <v>84046</v>
      </c>
      <c r="D8778" t="s">
        <v>363</v>
      </c>
      <c r="E8778" t="s">
        <v>5967</v>
      </c>
      <c r="F8778" t="s">
        <v>5968</v>
      </c>
      <c r="G8778" s="144">
        <v>115.1027992356</v>
      </c>
      <c r="H8778" t="str">
        <f>IF(VLOOKUP(A8778,$J$4:$K$19,2)="Y",IF(G8778&lt;='State Zip Codes'!$P$4,'State Zip Codes'!$P$3,IF(G8778&lt;='State Zip Codes'!$Q$4,'State Zip Codes'!$Q$3,IF(G8778&lt;='State Zip Codes'!$R$4,'State Zip Codes'!$R$3,IF(G8778&lt;='State Zip Codes'!$S$4,'State Zip Codes'!$S$3,IF(G8778&lt;='State Zip Codes'!$T$4,'State Zip Codes'!$T$3,"OUT OF TERRITORY"))))),$U$3)</f>
        <v>Zone 1</v>
      </c>
    </row>
    <row r="8779" spans="1:8" x14ac:dyDescent="0.25">
      <c r="A8779" t="s">
        <v>377</v>
      </c>
      <c r="B8779">
        <v>84621</v>
      </c>
      <c r="C8779" t="str">
        <f t="shared" si="137"/>
        <v>84621</v>
      </c>
      <c r="D8779" t="s">
        <v>363</v>
      </c>
      <c r="E8779" t="s">
        <v>5944</v>
      </c>
      <c r="F8779" t="s">
        <v>5969</v>
      </c>
      <c r="G8779" s="144">
        <v>116.84885227949999</v>
      </c>
      <c r="H8779" t="str">
        <f>IF(VLOOKUP(A8779,$J$4:$K$19,2)="Y",IF(G8779&lt;='State Zip Codes'!$P$4,'State Zip Codes'!$P$3,IF(G8779&lt;='State Zip Codes'!$Q$4,'State Zip Codes'!$Q$3,IF(G8779&lt;='State Zip Codes'!$R$4,'State Zip Codes'!$R$3,IF(G8779&lt;='State Zip Codes'!$S$4,'State Zip Codes'!$S$3,IF(G8779&lt;='State Zip Codes'!$T$4,'State Zip Codes'!$T$3,"OUT OF TERRITORY"))))),$U$3)</f>
        <v>Zone 1</v>
      </c>
    </row>
    <row r="8780" spans="1:8" x14ac:dyDescent="0.25">
      <c r="A8780" t="s">
        <v>377</v>
      </c>
      <c r="B8780">
        <v>84520</v>
      </c>
      <c r="C8780" t="str">
        <f t="shared" si="137"/>
        <v>84520</v>
      </c>
      <c r="D8780" t="s">
        <v>363</v>
      </c>
      <c r="E8780" t="s">
        <v>2601</v>
      </c>
      <c r="F8780" t="s">
        <v>5970</v>
      </c>
      <c r="G8780" s="144">
        <v>116.9482716699</v>
      </c>
      <c r="H8780" t="str">
        <f>IF(VLOOKUP(A8780,$J$4:$K$19,2)="Y",IF(G8780&lt;='State Zip Codes'!$P$4,'State Zip Codes'!$P$3,IF(G8780&lt;='State Zip Codes'!$Q$4,'State Zip Codes'!$Q$3,IF(G8780&lt;='State Zip Codes'!$R$4,'State Zip Codes'!$R$3,IF(G8780&lt;='State Zip Codes'!$S$4,'State Zip Codes'!$S$3,IF(G8780&lt;='State Zip Codes'!$T$4,'State Zip Codes'!$T$3,"OUT OF TERRITORY"))))),$U$3)</f>
        <v>Zone 1</v>
      </c>
    </row>
    <row r="8781" spans="1:8" x14ac:dyDescent="0.25">
      <c r="A8781" t="s">
        <v>377</v>
      </c>
      <c r="B8781">
        <v>84063</v>
      </c>
      <c r="C8781" t="str">
        <f t="shared" si="137"/>
        <v>84063</v>
      </c>
      <c r="D8781" t="s">
        <v>363</v>
      </c>
      <c r="E8781" t="s">
        <v>5958</v>
      </c>
      <c r="F8781" t="s">
        <v>5971</v>
      </c>
      <c r="G8781" s="144">
        <v>121.0679626596</v>
      </c>
      <c r="H8781" t="str">
        <f>IF(VLOOKUP(A8781,$J$4:$K$19,2)="Y",IF(G8781&lt;='State Zip Codes'!$P$4,'State Zip Codes'!$P$3,IF(G8781&lt;='State Zip Codes'!$Q$4,'State Zip Codes'!$Q$3,IF(G8781&lt;='State Zip Codes'!$R$4,'State Zip Codes'!$R$3,IF(G8781&lt;='State Zip Codes'!$S$4,'State Zip Codes'!$S$3,IF(G8781&lt;='State Zip Codes'!$T$4,'State Zip Codes'!$T$3,"OUT OF TERRITORY"))))),$U$3)</f>
        <v>Zone 2</v>
      </c>
    </row>
    <row r="8782" spans="1:8" x14ac:dyDescent="0.25">
      <c r="A8782" t="s">
        <v>377</v>
      </c>
      <c r="B8782">
        <v>84521</v>
      </c>
      <c r="C8782" t="str">
        <f t="shared" si="137"/>
        <v>84521</v>
      </c>
      <c r="D8782" t="s">
        <v>363</v>
      </c>
      <c r="E8782" t="s">
        <v>5972</v>
      </c>
      <c r="F8782" t="s">
        <v>5973</v>
      </c>
      <c r="G8782" s="144">
        <v>121.46564022119999</v>
      </c>
      <c r="H8782" t="str">
        <f>IF(VLOOKUP(A8782,$J$4:$K$19,2)="Y",IF(G8782&lt;='State Zip Codes'!$P$4,'State Zip Codes'!$P$3,IF(G8782&lt;='State Zip Codes'!$Q$4,'State Zip Codes'!$Q$3,IF(G8782&lt;='State Zip Codes'!$R$4,'State Zip Codes'!$R$3,IF(G8782&lt;='State Zip Codes'!$S$4,'State Zip Codes'!$S$3,IF(G8782&lt;='State Zip Codes'!$T$4,'State Zip Codes'!$T$3,"OUT OF TERRITORY"))))),$U$3)</f>
        <v>Zone 2</v>
      </c>
    </row>
    <row r="8783" spans="1:8" x14ac:dyDescent="0.25">
      <c r="A8783" t="s">
        <v>377</v>
      </c>
      <c r="B8783">
        <v>84654</v>
      </c>
      <c r="C8783" t="str">
        <f t="shared" si="137"/>
        <v>84654</v>
      </c>
      <c r="D8783" t="s">
        <v>363</v>
      </c>
      <c r="E8783" t="s">
        <v>5974</v>
      </c>
      <c r="F8783" t="s">
        <v>5975</v>
      </c>
      <c r="G8783" s="144">
        <v>129.84172386239999</v>
      </c>
      <c r="H8783" t="str">
        <f>IF(VLOOKUP(A8783,$J$4:$K$19,2)="Y",IF(G8783&lt;='State Zip Codes'!$P$4,'State Zip Codes'!$P$3,IF(G8783&lt;='State Zip Codes'!$Q$4,'State Zip Codes'!$Q$3,IF(G8783&lt;='State Zip Codes'!$R$4,'State Zip Codes'!$R$3,IF(G8783&lt;='State Zip Codes'!$S$4,'State Zip Codes'!$S$3,IF(G8783&lt;='State Zip Codes'!$T$4,'State Zip Codes'!$T$3,"OUT OF TERRITORY"))))),$U$3)</f>
        <v>Zone 2</v>
      </c>
    </row>
    <row r="8784" spans="1:8" x14ac:dyDescent="0.25">
      <c r="A8784" t="s">
        <v>377</v>
      </c>
      <c r="B8784">
        <v>84078</v>
      </c>
      <c r="C8784" t="str">
        <f t="shared" si="137"/>
        <v>84078</v>
      </c>
      <c r="D8784" t="s">
        <v>363</v>
      </c>
      <c r="E8784" t="s">
        <v>5958</v>
      </c>
      <c r="F8784" t="s">
        <v>5976</v>
      </c>
      <c r="G8784" s="144">
        <v>130.76756693549999</v>
      </c>
      <c r="H8784" t="str">
        <f>IF(VLOOKUP(A8784,$J$4:$K$19,2)="Y",IF(G8784&lt;='State Zip Codes'!$P$4,'State Zip Codes'!$P$3,IF(G8784&lt;='State Zip Codes'!$Q$4,'State Zip Codes'!$Q$3,IF(G8784&lt;='State Zip Codes'!$R$4,'State Zip Codes'!$R$3,IF(G8784&lt;='State Zip Codes'!$S$4,'State Zip Codes'!$S$3,IF(G8784&lt;='State Zip Codes'!$T$4,'State Zip Codes'!$T$3,"OUT OF TERRITORY"))))),$U$3)</f>
        <v>Zone 2</v>
      </c>
    </row>
    <row r="8785" spans="1:8" x14ac:dyDescent="0.25">
      <c r="A8785" t="s">
        <v>377</v>
      </c>
      <c r="B8785">
        <v>84631</v>
      </c>
      <c r="C8785" t="str">
        <f t="shared" si="137"/>
        <v>84631</v>
      </c>
      <c r="D8785" t="s">
        <v>363</v>
      </c>
      <c r="E8785" t="s">
        <v>5960</v>
      </c>
      <c r="F8785" t="s">
        <v>2196</v>
      </c>
      <c r="G8785" s="144">
        <v>131.3765107017</v>
      </c>
      <c r="H8785" t="str">
        <f>IF(VLOOKUP(A8785,$J$4:$K$19,2)="Y",IF(G8785&lt;='State Zip Codes'!$P$4,'State Zip Codes'!$P$3,IF(G8785&lt;='State Zip Codes'!$Q$4,'State Zip Codes'!$Q$3,IF(G8785&lt;='State Zip Codes'!$R$4,'State Zip Codes'!$R$3,IF(G8785&lt;='State Zip Codes'!$S$4,'State Zip Codes'!$S$3,IF(G8785&lt;='State Zip Codes'!$T$4,'State Zip Codes'!$T$3,"OUT OF TERRITORY"))))),$U$3)</f>
        <v>Zone 2</v>
      </c>
    </row>
    <row r="8786" spans="1:8" x14ac:dyDescent="0.25">
      <c r="A8786" t="s">
        <v>377</v>
      </c>
      <c r="B8786">
        <v>84023</v>
      </c>
      <c r="C8786" t="str">
        <f t="shared" si="137"/>
        <v>84023</v>
      </c>
      <c r="D8786" t="s">
        <v>363</v>
      </c>
      <c r="E8786" t="s">
        <v>5967</v>
      </c>
      <c r="F8786" t="s">
        <v>5977</v>
      </c>
      <c r="G8786" s="144">
        <v>135.58319365799997</v>
      </c>
      <c r="H8786" t="str">
        <f>IF(VLOOKUP(A8786,$J$4:$K$19,2)="Y",IF(G8786&lt;='State Zip Codes'!$P$4,'State Zip Codes'!$P$3,IF(G8786&lt;='State Zip Codes'!$Q$4,'State Zip Codes'!$Q$3,IF(G8786&lt;='State Zip Codes'!$R$4,'State Zip Codes'!$R$3,IF(G8786&lt;='State Zip Codes'!$S$4,'State Zip Codes'!$S$3,IF(G8786&lt;='State Zip Codes'!$T$4,'State Zip Codes'!$T$3,"OUT OF TERRITORY"))))),$U$3)</f>
        <v>Zone 2</v>
      </c>
    </row>
    <row r="8787" spans="1:8" x14ac:dyDescent="0.25">
      <c r="A8787" t="s">
        <v>377</v>
      </c>
      <c r="B8787">
        <v>84035</v>
      </c>
      <c r="C8787" t="str">
        <f t="shared" si="137"/>
        <v>84035</v>
      </c>
      <c r="D8787" t="s">
        <v>363</v>
      </c>
      <c r="E8787" t="s">
        <v>5958</v>
      </c>
      <c r="F8787" t="s">
        <v>5978</v>
      </c>
      <c r="G8787" s="144">
        <v>138.18052523219998</v>
      </c>
      <c r="H8787" t="str">
        <f>IF(VLOOKUP(A8787,$J$4:$K$19,2)="Y",IF(G8787&lt;='State Zip Codes'!$P$4,'State Zip Codes'!$P$3,IF(G8787&lt;='State Zip Codes'!$Q$4,'State Zip Codes'!$Q$3,IF(G8787&lt;='State Zip Codes'!$R$4,'State Zip Codes'!$R$3,IF(G8787&lt;='State Zip Codes'!$S$4,'State Zip Codes'!$S$3,IF(G8787&lt;='State Zip Codes'!$T$4,'State Zip Codes'!$T$3,"OUT OF TERRITORY"))))),$U$3)</f>
        <v>Zone 2</v>
      </c>
    </row>
    <row r="8788" spans="1:8" x14ac:dyDescent="0.25">
      <c r="A8788" t="s">
        <v>377</v>
      </c>
      <c r="B8788">
        <v>84701</v>
      </c>
      <c r="C8788" t="str">
        <f t="shared" si="137"/>
        <v>84701</v>
      </c>
      <c r="D8788" t="s">
        <v>363</v>
      </c>
      <c r="E8788" t="s">
        <v>5974</v>
      </c>
      <c r="F8788" t="s">
        <v>1252</v>
      </c>
      <c r="G8788" s="144">
        <v>142.21322425529999</v>
      </c>
      <c r="H8788" t="str">
        <f>IF(VLOOKUP(A8788,$J$4:$K$19,2)="Y",IF(G8788&lt;='State Zip Codes'!$P$4,'State Zip Codes'!$P$3,IF(G8788&lt;='State Zip Codes'!$Q$4,'State Zip Codes'!$Q$3,IF(G8788&lt;='State Zip Codes'!$R$4,'State Zip Codes'!$R$3,IF(G8788&lt;='State Zip Codes'!$S$4,'State Zip Codes'!$S$3,IF(G8788&lt;='State Zip Codes'!$T$4,'State Zip Codes'!$T$3,"OUT OF TERRITORY"))))),$U$3)</f>
        <v>Zone 2</v>
      </c>
    </row>
    <row r="8789" spans="1:8" x14ac:dyDescent="0.25">
      <c r="A8789" t="s">
        <v>377</v>
      </c>
      <c r="B8789">
        <v>84525</v>
      </c>
      <c r="C8789" t="str">
        <f t="shared" si="137"/>
        <v>84525</v>
      </c>
      <c r="D8789" t="s">
        <v>363</v>
      </c>
      <c r="E8789" t="s">
        <v>5972</v>
      </c>
      <c r="F8789" t="s">
        <v>5979</v>
      </c>
      <c r="G8789" s="144">
        <v>142.81595430959999</v>
      </c>
      <c r="H8789" t="str">
        <f>IF(VLOOKUP(A8789,$J$4:$K$19,2)="Y",IF(G8789&lt;='State Zip Codes'!$P$4,'State Zip Codes'!$P$3,IF(G8789&lt;='State Zip Codes'!$Q$4,'State Zip Codes'!$Q$3,IF(G8789&lt;='State Zip Codes'!$R$4,'State Zip Codes'!$R$3,IF(G8789&lt;='State Zip Codes'!$S$4,'State Zip Codes'!$S$3,IF(G8789&lt;='State Zip Codes'!$T$4,'State Zip Codes'!$T$3,"OUT OF TERRITORY"))))),$U$3)</f>
        <v>Zone 2</v>
      </c>
    </row>
    <row r="8790" spans="1:8" x14ac:dyDescent="0.25">
      <c r="A8790" t="s">
        <v>377</v>
      </c>
      <c r="B8790">
        <v>84728</v>
      </c>
      <c r="C8790" t="str">
        <f t="shared" si="137"/>
        <v>84728</v>
      </c>
      <c r="D8790" t="s">
        <v>363</v>
      </c>
      <c r="E8790" t="s">
        <v>5960</v>
      </c>
      <c r="F8790" t="s">
        <v>3258</v>
      </c>
      <c r="G8790" s="144">
        <v>142.853236581</v>
      </c>
      <c r="H8790" t="str">
        <f>IF(VLOOKUP(A8790,$J$4:$K$19,2)="Y",IF(G8790&lt;='State Zip Codes'!$P$4,'State Zip Codes'!$P$3,IF(G8790&lt;='State Zip Codes'!$Q$4,'State Zip Codes'!$Q$3,IF(G8790&lt;='State Zip Codes'!$R$4,'State Zip Codes'!$R$3,IF(G8790&lt;='State Zip Codes'!$S$4,'State Zip Codes'!$S$3,IF(G8790&lt;='State Zip Codes'!$T$4,'State Zip Codes'!$T$3,"OUT OF TERRITORY"))))),$U$3)</f>
        <v>Zone 2</v>
      </c>
    </row>
    <row r="8791" spans="1:8" x14ac:dyDescent="0.25">
      <c r="A8791" t="s">
        <v>377</v>
      </c>
      <c r="B8791">
        <v>84724</v>
      </c>
      <c r="C8791" t="str">
        <f t="shared" si="137"/>
        <v>84724</v>
      </c>
      <c r="D8791" t="s">
        <v>363</v>
      </c>
      <c r="E8791" t="s">
        <v>5974</v>
      </c>
      <c r="F8791" t="s">
        <v>5980</v>
      </c>
      <c r="G8791" s="144">
        <v>144.66142674389999</v>
      </c>
      <c r="H8791" t="str">
        <f>IF(VLOOKUP(A8791,$J$4:$K$19,2)="Y",IF(G8791&lt;='State Zip Codes'!$P$4,'State Zip Codes'!$P$3,IF(G8791&lt;='State Zip Codes'!$Q$4,'State Zip Codes'!$Q$3,IF(G8791&lt;='State Zip Codes'!$R$4,'State Zip Codes'!$R$3,IF(G8791&lt;='State Zip Codes'!$S$4,'State Zip Codes'!$S$3,IF(G8791&lt;='State Zip Codes'!$T$4,'State Zip Codes'!$T$3,"OUT OF TERRITORY"))))),$U$3)</f>
        <v>Zone 2</v>
      </c>
    </row>
    <row r="8792" spans="1:8" x14ac:dyDescent="0.25">
      <c r="A8792" t="s">
        <v>377</v>
      </c>
      <c r="B8792">
        <v>84754</v>
      </c>
      <c r="C8792" t="str">
        <f t="shared" si="137"/>
        <v>84754</v>
      </c>
      <c r="D8792" t="s">
        <v>363</v>
      </c>
      <c r="E8792" t="s">
        <v>5974</v>
      </c>
      <c r="F8792" t="s">
        <v>1110</v>
      </c>
      <c r="G8792" s="144">
        <v>148.53256925759999</v>
      </c>
      <c r="H8792" t="str">
        <f>IF(VLOOKUP(A8792,$J$4:$K$19,2)="Y",IF(G8792&lt;='State Zip Codes'!$P$4,'State Zip Codes'!$P$3,IF(G8792&lt;='State Zip Codes'!$Q$4,'State Zip Codes'!$Q$3,IF(G8792&lt;='State Zip Codes'!$R$4,'State Zip Codes'!$R$3,IF(G8792&lt;='State Zip Codes'!$S$4,'State Zip Codes'!$S$3,IF(G8792&lt;='State Zip Codes'!$T$4,'State Zip Codes'!$T$3,"OUT OF TERRITORY"))))),$U$3)</f>
        <v>Zone 2</v>
      </c>
    </row>
    <row r="8793" spans="1:8" x14ac:dyDescent="0.25">
      <c r="A8793" t="s">
        <v>377</v>
      </c>
      <c r="B8793">
        <v>84739</v>
      </c>
      <c r="C8793" t="str">
        <f t="shared" si="137"/>
        <v>84739</v>
      </c>
      <c r="D8793" t="s">
        <v>363</v>
      </c>
      <c r="E8793" t="s">
        <v>5974</v>
      </c>
      <c r="F8793" t="s">
        <v>5621</v>
      </c>
      <c r="G8793" s="144">
        <v>149.20986385469999</v>
      </c>
      <c r="H8793" t="str">
        <f>IF(VLOOKUP(A8793,$J$4:$K$19,2)="Y",IF(G8793&lt;='State Zip Codes'!$P$4,'State Zip Codes'!$P$3,IF(G8793&lt;='State Zip Codes'!$Q$4,'State Zip Codes'!$Q$3,IF(G8793&lt;='State Zip Codes'!$R$4,'State Zip Codes'!$R$3,IF(G8793&lt;='State Zip Codes'!$S$4,'State Zip Codes'!$S$3,IF(G8793&lt;='State Zip Codes'!$T$4,'State Zip Codes'!$T$3,"OUT OF TERRITORY"))))),$U$3)</f>
        <v>Zone 2</v>
      </c>
    </row>
    <row r="8794" spans="1:8" x14ac:dyDescent="0.25">
      <c r="A8794" t="s">
        <v>377</v>
      </c>
      <c r="B8794">
        <v>84766</v>
      </c>
      <c r="C8794" t="str">
        <f t="shared" si="137"/>
        <v>84766</v>
      </c>
      <c r="D8794" t="s">
        <v>363</v>
      </c>
      <c r="E8794" t="s">
        <v>5974</v>
      </c>
      <c r="F8794" t="s">
        <v>5974</v>
      </c>
      <c r="G8794" s="144">
        <v>152.45963517839999</v>
      </c>
      <c r="H8794" t="str">
        <f>IF(VLOOKUP(A8794,$J$4:$K$19,2)="Y",IF(G8794&lt;='State Zip Codes'!$P$4,'State Zip Codes'!$P$3,IF(G8794&lt;='State Zip Codes'!$Q$4,'State Zip Codes'!$Q$3,IF(G8794&lt;='State Zip Codes'!$R$4,'State Zip Codes'!$R$3,IF(G8794&lt;='State Zip Codes'!$S$4,'State Zip Codes'!$S$3,IF(G8794&lt;='State Zip Codes'!$T$4,'State Zip Codes'!$T$3,"OUT OF TERRITORY"))))),$U$3)</f>
        <v>Zone 3</v>
      </c>
    </row>
    <row r="8795" spans="1:8" x14ac:dyDescent="0.25">
      <c r="A8795" t="s">
        <v>377</v>
      </c>
      <c r="B8795">
        <v>84008</v>
      </c>
      <c r="C8795" t="str">
        <f t="shared" si="137"/>
        <v>84008</v>
      </c>
      <c r="D8795" t="s">
        <v>363</v>
      </c>
      <c r="E8795" t="s">
        <v>5958</v>
      </c>
      <c r="F8795" t="s">
        <v>5558</v>
      </c>
      <c r="G8795" s="144">
        <v>152.54041343309999</v>
      </c>
      <c r="H8795" t="str">
        <f>IF(VLOOKUP(A8795,$J$4:$K$19,2)="Y",IF(G8795&lt;='State Zip Codes'!$P$4,'State Zip Codes'!$P$3,IF(G8795&lt;='State Zip Codes'!$Q$4,'State Zip Codes'!$Q$3,IF(G8795&lt;='State Zip Codes'!$R$4,'State Zip Codes'!$R$3,IF(G8795&lt;='State Zip Codes'!$S$4,'State Zip Codes'!$S$3,IF(G8795&lt;='State Zip Codes'!$T$4,'State Zip Codes'!$T$3,"OUT OF TERRITORY"))))),$U$3)</f>
        <v>Zone 3</v>
      </c>
    </row>
    <row r="8796" spans="1:8" x14ac:dyDescent="0.25">
      <c r="A8796" t="s">
        <v>377</v>
      </c>
      <c r="B8796">
        <v>84744</v>
      </c>
      <c r="C8796" t="str">
        <f t="shared" si="137"/>
        <v>84744</v>
      </c>
      <c r="D8796" t="s">
        <v>363</v>
      </c>
      <c r="E8796" t="s">
        <v>5974</v>
      </c>
      <c r="F8796" t="s">
        <v>5981</v>
      </c>
      <c r="G8796" s="144">
        <v>156.36184625159999</v>
      </c>
      <c r="H8796" t="str">
        <f>IF(VLOOKUP(A8796,$J$4:$K$19,2)="Y",IF(G8796&lt;='State Zip Codes'!$P$4,'State Zip Codes'!$P$3,IF(G8796&lt;='State Zip Codes'!$Q$4,'State Zip Codes'!$Q$3,IF(G8796&lt;='State Zip Codes'!$R$4,'State Zip Codes'!$R$3,IF(G8796&lt;='State Zip Codes'!$S$4,'State Zip Codes'!$S$3,IF(G8796&lt;='State Zip Codes'!$T$4,'State Zip Codes'!$T$3,"OUT OF TERRITORY"))))),$U$3)</f>
        <v>Zone 3</v>
      </c>
    </row>
    <row r="8797" spans="1:8" x14ac:dyDescent="0.25">
      <c r="A8797" t="s">
        <v>377</v>
      </c>
      <c r="B8797">
        <v>84732</v>
      </c>
      <c r="C8797" t="str">
        <f t="shared" si="137"/>
        <v>84732</v>
      </c>
      <c r="D8797" t="s">
        <v>363</v>
      </c>
      <c r="E8797" t="s">
        <v>5982</v>
      </c>
      <c r="F8797" t="s">
        <v>4921</v>
      </c>
      <c r="G8797" s="144">
        <v>160.35726300329998</v>
      </c>
      <c r="H8797" t="str">
        <f>IF(VLOOKUP(A8797,$J$4:$K$19,2)="Y",IF(G8797&lt;='State Zip Codes'!$P$4,'State Zip Codes'!$P$3,IF(G8797&lt;='State Zip Codes'!$Q$4,'State Zip Codes'!$Q$3,IF(G8797&lt;='State Zip Codes'!$R$4,'State Zip Codes'!$R$3,IF(G8797&lt;='State Zip Codes'!$S$4,'State Zip Codes'!$S$3,IF(G8797&lt;='State Zip Codes'!$T$4,'State Zip Codes'!$T$3,"OUT OF TERRITORY"))))),$U$3)</f>
        <v>Zone 3</v>
      </c>
    </row>
    <row r="8798" spans="1:8" x14ac:dyDescent="0.25">
      <c r="A8798" t="s">
        <v>377</v>
      </c>
      <c r="B8798">
        <v>84747</v>
      </c>
      <c r="C8798" t="str">
        <f t="shared" si="137"/>
        <v>84747</v>
      </c>
      <c r="D8798" t="s">
        <v>363</v>
      </c>
      <c r="E8798" t="s">
        <v>1566</v>
      </c>
      <c r="F8798" t="s">
        <v>5983</v>
      </c>
      <c r="G8798" s="144">
        <v>164.16626839799997</v>
      </c>
      <c r="H8798" t="str">
        <f>IF(VLOOKUP(A8798,$J$4:$K$19,2)="Y",IF(G8798&lt;='State Zip Codes'!$P$4,'State Zip Codes'!$P$3,IF(G8798&lt;='State Zip Codes'!$Q$4,'State Zip Codes'!$Q$3,IF(G8798&lt;='State Zip Codes'!$R$4,'State Zip Codes'!$R$3,IF(G8798&lt;='State Zip Codes'!$S$4,'State Zip Codes'!$S$3,IF(G8798&lt;='State Zip Codes'!$T$4,'State Zip Codes'!$T$3,"OUT OF TERRITORY"))))),$U$3)</f>
        <v>Zone 3</v>
      </c>
    </row>
    <row r="8799" spans="1:8" x14ac:dyDescent="0.25">
      <c r="A8799" t="s">
        <v>377</v>
      </c>
      <c r="B8799">
        <v>84743</v>
      </c>
      <c r="C8799" t="str">
        <f t="shared" si="137"/>
        <v>84743</v>
      </c>
      <c r="D8799" t="s">
        <v>363</v>
      </c>
      <c r="E8799" t="s">
        <v>5982</v>
      </c>
      <c r="F8799" t="s">
        <v>1395</v>
      </c>
      <c r="G8799" s="144">
        <v>169.65297600569997</v>
      </c>
      <c r="H8799" t="str">
        <f>IF(VLOOKUP(A8799,$J$4:$K$19,2)="Y",IF(G8799&lt;='State Zip Codes'!$P$4,'State Zip Codes'!$P$3,IF(G8799&lt;='State Zip Codes'!$Q$4,'State Zip Codes'!$Q$3,IF(G8799&lt;='State Zip Codes'!$R$4,'State Zip Codes'!$R$3,IF(G8799&lt;='State Zip Codes'!$S$4,'State Zip Codes'!$S$3,IF(G8799&lt;='State Zip Codes'!$T$4,'State Zip Codes'!$T$3,"OUT OF TERRITORY"))))),$U$3)</f>
        <v>Zone 3</v>
      </c>
    </row>
    <row r="8800" spans="1:8" x14ac:dyDescent="0.25">
      <c r="A8800" t="s">
        <v>377</v>
      </c>
      <c r="B8800">
        <v>84713</v>
      </c>
      <c r="C8800" t="str">
        <f t="shared" ref="C8800:C8863" si="138">TRIM(CLEAN(B8800))</f>
        <v>84713</v>
      </c>
      <c r="D8800" t="s">
        <v>363</v>
      </c>
      <c r="E8800" t="s">
        <v>3440</v>
      </c>
      <c r="F8800" t="s">
        <v>3440</v>
      </c>
      <c r="G8800" s="144">
        <v>170.47318597649999</v>
      </c>
      <c r="H8800" t="str">
        <f>IF(VLOOKUP(A8800,$J$4:$K$19,2)="Y",IF(G8800&lt;='State Zip Codes'!$P$4,'State Zip Codes'!$P$3,IF(G8800&lt;='State Zip Codes'!$Q$4,'State Zip Codes'!$Q$3,IF(G8800&lt;='State Zip Codes'!$R$4,'State Zip Codes'!$R$3,IF(G8800&lt;='State Zip Codes'!$S$4,'State Zip Codes'!$S$3,IF(G8800&lt;='State Zip Codes'!$T$4,'State Zip Codes'!$T$3,"OUT OF TERRITORY"))))),$U$3)</f>
        <v>Zone 3</v>
      </c>
    </row>
    <row r="8801" spans="1:8" x14ac:dyDescent="0.25">
      <c r="A8801" t="s">
        <v>377</v>
      </c>
      <c r="B8801">
        <v>84540</v>
      </c>
      <c r="C8801" t="str">
        <f t="shared" si="138"/>
        <v>84540</v>
      </c>
      <c r="D8801" t="s">
        <v>363</v>
      </c>
      <c r="E8801" t="s">
        <v>455</v>
      </c>
      <c r="F8801" t="s">
        <v>5124</v>
      </c>
      <c r="G8801" s="144">
        <v>172.38700924169999</v>
      </c>
      <c r="H8801" t="str">
        <f>IF(VLOOKUP(A8801,$J$4:$K$19,2)="Y",IF(G8801&lt;='State Zip Codes'!$P$4,'State Zip Codes'!$P$3,IF(G8801&lt;='State Zip Codes'!$Q$4,'State Zip Codes'!$Q$3,IF(G8801&lt;='State Zip Codes'!$R$4,'State Zip Codes'!$R$3,IF(G8801&lt;='State Zip Codes'!$S$4,'State Zip Codes'!$S$3,IF(G8801&lt;='State Zip Codes'!$T$4,'State Zip Codes'!$T$3,"OUT OF TERRITORY"))))),$U$3)</f>
        <v>Zone 3</v>
      </c>
    </row>
    <row r="8802" spans="1:8" x14ac:dyDescent="0.25">
      <c r="A8802" t="s">
        <v>377</v>
      </c>
      <c r="B8802">
        <v>84773</v>
      </c>
      <c r="C8802" t="str">
        <f t="shared" si="138"/>
        <v>84773</v>
      </c>
      <c r="D8802" t="s">
        <v>363</v>
      </c>
      <c r="E8802" t="s">
        <v>1566</v>
      </c>
      <c r="F8802" t="s">
        <v>5984</v>
      </c>
      <c r="G8802" s="144">
        <v>176.5688373504</v>
      </c>
      <c r="H8802" t="str">
        <f>IF(VLOOKUP(A8802,$J$4:$K$19,2)="Y",IF(G8802&lt;='State Zip Codes'!$P$4,'State Zip Codes'!$P$3,IF(G8802&lt;='State Zip Codes'!$Q$4,'State Zip Codes'!$Q$3,IF(G8802&lt;='State Zip Codes'!$R$4,'State Zip Codes'!$R$3,IF(G8802&lt;='State Zip Codes'!$S$4,'State Zip Codes'!$S$3,IF(G8802&lt;='State Zip Codes'!$T$4,'State Zip Codes'!$T$3,"OUT OF TERRITORY"))))),$U$3)</f>
        <v>Zone 3</v>
      </c>
    </row>
    <row r="8803" spans="1:8" x14ac:dyDescent="0.25">
      <c r="A8803" t="s">
        <v>377</v>
      </c>
      <c r="B8803">
        <v>84731</v>
      </c>
      <c r="C8803" t="str">
        <f t="shared" si="138"/>
        <v>84731</v>
      </c>
      <c r="D8803" t="s">
        <v>363</v>
      </c>
      <c r="E8803" t="s">
        <v>3440</v>
      </c>
      <c r="F8803" t="s">
        <v>1083</v>
      </c>
      <c r="G8803" s="144">
        <v>177.86750313749999</v>
      </c>
      <c r="H8803" t="str">
        <f>IF(VLOOKUP(A8803,$J$4:$K$19,2)="Y",IF(G8803&lt;='State Zip Codes'!$P$4,'State Zip Codes'!$P$3,IF(G8803&lt;='State Zip Codes'!$Q$4,'State Zip Codes'!$Q$3,IF(G8803&lt;='State Zip Codes'!$R$4,'State Zip Codes'!$R$3,IF(G8803&lt;='State Zip Codes'!$S$4,'State Zip Codes'!$S$3,IF(G8803&lt;='State Zip Codes'!$T$4,'State Zip Codes'!$T$3,"OUT OF TERRITORY"))))),$U$3)</f>
        <v>Zone 3</v>
      </c>
    </row>
    <row r="8804" spans="1:8" x14ac:dyDescent="0.25">
      <c r="A8804" t="s">
        <v>377</v>
      </c>
      <c r="B8804">
        <v>84775</v>
      </c>
      <c r="C8804" t="str">
        <f t="shared" si="138"/>
        <v>84775</v>
      </c>
      <c r="D8804" t="s">
        <v>363</v>
      </c>
      <c r="E8804" t="s">
        <v>1566</v>
      </c>
      <c r="F8804" t="s">
        <v>5985</v>
      </c>
      <c r="G8804" s="144">
        <v>179.8807457931</v>
      </c>
      <c r="H8804" t="str">
        <f>IF(VLOOKUP(A8804,$J$4:$K$19,2)="Y",IF(G8804&lt;='State Zip Codes'!$P$4,'State Zip Codes'!$P$3,IF(G8804&lt;='State Zip Codes'!$Q$4,'State Zip Codes'!$Q$3,IF(G8804&lt;='State Zip Codes'!$R$4,'State Zip Codes'!$R$3,IF(G8804&lt;='State Zip Codes'!$S$4,'State Zip Codes'!$S$3,IF(G8804&lt;='State Zip Codes'!$T$4,'State Zip Codes'!$T$3,"OUT OF TERRITORY"))))),$U$3)</f>
        <v>Zone 3</v>
      </c>
    </row>
    <row r="8805" spans="1:8" x14ac:dyDescent="0.25">
      <c r="A8805" t="s">
        <v>377</v>
      </c>
      <c r="B8805">
        <v>84751</v>
      </c>
      <c r="C8805" t="str">
        <f t="shared" si="138"/>
        <v>84751</v>
      </c>
      <c r="D8805" t="s">
        <v>363</v>
      </c>
      <c r="E8805" t="s">
        <v>3440</v>
      </c>
      <c r="F8805" t="s">
        <v>1720</v>
      </c>
      <c r="G8805" s="144">
        <v>184.5845257014</v>
      </c>
      <c r="H8805" t="str">
        <f>IF(VLOOKUP(A8805,$J$4:$K$19,2)="Y",IF(G8805&lt;='State Zip Codes'!$P$4,'State Zip Codes'!$P$3,IF(G8805&lt;='State Zip Codes'!$Q$4,'State Zip Codes'!$Q$3,IF(G8805&lt;='State Zip Codes'!$R$4,'State Zip Codes'!$R$3,IF(G8805&lt;='State Zip Codes'!$S$4,'State Zip Codes'!$S$3,IF(G8805&lt;='State Zip Codes'!$T$4,'State Zip Codes'!$T$3,"OUT OF TERRITORY"))))),$U$3)</f>
        <v>Zone 3</v>
      </c>
    </row>
    <row r="8806" spans="1:8" x14ac:dyDescent="0.25">
      <c r="A8806" t="s">
        <v>377</v>
      </c>
      <c r="B8806">
        <v>84515</v>
      </c>
      <c r="C8806" t="str">
        <f t="shared" si="138"/>
        <v>84515</v>
      </c>
      <c r="D8806" t="s">
        <v>363</v>
      </c>
      <c r="E8806" t="s">
        <v>455</v>
      </c>
      <c r="F8806" t="s">
        <v>1939</v>
      </c>
      <c r="G8806" s="144">
        <v>185.0940500772</v>
      </c>
      <c r="H8806" t="str">
        <f>IF(VLOOKUP(A8806,$J$4:$K$19,2)="Y",IF(G8806&lt;='State Zip Codes'!$P$4,'State Zip Codes'!$P$3,IF(G8806&lt;='State Zip Codes'!$Q$4,'State Zip Codes'!$Q$3,IF(G8806&lt;='State Zip Codes'!$R$4,'State Zip Codes'!$R$3,IF(G8806&lt;='State Zip Codes'!$S$4,'State Zip Codes'!$S$3,IF(G8806&lt;='State Zip Codes'!$T$4,'State Zip Codes'!$T$3,"OUT OF TERRITORY"))))),$U$3)</f>
        <v>Zone 3</v>
      </c>
    </row>
    <row r="8807" spans="1:8" x14ac:dyDescent="0.25">
      <c r="A8807" t="s">
        <v>377</v>
      </c>
      <c r="B8807">
        <v>84532</v>
      </c>
      <c r="C8807" t="str">
        <f t="shared" si="138"/>
        <v>84532</v>
      </c>
      <c r="D8807" t="s">
        <v>363</v>
      </c>
      <c r="E8807" t="s">
        <v>455</v>
      </c>
      <c r="F8807" t="s">
        <v>5986</v>
      </c>
      <c r="G8807" s="144">
        <v>196.0301830212</v>
      </c>
      <c r="H8807" t="str">
        <f>IF(VLOOKUP(A8807,$J$4:$K$19,2)="Y",IF(G8807&lt;='State Zip Codes'!$P$4,'State Zip Codes'!$P$3,IF(G8807&lt;='State Zip Codes'!$Q$4,'State Zip Codes'!$Q$3,IF(G8807&lt;='State Zip Codes'!$R$4,'State Zip Codes'!$R$3,IF(G8807&lt;='State Zip Codes'!$S$4,'State Zip Codes'!$S$3,IF(G8807&lt;='State Zip Codes'!$T$4,'State Zip Codes'!$T$3,"OUT OF TERRITORY"))))),$U$3)</f>
        <v>Zone 3</v>
      </c>
    </row>
    <row r="8808" spans="1:8" x14ac:dyDescent="0.25">
      <c r="A8808" t="s">
        <v>377</v>
      </c>
      <c r="B8808">
        <v>84712</v>
      </c>
      <c r="C8808" t="str">
        <f t="shared" si="138"/>
        <v>84712</v>
      </c>
      <c r="D8808" t="s">
        <v>363</v>
      </c>
      <c r="E8808" t="s">
        <v>591</v>
      </c>
      <c r="F8808" t="s">
        <v>5987</v>
      </c>
      <c r="G8808" s="144">
        <v>196.20416695439999</v>
      </c>
      <c r="H8808" t="str">
        <f>IF(VLOOKUP(A8808,$J$4:$K$19,2)="Y",IF(G8808&lt;='State Zip Codes'!$P$4,'State Zip Codes'!$P$3,IF(G8808&lt;='State Zip Codes'!$Q$4,'State Zip Codes'!$Q$3,IF(G8808&lt;='State Zip Codes'!$R$4,'State Zip Codes'!$R$3,IF(G8808&lt;='State Zip Codes'!$S$4,'State Zip Codes'!$S$3,IF(G8808&lt;='State Zip Codes'!$T$4,'State Zip Codes'!$T$3,"OUT OF TERRITORY"))))),$U$3)</f>
        <v>Zone 3</v>
      </c>
    </row>
    <row r="8809" spans="1:8" x14ac:dyDescent="0.25">
      <c r="A8809" t="s">
        <v>377</v>
      </c>
      <c r="B8809">
        <v>84759</v>
      </c>
      <c r="C8809" t="str">
        <f t="shared" si="138"/>
        <v>84759</v>
      </c>
      <c r="D8809" t="s">
        <v>363</v>
      </c>
      <c r="E8809" t="s">
        <v>591</v>
      </c>
      <c r="F8809" t="s">
        <v>5988</v>
      </c>
      <c r="G8809" s="144">
        <v>204.493258629</v>
      </c>
      <c r="H8809" t="str">
        <f>IF(VLOOKUP(A8809,$J$4:$K$19,2)="Y",IF(G8809&lt;='State Zip Codes'!$P$4,'State Zip Codes'!$P$3,IF(G8809&lt;='State Zip Codes'!$Q$4,'State Zip Codes'!$Q$3,IF(G8809&lt;='State Zip Codes'!$R$4,'State Zip Codes'!$R$3,IF(G8809&lt;='State Zip Codes'!$S$4,'State Zip Codes'!$S$3,IF(G8809&lt;='State Zip Codes'!$T$4,'State Zip Codes'!$T$3,"OUT OF TERRITORY"))))),$U$3)</f>
        <v>Zone 3</v>
      </c>
    </row>
    <row r="8810" spans="1:8" x14ac:dyDescent="0.25">
      <c r="A8810" t="s">
        <v>377</v>
      </c>
      <c r="B8810">
        <v>84720</v>
      </c>
      <c r="C8810" t="str">
        <f t="shared" si="138"/>
        <v>84720</v>
      </c>
      <c r="D8810" t="s">
        <v>363</v>
      </c>
      <c r="E8810" t="s">
        <v>3960</v>
      </c>
      <c r="F8810" t="s">
        <v>5989</v>
      </c>
      <c r="G8810" s="144">
        <v>215.69036747279998</v>
      </c>
      <c r="H8810" t="str">
        <f>IF(VLOOKUP(A8810,$J$4:$K$19,2)="Y",IF(G8810&lt;='State Zip Codes'!$P$4,'State Zip Codes'!$P$3,IF(G8810&lt;='State Zip Codes'!$Q$4,'State Zip Codes'!$Q$3,IF(G8810&lt;='State Zip Codes'!$R$4,'State Zip Codes'!$R$3,IF(G8810&lt;='State Zip Codes'!$S$4,'State Zip Codes'!$S$3,IF(G8810&lt;='State Zip Codes'!$T$4,'State Zip Codes'!$T$3,"OUT OF TERRITORY"))))),$U$3)</f>
        <v>Zone 3</v>
      </c>
    </row>
    <row r="8811" spans="1:8" x14ac:dyDescent="0.25">
      <c r="A8811" t="s">
        <v>377</v>
      </c>
      <c r="B8811">
        <v>84714</v>
      </c>
      <c r="C8811" t="str">
        <f t="shared" si="138"/>
        <v>84714</v>
      </c>
      <c r="D8811" t="s">
        <v>363</v>
      </c>
      <c r="E8811" t="s">
        <v>3960</v>
      </c>
      <c r="F8811" t="s">
        <v>5990</v>
      </c>
      <c r="G8811" s="144">
        <v>218.42440070879996</v>
      </c>
      <c r="H8811" t="str">
        <f>IF(VLOOKUP(A8811,$J$4:$K$19,2)="Y",IF(G8811&lt;='State Zip Codes'!$P$4,'State Zip Codes'!$P$3,IF(G8811&lt;='State Zip Codes'!$Q$4,'State Zip Codes'!$Q$3,IF(G8811&lt;='State Zip Codes'!$R$4,'State Zip Codes'!$R$3,IF(G8811&lt;='State Zip Codes'!$S$4,'State Zip Codes'!$S$3,IF(G8811&lt;='State Zip Codes'!$T$4,'State Zip Codes'!$T$3,"OUT OF TERRITORY"))))),$U$3)</f>
        <v>Zone 3</v>
      </c>
    </row>
    <row r="8812" spans="1:8" x14ac:dyDescent="0.25">
      <c r="A8812" t="s">
        <v>377</v>
      </c>
      <c r="B8812">
        <v>84721</v>
      </c>
      <c r="C8812" t="str">
        <f t="shared" si="138"/>
        <v>84721</v>
      </c>
      <c r="D8812" t="s">
        <v>363</v>
      </c>
      <c r="E8812" t="s">
        <v>3960</v>
      </c>
      <c r="F8812" t="s">
        <v>5989</v>
      </c>
      <c r="G8812" s="144">
        <v>222.77399903879999</v>
      </c>
      <c r="H8812" t="str">
        <f>IF(VLOOKUP(A8812,$J$4:$K$19,2)="Y",IF(G8812&lt;='State Zip Codes'!$P$4,'State Zip Codes'!$P$3,IF(G8812&lt;='State Zip Codes'!$Q$4,'State Zip Codes'!$Q$3,IF(G8812&lt;='State Zip Codes'!$R$4,'State Zip Codes'!$R$3,IF(G8812&lt;='State Zip Codes'!$S$4,'State Zip Codes'!$S$3,IF(G8812&lt;='State Zip Codes'!$T$4,'State Zip Codes'!$T$3,"OUT OF TERRITORY"))))),$U$3)</f>
        <v>Zone 3</v>
      </c>
    </row>
    <row r="8813" spans="1:8" x14ac:dyDescent="0.25">
      <c r="A8813" t="s">
        <v>377</v>
      </c>
      <c r="B8813">
        <v>84535</v>
      </c>
      <c r="C8813" t="str">
        <f t="shared" si="138"/>
        <v>84535</v>
      </c>
      <c r="D8813" t="s">
        <v>363</v>
      </c>
      <c r="E8813" t="s">
        <v>5512</v>
      </c>
      <c r="F8813" t="s">
        <v>1093</v>
      </c>
      <c r="G8813" s="144">
        <v>233.4305149473</v>
      </c>
      <c r="H8813" t="str">
        <f>IF(VLOOKUP(A8813,$J$4:$K$19,2)="Y",IF(G8813&lt;='State Zip Codes'!$P$4,'State Zip Codes'!$P$3,IF(G8813&lt;='State Zip Codes'!$Q$4,'State Zip Codes'!$Q$3,IF(G8813&lt;='State Zip Codes'!$R$4,'State Zip Codes'!$R$3,IF(G8813&lt;='State Zip Codes'!$S$4,'State Zip Codes'!$S$3,IF(G8813&lt;='State Zip Codes'!$T$4,'State Zip Codes'!$T$3,"OUT OF TERRITORY"))))),$U$3)</f>
        <v>Zone 3</v>
      </c>
    </row>
    <row r="8814" spans="1:8" x14ac:dyDescent="0.25">
      <c r="A8814" t="s">
        <v>377</v>
      </c>
      <c r="B8814">
        <v>84742</v>
      </c>
      <c r="C8814" t="str">
        <f t="shared" si="138"/>
        <v>84742</v>
      </c>
      <c r="D8814" t="s">
        <v>363</v>
      </c>
      <c r="E8814" t="s">
        <v>3960</v>
      </c>
      <c r="F8814" t="s">
        <v>5991</v>
      </c>
      <c r="G8814" s="144">
        <v>233.86547478029999</v>
      </c>
      <c r="H8814" t="str">
        <f>IF(VLOOKUP(A8814,$J$4:$K$19,2)="Y",IF(G8814&lt;='State Zip Codes'!$P$4,'State Zip Codes'!$P$3,IF(G8814&lt;='State Zip Codes'!$Q$4,'State Zip Codes'!$Q$3,IF(G8814&lt;='State Zip Codes'!$R$4,'State Zip Codes'!$R$3,IF(G8814&lt;='State Zip Codes'!$S$4,'State Zip Codes'!$S$3,IF(G8814&lt;='State Zip Codes'!$T$4,'State Zip Codes'!$T$3,"OUT OF TERRITORY"))))),$U$3)</f>
        <v>Zone 3</v>
      </c>
    </row>
    <row r="8815" spans="1:8" x14ac:dyDescent="0.25">
      <c r="A8815" t="s">
        <v>377</v>
      </c>
      <c r="B8815">
        <v>84762</v>
      </c>
      <c r="C8815" t="str">
        <f t="shared" si="138"/>
        <v>84762</v>
      </c>
      <c r="D8815" t="s">
        <v>363</v>
      </c>
      <c r="E8815" t="s">
        <v>1563</v>
      </c>
      <c r="F8815" t="s">
        <v>5992</v>
      </c>
      <c r="G8815" s="144">
        <v>235.31948336489998</v>
      </c>
      <c r="H8815" t="str">
        <f>IF(VLOOKUP(A8815,$J$4:$K$19,2)="Y",IF(G8815&lt;='State Zip Codes'!$P$4,'State Zip Codes'!$P$3,IF(G8815&lt;='State Zip Codes'!$Q$4,'State Zip Codes'!$Q$3,IF(G8815&lt;='State Zip Codes'!$R$4,'State Zip Codes'!$R$3,IF(G8815&lt;='State Zip Codes'!$S$4,'State Zip Codes'!$S$3,IF(G8815&lt;='State Zip Codes'!$T$4,'State Zip Codes'!$T$3,"OUT OF TERRITORY"))))),$U$3)</f>
        <v>Zone 3</v>
      </c>
    </row>
    <row r="8816" spans="1:8" x14ac:dyDescent="0.25">
      <c r="A8816" t="s">
        <v>377</v>
      </c>
      <c r="B8816">
        <v>84753</v>
      </c>
      <c r="C8816" t="str">
        <f t="shared" si="138"/>
        <v>84753</v>
      </c>
      <c r="D8816" t="s">
        <v>363</v>
      </c>
      <c r="E8816" t="s">
        <v>3960</v>
      </c>
      <c r="F8816" t="s">
        <v>5993</v>
      </c>
      <c r="G8816" s="144">
        <v>236.07134250479999</v>
      </c>
      <c r="H8816" t="str">
        <f>IF(VLOOKUP(A8816,$J$4:$K$19,2)="Y",IF(G8816&lt;='State Zip Codes'!$P$4,'State Zip Codes'!$P$3,IF(G8816&lt;='State Zip Codes'!$Q$4,'State Zip Codes'!$Q$3,IF(G8816&lt;='State Zip Codes'!$R$4,'State Zip Codes'!$R$3,IF(G8816&lt;='State Zip Codes'!$S$4,'State Zip Codes'!$S$3,IF(G8816&lt;='State Zip Codes'!$T$4,'State Zip Codes'!$T$3,"OUT OF TERRITORY"))))),$U$3)</f>
        <v>Zone 3</v>
      </c>
    </row>
    <row r="8817" spans="1:8" x14ac:dyDescent="0.25">
      <c r="A8817" t="s">
        <v>377</v>
      </c>
      <c r="B8817">
        <v>84533</v>
      </c>
      <c r="C8817" t="str">
        <f t="shared" si="138"/>
        <v>84533</v>
      </c>
      <c r="D8817" t="s">
        <v>363</v>
      </c>
      <c r="E8817" t="s">
        <v>5512</v>
      </c>
      <c r="F8817" t="s">
        <v>5994</v>
      </c>
      <c r="G8817" s="144">
        <v>238.20885939839999</v>
      </c>
      <c r="H8817" t="str">
        <f>IF(VLOOKUP(A8817,$J$4:$K$19,2)="Y",IF(G8817&lt;='State Zip Codes'!$P$4,'State Zip Codes'!$P$3,IF(G8817&lt;='State Zip Codes'!$Q$4,'State Zip Codes'!$Q$3,IF(G8817&lt;='State Zip Codes'!$R$4,'State Zip Codes'!$R$3,IF(G8817&lt;='State Zip Codes'!$S$4,'State Zip Codes'!$S$3,IF(G8817&lt;='State Zip Codes'!$T$4,'State Zip Codes'!$T$3,"OUT OF TERRITORY"))))),$U$3)</f>
        <v>Zone 3</v>
      </c>
    </row>
    <row r="8818" spans="1:8" x14ac:dyDescent="0.25">
      <c r="A8818" t="s">
        <v>377</v>
      </c>
      <c r="B8818">
        <v>84511</v>
      </c>
      <c r="C8818" t="str">
        <f t="shared" si="138"/>
        <v>84511</v>
      </c>
      <c r="D8818" t="s">
        <v>363</v>
      </c>
      <c r="E8818" t="s">
        <v>5512</v>
      </c>
      <c r="F8818" t="s">
        <v>5995</v>
      </c>
      <c r="G8818" s="144">
        <v>239.30868640469998</v>
      </c>
      <c r="H8818" t="str">
        <f>IF(VLOOKUP(A8818,$J$4:$K$19,2)="Y",IF(G8818&lt;='State Zip Codes'!$P$4,'State Zip Codes'!$P$3,IF(G8818&lt;='State Zip Codes'!$Q$4,'State Zip Codes'!$Q$3,IF(G8818&lt;='State Zip Codes'!$R$4,'State Zip Codes'!$R$3,IF(G8818&lt;='State Zip Codes'!$S$4,'State Zip Codes'!$S$3,IF(G8818&lt;='State Zip Codes'!$T$4,'State Zip Codes'!$T$3,"OUT OF TERRITORY"))))),$U$3)</f>
        <v>Zone 3</v>
      </c>
    </row>
    <row r="8819" spans="1:8" x14ac:dyDescent="0.25">
      <c r="A8819" t="s">
        <v>377</v>
      </c>
      <c r="B8819">
        <v>84741</v>
      </c>
      <c r="C8819" t="str">
        <f t="shared" si="138"/>
        <v>84741</v>
      </c>
      <c r="D8819" t="s">
        <v>363</v>
      </c>
      <c r="E8819" t="s">
        <v>1563</v>
      </c>
      <c r="F8819" t="s">
        <v>5996</v>
      </c>
      <c r="G8819" s="144">
        <v>242.06136077639999</v>
      </c>
      <c r="H8819" t="str">
        <f>IF(VLOOKUP(A8819,$J$4:$K$19,2)="Y",IF(G8819&lt;='State Zip Codes'!$P$4,'State Zip Codes'!$P$3,IF(G8819&lt;='State Zip Codes'!$Q$4,'State Zip Codes'!$Q$3,IF(G8819&lt;='State Zip Codes'!$R$4,'State Zip Codes'!$R$3,IF(G8819&lt;='State Zip Codes'!$S$4,'State Zip Codes'!$S$3,IF(G8819&lt;='State Zip Codes'!$T$4,'State Zip Codes'!$T$3,"OUT OF TERRITORY"))))),$U$3)</f>
        <v>Zone 4</v>
      </c>
    </row>
    <row r="8820" spans="1:8" x14ac:dyDescent="0.25">
      <c r="A8820" t="s">
        <v>377</v>
      </c>
      <c r="B8820">
        <v>84757</v>
      </c>
      <c r="C8820" t="str">
        <f t="shared" si="138"/>
        <v>84757</v>
      </c>
      <c r="D8820" t="s">
        <v>363</v>
      </c>
      <c r="E8820" t="s">
        <v>510</v>
      </c>
      <c r="F8820" t="s">
        <v>2962</v>
      </c>
      <c r="G8820" s="144">
        <v>246.20590661369999</v>
      </c>
      <c r="H8820" t="str">
        <f>IF(VLOOKUP(A8820,$J$4:$K$19,2)="Y",IF(G8820&lt;='State Zip Codes'!$P$4,'State Zip Codes'!$P$3,IF(G8820&lt;='State Zip Codes'!$Q$4,'State Zip Codes'!$Q$3,IF(G8820&lt;='State Zip Codes'!$R$4,'State Zip Codes'!$R$3,IF(G8820&lt;='State Zip Codes'!$S$4,'State Zip Codes'!$S$3,IF(G8820&lt;='State Zip Codes'!$T$4,'State Zip Codes'!$T$3,"OUT OF TERRITORY"))))),$U$3)</f>
        <v>Zone 4</v>
      </c>
    </row>
    <row r="8821" spans="1:8" x14ac:dyDescent="0.25">
      <c r="A8821" t="s">
        <v>377</v>
      </c>
      <c r="B8821">
        <v>84779</v>
      </c>
      <c r="C8821" t="str">
        <f t="shared" si="138"/>
        <v>84779</v>
      </c>
      <c r="D8821" t="s">
        <v>363</v>
      </c>
      <c r="E8821" t="s">
        <v>510</v>
      </c>
      <c r="F8821" t="s">
        <v>5997</v>
      </c>
      <c r="G8821" s="144">
        <v>247.69719746969997</v>
      </c>
      <c r="H8821" t="str">
        <f>IF(VLOOKUP(A8821,$J$4:$K$19,2)="Y",IF(G8821&lt;='State Zip Codes'!$P$4,'State Zip Codes'!$P$3,IF(G8821&lt;='State Zip Codes'!$Q$4,'State Zip Codes'!$Q$3,IF(G8821&lt;='State Zip Codes'!$R$4,'State Zip Codes'!$R$3,IF(G8821&lt;='State Zip Codes'!$S$4,'State Zip Codes'!$S$3,IF(G8821&lt;='State Zip Codes'!$T$4,'State Zip Codes'!$T$3,"OUT OF TERRITORY"))))),$U$3)</f>
        <v>Zone 4</v>
      </c>
    </row>
    <row r="8822" spans="1:8" x14ac:dyDescent="0.25">
      <c r="A8822" t="s">
        <v>377</v>
      </c>
      <c r="B8822">
        <v>84722</v>
      </c>
      <c r="C8822" t="str">
        <f t="shared" si="138"/>
        <v>84722</v>
      </c>
      <c r="D8822" t="s">
        <v>363</v>
      </c>
      <c r="E8822" t="s">
        <v>510</v>
      </c>
      <c r="F8822" t="s">
        <v>2859</v>
      </c>
      <c r="G8822" s="144">
        <v>250.09569026309998</v>
      </c>
      <c r="H8822" t="str">
        <f>IF(VLOOKUP(A8822,$J$4:$K$19,2)="Y",IF(G8822&lt;='State Zip Codes'!$P$4,'State Zip Codes'!$P$3,IF(G8822&lt;='State Zip Codes'!$Q$4,'State Zip Codes'!$Q$3,IF(G8822&lt;='State Zip Codes'!$R$4,'State Zip Codes'!$R$3,IF(G8822&lt;='State Zip Codes'!$S$4,'State Zip Codes'!$S$3,IF(G8822&lt;='State Zip Codes'!$T$4,'State Zip Codes'!$T$3,"OUT OF TERRITORY"))))),$U$3)</f>
        <v>Zone 4</v>
      </c>
    </row>
    <row r="8823" spans="1:8" x14ac:dyDescent="0.25">
      <c r="A8823" t="s">
        <v>377</v>
      </c>
      <c r="B8823">
        <v>84781</v>
      </c>
      <c r="C8823" t="str">
        <f t="shared" si="138"/>
        <v>84781</v>
      </c>
      <c r="D8823" t="s">
        <v>363</v>
      </c>
      <c r="E8823" t="s">
        <v>510</v>
      </c>
      <c r="F8823" t="s">
        <v>5998</v>
      </c>
      <c r="G8823" s="144">
        <v>252.01572724019996</v>
      </c>
      <c r="H8823" t="str">
        <f>IF(VLOOKUP(A8823,$J$4:$K$19,2)="Y",IF(G8823&lt;='State Zip Codes'!$P$4,'State Zip Codes'!$P$3,IF(G8823&lt;='State Zip Codes'!$Q$4,'State Zip Codes'!$Q$3,IF(G8823&lt;='State Zip Codes'!$R$4,'State Zip Codes'!$R$3,IF(G8823&lt;='State Zip Codes'!$S$4,'State Zip Codes'!$S$3,IF(G8823&lt;='State Zip Codes'!$T$4,'State Zip Codes'!$T$3,"OUT OF TERRITORY"))))),$U$3)</f>
        <v>Zone 4</v>
      </c>
    </row>
    <row r="8824" spans="1:8" x14ac:dyDescent="0.25">
      <c r="A8824" t="s">
        <v>377</v>
      </c>
      <c r="B8824">
        <v>84774</v>
      </c>
      <c r="C8824" t="str">
        <f t="shared" si="138"/>
        <v>84774</v>
      </c>
      <c r="D8824" t="s">
        <v>363</v>
      </c>
      <c r="E8824" t="s">
        <v>510</v>
      </c>
      <c r="F8824" t="s">
        <v>5999</v>
      </c>
      <c r="G8824" s="144">
        <v>252.88564690620001</v>
      </c>
      <c r="H8824" t="str">
        <f>IF(VLOOKUP(A8824,$J$4:$K$19,2)="Y",IF(G8824&lt;='State Zip Codes'!$P$4,'State Zip Codes'!$P$3,IF(G8824&lt;='State Zip Codes'!$Q$4,'State Zip Codes'!$Q$3,IF(G8824&lt;='State Zip Codes'!$R$4,'State Zip Codes'!$R$3,IF(G8824&lt;='State Zip Codes'!$S$4,'State Zip Codes'!$S$3,IF(G8824&lt;='State Zip Codes'!$T$4,'State Zip Codes'!$T$3,"OUT OF TERRITORY"))))),$U$3)</f>
        <v>Zone 4</v>
      </c>
    </row>
    <row r="8825" spans="1:8" x14ac:dyDescent="0.25">
      <c r="A8825" t="s">
        <v>377</v>
      </c>
      <c r="B8825">
        <v>84737</v>
      </c>
      <c r="C8825" t="str">
        <f t="shared" si="138"/>
        <v>84737</v>
      </c>
      <c r="D8825" t="s">
        <v>363</v>
      </c>
      <c r="E8825" t="s">
        <v>510</v>
      </c>
      <c r="F8825" t="s">
        <v>6000</v>
      </c>
      <c r="G8825" s="144">
        <v>253.20875992499998</v>
      </c>
      <c r="H8825" t="str">
        <f>IF(VLOOKUP(A8825,$J$4:$K$19,2)="Y",IF(G8825&lt;='State Zip Codes'!$P$4,'State Zip Codes'!$P$3,IF(G8825&lt;='State Zip Codes'!$Q$4,'State Zip Codes'!$Q$3,IF(G8825&lt;='State Zip Codes'!$R$4,'State Zip Codes'!$R$3,IF(G8825&lt;='State Zip Codes'!$S$4,'State Zip Codes'!$S$3,IF(G8825&lt;='State Zip Codes'!$T$4,'State Zip Codes'!$T$3,"OUT OF TERRITORY"))))),$U$3)</f>
        <v>Zone 4</v>
      </c>
    </row>
    <row r="8826" spans="1:8" x14ac:dyDescent="0.25">
      <c r="A8826" t="s">
        <v>377</v>
      </c>
      <c r="B8826">
        <v>84782</v>
      </c>
      <c r="C8826" t="str">
        <f t="shared" si="138"/>
        <v>84782</v>
      </c>
      <c r="D8826" t="s">
        <v>363</v>
      </c>
      <c r="E8826" t="s">
        <v>510</v>
      </c>
      <c r="F8826" t="s">
        <v>6001</v>
      </c>
      <c r="G8826" s="144">
        <v>255.35249053049998</v>
      </c>
      <c r="H8826" t="str">
        <f>IF(VLOOKUP(A8826,$J$4:$K$19,2)="Y",IF(G8826&lt;='State Zip Codes'!$P$4,'State Zip Codes'!$P$3,IF(G8826&lt;='State Zip Codes'!$Q$4,'State Zip Codes'!$Q$3,IF(G8826&lt;='State Zip Codes'!$R$4,'State Zip Codes'!$R$3,IF(G8826&lt;='State Zip Codes'!$S$4,'State Zip Codes'!$S$3,IF(G8826&lt;='State Zip Codes'!$T$4,'State Zip Codes'!$T$3,"OUT OF TERRITORY"))))),$U$3)</f>
        <v>Zone 4</v>
      </c>
    </row>
    <row r="8827" spans="1:8" x14ac:dyDescent="0.25">
      <c r="A8827" t="s">
        <v>377</v>
      </c>
      <c r="B8827">
        <v>84745</v>
      </c>
      <c r="C8827" t="str">
        <f t="shared" si="138"/>
        <v>84745</v>
      </c>
      <c r="D8827" t="s">
        <v>363</v>
      </c>
      <c r="E8827" t="s">
        <v>510</v>
      </c>
      <c r="F8827" t="s">
        <v>6002</v>
      </c>
      <c r="G8827" s="144">
        <v>256.3404707226</v>
      </c>
      <c r="H8827" t="str">
        <f>IF(VLOOKUP(A8827,$J$4:$K$19,2)="Y",IF(G8827&lt;='State Zip Codes'!$P$4,'State Zip Codes'!$P$3,IF(G8827&lt;='State Zip Codes'!$Q$4,'State Zip Codes'!$Q$3,IF(G8827&lt;='State Zip Codes'!$R$4,'State Zip Codes'!$R$3,IF(G8827&lt;='State Zip Codes'!$S$4,'State Zip Codes'!$S$3,IF(G8827&lt;='State Zip Codes'!$T$4,'State Zip Codes'!$T$3,"OUT OF TERRITORY"))))),$U$3)</f>
        <v>Zone 4</v>
      </c>
    </row>
    <row r="8828" spans="1:8" x14ac:dyDescent="0.25">
      <c r="A8828" t="s">
        <v>377</v>
      </c>
      <c r="B8828">
        <v>84783</v>
      </c>
      <c r="C8828" t="str">
        <f t="shared" si="138"/>
        <v>84783</v>
      </c>
      <c r="D8828" t="s">
        <v>363</v>
      </c>
      <c r="E8828" t="s">
        <v>510</v>
      </c>
      <c r="F8828" t="s">
        <v>6003</v>
      </c>
      <c r="G8828" s="144">
        <v>261.62833954949997</v>
      </c>
      <c r="H8828" t="str">
        <f>IF(VLOOKUP(A8828,$J$4:$K$19,2)="Y",IF(G8828&lt;='State Zip Codes'!$P$4,'State Zip Codes'!$P$3,IF(G8828&lt;='State Zip Codes'!$Q$4,'State Zip Codes'!$Q$3,IF(G8828&lt;='State Zip Codes'!$R$4,'State Zip Codes'!$R$3,IF(G8828&lt;='State Zip Codes'!$S$4,'State Zip Codes'!$S$3,IF(G8828&lt;='State Zip Codes'!$T$4,'State Zip Codes'!$T$3,"OUT OF TERRITORY"))))),$U$3)</f>
        <v>Zone 4</v>
      </c>
    </row>
    <row r="8829" spans="1:8" x14ac:dyDescent="0.25">
      <c r="A8829" t="s">
        <v>377</v>
      </c>
      <c r="B8829">
        <v>84770</v>
      </c>
      <c r="C8829" t="str">
        <f t="shared" si="138"/>
        <v>84770</v>
      </c>
      <c r="D8829" t="s">
        <v>363</v>
      </c>
      <c r="E8829" t="s">
        <v>510</v>
      </c>
      <c r="F8829" t="s">
        <v>5698</v>
      </c>
      <c r="G8829" s="144">
        <v>262.7840899629</v>
      </c>
      <c r="H8829" t="str">
        <f>IF(VLOOKUP(A8829,$J$4:$K$19,2)="Y",IF(G8829&lt;='State Zip Codes'!$P$4,'State Zip Codes'!$P$3,IF(G8829&lt;='State Zip Codes'!$Q$4,'State Zip Codes'!$Q$3,IF(G8829&lt;='State Zip Codes'!$R$4,'State Zip Codes'!$R$3,IF(G8829&lt;='State Zip Codes'!$S$4,'State Zip Codes'!$S$3,IF(G8829&lt;='State Zip Codes'!$T$4,'State Zip Codes'!$T$3,"OUT OF TERRITORY"))))),$U$3)</f>
        <v>Zone 4</v>
      </c>
    </row>
    <row r="8830" spans="1:8" x14ac:dyDescent="0.25">
      <c r="A8830" t="s">
        <v>377</v>
      </c>
      <c r="B8830">
        <v>84780</v>
      </c>
      <c r="C8830" t="str">
        <f t="shared" si="138"/>
        <v>84780</v>
      </c>
      <c r="D8830" t="s">
        <v>363</v>
      </c>
      <c r="E8830" t="s">
        <v>510</v>
      </c>
      <c r="F8830" t="s">
        <v>510</v>
      </c>
      <c r="G8830" s="144">
        <v>263.89634439299999</v>
      </c>
      <c r="H8830" t="str">
        <f>IF(VLOOKUP(A8830,$J$4:$K$19,2)="Y",IF(G8830&lt;='State Zip Codes'!$P$4,'State Zip Codes'!$P$3,IF(G8830&lt;='State Zip Codes'!$Q$4,'State Zip Codes'!$Q$3,IF(G8830&lt;='State Zip Codes'!$R$4,'State Zip Codes'!$R$3,IF(G8830&lt;='State Zip Codes'!$S$4,'State Zip Codes'!$S$3,IF(G8830&lt;='State Zip Codes'!$T$4,'State Zip Codes'!$T$3,"OUT OF TERRITORY"))))),$U$3)</f>
        <v>Zone 4</v>
      </c>
    </row>
    <row r="8831" spans="1:8" x14ac:dyDescent="0.25">
      <c r="A8831" t="s">
        <v>377</v>
      </c>
      <c r="B8831">
        <v>84733</v>
      </c>
      <c r="C8831" t="str">
        <f t="shared" si="138"/>
        <v>84733</v>
      </c>
      <c r="D8831" t="s">
        <v>363</v>
      </c>
      <c r="E8831" t="s">
        <v>510</v>
      </c>
      <c r="F8831" t="s">
        <v>3339</v>
      </c>
      <c r="G8831" s="144">
        <v>265.95308303189995</v>
      </c>
      <c r="H8831" t="str">
        <f>IF(VLOOKUP(A8831,$J$4:$K$19,2)="Y",IF(G8831&lt;='State Zip Codes'!$P$4,'State Zip Codes'!$P$3,IF(G8831&lt;='State Zip Codes'!$Q$4,'State Zip Codes'!$Q$3,IF(G8831&lt;='State Zip Codes'!$R$4,'State Zip Codes'!$R$3,IF(G8831&lt;='State Zip Codes'!$S$4,'State Zip Codes'!$S$3,IF(G8831&lt;='State Zip Codes'!$T$4,'State Zip Codes'!$T$3,"OUT OF TERRITORY"))))),$U$3)</f>
        <v>Zone 4</v>
      </c>
    </row>
    <row r="8832" spans="1:8" x14ac:dyDescent="0.25">
      <c r="A8832" t="s">
        <v>377</v>
      </c>
      <c r="B8832">
        <v>84738</v>
      </c>
      <c r="C8832" t="str">
        <f t="shared" si="138"/>
        <v>84738</v>
      </c>
      <c r="D8832" t="s">
        <v>363</v>
      </c>
      <c r="E8832" t="s">
        <v>510</v>
      </c>
      <c r="F8832" t="s">
        <v>6004</v>
      </c>
      <c r="G8832" s="144">
        <v>266.27619605069998</v>
      </c>
      <c r="H8832" t="str">
        <f>IF(VLOOKUP(A8832,$J$4:$K$19,2)="Y",IF(G8832&lt;='State Zip Codes'!$P$4,'State Zip Codes'!$P$3,IF(G8832&lt;='State Zip Codes'!$Q$4,'State Zip Codes'!$Q$3,IF(G8832&lt;='State Zip Codes'!$R$4,'State Zip Codes'!$R$3,IF(G8832&lt;='State Zip Codes'!$S$4,'State Zip Codes'!$S$3,IF(G8832&lt;='State Zip Codes'!$T$4,'State Zip Codes'!$T$3,"OUT OF TERRITORY"))))),$U$3)</f>
        <v>Zone 4</v>
      </c>
    </row>
    <row r="8833" spans="1:8" x14ac:dyDescent="0.25">
      <c r="A8833" t="s">
        <v>377</v>
      </c>
      <c r="B8833">
        <v>84765</v>
      </c>
      <c r="C8833" t="str">
        <f t="shared" si="138"/>
        <v>84765</v>
      </c>
      <c r="D8833" t="s">
        <v>363</v>
      </c>
      <c r="E8833" t="s">
        <v>510</v>
      </c>
      <c r="F8833" t="s">
        <v>6005</v>
      </c>
      <c r="G8833" s="144">
        <v>268.43235407999998</v>
      </c>
      <c r="H8833" t="str">
        <f>IF(VLOOKUP(A8833,$J$4:$K$19,2)="Y",IF(G8833&lt;='State Zip Codes'!$P$4,'State Zip Codes'!$P$3,IF(G8833&lt;='State Zip Codes'!$Q$4,'State Zip Codes'!$Q$3,IF(G8833&lt;='State Zip Codes'!$R$4,'State Zip Codes'!$R$3,IF(G8833&lt;='State Zip Codes'!$S$4,'State Zip Codes'!$S$3,IF(G8833&lt;='State Zip Codes'!$T$4,'State Zip Codes'!$T$3,"OUT OF TERRITORY"))))),$U$3)</f>
        <v>Zone 4</v>
      </c>
    </row>
    <row r="8834" spans="1:8" x14ac:dyDescent="0.25">
      <c r="A8834" t="s">
        <v>377</v>
      </c>
      <c r="B8834">
        <v>84790</v>
      </c>
      <c r="C8834" t="str">
        <f t="shared" si="138"/>
        <v>84790</v>
      </c>
      <c r="D8834" t="s">
        <v>363</v>
      </c>
      <c r="E8834" t="s">
        <v>510</v>
      </c>
      <c r="F8834" t="s">
        <v>5698</v>
      </c>
      <c r="G8834" s="144">
        <v>271.11667762079998</v>
      </c>
      <c r="H8834" t="str">
        <f>IF(VLOOKUP(A8834,$J$4:$K$19,2)="Y",IF(G8834&lt;='State Zip Codes'!$P$4,'State Zip Codes'!$P$3,IF(G8834&lt;='State Zip Codes'!$Q$4,'State Zip Codes'!$Q$3,IF(G8834&lt;='State Zip Codes'!$R$4,'State Zip Codes'!$R$3,IF(G8834&lt;='State Zip Codes'!$S$4,'State Zip Codes'!$S$3,IF(G8834&lt;='State Zip Codes'!$T$4,'State Zip Codes'!$T$3,"OUT OF TERRITORY"))))),$U$3)</f>
        <v>Zone 4</v>
      </c>
    </row>
    <row r="8835" spans="1:8" x14ac:dyDescent="0.25">
      <c r="C8835" t="str">
        <f t="shared" si="138"/>
        <v/>
      </c>
    </row>
    <row r="8836" spans="1:8" x14ac:dyDescent="0.25">
      <c r="C8836" t="str">
        <f t="shared" si="138"/>
        <v/>
      </c>
    </row>
    <row r="8837" spans="1:8" x14ac:dyDescent="0.25">
      <c r="A8837" t="s">
        <v>378</v>
      </c>
      <c r="B8837">
        <v>98104</v>
      </c>
      <c r="C8837" t="str">
        <f t="shared" si="138"/>
        <v>98104</v>
      </c>
      <c r="D8837" t="s">
        <v>364</v>
      </c>
      <c r="E8837" t="s">
        <v>4352</v>
      </c>
      <c r="F8837" t="s">
        <v>5358</v>
      </c>
      <c r="G8837" s="144">
        <v>0.13670166179999999</v>
      </c>
      <c r="H8837" t="str">
        <f>IF(VLOOKUP(A8837,$J$4:$K$19,2)="Y",IF(G8837&lt;='State Zip Codes'!$P$4,'State Zip Codes'!$P$3,IF(G8837&lt;='State Zip Codes'!$Q$4,'State Zip Codes'!$Q$3,IF(G8837&lt;='State Zip Codes'!$R$4,'State Zip Codes'!$R$3,IF(G8837&lt;='State Zip Codes'!$S$4,'State Zip Codes'!$S$3,IF(G8837&lt;='State Zip Codes'!$T$4,'State Zip Codes'!$T$3,"OUT OF TERRITORY"))))),$U$3)</f>
        <v>Zone 0</v>
      </c>
    </row>
    <row r="8838" spans="1:8" x14ac:dyDescent="0.25">
      <c r="A8838" t="s">
        <v>378</v>
      </c>
      <c r="B8838">
        <v>98161</v>
      </c>
      <c r="C8838" t="str">
        <f t="shared" si="138"/>
        <v>98161</v>
      </c>
      <c r="D8838" t="s">
        <v>364</v>
      </c>
      <c r="E8838" t="s">
        <v>4352</v>
      </c>
      <c r="F8838" t="s">
        <v>5358</v>
      </c>
      <c r="G8838" s="144">
        <v>0.16155650939999999</v>
      </c>
      <c r="H8838" t="str">
        <f>IF(VLOOKUP(A8838,$J$4:$K$19,2)="Y",IF(G8838&lt;='State Zip Codes'!$P$4,'State Zip Codes'!$P$3,IF(G8838&lt;='State Zip Codes'!$Q$4,'State Zip Codes'!$Q$3,IF(G8838&lt;='State Zip Codes'!$R$4,'State Zip Codes'!$R$3,IF(G8838&lt;='State Zip Codes'!$S$4,'State Zip Codes'!$S$3,IF(G8838&lt;='State Zip Codes'!$T$4,'State Zip Codes'!$T$3,"OUT OF TERRITORY"))))),$U$3)</f>
        <v>Zone 0</v>
      </c>
    </row>
    <row r="8839" spans="1:8" x14ac:dyDescent="0.25">
      <c r="A8839" t="s">
        <v>378</v>
      </c>
      <c r="B8839">
        <v>98164</v>
      </c>
      <c r="C8839" t="str">
        <f t="shared" si="138"/>
        <v>98164</v>
      </c>
      <c r="D8839" t="s">
        <v>364</v>
      </c>
      <c r="E8839" t="s">
        <v>4352</v>
      </c>
      <c r="F8839" t="s">
        <v>5358</v>
      </c>
      <c r="G8839" s="144">
        <v>0.18019764509999997</v>
      </c>
      <c r="H8839" t="str">
        <f>IF(VLOOKUP(A8839,$J$4:$K$19,2)="Y",IF(G8839&lt;='State Zip Codes'!$P$4,'State Zip Codes'!$P$3,IF(G8839&lt;='State Zip Codes'!$Q$4,'State Zip Codes'!$Q$3,IF(G8839&lt;='State Zip Codes'!$R$4,'State Zip Codes'!$R$3,IF(G8839&lt;='State Zip Codes'!$S$4,'State Zip Codes'!$S$3,IF(G8839&lt;='State Zip Codes'!$T$4,'State Zip Codes'!$T$3,"OUT OF TERRITORY"))))),$U$3)</f>
        <v>Zone 0</v>
      </c>
    </row>
    <row r="8840" spans="1:8" x14ac:dyDescent="0.25">
      <c r="A8840" t="s">
        <v>378</v>
      </c>
      <c r="B8840">
        <v>98129</v>
      </c>
      <c r="C8840" t="str">
        <f t="shared" si="138"/>
        <v>98129</v>
      </c>
      <c r="D8840" t="s">
        <v>364</v>
      </c>
      <c r="E8840" t="s">
        <v>4352</v>
      </c>
      <c r="F8840" t="s">
        <v>5358</v>
      </c>
      <c r="G8840" s="144">
        <v>0.18019764509999997</v>
      </c>
      <c r="H8840" t="str">
        <f>IF(VLOOKUP(A8840,$J$4:$K$19,2)="Y",IF(G8840&lt;='State Zip Codes'!$P$4,'State Zip Codes'!$P$3,IF(G8840&lt;='State Zip Codes'!$Q$4,'State Zip Codes'!$Q$3,IF(G8840&lt;='State Zip Codes'!$R$4,'State Zip Codes'!$R$3,IF(G8840&lt;='State Zip Codes'!$S$4,'State Zip Codes'!$S$3,IF(G8840&lt;='State Zip Codes'!$T$4,'State Zip Codes'!$T$3,"OUT OF TERRITORY"))))),$U$3)</f>
        <v>Zone 0</v>
      </c>
    </row>
    <row r="8841" spans="1:8" x14ac:dyDescent="0.25">
      <c r="A8841" t="s">
        <v>378</v>
      </c>
      <c r="B8841">
        <v>98170</v>
      </c>
      <c r="C8841" t="str">
        <f t="shared" si="138"/>
        <v>98170</v>
      </c>
      <c r="D8841" t="s">
        <v>364</v>
      </c>
      <c r="E8841" t="s">
        <v>4352</v>
      </c>
      <c r="F8841" t="s">
        <v>5358</v>
      </c>
      <c r="G8841" s="144">
        <v>0.18019764509999997</v>
      </c>
      <c r="H8841" t="str">
        <f>IF(VLOOKUP(A8841,$J$4:$K$19,2)="Y",IF(G8841&lt;='State Zip Codes'!$P$4,'State Zip Codes'!$P$3,IF(G8841&lt;='State Zip Codes'!$Q$4,'State Zip Codes'!$Q$3,IF(G8841&lt;='State Zip Codes'!$R$4,'State Zip Codes'!$R$3,IF(G8841&lt;='State Zip Codes'!$S$4,'State Zip Codes'!$S$3,IF(G8841&lt;='State Zip Codes'!$T$4,'State Zip Codes'!$T$3,"OUT OF TERRITORY"))))),$U$3)</f>
        <v>Zone 0</v>
      </c>
    </row>
    <row r="8842" spans="1:8" x14ac:dyDescent="0.25">
      <c r="A8842" t="s">
        <v>378</v>
      </c>
      <c r="B8842">
        <v>98181</v>
      </c>
      <c r="C8842" t="str">
        <f t="shared" si="138"/>
        <v>98181</v>
      </c>
      <c r="D8842" t="s">
        <v>364</v>
      </c>
      <c r="E8842" t="s">
        <v>4352</v>
      </c>
      <c r="F8842" t="s">
        <v>5358</v>
      </c>
      <c r="G8842" s="144">
        <v>0.18019764509999997</v>
      </c>
      <c r="H8842" t="str">
        <f>IF(VLOOKUP(A8842,$J$4:$K$19,2)="Y",IF(G8842&lt;='State Zip Codes'!$P$4,'State Zip Codes'!$P$3,IF(G8842&lt;='State Zip Codes'!$Q$4,'State Zip Codes'!$Q$3,IF(G8842&lt;='State Zip Codes'!$R$4,'State Zip Codes'!$R$3,IF(G8842&lt;='State Zip Codes'!$S$4,'State Zip Codes'!$S$3,IF(G8842&lt;='State Zip Codes'!$T$4,'State Zip Codes'!$T$3,"OUT OF TERRITORY"))))),$U$3)</f>
        <v>Zone 0</v>
      </c>
    </row>
    <row r="8843" spans="1:8" x14ac:dyDescent="0.25">
      <c r="A8843" t="s">
        <v>378</v>
      </c>
      <c r="B8843">
        <v>98185</v>
      </c>
      <c r="C8843" t="str">
        <f t="shared" si="138"/>
        <v>98185</v>
      </c>
      <c r="D8843" t="s">
        <v>364</v>
      </c>
      <c r="E8843" t="s">
        <v>4352</v>
      </c>
      <c r="F8843" t="s">
        <v>5358</v>
      </c>
      <c r="G8843" s="144">
        <v>0.18019764509999997</v>
      </c>
      <c r="H8843" t="str">
        <f>IF(VLOOKUP(A8843,$J$4:$K$19,2)="Y",IF(G8843&lt;='State Zip Codes'!$P$4,'State Zip Codes'!$P$3,IF(G8843&lt;='State Zip Codes'!$Q$4,'State Zip Codes'!$Q$3,IF(G8843&lt;='State Zip Codes'!$R$4,'State Zip Codes'!$R$3,IF(G8843&lt;='State Zip Codes'!$S$4,'State Zip Codes'!$S$3,IF(G8843&lt;='State Zip Codes'!$T$4,'State Zip Codes'!$T$3,"OUT OF TERRITORY"))))),$U$3)</f>
        <v>Zone 0</v>
      </c>
    </row>
    <row r="8844" spans="1:8" x14ac:dyDescent="0.25">
      <c r="A8844" t="s">
        <v>378</v>
      </c>
      <c r="B8844">
        <v>98190</v>
      </c>
      <c r="C8844" t="str">
        <f t="shared" si="138"/>
        <v>98190</v>
      </c>
      <c r="D8844" t="s">
        <v>364</v>
      </c>
      <c r="E8844" t="s">
        <v>4352</v>
      </c>
      <c r="F8844" t="s">
        <v>5358</v>
      </c>
      <c r="G8844" s="144">
        <v>0.18019764509999997</v>
      </c>
      <c r="H8844" t="str">
        <f>IF(VLOOKUP(A8844,$J$4:$K$19,2)="Y",IF(G8844&lt;='State Zip Codes'!$P$4,'State Zip Codes'!$P$3,IF(G8844&lt;='State Zip Codes'!$Q$4,'State Zip Codes'!$Q$3,IF(G8844&lt;='State Zip Codes'!$R$4,'State Zip Codes'!$R$3,IF(G8844&lt;='State Zip Codes'!$S$4,'State Zip Codes'!$S$3,IF(G8844&lt;='State Zip Codes'!$T$4,'State Zip Codes'!$T$3,"OUT OF TERRITORY"))))),$U$3)</f>
        <v>Zone 0</v>
      </c>
    </row>
    <row r="8845" spans="1:8" x14ac:dyDescent="0.25">
      <c r="A8845" t="s">
        <v>378</v>
      </c>
      <c r="B8845">
        <v>98191</v>
      </c>
      <c r="C8845" t="str">
        <f t="shared" si="138"/>
        <v>98191</v>
      </c>
      <c r="D8845" t="s">
        <v>364</v>
      </c>
      <c r="E8845" t="s">
        <v>4352</v>
      </c>
      <c r="F8845" t="s">
        <v>5358</v>
      </c>
      <c r="G8845" s="144">
        <v>0.18019764509999997</v>
      </c>
      <c r="H8845" t="str">
        <f>IF(VLOOKUP(A8845,$J$4:$K$19,2)="Y",IF(G8845&lt;='State Zip Codes'!$P$4,'State Zip Codes'!$P$3,IF(G8845&lt;='State Zip Codes'!$Q$4,'State Zip Codes'!$Q$3,IF(G8845&lt;='State Zip Codes'!$R$4,'State Zip Codes'!$R$3,IF(G8845&lt;='State Zip Codes'!$S$4,'State Zip Codes'!$S$3,IF(G8845&lt;='State Zip Codes'!$T$4,'State Zip Codes'!$T$3,"OUT OF TERRITORY"))))),$U$3)</f>
        <v>Zone 0</v>
      </c>
    </row>
    <row r="8846" spans="1:8" x14ac:dyDescent="0.25">
      <c r="A8846" t="s">
        <v>378</v>
      </c>
      <c r="B8846">
        <v>98154</v>
      </c>
      <c r="C8846" t="str">
        <f t="shared" si="138"/>
        <v>98154</v>
      </c>
      <c r="D8846" t="s">
        <v>364</v>
      </c>
      <c r="E8846" t="s">
        <v>4352</v>
      </c>
      <c r="F8846" t="s">
        <v>5358</v>
      </c>
      <c r="G8846" s="144">
        <v>0.23612105219999999</v>
      </c>
      <c r="H8846" t="str">
        <f>IF(VLOOKUP(A8846,$J$4:$K$19,2)="Y",IF(G8846&lt;='State Zip Codes'!$P$4,'State Zip Codes'!$P$3,IF(G8846&lt;='State Zip Codes'!$Q$4,'State Zip Codes'!$Q$3,IF(G8846&lt;='State Zip Codes'!$R$4,'State Zip Codes'!$R$3,IF(G8846&lt;='State Zip Codes'!$S$4,'State Zip Codes'!$S$3,IF(G8846&lt;='State Zip Codes'!$T$4,'State Zip Codes'!$T$3,"OUT OF TERRITORY"))))),$U$3)</f>
        <v>Zone 0</v>
      </c>
    </row>
    <row r="8847" spans="1:8" x14ac:dyDescent="0.25">
      <c r="A8847" t="s">
        <v>378</v>
      </c>
      <c r="B8847">
        <v>98174</v>
      </c>
      <c r="C8847" t="str">
        <f t="shared" si="138"/>
        <v>98174</v>
      </c>
      <c r="D8847" t="s">
        <v>364</v>
      </c>
      <c r="E8847" t="s">
        <v>4352</v>
      </c>
      <c r="F8847" t="s">
        <v>5358</v>
      </c>
      <c r="G8847" s="144">
        <v>0.24854847599999999</v>
      </c>
      <c r="H8847" t="str">
        <f>IF(VLOOKUP(A8847,$J$4:$K$19,2)="Y",IF(G8847&lt;='State Zip Codes'!$P$4,'State Zip Codes'!$P$3,IF(G8847&lt;='State Zip Codes'!$Q$4,'State Zip Codes'!$Q$3,IF(G8847&lt;='State Zip Codes'!$R$4,'State Zip Codes'!$R$3,IF(G8847&lt;='State Zip Codes'!$S$4,'State Zip Codes'!$S$3,IF(G8847&lt;='State Zip Codes'!$T$4,'State Zip Codes'!$T$3,"OUT OF TERRITORY"))))),$U$3)</f>
        <v>Zone 0</v>
      </c>
    </row>
    <row r="8848" spans="1:8" x14ac:dyDescent="0.25">
      <c r="A8848" t="s">
        <v>378</v>
      </c>
      <c r="B8848">
        <v>98101</v>
      </c>
      <c r="C8848" t="str">
        <f t="shared" si="138"/>
        <v>98101</v>
      </c>
      <c r="D8848" t="s">
        <v>364</v>
      </c>
      <c r="E8848" t="s">
        <v>4352</v>
      </c>
      <c r="F8848" t="s">
        <v>5358</v>
      </c>
      <c r="G8848" s="144">
        <v>0.52195179959999993</v>
      </c>
      <c r="H8848" t="str">
        <f>IF(VLOOKUP(A8848,$J$4:$K$19,2)="Y",IF(G8848&lt;='State Zip Codes'!$P$4,'State Zip Codes'!$P$3,IF(G8848&lt;='State Zip Codes'!$Q$4,'State Zip Codes'!$Q$3,IF(G8848&lt;='State Zip Codes'!$R$4,'State Zip Codes'!$R$3,IF(G8848&lt;='State Zip Codes'!$S$4,'State Zip Codes'!$S$3,IF(G8848&lt;='State Zip Codes'!$T$4,'State Zip Codes'!$T$3,"OUT OF TERRITORY"))))),$U$3)</f>
        <v>Zone 0</v>
      </c>
    </row>
    <row r="8849" spans="1:8" x14ac:dyDescent="0.25">
      <c r="A8849" t="s">
        <v>378</v>
      </c>
      <c r="B8849">
        <v>98121</v>
      </c>
      <c r="C8849" t="str">
        <f t="shared" si="138"/>
        <v>98121</v>
      </c>
      <c r="D8849" t="s">
        <v>364</v>
      </c>
      <c r="E8849" t="s">
        <v>4352</v>
      </c>
      <c r="F8849" t="s">
        <v>5358</v>
      </c>
      <c r="G8849" s="144">
        <v>1.0439035991999999</v>
      </c>
      <c r="H8849" t="str">
        <f>IF(VLOOKUP(A8849,$J$4:$K$19,2)="Y",IF(G8849&lt;='State Zip Codes'!$P$4,'State Zip Codes'!$P$3,IF(G8849&lt;='State Zip Codes'!$Q$4,'State Zip Codes'!$Q$3,IF(G8849&lt;='State Zip Codes'!$R$4,'State Zip Codes'!$R$3,IF(G8849&lt;='State Zip Codes'!$S$4,'State Zip Codes'!$S$3,IF(G8849&lt;='State Zip Codes'!$T$4,'State Zip Codes'!$T$3,"OUT OF TERRITORY"))))),$U$3)</f>
        <v>Zone 0</v>
      </c>
    </row>
    <row r="8850" spans="1:8" x14ac:dyDescent="0.25">
      <c r="A8850" t="s">
        <v>378</v>
      </c>
      <c r="B8850">
        <v>98122</v>
      </c>
      <c r="C8850" t="str">
        <f t="shared" si="138"/>
        <v>98122</v>
      </c>
      <c r="D8850" t="s">
        <v>364</v>
      </c>
      <c r="E8850" t="s">
        <v>4352</v>
      </c>
      <c r="F8850" t="s">
        <v>5358</v>
      </c>
      <c r="G8850" s="144">
        <v>1.6652747891999999</v>
      </c>
      <c r="H8850" t="str">
        <f>IF(VLOOKUP(A8850,$J$4:$K$19,2)="Y",IF(G8850&lt;='State Zip Codes'!$P$4,'State Zip Codes'!$P$3,IF(G8850&lt;='State Zip Codes'!$Q$4,'State Zip Codes'!$Q$3,IF(G8850&lt;='State Zip Codes'!$R$4,'State Zip Codes'!$R$3,IF(G8850&lt;='State Zip Codes'!$S$4,'State Zip Codes'!$S$3,IF(G8850&lt;='State Zip Codes'!$T$4,'State Zip Codes'!$T$3,"OUT OF TERRITORY"))))),$U$3)</f>
        <v>Zone 0</v>
      </c>
    </row>
    <row r="8851" spans="1:8" x14ac:dyDescent="0.25">
      <c r="A8851" t="s">
        <v>378</v>
      </c>
      <c r="B8851">
        <v>98109</v>
      </c>
      <c r="C8851" t="str">
        <f t="shared" si="138"/>
        <v>98109</v>
      </c>
      <c r="D8851" t="s">
        <v>364</v>
      </c>
      <c r="E8851" t="s">
        <v>4352</v>
      </c>
      <c r="F8851" t="s">
        <v>5358</v>
      </c>
      <c r="G8851" s="144">
        <v>2.1872265887999998</v>
      </c>
      <c r="H8851" t="str">
        <f>IF(VLOOKUP(A8851,$J$4:$K$19,2)="Y",IF(G8851&lt;='State Zip Codes'!$P$4,'State Zip Codes'!$P$3,IF(G8851&lt;='State Zip Codes'!$Q$4,'State Zip Codes'!$Q$3,IF(G8851&lt;='State Zip Codes'!$R$4,'State Zip Codes'!$R$3,IF(G8851&lt;='State Zip Codes'!$S$4,'State Zip Codes'!$S$3,IF(G8851&lt;='State Zip Codes'!$T$4,'State Zip Codes'!$T$3,"OUT OF TERRITORY"))))),$U$3)</f>
        <v>Zone 0</v>
      </c>
    </row>
    <row r="8852" spans="1:8" x14ac:dyDescent="0.25">
      <c r="A8852" t="s">
        <v>378</v>
      </c>
      <c r="B8852">
        <v>98102</v>
      </c>
      <c r="C8852" t="str">
        <f t="shared" si="138"/>
        <v>98102</v>
      </c>
      <c r="D8852" t="s">
        <v>364</v>
      </c>
      <c r="E8852" t="s">
        <v>4352</v>
      </c>
      <c r="F8852" t="s">
        <v>5358</v>
      </c>
      <c r="G8852" s="144">
        <v>2.2182951482999997</v>
      </c>
      <c r="H8852" t="str">
        <f>IF(VLOOKUP(A8852,$J$4:$K$19,2)="Y",IF(G8852&lt;='State Zip Codes'!$P$4,'State Zip Codes'!$P$3,IF(G8852&lt;='State Zip Codes'!$Q$4,'State Zip Codes'!$Q$3,IF(G8852&lt;='State Zip Codes'!$R$4,'State Zip Codes'!$R$3,IF(G8852&lt;='State Zip Codes'!$S$4,'State Zip Codes'!$S$3,IF(G8852&lt;='State Zip Codes'!$T$4,'State Zip Codes'!$T$3,"OUT OF TERRITORY"))))),$U$3)</f>
        <v>Zone 0</v>
      </c>
    </row>
    <row r="8853" spans="1:8" x14ac:dyDescent="0.25">
      <c r="A8853" t="s">
        <v>378</v>
      </c>
      <c r="B8853">
        <v>98144</v>
      </c>
      <c r="C8853" t="str">
        <f t="shared" si="138"/>
        <v>98144</v>
      </c>
      <c r="D8853" t="s">
        <v>364</v>
      </c>
      <c r="E8853" t="s">
        <v>4352</v>
      </c>
      <c r="F8853" t="s">
        <v>5358</v>
      </c>
      <c r="G8853" s="144">
        <v>2.2617911315999999</v>
      </c>
      <c r="H8853" t="str">
        <f>IF(VLOOKUP(A8853,$J$4:$K$19,2)="Y",IF(G8853&lt;='State Zip Codes'!$P$4,'State Zip Codes'!$P$3,IF(G8853&lt;='State Zip Codes'!$Q$4,'State Zip Codes'!$Q$3,IF(G8853&lt;='State Zip Codes'!$R$4,'State Zip Codes'!$R$3,IF(G8853&lt;='State Zip Codes'!$S$4,'State Zip Codes'!$S$3,IF(G8853&lt;='State Zip Codes'!$T$4,'State Zip Codes'!$T$3,"OUT OF TERRITORY"))))),$U$3)</f>
        <v>Zone 0</v>
      </c>
    </row>
    <row r="8854" spans="1:8" x14ac:dyDescent="0.25">
      <c r="A8854" t="s">
        <v>378</v>
      </c>
      <c r="B8854">
        <v>98134</v>
      </c>
      <c r="C8854" t="str">
        <f t="shared" si="138"/>
        <v>98134</v>
      </c>
      <c r="D8854" t="s">
        <v>364</v>
      </c>
      <c r="E8854" t="s">
        <v>4352</v>
      </c>
      <c r="F8854" t="s">
        <v>5358</v>
      </c>
      <c r="G8854" s="144">
        <v>2.2804322672999997</v>
      </c>
      <c r="H8854" t="str">
        <f>IF(VLOOKUP(A8854,$J$4:$K$19,2)="Y",IF(G8854&lt;='State Zip Codes'!$P$4,'State Zip Codes'!$P$3,IF(G8854&lt;='State Zip Codes'!$Q$4,'State Zip Codes'!$Q$3,IF(G8854&lt;='State Zip Codes'!$R$4,'State Zip Codes'!$R$3,IF(G8854&lt;='State Zip Codes'!$S$4,'State Zip Codes'!$S$3,IF(G8854&lt;='State Zip Codes'!$T$4,'State Zip Codes'!$T$3,"OUT OF TERRITORY"))))),$U$3)</f>
        <v>Zone 0</v>
      </c>
    </row>
    <row r="8855" spans="1:8" x14ac:dyDescent="0.25">
      <c r="A8855" t="s">
        <v>378</v>
      </c>
      <c r="B8855">
        <v>98112</v>
      </c>
      <c r="C8855" t="str">
        <f t="shared" si="138"/>
        <v>98112</v>
      </c>
      <c r="D8855" t="s">
        <v>364</v>
      </c>
      <c r="E8855" t="s">
        <v>4352</v>
      </c>
      <c r="F8855" t="s">
        <v>5358</v>
      </c>
      <c r="G8855" s="144">
        <v>2.7775292192999999</v>
      </c>
      <c r="H8855" t="str">
        <f>IF(VLOOKUP(A8855,$J$4:$K$19,2)="Y",IF(G8855&lt;='State Zip Codes'!$P$4,'State Zip Codes'!$P$3,IF(G8855&lt;='State Zip Codes'!$Q$4,'State Zip Codes'!$Q$3,IF(G8855&lt;='State Zip Codes'!$R$4,'State Zip Codes'!$R$3,IF(G8855&lt;='State Zip Codes'!$S$4,'State Zip Codes'!$S$3,IF(G8855&lt;='State Zip Codes'!$T$4,'State Zip Codes'!$T$3,"OUT OF TERRITORY"))))),$U$3)</f>
        <v>Zone 0</v>
      </c>
    </row>
    <row r="8856" spans="1:8" x14ac:dyDescent="0.25">
      <c r="A8856" t="s">
        <v>378</v>
      </c>
      <c r="B8856">
        <v>98119</v>
      </c>
      <c r="C8856" t="str">
        <f t="shared" si="138"/>
        <v>98119</v>
      </c>
      <c r="D8856" t="s">
        <v>364</v>
      </c>
      <c r="E8856" t="s">
        <v>4352</v>
      </c>
      <c r="F8856" t="s">
        <v>5358</v>
      </c>
      <c r="G8856" s="144">
        <v>3.0385051190999994</v>
      </c>
      <c r="H8856" t="str">
        <f>IF(VLOOKUP(A8856,$J$4:$K$19,2)="Y",IF(G8856&lt;='State Zip Codes'!$P$4,'State Zip Codes'!$P$3,IF(G8856&lt;='State Zip Codes'!$Q$4,'State Zip Codes'!$Q$3,IF(G8856&lt;='State Zip Codes'!$R$4,'State Zip Codes'!$R$3,IF(G8856&lt;='State Zip Codes'!$S$4,'State Zip Codes'!$S$3,IF(G8856&lt;='State Zip Codes'!$T$4,'State Zip Codes'!$T$3,"OUT OF TERRITORY"))))),$U$3)</f>
        <v>Zone 0</v>
      </c>
    </row>
    <row r="8857" spans="1:8" x14ac:dyDescent="0.25">
      <c r="A8857" t="s">
        <v>378</v>
      </c>
      <c r="B8857">
        <v>98195</v>
      </c>
      <c r="C8857" t="str">
        <f t="shared" si="138"/>
        <v>98195</v>
      </c>
      <c r="D8857" t="s">
        <v>364</v>
      </c>
      <c r="E8857" t="s">
        <v>4352</v>
      </c>
      <c r="F8857" t="s">
        <v>5358</v>
      </c>
      <c r="G8857" s="144">
        <v>3.7468682756999998</v>
      </c>
      <c r="H8857" t="str">
        <f>IF(VLOOKUP(A8857,$J$4:$K$19,2)="Y",IF(G8857&lt;='State Zip Codes'!$P$4,'State Zip Codes'!$P$3,IF(G8857&lt;='State Zip Codes'!$Q$4,'State Zip Codes'!$Q$3,IF(G8857&lt;='State Zip Codes'!$R$4,'State Zip Codes'!$R$3,IF(G8857&lt;='State Zip Codes'!$S$4,'State Zip Codes'!$S$3,IF(G8857&lt;='State Zip Codes'!$T$4,'State Zip Codes'!$T$3,"OUT OF TERRITORY"))))),$U$3)</f>
        <v>Zone 0</v>
      </c>
    </row>
    <row r="8858" spans="1:8" x14ac:dyDescent="0.25">
      <c r="A8858" t="s">
        <v>378</v>
      </c>
      <c r="B8858">
        <v>98116</v>
      </c>
      <c r="C8858" t="str">
        <f t="shared" si="138"/>
        <v>98116</v>
      </c>
      <c r="D8858" t="s">
        <v>364</v>
      </c>
      <c r="E8858" t="s">
        <v>4352</v>
      </c>
      <c r="F8858" t="s">
        <v>5358</v>
      </c>
      <c r="G8858" s="144">
        <v>3.7965779709</v>
      </c>
      <c r="H8858" t="str">
        <f>IF(VLOOKUP(A8858,$J$4:$K$19,2)="Y",IF(G8858&lt;='State Zip Codes'!$P$4,'State Zip Codes'!$P$3,IF(G8858&lt;='State Zip Codes'!$Q$4,'State Zip Codes'!$Q$3,IF(G8858&lt;='State Zip Codes'!$R$4,'State Zip Codes'!$R$3,IF(G8858&lt;='State Zip Codes'!$S$4,'State Zip Codes'!$S$3,IF(G8858&lt;='State Zip Codes'!$T$4,'State Zip Codes'!$T$3,"OUT OF TERRITORY"))))),$U$3)</f>
        <v>Zone 0</v>
      </c>
    </row>
    <row r="8859" spans="1:8" x14ac:dyDescent="0.25">
      <c r="A8859" t="s">
        <v>378</v>
      </c>
      <c r="B8859">
        <v>98106</v>
      </c>
      <c r="C8859" t="str">
        <f t="shared" si="138"/>
        <v>98106</v>
      </c>
      <c r="D8859" t="s">
        <v>364</v>
      </c>
      <c r="E8859" t="s">
        <v>4352</v>
      </c>
      <c r="F8859" t="s">
        <v>5358</v>
      </c>
      <c r="G8859" s="144">
        <v>4.0140578873999999</v>
      </c>
      <c r="H8859" t="str">
        <f>IF(VLOOKUP(A8859,$J$4:$K$19,2)="Y",IF(G8859&lt;='State Zip Codes'!$P$4,'State Zip Codes'!$P$3,IF(G8859&lt;='State Zip Codes'!$Q$4,'State Zip Codes'!$Q$3,IF(G8859&lt;='State Zip Codes'!$R$4,'State Zip Codes'!$R$3,IF(G8859&lt;='State Zip Codes'!$S$4,'State Zip Codes'!$S$3,IF(G8859&lt;='State Zip Codes'!$T$4,'State Zip Codes'!$T$3,"OUT OF TERRITORY"))))),$U$3)</f>
        <v>Zone 0</v>
      </c>
    </row>
    <row r="8860" spans="1:8" x14ac:dyDescent="0.25">
      <c r="A8860" t="s">
        <v>378</v>
      </c>
      <c r="B8860">
        <v>98126</v>
      </c>
      <c r="C8860" t="str">
        <f t="shared" si="138"/>
        <v>98126</v>
      </c>
      <c r="D8860" t="s">
        <v>364</v>
      </c>
      <c r="E8860" t="s">
        <v>4352</v>
      </c>
      <c r="F8860" t="s">
        <v>5358</v>
      </c>
      <c r="G8860" s="144">
        <v>4.1010498539999993</v>
      </c>
      <c r="H8860" t="str">
        <f>IF(VLOOKUP(A8860,$J$4:$K$19,2)="Y",IF(G8860&lt;='State Zip Codes'!$P$4,'State Zip Codes'!$P$3,IF(G8860&lt;='State Zip Codes'!$Q$4,'State Zip Codes'!$Q$3,IF(G8860&lt;='State Zip Codes'!$R$4,'State Zip Codes'!$R$3,IF(G8860&lt;='State Zip Codes'!$S$4,'State Zip Codes'!$S$3,IF(G8860&lt;='State Zip Codes'!$T$4,'State Zip Codes'!$T$3,"OUT OF TERRITORY"))))),$U$3)</f>
        <v>Zone 0</v>
      </c>
    </row>
    <row r="8861" spans="1:8" x14ac:dyDescent="0.25">
      <c r="A8861" t="s">
        <v>378</v>
      </c>
      <c r="B8861">
        <v>98039</v>
      </c>
      <c r="C8861" t="str">
        <f t="shared" si="138"/>
        <v>98039</v>
      </c>
      <c r="D8861" t="s">
        <v>364</v>
      </c>
      <c r="E8861" t="s">
        <v>4352</v>
      </c>
      <c r="F8861" t="s">
        <v>4975</v>
      </c>
      <c r="G8861" s="144">
        <v>4.3682394657000003</v>
      </c>
      <c r="H8861" t="str">
        <f>IF(VLOOKUP(A8861,$J$4:$K$19,2)="Y",IF(G8861&lt;='State Zip Codes'!$P$4,'State Zip Codes'!$P$3,IF(G8861&lt;='State Zip Codes'!$Q$4,'State Zip Codes'!$Q$3,IF(G8861&lt;='State Zip Codes'!$R$4,'State Zip Codes'!$R$3,IF(G8861&lt;='State Zip Codes'!$S$4,'State Zip Codes'!$S$3,IF(G8861&lt;='State Zip Codes'!$T$4,'State Zip Codes'!$T$3,"OUT OF TERRITORY"))))),$U$3)</f>
        <v>Zone 0</v>
      </c>
    </row>
    <row r="8862" spans="1:8" x14ac:dyDescent="0.25">
      <c r="A8862" t="s">
        <v>378</v>
      </c>
      <c r="B8862">
        <v>98108</v>
      </c>
      <c r="C8862" t="str">
        <f t="shared" si="138"/>
        <v>98108</v>
      </c>
      <c r="D8862" t="s">
        <v>364</v>
      </c>
      <c r="E8862" t="s">
        <v>4352</v>
      </c>
      <c r="F8862" t="s">
        <v>5358</v>
      </c>
      <c r="G8862" s="144">
        <v>4.4055217370999999</v>
      </c>
      <c r="H8862" t="str">
        <f>IF(VLOOKUP(A8862,$J$4:$K$19,2)="Y",IF(G8862&lt;='State Zip Codes'!$P$4,'State Zip Codes'!$P$3,IF(G8862&lt;='State Zip Codes'!$Q$4,'State Zip Codes'!$Q$3,IF(G8862&lt;='State Zip Codes'!$R$4,'State Zip Codes'!$R$3,IF(G8862&lt;='State Zip Codes'!$S$4,'State Zip Codes'!$S$3,IF(G8862&lt;='State Zip Codes'!$T$4,'State Zip Codes'!$T$3,"OUT OF TERRITORY"))))),$U$3)</f>
        <v>Zone 0</v>
      </c>
    </row>
    <row r="8863" spans="1:8" x14ac:dyDescent="0.25">
      <c r="A8863" t="s">
        <v>378</v>
      </c>
      <c r="B8863">
        <v>98105</v>
      </c>
      <c r="C8863" t="str">
        <f t="shared" si="138"/>
        <v>98105</v>
      </c>
      <c r="D8863" t="s">
        <v>364</v>
      </c>
      <c r="E8863" t="s">
        <v>4352</v>
      </c>
      <c r="F8863" t="s">
        <v>5358</v>
      </c>
      <c r="G8863" s="144">
        <v>4.536009687</v>
      </c>
      <c r="H8863" t="str">
        <f>IF(VLOOKUP(A8863,$J$4:$K$19,2)="Y",IF(G8863&lt;='State Zip Codes'!$P$4,'State Zip Codes'!$P$3,IF(G8863&lt;='State Zip Codes'!$Q$4,'State Zip Codes'!$Q$3,IF(G8863&lt;='State Zip Codes'!$R$4,'State Zip Codes'!$R$3,IF(G8863&lt;='State Zip Codes'!$S$4,'State Zip Codes'!$S$3,IF(G8863&lt;='State Zip Codes'!$T$4,'State Zip Codes'!$T$3,"OUT OF TERRITORY"))))),$U$3)</f>
        <v>Zone 0</v>
      </c>
    </row>
    <row r="8864" spans="1:8" x14ac:dyDescent="0.25">
      <c r="A8864" t="s">
        <v>378</v>
      </c>
      <c r="B8864">
        <v>98103</v>
      </c>
      <c r="C8864" t="str">
        <f t="shared" ref="C8864:C8927" si="139">TRIM(CLEAN(B8864))</f>
        <v>98103</v>
      </c>
      <c r="D8864" t="s">
        <v>364</v>
      </c>
      <c r="E8864" t="s">
        <v>4352</v>
      </c>
      <c r="F8864" t="s">
        <v>5358</v>
      </c>
      <c r="G8864" s="144">
        <v>4.6727113487999992</v>
      </c>
      <c r="H8864" t="str">
        <f>IF(VLOOKUP(A8864,$J$4:$K$19,2)="Y",IF(G8864&lt;='State Zip Codes'!$P$4,'State Zip Codes'!$P$3,IF(G8864&lt;='State Zip Codes'!$Q$4,'State Zip Codes'!$Q$3,IF(G8864&lt;='State Zip Codes'!$R$4,'State Zip Codes'!$R$3,IF(G8864&lt;='State Zip Codes'!$S$4,'State Zip Codes'!$S$3,IF(G8864&lt;='State Zip Codes'!$T$4,'State Zip Codes'!$T$3,"OUT OF TERRITORY"))))),$U$3)</f>
        <v>Zone 0</v>
      </c>
    </row>
    <row r="8865" spans="1:8" x14ac:dyDescent="0.25">
      <c r="A8865" t="s">
        <v>378</v>
      </c>
      <c r="B8865">
        <v>98199</v>
      </c>
      <c r="C8865" t="str">
        <f t="shared" si="139"/>
        <v>98199</v>
      </c>
      <c r="D8865" t="s">
        <v>364</v>
      </c>
      <c r="E8865" t="s">
        <v>4352</v>
      </c>
      <c r="F8865" t="s">
        <v>5358</v>
      </c>
      <c r="G8865" s="144">
        <v>4.8342678581999996</v>
      </c>
      <c r="H8865" t="str">
        <f>IF(VLOOKUP(A8865,$J$4:$K$19,2)="Y",IF(G8865&lt;='State Zip Codes'!$P$4,'State Zip Codes'!$P$3,IF(G8865&lt;='State Zip Codes'!$Q$4,'State Zip Codes'!$Q$3,IF(G8865&lt;='State Zip Codes'!$R$4,'State Zip Codes'!$R$3,IF(G8865&lt;='State Zip Codes'!$S$4,'State Zip Codes'!$S$3,IF(G8865&lt;='State Zip Codes'!$T$4,'State Zip Codes'!$T$3,"OUT OF TERRITORY"))))),$U$3)</f>
        <v>Zone 0</v>
      </c>
    </row>
    <row r="8866" spans="1:8" x14ac:dyDescent="0.25">
      <c r="A8866" t="s">
        <v>378</v>
      </c>
      <c r="B8866">
        <v>98107</v>
      </c>
      <c r="C8866" t="str">
        <f t="shared" si="139"/>
        <v>98107</v>
      </c>
      <c r="D8866" t="s">
        <v>364</v>
      </c>
      <c r="E8866" t="s">
        <v>4352</v>
      </c>
      <c r="F8866" t="s">
        <v>5358</v>
      </c>
      <c r="G8866" s="144">
        <v>4.9026186890999996</v>
      </c>
      <c r="H8866" t="str">
        <f>IF(VLOOKUP(A8866,$J$4:$K$19,2)="Y",IF(G8866&lt;='State Zip Codes'!$P$4,'State Zip Codes'!$P$3,IF(G8866&lt;='State Zip Codes'!$Q$4,'State Zip Codes'!$Q$3,IF(G8866&lt;='State Zip Codes'!$R$4,'State Zip Codes'!$R$3,IF(G8866&lt;='State Zip Codes'!$S$4,'State Zip Codes'!$S$3,IF(G8866&lt;='State Zip Codes'!$T$4,'State Zip Codes'!$T$3,"OUT OF TERRITORY"))))),$U$3)</f>
        <v>Zone 0</v>
      </c>
    </row>
    <row r="8867" spans="1:8" x14ac:dyDescent="0.25">
      <c r="A8867" t="s">
        <v>378</v>
      </c>
      <c r="B8867">
        <v>98118</v>
      </c>
      <c r="C8867" t="str">
        <f t="shared" si="139"/>
        <v>98118</v>
      </c>
      <c r="D8867" t="s">
        <v>364</v>
      </c>
      <c r="E8867" t="s">
        <v>4352</v>
      </c>
      <c r="F8867" t="s">
        <v>5358</v>
      </c>
      <c r="G8867" s="144">
        <v>5.1698083007999998</v>
      </c>
      <c r="H8867" t="str">
        <f>IF(VLOOKUP(A8867,$J$4:$K$19,2)="Y",IF(G8867&lt;='State Zip Codes'!$P$4,'State Zip Codes'!$P$3,IF(G8867&lt;='State Zip Codes'!$Q$4,'State Zip Codes'!$Q$3,IF(G8867&lt;='State Zip Codes'!$R$4,'State Zip Codes'!$R$3,IF(G8867&lt;='State Zip Codes'!$S$4,'State Zip Codes'!$S$3,IF(G8867&lt;='State Zip Codes'!$T$4,'State Zip Codes'!$T$3,"OUT OF TERRITORY"))))),$U$3)</f>
        <v>Zone 0</v>
      </c>
    </row>
    <row r="8868" spans="1:8" x14ac:dyDescent="0.25">
      <c r="A8868" t="s">
        <v>378</v>
      </c>
      <c r="B8868">
        <v>98040</v>
      </c>
      <c r="C8868" t="str">
        <f t="shared" si="139"/>
        <v>98040</v>
      </c>
      <c r="D8868" t="s">
        <v>364</v>
      </c>
      <c r="E8868" t="s">
        <v>4352</v>
      </c>
      <c r="F8868" t="s">
        <v>5390</v>
      </c>
      <c r="G8868" s="144">
        <v>5.244372843599999</v>
      </c>
      <c r="H8868" t="str">
        <f>IF(VLOOKUP(A8868,$J$4:$K$19,2)="Y",IF(G8868&lt;='State Zip Codes'!$P$4,'State Zip Codes'!$P$3,IF(G8868&lt;='State Zip Codes'!$Q$4,'State Zip Codes'!$Q$3,IF(G8868&lt;='State Zip Codes'!$R$4,'State Zip Codes'!$R$3,IF(G8868&lt;='State Zip Codes'!$S$4,'State Zip Codes'!$S$3,IF(G8868&lt;='State Zip Codes'!$T$4,'State Zip Codes'!$T$3,"OUT OF TERRITORY"))))),$U$3)</f>
        <v>Zone 0</v>
      </c>
    </row>
    <row r="8869" spans="1:8" x14ac:dyDescent="0.25">
      <c r="A8869" t="s">
        <v>378</v>
      </c>
      <c r="B8869">
        <v>98131</v>
      </c>
      <c r="C8869" t="str">
        <f t="shared" si="139"/>
        <v>98131</v>
      </c>
      <c r="D8869" t="s">
        <v>364</v>
      </c>
      <c r="E8869" t="s">
        <v>4352</v>
      </c>
      <c r="F8869" t="s">
        <v>5358</v>
      </c>
      <c r="G8869" s="144">
        <v>5.3686470815999998</v>
      </c>
      <c r="H8869" t="str">
        <f>IF(VLOOKUP(A8869,$J$4:$K$19,2)="Y",IF(G8869&lt;='State Zip Codes'!$P$4,'State Zip Codes'!$P$3,IF(G8869&lt;='State Zip Codes'!$Q$4,'State Zip Codes'!$Q$3,IF(G8869&lt;='State Zip Codes'!$R$4,'State Zip Codes'!$R$3,IF(G8869&lt;='State Zip Codes'!$S$4,'State Zip Codes'!$S$3,IF(G8869&lt;='State Zip Codes'!$T$4,'State Zip Codes'!$T$3,"OUT OF TERRITORY"))))),$U$3)</f>
        <v>Zone 0</v>
      </c>
    </row>
    <row r="8870" spans="1:8" x14ac:dyDescent="0.25">
      <c r="A8870" t="s">
        <v>378</v>
      </c>
      <c r="B8870">
        <v>98136</v>
      </c>
      <c r="C8870" t="str">
        <f t="shared" si="139"/>
        <v>98136</v>
      </c>
      <c r="D8870" t="s">
        <v>364</v>
      </c>
      <c r="E8870" t="s">
        <v>4352</v>
      </c>
      <c r="F8870" t="s">
        <v>5358</v>
      </c>
      <c r="G8870" s="144">
        <v>5.5302035910000003</v>
      </c>
      <c r="H8870" t="str">
        <f>IF(VLOOKUP(A8870,$J$4:$K$19,2)="Y",IF(G8870&lt;='State Zip Codes'!$P$4,'State Zip Codes'!$P$3,IF(G8870&lt;='State Zip Codes'!$Q$4,'State Zip Codes'!$Q$3,IF(G8870&lt;='State Zip Codes'!$R$4,'State Zip Codes'!$R$3,IF(G8870&lt;='State Zip Codes'!$S$4,'State Zip Codes'!$S$3,IF(G8870&lt;='State Zip Codes'!$T$4,'State Zip Codes'!$T$3,"OUT OF TERRITORY"))))),$U$3)</f>
        <v>Zone 0</v>
      </c>
    </row>
    <row r="8871" spans="1:8" x14ac:dyDescent="0.25">
      <c r="A8871" t="s">
        <v>378</v>
      </c>
      <c r="B8871">
        <v>98004</v>
      </c>
      <c r="C8871" t="str">
        <f t="shared" si="139"/>
        <v>98004</v>
      </c>
      <c r="D8871" t="s">
        <v>364</v>
      </c>
      <c r="E8871" t="s">
        <v>4352</v>
      </c>
      <c r="F8871" t="s">
        <v>1260</v>
      </c>
      <c r="G8871" s="144">
        <v>5.6358366932999999</v>
      </c>
      <c r="H8871" t="str">
        <f>IF(VLOOKUP(A8871,$J$4:$K$19,2)="Y",IF(G8871&lt;='State Zip Codes'!$P$4,'State Zip Codes'!$P$3,IF(G8871&lt;='State Zip Codes'!$Q$4,'State Zip Codes'!$Q$3,IF(G8871&lt;='State Zip Codes'!$R$4,'State Zip Codes'!$R$3,IF(G8871&lt;='State Zip Codes'!$S$4,'State Zip Codes'!$S$3,IF(G8871&lt;='State Zip Codes'!$T$4,'State Zip Codes'!$T$3,"OUT OF TERRITORY"))))),$U$3)</f>
        <v>Zone 0</v>
      </c>
    </row>
    <row r="8872" spans="1:8" x14ac:dyDescent="0.25">
      <c r="A8872" t="s">
        <v>378</v>
      </c>
      <c r="B8872">
        <v>98115</v>
      </c>
      <c r="C8872" t="str">
        <f t="shared" si="139"/>
        <v>98115</v>
      </c>
      <c r="D8872" t="s">
        <v>364</v>
      </c>
      <c r="E8872" t="s">
        <v>4352</v>
      </c>
      <c r="F8872" t="s">
        <v>5358</v>
      </c>
      <c r="G8872" s="144">
        <v>6.021086831099999</v>
      </c>
      <c r="H8872" t="str">
        <f>IF(VLOOKUP(A8872,$J$4:$K$19,2)="Y",IF(G8872&lt;='State Zip Codes'!$P$4,'State Zip Codes'!$P$3,IF(G8872&lt;='State Zip Codes'!$Q$4,'State Zip Codes'!$Q$3,IF(G8872&lt;='State Zip Codes'!$R$4,'State Zip Codes'!$R$3,IF(G8872&lt;='State Zip Codes'!$S$4,'State Zip Codes'!$S$3,IF(G8872&lt;='State Zip Codes'!$T$4,'State Zip Codes'!$T$3,"OUT OF TERRITORY"))))),$U$3)</f>
        <v>Zone 0</v>
      </c>
    </row>
    <row r="8873" spans="1:8" x14ac:dyDescent="0.25">
      <c r="A8873" t="s">
        <v>378</v>
      </c>
      <c r="B8873">
        <v>98117</v>
      </c>
      <c r="C8873" t="str">
        <f t="shared" si="139"/>
        <v>98117</v>
      </c>
      <c r="D8873" t="s">
        <v>364</v>
      </c>
      <c r="E8873" t="s">
        <v>4352</v>
      </c>
      <c r="F8873" t="s">
        <v>5358</v>
      </c>
      <c r="G8873" s="144">
        <v>6.3752684093999994</v>
      </c>
      <c r="H8873" t="str">
        <f>IF(VLOOKUP(A8873,$J$4:$K$19,2)="Y",IF(G8873&lt;='State Zip Codes'!$P$4,'State Zip Codes'!$P$3,IF(G8873&lt;='State Zip Codes'!$Q$4,'State Zip Codes'!$Q$3,IF(G8873&lt;='State Zip Codes'!$R$4,'State Zip Codes'!$R$3,IF(G8873&lt;='State Zip Codes'!$S$4,'State Zip Codes'!$S$3,IF(G8873&lt;='State Zip Codes'!$T$4,'State Zip Codes'!$T$3,"OUT OF TERRITORY"))))),$U$3)</f>
        <v>Zone 0</v>
      </c>
    </row>
    <row r="8874" spans="1:8" x14ac:dyDescent="0.25">
      <c r="A8874" t="s">
        <v>378</v>
      </c>
      <c r="B8874">
        <v>98146</v>
      </c>
      <c r="C8874" t="str">
        <f t="shared" si="139"/>
        <v>98146</v>
      </c>
      <c r="D8874" t="s">
        <v>364</v>
      </c>
      <c r="E8874" t="s">
        <v>4352</v>
      </c>
      <c r="F8874" t="s">
        <v>5358</v>
      </c>
      <c r="G8874" s="144">
        <v>7.3135389062999989</v>
      </c>
      <c r="H8874" t="str">
        <f>IF(VLOOKUP(A8874,$J$4:$K$19,2)="Y",IF(G8874&lt;='State Zip Codes'!$P$4,'State Zip Codes'!$P$3,IF(G8874&lt;='State Zip Codes'!$Q$4,'State Zip Codes'!$Q$3,IF(G8874&lt;='State Zip Codes'!$R$4,'State Zip Codes'!$R$3,IF(G8874&lt;='State Zip Codes'!$S$4,'State Zip Codes'!$S$3,IF(G8874&lt;='State Zip Codes'!$T$4,'State Zip Codes'!$T$3,"OUT OF TERRITORY"))))),$U$3)</f>
        <v>Zone 0</v>
      </c>
    </row>
    <row r="8875" spans="1:8" x14ac:dyDescent="0.25">
      <c r="A8875" t="s">
        <v>378</v>
      </c>
      <c r="B8875">
        <v>98005</v>
      </c>
      <c r="C8875" t="str">
        <f t="shared" si="139"/>
        <v>98005</v>
      </c>
      <c r="D8875" t="s">
        <v>364</v>
      </c>
      <c r="E8875" t="s">
        <v>4352</v>
      </c>
      <c r="F8875" t="s">
        <v>1260</v>
      </c>
      <c r="G8875" s="144">
        <v>7.394317161</v>
      </c>
      <c r="H8875" t="str">
        <f>IF(VLOOKUP(A8875,$J$4:$K$19,2)="Y",IF(G8875&lt;='State Zip Codes'!$P$4,'State Zip Codes'!$P$3,IF(G8875&lt;='State Zip Codes'!$Q$4,'State Zip Codes'!$Q$3,IF(G8875&lt;='State Zip Codes'!$R$4,'State Zip Codes'!$R$3,IF(G8875&lt;='State Zip Codes'!$S$4,'State Zip Codes'!$S$3,IF(G8875&lt;='State Zip Codes'!$T$4,'State Zip Codes'!$T$3,"OUT OF TERRITORY"))))),$U$3)</f>
        <v>Zone 0</v>
      </c>
    </row>
    <row r="8876" spans="1:8" x14ac:dyDescent="0.25">
      <c r="A8876" t="s">
        <v>378</v>
      </c>
      <c r="B8876">
        <v>98033</v>
      </c>
      <c r="C8876" t="str">
        <f t="shared" si="139"/>
        <v>98033</v>
      </c>
      <c r="D8876" t="s">
        <v>364</v>
      </c>
      <c r="E8876" t="s">
        <v>4352</v>
      </c>
      <c r="F8876" t="s">
        <v>1659</v>
      </c>
      <c r="G8876" s="144">
        <v>7.8044221463999994</v>
      </c>
      <c r="H8876" t="str">
        <f>IF(VLOOKUP(A8876,$J$4:$K$19,2)="Y",IF(G8876&lt;='State Zip Codes'!$P$4,'State Zip Codes'!$P$3,IF(G8876&lt;='State Zip Codes'!$Q$4,'State Zip Codes'!$Q$3,IF(G8876&lt;='State Zip Codes'!$R$4,'State Zip Codes'!$R$3,IF(G8876&lt;='State Zip Codes'!$S$4,'State Zip Codes'!$S$3,IF(G8876&lt;='State Zip Codes'!$T$4,'State Zip Codes'!$T$3,"OUT OF TERRITORY"))))),$U$3)</f>
        <v>Zone 0</v>
      </c>
    </row>
    <row r="8877" spans="1:8" x14ac:dyDescent="0.25">
      <c r="A8877" t="s">
        <v>378</v>
      </c>
      <c r="B8877">
        <v>98125</v>
      </c>
      <c r="C8877" t="str">
        <f t="shared" si="139"/>
        <v>98125</v>
      </c>
      <c r="D8877" t="s">
        <v>364</v>
      </c>
      <c r="E8877" t="s">
        <v>4352</v>
      </c>
      <c r="F8877" t="s">
        <v>5358</v>
      </c>
      <c r="G8877" s="144">
        <v>7.9224826724999993</v>
      </c>
      <c r="H8877" t="str">
        <f>IF(VLOOKUP(A8877,$J$4:$K$19,2)="Y",IF(G8877&lt;='State Zip Codes'!$P$4,'State Zip Codes'!$P$3,IF(G8877&lt;='State Zip Codes'!$Q$4,'State Zip Codes'!$Q$3,IF(G8877&lt;='State Zip Codes'!$R$4,'State Zip Codes'!$R$3,IF(G8877&lt;='State Zip Codes'!$S$4,'State Zip Codes'!$S$3,IF(G8877&lt;='State Zip Codes'!$T$4,'State Zip Codes'!$T$3,"OUT OF TERRITORY"))))),$U$3)</f>
        <v>Zone 0</v>
      </c>
    </row>
    <row r="8878" spans="1:8" x14ac:dyDescent="0.25">
      <c r="A8878" t="s">
        <v>378</v>
      </c>
      <c r="B8878">
        <v>98168</v>
      </c>
      <c r="C8878" t="str">
        <f t="shared" si="139"/>
        <v>98168</v>
      </c>
      <c r="D8878" t="s">
        <v>364</v>
      </c>
      <c r="E8878" t="s">
        <v>4352</v>
      </c>
      <c r="F8878" t="s">
        <v>5358</v>
      </c>
      <c r="G8878" s="144">
        <v>8.0591843342999994</v>
      </c>
      <c r="H8878" t="str">
        <f>IF(VLOOKUP(A8878,$J$4:$K$19,2)="Y",IF(G8878&lt;='State Zip Codes'!$P$4,'State Zip Codes'!$P$3,IF(G8878&lt;='State Zip Codes'!$Q$4,'State Zip Codes'!$Q$3,IF(G8878&lt;='State Zip Codes'!$R$4,'State Zip Codes'!$R$3,IF(G8878&lt;='State Zip Codes'!$S$4,'State Zip Codes'!$S$3,IF(G8878&lt;='State Zip Codes'!$T$4,'State Zip Codes'!$T$3,"OUT OF TERRITORY"))))),$U$3)</f>
        <v>Zone 0</v>
      </c>
    </row>
    <row r="8879" spans="1:8" x14ac:dyDescent="0.25">
      <c r="A8879" t="s">
        <v>378</v>
      </c>
      <c r="B8879">
        <v>98178</v>
      </c>
      <c r="C8879" t="str">
        <f t="shared" si="139"/>
        <v>98178</v>
      </c>
      <c r="D8879" t="s">
        <v>364</v>
      </c>
      <c r="E8879" t="s">
        <v>4352</v>
      </c>
      <c r="F8879" t="s">
        <v>5358</v>
      </c>
      <c r="G8879" s="144">
        <v>8.2704505389000005</v>
      </c>
      <c r="H8879" t="str">
        <f>IF(VLOOKUP(A8879,$J$4:$K$19,2)="Y",IF(G8879&lt;='State Zip Codes'!$P$4,'State Zip Codes'!$P$3,IF(G8879&lt;='State Zip Codes'!$Q$4,'State Zip Codes'!$Q$3,IF(G8879&lt;='State Zip Codes'!$R$4,'State Zip Codes'!$R$3,IF(G8879&lt;='State Zip Codes'!$S$4,'State Zip Codes'!$S$3,IF(G8879&lt;='State Zip Codes'!$T$4,'State Zip Codes'!$T$3,"OUT OF TERRITORY"))))),$U$3)</f>
        <v>Zone 0</v>
      </c>
    </row>
    <row r="8880" spans="1:8" x14ac:dyDescent="0.25">
      <c r="A8880" t="s">
        <v>378</v>
      </c>
      <c r="B8880">
        <v>98007</v>
      </c>
      <c r="C8880" t="str">
        <f t="shared" si="139"/>
        <v>98007</v>
      </c>
      <c r="D8880" t="s">
        <v>364</v>
      </c>
      <c r="E8880" t="s">
        <v>4352</v>
      </c>
      <c r="F8880" t="s">
        <v>1260</v>
      </c>
      <c r="G8880" s="144">
        <v>8.7799749147000004</v>
      </c>
      <c r="H8880" t="str">
        <f>IF(VLOOKUP(A8880,$J$4:$K$19,2)="Y",IF(G8880&lt;='State Zip Codes'!$P$4,'State Zip Codes'!$P$3,IF(G8880&lt;='State Zip Codes'!$Q$4,'State Zip Codes'!$Q$3,IF(G8880&lt;='State Zip Codes'!$R$4,'State Zip Codes'!$R$3,IF(G8880&lt;='State Zip Codes'!$S$4,'State Zip Codes'!$S$3,IF(G8880&lt;='State Zip Codes'!$T$4,'State Zip Codes'!$T$3,"OUT OF TERRITORY"))))),$U$3)</f>
        <v>Zone 0</v>
      </c>
    </row>
    <row r="8881" spans="1:8" x14ac:dyDescent="0.25">
      <c r="A8881" t="s">
        <v>378</v>
      </c>
      <c r="B8881">
        <v>98006</v>
      </c>
      <c r="C8881" t="str">
        <f t="shared" si="139"/>
        <v>98006</v>
      </c>
      <c r="D8881" t="s">
        <v>364</v>
      </c>
      <c r="E8881" t="s">
        <v>4352</v>
      </c>
      <c r="F8881" t="s">
        <v>1260</v>
      </c>
      <c r="G8881" s="144">
        <v>9.0782330858999991</v>
      </c>
      <c r="H8881" t="str">
        <f>IF(VLOOKUP(A8881,$J$4:$K$19,2)="Y",IF(G8881&lt;='State Zip Codes'!$P$4,'State Zip Codes'!$P$3,IF(G8881&lt;='State Zip Codes'!$Q$4,'State Zip Codes'!$Q$3,IF(G8881&lt;='State Zip Codes'!$R$4,'State Zip Codes'!$R$3,IF(G8881&lt;='State Zip Codes'!$S$4,'State Zip Codes'!$S$3,IF(G8881&lt;='State Zip Codes'!$T$4,'State Zip Codes'!$T$3,"OUT OF TERRITORY"))))),$U$3)</f>
        <v>Zone 0</v>
      </c>
    </row>
    <row r="8882" spans="1:8" x14ac:dyDescent="0.25">
      <c r="A8882" t="s">
        <v>378</v>
      </c>
      <c r="B8882">
        <v>98056</v>
      </c>
      <c r="C8882" t="str">
        <f t="shared" si="139"/>
        <v>98056</v>
      </c>
      <c r="D8882" t="s">
        <v>364</v>
      </c>
      <c r="E8882" t="s">
        <v>4352</v>
      </c>
      <c r="F8882" t="s">
        <v>5374</v>
      </c>
      <c r="G8882" s="144">
        <v>9.0968742216000003</v>
      </c>
      <c r="H8882" t="str">
        <f>IF(VLOOKUP(A8882,$J$4:$K$19,2)="Y",IF(G8882&lt;='State Zip Codes'!$P$4,'State Zip Codes'!$P$3,IF(G8882&lt;='State Zip Codes'!$Q$4,'State Zip Codes'!$Q$3,IF(G8882&lt;='State Zip Codes'!$R$4,'State Zip Codes'!$R$3,IF(G8882&lt;='State Zip Codes'!$S$4,'State Zip Codes'!$S$3,IF(G8882&lt;='State Zip Codes'!$T$4,'State Zip Codes'!$T$3,"OUT OF TERRITORY"))))),$U$3)</f>
        <v>Zone 0</v>
      </c>
    </row>
    <row r="8883" spans="1:8" x14ac:dyDescent="0.25">
      <c r="A8883" t="s">
        <v>378</v>
      </c>
      <c r="B8883">
        <v>98133</v>
      </c>
      <c r="C8883" t="str">
        <f t="shared" si="139"/>
        <v>98133</v>
      </c>
      <c r="D8883" t="s">
        <v>364</v>
      </c>
      <c r="E8883" t="s">
        <v>4352</v>
      </c>
      <c r="F8883" t="s">
        <v>5358</v>
      </c>
      <c r="G8883" s="144">
        <v>9.4013461047</v>
      </c>
      <c r="H8883" t="str">
        <f>IF(VLOOKUP(A8883,$J$4:$K$19,2)="Y",IF(G8883&lt;='State Zip Codes'!$P$4,'State Zip Codes'!$P$3,IF(G8883&lt;='State Zip Codes'!$Q$4,'State Zip Codes'!$Q$3,IF(G8883&lt;='State Zip Codes'!$R$4,'State Zip Codes'!$R$3,IF(G8883&lt;='State Zip Codes'!$S$4,'State Zip Codes'!$S$3,IF(G8883&lt;='State Zip Codes'!$T$4,'State Zip Codes'!$T$3,"OUT OF TERRITORY"))))),$U$3)</f>
        <v>Zone 0</v>
      </c>
    </row>
    <row r="8884" spans="1:8" x14ac:dyDescent="0.25">
      <c r="A8884" t="s">
        <v>378</v>
      </c>
      <c r="B8884">
        <v>98034</v>
      </c>
      <c r="C8884" t="str">
        <f t="shared" si="139"/>
        <v>98034</v>
      </c>
      <c r="D8884" t="s">
        <v>364</v>
      </c>
      <c r="E8884" t="s">
        <v>4352</v>
      </c>
      <c r="F8884" t="s">
        <v>1659</v>
      </c>
      <c r="G8884" s="144">
        <v>9.4883380712999994</v>
      </c>
      <c r="H8884" t="str">
        <f>IF(VLOOKUP(A8884,$J$4:$K$19,2)="Y",IF(G8884&lt;='State Zip Codes'!$P$4,'State Zip Codes'!$P$3,IF(G8884&lt;='State Zip Codes'!$Q$4,'State Zip Codes'!$Q$3,IF(G8884&lt;='State Zip Codes'!$R$4,'State Zip Codes'!$R$3,IF(G8884&lt;='State Zip Codes'!$S$4,'State Zip Codes'!$S$3,IF(G8884&lt;='State Zip Codes'!$T$4,'State Zip Codes'!$T$3,"OUT OF TERRITORY"))))),$U$3)</f>
        <v>Zone 0</v>
      </c>
    </row>
    <row r="8885" spans="1:8" x14ac:dyDescent="0.25">
      <c r="A8885" t="s">
        <v>378</v>
      </c>
      <c r="B8885">
        <v>98177</v>
      </c>
      <c r="C8885" t="str">
        <f t="shared" si="139"/>
        <v>98177</v>
      </c>
      <c r="D8885" t="s">
        <v>364</v>
      </c>
      <c r="E8885" t="s">
        <v>4352</v>
      </c>
      <c r="F8885" t="s">
        <v>5358</v>
      </c>
      <c r="G8885" s="144">
        <v>9.5815437497999998</v>
      </c>
      <c r="H8885" t="str">
        <f>IF(VLOOKUP(A8885,$J$4:$K$19,2)="Y",IF(G8885&lt;='State Zip Codes'!$P$4,'State Zip Codes'!$P$3,IF(G8885&lt;='State Zip Codes'!$Q$4,'State Zip Codes'!$Q$3,IF(G8885&lt;='State Zip Codes'!$R$4,'State Zip Codes'!$R$3,IF(G8885&lt;='State Zip Codes'!$S$4,'State Zip Codes'!$S$3,IF(G8885&lt;='State Zip Codes'!$T$4,'State Zip Codes'!$T$3,"OUT OF TERRITORY"))))),$U$3)</f>
        <v>Zone 0</v>
      </c>
    </row>
    <row r="8886" spans="1:8" x14ac:dyDescent="0.25">
      <c r="A8886" t="s">
        <v>378</v>
      </c>
      <c r="B8886">
        <v>98110</v>
      </c>
      <c r="C8886" t="str">
        <f t="shared" si="139"/>
        <v>98110</v>
      </c>
      <c r="D8886" t="s">
        <v>364</v>
      </c>
      <c r="E8886" t="s">
        <v>5363</v>
      </c>
      <c r="F8886" t="s">
        <v>5397</v>
      </c>
      <c r="G8886" s="144">
        <v>10.028931006600001</v>
      </c>
      <c r="H8886" t="str">
        <f>IF(VLOOKUP(A8886,$J$4:$K$19,2)="Y",IF(G8886&lt;='State Zip Codes'!$P$4,'State Zip Codes'!$P$3,IF(G8886&lt;='State Zip Codes'!$Q$4,'State Zip Codes'!$Q$3,IF(G8886&lt;='State Zip Codes'!$R$4,'State Zip Codes'!$R$3,IF(G8886&lt;='State Zip Codes'!$S$4,'State Zip Codes'!$S$3,IF(G8886&lt;='State Zip Codes'!$T$4,'State Zip Codes'!$T$3,"OUT OF TERRITORY"))))),$U$3)</f>
        <v>Zone 0</v>
      </c>
    </row>
    <row r="8887" spans="1:8" x14ac:dyDescent="0.25">
      <c r="A8887" t="s">
        <v>378</v>
      </c>
      <c r="B8887">
        <v>98008</v>
      </c>
      <c r="C8887" t="str">
        <f t="shared" si="139"/>
        <v>98008</v>
      </c>
      <c r="D8887" t="s">
        <v>364</v>
      </c>
      <c r="E8887" t="s">
        <v>4352</v>
      </c>
      <c r="F8887" t="s">
        <v>1260</v>
      </c>
      <c r="G8887" s="144">
        <v>10.333402889699999</v>
      </c>
      <c r="H8887" t="str">
        <f>IF(VLOOKUP(A8887,$J$4:$K$19,2)="Y",IF(G8887&lt;='State Zip Codes'!$P$4,'State Zip Codes'!$P$3,IF(G8887&lt;='State Zip Codes'!$Q$4,'State Zip Codes'!$Q$3,IF(G8887&lt;='State Zip Codes'!$R$4,'State Zip Codes'!$R$3,IF(G8887&lt;='State Zip Codes'!$S$4,'State Zip Codes'!$S$3,IF(G8887&lt;='State Zip Codes'!$T$4,'State Zip Codes'!$T$3,"OUT OF TERRITORY"))))),$U$3)</f>
        <v>Zone 0</v>
      </c>
    </row>
    <row r="8888" spans="1:8" x14ac:dyDescent="0.25">
      <c r="A8888" t="s">
        <v>378</v>
      </c>
      <c r="B8888">
        <v>98057</v>
      </c>
      <c r="C8888" t="str">
        <f t="shared" si="139"/>
        <v>98057</v>
      </c>
      <c r="D8888" t="s">
        <v>364</v>
      </c>
      <c r="E8888" t="s">
        <v>4352</v>
      </c>
      <c r="F8888" t="s">
        <v>5374</v>
      </c>
      <c r="G8888" s="144">
        <v>10.451463415799999</v>
      </c>
      <c r="H8888" t="str">
        <f>IF(VLOOKUP(A8888,$J$4:$K$19,2)="Y",IF(G8888&lt;='State Zip Codes'!$P$4,'State Zip Codes'!$P$3,IF(G8888&lt;='State Zip Codes'!$Q$4,'State Zip Codes'!$Q$3,IF(G8888&lt;='State Zip Codes'!$R$4,'State Zip Codes'!$R$3,IF(G8888&lt;='State Zip Codes'!$S$4,'State Zip Codes'!$S$3,IF(G8888&lt;='State Zip Codes'!$T$4,'State Zip Codes'!$T$3,"OUT OF TERRITORY"))))),$U$3)</f>
        <v>Zone 0</v>
      </c>
    </row>
    <row r="8889" spans="1:8" x14ac:dyDescent="0.25">
      <c r="A8889" t="s">
        <v>378</v>
      </c>
      <c r="B8889">
        <v>98155</v>
      </c>
      <c r="C8889" t="str">
        <f t="shared" si="139"/>
        <v>98155</v>
      </c>
      <c r="D8889" t="s">
        <v>364</v>
      </c>
      <c r="E8889" t="s">
        <v>4352</v>
      </c>
      <c r="F8889" t="s">
        <v>5358</v>
      </c>
      <c r="G8889" s="144">
        <v>10.588165077599999</v>
      </c>
      <c r="H8889" t="str">
        <f>IF(VLOOKUP(A8889,$J$4:$K$19,2)="Y",IF(G8889&lt;='State Zip Codes'!$P$4,'State Zip Codes'!$P$3,IF(G8889&lt;='State Zip Codes'!$Q$4,'State Zip Codes'!$Q$3,IF(G8889&lt;='State Zip Codes'!$R$4,'State Zip Codes'!$R$3,IF(G8889&lt;='State Zip Codes'!$S$4,'State Zip Codes'!$S$3,IF(G8889&lt;='State Zip Codes'!$T$4,'State Zip Codes'!$T$3,"OUT OF TERRITORY"))))),$U$3)</f>
        <v>Zone 0</v>
      </c>
    </row>
    <row r="8890" spans="1:8" x14ac:dyDescent="0.25">
      <c r="A8890" t="s">
        <v>378</v>
      </c>
      <c r="B8890">
        <v>98158</v>
      </c>
      <c r="C8890" t="str">
        <f t="shared" si="139"/>
        <v>98158</v>
      </c>
      <c r="D8890" t="s">
        <v>364</v>
      </c>
      <c r="E8890" t="s">
        <v>4352</v>
      </c>
      <c r="F8890" t="s">
        <v>5358</v>
      </c>
      <c r="G8890" s="144">
        <v>10.6503021966</v>
      </c>
      <c r="H8890" t="str">
        <f>IF(VLOOKUP(A8890,$J$4:$K$19,2)="Y",IF(G8890&lt;='State Zip Codes'!$P$4,'State Zip Codes'!$P$3,IF(G8890&lt;='State Zip Codes'!$Q$4,'State Zip Codes'!$Q$3,IF(G8890&lt;='State Zip Codes'!$R$4,'State Zip Codes'!$R$3,IF(G8890&lt;='State Zip Codes'!$S$4,'State Zip Codes'!$S$3,IF(G8890&lt;='State Zip Codes'!$T$4,'State Zip Codes'!$T$3,"OUT OF TERRITORY"))))),$U$3)</f>
        <v>Zone 0</v>
      </c>
    </row>
    <row r="8891" spans="1:8" x14ac:dyDescent="0.25">
      <c r="A8891" t="s">
        <v>378</v>
      </c>
      <c r="B8891">
        <v>98166</v>
      </c>
      <c r="C8891" t="str">
        <f t="shared" si="139"/>
        <v>98166</v>
      </c>
      <c r="D8891" t="s">
        <v>364</v>
      </c>
      <c r="E8891" t="s">
        <v>4352</v>
      </c>
      <c r="F8891" t="s">
        <v>5358</v>
      </c>
      <c r="G8891" s="144">
        <v>10.849140977399999</v>
      </c>
      <c r="H8891" t="str">
        <f>IF(VLOOKUP(A8891,$J$4:$K$19,2)="Y",IF(G8891&lt;='State Zip Codes'!$P$4,'State Zip Codes'!$P$3,IF(G8891&lt;='State Zip Codes'!$Q$4,'State Zip Codes'!$Q$3,IF(G8891&lt;='State Zip Codes'!$R$4,'State Zip Codes'!$R$3,IF(G8891&lt;='State Zip Codes'!$S$4,'State Zip Codes'!$S$3,IF(G8891&lt;='State Zip Codes'!$T$4,'State Zip Codes'!$T$3,"OUT OF TERRITORY"))))),$U$3)</f>
        <v>Zone 0</v>
      </c>
    </row>
    <row r="8892" spans="1:8" x14ac:dyDescent="0.25">
      <c r="A8892" t="s">
        <v>378</v>
      </c>
      <c r="B8892">
        <v>98148</v>
      </c>
      <c r="C8892" t="str">
        <f t="shared" si="139"/>
        <v>98148</v>
      </c>
      <c r="D8892" t="s">
        <v>364</v>
      </c>
      <c r="E8892" t="s">
        <v>4352</v>
      </c>
      <c r="F8892" t="s">
        <v>5358</v>
      </c>
      <c r="G8892" s="144">
        <v>10.873995825</v>
      </c>
      <c r="H8892" t="str">
        <f>IF(VLOOKUP(A8892,$J$4:$K$19,2)="Y",IF(G8892&lt;='State Zip Codes'!$P$4,'State Zip Codes'!$P$3,IF(G8892&lt;='State Zip Codes'!$Q$4,'State Zip Codes'!$Q$3,IF(G8892&lt;='State Zip Codes'!$R$4,'State Zip Codes'!$R$3,IF(G8892&lt;='State Zip Codes'!$S$4,'State Zip Codes'!$S$3,IF(G8892&lt;='State Zip Codes'!$T$4,'State Zip Codes'!$T$3,"OUT OF TERRITORY"))))),$U$3)</f>
        <v>Zone 0</v>
      </c>
    </row>
    <row r="8893" spans="1:8" x14ac:dyDescent="0.25">
      <c r="A8893" t="s">
        <v>378</v>
      </c>
      <c r="B8893">
        <v>98188</v>
      </c>
      <c r="C8893" t="str">
        <f t="shared" si="139"/>
        <v>98188</v>
      </c>
      <c r="D8893" t="s">
        <v>364</v>
      </c>
      <c r="E8893" t="s">
        <v>4352</v>
      </c>
      <c r="F8893" t="s">
        <v>5358</v>
      </c>
      <c r="G8893" s="144">
        <v>11.023124910599998</v>
      </c>
      <c r="H8893" t="str">
        <f>IF(VLOOKUP(A8893,$J$4:$K$19,2)="Y",IF(G8893&lt;='State Zip Codes'!$P$4,'State Zip Codes'!$P$3,IF(G8893&lt;='State Zip Codes'!$Q$4,'State Zip Codes'!$Q$3,IF(G8893&lt;='State Zip Codes'!$R$4,'State Zip Codes'!$R$3,IF(G8893&lt;='State Zip Codes'!$S$4,'State Zip Codes'!$S$3,IF(G8893&lt;='State Zip Codes'!$T$4,'State Zip Codes'!$T$3,"OUT OF TERRITORY"))))),$U$3)</f>
        <v>Zone 0</v>
      </c>
    </row>
    <row r="8894" spans="1:8" x14ac:dyDescent="0.25">
      <c r="A8894" t="s">
        <v>378</v>
      </c>
      <c r="B8894">
        <v>98052</v>
      </c>
      <c r="C8894" t="str">
        <f t="shared" si="139"/>
        <v>98052</v>
      </c>
      <c r="D8894" t="s">
        <v>364</v>
      </c>
      <c r="E8894" t="s">
        <v>4352</v>
      </c>
      <c r="F8894" t="s">
        <v>5312</v>
      </c>
      <c r="G8894" s="144">
        <v>11.085262029599999</v>
      </c>
      <c r="H8894" t="str">
        <f>IF(VLOOKUP(A8894,$J$4:$K$19,2)="Y",IF(G8894&lt;='State Zip Codes'!$P$4,'State Zip Codes'!$P$3,IF(G8894&lt;='State Zip Codes'!$Q$4,'State Zip Codes'!$Q$3,IF(G8894&lt;='State Zip Codes'!$R$4,'State Zip Codes'!$R$3,IF(G8894&lt;='State Zip Codes'!$S$4,'State Zip Codes'!$S$3,IF(G8894&lt;='State Zip Codes'!$T$4,'State Zip Codes'!$T$3,"OUT OF TERRITORY"))))),$U$3)</f>
        <v>Zone 0</v>
      </c>
    </row>
    <row r="8895" spans="1:8" x14ac:dyDescent="0.25">
      <c r="A8895" t="s">
        <v>378</v>
      </c>
      <c r="B8895">
        <v>98028</v>
      </c>
      <c r="C8895" t="str">
        <f t="shared" si="139"/>
        <v>98028</v>
      </c>
      <c r="D8895" t="s">
        <v>364</v>
      </c>
      <c r="E8895" t="s">
        <v>4352</v>
      </c>
      <c r="F8895" t="s">
        <v>5416</v>
      </c>
      <c r="G8895" s="144">
        <v>11.128758012899999</v>
      </c>
      <c r="H8895" t="str">
        <f>IF(VLOOKUP(A8895,$J$4:$K$19,2)="Y",IF(G8895&lt;='State Zip Codes'!$P$4,'State Zip Codes'!$P$3,IF(G8895&lt;='State Zip Codes'!$Q$4,'State Zip Codes'!$Q$3,IF(G8895&lt;='State Zip Codes'!$R$4,'State Zip Codes'!$R$3,IF(G8895&lt;='State Zip Codes'!$S$4,'State Zip Codes'!$S$3,IF(G8895&lt;='State Zip Codes'!$T$4,'State Zip Codes'!$T$3,"OUT OF TERRITORY"))))),$U$3)</f>
        <v>Zone 0</v>
      </c>
    </row>
    <row r="8896" spans="1:8" x14ac:dyDescent="0.25">
      <c r="A8896" t="s">
        <v>378</v>
      </c>
      <c r="B8896">
        <v>98011</v>
      </c>
      <c r="C8896" t="str">
        <f t="shared" si="139"/>
        <v>98011</v>
      </c>
      <c r="D8896" t="s">
        <v>364</v>
      </c>
      <c r="E8896" t="s">
        <v>4352</v>
      </c>
      <c r="F8896" t="s">
        <v>5415</v>
      </c>
      <c r="G8896" s="144">
        <v>11.681778372</v>
      </c>
      <c r="H8896" t="str">
        <f>IF(VLOOKUP(A8896,$J$4:$K$19,2)="Y",IF(G8896&lt;='State Zip Codes'!$P$4,'State Zip Codes'!$P$3,IF(G8896&lt;='State Zip Codes'!$Q$4,'State Zip Codes'!$Q$3,IF(G8896&lt;='State Zip Codes'!$R$4,'State Zip Codes'!$R$3,IF(G8896&lt;='State Zip Codes'!$S$4,'State Zip Codes'!$S$3,IF(G8896&lt;='State Zip Codes'!$T$4,'State Zip Codes'!$T$3,"OUT OF TERRITORY"))))),$U$3)</f>
        <v>Zone 0</v>
      </c>
    </row>
    <row r="8897" spans="1:8" x14ac:dyDescent="0.25">
      <c r="A8897" t="s">
        <v>378</v>
      </c>
      <c r="B8897">
        <v>98055</v>
      </c>
      <c r="C8897" t="str">
        <f t="shared" si="139"/>
        <v>98055</v>
      </c>
      <c r="D8897" t="s">
        <v>364</v>
      </c>
      <c r="E8897" t="s">
        <v>4352</v>
      </c>
      <c r="F8897" t="s">
        <v>5374</v>
      </c>
      <c r="G8897" s="144">
        <v>12.2596535787</v>
      </c>
      <c r="H8897" t="str">
        <f>IF(VLOOKUP(A8897,$J$4:$K$19,2)="Y",IF(G8897&lt;='State Zip Codes'!$P$4,'State Zip Codes'!$P$3,IF(G8897&lt;='State Zip Codes'!$Q$4,'State Zip Codes'!$Q$3,IF(G8897&lt;='State Zip Codes'!$R$4,'State Zip Codes'!$R$3,IF(G8897&lt;='State Zip Codes'!$S$4,'State Zip Codes'!$S$3,IF(G8897&lt;='State Zip Codes'!$T$4,'State Zip Codes'!$T$3,"OUT OF TERRITORY"))))),$U$3)</f>
        <v>Zone 0</v>
      </c>
    </row>
    <row r="8898" spans="1:8" x14ac:dyDescent="0.25">
      <c r="A8898" t="s">
        <v>378</v>
      </c>
      <c r="B8898">
        <v>98059</v>
      </c>
      <c r="C8898" t="str">
        <f t="shared" si="139"/>
        <v>98059</v>
      </c>
      <c r="D8898" t="s">
        <v>364</v>
      </c>
      <c r="E8898" t="s">
        <v>4352</v>
      </c>
      <c r="F8898" t="s">
        <v>5374</v>
      </c>
      <c r="G8898" s="144">
        <v>12.3715003929</v>
      </c>
      <c r="H8898" t="str">
        <f>IF(VLOOKUP(A8898,$J$4:$K$19,2)="Y",IF(G8898&lt;='State Zip Codes'!$P$4,'State Zip Codes'!$P$3,IF(G8898&lt;='State Zip Codes'!$Q$4,'State Zip Codes'!$Q$3,IF(G8898&lt;='State Zip Codes'!$R$4,'State Zip Codes'!$R$3,IF(G8898&lt;='State Zip Codes'!$S$4,'State Zip Codes'!$S$3,IF(G8898&lt;='State Zip Codes'!$T$4,'State Zip Codes'!$T$3,"OUT OF TERRITORY"))))),$U$3)</f>
        <v>Zone 0</v>
      </c>
    </row>
    <row r="8899" spans="1:8" x14ac:dyDescent="0.25">
      <c r="A8899" t="s">
        <v>378</v>
      </c>
      <c r="B8899">
        <v>98366</v>
      </c>
      <c r="C8899" t="str">
        <f t="shared" si="139"/>
        <v>98366</v>
      </c>
      <c r="D8899" t="s">
        <v>364</v>
      </c>
      <c r="E8899" t="s">
        <v>5363</v>
      </c>
      <c r="F8899" t="s">
        <v>5372</v>
      </c>
      <c r="G8899" s="144">
        <v>12.408782664299999</v>
      </c>
      <c r="H8899" t="str">
        <f>IF(VLOOKUP(A8899,$J$4:$K$19,2)="Y",IF(G8899&lt;='State Zip Codes'!$P$4,'State Zip Codes'!$P$3,IF(G8899&lt;='State Zip Codes'!$Q$4,'State Zip Codes'!$Q$3,IF(G8899&lt;='State Zip Codes'!$R$4,'State Zip Codes'!$R$3,IF(G8899&lt;='State Zip Codes'!$S$4,'State Zip Codes'!$S$3,IF(G8899&lt;='State Zip Codes'!$T$4,'State Zip Codes'!$T$3,"OUT OF TERRITORY"))))),$U$3)</f>
        <v>Zone 0</v>
      </c>
    </row>
    <row r="8900" spans="1:8" x14ac:dyDescent="0.25">
      <c r="A8900" t="s">
        <v>378</v>
      </c>
      <c r="B8900">
        <v>98043</v>
      </c>
      <c r="C8900" t="str">
        <f t="shared" si="139"/>
        <v>98043</v>
      </c>
      <c r="D8900" t="s">
        <v>364</v>
      </c>
      <c r="E8900" t="s">
        <v>5420</v>
      </c>
      <c r="F8900" t="s">
        <v>5421</v>
      </c>
      <c r="G8900" s="144">
        <v>13.061222413799999</v>
      </c>
      <c r="H8900" t="str">
        <f>IF(VLOOKUP(A8900,$J$4:$K$19,2)="Y",IF(G8900&lt;='State Zip Codes'!$P$4,'State Zip Codes'!$P$3,IF(G8900&lt;='State Zip Codes'!$Q$4,'State Zip Codes'!$Q$3,IF(G8900&lt;='State Zip Codes'!$R$4,'State Zip Codes'!$R$3,IF(G8900&lt;='State Zip Codes'!$S$4,'State Zip Codes'!$S$3,IF(G8900&lt;='State Zip Codes'!$T$4,'State Zip Codes'!$T$3,"OUT OF TERRITORY"))))),$U$3)</f>
        <v>Zone 0</v>
      </c>
    </row>
    <row r="8901" spans="1:8" x14ac:dyDescent="0.25">
      <c r="A8901" t="s">
        <v>378</v>
      </c>
      <c r="B8901">
        <v>98074</v>
      </c>
      <c r="C8901" t="str">
        <f t="shared" si="139"/>
        <v>98074</v>
      </c>
      <c r="D8901" t="s">
        <v>364</v>
      </c>
      <c r="E8901" t="s">
        <v>4352</v>
      </c>
      <c r="F8901" t="s">
        <v>5395</v>
      </c>
      <c r="G8901" s="144">
        <v>13.508609670599999</v>
      </c>
      <c r="H8901" t="str">
        <f>IF(VLOOKUP(A8901,$J$4:$K$19,2)="Y",IF(G8901&lt;='State Zip Codes'!$P$4,'State Zip Codes'!$P$3,IF(G8901&lt;='State Zip Codes'!$Q$4,'State Zip Codes'!$Q$3,IF(G8901&lt;='State Zip Codes'!$R$4,'State Zip Codes'!$R$3,IF(G8901&lt;='State Zip Codes'!$S$4,'State Zip Codes'!$S$3,IF(G8901&lt;='State Zip Codes'!$T$4,'State Zip Codes'!$T$3,"OUT OF TERRITORY"))))),$U$3)</f>
        <v>Zone 0</v>
      </c>
    </row>
    <row r="8902" spans="1:8" x14ac:dyDescent="0.25">
      <c r="A8902" t="s">
        <v>378</v>
      </c>
      <c r="B8902">
        <v>98075</v>
      </c>
      <c r="C8902" t="str">
        <f t="shared" si="139"/>
        <v>98075</v>
      </c>
      <c r="D8902" t="s">
        <v>364</v>
      </c>
      <c r="E8902" t="s">
        <v>4352</v>
      </c>
      <c r="F8902" t="s">
        <v>5395</v>
      </c>
      <c r="G8902" s="144">
        <v>13.794440417999999</v>
      </c>
      <c r="H8902" t="str">
        <f>IF(VLOOKUP(A8902,$J$4:$K$19,2)="Y",IF(G8902&lt;='State Zip Codes'!$P$4,'State Zip Codes'!$P$3,IF(G8902&lt;='State Zip Codes'!$Q$4,'State Zip Codes'!$Q$3,IF(G8902&lt;='State Zip Codes'!$R$4,'State Zip Codes'!$R$3,IF(G8902&lt;='State Zip Codes'!$S$4,'State Zip Codes'!$S$3,IF(G8902&lt;='State Zip Codes'!$T$4,'State Zip Codes'!$T$3,"OUT OF TERRITORY"))))),$U$3)</f>
        <v>Zone 0</v>
      </c>
    </row>
    <row r="8903" spans="1:8" x14ac:dyDescent="0.25">
      <c r="A8903" t="s">
        <v>378</v>
      </c>
      <c r="B8903">
        <v>98310</v>
      </c>
      <c r="C8903" t="str">
        <f t="shared" si="139"/>
        <v>98310</v>
      </c>
      <c r="D8903" t="s">
        <v>364</v>
      </c>
      <c r="E8903" t="s">
        <v>5363</v>
      </c>
      <c r="F8903" t="s">
        <v>5384</v>
      </c>
      <c r="G8903" s="144">
        <v>13.825508977499998</v>
      </c>
      <c r="H8903" t="str">
        <f>IF(VLOOKUP(A8903,$J$4:$K$19,2)="Y",IF(G8903&lt;='State Zip Codes'!$P$4,'State Zip Codes'!$P$3,IF(G8903&lt;='State Zip Codes'!$Q$4,'State Zip Codes'!$Q$3,IF(G8903&lt;='State Zip Codes'!$R$4,'State Zip Codes'!$R$3,IF(G8903&lt;='State Zip Codes'!$S$4,'State Zip Codes'!$S$3,IF(G8903&lt;='State Zip Codes'!$T$4,'State Zip Codes'!$T$3,"OUT OF TERRITORY"))))),$U$3)</f>
        <v>Zone 0</v>
      </c>
    </row>
    <row r="8904" spans="1:8" x14ac:dyDescent="0.25">
      <c r="A8904" t="s">
        <v>378</v>
      </c>
      <c r="B8904">
        <v>98070</v>
      </c>
      <c r="C8904" t="str">
        <f t="shared" si="139"/>
        <v>98070</v>
      </c>
      <c r="D8904" t="s">
        <v>364</v>
      </c>
      <c r="E8904" t="s">
        <v>4352</v>
      </c>
      <c r="F8904" t="s">
        <v>5359</v>
      </c>
      <c r="G8904" s="144">
        <v>13.850363825099999</v>
      </c>
      <c r="H8904" t="str">
        <f>IF(VLOOKUP(A8904,$J$4:$K$19,2)="Y",IF(G8904&lt;='State Zip Codes'!$P$4,'State Zip Codes'!$P$3,IF(G8904&lt;='State Zip Codes'!$Q$4,'State Zip Codes'!$Q$3,IF(G8904&lt;='State Zip Codes'!$R$4,'State Zip Codes'!$R$3,IF(G8904&lt;='State Zip Codes'!$S$4,'State Zip Codes'!$S$3,IF(G8904&lt;='State Zip Codes'!$T$4,'State Zip Codes'!$T$3,"OUT OF TERRITORY"))))),$U$3)</f>
        <v>Zone 0</v>
      </c>
    </row>
    <row r="8905" spans="1:8" x14ac:dyDescent="0.25">
      <c r="A8905" t="s">
        <v>378</v>
      </c>
      <c r="B8905">
        <v>98342</v>
      </c>
      <c r="C8905" t="str">
        <f t="shared" si="139"/>
        <v>98342</v>
      </c>
      <c r="D8905" t="s">
        <v>364</v>
      </c>
      <c r="E8905" t="s">
        <v>5363</v>
      </c>
      <c r="F8905" t="s">
        <v>1901</v>
      </c>
      <c r="G8905" s="144">
        <v>13.893859808399998</v>
      </c>
      <c r="H8905" t="str">
        <f>IF(VLOOKUP(A8905,$J$4:$K$19,2)="Y",IF(G8905&lt;='State Zip Codes'!$P$4,'State Zip Codes'!$P$3,IF(G8905&lt;='State Zip Codes'!$Q$4,'State Zip Codes'!$Q$3,IF(G8905&lt;='State Zip Codes'!$R$4,'State Zip Codes'!$R$3,IF(G8905&lt;='State Zip Codes'!$S$4,'State Zip Codes'!$S$3,IF(G8905&lt;='State Zip Codes'!$T$4,'State Zip Codes'!$T$3,"OUT OF TERRITORY"))))),$U$3)</f>
        <v>Zone 0</v>
      </c>
    </row>
    <row r="8906" spans="1:8" x14ac:dyDescent="0.25">
      <c r="A8906" t="s">
        <v>378</v>
      </c>
      <c r="B8906">
        <v>98036</v>
      </c>
      <c r="C8906" t="str">
        <f t="shared" si="139"/>
        <v>98036</v>
      </c>
      <c r="D8906" t="s">
        <v>364</v>
      </c>
      <c r="E8906" t="s">
        <v>5420</v>
      </c>
      <c r="F8906" t="s">
        <v>5424</v>
      </c>
      <c r="G8906" s="144">
        <v>14.030561470199999</v>
      </c>
      <c r="H8906" t="str">
        <f>IF(VLOOKUP(A8906,$J$4:$K$19,2)="Y",IF(G8906&lt;='State Zip Codes'!$P$4,'State Zip Codes'!$P$3,IF(G8906&lt;='State Zip Codes'!$Q$4,'State Zip Codes'!$Q$3,IF(G8906&lt;='State Zip Codes'!$R$4,'State Zip Codes'!$R$3,IF(G8906&lt;='State Zip Codes'!$S$4,'State Zip Codes'!$S$3,IF(G8906&lt;='State Zip Codes'!$T$4,'State Zip Codes'!$T$3,"OUT OF TERRITORY"))))),$U$3)</f>
        <v>Zone 0</v>
      </c>
    </row>
    <row r="8907" spans="1:8" x14ac:dyDescent="0.25">
      <c r="A8907" t="s">
        <v>378</v>
      </c>
      <c r="B8907">
        <v>98392</v>
      </c>
      <c r="C8907" t="str">
        <f t="shared" si="139"/>
        <v>98392</v>
      </c>
      <c r="D8907" t="s">
        <v>364</v>
      </c>
      <c r="E8907" t="s">
        <v>5363</v>
      </c>
      <c r="F8907" t="s">
        <v>5409</v>
      </c>
      <c r="G8907" s="144">
        <v>14.042988894</v>
      </c>
      <c r="H8907" t="str">
        <f>IF(VLOOKUP(A8907,$J$4:$K$19,2)="Y",IF(G8907&lt;='State Zip Codes'!$P$4,'State Zip Codes'!$P$3,IF(G8907&lt;='State Zip Codes'!$Q$4,'State Zip Codes'!$Q$3,IF(G8907&lt;='State Zip Codes'!$R$4,'State Zip Codes'!$R$3,IF(G8907&lt;='State Zip Codes'!$S$4,'State Zip Codes'!$S$3,IF(G8907&lt;='State Zip Codes'!$T$4,'State Zip Codes'!$T$3,"OUT OF TERRITORY"))))),$U$3)</f>
        <v>Zone 0</v>
      </c>
    </row>
    <row r="8908" spans="1:8" x14ac:dyDescent="0.25">
      <c r="A8908" t="s">
        <v>378</v>
      </c>
      <c r="B8908">
        <v>98020</v>
      </c>
      <c r="C8908" t="str">
        <f t="shared" si="139"/>
        <v>98020</v>
      </c>
      <c r="D8908" t="s">
        <v>364</v>
      </c>
      <c r="E8908" t="s">
        <v>5420</v>
      </c>
      <c r="F8908" t="s">
        <v>5423</v>
      </c>
      <c r="G8908" s="144">
        <v>14.136194572499999</v>
      </c>
      <c r="H8908" t="str">
        <f>IF(VLOOKUP(A8908,$J$4:$K$19,2)="Y",IF(G8908&lt;='State Zip Codes'!$P$4,'State Zip Codes'!$P$3,IF(G8908&lt;='State Zip Codes'!$Q$4,'State Zip Codes'!$Q$3,IF(G8908&lt;='State Zip Codes'!$R$4,'State Zip Codes'!$R$3,IF(G8908&lt;='State Zip Codes'!$S$4,'State Zip Codes'!$S$3,IF(G8908&lt;='State Zip Codes'!$T$4,'State Zip Codes'!$T$3,"OUT OF TERRITORY"))))),$U$3)</f>
        <v>Zone 0</v>
      </c>
    </row>
    <row r="8909" spans="1:8" x14ac:dyDescent="0.25">
      <c r="A8909" t="s">
        <v>378</v>
      </c>
      <c r="B8909">
        <v>98311</v>
      </c>
      <c r="C8909" t="str">
        <f t="shared" si="139"/>
        <v>98311</v>
      </c>
      <c r="D8909" t="s">
        <v>364</v>
      </c>
      <c r="E8909" t="s">
        <v>5363</v>
      </c>
      <c r="F8909" t="s">
        <v>5384</v>
      </c>
      <c r="G8909" s="144">
        <v>14.4468801675</v>
      </c>
      <c r="H8909" t="str">
        <f>IF(VLOOKUP(A8909,$J$4:$K$19,2)="Y",IF(G8909&lt;='State Zip Codes'!$P$4,'State Zip Codes'!$P$3,IF(G8909&lt;='State Zip Codes'!$Q$4,'State Zip Codes'!$Q$3,IF(G8909&lt;='State Zip Codes'!$R$4,'State Zip Codes'!$R$3,IF(G8909&lt;='State Zip Codes'!$S$4,'State Zip Codes'!$S$3,IF(G8909&lt;='State Zip Codes'!$T$4,'State Zip Codes'!$T$3,"OUT OF TERRITORY"))))),$U$3)</f>
        <v>Zone 0</v>
      </c>
    </row>
    <row r="8910" spans="1:8" x14ac:dyDescent="0.25">
      <c r="A8910" t="s">
        <v>378</v>
      </c>
      <c r="B8910">
        <v>98337</v>
      </c>
      <c r="C8910" t="str">
        <f t="shared" si="139"/>
        <v>98337</v>
      </c>
      <c r="D8910" t="s">
        <v>364</v>
      </c>
      <c r="E8910" t="s">
        <v>5363</v>
      </c>
      <c r="F8910" t="s">
        <v>5384</v>
      </c>
      <c r="G8910" s="144">
        <v>14.4903761508</v>
      </c>
      <c r="H8910" t="str">
        <f>IF(VLOOKUP(A8910,$J$4:$K$19,2)="Y",IF(G8910&lt;='State Zip Codes'!$P$4,'State Zip Codes'!$P$3,IF(G8910&lt;='State Zip Codes'!$Q$4,'State Zip Codes'!$Q$3,IF(G8910&lt;='State Zip Codes'!$R$4,'State Zip Codes'!$R$3,IF(G8910&lt;='State Zip Codes'!$S$4,'State Zip Codes'!$S$3,IF(G8910&lt;='State Zip Codes'!$T$4,'State Zip Codes'!$T$3,"OUT OF TERRITORY"))))),$U$3)</f>
        <v>Zone 0</v>
      </c>
    </row>
    <row r="8911" spans="1:8" x14ac:dyDescent="0.25">
      <c r="A8911" t="s">
        <v>378</v>
      </c>
      <c r="B8911">
        <v>98031</v>
      </c>
      <c r="C8911" t="str">
        <f t="shared" si="139"/>
        <v>98031</v>
      </c>
      <c r="D8911" t="s">
        <v>364</v>
      </c>
      <c r="E8911" t="s">
        <v>4352</v>
      </c>
      <c r="F8911" t="s">
        <v>1847</v>
      </c>
      <c r="G8911" s="144">
        <v>14.496589862699999</v>
      </c>
      <c r="H8911" t="str">
        <f>IF(VLOOKUP(A8911,$J$4:$K$19,2)="Y",IF(G8911&lt;='State Zip Codes'!$P$4,'State Zip Codes'!$P$3,IF(G8911&lt;='State Zip Codes'!$Q$4,'State Zip Codes'!$Q$3,IF(G8911&lt;='State Zip Codes'!$R$4,'State Zip Codes'!$R$3,IF(G8911&lt;='State Zip Codes'!$S$4,'State Zip Codes'!$S$3,IF(G8911&lt;='State Zip Codes'!$T$4,'State Zip Codes'!$T$3,"OUT OF TERRITORY"))))),$U$3)</f>
        <v>Zone 0</v>
      </c>
    </row>
    <row r="8912" spans="1:8" x14ac:dyDescent="0.25">
      <c r="A8912" t="s">
        <v>378</v>
      </c>
      <c r="B8912">
        <v>98021</v>
      </c>
      <c r="C8912" t="str">
        <f t="shared" si="139"/>
        <v>98021</v>
      </c>
      <c r="D8912" t="s">
        <v>364</v>
      </c>
      <c r="E8912" t="s">
        <v>5420</v>
      </c>
      <c r="F8912" t="s">
        <v>5415</v>
      </c>
      <c r="G8912" s="144">
        <v>14.515230998399998</v>
      </c>
      <c r="H8912" t="str">
        <f>IF(VLOOKUP(A8912,$J$4:$K$19,2)="Y",IF(G8912&lt;='State Zip Codes'!$P$4,'State Zip Codes'!$P$3,IF(G8912&lt;='State Zip Codes'!$Q$4,'State Zip Codes'!$Q$3,IF(G8912&lt;='State Zip Codes'!$R$4,'State Zip Codes'!$R$3,IF(G8912&lt;='State Zip Codes'!$S$4,'State Zip Codes'!$S$3,IF(G8912&lt;='State Zip Codes'!$T$4,'State Zip Codes'!$T$3,"OUT OF TERRITORY"))))),$U$3)</f>
        <v>Zone 0</v>
      </c>
    </row>
    <row r="8913" spans="1:8" x14ac:dyDescent="0.25">
      <c r="A8913" t="s">
        <v>378</v>
      </c>
      <c r="B8913">
        <v>98029</v>
      </c>
      <c r="C8913" t="str">
        <f t="shared" si="139"/>
        <v>98029</v>
      </c>
      <c r="D8913" t="s">
        <v>364</v>
      </c>
      <c r="E8913" t="s">
        <v>4352</v>
      </c>
      <c r="F8913" t="s">
        <v>5382</v>
      </c>
      <c r="G8913" s="144">
        <v>14.589795541199999</v>
      </c>
      <c r="H8913" t="str">
        <f>IF(VLOOKUP(A8913,$J$4:$K$19,2)="Y",IF(G8913&lt;='State Zip Codes'!$P$4,'State Zip Codes'!$P$3,IF(G8913&lt;='State Zip Codes'!$Q$4,'State Zip Codes'!$Q$3,IF(G8913&lt;='State Zip Codes'!$R$4,'State Zip Codes'!$R$3,IF(G8913&lt;='State Zip Codes'!$S$4,'State Zip Codes'!$S$3,IF(G8913&lt;='State Zip Codes'!$T$4,'State Zip Codes'!$T$3,"OUT OF TERRITORY"))))),$U$3)</f>
        <v>Zone 0</v>
      </c>
    </row>
    <row r="8914" spans="1:8" x14ac:dyDescent="0.25">
      <c r="A8914" t="s">
        <v>378</v>
      </c>
      <c r="B8914">
        <v>98072</v>
      </c>
      <c r="C8914" t="str">
        <f t="shared" si="139"/>
        <v>98072</v>
      </c>
      <c r="D8914" t="s">
        <v>364</v>
      </c>
      <c r="E8914" t="s">
        <v>4352</v>
      </c>
      <c r="F8914" t="s">
        <v>5417</v>
      </c>
      <c r="G8914" s="144">
        <v>14.7202834911</v>
      </c>
      <c r="H8914" t="str">
        <f>IF(VLOOKUP(A8914,$J$4:$K$19,2)="Y",IF(G8914&lt;='State Zip Codes'!$P$4,'State Zip Codes'!$P$3,IF(G8914&lt;='State Zip Codes'!$Q$4,'State Zip Codes'!$Q$3,IF(G8914&lt;='State Zip Codes'!$R$4,'State Zip Codes'!$R$3,IF(G8914&lt;='State Zip Codes'!$S$4,'State Zip Codes'!$S$3,IF(G8914&lt;='State Zip Codes'!$T$4,'State Zip Codes'!$T$3,"OUT OF TERRITORY"))))),$U$3)</f>
        <v>Zone 0</v>
      </c>
    </row>
    <row r="8915" spans="1:8" x14ac:dyDescent="0.25">
      <c r="A8915" t="s">
        <v>378</v>
      </c>
      <c r="B8915">
        <v>98314</v>
      </c>
      <c r="C8915" t="str">
        <f t="shared" si="139"/>
        <v>98314</v>
      </c>
      <c r="D8915" t="s">
        <v>364</v>
      </c>
      <c r="E8915" t="s">
        <v>5363</v>
      </c>
      <c r="F8915" t="s">
        <v>5384</v>
      </c>
      <c r="G8915" s="144">
        <v>14.9004811362</v>
      </c>
      <c r="H8915" t="str">
        <f>IF(VLOOKUP(A8915,$J$4:$K$19,2)="Y",IF(G8915&lt;='State Zip Codes'!$P$4,'State Zip Codes'!$P$3,IF(G8915&lt;='State Zip Codes'!$Q$4,'State Zip Codes'!$Q$3,IF(G8915&lt;='State Zip Codes'!$R$4,'State Zip Codes'!$R$3,IF(G8915&lt;='State Zip Codes'!$S$4,'State Zip Codes'!$S$3,IF(G8915&lt;='State Zip Codes'!$T$4,'State Zip Codes'!$T$3,"OUT OF TERRITORY"))))),$U$3)</f>
        <v>Zone 0</v>
      </c>
    </row>
    <row r="8916" spans="1:8" x14ac:dyDescent="0.25">
      <c r="A8916" t="s">
        <v>378</v>
      </c>
      <c r="B8916">
        <v>98032</v>
      </c>
      <c r="C8916" t="str">
        <f t="shared" si="139"/>
        <v>98032</v>
      </c>
      <c r="D8916" t="s">
        <v>364</v>
      </c>
      <c r="E8916" t="s">
        <v>4352</v>
      </c>
      <c r="F8916" t="s">
        <v>1847</v>
      </c>
      <c r="G8916" s="144">
        <v>14.931549695699999</v>
      </c>
      <c r="H8916" t="str">
        <f>IF(VLOOKUP(A8916,$J$4:$K$19,2)="Y",IF(G8916&lt;='State Zip Codes'!$P$4,'State Zip Codes'!$P$3,IF(G8916&lt;='State Zip Codes'!$Q$4,'State Zip Codes'!$Q$3,IF(G8916&lt;='State Zip Codes'!$R$4,'State Zip Codes'!$R$3,IF(G8916&lt;='State Zip Codes'!$S$4,'State Zip Codes'!$S$3,IF(G8916&lt;='State Zip Codes'!$T$4,'State Zip Codes'!$T$3,"OUT OF TERRITORY"))))),$U$3)</f>
        <v>Zone 0</v>
      </c>
    </row>
    <row r="8917" spans="1:8" x14ac:dyDescent="0.25">
      <c r="A8917" t="s">
        <v>378</v>
      </c>
      <c r="B8917">
        <v>98053</v>
      </c>
      <c r="C8917" t="str">
        <f t="shared" si="139"/>
        <v>98053</v>
      </c>
      <c r="D8917" t="s">
        <v>364</v>
      </c>
      <c r="E8917" t="s">
        <v>4352</v>
      </c>
      <c r="F8917" t="s">
        <v>5312</v>
      </c>
      <c r="G8917" s="144">
        <v>14.937763407599999</v>
      </c>
      <c r="H8917" t="str">
        <f>IF(VLOOKUP(A8917,$J$4:$K$19,2)="Y",IF(G8917&lt;='State Zip Codes'!$P$4,'State Zip Codes'!$P$3,IF(G8917&lt;='State Zip Codes'!$Q$4,'State Zip Codes'!$Q$3,IF(G8917&lt;='State Zip Codes'!$R$4,'State Zip Codes'!$R$3,IF(G8917&lt;='State Zip Codes'!$S$4,'State Zip Codes'!$S$3,IF(G8917&lt;='State Zip Codes'!$T$4,'State Zip Codes'!$T$3,"OUT OF TERRITORY"))))),$U$3)</f>
        <v>Zone 0</v>
      </c>
    </row>
    <row r="8918" spans="1:8" x14ac:dyDescent="0.25">
      <c r="A8918" t="s">
        <v>378</v>
      </c>
      <c r="B8918">
        <v>98198</v>
      </c>
      <c r="C8918" t="str">
        <f t="shared" si="139"/>
        <v>98198</v>
      </c>
      <c r="D8918" t="s">
        <v>364</v>
      </c>
      <c r="E8918" t="s">
        <v>4352</v>
      </c>
      <c r="F8918" t="s">
        <v>5358</v>
      </c>
      <c r="G8918" s="144">
        <v>15.335440969199999</v>
      </c>
      <c r="H8918" t="str">
        <f>IF(VLOOKUP(A8918,$J$4:$K$19,2)="Y",IF(G8918&lt;='State Zip Codes'!$P$4,'State Zip Codes'!$P$3,IF(G8918&lt;='State Zip Codes'!$Q$4,'State Zip Codes'!$Q$3,IF(G8918&lt;='State Zip Codes'!$R$4,'State Zip Codes'!$R$3,IF(G8918&lt;='State Zip Codes'!$S$4,'State Zip Codes'!$S$3,IF(G8918&lt;='State Zip Codes'!$T$4,'State Zip Codes'!$T$3,"OUT OF TERRITORY"))))),$U$3)</f>
        <v>Zone 0</v>
      </c>
    </row>
    <row r="8919" spans="1:8" x14ac:dyDescent="0.25">
      <c r="A8919" t="s">
        <v>378</v>
      </c>
      <c r="B8919">
        <v>98058</v>
      </c>
      <c r="C8919" t="str">
        <f t="shared" si="139"/>
        <v>98058</v>
      </c>
      <c r="D8919" t="s">
        <v>364</v>
      </c>
      <c r="E8919" t="s">
        <v>4352</v>
      </c>
      <c r="F8919" t="s">
        <v>5374</v>
      </c>
      <c r="G8919" s="144">
        <v>15.335440969199999</v>
      </c>
      <c r="H8919" t="str">
        <f>IF(VLOOKUP(A8919,$J$4:$K$19,2)="Y",IF(G8919&lt;='State Zip Codes'!$P$4,'State Zip Codes'!$P$3,IF(G8919&lt;='State Zip Codes'!$Q$4,'State Zip Codes'!$Q$3,IF(G8919&lt;='State Zip Codes'!$R$4,'State Zip Codes'!$R$3,IF(G8919&lt;='State Zip Codes'!$S$4,'State Zip Codes'!$S$3,IF(G8919&lt;='State Zip Codes'!$T$4,'State Zip Codes'!$T$3,"OUT OF TERRITORY"))))),$U$3)</f>
        <v>Zone 0</v>
      </c>
    </row>
    <row r="8920" spans="1:8" x14ac:dyDescent="0.25">
      <c r="A8920" t="s">
        <v>378</v>
      </c>
      <c r="B8920">
        <v>98026</v>
      </c>
      <c r="C8920" t="str">
        <f t="shared" si="139"/>
        <v>98026</v>
      </c>
      <c r="D8920" t="s">
        <v>364</v>
      </c>
      <c r="E8920" t="s">
        <v>5420</v>
      </c>
      <c r="F8920" t="s">
        <v>5423</v>
      </c>
      <c r="G8920" s="144">
        <v>16.018949278200001</v>
      </c>
      <c r="H8920" t="str">
        <f>IF(VLOOKUP(A8920,$J$4:$K$19,2)="Y",IF(G8920&lt;='State Zip Codes'!$P$4,'State Zip Codes'!$P$3,IF(G8920&lt;='State Zip Codes'!$Q$4,'State Zip Codes'!$Q$3,IF(G8920&lt;='State Zip Codes'!$R$4,'State Zip Codes'!$R$3,IF(G8920&lt;='State Zip Codes'!$S$4,'State Zip Codes'!$S$3,IF(G8920&lt;='State Zip Codes'!$T$4,'State Zip Codes'!$T$3,"OUT OF TERRITORY"))))),$U$3)</f>
        <v>Zone 0</v>
      </c>
    </row>
    <row r="8921" spans="1:8" x14ac:dyDescent="0.25">
      <c r="A8921" t="s">
        <v>378</v>
      </c>
      <c r="B8921">
        <v>98077</v>
      </c>
      <c r="C8921" t="str">
        <f t="shared" si="139"/>
        <v>98077</v>
      </c>
      <c r="D8921" t="s">
        <v>364</v>
      </c>
      <c r="E8921" t="s">
        <v>4352</v>
      </c>
      <c r="F8921" t="s">
        <v>5417</v>
      </c>
      <c r="G8921" s="144">
        <v>16.2737114661</v>
      </c>
      <c r="H8921" t="str">
        <f>IF(VLOOKUP(A8921,$J$4:$K$19,2)="Y",IF(G8921&lt;='State Zip Codes'!$P$4,'State Zip Codes'!$P$3,IF(G8921&lt;='State Zip Codes'!$Q$4,'State Zip Codes'!$Q$3,IF(G8921&lt;='State Zip Codes'!$R$4,'State Zip Codes'!$R$3,IF(G8921&lt;='State Zip Codes'!$S$4,'State Zip Codes'!$S$3,IF(G8921&lt;='State Zip Codes'!$T$4,'State Zip Codes'!$T$3,"OUT OF TERRITORY"))))),$U$3)</f>
        <v>Zone 0</v>
      </c>
    </row>
    <row r="8922" spans="1:8" x14ac:dyDescent="0.25">
      <c r="A8922" t="s">
        <v>378</v>
      </c>
      <c r="B8922">
        <v>98037</v>
      </c>
      <c r="C8922" t="str">
        <f t="shared" si="139"/>
        <v>98037</v>
      </c>
      <c r="D8922" t="s">
        <v>364</v>
      </c>
      <c r="E8922" t="s">
        <v>5420</v>
      </c>
      <c r="F8922" t="s">
        <v>5424</v>
      </c>
      <c r="G8922" s="144">
        <v>16.348276008899997</v>
      </c>
      <c r="H8922" t="str">
        <f>IF(VLOOKUP(A8922,$J$4:$K$19,2)="Y",IF(G8922&lt;='State Zip Codes'!$P$4,'State Zip Codes'!$P$3,IF(G8922&lt;='State Zip Codes'!$Q$4,'State Zip Codes'!$Q$3,IF(G8922&lt;='State Zip Codes'!$R$4,'State Zip Codes'!$R$3,IF(G8922&lt;='State Zip Codes'!$S$4,'State Zip Codes'!$S$3,IF(G8922&lt;='State Zip Codes'!$T$4,'State Zip Codes'!$T$3,"OUT OF TERRITORY"))))),$U$3)</f>
        <v>Zone 0</v>
      </c>
    </row>
    <row r="8923" spans="1:8" x14ac:dyDescent="0.25">
      <c r="A8923" t="s">
        <v>378</v>
      </c>
      <c r="B8923">
        <v>98359</v>
      </c>
      <c r="C8923" t="str">
        <f t="shared" si="139"/>
        <v>98359</v>
      </c>
      <c r="D8923" t="s">
        <v>364</v>
      </c>
      <c r="E8923" t="s">
        <v>5363</v>
      </c>
      <c r="F8923" t="s">
        <v>5364</v>
      </c>
      <c r="G8923" s="144">
        <v>16.509832518299998</v>
      </c>
      <c r="H8923" t="str">
        <f>IF(VLOOKUP(A8923,$J$4:$K$19,2)="Y",IF(G8923&lt;='State Zip Codes'!$P$4,'State Zip Codes'!$P$3,IF(G8923&lt;='State Zip Codes'!$Q$4,'State Zip Codes'!$Q$3,IF(G8923&lt;='State Zip Codes'!$R$4,'State Zip Codes'!$R$3,IF(G8923&lt;='State Zip Codes'!$S$4,'State Zip Codes'!$S$3,IF(G8923&lt;='State Zip Codes'!$T$4,'State Zip Codes'!$T$3,"OUT OF TERRITORY"))))),$U$3)</f>
        <v>Zone 0</v>
      </c>
    </row>
    <row r="8924" spans="1:8" x14ac:dyDescent="0.25">
      <c r="A8924" t="s">
        <v>378</v>
      </c>
      <c r="B8924">
        <v>98370</v>
      </c>
      <c r="C8924" t="str">
        <f t="shared" si="139"/>
        <v>98370</v>
      </c>
      <c r="D8924" t="s">
        <v>364</v>
      </c>
      <c r="E8924" t="s">
        <v>5363</v>
      </c>
      <c r="F8924" t="s">
        <v>5412</v>
      </c>
      <c r="G8924" s="144">
        <v>17.037998029800001</v>
      </c>
      <c r="H8924" t="str">
        <f>IF(VLOOKUP(A8924,$J$4:$K$19,2)="Y",IF(G8924&lt;='State Zip Codes'!$P$4,'State Zip Codes'!$P$3,IF(G8924&lt;='State Zip Codes'!$Q$4,'State Zip Codes'!$Q$3,IF(G8924&lt;='State Zip Codes'!$R$4,'State Zip Codes'!$R$3,IF(G8924&lt;='State Zip Codes'!$S$4,'State Zip Codes'!$S$3,IF(G8924&lt;='State Zip Codes'!$T$4,'State Zip Codes'!$T$3,"OUT OF TERRITORY"))))),$U$3)</f>
        <v>Zone 0</v>
      </c>
    </row>
    <row r="8925" spans="1:8" x14ac:dyDescent="0.25">
      <c r="A8925" t="s">
        <v>378</v>
      </c>
      <c r="B8925">
        <v>98027</v>
      </c>
      <c r="C8925" t="str">
        <f t="shared" si="139"/>
        <v>98027</v>
      </c>
      <c r="D8925" t="s">
        <v>364</v>
      </c>
      <c r="E8925" t="s">
        <v>4352</v>
      </c>
      <c r="F8925" t="s">
        <v>5382</v>
      </c>
      <c r="G8925" s="144">
        <v>17.472957862800001</v>
      </c>
      <c r="H8925" t="str">
        <f>IF(VLOOKUP(A8925,$J$4:$K$19,2)="Y",IF(G8925&lt;='State Zip Codes'!$P$4,'State Zip Codes'!$P$3,IF(G8925&lt;='State Zip Codes'!$Q$4,'State Zip Codes'!$Q$3,IF(G8925&lt;='State Zip Codes'!$R$4,'State Zip Codes'!$R$3,IF(G8925&lt;='State Zip Codes'!$S$4,'State Zip Codes'!$S$3,IF(G8925&lt;='State Zip Codes'!$T$4,'State Zip Codes'!$T$3,"OUT OF TERRITORY"))))),$U$3)</f>
        <v>Zone 0</v>
      </c>
    </row>
    <row r="8926" spans="1:8" x14ac:dyDescent="0.25">
      <c r="A8926" t="s">
        <v>378</v>
      </c>
      <c r="B8926">
        <v>98346</v>
      </c>
      <c r="C8926" t="str">
        <f t="shared" si="139"/>
        <v>98346</v>
      </c>
      <c r="D8926" t="s">
        <v>364</v>
      </c>
      <c r="E8926" t="s">
        <v>5363</v>
      </c>
      <c r="F8926" t="s">
        <v>1395</v>
      </c>
      <c r="G8926" s="144">
        <v>17.504026422300001</v>
      </c>
      <c r="H8926" t="str">
        <f>IF(VLOOKUP(A8926,$J$4:$K$19,2)="Y",IF(G8926&lt;='State Zip Codes'!$P$4,'State Zip Codes'!$P$3,IF(G8926&lt;='State Zip Codes'!$Q$4,'State Zip Codes'!$Q$3,IF(G8926&lt;='State Zip Codes'!$R$4,'State Zip Codes'!$R$3,IF(G8926&lt;='State Zip Codes'!$S$4,'State Zip Codes'!$S$3,IF(G8926&lt;='State Zip Codes'!$T$4,'State Zip Codes'!$T$3,"OUT OF TERRITORY"))))),$U$3)</f>
        <v>Zone 0</v>
      </c>
    </row>
    <row r="8927" spans="1:8" x14ac:dyDescent="0.25">
      <c r="A8927" t="s">
        <v>378</v>
      </c>
      <c r="B8927">
        <v>98367</v>
      </c>
      <c r="C8927" t="str">
        <f t="shared" si="139"/>
        <v>98367</v>
      </c>
      <c r="D8927" t="s">
        <v>364</v>
      </c>
      <c r="E8927" t="s">
        <v>5363</v>
      </c>
      <c r="F8927" t="s">
        <v>5372</v>
      </c>
      <c r="G8927" s="144">
        <v>17.628300660299999</v>
      </c>
      <c r="H8927" t="str">
        <f>IF(VLOOKUP(A8927,$J$4:$K$19,2)="Y",IF(G8927&lt;='State Zip Codes'!$P$4,'State Zip Codes'!$P$3,IF(G8927&lt;='State Zip Codes'!$Q$4,'State Zip Codes'!$Q$3,IF(G8927&lt;='State Zip Codes'!$R$4,'State Zip Codes'!$R$3,IF(G8927&lt;='State Zip Codes'!$S$4,'State Zip Codes'!$S$3,IF(G8927&lt;='State Zip Codes'!$T$4,'State Zip Codes'!$T$3,"OUT OF TERRITORY"))))),$U$3)</f>
        <v>Zone 0</v>
      </c>
    </row>
    <row r="8928" spans="1:8" x14ac:dyDescent="0.25">
      <c r="A8928" t="s">
        <v>378</v>
      </c>
      <c r="B8928">
        <v>98012</v>
      </c>
      <c r="C8928" t="str">
        <f t="shared" ref="C8928:C8991" si="140">TRIM(CLEAN(B8928))</f>
        <v>98012</v>
      </c>
      <c r="D8928" t="s">
        <v>364</v>
      </c>
      <c r="E8928" t="s">
        <v>5420</v>
      </c>
      <c r="F8928" t="s">
        <v>5415</v>
      </c>
      <c r="G8928" s="144">
        <v>17.7277200507</v>
      </c>
      <c r="H8928" t="str">
        <f>IF(VLOOKUP(A8928,$J$4:$K$19,2)="Y",IF(G8928&lt;='State Zip Codes'!$P$4,'State Zip Codes'!$P$3,IF(G8928&lt;='State Zip Codes'!$Q$4,'State Zip Codes'!$Q$3,IF(G8928&lt;='State Zip Codes'!$R$4,'State Zip Codes'!$R$3,IF(G8928&lt;='State Zip Codes'!$S$4,'State Zip Codes'!$S$3,IF(G8928&lt;='State Zip Codes'!$T$4,'State Zip Codes'!$T$3,"OUT OF TERRITORY"))))),$U$3)</f>
        <v>Zone 0</v>
      </c>
    </row>
    <row r="8929" spans="1:8" x14ac:dyDescent="0.25">
      <c r="A8929" t="s">
        <v>378</v>
      </c>
      <c r="B8929">
        <v>98030</v>
      </c>
      <c r="C8929" t="str">
        <f t="shared" si="140"/>
        <v>98030</v>
      </c>
      <c r="D8929" t="s">
        <v>364</v>
      </c>
      <c r="E8929" t="s">
        <v>4352</v>
      </c>
      <c r="F8929" t="s">
        <v>1847</v>
      </c>
      <c r="G8929" s="144">
        <v>17.7836434578</v>
      </c>
      <c r="H8929" t="str">
        <f>IF(VLOOKUP(A8929,$J$4:$K$19,2)="Y",IF(G8929&lt;='State Zip Codes'!$P$4,'State Zip Codes'!$P$3,IF(G8929&lt;='State Zip Codes'!$Q$4,'State Zip Codes'!$Q$3,IF(G8929&lt;='State Zip Codes'!$R$4,'State Zip Codes'!$R$3,IF(G8929&lt;='State Zip Codes'!$S$4,'State Zip Codes'!$S$3,IF(G8929&lt;='State Zip Codes'!$T$4,'State Zip Codes'!$T$3,"OUT OF TERRITORY"))))),$U$3)</f>
        <v>Zone 0</v>
      </c>
    </row>
    <row r="8930" spans="1:8" x14ac:dyDescent="0.25">
      <c r="A8930" t="s">
        <v>378</v>
      </c>
      <c r="B8930">
        <v>98087</v>
      </c>
      <c r="C8930" t="str">
        <f t="shared" si="140"/>
        <v>98087</v>
      </c>
      <c r="D8930" t="s">
        <v>364</v>
      </c>
      <c r="E8930" t="s">
        <v>5420</v>
      </c>
      <c r="F8930" t="s">
        <v>5424</v>
      </c>
      <c r="G8930" s="144">
        <v>18.479579190599999</v>
      </c>
      <c r="H8930" t="str">
        <f>IF(VLOOKUP(A8930,$J$4:$K$19,2)="Y",IF(G8930&lt;='State Zip Codes'!$P$4,'State Zip Codes'!$P$3,IF(G8930&lt;='State Zip Codes'!$Q$4,'State Zip Codes'!$Q$3,IF(G8930&lt;='State Zip Codes'!$R$4,'State Zip Codes'!$R$3,IF(G8930&lt;='State Zip Codes'!$S$4,'State Zip Codes'!$S$3,IF(G8930&lt;='State Zip Codes'!$T$4,'State Zip Codes'!$T$3,"OUT OF TERRITORY"))))),$U$3)</f>
        <v>Zone 0</v>
      </c>
    </row>
    <row r="8931" spans="1:8" x14ac:dyDescent="0.25">
      <c r="A8931" t="s">
        <v>378</v>
      </c>
      <c r="B8931">
        <v>98383</v>
      </c>
      <c r="C8931" t="str">
        <f t="shared" si="140"/>
        <v>98383</v>
      </c>
      <c r="D8931" t="s">
        <v>364</v>
      </c>
      <c r="E8931" t="s">
        <v>5363</v>
      </c>
      <c r="F8931" t="s">
        <v>5400</v>
      </c>
      <c r="G8931" s="144">
        <v>18.653563123799998</v>
      </c>
      <c r="H8931" t="str">
        <f>IF(VLOOKUP(A8931,$J$4:$K$19,2)="Y",IF(G8931&lt;='State Zip Codes'!$P$4,'State Zip Codes'!$P$3,IF(G8931&lt;='State Zip Codes'!$Q$4,'State Zip Codes'!$Q$3,IF(G8931&lt;='State Zip Codes'!$R$4,'State Zip Codes'!$R$3,IF(G8931&lt;='State Zip Codes'!$S$4,'State Zip Codes'!$S$3,IF(G8931&lt;='State Zip Codes'!$T$4,'State Zip Codes'!$T$3,"OUT OF TERRITORY"))))),$U$3)</f>
        <v>Zone 0</v>
      </c>
    </row>
    <row r="8932" spans="1:8" x14ac:dyDescent="0.25">
      <c r="A8932" t="s">
        <v>378</v>
      </c>
      <c r="B8932">
        <v>98042</v>
      </c>
      <c r="C8932" t="str">
        <f t="shared" si="140"/>
        <v>98042</v>
      </c>
      <c r="D8932" t="s">
        <v>364</v>
      </c>
      <c r="E8932" t="s">
        <v>4352</v>
      </c>
      <c r="F8932" t="s">
        <v>1847</v>
      </c>
      <c r="G8932" s="144">
        <v>19.666398163499998</v>
      </c>
      <c r="H8932" t="str">
        <f>IF(VLOOKUP(A8932,$J$4:$K$19,2)="Y",IF(G8932&lt;='State Zip Codes'!$P$4,'State Zip Codes'!$P$3,IF(G8932&lt;='State Zip Codes'!$Q$4,'State Zip Codes'!$Q$3,IF(G8932&lt;='State Zip Codes'!$R$4,'State Zip Codes'!$R$3,IF(G8932&lt;='State Zip Codes'!$S$4,'State Zip Codes'!$S$3,IF(G8932&lt;='State Zip Codes'!$T$4,'State Zip Codes'!$T$3,"OUT OF TERRITORY"))))),$U$3)</f>
        <v>Zone 0</v>
      </c>
    </row>
    <row r="8933" spans="1:8" x14ac:dyDescent="0.25">
      <c r="A8933" t="s">
        <v>378</v>
      </c>
      <c r="B8933">
        <v>98315</v>
      </c>
      <c r="C8933" t="str">
        <f t="shared" si="140"/>
        <v>98315</v>
      </c>
      <c r="D8933" t="s">
        <v>364</v>
      </c>
      <c r="E8933" t="s">
        <v>5363</v>
      </c>
      <c r="F8933" t="s">
        <v>5400</v>
      </c>
      <c r="G8933" s="144">
        <v>19.933587775199999</v>
      </c>
      <c r="H8933" t="str">
        <f>IF(VLOOKUP(A8933,$J$4:$K$19,2)="Y",IF(G8933&lt;='State Zip Codes'!$P$4,'State Zip Codes'!$P$3,IF(G8933&lt;='State Zip Codes'!$Q$4,'State Zip Codes'!$Q$3,IF(G8933&lt;='State Zip Codes'!$R$4,'State Zip Codes'!$R$3,IF(G8933&lt;='State Zip Codes'!$S$4,'State Zip Codes'!$S$3,IF(G8933&lt;='State Zip Codes'!$T$4,'State Zip Codes'!$T$3,"OUT OF TERRITORY"))))),$U$3)</f>
        <v>Zone 0</v>
      </c>
    </row>
    <row r="8934" spans="1:8" x14ac:dyDescent="0.25">
      <c r="A8934" t="s">
        <v>378</v>
      </c>
      <c r="B8934">
        <v>98312</v>
      </c>
      <c r="C8934" t="str">
        <f t="shared" si="140"/>
        <v>98312</v>
      </c>
      <c r="D8934" t="s">
        <v>364</v>
      </c>
      <c r="E8934" t="s">
        <v>5363</v>
      </c>
      <c r="F8934" t="s">
        <v>5384</v>
      </c>
      <c r="G8934" s="144">
        <v>20.0143660299</v>
      </c>
      <c r="H8934" t="str">
        <f>IF(VLOOKUP(A8934,$J$4:$K$19,2)="Y",IF(G8934&lt;='State Zip Codes'!$P$4,'State Zip Codes'!$P$3,IF(G8934&lt;='State Zip Codes'!$Q$4,'State Zip Codes'!$Q$3,IF(G8934&lt;='State Zip Codes'!$R$4,'State Zip Codes'!$R$3,IF(G8934&lt;='State Zip Codes'!$S$4,'State Zip Codes'!$S$3,IF(G8934&lt;='State Zip Codes'!$T$4,'State Zip Codes'!$T$3,"OUT OF TERRITORY"))))),$U$3)</f>
        <v>Zone 0</v>
      </c>
    </row>
    <row r="8935" spans="1:8" x14ac:dyDescent="0.25">
      <c r="A8935" t="s">
        <v>378</v>
      </c>
      <c r="B8935">
        <v>98296</v>
      </c>
      <c r="C8935" t="str">
        <f t="shared" si="140"/>
        <v>98296</v>
      </c>
      <c r="D8935" t="s">
        <v>364</v>
      </c>
      <c r="E8935" t="s">
        <v>5420</v>
      </c>
      <c r="F8935" t="s">
        <v>5420</v>
      </c>
      <c r="G8935" s="144">
        <v>20.238059658299999</v>
      </c>
      <c r="H8935" t="str">
        <f>IF(VLOOKUP(A8935,$J$4:$K$19,2)="Y",IF(G8935&lt;='State Zip Codes'!$P$4,'State Zip Codes'!$P$3,IF(G8935&lt;='State Zip Codes'!$Q$4,'State Zip Codes'!$Q$3,IF(G8935&lt;='State Zip Codes'!$R$4,'State Zip Codes'!$R$3,IF(G8935&lt;='State Zip Codes'!$S$4,'State Zip Codes'!$S$3,IF(G8935&lt;='State Zip Codes'!$T$4,'State Zip Codes'!$T$3,"OUT OF TERRITORY"))))),$U$3)</f>
        <v>Zone 0</v>
      </c>
    </row>
    <row r="8936" spans="1:8" x14ac:dyDescent="0.25">
      <c r="A8936" t="s">
        <v>378</v>
      </c>
      <c r="B8936">
        <v>98014</v>
      </c>
      <c r="C8936" t="str">
        <f t="shared" si="140"/>
        <v>98014</v>
      </c>
      <c r="D8936" t="s">
        <v>364</v>
      </c>
      <c r="E8936" t="s">
        <v>4352</v>
      </c>
      <c r="F8936" t="s">
        <v>5406</v>
      </c>
      <c r="G8936" s="144">
        <v>20.412043591499998</v>
      </c>
      <c r="H8936" t="str">
        <f>IF(VLOOKUP(A8936,$J$4:$K$19,2)="Y",IF(G8936&lt;='State Zip Codes'!$P$4,'State Zip Codes'!$P$3,IF(G8936&lt;='State Zip Codes'!$Q$4,'State Zip Codes'!$Q$3,IF(G8936&lt;='State Zip Codes'!$R$4,'State Zip Codes'!$R$3,IF(G8936&lt;='State Zip Codes'!$S$4,'State Zip Codes'!$S$3,IF(G8936&lt;='State Zip Codes'!$T$4,'State Zip Codes'!$T$3,"OUT OF TERRITORY"))))),$U$3)</f>
        <v>Zone 0</v>
      </c>
    </row>
    <row r="8937" spans="1:8" x14ac:dyDescent="0.25">
      <c r="A8937" t="s">
        <v>378</v>
      </c>
      <c r="B8937">
        <v>98003</v>
      </c>
      <c r="C8937" t="str">
        <f t="shared" si="140"/>
        <v>98003</v>
      </c>
      <c r="D8937" t="s">
        <v>364</v>
      </c>
      <c r="E8937" t="s">
        <v>4352</v>
      </c>
      <c r="F8937" t="s">
        <v>5345</v>
      </c>
      <c r="G8937" s="144">
        <v>20.474180710500001</v>
      </c>
      <c r="H8937" t="str">
        <f>IF(VLOOKUP(A8937,$J$4:$K$19,2)="Y",IF(G8937&lt;='State Zip Codes'!$P$4,'State Zip Codes'!$P$3,IF(G8937&lt;='State Zip Codes'!$Q$4,'State Zip Codes'!$Q$3,IF(G8937&lt;='State Zip Codes'!$R$4,'State Zip Codes'!$R$3,IF(G8937&lt;='State Zip Codes'!$S$4,'State Zip Codes'!$S$3,IF(G8937&lt;='State Zip Codes'!$T$4,'State Zip Codes'!$T$3,"OUT OF TERRITORY"))))),$U$3)</f>
        <v>Zone 0</v>
      </c>
    </row>
    <row r="8938" spans="1:8" x14ac:dyDescent="0.25">
      <c r="A8938" t="s">
        <v>378</v>
      </c>
      <c r="B8938">
        <v>98038</v>
      </c>
      <c r="C8938" t="str">
        <f t="shared" si="140"/>
        <v>98038</v>
      </c>
      <c r="D8938" t="s">
        <v>364</v>
      </c>
      <c r="E8938" t="s">
        <v>4352</v>
      </c>
      <c r="F8938" t="s">
        <v>5370</v>
      </c>
      <c r="G8938" s="144">
        <v>20.492821846199998</v>
      </c>
      <c r="H8938" t="str">
        <f>IF(VLOOKUP(A8938,$J$4:$K$19,2)="Y",IF(G8938&lt;='State Zip Codes'!$P$4,'State Zip Codes'!$P$3,IF(G8938&lt;='State Zip Codes'!$Q$4,'State Zip Codes'!$Q$3,IF(G8938&lt;='State Zip Codes'!$R$4,'State Zip Codes'!$R$3,IF(G8938&lt;='State Zip Codes'!$S$4,'State Zip Codes'!$S$3,IF(G8938&lt;='State Zip Codes'!$T$4,'State Zip Codes'!$T$3,"OUT OF TERRITORY"))))),$U$3)</f>
        <v>Zone 0</v>
      </c>
    </row>
    <row r="8939" spans="1:8" x14ac:dyDescent="0.25">
      <c r="A8939" t="s">
        <v>378</v>
      </c>
      <c r="B8939">
        <v>98204</v>
      </c>
      <c r="C8939" t="str">
        <f t="shared" si="140"/>
        <v>98204</v>
      </c>
      <c r="D8939" t="s">
        <v>364</v>
      </c>
      <c r="E8939" t="s">
        <v>5420</v>
      </c>
      <c r="F8939" t="s">
        <v>5435</v>
      </c>
      <c r="G8939" s="144">
        <v>20.598454948499999</v>
      </c>
      <c r="H8939" t="str">
        <f>IF(VLOOKUP(A8939,$J$4:$K$19,2)="Y",IF(G8939&lt;='State Zip Codes'!$P$4,'State Zip Codes'!$P$3,IF(G8939&lt;='State Zip Codes'!$Q$4,'State Zip Codes'!$Q$3,IF(G8939&lt;='State Zip Codes'!$R$4,'State Zip Codes'!$R$3,IF(G8939&lt;='State Zip Codes'!$S$4,'State Zip Codes'!$S$3,IF(G8939&lt;='State Zip Codes'!$T$4,'State Zip Codes'!$T$3,"OUT OF TERRITORY"))))),$U$3)</f>
        <v>Zone 0</v>
      </c>
    </row>
    <row r="8940" spans="1:8" x14ac:dyDescent="0.25">
      <c r="A8940" t="s">
        <v>378</v>
      </c>
      <c r="B8940">
        <v>98001</v>
      </c>
      <c r="C8940" t="str">
        <f t="shared" si="140"/>
        <v>98001</v>
      </c>
      <c r="D8940" t="s">
        <v>364</v>
      </c>
      <c r="E8940" t="s">
        <v>4352</v>
      </c>
      <c r="F8940" t="s">
        <v>2144</v>
      </c>
      <c r="G8940" s="144">
        <v>20.691660626999997</v>
      </c>
      <c r="H8940" t="str">
        <f>IF(VLOOKUP(A8940,$J$4:$K$19,2)="Y",IF(G8940&lt;='State Zip Codes'!$P$4,'State Zip Codes'!$P$3,IF(G8940&lt;='State Zip Codes'!$Q$4,'State Zip Codes'!$Q$3,IF(G8940&lt;='State Zip Codes'!$R$4,'State Zip Codes'!$R$3,IF(G8940&lt;='State Zip Codes'!$S$4,'State Zip Codes'!$S$3,IF(G8940&lt;='State Zip Codes'!$T$4,'State Zip Codes'!$T$3,"OUT OF TERRITORY"))))),$U$3)</f>
        <v>Zone 0</v>
      </c>
    </row>
    <row r="8941" spans="1:8" x14ac:dyDescent="0.25">
      <c r="A8941" t="s">
        <v>378</v>
      </c>
      <c r="B8941">
        <v>98023</v>
      </c>
      <c r="C8941" t="str">
        <f t="shared" si="140"/>
        <v>98023</v>
      </c>
      <c r="D8941" t="s">
        <v>364</v>
      </c>
      <c r="E8941" t="s">
        <v>4352</v>
      </c>
      <c r="F8941" t="s">
        <v>5345</v>
      </c>
      <c r="G8941" s="144">
        <v>20.8345760007</v>
      </c>
      <c r="H8941" t="str">
        <f>IF(VLOOKUP(A8941,$J$4:$K$19,2)="Y",IF(G8941&lt;='State Zip Codes'!$P$4,'State Zip Codes'!$P$3,IF(G8941&lt;='State Zip Codes'!$Q$4,'State Zip Codes'!$Q$3,IF(G8941&lt;='State Zip Codes'!$R$4,'State Zip Codes'!$R$3,IF(G8941&lt;='State Zip Codes'!$S$4,'State Zip Codes'!$S$3,IF(G8941&lt;='State Zip Codes'!$T$4,'State Zip Codes'!$T$3,"OUT OF TERRITORY"))))),$U$3)</f>
        <v>Zone 0</v>
      </c>
    </row>
    <row r="8942" spans="1:8" x14ac:dyDescent="0.25">
      <c r="A8942" t="s">
        <v>378</v>
      </c>
      <c r="B8942">
        <v>98332</v>
      </c>
      <c r="C8942" t="str">
        <f t="shared" si="140"/>
        <v>98332</v>
      </c>
      <c r="D8942" t="s">
        <v>364</v>
      </c>
      <c r="E8942" t="s">
        <v>490</v>
      </c>
      <c r="F8942" t="s">
        <v>5339</v>
      </c>
      <c r="G8942" s="144">
        <v>20.9215679673</v>
      </c>
      <c r="H8942" t="str">
        <f>IF(VLOOKUP(A8942,$J$4:$K$19,2)="Y",IF(G8942&lt;='State Zip Codes'!$P$4,'State Zip Codes'!$P$3,IF(G8942&lt;='State Zip Codes'!$Q$4,'State Zip Codes'!$Q$3,IF(G8942&lt;='State Zip Codes'!$R$4,'State Zip Codes'!$R$3,IF(G8942&lt;='State Zip Codes'!$S$4,'State Zip Codes'!$S$3,IF(G8942&lt;='State Zip Codes'!$T$4,'State Zip Codes'!$T$3,"OUT OF TERRITORY"))))),$U$3)</f>
        <v>Zone 0</v>
      </c>
    </row>
    <row r="8943" spans="1:8" x14ac:dyDescent="0.25">
      <c r="A8943" t="s">
        <v>378</v>
      </c>
      <c r="B8943">
        <v>98002</v>
      </c>
      <c r="C8943" t="str">
        <f t="shared" si="140"/>
        <v>98002</v>
      </c>
      <c r="D8943" t="s">
        <v>364</v>
      </c>
      <c r="E8943" t="s">
        <v>4352</v>
      </c>
      <c r="F8943" t="s">
        <v>2144</v>
      </c>
      <c r="G8943" s="144">
        <v>21.070697052899998</v>
      </c>
      <c r="H8943" t="str">
        <f>IF(VLOOKUP(A8943,$J$4:$K$19,2)="Y",IF(G8943&lt;='State Zip Codes'!$P$4,'State Zip Codes'!$P$3,IF(G8943&lt;='State Zip Codes'!$Q$4,'State Zip Codes'!$Q$3,IF(G8943&lt;='State Zip Codes'!$R$4,'State Zip Codes'!$R$3,IF(G8943&lt;='State Zip Codes'!$S$4,'State Zip Codes'!$S$3,IF(G8943&lt;='State Zip Codes'!$T$4,'State Zip Codes'!$T$3,"OUT OF TERRITORY"))))),$U$3)</f>
        <v>Zone 0</v>
      </c>
    </row>
    <row r="8944" spans="1:8" x14ac:dyDescent="0.25">
      <c r="A8944" t="s">
        <v>378</v>
      </c>
      <c r="B8944">
        <v>98275</v>
      </c>
      <c r="C8944" t="str">
        <f t="shared" si="140"/>
        <v>98275</v>
      </c>
      <c r="D8944" t="s">
        <v>364</v>
      </c>
      <c r="E8944" t="s">
        <v>5420</v>
      </c>
      <c r="F8944" t="s">
        <v>5437</v>
      </c>
      <c r="G8944" s="144">
        <v>21.406237495500001</v>
      </c>
      <c r="H8944" t="str">
        <f>IF(VLOOKUP(A8944,$J$4:$K$19,2)="Y",IF(G8944&lt;='State Zip Codes'!$P$4,'State Zip Codes'!$P$3,IF(G8944&lt;='State Zip Codes'!$Q$4,'State Zip Codes'!$Q$3,IF(G8944&lt;='State Zip Codes'!$R$4,'State Zip Codes'!$R$3,IF(G8944&lt;='State Zip Codes'!$S$4,'State Zip Codes'!$S$3,IF(G8944&lt;='State Zip Codes'!$T$4,'State Zip Codes'!$T$3,"OUT OF TERRITORY"))))),$U$3)</f>
        <v>Zone 0</v>
      </c>
    </row>
    <row r="8945" spans="1:8" x14ac:dyDescent="0.25">
      <c r="A8945" t="s">
        <v>378</v>
      </c>
      <c r="B8945">
        <v>98208</v>
      </c>
      <c r="C8945" t="str">
        <f t="shared" si="140"/>
        <v>98208</v>
      </c>
      <c r="D8945" t="s">
        <v>364</v>
      </c>
      <c r="E8945" t="s">
        <v>5420</v>
      </c>
      <c r="F8945" t="s">
        <v>5435</v>
      </c>
      <c r="G8945" s="144">
        <v>21.462160902599997</v>
      </c>
      <c r="H8945" t="str">
        <f>IF(VLOOKUP(A8945,$J$4:$K$19,2)="Y",IF(G8945&lt;='State Zip Codes'!$P$4,'State Zip Codes'!$P$3,IF(G8945&lt;='State Zip Codes'!$Q$4,'State Zip Codes'!$Q$3,IF(G8945&lt;='State Zip Codes'!$R$4,'State Zip Codes'!$R$3,IF(G8945&lt;='State Zip Codes'!$S$4,'State Zip Codes'!$S$3,IF(G8945&lt;='State Zip Codes'!$T$4,'State Zip Codes'!$T$3,"OUT OF TERRITORY"))))),$U$3)</f>
        <v>Zone 0</v>
      </c>
    </row>
    <row r="8946" spans="1:8" x14ac:dyDescent="0.25">
      <c r="A8946" t="s">
        <v>378</v>
      </c>
      <c r="B8946">
        <v>98422</v>
      </c>
      <c r="C8946" t="str">
        <f t="shared" si="140"/>
        <v>98422</v>
      </c>
      <c r="D8946" t="s">
        <v>364</v>
      </c>
      <c r="E8946" t="s">
        <v>490</v>
      </c>
      <c r="F8946" t="s">
        <v>5304</v>
      </c>
      <c r="G8946" s="144">
        <v>21.897120735600001</v>
      </c>
      <c r="H8946" t="str">
        <f>IF(VLOOKUP(A8946,$J$4:$K$19,2)="Y",IF(G8946&lt;='State Zip Codes'!$P$4,'State Zip Codes'!$P$3,IF(G8946&lt;='State Zip Codes'!$Q$4,'State Zip Codes'!$Q$3,IF(G8946&lt;='State Zip Codes'!$R$4,'State Zip Codes'!$R$3,IF(G8946&lt;='State Zip Codes'!$S$4,'State Zip Codes'!$S$3,IF(G8946&lt;='State Zip Codes'!$T$4,'State Zip Codes'!$T$3,"OUT OF TERRITORY"))))),$U$3)</f>
        <v>Zone 0</v>
      </c>
    </row>
    <row r="8947" spans="1:8" x14ac:dyDescent="0.25">
      <c r="A8947" t="s">
        <v>378</v>
      </c>
      <c r="B8947">
        <v>98407</v>
      </c>
      <c r="C8947" t="str">
        <f t="shared" si="140"/>
        <v>98407</v>
      </c>
      <c r="D8947" t="s">
        <v>364</v>
      </c>
      <c r="E8947" t="s">
        <v>490</v>
      </c>
      <c r="F8947" t="s">
        <v>5304</v>
      </c>
      <c r="G8947" s="144">
        <v>22.959665470499999</v>
      </c>
      <c r="H8947" t="str">
        <f>IF(VLOOKUP(A8947,$J$4:$K$19,2)="Y",IF(G8947&lt;='State Zip Codes'!$P$4,'State Zip Codes'!$P$3,IF(G8947&lt;='State Zip Codes'!$Q$4,'State Zip Codes'!$Q$3,IF(G8947&lt;='State Zip Codes'!$R$4,'State Zip Codes'!$R$3,IF(G8947&lt;='State Zip Codes'!$S$4,'State Zip Codes'!$S$3,IF(G8947&lt;='State Zip Codes'!$T$4,'State Zip Codes'!$T$3,"OUT OF TERRITORY"))))),$U$3)</f>
        <v>Zone 0</v>
      </c>
    </row>
    <row r="8948" spans="1:8" x14ac:dyDescent="0.25">
      <c r="A8948" t="s">
        <v>378</v>
      </c>
      <c r="B8948">
        <v>98203</v>
      </c>
      <c r="C8948" t="str">
        <f t="shared" si="140"/>
        <v>98203</v>
      </c>
      <c r="D8948" t="s">
        <v>364</v>
      </c>
      <c r="E8948" t="s">
        <v>5420</v>
      </c>
      <c r="F8948" t="s">
        <v>5435</v>
      </c>
      <c r="G8948" s="144">
        <v>23.978714222099999</v>
      </c>
      <c r="H8948" t="str">
        <f>IF(VLOOKUP(A8948,$J$4:$K$19,2)="Y",IF(G8948&lt;='State Zip Codes'!$P$4,'State Zip Codes'!$P$3,IF(G8948&lt;='State Zip Codes'!$Q$4,'State Zip Codes'!$Q$3,IF(G8948&lt;='State Zip Codes'!$R$4,'State Zip Codes'!$R$3,IF(G8948&lt;='State Zip Codes'!$S$4,'State Zip Codes'!$S$3,IF(G8948&lt;='State Zip Codes'!$T$4,'State Zip Codes'!$T$3,"OUT OF TERRITORY"))))),$U$3)</f>
        <v>Zone 0</v>
      </c>
    </row>
    <row r="8949" spans="1:8" x14ac:dyDescent="0.25">
      <c r="A8949" t="s">
        <v>378</v>
      </c>
      <c r="B8949">
        <v>98329</v>
      </c>
      <c r="C8949" t="str">
        <f t="shared" si="140"/>
        <v>98329</v>
      </c>
      <c r="D8949" t="s">
        <v>364</v>
      </c>
      <c r="E8949" t="s">
        <v>490</v>
      </c>
      <c r="F8949" t="s">
        <v>5339</v>
      </c>
      <c r="G8949" s="144">
        <v>24.003569069699999</v>
      </c>
      <c r="H8949" t="str">
        <f>IF(VLOOKUP(A8949,$J$4:$K$19,2)="Y",IF(G8949&lt;='State Zip Codes'!$P$4,'State Zip Codes'!$P$3,IF(G8949&lt;='State Zip Codes'!$Q$4,'State Zip Codes'!$Q$3,IF(G8949&lt;='State Zip Codes'!$R$4,'State Zip Codes'!$R$3,IF(G8949&lt;='State Zip Codes'!$S$4,'State Zip Codes'!$S$3,IF(G8949&lt;='State Zip Codes'!$T$4,'State Zip Codes'!$T$3,"OUT OF TERRITORY"))))),$U$3)</f>
        <v>Zone 0</v>
      </c>
    </row>
    <row r="8950" spans="1:8" x14ac:dyDescent="0.25">
      <c r="A8950" t="s">
        <v>378</v>
      </c>
      <c r="B8950">
        <v>98421</v>
      </c>
      <c r="C8950" t="str">
        <f t="shared" si="140"/>
        <v>98421</v>
      </c>
      <c r="D8950" t="s">
        <v>364</v>
      </c>
      <c r="E8950" t="s">
        <v>490</v>
      </c>
      <c r="F8950" t="s">
        <v>5304</v>
      </c>
      <c r="G8950" s="144">
        <v>24.003569069699999</v>
      </c>
      <c r="H8950" t="str">
        <f>IF(VLOOKUP(A8950,$J$4:$K$19,2)="Y",IF(G8950&lt;='State Zip Codes'!$P$4,'State Zip Codes'!$P$3,IF(G8950&lt;='State Zip Codes'!$Q$4,'State Zip Codes'!$Q$3,IF(G8950&lt;='State Zip Codes'!$R$4,'State Zip Codes'!$R$3,IF(G8950&lt;='State Zip Codes'!$S$4,'State Zip Codes'!$S$3,IF(G8950&lt;='State Zip Codes'!$T$4,'State Zip Codes'!$T$3,"OUT OF TERRITORY"))))),$U$3)</f>
        <v>Zone 0</v>
      </c>
    </row>
    <row r="8951" spans="1:8" x14ac:dyDescent="0.25">
      <c r="A8951" t="s">
        <v>378</v>
      </c>
      <c r="B8951">
        <v>98092</v>
      </c>
      <c r="C8951" t="str">
        <f t="shared" si="140"/>
        <v>98092</v>
      </c>
      <c r="D8951" t="s">
        <v>364</v>
      </c>
      <c r="E8951" t="s">
        <v>4352</v>
      </c>
      <c r="F8951" t="s">
        <v>2144</v>
      </c>
      <c r="G8951" s="144">
        <v>24.015996493499998</v>
      </c>
      <c r="H8951" t="str">
        <f>IF(VLOOKUP(A8951,$J$4:$K$19,2)="Y",IF(G8951&lt;='State Zip Codes'!$P$4,'State Zip Codes'!$P$3,IF(G8951&lt;='State Zip Codes'!$Q$4,'State Zip Codes'!$Q$3,IF(G8951&lt;='State Zip Codes'!$R$4,'State Zip Codes'!$R$3,IF(G8951&lt;='State Zip Codes'!$S$4,'State Zip Codes'!$S$3,IF(G8951&lt;='State Zip Codes'!$T$4,'State Zip Codes'!$T$3,"OUT OF TERRITORY"))))),$U$3)</f>
        <v>Zone 0</v>
      </c>
    </row>
    <row r="8952" spans="1:8" x14ac:dyDescent="0.25">
      <c r="A8952" t="s">
        <v>378</v>
      </c>
      <c r="B8952">
        <v>98340</v>
      </c>
      <c r="C8952" t="str">
        <f t="shared" si="140"/>
        <v>98340</v>
      </c>
      <c r="D8952" t="s">
        <v>364</v>
      </c>
      <c r="E8952" t="s">
        <v>5363</v>
      </c>
      <c r="F8952" t="s">
        <v>5434</v>
      </c>
      <c r="G8952" s="144">
        <v>24.059492476799999</v>
      </c>
      <c r="H8952" t="str">
        <f>IF(VLOOKUP(A8952,$J$4:$K$19,2)="Y",IF(G8952&lt;='State Zip Codes'!$P$4,'State Zip Codes'!$P$3,IF(G8952&lt;='State Zip Codes'!$Q$4,'State Zip Codes'!$Q$3,IF(G8952&lt;='State Zip Codes'!$R$4,'State Zip Codes'!$R$3,IF(G8952&lt;='State Zip Codes'!$S$4,'State Zip Codes'!$S$3,IF(G8952&lt;='State Zip Codes'!$T$4,'State Zip Codes'!$T$3,"OUT OF TERRITORY"))))),$U$3)</f>
        <v>Zone 0</v>
      </c>
    </row>
    <row r="8953" spans="1:8" x14ac:dyDescent="0.25">
      <c r="A8953" t="s">
        <v>378</v>
      </c>
      <c r="B8953">
        <v>98403</v>
      </c>
      <c r="C8953" t="str">
        <f t="shared" si="140"/>
        <v>98403</v>
      </c>
      <c r="D8953" t="s">
        <v>364</v>
      </c>
      <c r="E8953" t="s">
        <v>490</v>
      </c>
      <c r="F8953" t="s">
        <v>5304</v>
      </c>
      <c r="G8953" s="144">
        <v>24.109202171999996</v>
      </c>
      <c r="H8953" t="str">
        <f>IF(VLOOKUP(A8953,$J$4:$K$19,2)="Y",IF(G8953&lt;='State Zip Codes'!$P$4,'State Zip Codes'!$P$3,IF(G8953&lt;='State Zip Codes'!$Q$4,'State Zip Codes'!$Q$3,IF(G8953&lt;='State Zip Codes'!$R$4,'State Zip Codes'!$R$3,IF(G8953&lt;='State Zip Codes'!$S$4,'State Zip Codes'!$S$3,IF(G8953&lt;='State Zip Codes'!$T$4,'State Zip Codes'!$T$3,"OUT OF TERRITORY"))))),$U$3)</f>
        <v>Zone 0</v>
      </c>
    </row>
    <row r="8954" spans="1:8" x14ac:dyDescent="0.25">
      <c r="A8954" t="s">
        <v>378</v>
      </c>
      <c r="B8954">
        <v>98047</v>
      </c>
      <c r="C8954" t="str">
        <f t="shared" si="140"/>
        <v>98047</v>
      </c>
      <c r="D8954" t="s">
        <v>364</v>
      </c>
      <c r="E8954" t="s">
        <v>4352</v>
      </c>
      <c r="F8954" t="s">
        <v>5253</v>
      </c>
      <c r="G8954" s="144">
        <v>24.177553002899998</v>
      </c>
      <c r="H8954" t="str">
        <f>IF(VLOOKUP(A8954,$J$4:$K$19,2)="Y",IF(G8954&lt;='State Zip Codes'!$P$4,'State Zip Codes'!$P$3,IF(G8954&lt;='State Zip Codes'!$Q$4,'State Zip Codes'!$Q$3,IF(G8954&lt;='State Zip Codes'!$R$4,'State Zip Codes'!$R$3,IF(G8954&lt;='State Zip Codes'!$S$4,'State Zip Codes'!$S$3,IF(G8954&lt;='State Zip Codes'!$T$4,'State Zip Codes'!$T$3,"OUT OF TERRITORY"))))),$U$3)</f>
        <v>Zone 0</v>
      </c>
    </row>
    <row r="8955" spans="1:8" x14ac:dyDescent="0.25">
      <c r="A8955" t="s">
        <v>378</v>
      </c>
      <c r="B8955">
        <v>98402</v>
      </c>
      <c r="C8955" t="str">
        <f t="shared" si="140"/>
        <v>98402</v>
      </c>
      <c r="D8955" t="s">
        <v>364</v>
      </c>
      <c r="E8955" t="s">
        <v>490</v>
      </c>
      <c r="F8955" t="s">
        <v>5304</v>
      </c>
      <c r="G8955" s="144">
        <v>24.4074603432</v>
      </c>
      <c r="H8955" t="str">
        <f>IF(VLOOKUP(A8955,$J$4:$K$19,2)="Y",IF(G8955&lt;='State Zip Codes'!$P$4,'State Zip Codes'!$P$3,IF(G8955&lt;='State Zip Codes'!$Q$4,'State Zip Codes'!$Q$3,IF(G8955&lt;='State Zip Codes'!$R$4,'State Zip Codes'!$R$3,IF(G8955&lt;='State Zip Codes'!$S$4,'State Zip Codes'!$S$3,IF(G8955&lt;='State Zip Codes'!$T$4,'State Zip Codes'!$T$3,"OUT OF TERRITORY"))))),$U$3)</f>
        <v>Zone 0</v>
      </c>
    </row>
    <row r="8956" spans="1:8" x14ac:dyDescent="0.25">
      <c r="A8956" t="s">
        <v>378</v>
      </c>
      <c r="B8956">
        <v>98354</v>
      </c>
      <c r="C8956" t="str">
        <f t="shared" si="140"/>
        <v>98354</v>
      </c>
      <c r="D8956" t="s">
        <v>364</v>
      </c>
      <c r="E8956" t="s">
        <v>490</v>
      </c>
      <c r="F8956" t="s">
        <v>1171</v>
      </c>
      <c r="G8956" s="144">
        <v>24.463383750299997</v>
      </c>
      <c r="H8956" t="str">
        <f>IF(VLOOKUP(A8956,$J$4:$K$19,2)="Y",IF(G8956&lt;='State Zip Codes'!$P$4,'State Zip Codes'!$P$3,IF(G8956&lt;='State Zip Codes'!$Q$4,'State Zip Codes'!$Q$3,IF(G8956&lt;='State Zip Codes'!$R$4,'State Zip Codes'!$R$3,IF(G8956&lt;='State Zip Codes'!$S$4,'State Zip Codes'!$S$3,IF(G8956&lt;='State Zip Codes'!$T$4,'State Zip Codes'!$T$3,"OUT OF TERRITORY"))))),$U$3)</f>
        <v>Zone 0</v>
      </c>
    </row>
    <row r="8957" spans="1:8" x14ac:dyDescent="0.25">
      <c r="A8957" t="s">
        <v>378</v>
      </c>
      <c r="B8957">
        <v>98416</v>
      </c>
      <c r="C8957" t="str">
        <f t="shared" si="140"/>
        <v>98416</v>
      </c>
      <c r="D8957" t="s">
        <v>364</v>
      </c>
      <c r="E8957" t="s">
        <v>490</v>
      </c>
      <c r="F8957" t="s">
        <v>5304</v>
      </c>
      <c r="G8957" s="144">
        <v>24.612512835899999</v>
      </c>
      <c r="H8957" t="str">
        <f>IF(VLOOKUP(A8957,$J$4:$K$19,2)="Y",IF(G8957&lt;='State Zip Codes'!$P$4,'State Zip Codes'!$P$3,IF(G8957&lt;='State Zip Codes'!$Q$4,'State Zip Codes'!$Q$3,IF(G8957&lt;='State Zip Codes'!$R$4,'State Zip Codes'!$R$3,IF(G8957&lt;='State Zip Codes'!$S$4,'State Zip Codes'!$S$3,IF(G8957&lt;='State Zip Codes'!$T$4,'State Zip Codes'!$T$3,"OUT OF TERRITORY"))))),$U$3)</f>
        <v>Zone 0</v>
      </c>
    </row>
    <row r="8958" spans="1:8" x14ac:dyDescent="0.25">
      <c r="A8958" t="s">
        <v>378</v>
      </c>
      <c r="B8958">
        <v>98236</v>
      </c>
      <c r="C8958" t="str">
        <f t="shared" si="140"/>
        <v>98236</v>
      </c>
      <c r="D8958" t="s">
        <v>364</v>
      </c>
      <c r="E8958" t="s">
        <v>3152</v>
      </c>
      <c r="F8958" t="s">
        <v>1925</v>
      </c>
      <c r="G8958" s="144">
        <v>24.680863666799997</v>
      </c>
      <c r="H8958" t="str">
        <f>IF(VLOOKUP(A8958,$J$4:$K$19,2)="Y",IF(G8958&lt;='State Zip Codes'!$P$4,'State Zip Codes'!$P$3,IF(G8958&lt;='State Zip Codes'!$Q$4,'State Zip Codes'!$Q$3,IF(G8958&lt;='State Zip Codes'!$R$4,'State Zip Codes'!$R$3,IF(G8958&lt;='State Zip Codes'!$S$4,'State Zip Codes'!$S$3,IF(G8958&lt;='State Zip Codes'!$T$4,'State Zip Codes'!$T$3,"OUT OF TERRITORY"))))),$U$3)</f>
        <v>Zone 0</v>
      </c>
    </row>
    <row r="8959" spans="1:8" x14ac:dyDescent="0.25">
      <c r="A8959" t="s">
        <v>378</v>
      </c>
      <c r="B8959">
        <v>98413</v>
      </c>
      <c r="C8959" t="str">
        <f t="shared" si="140"/>
        <v>98413</v>
      </c>
      <c r="D8959" t="s">
        <v>364</v>
      </c>
      <c r="E8959" t="s">
        <v>490</v>
      </c>
      <c r="F8959" t="s">
        <v>5304</v>
      </c>
      <c r="G8959" s="144">
        <v>24.749214497699999</v>
      </c>
      <c r="H8959" t="str">
        <f>IF(VLOOKUP(A8959,$J$4:$K$19,2)="Y",IF(G8959&lt;='State Zip Codes'!$P$4,'State Zip Codes'!$P$3,IF(G8959&lt;='State Zip Codes'!$Q$4,'State Zip Codes'!$Q$3,IF(G8959&lt;='State Zip Codes'!$R$4,'State Zip Codes'!$R$3,IF(G8959&lt;='State Zip Codes'!$S$4,'State Zip Codes'!$S$3,IF(G8959&lt;='State Zip Codes'!$T$4,'State Zip Codes'!$T$3,"OUT OF TERRITORY"))))),$U$3)</f>
        <v>Zone 0</v>
      </c>
    </row>
    <row r="8960" spans="1:8" x14ac:dyDescent="0.25">
      <c r="A8960" t="s">
        <v>378</v>
      </c>
      <c r="B8960">
        <v>98431</v>
      </c>
      <c r="C8960" t="str">
        <f t="shared" si="140"/>
        <v>98431</v>
      </c>
      <c r="D8960" t="s">
        <v>364</v>
      </c>
      <c r="E8960" t="s">
        <v>490</v>
      </c>
      <c r="F8960" t="s">
        <v>5304</v>
      </c>
      <c r="G8960" s="144">
        <v>24.780283057199998</v>
      </c>
      <c r="H8960" t="str">
        <f>IF(VLOOKUP(A8960,$J$4:$K$19,2)="Y",IF(G8960&lt;='State Zip Codes'!$P$4,'State Zip Codes'!$P$3,IF(G8960&lt;='State Zip Codes'!$Q$4,'State Zip Codes'!$Q$3,IF(G8960&lt;='State Zip Codes'!$R$4,'State Zip Codes'!$R$3,IF(G8960&lt;='State Zip Codes'!$S$4,'State Zip Codes'!$S$3,IF(G8960&lt;='State Zip Codes'!$T$4,'State Zip Codes'!$T$3,"OUT OF TERRITORY"))))),$U$3)</f>
        <v>Zone 0</v>
      </c>
    </row>
    <row r="8961" spans="1:8" x14ac:dyDescent="0.25">
      <c r="A8961" t="s">
        <v>378</v>
      </c>
      <c r="B8961">
        <v>98471</v>
      </c>
      <c r="C8961" t="str">
        <f t="shared" si="140"/>
        <v>98471</v>
      </c>
      <c r="D8961" t="s">
        <v>364</v>
      </c>
      <c r="E8961" t="s">
        <v>490</v>
      </c>
      <c r="F8961" t="s">
        <v>5304</v>
      </c>
      <c r="G8961" s="144">
        <v>24.780283057199998</v>
      </c>
      <c r="H8961" t="str">
        <f>IF(VLOOKUP(A8961,$J$4:$K$19,2)="Y",IF(G8961&lt;='State Zip Codes'!$P$4,'State Zip Codes'!$P$3,IF(G8961&lt;='State Zip Codes'!$Q$4,'State Zip Codes'!$Q$3,IF(G8961&lt;='State Zip Codes'!$R$4,'State Zip Codes'!$R$3,IF(G8961&lt;='State Zip Codes'!$S$4,'State Zip Codes'!$S$3,IF(G8961&lt;='State Zip Codes'!$T$4,'State Zip Codes'!$T$3,"OUT OF TERRITORY"))))),$U$3)</f>
        <v>Zone 0</v>
      </c>
    </row>
    <row r="8962" spans="1:8" x14ac:dyDescent="0.25">
      <c r="A8962" t="s">
        <v>378</v>
      </c>
      <c r="B8962">
        <v>98481</v>
      </c>
      <c r="C8962" t="str">
        <f t="shared" si="140"/>
        <v>98481</v>
      </c>
      <c r="D8962" t="s">
        <v>364</v>
      </c>
      <c r="E8962" t="s">
        <v>490</v>
      </c>
      <c r="F8962" t="s">
        <v>5304</v>
      </c>
      <c r="G8962" s="144">
        <v>24.780283057199998</v>
      </c>
      <c r="H8962" t="str">
        <f>IF(VLOOKUP(A8962,$J$4:$K$19,2)="Y",IF(G8962&lt;='State Zip Codes'!$P$4,'State Zip Codes'!$P$3,IF(G8962&lt;='State Zip Codes'!$Q$4,'State Zip Codes'!$Q$3,IF(G8962&lt;='State Zip Codes'!$R$4,'State Zip Codes'!$R$3,IF(G8962&lt;='State Zip Codes'!$S$4,'State Zip Codes'!$S$3,IF(G8962&lt;='State Zip Codes'!$T$4,'State Zip Codes'!$T$3,"OUT OF TERRITORY"))))),$U$3)</f>
        <v>Zone 0</v>
      </c>
    </row>
    <row r="8963" spans="1:8" x14ac:dyDescent="0.25">
      <c r="A8963" t="s">
        <v>378</v>
      </c>
      <c r="B8963">
        <v>98493</v>
      </c>
      <c r="C8963" t="str">
        <f t="shared" si="140"/>
        <v>98493</v>
      </c>
      <c r="D8963" t="s">
        <v>364</v>
      </c>
      <c r="E8963" t="s">
        <v>490</v>
      </c>
      <c r="F8963" t="s">
        <v>5304</v>
      </c>
      <c r="G8963" s="144">
        <v>24.780283057199998</v>
      </c>
      <c r="H8963" t="str">
        <f>IF(VLOOKUP(A8963,$J$4:$K$19,2)="Y",IF(G8963&lt;='State Zip Codes'!$P$4,'State Zip Codes'!$P$3,IF(G8963&lt;='State Zip Codes'!$Q$4,'State Zip Codes'!$Q$3,IF(G8963&lt;='State Zip Codes'!$R$4,'State Zip Codes'!$R$3,IF(G8963&lt;='State Zip Codes'!$S$4,'State Zip Codes'!$S$3,IF(G8963&lt;='State Zip Codes'!$T$4,'State Zip Codes'!$T$3,"OUT OF TERRITORY"))))),$U$3)</f>
        <v>Zone 0</v>
      </c>
    </row>
    <row r="8964" spans="1:8" x14ac:dyDescent="0.25">
      <c r="A8964" t="s">
        <v>378</v>
      </c>
      <c r="B8964">
        <v>98406</v>
      </c>
      <c r="C8964" t="str">
        <f t="shared" si="140"/>
        <v>98406</v>
      </c>
      <c r="D8964" t="s">
        <v>364</v>
      </c>
      <c r="E8964" t="s">
        <v>490</v>
      </c>
      <c r="F8964" t="s">
        <v>5304</v>
      </c>
      <c r="G8964" s="144">
        <v>25.140678347399998</v>
      </c>
      <c r="H8964" t="str">
        <f>IF(VLOOKUP(A8964,$J$4:$K$19,2)="Y",IF(G8964&lt;='State Zip Codes'!$P$4,'State Zip Codes'!$P$3,IF(G8964&lt;='State Zip Codes'!$Q$4,'State Zip Codes'!$Q$3,IF(G8964&lt;='State Zip Codes'!$R$4,'State Zip Codes'!$R$3,IF(G8964&lt;='State Zip Codes'!$S$4,'State Zip Codes'!$S$3,IF(G8964&lt;='State Zip Codes'!$T$4,'State Zip Codes'!$T$3,"OUT OF TERRITORY"))))),$U$3)</f>
        <v>Zone 0</v>
      </c>
    </row>
    <row r="8965" spans="1:8" x14ac:dyDescent="0.25">
      <c r="A8965" t="s">
        <v>378</v>
      </c>
      <c r="B8965">
        <v>98335</v>
      </c>
      <c r="C8965" t="str">
        <f t="shared" si="140"/>
        <v>98335</v>
      </c>
      <c r="D8965" t="s">
        <v>364</v>
      </c>
      <c r="E8965" t="s">
        <v>490</v>
      </c>
      <c r="F8965" t="s">
        <v>5339</v>
      </c>
      <c r="G8965" s="144">
        <v>25.3208759925</v>
      </c>
      <c r="H8965" t="str">
        <f>IF(VLOOKUP(A8965,$J$4:$K$19,2)="Y",IF(G8965&lt;='State Zip Codes'!$P$4,'State Zip Codes'!$P$3,IF(G8965&lt;='State Zip Codes'!$Q$4,'State Zip Codes'!$Q$3,IF(G8965&lt;='State Zip Codes'!$R$4,'State Zip Codes'!$R$3,IF(G8965&lt;='State Zip Codes'!$S$4,'State Zip Codes'!$S$3,IF(G8965&lt;='State Zip Codes'!$T$4,'State Zip Codes'!$T$3,"OUT OF TERRITORY"))))),$U$3)</f>
        <v>Zone 0</v>
      </c>
    </row>
    <row r="8966" spans="1:8" x14ac:dyDescent="0.25">
      <c r="A8966" t="s">
        <v>378</v>
      </c>
      <c r="B8966">
        <v>98424</v>
      </c>
      <c r="C8966" t="str">
        <f t="shared" si="140"/>
        <v>98424</v>
      </c>
      <c r="D8966" t="s">
        <v>364</v>
      </c>
      <c r="E8966" t="s">
        <v>490</v>
      </c>
      <c r="F8966" t="s">
        <v>5331</v>
      </c>
      <c r="G8966" s="144">
        <v>25.327089704399999</v>
      </c>
      <c r="H8966" t="str">
        <f>IF(VLOOKUP(A8966,$J$4:$K$19,2)="Y",IF(G8966&lt;='State Zip Codes'!$P$4,'State Zip Codes'!$P$3,IF(G8966&lt;='State Zip Codes'!$Q$4,'State Zip Codes'!$Q$3,IF(G8966&lt;='State Zip Codes'!$R$4,'State Zip Codes'!$R$3,IF(G8966&lt;='State Zip Codes'!$S$4,'State Zip Codes'!$S$3,IF(G8966&lt;='State Zip Codes'!$T$4,'State Zip Codes'!$T$3,"OUT OF TERRITORY"))))),$U$3)</f>
        <v>Zone 0</v>
      </c>
    </row>
    <row r="8967" spans="1:8" x14ac:dyDescent="0.25">
      <c r="A8967" t="s">
        <v>378</v>
      </c>
      <c r="B8967">
        <v>98010</v>
      </c>
      <c r="C8967" t="str">
        <f t="shared" si="140"/>
        <v>98010</v>
      </c>
      <c r="D8967" t="s">
        <v>364</v>
      </c>
      <c r="E8967" t="s">
        <v>4352</v>
      </c>
      <c r="F8967" t="s">
        <v>5352</v>
      </c>
      <c r="G8967" s="144">
        <v>25.4016542472</v>
      </c>
      <c r="H8967" t="str">
        <f>IF(VLOOKUP(A8967,$J$4:$K$19,2)="Y",IF(G8967&lt;='State Zip Codes'!$P$4,'State Zip Codes'!$P$3,IF(G8967&lt;='State Zip Codes'!$Q$4,'State Zip Codes'!$Q$3,IF(G8967&lt;='State Zip Codes'!$R$4,'State Zip Codes'!$R$3,IF(G8967&lt;='State Zip Codes'!$S$4,'State Zip Codes'!$S$3,IF(G8967&lt;='State Zip Codes'!$T$4,'State Zip Codes'!$T$3,"OUT OF TERRITORY"))))),$U$3)</f>
        <v>Zone 0</v>
      </c>
    </row>
    <row r="8968" spans="1:8" x14ac:dyDescent="0.25">
      <c r="A8968" t="s">
        <v>378</v>
      </c>
      <c r="B8968">
        <v>98405</v>
      </c>
      <c r="C8968" t="str">
        <f t="shared" si="140"/>
        <v>98405</v>
      </c>
      <c r="D8968" t="s">
        <v>364</v>
      </c>
      <c r="E8968" t="s">
        <v>490</v>
      </c>
      <c r="F8968" t="s">
        <v>5304</v>
      </c>
      <c r="G8968" s="144">
        <v>25.407867959099999</v>
      </c>
      <c r="H8968" t="str">
        <f>IF(VLOOKUP(A8968,$J$4:$K$19,2)="Y",IF(G8968&lt;='State Zip Codes'!$P$4,'State Zip Codes'!$P$3,IF(G8968&lt;='State Zip Codes'!$Q$4,'State Zip Codes'!$Q$3,IF(G8968&lt;='State Zip Codes'!$R$4,'State Zip Codes'!$R$3,IF(G8968&lt;='State Zip Codes'!$S$4,'State Zip Codes'!$S$3,IF(G8968&lt;='State Zip Codes'!$T$4,'State Zip Codes'!$T$3,"OUT OF TERRITORY"))))),$U$3)</f>
        <v>Zone 0</v>
      </c>
    </row>
    <row r="8969" spans="1:8" x14ac:dyDescent="0.25">
      <c r="A8969" t="s">
        <v>378</v>
      </c>
      <c r="B8969">
        <v>98024</v>
      </c>
      <c r="C8969" t="str">
        <f t="shared" si="140"/>
        <v>98024</v>
      </c>
      <c r="D8969" t="s">
        <v>364</v>
      </c>
      <c r="E8969" t="s">
        <v>4352</v>
      </c>
      <c r="F8969" t="s">
        <v>5402</v>
      </c>
      <c r="G8969" s="144">
        <v>25.519714773299999</v>
      </c>
      <c r="H8969" t="str">
        <f>IF(VLOOKUP(A8969,$J$4:$K$19,2)="Y",IF(G8969&lt;='State Zip Codes'!$P$4,'State Zip Codes'!$P$3,IF(G8969&lt;='State Zip Codes'!$Q$4,'State Zip Codes'!$Q$3,IF(G8969&lt;='State Zip Codes'!$R$4,'State Zip Codes'!$R$3,IF(G8969&lt;='State Zip Codes'!$S$4,'State Zip Codes'!$S$3,IF(G8969&lt;='State Zip Codes'!$T$4,'State Zip Codes'!$T$3,"OUT OF TERRITORY"))))),$U$3)</f>
        <v>Zone 0</v>
      </c>
    </row>
    <row r="8970" spans="1:8" x14ac:dyDescent="0.25">
      <c r="A8970" t="s">
        <v>378</v>
      </c>
      <c r="B8970">
        <v>98051</v>
      </c>
      <c r="C8970" t="str">
        <f t="shared" si="140"/>
        <v>98051</v>
      </c>
      <c r="D8970" t="s">
        <v>364</v>
      </c>
      <c r="E8970" t="s">
        <v>4352</v>
      </c>
      <c r="F8970" t="s">
        <v>5361</v>
      </c>
      <c r="G8970" s="144">
        <v>25.724767265999997</v>
      </c>
      <c r="H8970" t="str">
        <f>IF(VLOOKUP(A8970,$J$4:$K$19,2)="Y",IF(G8970&lt;='State Zip Codes'!$P$4,'State Zip Codes'!$P$3,IF(G8970&lt;='State Zip Codes'!$Q$4,'State Zip Codes'!$Q$3,IF(G8970&lt;='State Zip Codes'!$R$4,'State Zip Codes'!$R$3,IF(G8970&lt;='State Zip Codes'!$S$4,'State Zip Codes'!$S$3,IF(G8970&lt;='State Zip Codes'!$T$4,'State Zip Codes'!$T$3,"OUT OF TERRITORY"))))),$U$3)</f>
        <v>Zone 0</v>
      </c>
    </row>
    <row r="8971" spans="1:8" x14ac:dyDescent="0.25">
      <c r="A8971" t="s">
        <v>378</v>
      </c>
      <c r="B8971">
        <v>98065</v>
      </c>
      <c r="C8971" t="str">
        <f t="shared" si="140"/>
        <v>98065</v>
      </c>
      <c r="D8971" t="s">
        <v>364</v>
      </c>
      <c r="E8971" t="s">
        <v>4352</v>
      </c>
      <c r="F8971" t="s">
        <v>5399</v>
      </c>
      <c r="G8971" s="144">
        <v>25.880110063499998</v>
      </c>
      <c r="H8971" t="str">
        <f>IF(VLOOKUP(A8971,$J$4:$K$19,2)="Y",IF(G8971&lt;='State Zip Codes'!$P$4,'State Zip Codes'!$P$3,IF(G8971&lt;='State Zip Codes'!$Q$4,'State Zip Codes'!$Q$3,IF(G8971&lt;='State Zip Codes'!$R$4,'State Zip Codes'!$R$3,IF(G8971&lt;='State Zip Codes'!$S$4,'State Zip Codes'!$S$3,IF(G8971&lt;='State Zip Codes'!$T$4,'State Zip Codes'!$T$3,"OUT OF TERRITORY"))))),$U$3)</f>
        <v>Zone 0</v>
      </c>
    </row>
    <row r="8972" spans="1:8" x14ac:dyDescent="0.25">
      <c r="A8972" t="s">
        <v>378</v>
      </c>
      <c r="B8972">
        <v>98465</v>
      </c>
      <c r="C8972" t="str">
        <f t="shared" si="140"/>
        <v>98465</v>
      </c>
      <c r="D8972" t="s">
        <v>364</v>
      </c>
      <c r="E8972" t="s">
        <v>490</v>
      </c>
      <c r="F8972" t="s">
        <v>5304</v>
      </c>
      <c r="G8972" s="144">
        <v>26.259146489399996</v>
      </c>
      <c r="H8972" t="str">
        <f>IF(VLOOKUP(A8972,$J$4:$K$19,2)="Y",IF(G8972&lt;='State Zip Codes'!$P$4,'State Zip Codes'!$P$3,IF(G8972&lt;='State Zip Codes'!$Q$4,'State Zip Codes'!$Q$3,IF(G8972&lt;='State Zip Codes'!$R$4,'State Zip Codes'!$R$3,IF(G8972&lt;='State Zip Codes'!$S$4,'State Zip Codes'!$S$3,IF(G8972&lt;='State Zip Codes'!$T$4,'State Zip Codes'!$T$3,"OUT OF TERRITORY"))))),$U$3)</f>
        <v>Zone 0</v>
      </c>
    </row>
    <row r="8973" spans="1:8" x14ac:dyDescent="0.25">
      <c r="A8973" t="s">
        <v>378</v>
      </c>
      <c r="B8973">
        <v>98019</v>
      </c>
      <c r="C8973" t="str">
        <f t="shared" si="140"/>
        <v>98019</v>
      </c>
      <c r="D8973" t="s">
        <v>364</v>
      </c>
      <c r="E8973" t="s">
        <v>4352</v>
      </c>
      <c r="F8973" t="s">
        <v>5422</v>
      </c>
      <c r="G8973" s="144">
        <v>26.259146489399996</v>
      </c>
      <c r="H8973" t="str">
        <f>IF(VLOOKUP(A8973,$J$4:$K$19,2)="Y",IF(G8973&lt;='State Zip Codes'!$P$4,'State Zip Codes'!$P$3,IF(G8973&lt;='State Zip Codes'!$Q$4,'State Zip Codes'!$Q$3,IF(G8973&lt;='State Zip Codes'!$R$4,'State Zip Codes'!$R$3,IF(G8973&lt;='State Zip Codes'!$S$4,'State Zip Codes'!$S$3,IF(G8973&lt;='State Zip Codes'!$T$4,'State Zip Codes'!$T$3,"OUT OF TERRITORY"))))),$U$3)</f>
        <v>Zone 0</v>
      </c>
    </row>
    <row r="8974" spans="1:8" x14ac:dyDescent="0.25">
      <c r="A8974" t="s">
        <v>378</v>
      </c>
      <c r="B8974">
        <v>98207</v>
      </c>
      <c r="C8974" t="str">
        <f t="shared" si="140"/>
        <v>98207</v>
      </c>
      <c r="D8974" t="s">
        <v>364</v>
      </c>
      <c r="E8974" t="s">
        <v>5420</v>
      </c>
      <c r="F8974" t="s">
        <v>5435</v>
      </c>
      <c r="G8974" s="144">
        <v>26.625755491499998</v>
      </c>
      <c r="H8974" t="str">
        <f>IF(VLOOKUP(A8974,$J$4:$K$19,2)="Y",IF(G8974&lt;='State Zip Codes'!$P$4,'State Zip Codes'!$P$3,IF(G8974&lt;='State Zip Codes'!$Q$4,'State Zip Codes'!$Q$3,IF(G8974&lt;='State Zip Codes'!$R$4,'State Zip Codes'!$R$3,IF(G8974&lt;='State Zip Codes'!$S$4,'State Zip Codes'!$S$3,IF(G8974&lt;='State Zip Codes'!$T$4,'State Zip Codes'!$T$3,"OUT OF TERRITORY"))))),$U$3)</f>
        <v>Zone 0</v>
      </c>
    </row>
    <row r="8975" spans="1:8" x14ac:dyDescent="0.25">
      <c r="A8975" t="s">
        <v>378</v>
      </c>
      <c r="B8975">
        <v>98418</v>
      </c>
      <c r="C8975" t="str">
        <f t="shared" si="140"/>
        <v>98418</v>
      </c>
      <c r="D8975" t="s">
        <v>364</v>
      </c>
      <c r="E8975" t="s">
        <v>490</v>
      </c>
      <c r="F8975" t="s">
        <v>5304</v>
      </c>
      <c r="G8975" s="144">
        <v>26.7997394247</v>
      </c>
      <c r="H8975" t="str">
        <f>IF(VLOOKUP(A8975,$J$4:$K$19,2)="Y",IF(G8975&lt;='State Zip Codes'!$P$4,'State Zip Codes'!$P$3,IF(G8975&lt;='State Zip Codes'!$Q$4,'State Zip Codes'!$Q$3,IF(G8975&lt;='State Zip Codes'!$R$4,'State Zip Codes'!$R$3,IF(G8975&lt;='State Zip Codes'!$S$4,'State Zip Codes'!$S$3,IF(G8975&lt;='State Zip Codes'!$T$4,'State Zip Codes'!$T$3,"OUT OF TERRITORY"))))),$U$3)</f>
        <v>Zone 0</v>
      </c>
    </row>
    <row r="8976" spans="1:8" x14ac:dyDescent="0.25">
      <c r="A8976" t="s">
        <v>378</v>
      </c>
      <c r="B8976">
        <v>98365</v>
      </c>
      <c r="C8976" t="str">
        <f t="shared" si="140"/>
        <v>98365</v>
      </c>
      <c r="D8976" t="s">
        <v>364</v>
      </c>
      <c r="E8976" t="s">
        <v>388</v>
      </c>
      <c r="F8976" t="s">
        <v>5432</v>
      </c>
      <c r="G8976" s="144">
        <v>26.861876543699996</v>
      </c>
      <c r="H8976" t="str">
        <f>IF(VLOOKUP(A8976,$J$4:$K$19,2)="Y",IF(G8976&lt;='State Zip Codes'!$P$4,'State Zip Codes'!$P$3,IF(G8976&lt;='State Zip Codes'!$Q$4,'State Zip Codes'!$Q$3,IF(G8976&lt;='State Zip Codes'!$R$4,'State Zip Codes'!$R$3,IF(G8976&lt;='State Zip Codes'!$S$4,'State Zip Codes'!$S$3,IF(G8976&lt;='State Zip Codes'!$T$4,'State Zip Codes'!$T$3,"OUT OF TERRITORY"))))),$U$3)</f>
        <v>Zone 0</v>
      </c>
    </row>
    <row r="8977" spans="1:8" x14ac:dyDescent="0.25">
      <c r="A8977" t="s">
        <v>378</v>
      </c>
      <c r="B8977">
        <v>98380</v>
      </c>
      <c r="C8977" t="str">
        <f t="shared" si="140"/>
        <v>98380</v>
      </c>
      <c r="D8977" t="s">
        <v>364</v>
      </c>
      <c r="E8977" t="s">
        <v>5363</v>
      </c>
      <c r="F8977" t="s">
        <v>5389</v>
      </c>
      <c r="G8977" s="144">
        <v>27.097997595899997</v>
      </c>
      <c r="H8977" t="str">
        <f>IF(VLOOKUP(A8977,$J$4:$K$19,2)="Y",IF(G8977&lt;='State Zip Codes'!$P$4,'State Zip Codes'!$P$3,IF(G8977&lt;='State Zip Codes'!$Q$4,'State Zip Codes'!$Q$3,IF(G8977&lt;='State Zip Codes'!$R$4,'State Zip Codes'!$R$3,IF(G8977&lt;='State Zip Codes'!$S$4,'State Zip Codes'!$S$3,IF(G8977&lt;='State Zip Codes'!$T$4,'State Zip Codes'!$T$3,"OUT OF TERRITORY"))))),$U$3)</f>
        <v>Zone 0</v>
      </c>
    </row>
    <row r="8978" spans="1:8" x14ac:dyDescent="0.25">
      <c r="A8978" t="s">
        <v>378</v>
      </c>
      <c r="B8978">
        <v>98390</v>
      </c>
      <c r="C8978" t="str">
        <f t="shared" si="140"/>
        <v>98390</v>
      </c>
      <c r="D8978" t="s">
        <v>364</v>
      </c>
      <c r="E8978" t="s">
        <v>490</v>
      </c>
      <c r="F8978" t="s">
        <v>2228</v>
      </c>
      <c r="G8978" s="144">
        <v>27.327904936199996</v>
      </c>
      <c r="H8978" t="str">
        <f>IF(VLOOKUP(A8978,$J$4:$K$19,2)="Y",IF(G8978&lt;='State Zip Codes'!$P$4,'State Zip Codes'!$P$3,IF(G8978&lt;='State Zip Codes'!$Q$4,'State Zip Codes'!$Q$3,IF(G8978&lt;='State Zip Codes'!$R$4,'State Zip Codes'!$R$3,IF(G8978&lt;='State Zip Codes'!$S$4,'State Zip Codes'!$S$3,IF(G8978&lt;='State Zip Codes'!$T$4,'State Zip Codes'!$T$3,"OUT OF TERRITORY"))))),$U$3)</f>
        <v>Zone 0</v>
      </c>
    </row>
    <row r="8979" spans="1:8" x14ac:dyDescent="0.25">
      <c r="A8979" t="s">
        <v>378</v>
      </c>
      <c r="B8979">
        <v>98372</v>
      </c>
      <c r="C8979" t="str">
        <f t="shared" si="140"/>
        <v>98372</v>
      </c>
      <c r="D8979" t="s">
        <v>364</v>
      </c>
      <c r="E8979" t="s">
        <v>490</v>
      </c>
      <c r="F8979" t="s">
        <v>5313</v>
      </c>
      <c r="G8979" s="144">
        <v>27.327904936199996</v>
      </c>
      <c r="H8979" t="str">
        <f>IF(VLOOKUP(A8979,$J$4:$K$19,2)="Y",IF(G8979&lt;='State Zip Codes'!$P$4,'State Zip Codes'!$P$3,IF(G8979&lt;='State Zip Codes'!$Q$4,'State Zip Codes'!$Q$3,IF(G8979&lt;='State Zip Codes'!$R$4,'State Zip Codes'!$R$3,IF(G8979&lt;='State Zip Codes'!$S$4,'State Zip Codes'!$S$3,IF(G8979&lt;='State Zip Codes'!$T$4,'State Zip Codes'!$T$3,"OUT OF TERRITORY"))))),$U$3)</f>
        <v>Zone 0</v>
      </c>
    </row>
    <row r="8980" spans="1:8" x14ac:dyDescent="0.25">
      <c r="A8980" t="s">
        <v>378</v>
      </c>
      <c r="B8980">
        <v>98201</v>
      </c>
      <c r="C8980" t="str">
        <f t="shared" si="140"/>
        <v>98201</v>
      </c>
      <c r="D8980" t="s">
        <v>364</v>
      </c>
      <c r="E8980" t="s">
        <v>5420</v>
      </c>
      <c r="F8980" t="s">
        <v>5435</v>
      </c>
      <c r="G8980" s="144">
        <v>27.421110614700002</v>
      </c>
      <c r="H8980" t="str">
        <f>IF(VLOOKUP(A8980,$J$4:$K$19,2)="Y",IF(G8980&lt;='State Zip Codes'!$P$4,'State Zip Codes'!$P$3,IF(G8980&lt;='State Zip Codes'!$Q$4,'State Zip Codes'!$Q$3,IF(G8980&lt;='State Zip Codes'!$R$4,'State Zip Codes'!$R$3,IF(G8980&lt;='State Zip Codes'!$S$4,'State Zip Codes'!$S$3,IF(G8980&lt;='State Zip Codes'!$T$4,'State Zip Codes'!$T$3,"OUT OF TERRITORY"))))),$U$3)</f>
        <v>Zone 0</v>
      </c>
    </row>
    <row r="8981" spans="1:8" x14ac:dyDescent="0.25">
      <c r="A8981" t="s">
        <v>378</v>
      </c>
      <c r="B8981">
        <v>98371</v>
      </c>
      <c r="C8981" t="str">
        <f t="shared" si="140"/>
        <v>98371</v>
      </c>
      <c r="D8981" t="s">
        <v>364</v>
      </c>
      <c r="E8981" t="s">
        <v>490</v>
      </c>
      <c r="F8981" t="s">
        <v>5313</v>
      </c>
      <c r="G8981" s="144">
        <v>27.433538038499997</v>
      </c>
      <c r="H8981" t="str">
        <f>IF(VLOOKUP(A8981,$J$4:$K$19,2)="Y",IF(G8981&lt;='State Zip Codes'!$P$4,'State Zip Codes'!$P$3,IF(G8981&lt;='State Zip Codes'!$Q$4,'State Zip Codes'!$Q$3,IF(G8981&lt;='State Zip Codes'!$R$4,'State Zip Codes'!$R$3,IF(G8981&lt;='State Zip Codes'!$S$4,'State Zip Codes'!$S$3,IF(G8981&lt;='State Zip Codes'!$T$4,'State Zip Codes'!$T$3,"OUT OF TERRITORY"))))),$U$3)</f>
        <v>Zone 0</v>
      </c>
    </row>
    <row r="8982" spans="1:8" x14ac:dyDescent="0.25">
      <c r="A8982" t="s">
        <v>378</v>
      </c>
      <c r="B8982">
        <v>98404</v>
      </c>
      <c r="C8982" t="str">
        <f t="shared" si="140"/>
        <v>98404</v>
      </c>
      <c r="D8982" t="s">
        <v>364</v>
      </c>
      <c r="E8982" t="s">
        <v>490</v>
      </c>
      <c r="F8982" t="s">
        <v>5304</v>
      </c>
      <c r="G8982" s="144">
        <v>27.439751750399996</v>
      </c>
      <c r="H8982" t="str">
        <f>IF(VLOOKUP(A8982,$J$4:$K$19,2)="Y",IF(G8982&lt;='State Zip Codes'!$P$4,'State Zip Codes'!$P$3,IF(G8982&lt;='State Zip Codes'!$Q$4,'State Zip Codes'!$Q$3,IF(G8982&lt;='State Zip Codes'!$R$4,'State Zip Codes'!$R$3,IF(G8982&lt;='State Zip Codes'!$S$4,'State Zip Codes'!$S$3,IF(G8982&lt;='State Zip Codes'!$T$4,'State Zip Codes'!$T$3,"OUT OF TERRITORY"))))),$U$3)</f>
        <v>Zone 0</v>
      </c>
    </row>
    <row r="8983" spans="1:8" x14ac:dyDescent="0.25">
      <c r="A8983" t="s">
        <v>378</v>
      </c>
      <c r="B8983">
        <v>98443</v>
      </c>
      <c r="C8983" t="str">
        <f t="shared" si="140"/>
        <v>98443</v>
      </c>
      <c r="D8983" t="s">
        <v>364</v>
      </c>
      <c r="E8983" t="s">
        <v>490</v>
      </c>
      <c r="F8983" t="s">
        <v>5304</v>
      </c>
      <c r="G8983" s="144">
        <v>27.570239700299997</v>
      </c>
      <c r="H8983" t="str">
        <f>IF(VLOOKUP(A8983,$J$4:$K$19,2)="Y",IF(G8983&lt;='State Zip Codes'!$P$4,'State Zip Codes'!$P$3,IF(G8983&lt;='State Zip Codes'!$Q$4,'State Zip Codes'!$Q$3,IF(G8983&lt;='State Zip Codes'!$R$4,'State Zip Codes'!$R$3,IF(G8983&lt;='State Zip Codes'!$S$4,'State Zip Codes'!$S$3,IF(G8983&lt;='State Zip Codes'!$T$4,'State Zip Codes'!$T$3,"OUT OF TERRITORY"))))),$U$3)</f>
        <v>Zone 0</v>
      </c>
    </row>
    <row r="8984" spans="1:8" x14ac:dyDescent="0.25">
      <c r="A8984" t="s">
        <v>378</v>
      </c>
      <c r="B8984">
        <v>98290</v>
      </c>
      <c r="C8984" t="str">
        <f t="shared" si="140"/>
        <v>98290</v>
      </c>
      <c r="D8984" t="s">
        <v>364</v>
      </c>
      <c r="E8984" t="s">
        <v>5420</v>
      </c>
      <c r="F8984" t="s">
        <v>5420</v>
      </c>
      <c r="G8984" s="144">
        <v>27.638590531199995</v>
      </c>
      <c r="H8984" t="str">
        <f>IF(VLOOKUP(A8984,$J$4:$K$19,2)="Y",IF(G8984&lt;='State Zip Codes'!$P$4,'State Zip Codes'!$P$3,IF(G8984&lt;='State Zip Codes'!$Q$4,'State Zip Codes'!$Q$3,IF(G8984&lt;='State Zip Codes'!$R$4,'State Zip Codes'!$R$3,IF(G8984&lt;='State Zip Codes'!$S$4,'State Zip Codes'!$S$3,IF(G8984&lt;='State Zip Codes'!$T$4,'State Zip Codes'!$T$3,"OUT OF TERRITORY"))))),$U$3)</f>
        <v>Zone 0</v>
      </c>
    </row>
    <row r="8985" spans="1:8" x14ac:dyDescent="0.25">
      <c r="A8985" t="s">
        <v>378</v>
      </c>
      <c r="B8985">
        <v>98272</v>
      </c>
      <c r="C8985" t="str">
        <f t="shared" si="140"/>
        <v>98272</v>
      </c>
      <c r="D8985" t="s">
        <v>364</v>
      </c>
      <c r="E8985" t="s">
        <v>5420</v>
      </c>
      <c r="F8985" t="s">
        <v>1110</v>
      </c>
      <c r="G8985" s="144">
        <v>27.682086514499996</v>
      </c>
      <c r="H8985" t="str">
        <f>IF(VLOOKUP(A8985,$J$4:$K$19,2)="Y",IF(G8985&lt;='State Zip Codes'!$P$4,'State Zip Codes'!$P$3,IF(G8985&lt;='State Zip Codes'!$Q$4,'State Zip Codes'!$Q$3,IF(G8985&lt;='State Zip Codes'!$R$4,'State Zip Codes'!$R$3,IF(G8985&lt;='State Zip Codes'!$S$4,'State Zip Codes'!$S$3,IF(G8985&lt;='State Zip Codes'!$T$4,'State Zip Codes'!$T$3,"OUT OF TERRITORY"))))),$U$3)</f>
        <v>Zone 0</v>
      </c>
    </row>
    <row r="8986" spans="1:8" x14ac:dyDescent="0.25">
      <c r="A8986" t="s">
        <v>378</v>
      </c>
      <c r="B8986">
        <v>98466</v>
      </c>
      <c r="C8986" t="str">
        <f t="shared" si="140"/>
        <v>98466</v>
      </c>
      <c r="D8986" t="s">
        <v>364</v>
      </c>
      <c r="E8986" t="s">
        <v>490</v>
      </c>
      <c r="F8986" t="s">
        <v>5304</v>
      </c>
      <c r="G8986" s="144">
        <v>27.725582497799998</v>
      </c>
      <c r="H8986" t="str">
        <f>IF(VLOOKUP(A8986,$J$4:$K$19,2)="Y",IF(G8986&lt;='State Zip Codes'!$P$4,'State Zip Codes'!$P$3,IF(G8986&lt;='State Zip Codes'!$Q$4,'State Zip Codes'!$Q$3,IF(G8986&lt;='State Zip Codes'!$R$4,'State Zip Codes'!$R$3,IF(G8986&lt;='State Zip Codes'!$S$4,'State Zip Codes'!$S$3,IF(G8986&lt;='State Zip Codes'!$T$4,'State Zip Codes'!$T$3,"OUT OF TERRITORY"))))),$U$3)</f>
        <v>Zone 0</v>
      </c>
    </row>
    <row r="8987" spans="1:8" x14ac:dyDescent="0.25">
      <c r="A8987" t="s">
        <v>378</v>
      </c>
      <c r="B8987">
        <v>98409</v>
      </c>
      <c r="C8987" t="str">
        <f t="shared" si="140"/>
        <v>98409</v>
      </c>
      <c r="D8987" t="s">
        <v>364</v>
      </c>
      <c r="E8987" t="s">
        <v>490</v>
      </c>
      <c r="F8987" t="s">
        <v>5304</v>
      </c>
      <c r="G8987" s="144">
        <v>27.769078481099996</v>
      </c>
      <c r="H8987" t="str">
        <f>IF(VLOOKUP(A8987,$J$4:$K$19,2)="Y",IF(G8987&lt;='State Zip Codes'!$P$4,'State Zip Codes'!$P$3,IF(G8987&lt;='State Zip Codes'!$Q$4,'State Zip Codes'!$Q$3,IF(G8987&lt;='State Zip Codes'!$R$4,'State Zip Codes'!$R$3,IF(G8987&lt;='State Zip Codes'!$S$4,'State Zip Codes'!$S$3,IF(G8987&lt;='State Zip Codes'!$T$4,'State Zip Codes'!$T$3,"OUT OF TERRITORY"))))),$U$3)</f>
        <v>Zone 0</v>
      </c>
    </row>
    <row r="8988" spans="1:8" x14ac:dyDescent="0.25">
      <c r="A8988" t="s">
        <v>378</v>
      </c>
      <c r="B8988">
        <v>98352</v>
      </c>
      <c r="C8988" t="str">
        <f t="shared" si="140"/>
        <v>98352</v>
      </c>
      <c r="D8988" t="s">
        <v>364</v>
      </c>
      <c r="E8988" t="s">
        <v>490</v>
      </c>
      <c r="F8988" t="s">
        <v>2228</v>
      </c>
      <c r="G8988" s="144">
        <v>27.986558397599996</v>
      </c>
      <c r="H8988" t="str">
        <f>IF(VLOOKUP(A8988,$J$4:$K$19,2)="Y",IF(G8988&lt;='State Zip Codes'!$P$4,'State Zip Codes'!$P$3,IF(G8988&lt;='State Zip Codes'!$Q$4,'State Zip Codes'!$Q$3,IF(G8988&lt;='State Zip Codes'!$R$4,'State Zip Codes'!$R$3,IF(G8988&lt;='State Zip Codes'!$S$4,'State Zip Codes'!$S$3,IF(G8988&lt;='State Zip Codes'!$T$4,'State Zip Codes'!$T$3,"OUT OF TERRITORY"))))),$U$3)</f>
        <v>Zone 0</v>
      </c>
    </row>
    <row r="8989" spans="1:8" x14ac:dyDescent="0.25">
      <c r="A8989" t="s">
        <v>378</v>
      </c>
      <c r="B8989">
        <v>98376</v>
      </c>
      <c r="C8989" t="str">
        <f t="shared" si="140"/>
        <v>98376</v>
      </c>
      <c r="D8989" t="s">
        <v>364</v>
      </c>
      <c r="E8989" t="s">
        <v>388</v>
      </c>
      <c r="F8989" t="s">
        <v>5425</v>
      </c>
      <c r="G8989" s="144">
        <v>28.036268092799997</v>
      </c>
      <c r="H8989" t="str">
        <f>IF(VLOOKUP(A8989,$J$4:$K$19,2)="Y",IF(G8989&lt;='State Zip Codes'!$P$4,'State Zip Codes'!$P$3,IF(G8989&lt;='State Zip Codes'!$Q$4,'State Zip Codes'!$Q$3,IF(G8989&lt;='State Zip Codes'!$R$4,'State Zip Codes'!$R$3,IF(G8989&lt;='State Zip Codes'!$S$4,'State Zip Codes'!$S$3,IF(G8989&lt;='State Zip Codes'!$T$4,'State Zip Codes'!$T$3,"OUT OF TERRITORY"))))),$U$3)</f>
        <v>Zone 0</v>
      </c>
    </row>
    <row r="8990" spans="1:8" x14ac:dyDescent="0.25">
      <c r="A8990" t="s">
        <v>378</v>
      </c>
      <c r="B8990">
        <v>98333</v>
      </c>
      <c r="C8990" t="str">
        <f t="shared" si="140"/>
        <v>98333</v>
      </c>
      <c r="D8990" t="s">
        <v>364</v>
      </c>
      <c r="E8990" t="s">
        <v>490</v>
      </c>
      <c r="F8990" t="s">
        <v>5330</v>
      </c>
      <c r="G8990" s="144">
        <v>28.303457704499998</v>
      </c>
      <c r="H8990" t="str">
        <f>IF(VLOOKUP(A8990,$J$4:$K$19,2)="Y",IF(G8990&lt;='State Zip Codes'!$P$4,'State Zip Codes'!$P$3,IF(G8990&lt;='State Zip Codes'!$Q$4,'State Zip Codes'!$Q$3,IF(G8990&lt;='State Zip Codes'!$R$4,'State Zip Codes'!$R$3,IF(G8990&lt;='State Zip Codes'!$S$4,'State Zip Codes'!$S$3,IF(G8990&lt;='State Zip Codes'!$T$4,'State Zip Codes'!$T$3,"OUT OF TERRITORY"))))),$U$3)</f>
        <v>Zone 0</v>
      </c>
    </row>
    <row r="8991" spans="1:8" x14ac:dyDescent="0.25">
      <c r="A8991" t="s">
        <v>378</v>
      </c>
      <c r="B8991">
        <v>98394</v>
      </c>
      <c r="C8991" t="str">
        <f t="shared" si="140"/>
        <v>98394</v>
      </c>
      <c r="D8991" t="s">
        <v>364</v>
      </c>
      <c r="E8991" t="s">
        <v>490</v>
      </c>
      <c r="F8991" t="s">
        <v>5347</v>
      </c>
      <c r="G8991" s="144">
        <v>28.4215182306</v>
      </c>
      <c r="H8991" t="str">
        <f>IF(VLOOKUP(A8991,$J$4:$K$19,2)="Y",IF(G8991&lt;='State Zip Codes'!$P$4,'State Zip Codes'!$P$3,IF(G8991&lt;='State Zip Codes'!$Q$4,'State Zip Codes'!$Q$3,IF(G8991&lt;='State Zip Codes'!$R$4,'State Zip Codes'!$R$3,IF(G8991&lt;='State Zip Codes'!$S$4,'State Zip Codes'!$S$3,IF(G8991&lt;='State Zip Codes'!$T$4,'State Zip Codes'!$T$3,"OUT OF TERRITORY"))))),$U$3)</f>
        <v>Zone 0</v>
      </c>
    </row>
    <row r="8992" spans="1:8" x14ac:dyDescent="0.25">
      <c r="A8992" t="s">
        <v>378</v>
      </c>
      <c r="B8992">
        <v>98408</v>
      </c>
      <c r="C8992" t="str">
        <f t="shared" ref="C8992:C9055" si="141">TRIM(CLEAN(B8992))</f>
        <v>98408</v>
      </c>
      <c r="D8992" t="s">
        <v>364</v>
      </c>
      <c r="E8992" t="s">
        <v>490</v>
      </c>
      <c r="F8992" t="s">
        <v>5304</v>
      </c>
      <c r="G8992" s="144">
        <v>28.5582198924</v>
      </c>
      <c r="H8992" t="str">
        <f>IF(VLOOKUP(A8992,$J$4:$K$19,2)="Y",IF(G8992&lt;='State Zip Codes'!$P$4,'State Zip Codes'!$P$3,IF(G8992&lt;='State Zip Codes'!$Q$4,'State Zip Codes'!$Q$3,IF(G8992&lt;='State Zip Codes'!$R$4,'State Zip Codes'!$R$3,IF(G8992&lt;='State Zip Codes'!$S$4,'State Zip Codes'!$S$3,IF(G8992&lt;='State Zip Codes'!$T$4,'State Zip Codes'!$T$3,"OUT OF TERRITORY"))))),$U$3)</f>
        <v>Zone 0</v>
      </c>
    </row>
    <row r="8993" spans="1:8" x14ac:dyDescent="0.25">
      <c r="A8993" t="s">
        <v>378</v>
      </c>
      <c r="B8993">
        <v>98467</v>
      </c>
      <c r="C8993" t="str">
        <f t="shared" si="141"/>
        <v>98467</v>
      </c>
      <c r="D8993" t="s">
        <v>364</v>
      </c>
      <c r="E8993" t="s">
        <v>490</v>
      </c>
      <c r="F8993" t="s">
        <v>5324</v>
      </c>
      <c r="G8993" s="144">
        <v>29.670474322499999</v>
      </c>
      <c r="H8993" t="str">
        <f>IF(VLOOKUP(A8993,$J$4:$K$19,2)="Y",IF(G8993&lt;='State Zip Codes'!$P$4,'State Zip Codes'!$P$3,IF(G8993&lt;='State Zip Codes'!$Q$4,'State Zip Codes'!$Q$3,IF(G8993&lt;='State Zip Codes'!$R$4,'State Zip Codes'!$R$3,IF(G8993&lt;='State Zip Codes'!$S$4,'State Zip Codes'!$S$3,IF(G8993&lt;='State Zip Codes'!$T$4,'State Zip Codes'!$T$3,"OUT OF TERRITORY"))))),$U$3)</f>
        <v>Zone 0</v>
      </c>
    </row>
    <row r="8994" spans="1:8" x14ac:dyDescent="0.25">
      <c r="A8994" t="s">
        <v>378</v>
      </c>
      <c r="B8994">
        <v>98528</v>
      </c>
      <c r="C8994" t="str">
        <f t="shared" si="141"/>
        <v>98528</v>
      </c>
      <c r="D8994" t="s">
        <v>364</v>
      </c>
      <c r="E8994" t="s">
        <v>1979</v>
      </c>
      <c r="F8994" t="s">
        <v>5367</v>
      </c>
      <c r="G8994" s="144">
        <v>30.049510748399999</v>
      </c>
      <c r="H8994" t="str">
        <f>IF(VLOOKUP(A8994,$J$4:$K$19,2)="Y",IF(G8994&lt;='State Zip Codes'!$P$4,'State Zip Codes'!$P$3,IF(G8994&lt;='State Zip Codes'!$Q$4,'State Zip Codes'!$Q$3,IF(G8994&lt;='State Zip Codes'!$R$4,'State Zip Codes'!$R$3,IF(G8994&lt;='State Zip Codes'!$S$4,'State Zip Codes'!$S$3,IF(G8994&lt;='State Zip Codes'!$T$4,'State Zip Codes'!$T$3,"OUT OF TERRITORY"))))),$U$3)</f>
        <v>Zone 0</v>
      </c>
    </row>
    <row r="8995" spans="1:8" x14ac:dyDescent="0.25">
      <c r="A8995" t="s">
        <v>378</v>
      </c>
      <c r="B8995">
        <v>98349</v>
      </c>
      <c r="C8995" t="str">
        <f t="shared" si="141"/>
        <v>98349</v>
      </c>
      <c r="D8995" t="s">
        <v>364</v>
      </c>
      <c r="E8995" t="s">
        <v>490</v>
      </c>
      <c r="F8995" t="s">
        <v>5336</v>
      </c>
      <c r="G8995" s="144">
        <v>30.124075291199997</v>
      </c>
      <c r="H8995" t="str">
        <f>IF(VLOOKUP(A8995,$J$4:$K$19,2)="Y",IF(G8995&lt;='State Zip Codes'!$P$4,'State Zip Codes'!$P$3,IF(G8995&lt;='State Zip Codes'!$Q$4,'State Zip Codes'!$Q$3,IF(G8995&lt;='State Zip Codes'!$R$4,'State Zip Codes'!$R$3,IF(G8995&lt;='State Zip Codes'!$S$4,'State Zip Codes'!$S$3,IF(G8995&lt;='State Zip Codes'!$T$4,'State Zip Codes'!$T$3,"OUT OF TERRITORY"))))),$U$3)</f>
        <v>Zone 0</v>
      </c>
    </row>
    <row r="8996" spans="1:8" x14ac:dyDescent="0.25">
      <c r="A8996" t="s">
        <v>378</v>
      </c>
      <c r="B8996">
        <v>98524</v>
      </c>
      <c r="C8996" t="str">
        <f t="shared" si="141"/>
        <v>98524</v>
      </c>
      <c r="D8996" t="s">
        <v>364</v>
      </c>
      <c r="E8996" t="s">
        <v>1979</v>
      </c>
      <c r="F8996" t="s">
        <v>5350</v>
      </c>
      <c r="G8996" s="144">
        <v>30.310486648199998</v>
      </c>
      <c r="H8996" t="str">
        <f>IF(VLOOKUP(A8996,$J$4:$K$19,2)="Y",IF(G8996&lt;='State Zip Codes'!$P$4,'State Zip Codes'!$P$3,IF(G8996&lt;='State Zip Codes'!$Q$4,'State Zip Codes'!$Q$3,IF(G8996&lt;='State Zip Codes'!$R$4,'State Zip Codes'!$R$3,IF(G8996&lt;='State Zip Codes'!$S$4,'State Zip Codes'!$S$3,IF(G8996&lt;='State Zip Codes'!$T$4,'State Zip Codes'!$T$3,"OUT OF TERRITORY"))))),$U$3)</f>
        <v>Zone 0</v>
      </c>
    </row>
    <row r="8997" spans="1:8" x14ac:dyDescent="0.25">
      <c r="A8997" t="s">
        <v>378</v>
      </c>
      <c r="B8997">
        <v>98260</v>
      </c>
      <c r="C8997" t="str">
        <f t="shared" si="141"/>
        <v>98260</v>
      </c>
      <c r="D8997" t="s">
        <v>364</v>
      </c>
      <c r="E8997" t="s">
        <v>3152</v>
      </c>
      <c r="F8997" t="s">
        <v>3386</v>
      </c>
      <c r="G8997" s="144">
        <v>30.403692326699996</v>
      </c>
      <c r="H8997" t="str">
        <f>IF(VLOOKUP(A8997,$J$4:$K$19,2)="Y",IF(G8997&lt;='State Zip Codes'!$P$4,'State Zip Codes'!$P$3,IF(G8997&lt;='State Zip Codes'!$Q$4,'State Zip Codes'!$Q$3,IF(G8997&lt;='State Zip Codes'!$R$4,'State Zip Codes'!$R$3,IF(G8997&lt;='State Zip Codes'!$S$4,'State Zip Codes'!$S$3,IF(G8997&lt;='State Zip Codes'!$T$4,'State Zip Codes'!$T$3,"OUT OF TERRITORY"))))),$U$3)</f>
        <v>Zone 0</v>
      </c>
    </row>
    <row r="8998" spans="1:8" x14ac:dyDescent="0.25">
      <c r="A8998" t="s">
        <v>378</v>
      </c>
      <c r="B8998">
        <v>98391</v>
      </c>
      <c r="C8998" t="str">
        <f t="shared" si="141"/>
        <v>98391</v>
      </c>
      <c r="D8998" t="s">
        <v>364</v>
      </c>
      <c r="E8998" t="s">
        <v>490</v>
      </c>
      <c r="F8998" t="s">
        <v>5327</v>
      </c>
      <c r="G8998" s="144">
        <v>30.689523074099998</v>
      </c>
      <c r="H8998" t="str">
        <f>IF(VLOOKUP(A8998,$J$4:$K$19,2)="Y",IF(G8998&lt;='State Zip Codes'!$P$4,'State Zip Codes'!$P$3,IF(G8998&lt;='State Zip Codes'!$Q$4,'State Zip Codes'!$Q$3,IF(G8998&lt;='State Zip Codes'!$R$4,'State Zip Codes'!$R$3,IF(G8998&lt;='State Zip Codes'!$S$4,'State Zip Codes'!$S$3,IF(G8998&lt;='State Zip Codes'!$T$4,'State Zip Codes'!$T$3,"OUT OF TERRITORY"))))),$U$3)</f>
        <v>Zone 0</v>
      </c>
    </row>
    <row r="8999" spans="1:8" x14ac:dyDescent="0.25">
      <c r="A8999" t="s">
        <v>378</v>
      </c>
      <c r="B8999">
        <v>98249</v>
      </c>
      <c r="C8999" t="str">
        <f t="shared" si="141"/>
        <v>98249</v>
      </c>
      <c r="D8999" t="s">
        <v>364</v>
      </c>
      <c r="E8999" t="s">
        <v>3152</v>
      </c>
      <c r="F8999" t="s">
        <v>5450</v>
      </c>
      <c r="G8999" s="144">
        <v>30.869720719199996</v>
      </c>
      <c r="H8999" t="str">
        <f>IF(VLOOKUP(A8999,$J$4:$K$19,2)="Y",IF(G8999&lt;='State Zip Codes'!$P$4,'State Zip Codes'!$P$3,IF(G8999&lt;='State Zip Codes'!$Q$4,'State Zip Codes'!$Q$3,IF(G8999&lt;='State Zip Codes'!$R$4,'State Zip Codes'!$R$3,IF(G8999&lt;='State Zip Codes'!$S$4,'State Zip Codes'!$S$3,IF(G8999&lt;='State Zip Codes'!$T$4,'State Zip Codes'!$T$3,"OUT OF TERRITORY"))))),$U$3)</f>
        <v>Zone 0</v>
      </c>
    </row>
    <row r="9000" spans="1:8" x14ac:dyDescent="0.25">
      <c r="A9000" t="s">
        <v>378</v>
      </c>
      <c r="B9000">
        <v>98499</v>
      </c>
      <c r="C9000" t="str">
        <f t="shared" si="141"/>
        <v>98499</v>
      </c>
      <c r="D9000" t="s">
        <v>364</v>
      </c>
      <c r="E9000" t="s">
        <v>490</v>
      </c>
      <c r="F9000" t="s">
        <v>2124</v>
      </c>
      <c r="G9000" s="144">
        <v>31.329535399799997</v>
      </c>
      <c r="H9000" t="str">
        <f>IF(VLOOKUP(A9000,$J$4:$K$19,2)="Y",IF(G9000&lt;='State Zip Codes'!$P$4,'State Zip Codes'!$P$3,IF(G9000&lt;='State Zip Codes'!$Q$4,'State Zip Codes'!$Q$3,IF(G9000&lt;='State Zip Codes'!$R$4,'State Zip Codes'!$R$3,IF(G9000&lt;='State Zip Codes'!$S$4,'State Zip Codes'!$S$3,IF(G9000&lt;='State Zip Codes'!$T$4,'State Zip Codes'!$T$3,"OUT OF TERRITORY"))))),$U$3)</f>
        <v>Zone 0</v>
      </c>
    </row>
    <row r="9001" spans="1:8" x14ac:dyDescent="0.25">
      <c r="A9001" t="s">
        <v>378</v>
      </c>
      <c r="B9001">
        <v>98373</v>
      </c>
      <c r="C9001" t="str">
        <f t="shared" si="141"/>
        <v>98373</v>
      </c>
      <c r="D9001" t="s">
        <v>364</v>
      </c>
      <c r="E9001" t="s">
        <v>490</v>
      </c>
      <c r="F9001" t="s">
        <v>5313</v>
      </c>
      <c r="G9001" s="144">
        <v>31.515946756799998</v>
      </c>
      <c r="H9001" t="str">
        <f>IF(VLOOKUP(A9001,$J$4:$K$19,2)="Y",IF(G9001&lt;='State Zip Codes'!$P$4,'State Zip Codes'!$P$3,IF(G9001&lt;='State Zip Codes'!$Q$4,'State Zip Codes'!$Q$3,IF(G9001&lt;='State Zip Codes'!$R$4,'State Zip Codes'!$R$3,IF(G9001&lt;='State Zip Codes'!$S$4,'State Zip Codes'!$S$3,IF(G9001&lt;='State Zip Codes'!$T$4,'State Zip Codes'!$T$3,"OUT OF TERRITORY"))))),$U$3)</f>
        <v>Zone 0</v>
      </c>
    </row>
    <row r="9002" spans="1:8" x14ac:dyDescent="0.25">
      <c r="A9002" t="s">
        <v>378</v>
      </c>
      <c r="B9002">
        <v>98447</v>
      </c>
      <c r="C9002" t="str">
        <f t="shared" si="141"/>
        <v>98447</v>
      </c>
      <c r="D9002" t="s">
        <v>364</v>
      </c>
      <c r="E9002" t="s">
        <v>490</v>
      </c>
      <c r="F9002" t="s">
        <v>5304</v>
      </c>
      <c r="G9002" s="144">
        <v>32.087608251599995</v>
      </c>
      <c r="H9002" t="str">
        <f>IF(VLOOKUP(A9002,$J$4:$K$19,2)="Y",IF(G9002&lt;='State Zip Codes'!$P$4,'State Zip Codes'!$P$3,IF(G9002&lt;='State Zip Codes'!$Q$4,'State Zip Codes'!$Q$3,IF(G9002&lt;='State Zip Codes'!$R$4,'State Zip Codes'!$R$3,IF(G9002&lt;='State Zip Codes'!$S$4,'State Zip Codes'!$S$3,IF(G9002&lt;='State Zip Codes'!$T$4,'State Zip Codes'!$T$3,"OUT OF TERRITORY"))))),$U$3)</f>
        <v>Zone 0</v>
      </c>
    </row>
    <row r="9003" spans="1:8" x14ac:dyDescent="0.25">
      <c r="A9003" t="s">
        <v>378</v>
      </c>
      <c r="B9003">
        <v>98444</v>
      </c>
      <c r="C9003" t="str">
        <f t="shared" si="141"/>
        <v>98444</v>
      </c>
      <c r="D9003" t="s">
        <v>364</v>
      </c>
      <c r="E9003" t="s">
        <v>490</v>
      </c>
      <c r="F9003" t="s">
        <v>5304</v>
      </c>
      <c r="G9003" s="144">
        <v>32.093821963499998</v>
      </c>
      <c r="H9003" t="str">
        <f>IF(VLOOKUP(A9003,$J$4:$K$19,2)="Y",IF(G9003&lt;='State Zip Codes'!$P$4,'State Zip Codes'!$P$3,IF(G9003&lt;='State Zip Codes'!$Q$4,'State Zip Codes'!$Q$3,IF(G9003&lt;='State Zip Codes'!$R$4,'State Zip Codes'!$R$3,IF(G9003&lt;='State Zip Codes'!$S$4,'State Zip Codes'!$S$3,IF(G9003&lt;='State Zip Codes'!$T$4,'State Zip Codes'!$T$3,"OUT OF TERRITORY"))))),$U$3)</f>
        <v>Zone 0</v>
      </c>
    </row>
    <row r="9004" spans="1:8" x14ac:dyDescent="0.25">
      <c r="A9004" t="s">
        <v>378</v>
      </c>
      <c r="B9004">
        <v>98270</v>
      </c>
      <c r="C9004" t="str">
        <f t="shared" si="141"/>
        <v>98270</v>
      </c>
      <c r="D9004" t="s">
        <v>364</v>
      </c>
      <c r="E9004" t="s">
        <v>5420</v>
      </c>
      <c r="F9004" t="s">
        <v>2770</v>
      </c>
      <c r="G9004" s="144">
        <v>32.218096201499996</v>
      </c>
      <c r="H9004" t="str">
        <f>IF(VLOOKUP(A9004,$J$4:$K$19,2)="Y",IF(G9004&lt;='State Zip Codes'!$P$4,'State Zip Codes'!$P$3,IF(G9004&lt;='State Zip Codes'!$Q$4,'State Zip Codes'!$Q$3,IF(G9004&lt;='State Zip Codes'!$R$4,'State Zip Codes'!$R$3,IF(G9004&lt;='State Zip Codes'!$S$4,'State Zip Codes'!$S$3,IF(G9004&lt;='State Zip Codes'!$T$4,'State Zip Codes'!$T$3,"OUT OF TERRITORY"))))),$U$3)</f>
        <v>Zone 0</v>
      </c>
    </row>
    <row r="9005" spans="1:8" x14ac:dyDescent="0.25">
      <c r="A9005" t="s">
        <v>378</v>
      </c>
      <c r="B9005">
        <v>98498</v>
      </c>
      <c r="C9005" t="str">
        <f t="shared" si="141"/>
        <v>98498</v>
      </c>
      <c r="D9005" t="s">
        <v>364</v>
      </c>
      <c r="E9005" t="s">
        <v>490</v>
      </c>
      <c r="F9005" t="s">
        <v>2124</v>
      </c>
      <c r="G9005" s="144">
        <v>32.6282011869</v>
      </c>
      <c r="H9005" t="str">
        <f>IF(VLOOKUP(A9005,$J$4:$K$19,2)="Y",IF(G9005&lt;='State Zip Codes'!$P$4,'State Zip Codes'!$P$3,IF(G9005&lt;='State Zip Codes'!$Q$4,'State Zip Codes'!$Q$3,IF(G9005&lt;='State Zip Codes'!$R$4,'State Zip Codes'!$R$3,IF(G9005&lt;='State Zip Codes'!$S$4,'State Zip Codes'!$S$3,IF(G9005&lt;='State Zip Codes'!$T$4,'State Zip Codes'!$T$3,"OUT OF TERRITORY"))))),$U$3)</f>
        <v>Zone 0</v>
      </c>
    </row>
    <row r="9006" spans="1:8" x14ac:dyDescent="0.25">
      <c r="A9006" t="s">
        <v>378</v>
      </c>
      <c r="B9006">
        <v>98445</v>
      </c>
      <c r="C9006" t="str">
        <f t="shared" si="141"/>
        <v>98445</v>
      </c>
      <c r="D9006" t="s">
        <v>364</v>
      </c>
      <c r="E9006" t="s">
        <v>490</v>
      </c>
      <c r="F9006" t="s">
        <v>5304</v>
      </c>
      <c r="G9006" s="144">
        <v>32.833253679599999</v>
      </c>
      <c r="H9006" t="str">
        <f>IF(VLOOKUP(A9006,$J$4:$K$19,2)="Y",IF(G9006&lt;='State Zip Codes'!$P$4,'State Zip Codes'!$P$3,IF(G9006&lt;='State Zip Codes'!$Q$4,'State Zip Codes'!$Q$3,IF(G9006&lt;='State Zip Codes'!$R$4,'State Zip Codes'!$R$3,IF(G9006&lt;='State Zip Codes'!$S$4,'State Zip Codes'!$S$3,IF(G9006&lt;='State Zip Codes'!$T$4,'State Zip Codes'!$T$3,"OUT OF TERRITORY"))))),$U$3)</f>
        <v>Zone 0</v>
      </c>
    </row>
    <row r="9007" spans="1:8" x14ac:dyDescent="0.25">
      <c r="A9007" t="s">
        <v>378</v>
      </c>
      <c r="B9007">
        <v>98388</v>
      </c>
      <c r="C9007" t="str">
        <f t="shared" si="141"/>
        <v>98388</v>
      </c>
      <c r="D9007" t="s">
        <v>364</v>
      </c>
      <c r="E9007" t="s">
        <v>490</v>
      </c>
      <c r="F9007" t="s">
        <v>5319</v>
      </c>
      <c r="G9007" s="144">
        <v>32.858108527200002</v>
      </c>
      <c r="H9007" t="str">
        <f>IF(VLOOKUP(A9007,$J$4:$K$19,2)="Y",IF(G9007&lt;='State Zip Codes'!$P$4,'State Zip Codes'!$P$3,IF(G9007&lt;='State Zip Codes'!$Q$4,'State Zip Codes'!$Q$3,IF(G9007&lt;='State Zip Codes'!$R$4,'State Zip Codes'!$R$3,IF(G9007&lt;='State Zip Codes'!$S$4,'State Zip Codes'!$S$3,IF(G9007&lt;='State Zip Codes'!$T$4,'State Zip Codes'!$T$3,"OUT OF TERRITORY"))))),$U$3)</f>
        <v>Zone 0</v>
      </c>
    </row>
    <row r="9008" spans="1:8" x14ac:dyDescent="0.25">
      <c r="A9008" t="s">
        <v>378</v>
      </c>
      <c r="B9008">
        <v>98446</v>
      </c>
      <c r="C9008" t="str">
        <f t="shared" si="141"/>
        <v>98446</v>
      </c>
      <c r="D9008" t="s">
        <v>364</v>
      </c>
      <c r="E9008" t="s">
        <v>490</v>
      </c>
      <c r="F9008" t="s">
        <v>5304</v>
      </c>
      <c r="G9008" s="144">
        <v>32.945100493799998</v>
      </c>
      <c r="H9008" t="str">
        <f>IF(VLOOKUP(A9008,$J$4:$K$19,2)="Y",IF(G9008&lt;='State Zip Codes'!$P$4,'State Zip Codes'!$P$3,IF(G9008&lt;='State Zip Codes'!$Q$4,'State Zip Codes'!$Q$3,IF(G9008&lt;='State Zip Codes'!$R$4,'State Zip Codes'!$R$3,IF(G9008&lt;='State Zip Codes'!$S$4,'State Zip Codes'!$S$3,IF(G9008&lt;='State Zip Codes'!$T$4,'State Zip Codes'!$T$3,"OUT OF TERRITORY"))))),$U$3)</f>
        <v>Zone 0</v>
      </c>
    </row>
    <row r="9009" spans="1:8" x14ac:dyDescent="0.25">
      <c r="A9009" t="s">
        <v>378</v>
      </c>
      <c r="B9009">
        <v>98325</v>
      </c>
      <c r="C9009" t="str">
        <f t="shared" si="141"/>
        <v>98325</v>
      </c>
      <c r="D9009" t="s">
        <v>364</v>
      </c>
      <c r="E9009" t="s">
        <v>388</v>
      </c>
      <c r="F9009" t="s">
        <v>5441</v>
      </c>
      <c r="G9009" s="144">
        <v>33.131511850799995</v>
      </c>
      <c r="H9009" t="str">
        <f>IF(VLOOKUP(A9009,$J$4:$K$19,2)="Y",IF(G9009&lt;='State Zip Codes'!$P$4,'State Zip Codes'!$P$3,IF(G9009&lt;='State Zip Codes'!$Q$4,'State Zip Codes'!$Q$3,IF(G9009&lt;='State Zip Codes'!$R$4,'State Zip Codes'!$R$3,IF(G9009&lt;='State Zip Codes'!$S$4,'State Zip Codes'!$S$3,IF(G9009&lt;='State Zip Codes'!$T$4,'State Zip Codes'!$T$3,"OUT OF TERRITORY"))))),$U$3)</f>
        <v>Zone 0</v>
      </c>
    </row>
    <row r="9010" spans="1:8" x14ac:dyDescent="0.25">
      <c r="A9010" t="s">
        <v>378</v>
      </c>
      <c r="B9010">
        <v>98374</v>
      </c>
      <c r="C9010" t="str">
        <f t="shared" si="141"/>
        <v>98374</v>
      </c>
      <c r="D9010" t="s">
        <v>364</v>
      </c>
      <c r="E9010" t="s">
        <v>490</v>
      </c>
      <c r="F9010" t="s">
        <v>5313</v>
      </c>
      <c r="G9010" s="144">
        <v>33.168794122199998</v>
      </c>
      <c r="H9010" t="str">
        <f>IF(VLOOKUP(A9010,$J$4:$K$19,2)="Y",IF(G9010&lt;='State Zip Codes'!$P$4,'State Zip Codes'!$P$3,IF(G9010&lt;='State Zip Codes'!$Q$4,'State Zip Codes'!$Q$3,IF(G9010&lt;='State Zip Codes'!$R$4,'State Zip Codes'!$R$3,IF(G9010&lt;='State Zip Codes'!$S$4,'State Zip Codes'!$S$3,IF(G9010&lt;='State Zip Codes'!$T$4,'State Zip Codes'!$T$3,"OUT OF TERRITORY"))))),$U$3)</f>
        <v>Zone 0</v>
      </c>
    </row>
    <row r="9011" spans="1:8" x14ac:dyDescent="0.25">
      <c r="A9011" t="s">
        <v>378</v>
      </c>
      <c r="B9011">
        <v>98258</v>
      </c>
      <c r="C9011" t="str">
        <f t="shared" si="141"/>
        <v>98258</v>
      </c>
      <c r="D9011" t="s">
        <v>364</v>
      </c>
      <c r="E9011" t="s">
        <v>5420</v>
      </c>
      <c r="F9011" t="s">
        <v>5461</v>
      </c>
      <c r="G9011" s="144">
        <v>33.187435257899999</v>
      </c>
      <c r="H9011" t="str">
        <f>IF(VLOOKUP(A9011,$J$4:$K$19,2)="Y",IF(G9011&lt;='State Zip Codes'!$P$4,'State Zip Codes'!$P$3,IF(G9011&lt;='State Zip Codes'!$Q$4,'State Zip Codes'!$Q$3,IF(G9011&lt;='State Zip Codes'!$R$4,'State Zip Codes'!$R$3,IF(G9011&lt;='State Zip Codes'!$S$4,'State Zip Codes'!$S$3,IF(G9011&lt;='State Zip Codes'!$T$4,'State Zip Codes'!$T$3,"OUT OF TERRITORY"))))),$U$3)</f>
        <v>Zone 0</v>
      </c>
    </row>
    <row r="9012" spans="1:8" x14ac:dyDescent="0.25">
      <c r="A9012" t="s">
        <v>378</v>
      </c>
      <c r="B9012">
        <v>98588</v>
      </c>
      <c r="C9012" t="str">
        <f t="shared" si="141"/>
        <v>98588</v>
      </c>
      <c r="D9012" t="s">
        <v>364</v>
      </c>
      <c r="E9012" t="s">
        <v>1979</v>
      </c>
      <c r="F9012" t="s">
        <v>5371</v>
      </c>
      <c r="G9012" s="144">
        <v>33.690745921799994</v>
      </c>
      <c r="H9012" t="str">
        <f>IF(VLOOKUP(A9012,$J$4:$K$19,2)="Y",IF(G9012&lt;='State Zip Codes'!$P$4,'State Zip Codes'!$P$3,IF(G9012&lt;='State Zip Codes'!$Q$4,'State Zip Codes'!$Q$3,IF(G9012&lt;='State Zip Codes'!$R$4,'State Zip Codes'!$R$3,IF(G9012&lt;='State Zip Codes'!$S$4,'State Zip Codes'!$S$3,IF(G9012&lt;='State Zip Codes'!$T$4,'State Zip Codes'!$T$3,"OUT OF TERRITORY"))))),$U$3)</f>
        <v>Zone 0</v>
      </c>
    </row>
    <row r="9013" spans="1:8" x14ac:dyDescent="0.25">
      <c r="A9013" t="s">
        <v>378</v>
      </c>
      <c r="B9013">
        <v>98271</v>
      </c>
      <c r="C9013" t="str">
        <f t="shared" si="141"/>
        <v>98271</v>
      </c>
      <c r="D9013" t="s">
        <v>364</v>
      </c>
      <c r="E9013" t="s">
        <v>5420</v>
      </c>
      <c r="F9013" t="s">
        <v>2770</v>
      </c>
      <c r="G9013" s="144">
        <v>33.8150201598</v>
      </c>
      <c r="H9013" t="str">
        <f>IF(VLOOKUP(A9013,$J$4:$K$19,2)="Y",IF(G9013&lt;='State Zip Codes'!$P$4,'State Zip Codes'!$P$3,IF(G9013&lt;='State Zip Codes'!$Q$4,'State Zip Codes'!$Q$3,IF(G9013&lt;='State Zip Codes'!$R$4,'State Zip Codes'!$R$3,IF(G9013&lt;='State Zip Codes'!$S$4,'State Zip Codes'!$S$3,IF(G9013&lt;='State Zip Codes'!$T$4,'State Zip Codes'!$T$3,"OUT OF TERRITORY"))))),$U$3)</f>
        <v>Zone 0</v>
      </c>
    </row>
    <row r="9014" spans="1:8" x14ac:dyDescent="0.25">
      <c r="A9014" t="s">
        <v>378</v>
      </c>
      <c r="B9014">
        <v>98339</v>
      </c>
      <c r="C9014" t="str">
        <f t="shared" si="141"/>
        <v>98339</v>
      </c>
      <c r="D9014" t="s">
        <v>364</v>
      </c>
      <c r="E9014" t="s">
        <v>388</v>
      </c>
      <c r="F9014" t="s">
        <v>5446</v>
      </c>
      <c r="G9014" s="144">
        <v>33.957935533499999</v>
      </c>
      <c r="H9014" t="str">
        <f>IF(VLOOKUP(A9014,$J$4:$K$19,2)="Y",IF(G9014&lt;='State Zip Codes'!$P$4,'State Zip Codes'!$P$3,IF(G9014&lt;='State Zip Codes'!$Q$4,'State Zip Codes'!$Q$3,IF(G9014&lt;='State Zip Codes'!$R$4,'State Zip Codes'!$R$3,IF(G9014&lt;='State Zip Codes'!$S$4,'State Zip Codes'!$S$3,IF(G9014&lt;='State Zip Codes'!$T$4,'State Zip Codes'!$T$3,"OUT OF TERRITORY"))))),$U$3)</f>
        <v>Zone 0</v>
      </c>
    </row>
    <row r="9015" spans="1:8" x14ac:dyDescent="0.25">
      <c r="A9015" t="s">
        <v>378</v>
      </c>
      <c r="B9015">
        <v>98439</v>
      </c>
      <c r="C9015" t="str">
        <f t="shared" si="141"/>
        <v>98439</v>
      </c>
      <c r="D9015" t="s">
        <v>364</v>
      </c>
      <c r="E9015" t="s">
        <v>490</v>
      </c>
      <c r="F9015" t="s">
        <v>2124</v>
      </c>
      <c r="G9015" s="144">
        <v>34.038713788199999</v>
      </c>
      <c r="H9015" t="str">
        <f>IF(VLOOKUP(A9015,$J$4:$K$19,2)="Y",IF(G9015&lt;='State Zip Codes'!$P$4,'State Zip Codes'!$P$3,IF(G9015&lt;='State Zip Codes'!$Q$4,'State Zip Codes'!$Q$3,IF(G9015&lt;='State Zip Codes'!$R$4,'State Zip Codes'!$R$3,IF(G9015&lt;='State Zip Codes'!$S$4,'State Zip Codes'!$S$3,IF(G9015&lt;='State Zip Codes'!$T$4,'State Zip Codes'!$T$3,"OUT OF TERRITORY"))))),$U$3)</f>
        <v>Zone 0</v>
      </c>
    </row>
    <row r="9016" spans="1:8" x14ac:dyDescent="0.25">
      <c r="A9016" t="s">
        <v>378</v>
      </c>
      <c r="B9016">
        <v>98351</v>
      </c>
      <c r="C9016" t="str">
        <f t="shared" si="141"/>
        <v>98351</v>
      </c>
      <c r="D9016" t="s">
        <v>364</v>
      </c>
      <c r="E9016" t="s">
        <v>490</v>
      </c>
      <c r="F9016" t="s">
        <v>5326</v>
      </c>
      <c r="G9016" s="144">
        <v>34.293475976099998</v>
      </c>
      <c r="H9016" t="str">
        <f>IF(VLOOKUP(A9016,$J$4:$K$19,2)="Y",IF(G9016&lt;='State Zip Codes'!$P$4,'State Zip Codes'!$P$3,IF(G9016&lt;='State Zip Codes'!$Q$4,'State Zip Codes'!$Q$3,IF(G9016&lt;='State Zip Codes'!$R$4,'State Zip Codes'!$R$3,IF(G9016&lt;='State Zip Codes'!$S$4,'State Zip Codes'!$S$3,IF(G9016&lt;='State Zip Codes'!$T$4,'State Zip Codes'!$T$3,"OUT OF TERRITORY"))))),$U$3)</f>
        <v>Zone 0</v>
      </c>
    </row>
    <row r="9017" spans="1:8" x14ac:dyDescent="0.25">
      <c r="A9017" t="s">
        <v>378</v>
      </c>
      <c r="B9017">
        <v>98546</v>
      </c>
      <c r="C9017" t="str">
        <f t="shared" si="141"/>
        <v>98546</v>
      </c>
      <c r="D9017" t="s">
        <v>364</v>
      </c>
      <c r="E9017" t="s">
        <v>1979</v>
      </c>
      <c r="F9017" t="s">
        <v>5348</v>
      </c>
      <c r="G9017" s="144">
        <v>34.343185671299999</v>
      </c>
      <c r="H9017" t="str">
        <f>IF(VLOOKUP(A9017,$J$4:$K$19,2)="Y",IF(G9017&lt;='State Zip Codes'!$P$4,'State Zip Codes'!$P$3,IF(G9017&lt;='State Zip Codes'!$Q$4,'State Zip Codes'!$Q$3,IF(G9017&lt;='State Zip Codes'!$R$4,'State Zip Codes'!$R$3,IF(G9017&lt;='State Zip Codes'!$S$4,'State Zip Codes'!$S$3,IF(G9017&lt;='State Zip Codes'!$T$4,'State Zip Codes'!$T$3,"OUT OF TERRITORY"))))),$U$3)</f>
        <v>Zone 0</v>
      </c>
    </row>
    <row r="9018" spans="1:8" x14ac:dyDescent="0.25">
      <c r="A9018" t="s">
        <v>378</v>
      </c>
      <c r="B9018">
        <v>98375</v>
      </c>
      <c r="C9018" t="str">
        <f t="shared" si="141"/>
        <v>98375</v>
      </c>
      <c r="D9018" t="s">
        <v>364</v>
      </c>
      <c r="E9018" t="s">
        <v>490</v>
      </c>
      <c r="F9018" t="s">
        <v>5313</v>
      </c>
      <c r="G9018" s="144">
        <v>34.641443842499996</v>
      </c>
      <c r="H9018" t="str">
        <f>IF(VLOOKUP(A9018,$J$4:$K$19,2)="Y",IF(G9018&lt;='State Zip Codes'!$P$4,'State Zip Codes'!$P$3,IF(G9018&lt;='State Zip Codes'!$Q$4,'State Zip Codes'!$Q$3,IF(G9018&lt;='State Zip Codes'!$R$4,'State Zip Codes'!$R$3,IF(G9018&lt;='State Zip Codes'!$S$4,'State Zip Codes'!$S$3,IF(G9018&lt;='State Zip Codes'!$T$4,'State Zip Codes'!$T$3,"OUT OF TERRITORY"))))),$U$3)</f>
        <v>Zone 0</v>
      </c>
    </row>
    <row r="9019" spans="1:8" x14ac:dyDescent="0.25">
      <c r="A9019" t="s">
        <v>378</v>
      </c>
      <c r="B9019">
        <v>98430</v>
      </c>
      <c r="C9019" t="str">
        <f t="shared" si="141"/>
        <v>98430</v>
      </c>
      <c r="D9019" t="s">
        <v>364</v>
      </c>
      <c r="E9019" t="s">
        <v>490</v>
      </c>
      <c r="F9019" t="s">
        <v>5314</v>
      </c>
      <c r="G9019" s="144">
        <v>35.306311015799999</v>
      </c>
      <c r="H9019" t="str">
        <f>IF(VLOOKUP(A9019,$J$4:$K$19,2)="Y",IF(G9019&lt;='State Zip Codes'!$P$4,'State Zip Codes'!$P$3,IF(G9019&lt;='State Zip Codes'!$Q$4,'State Zip Codes'!$Q$3,IF(G9019&lt;='State Zip Codes'!$R$4,'State Zip Codes'!$R$3,IF(G9019&lt;='State Zip Codes'!$S$4,'State Zip Codes'!$S$3,IF(G9019&lt;='State Zip Codes'!$T$4,'State Zip Codes'!$T$3,"OUT OF TERRITORY"))))),$U$3)</f>
        <v>Zone 0</v>
      </c>
    </row>
    <row r="9020" spans="1:8" x14ac:dyDescent="0.25">
      <c r="A9020" t="s">
        <v>378</v>
      </c>
      <c r="B9020">
        <v>98303</v>
      </c>
      <c r="C9020" t="str">
        <f t="shared" si="141"/>
        <v>98303</v>
      </c>
      <c r="D9020" t="s">
        <v>364</v>
      </c>
      <c r="E9020" t="s">
        <v>490</v>
      </c>
      <c r="F9020" t="s">
        <v>5317</v>
      </c>
      <c r="G9020" s="144">
        <v>35.648065170299994</v>
      </c>
      <c r="H9020" t="str">
        <f>IF(VLOOKUP(A9020,$J$4:$K$19,2)="Y",IF(G9020&lt;='State Zip Codes'!$P$4,'State Zip Codes'!$P$3,IF(G9020&lt;='State Zip Codes'!$Q$4,'State Zip Codes'!$Q$3,IF(G9020&lt;='State Zip Codes'!$R$4,'State Zip Codes'!$R$3,IF(G9020&lt;='State Zip Codes'!$S$4,'State Zip Codes'!$S$3,IF(G9020&lt;='State Zip Codes'!$T$4,'State Zip Codes'!$T$3,"OUT OF TERRITORY"))))),$U$3)</f>
        <v>Zone 0</v>
      </c>
    </row>
    <row r="9021" spans="1:8" x14ac:dyDescent="0.25">
      <c r="A9021" t="s">
        <v>378</v>
      </c>
      <c r="B9021">
        <v>98358</v>
      </c>
      <c r="C9021" t="str">
        <f t="shared" si="141"/>
        <v>98358</v>
      </c>
      <c r="D9021" t="s">
        <v>364</v>
      </c>
      <c r="E9021" t="s">
        <v>388</v>
      </c>
      <c r="F9021" t="s">
        <v>5457</v>
      </c>
      <c r="G9021" s="144">
        <v>35.828262815399995</v>
      </c>
      <c r="H9021" t="str">
        <f>IF(VLOOKUP(A9021,$J$4:$K$19,2)="Y",IF(G9021&lt;='State Zip Codes'!$P$4,'State Zip Codes'!$P$3,IF(G9021&lt;='State Zip Codes'!$Q$4,'State Zip Codes'!$Q$3,IF(G9021&lt;='State Zip Codes'!$R$4,'State Zip Codes'!$R$3,IF(G9021&lt;='State Zip Codes'!$S$4,'State Zip Codes'!$S$3,IF(G9021&lt;='State Zip Codes'!$T$4,'State Zip Codes'!$T$3,"OUT OF TERRITORY"))))),$U$3)</f>
        <v>Zone 0</v>
      </c>
    </row>
    <row r="9022" spans="1:8" x14ac:dyDescent="0.25">
      <c r="A9022" t="s">
        <v>378</v>
      </c>
      <c r="B9022">
        <v>98253</v>
      </c>
      <c r="C9022" t="str">
        <f t="shared" si="141"/>
        <v>98253</v>
      </c>
      <c r="D9022" t="s">
        <v>364</v>
      </c>
      <c r="E9022" t="s">
        <v>3152</v>
      </c>
      <c r="F9022" t="s">
        <v>5463</v>
      </c>
      <c r="G9022" s="144">
        <v>35.834476527299998</v>
      </c>
      <c r="H9022" t="str">
        <f>IF(VLOOKUP(A9022,$J$4:$K$19,2)="Y",IF(G9022&lt;='State Zip Codes'!$P$4,'State Zip Codes'!$P$3,IF(G9022&lt;='State Zip Codes'!$Q$4,'State Zip Codes'!$Q$3,IF(G9022&lt;='State Zip Codes'!$R$4,'State Zip Codes'!$R$3,IF(G9022&lt;='State Zip Codes'!$S$4,'State Zip Codes'!$S$3,IF(G9022&lt;='State Zip Codes'!$T$4,'State Zip Codes'!$T$3,"OUT OF TERRITORY"))))),$U$3)</f>
        <v>Zone 0</v>
      </c>
    </row>
    <row r="9023" spans="1:8" x14ac:dyDescent="0.25">
      <c r="A9023" t="s">
        <v>378</v>
      </c>
      <c r="B9023">
        <v>98387</v>
      </c>
      <c r="C9023" t="str">
        <f t="shared" si="141"/>
        <v>98387</v>
      </c>
      <c r="D9023" t="s">
        <v>364</v>
      </c>
      <c r="E9023" t="s">
        <v>490</v>
      </c>
      <c r="F9023" t="s">
        <v>5305</v>
      </c>
      <c r="G9023" s="144">
        <v>37.704803809199994</v>
      </c>
      <c r="H9023" t="str">
        <f>IF(VLOOKUP(A9023,$J$4:$K$19,2)="Y",IF(G9023&lt;='State Zip Codes'!$P$4,'State Zip Codes'!$P$3,IF(G9023&lt;='State Zip Codes'!$Q$4,'State Zip Codes'!$Q$3,IF(G9023&lt;='State Zip Codes'!$R$4,'State Zip Codes'!$R$3,IF(G9023&lt;='State Zip Codes'!$S$4,'State Zip Codes'!$S$3,IF(G9023&lt;='State Zip Codes'!$T$4,'State Zip Codes'!$T$3,"OUT OF TERRITORY"))))),$U$3)</f>
        <v>Zone 0</v>
      </c>
    </row>
    <row r="9024" spans="1:8" x14ac:dyDescent="0.25">
      <c r="A9024" t="s">
        <v>378</v>
      </c>
      <c r="B9024">
        <v>98251</v>
      </c>
      <c r="C9024" t="str">
        <f t="shared" si="141"/>
        <v>98251</v>
      </c>
      <c r="D9024" t="s">
        <v>364</v>
      </c>
      <c r="E9024" t="s">
        <v>5420</v>
      </c>
      <c r="F9024" t="s">
        <v>5438</v>
      </c>
      <c r="G9024" s="144">
        <v>37.9098563019</v>
      </c>
      <c r="H9024" t="str">
        <f>IF(VLOOKUP(A9024,$J$4:$K$19,2)="Y",IF(G9024&lt;='State Zip Codes'!$P$4,'State Zip Codes'!$P$3,IF(G9024&lt;='State Zip Codes'!$Q$4,'State Zip Codes'!$Q$3,IF(G9024&lt;='State Zip Codes'!$R$4,'State Zip Codes'!$R$3,IF(G9024&lt;='State Zip Codes'!$S$4,'State Zip Codes'!$S$3,IF(G9024&lt;='State Zip Codes'!$T$4,'State Zip Codes'!$T$3,"OUT OF TERRITORY"))))),$U$3)</f>
        <v>Zone 0</v>
      </c>
    </row>
    <row r="9025" spans="1:8" x14ac:dyDescent="0.25">
      <c r="A9025" t="s">
        <v>378</v>
      </c>
      <c r="B9025">
        <v>98045</v>
      </c>
      <c r="C9025" t="str">
        <f t="shared" si="141"/>
        <v>98045</v>
      </c>
      <c r="D9025" t="s">
        <v>364</v>
      </c>
      <c r="E9025" t="s">
        <v>4352</v>
      </c>
      <c r="F9025" t="s">
        <v>4626</v>
      </c>
      <c r="G9025" s="144">
        <v>37.940924861399999</v>
      </c>
      <c r="H9025" t="str">
        <f>IF(VLOOKUP(A9025,$J$4:$K$19,2)="Y",IF(G9025&lt;='State Zip Codes'!$P$4,'State Zip Codes'!$P$3,IF(G9025&lt;='State Zip Codes'!$Q$4,'State Zip Codes'!$Q$3,IF(G9025&lt;='State Zip Codes'!$R$4,'State Zip Codes'!$R$3,IF(G9025&lt;='State Zip Codes'!$S$4,'State Zip Codes'!$S$3,IF(G9025&lt;='State Zip Codes'!$T$4,'State Zip Codes'!$T$3,"OUT OF TERRITORY"))))),$U$3)</f>
        <v>Zone 0</v>
      </c>
    </row>
    <row r="9026" spans="1:8" x14ac:dyDescent="0.25">
      <c r="A9026" t="s">
        <v>378</v>
      </c>
      <c r="B9026">
        <v>98368</v>
      </c>
      <c r="C9026" t="str">
        <f t="shared" si="141"/>
        <v>98368</v>
      </c>
      <c r="D9026" t="s">
        <v>364</v>
      </c>
      <c r="E9026" t="s">
        <v>388</v>
      </c>
      <c r="F9026" t="s">
        <v>5453</v>
      </c>
      <c r="G9026" s="144">
        <v>38.301320151599995</v>
      </c>
      <c r="H9026" t="str">
        <f>IF(VLOOKUP(A9026,$J$4:$K$19,2)="Y",IF(G9026&lt;='State Zip Codes'!$P$4,'State Zip Codes'!$P$3,IF(G9026&lt;='State Zip Codes'!$Q$4,'State Zip Codes'!$Q$3,IF(G9026&lt;='State Zip Codes'!$R$4,'State Zip Codes'!$R$3,IF(G9026&lt;='State Zip Codes'!$S$4,'State Zip Codes'!$S$3,IF(G9026&lt;='State Zip Codes'!$T$4,'State Zip Codes'!$T$3,"OUT OF TERRITORY"))))),$U$3)</f>
        <v>Zone 0</v>
      </c>
    </row>
    <row r="9027" spans="1:8" x14ac:dyDescent="0.25">
      <c r="A9027" t="s">
        <v>378</v>
      </c>
      <c r="B9027">
        <v>98327</v>
      </c>
      <c r="C9027" t="str">
        <f t="shared" si="141"/>
        <v>98327</v>
      </c>
      <c r="D9027" t="s">
        <v>364</v>
      </c>
      <c r="E9027" t="s">
        <v>490</v>
      </c>
      <c r="F9027" t="s">
        <v>2685</v>
      </c>
      <c r="G9027" s="144">
        <v>38.798417103599995</v>
      </c>
      <c r="H9027" t="str">
        <f>IF(VLOOKUP(A9027,$J$4:$K$19,2)="Y",IF(G9027&lt;='State Zip Codes'!$P$4,'State Zip Codes'!$P$3,IF(G9027&lt;='State Zip Codes'!$Q$4,'State Zip Codes'!$Q$3,IF(G9027&lt;='State Zip Codes'!$R$4,'State Zip Codes'!$R$3,IF(G9027&lt;='State Zip Codes'!$S$4,'State Zip Codes'!$S$3,IF(G9027&lt;='State Zip Codes'!$T$4,'State Zip Codes'!$T$3,"OUT OF TERRITORY"))))),$U$3)</f>
        <v>Zone 0</v>
      </c>
    </row>
    <row r="9028" spans="1:8" x14ac:dyDescent="0.25">
      <c r="A9028" t="s">
        <v>378</v>
      </c>
      <c r="B9028">
        <v>98282</v>
      </c>
      <c r="C9028" t="str">
        <f t="shared" si="141"/>
        <v>98282</v>
      </c>
      <c r="D9028" t="s">
        <v>364</v>
      </c>
      <c r="E9028" t="s">
        <v>3152</v>
      </c>
      <c r="F9028" t="s">
        <v>5471</v>
      </c>
      <c r="G9028" s="144">
        <v>38.991042172499995</v>
      </c>
      <c r="H9028" t="str">
        <f>IF(VLOOKUP(A9028,$J$4:$K$19,2)="Y",IF(G9028&lt;='State Zip Codes'!$P$4,'State Zip Codes'!$P$3,IF(G9028&lt;='State Zip Codes'!$Q$4,'State Zip Codes'!$Q$3,IF(G9028&lt;='State Zip Codes'!$R$4,'State Zip Codes'!$R$3,IF(G9028&lt;='State Zip Codes'!$S$4,'State Zip Codes'!$S$3,IF(G9028&lt;='State Zip Codes'!$T$4,'State Zip Codes'!$T$3,"OUT OF TERRITORY"))))),$U$3)</f>
        <v>Zone 0</v>
      </c>
    </row>
    <row r="9029" spans="1:8" x14ac:dyDescent="0.25">
      <c r="A9029" t="s">
        <v>378</v>
      </c>
      <c r="B9029">
        <v>98433</v>
      </c>
      <c r="C9029" t="str">
        <f t="shared" si="141"/>
        <v>98433</v>
      </c>
      <c r="D9029" t="s">
        <v>364</v>
      </c>
      <c r="E9029" t="s">
        <v>490</v>
      </c>
      <c r="F9029" t="s">
        <v>5304</v>
      </c>
      <c r="G9029" s="144">
        <v>39.0345381558</v>
      </c>
      <c r="H9029" t="str">
        <f>IF(VLOOKUP(A9029,$J$4:$K$19,2)="Y",IF(G9029&lt;='State Zip Codes'!$P$4,'State Zip Codes'!$P$3,IF(G9029&lt;='State Zip Codes'!$Q$4,'State Zip Codes'!$Q$3,IF(G9029&lt;='State Zip Codes'!$R$4,'State Zip Codes'!$R$3,IF(G9029&lt;='State Zip Codes'!$S$4,'State Zip Codes'!$S$3,IF(G9029&lt;='State Zip Codes'!$T$4,'State Zip Codes'!$T$3,"OUT OF TERRITORY"))))),$U$3)</f>
        <v>Zone 0</v>
      </c>
    </row>
    <row r="9030" spans="1:8" x14ac:dyDescent="0.25">
      <c r="A9030" t="s">
        <v>378</v>
      </c>
      <c r="B9030">
        <v>98592</v>
      </c>
      <c r="C9030" t="str">
        <f t="shared" si="141"/>
        <v>98592</v>
      </c>
      <c r="D9030" t="s">
        <v>364</v>
      </c>
      <c r="E9030" t="s">
        <v>1979</v>
      </c>
      <c r="F9030" t="s">
        <v>996</v>
      </c>
      <c r="G9030" s="144">
        <v>39.568917379199995</v>
      </c>
      <c r="H9030" t="str">
        <f>IF(VLOOKUP(A9030,$J$4:$K$19,2)="Y",IF(G9030&lt;='State Zip Codes'!$P$4,'State Zip Codes'!$P$3,IF(G9030&lt;='State Zip Codes'!$Q$4,'State Zip Codes'!$Q$3,IF(G9030&lt;='State Zip Codes'!$R$4,'State Zip Codes'!$R$3,IF(G9030&lt;='State Zip Codes'!$S$4,'State Zip Codes'!$S$3,IF(G9030&lt;='State Zip Codes'!$T$4,'State Zip Codes'!$T$3,"OUT OF TERRITORY"))))),$U$3)</f>
        <v>Zone 0</v>
      </c>
    </row>
    <row r="9031" spans="1:8" x14ac:dyDescent="0.25">
      <c r="A9031" t="s">
        <v>378</v>
      </c>
      <c r="B9031">
        <v>98516</v>
      </c>
      <c r="C9031" t="str">
        <f t="shared" si="141"/>
        <v>98516</v>
      </c>
      <c r="D9031" t="s">
        <v>364</v>
      </c>
      <c r="E9031" t="s">
        <v>5271</v>
      </c>
      <c r="F9031" t="s">
        <v>3172</v>
      </c>
      <c r="G9031" s="144">
        <v>39.674550481499999</v>
      </c>
      <c r="H9031" t="str">
        <f>IF(VLOOKUP(A9031,$J$4:$K$19,2)="Y",IF(G9031&lt;='State Zip Codes'!$P$4,'State Zip Codes'!$P$3,IF(G9031&lt;='State Zip Codes'!$Q$4,'State Zip Codes'!$Q$3,IF(G9031&lt;='State Zip Codes'!$R$4,'State Zip Codes'!$R$3,IF(G9031&lt;='State Zip Codes'!$S$4,'State Zip Codes'!$S$3,IF(G9031&lt;='State Zip Codes'!$T$4,'State Zip Codes'!$T$3,"OUT OF TERRITORY"))))),$U$3)</f>
        <v>Zone 0</v>
      </c>
    </row>
    <row r="9032" spans="1:8" x14ac:dyDescent="0.25">
      <c r="A9032" t="s">
        <v>378</v>
      </c>
      <c r="B9032">
        <v>98555</v>
      </c>
      <c r="C9032" t="str">
        <f t="shared" si="141"/>
        <v>98555</v>
      </c>
      <c r="D9032" t="s">
        <v>364</v>
      </c>
      <c r="E9032" t="s">
        <v>1979</v>
      </c>
      <c r="F9032" t="s">
        <v>5388</v>
      </c>
      <c r="G9032" s="144">
        <v>40.034945771700002</v>
      </c>
      <c r="H9032" t="str">
        <f>IF(VLOOKUP(A9032,$J$4:$K$19,2)="Y",IF(G9032&lt;='State Zip Codes'!$P$4,'State Zip Codes'!$P$3,IF(G9032&lt;='State Zip Codes'!$Q$4,'State Zip Codes'!$Q$3,IF(G9032&lt;='State Zip Codes'!$R$4,'State Zip Codes'!$R$3,IF(G9032&lt;='State Zip Codes'!$S$4,'State Zip Codes'!$S$3,IF(G9032&lt;='State Zip Codes'!$T$4,'State Zip Codes'!$T$3,"OUT OF TERRITORY"))))),$U$3)</f>
        <v>Zone 0</v>
      </c>
    </row>
    <row r="9033" spans="1:8" x14ac:dyDescent="0.25">
      <c r="A9033" t="s">
        <v>378</v>
      </c>
      <c r="B9033">
        <v>98320</v>
      </c>
      <c r="C9033" t="str">
        <f t="shared" si="141"/>
        <v>98320</v>
      </c>
      <c r="D9033" t="s">
        <v>364</v>
      </c>
      <c r="E9033" t="s">
        <v>388</v>
      </c>
      <c r="F9033" t="s">
        <v>5414</v>
      </c>
      <c r="G9033" s="144">
        <v>40.221357128699999</v>
      </c>
      <c r="H9033" t="str">
        <f>IF(VLOOKUP(A9033,$J$4:$K$19,2)="Y",IF(G9033&lt;='State Zip Codes'!$P$4,'State Zip Codes'!$P$3,IF(G9033&lt;='State Zip Codes'!$Q$4,'State Zip Codes'!$Q$3,IF(G9033&lt;='State Zip Codes'!$R$4,'State Zip Codes'!$R$3,IF(G9033&lt;='State Zip Codes'!$S$4,'State Zip Codes'!$S$3,IF(G9033&lt;='State Zip Codes'!$T$4,'State Zip Codes'!$T$3,"OUT OF TERRITORY"))))),$U$3)</f>
        <v>Zone 0</v>
      </c>
    </row>
    <row r="9034" spans="1:8" x14ac:dyDescent="0.25">
      <c r="A9034" t="s">
        <v>378</v>
      </c>
      <c r="B9034">
        <v>98338</v>
      </c>
      <c r="C9034" t="str">
        <f t="shared" si="141"/>
        <v>98338</v>
      </c>
      <c r="D9034" t="s">
        <v>364</v>
      </c>
      <c r="E9034" t="s">
        <v>490</v>
      </c>
      <c r="F9034" t="s">
        <v>3202</v>
      </c>
      <c r="G9034" s="144">
        <v>40.643889537899994</v>
      </c>
      <c r="H9034" t="str">
        <f>IF(VLOOKUP(A9034,$J$4:$K$19,2)="Y",IF(G9034&lt;='State Zip Codes'!$P$4,'State Zip Codes'!$P$3,IF(G9034&lt;='State Zip Codes'!$Q$4,'State Zip Codes'!$Q$3,IF(G9034&lt;='State Zip Codes'!$R$4,'State Zip Codes'!$R$3,IF(G9034&lt;='State Zip Codes'!$S$4,'State Zip Codes'!$S$3,IF(G9034&lt;='State Zip Codes'!$T$4,'State Zip Codes'!$T$3,"OUT OF TERRITORY"))))),$U$3)</f>
        <v>Zone 0</v>
      </c>
    </row>
    <row r="9035" spans="1:8" x14ac:dyDescent="0.25">
      <c r="A9035" t="s">
        <v>378</v>
      </c>
      <c r="B9035">
        <v>98252</v>
      </c>
      <c r="C9035" t="str">
        <f t="shared" si="141"/>
        <v>98252</v>
      </c>
      <c r="D9035" t="s">
        <v>364</v>
      </c>
      <c r="E9035" t="s">
        <v>5420</v>
      </c>
      <c r="F9035" t="s">
        <v>3814</v>
      </c>
      <c r="G9035" s="144">
        <v>40.892438013899998</v>
      </c>
      <c r="H9035" t="str">
        <f>IF(VLOOKUP(A9035,$J$4:$K$19,2)="Y",IF(G9035&lt;='State Zip Codes'!$P$4,'State Zip Codes'!$P$3,IF(G9035&lt;='State Zip Codes'!$Q$4,'State Zip Codes'!$Q$3,IF(G9035&lt;='State Zip Codes'!$R$4,'State Zip Codes'!$R$3,IF(G9035&lt;='State Zip Codes'!$S$4,'State Zip Codes'!$S$3,IF(G9035&lt;='State Zip Codes'!$T$4,'State Zip Codes'!$T$3,"OUT OF TERRITORY"))))),$U$3)</f>
        <v>Zone 0</v>
      </c>
    </row>
    <row r="9036" spans="1:8" x14ac:dyDescent="0.25">
      <c r="A9036" t="s">
        <v>378</v>
      </c>
      <c r="B9036">
        <v>98292</v>
      </c>
      <c r="C9036" t="str">
        <f t="shared" si="141"/>
        <v>98292</v>
      </c>
      <c r="D9036" t="s">
        <v>364</v>
      </c>
      <c r="E9036" t="s">
        <v>5420</v>
      </c>
      <c r="F9036" t="s">
        <v>5477</v>
      </c>
      <c r="G9036" s="144">
        <v>41.569732610999999</v>
      </c>
      <c r="H9036" t="str">
        <f>IF(VLOOKUP(A9036,$J$4:$K$19,2)="Y",IF(G9036&lt;='State Zip Codes'!$P$4,'State Zip Codes'!$P$3,IF(G9036&lt;='State Zip Codes'!$Q$4,'State Zip Codes'!$Q$3,IF(G9036&lt;='State Zip Codes'!$R$4,'State Zip Codes'!$R$3,IF(G9036&lt;='State Zip Codes'!$S$4,'State Zip Codes'!$S$3,IF(G9036&lt;='State Zip Codes'!$T$4,'State Zip Codes'!$T$3,"OUT OF TERRITORY"))))),$U$3)</f>
        <v>Zone 0</v>
      </c>
    </row>
    <row r="9037" spans="1:8" x14ac:dyDescent="0.25">
      <c r="A9037" t="s">
        <v>378</v>
      </c>
      <c r="B9037">
        <v>98239</v>
      </c>
      <c r="C9037" t="str">
        <f t="shared" si="141"/>
        <v>98239</v>
      </c>
      <c r="D9037" t="s">
        <v>364</v>
      </c>
      <c r="E9037" t="s">
        <v>3152</v>
      </c>
      <c r="F9037" t="s">
        <v>5472</v>
      </c>
      <c r="G9037" s="144">
        <v>42.663345905399993</v>
      </c>
      <c r="H9037" t="str">
        <f>IF(VLOOKUP(A9037,$J$4:$K$19,2)="Y",IF(G9037&lt;='State Zip Codes'!$P$4,'State Zip Codes'!$P$3,IF(G9037&lt;='State Zip Codes'!$Q$4,'State Zip Codes'!$Q$3,IF(G9037&lt;='State Zip Codes'!$R$4,'State Zip Codes'!$R$3,IF(G9037&lt;='State Zip Codes'!$S$4,'State Zip Codes'!$S$3,IF(G9037&lt;='State Zip Codes'!$T$4,'State Zip Codes'!$T$3,"OUT OF TERRITORY"))))),$U$3)</f>
        <v>Zone 0</v>
      </c>
    </row>
    <row r="9038" spans="1:8" x14ac:dyDescent="0.25">
      <c r="A9038" t="s">
        <v>378</v>
      </c>
      <c r="B9038">
        <v>98506</v>
      </c>
      <c r="C9038" t="str">
        <f t="shared" si="141"/>
        <v>98506</v>
      </c>
      <c r="D9038" t="s">
        <v>364</v>
      </c>
      <c r="E9038" t="s">
        <v>5271</v>
      </c>
      <c r="F9038" t="s">
        <v>3172</v>
      </c>
      <c r="G9038" s="144">
        <v>42.731696736299995</v>
      </c>
      <c r="H9038" t="str">
        <f>IF(VLOOKUP(A9038,$J$4:$K$19,2)="Y",IF(G9038&lt;='State Zip Codes'!$P$4,'State Zip Codes'!$P$3,IF(G9038&lt;='State Zip Codes'!$Q$4,'State Zip Codes'!$Q$3,IF(G9038&lt;='State Zip Codes'!$R$4,'State Zip Codes'!$R$3,IF(G9038&lt;='State Zip Codes'!$S$4,'State Zip Codes'!$S$3,IF(G9038&lt;='State Zip Codes'!$T$4,'State Zip Codes'!$T$3,"OUT OF TERRITORY"))))),$U$3)</f>
        <v>Zone 0</v>
      </c>
    </row>
    <row r="9039" spans="1:8" x14ac:dyDescent="0.25">
      <c r="A9039" t="s">
        <v>378</v>
      </c>
      <c r="B9039">
        <v>98548</v>
      </c>
      <c r="C9039" t="str">
        <f t="shared" si="141"/>
        <v>98548</v>
      </c>
      <c r="D9039" t="s">
        <v>364</v>
      </c>
      <c r="E9039" t="s">
        <v>1979</v>
      </c>
      <c r="F9039" t="s">
        <v>5375</v>
      </c>
      <c r="G9039" s="144">
        <v>42.887039533799992</v>
      </c>
      <c r="H9039" t="str">
        <f>IF(VLOOKUP(A9039,$J$4:$K$19,2)="Y",IF(G9039&lt;='State Zip Codes'!$P$4,'State Zip Codes'!$P$3,IF(G9039&lt;='State Zip Codes'!$Q$4,'State Zip Codes'!$Q$3,IF(G9039&lt;='State Zip Codes'!$R$4,'State Zip Codes'!$R$3,IF(G9039&lt;='State Zip Codes'!$S$4,'State Zip Codes'!$S$3,IF(G9039&lt;='State Zip Codes'!$T$4,'State Zip Codes'!$T$3,"OUT OF TERRITORY"))))),$U$3)</f>
        <v>Zone 0</v>
      </c>
    </row>
    <row r="9040" spans="1:8" x14ac:dyDescent="0.25">
      <c r="A9040" t="s">
        <v>378</v>
      </c>
      <c r="B9040">
        <v>98360</v>
      </c>
      <c r="C9040" t="str">
        <f t="shared" si="141"/>
        <v>98360</v>
      </c>
      <c r="D9040" t="s">
        <v>364</v>
      </c>
      <c r="E9040" t="s">
        <v>490</v>
      </c>
      <c r="F9040" t="s">
        <v>5301</v>
      </c>
      <c r="G9040" s="144">
        <v>43.371709061999994</v>
      </c>
      <c r="H9040" t="str">
        <f>IF(VLOOKUP(A9040,$J$4:$K$19,2)="Y",IF(G9040&lt;='State Zip Codes'!$P$4,'State Zip Codes'!$P$3,IF(G9040&lt;='State Zip Codes'!$Q$4,'State Zip Codes'!$Q$3,IF(G9040&lt;='State Zip Codes'!$R$4,'State Zip Codes'!$R$3,IF(G9040&lt;='State Zip Codes'!$S$4,'State Zip Codes'!$S$3,IF(G9040&lt;='State Zip Codes'!$T$4,'State Zip Codes'!$T$3,"OUT OF TERRITORY"))))),$U$3)</f>
        <v>Zone 0</v>
      </c>
    </row>
    <row r="9041" spans="1:8" x14ac:dyDescent="0.25">
      <c r="A9041" t="s">
        <v>378</v>
      </c>
      <c r="B9041">
        <v>98223</v>
      </c>
      <c r="C9041" t="str">
        <f t="shared" si="141"/>
        <v>98223</v>
      </c>
      <c r="D9041" t="s">
        <v>364</v>
      </c>
      <c r="E9041" t="s">
        <v>5420</v>
      </c>
      <c r="F9041" t="s">
        <v>603</v>
      </c>
      <c r="G9041" s="144">
        <v>43.53947928329999</v>
      </c>
      <c r="H9041" t="str">
        <f>IF(VLOOKUP(A9041,$J$4:$K$19,2)="Y",IF(G9041&lt;='State Zip Codes'!$P$4,'State Zip Codes'!$P$3,IF(G9041&lt;='State Zip Codes'!$Q$4,'State Zip Codes'!$Q$3,IF(G9041&lt;='State Zip Codes'!$R$4,'State Zip Codes'!$R$3,IF(G9041&lt;='State Zip Codes'!$S$4,'State Zip Codes'!$S$3,IF(G9041&lt;='State Zip Codes'!$T$4,'State Zip Codes'!$T$3,"OUT OF TERRITORY"))))),$U$3)</f>
        <v>Zone 0</v>
      </c>
    </row>
    <row r="9042" spans="1:8" x14ac:dyDescent="0.25">
      <c r="A9042" t="s">
        <v>378</v>
      </c>
      <c r="B9042">
        <v>98323</v>
      </c>
      <c r="C9042" t="str">
        <f t="shared" si="141"/>
        <v>98323</v>
      </c>
      <c r="D9042" t="s">
        <v>364</v>
      </c>
      <c r="E9042" t="s">
        <v>490</v>
      </c>
      <c r="F9042" t="s">
        <v>5307</v>
      </c>
      <c r="G9042" s="144">
        <v>43.744531776000002</v>
      </c>
      <c r="H9042" t="str">
        <f>IF(VLOOKUP(A9042,$J$4:$K$19,2)="Y",IF(G9042&lt;='State Zip Codes'!$P$4,'State Zip Codes'!$P$3,IF(G9042&lt;='State Zip Codes'!$Q$4,'State Zip Codes'!$Q$3,IF(G9042&lt;='State Zip Codes'!$R$4,'State Zip Codes'!$R$3,IF(G9042&lt;='State Zip Codes'!$S$4,'State Zip Codes'!$S$3,IF(G9042&lt;='State Zip Codes'!$T$4,'State Zip Codes'!$T$3,"OUT OF TERRITORY"))))),$U$3)</f>
        <v>Zone 0</v>
      </c>
    </row>
    <row r="9043" spans="1:8" x14ac:dyDescent="0.25">
      <c r="A9043" t="s">
        <v>378</v>
      </c>
      <c r="B9043">
        <v>98584</v>
      </c>
      <c r="C9043" t="str">
        <f t="shared" si="141"/>
        <v>98584</v>
      </c>
      <c r="D9043" t="s">
        <v>364</v>
      </c>
      <c r="E9043" t="s">
        <v>1979</v>
      </c>
      <c r="F9043" t="s">
        <v>5337</v>
      </c>
      <c r="G9043" s="144">
        <v>44.5895965944</v>
      </c>
      <c r="H9043" t="str">
        <f>IF(VLOOKUP(A9043,$J$4:$K$19,2)="Y",IF(G9043&lt;='State Zip Codes'!$P$4,'State Zip Codes'!$P$3,IF(G9043&lt;='State Zip Codes'!$Q$4,'State Zip Codes'!$Q$3,IF(G9043&lt;='State Zip Codes'!$R$4,'State Zip Codes'!$R$3,IF(G9043&lt;='State Zip Codes'!$S$4,'State Zip Codes'!$S$3,IF(G9043&lt;='State Zip Codes'!$T$4,'State Zip Codes'!$T$3,"OUT OF TERRITORY"))))),$U$3)</f>
        <v>Zone 0</v>
      </c>
    </row>
    <row r="9044" spans="1:8" x14ac:dyDescent="0.25">
      <c r="A9044" t="s">
        <v>378</v>
      </c>
      <c r="B9044">
        <v>98382</v>
      </c>
      <c r="C9044" t="str">
        <f t="shared" si="141"/>
        <v>98382</v>
      </c>
      <c r="D9044" t="s">
        <v>364</v>
      </c>
      <c r="E9044" t="s">
        <v>5454</v>
      </c>
      <c r="F9044" t="s">
        <v>5455</v>
      </c>
      <c r="G9044" s="144">
        <v>44.744939391899997</v>
      </c>
      <c r="H9044" t="str">
        <f>IF(VLOOKUP(A9044,$J$4:$K$19,2)="Y",IF(G9044&lt;='State Zip Codes'!$P$4,'State Zip Codes'!$P$3,IF(G9044&lt;='State Zip Codes'!$Q$4,'State Zip Codes'!$Q$3,IF(G9044&lt;='State Zip Codes'!$R$4,'State Zip Codes'!$R$3,IF(G9044&lt;='State Zip Codes'!$S$4,'State Zip Codes'!$S$3,IF(G9044&lt;='State Zip Codes'!$T$4,'State Zip Codes'!$T$3,"OUT OF TERRITORY"))))),$U$3)</f>
        <v>Zone 0</v>
      </c>
    </row>
    <row r="9045" spans="1:8" x14ac:dyDescent="0.25">
      <c r="A9045" t="s">
        <v>378</v>
      </c>
      <c r="B9045">
        <v>98294</v>
      </c>
      <c r="C9045" t="str">
        <f t="shared" si="141"/>
        <v>98294</v>
      </c>
      <c r="D9045" t="s">
        <v>364</v>
      </c>
      <c r="E9045" t="s">
        <v>5420</v>
      </c>
      <c r="F9045" t="s">
        <v>5448</v>
      </c>
      <c r="G9045" s="144">
        <v>45.012129003599995</v>
      </c>
      <c r="H9045" t="str">
        <f>IF(VLOOKUP(A9045,$J$4:$K$19,2)="Y",IF(G9045&lt;='State Zip Codes'!$P$4,'State Zip Codes'!$P$3,IF(G9045&lt;='State Zip Codes'!$Q$4,'State Zip Codes'!$Q$3,IF(G9045&lt;='State Zip Codes'!$R$4,'State Zip Codes'!$R$3,IF(G9045&lt;='State Zip Codes'!$S$4,'State Zip Codes'!$S$3,IF(G9045&lt;='State Zip Codes'!$T$4,'State Zip Codes'!$T$3,"OUT OF TERRITORY"))))),$U$3)</f>
        <v>Zone 0</v>
      </c>
    </row>
    <row r="9046" spans="1:8" x14ac:dyDescent="0.25">
      <c r="A9046" t="s">
        <v>378</v>
      </c>
      <c r="B9046">
        <v>98580</v>
      </c>
      <c r="C9046" t="str">
        <f t="shared" si="141"/>
        <v>98580</v>
      </c>
      <c r="D9046" t="s">
        <v>364</v>
      </c>
      <c r="E9046" t="s">
        <v>490</v>
      </c>
      <c r="F9046" t="s">
        <v>5291</v>
      </c>
      <c r="G9046" s="144">
        <v>45.012129003599995</v>
      </c>
      <c r="H9046" t="str">
        <f>IF(VLOOKUP(A9046,$J$4:$K$19,2)="Y",IF(G9046&lt;='State Zip Codes'!$P$4,'State Zip Codes'!$P$3,IF(G9046&lt;='State Zip Codes'!$Q$4,'State Zip Codes'!$Q$3,IF(G9046&lt;='State Zip Codes'!$R$4,'State Zip Codes'!$R$3,IF(G9046&lt;='State Zip Codes'!$S$4,'State Zip Codes'!$S$3,IF(G9046&lt;='State Zip Codes'!$T$4,'State Zip Codes'!$T$3,"OUT OF TERRITORY"))))),$U$3)</f>
        <v>Zone 0</v>
      </c>
    </row>
    <row r="9047" spans="1:8" x14ac:dyDescent="0.25">
      <c r="A9047" t="s">
        <v>378</v>
      </c>
      <c r="B9047">
        <v>98503</v>
      </c>
      <c r="C9047" t="str">
        <f t="shared" si="141"/>
        <v>98503</v>
      </c>
      <c r="D9047" t="s">
        <v>364</v>
      </c>
      <c r="E9047" t="s">
        <v>5271</v>
      </c>
      <c r="F9047" t="s">
        <v>5297</v>
      </c>
      <c r="G9047" s="144">
        <v>45.490584819899993</v>
      </c>
      <c r="H9047" t="str">
        <f>IF(VLOOKUP(A9047,$J$4:$K$19,2)="Y",IF(G9047&lt;='State Zip Codes'!$P$4,'State Zip Codes'!$P$3,IF(G9047&lt;='State Zip Codes'!$Q$4,'State Zip Codes'!$Q$3,IF(G9047&lt;='State Zip Codes'!$R$4,'State Zip Codes'!$R$3,IF(G9047&lt;='State Zip Codes'!$S$4,'State Zip Codes'!$S$3,IF(G9047&lt;='State Zip Codes'!$T$4,'State Zip Codes'!$T$3,"OUT OF TERRITORY"))))),$U$3)</f>
        <v>Zone 0</v>
      </c>
    </row>
    <row r="9048" spans="1:8" x14ac:dyDescent="0.25">
      <c r="A9048" t="s">
        <v>378</v>
      </c>
      <c r="B9048">
        <v>98022</v>
      </c>
      <c r="C9048" t="str">
        <f t="shared" si="141"/>
        <v>98022</v>
      </c>
      <c r="D9048" t="s">
        <v>364</v>
      </c>
      <c r="E9048" t="s">
        <v>4352</v>
      </c>
      <c r="F9048" t="s">
        <v>5328</v>
      </c>
      <c r="G9048" s="144">
        <v>45.919330940999998</v>
      </c>
      <c r="H9048" t="str">
        <f>IF(VLOOKUP(A9048,$J$4:$K$19,2)="Y",IF(G9048&lt;='State Zip Codes'!$P$4,'State Zip Codes'!$P$3,IF(G9048&lt;='State Zip Codes'!$Q$4,'State Zip Codes'!$Q$3,IF(G9048&lt;='State Zip Codes'!$R$4,'State Zip Codes'!$R$3,IF(G9048&lt;='State Zip Codes'!$S$4,'State Zip Codes'!$S$3,IF(G9048&lt;='State Zip Codes'!$T$4,'State Zip Codes'!$T$3,"OUT OF TERRITORY"))))),$U$3)</f>
        <v>Zone 0</v>
      </c>
    </row>
    <row r="9049" spans="1:8" x14ac:dyDescent="0.25">
      <c r="A9049" t="s">
        <v>378</v>
      </c>
      <c r="B9049">
        <v>98513</v>
      </c>
      <c r="C9049" t="str">
        <f t="shared" si="141"/>
        <v>98513</v>
      </c>
      <c r="D9049" t="s">
        <v>364</v>
      </c>
      <c r="E9049" t="s">
        <v>5271</v>
      </c>
      <c r="F9049" t="s">
        <v>3172</v>
      </c>
      <c r="G9049" s="144">
        <v>46.143024569399998</v>
      </c>
      <c r="H9049" t="str">
        <f>IF(VLOOKUP(A9049,$J$4:$K$19,2)="Y",IF(G9049&lt;='State Zip Codes'!$P$4,'State Zip Codes'!$P$3,IF(G9049&lt;='State Zip Codes'!$Q$4,'State Zip Codes'!$Q$3,IF(G9049&lt;='State Zip Codes'!$R$4,'State Zip Codes'!$R$3,IF(G9049&lt;='State Zip Codes'!$S$4,'State Zip Codes'!$S$3,IF(G9049&lt;='State Zip Codes'!$T$4,'State Zip Codes'!$T$3,"OUT OF TERRITORY"))))),$U$3)</f>
        <v>Zone 0</v>
      </c>
    </row>
    <row r="9050" spans="1:8" x14ac:dyDescent="0.25">
      <c r="A9050" t="s">
        <v>378</v>
      </c>
      <c r="B9050">
        <v>98504</v>
      </c>
      <c r="C9050" t="str">
        <f t="shared" si="141"/>
        <v>98504</v>
      </c>
      <c r="D9050" t="s">
        <v>364</v>
      </c>
      <c r="E9050" t="s">
        <v>5271</v>
      </c>
      <c r="F9050" t="s">
        <v>3172</v>
      </c>
      <c r="G9050" s="144">
        <v>47.000516811600001</v>
      </c>
      <c r="H9050" t="str">
        <f>IF(VLOOKUP(A9050,$J$4:$K$19,2)="Y",IF(G9050&lt;='State Zip Codes'!$P$4,'State Zip Codes'!$P$3,IF(G9050&lt;='State Zip Codes'!$Q$4,'State Zip Codes'!$Q$3,IF(G9050&lt;='State Zip Codes'!$R$4,'State Zip Codes'!$R$3,IF(G9050&lt;='State Zip Codes'!$S$4,'State Zip Codes'!$S$3,IF(G9050&lt;='State Zip Codes'!$T$4,'State Zip Codes'!$T$3,"OUT OF TERRITORY"))))),$U$3)</f>
        <v>Zone 0</v>
      </c>
    </row>
    <row r="9051" spans="1:8" x14ac:dyDescent="0.25">
      <c r="A9051" t="s">
        <v>378</v>
      </c>
      <c r="B9051">
        <v>98599</v>
      </c>
      <c r="C9051" t="str">
        <f t="shared" si="141"/>
        <v>98599</v>
      </c>
      <c r="D9051" t="s">
        <v>364</v>
      </c>
      <c r="E9051" t="s">
        <v>5271</v>
      </c>
      <c r="F9051" t="s">
        <v>3172</v>
      </c>
      <c r="G9051" s="144">
        <v>47.317416118499999</v>
      </c>
      <c r="H9051" t="str">
        <f>IF(VLOOKUP(A9051,$J$4:$K$19,2)="Y",IF(G9051&lt;='State Zip Codes'!$P$4,'State Zip Codes'!$P$3,IF(G9051&lt;='State Zip Codes'!$Q$4,'State Zip Codes'!$Q$3,IF(G9051&lt;='State Zip Codes'!$R$4,'State Zip Codes'!$R$3,IF(G9051&lt;='State Zip Codes'!$S$4,'State Zip Codes'!$S$3,IF(G9051&lt;='State Zip Codes'!$T$4,'State Zip Codes'!$T$3,"OUT OF TERRITORY"))))),$U$3)</f>
        <v>Zone 0</v>
      </c>
    </row>
    <row r="9052" spans="1:8" x14ac:dyDescent="0.25">
      <c r="A9052" t="s">
        <v>378</v>
      </c>
      <c r="B9052">
        <v>98505</v>
      </c>
      <c r="C9052" t="str">
        <f t="shared" si="141"/>
        <v>98505</v>
      </c>
      <c r="D9052" t="s">
        <v>364</v>
      </c>
      <c r="E9052" t="s">
        <v>5271</v>
      </c>
      <c r="F9052" t="s">
        <v>3172</v>
      </c>
      <c r="G9052" s="144">
        <v>47.702666256299992</v>
      </c>
      <c r="H9052" t="str">
        <f>IF(VLOOKUP(A9052,$J$4:$K$19,2)="Y",IF(G9052&lt;='State Zip Codes'!$P$4,'State Zip Codes'!$P$3,IF(G9052&lt;='State Zip Codes'!$Q$4,'State Zip Codes'!$Q$3,IF(G9052&lt;='State Zip Codes'!$R$4,'State Zip Codes'!$R$3,IF(G9052&lt;='State Zip Codes'!$S$4,'State Zip Codes'!$S$3,IF(G9052&lt;='State Zip Codes'!$T$4,'State Zip Codes'!$T$3,"OUT OF TERRITORY"))))),$U$3)</f>
        <v>Zone 0</v>
      </c>
    </row>
    <row r="9053" spans="1:8" x14ac:dyDescent="0.25">
      <c r="A9053" t="s">
        <v>378</v>
      </c>
      <c r="B9053">
        <v>98502</v>
      </c>
      <c r="C9053" t="str">
        <f t="shared" si="141"/>
        <v>98502</v>
      </c>
      <c r="D9053" t="s">
        <v>364</v>
      </c>
      <c r="E9053" t="s">
        <v>5271</v>
      </c>
      <c r="F9053" t="s">
        <v>3172</v>
      </c>
      <c r="G9053" s="144">
        <v>48.330251158199999</v>
      </c>
      <c r="H9053" t="str">
        <f>IF(VLOOKUP(A9053,$J$4:$K$19,2)="Y",IF(G9053&lt;='State Zip Codes'!$P$4,'State Zip Codes'!$P$3,IF(G9053&lt;='State Zip Codes'!$Q$4,'State Zip Codes'!$Q$3,IF(G9053&lt;='State Zip Codes'!$R$4,'State Zip Codes'!$R$3,IF(G9053&lt;='State Zip Codes'!$S$4,'State Zip Codes'!$S$3,IF(G9053&lt;='State Zip Codes'!$T$4,'State Zip Codes'!$T$3,"OUT OF TERRITORY"))))),$U$3)</f>
        <v>Zone 0</v>
      </c>
    </row>
    <row r="9054" spans="1:8" x14ac:dyDescent="0.25">
      <c r="A9054" t="s">
        <v>378</v>
      </c>
      <c r="B9054">
        <v>98321</v>
      </c>
      <c r="C9054" t="str">
        <f t="shared" si="141"/>
        <v>98321</v>
      </c>
      <c r="D9054" t="s">
        <v>364</v>
      </c>
      <c r="E9054" t="s">
        <v>490</v>
      </c>
      <c r="F9054" t="s">
        <v>1731</v>
      </c>
      <c r="G9054" s="144">
        <v>48.566372210399997</v>
      </c>
      <c r="H9054" t="str">
        <f>IF(VLOOKUP(A9054,$J$4:$K$19,2)="Y",IF(G9054&lt;='State Zip Codes'!$P$4,'State Zip Codes'!$P$3,IF(G9054&lt;='State Zip Codes'!$Q$4,'State Zip Codes'!$Q$3,IF(G9054&lt;='State Zip Codes'!$R$4,'State Zip Codes'!$R$3,IF(G9054&lt;='State Zip Codes'!$S$4,'State Zip Codes'!$S$3,IF(G9054&lt;='State Zip Codes'!$T$4,'State Zip Codes'!$T$3,"OUT OF TERRITORY"))))),$U$3)</f>
        <v>Zone 0</v>
      </c>
    </row>
    <row r="9055" spans="1:8" x14ac:dyDescent="0.25">
      <c r="A9055" t="s">
        <v>378</v>
      </c>
      <c r="B9055">
        <v>98501</v>
      </c>
      <c r="C9055" t="str">
        <f t="shared" si="141"/>
        <v>98501</v>
      </c>
      <c r="D9055" t="s">
        <v>364</v>
      </c>
      <c r="E9055" t="s">
        <v>5271</v>
      </c>
      <c r="F9055" t="s">
        <v>3172</v>
      </c>
      <c r="G9055" s="144">
        <v>50.175723592499999</v>
      </c>
      <c r="H9055" t="str">
        <f>IF(VLOOKUP(A9055,$J$4:$K$19,2)="Y",IF(G9055&lt;='State Zip Codes'!$P$4,'State Zip Codes'!$P$3,IF(G9055&lt;='State Zip Codes'!$Q$4,'State Zip Codes'!$Q$3,IF(G9055&lt;='State Zip Codes'!$R$4,'State Zip Codes'!$R$3,IF(G9055&lt;='State Zip Codes'!$S$4,'State Zip Codes'!$S$3,IF(G9055&lt;='State Zip Codes'!$T$4,'State Zip Codes'!$T$3,"OUT OF TERRITORY"))))),$U$3)</f>
        <v>Zone 0</v>
      </c>
    </row>
    <row r="9056" spans="1:8" x14ac:dyDescent="0.25">
      <c r="A9056" t="s">
        <v>378</v>
      </c>
      <c r="B9056">
        <v>98328</v>
      </c>
      <c r="C9056" t="str">
        <f t="shared" ref="C9056:C9119" si="142">TRIM(CLEAN(B9056))</f>
        <v>98328</v>
      </c>
      <c r="D9056" t="s">
        <v>364</v>
      </c>
      <c r="E9056" t="s">
        <v>490</v>
      </c>
      <c r="F9056" t="s">
        <v>5283</v>
      </c>
      <c r="G9056" s="144">
        <v>50.871659325300001</v>
      </c>
      <c r="H9056" t="str">
        <f>IF(VLOOKUP(A9056,$J$4:$K$19,2)="Y",IF(G9056&lt;='State Zip Codes'!$P$4,'State Zip Codes'!$P$3,IF(G9056&lt;='State Zip Codes'!$Q$4,'State Zip Codes'!$Q$3,IF(G9056&lt;='State Zip Codes'!$R$4,'State Zip Codes'!$R$3,IF(G9056&lt;='State Zip Codes'!$S$4,'State Zip Codes'!$S$3,IF(G9056&lt;='State Zip Codes'!$T$4,'State Zip Codes'!$T$3,"OUT OF TERRITORY"))))),$U$3)</f>
        <v>Zone 0</v>
      </c>
    </row>
    <row r="9057" spans="1:8" x14ac:dyDescent="0.25">
      <c r="A9057" t="s">
        <v>378</v>
      </c>
      <c r="B9057">
        <v>98597</v>
      </c>
      <c r="C9057" t="str">
        <f t="shared" si="142"/>
        <v>98597</v>
      </c>
      <c r="D9057" t="s">
        <v>364</v>
      </c>
      <c r="E9057" t="s">
        <v>5271</v>
      </c>
      <c r="F9057" t="s">
        <v>5275</v>
      </c>
      <c r="G9057" s="144">
        <v>51.113994089400002</v>
      </c>
      <c r="H9057" t="str">
        <f>IF(VLOOKUP(A9057,$J$4:$K$19,2)="Y",IF(G9057&lt;='State Zip Codes'!$P$4,'State Zip Codes'!$P$3,IF(G9057&lt;='State Zip Codes'!$Q$4,'State Zip Codes'!$Q$3,IF(G9057&lt;='State Zip Codes'!$R$4,'State Zip Codes'!$R$3,IF(G9057&lt;='State Zip Codes'!$S$4,'State Zip Codes'!$S$3,IF(G9057&lt;='State Zip Codes'!$T$4,'State Zip Codes'!$T$3,"OUT OF TERRITORY"))))),$U$3)</f>
        <v>Zone 0</v>
      </c>
    </row>
    <row r="9058" spans="1:8" x14ac:dyDescent="0.25">
      <c r="A9058" t="s">
        <v>378</v>
      </c>
      <c r="B9058">
        <v>98277</v>
      </c>
      <c r="C9058" t="str">
        <f t="shared" si="142"/>
        <v>98277</v>
      </c>
      <c r="D9058" t="s">
        <v>364</v>
      </c>
      <c r="E9058" t="s">
        <v>3152</v>
      </c>
      <c r="F9058" t="s">
        <v>4969</v>
      </c>
      <c r="G9058" s="144">
        <v>51.5427402105</v>
      </c>
      <c r="H9058" t="str">
        <f>IF(VLOOKUP(A9058,$J$4:$K$19,2)="Y",IF(G9058&lt;='State Zip Codes'!$P$4,'State Zip Codes'!$P$3,IF(G9058&lt;='State Zip Codes'!$Q$4,'State Zip Codes'!$Q$3,IF(G9058&lt;='State Zip Codes'!$R$4,'State Zip Codes'!$R$3,IF(G9058&lt;='State Zip Codes'!$S$4,'State Zip Codes'!$S$3,IF(G9058&lt;='State Zip Codes'!$T$4,'State Zip Codes'!$T$3,"OUT OF TERRITORY"))))),$U$3)</f>
        <v>Zone 0</v>
      </c>
    </row>
    <row r="9059" spans="1:8" x14ac:dyDescent="0.25">
      <c r="A9059" t="s">
        <v>378</v>
      </c>
      <c r="B9059">
        <v>98274</v>
      </c>
      <c r="C9059" t="str">
        <f t="shared" si="142"/>
        <v>98274</v>
      </c>
      <c r="D9059" t="s">
        <v>364</v>
      </c>
      <c r="E9059" t="s">
        <v>5492</v>
      </c>
      <c r="F9059" t="s">
        <v>2362</v>
      </c>
      <c r="G9059" s="144">
        <v>52.96568023559999</v>
      </c>
      <c r="H9059" t="str">
        <f>IF(VLOOKUP(A9059,$J$4:$K$19,2)="Y",IF(G9059&lt;='State Zip Codes'!$P$4,'State Zip Codes'!$P$3,IF(G9059&lt;='State Zip Codes'!$Q$4,'State Zip Codes'!$Q$3,IF(G9059&lt;='State Zip Codes'!$R$4,'State Zip Codes'!$R$3,IF(G9059&lt;='State Zip Codes'!$S$4,'State Zip Codes'!$S$3,IF(G9059&lt;='State Zip Codes'!$T$4,'State Zip Codes'!$T$3,"OUT OF TERRITORY"))))),$U$3)</f>
        <v>Zone 0</v>
      </c>
    </row>
    <row r="9060" spans="1:8" x14ac:dyDescent="0.25">
      <c r="A9060" t="s">
        <v>378</v>
      </c>
      <c r="B9060">
        <v>98278</v>
      </c>
      <c r="C9060" t="str">
        <f t="shared" si="142"/>
        <v>98278</v>
      </c>
      <c r="D9060" t="s">
        <v>364</v>
      </c>
      <c r="E9060" t="s">
        <v>3152</v>
      </c>
      <c r="F9060" t="s">
        <v>4969</v>
      </c>
      <c r="G9060" s="144">
        <v>53.1334504569</v>
      </c>
      <c r="H9060" t="str">
        <f>IF(VLOOKUP(A9060,$J$4:$K$19,2)="Y",IF(G9060&lt;='State Zip Codes'!$P$4,'State Zip Codes'!$P$3,IF(G9060&lt;='State Zip Codes'!$Q$4,'State Zip Codes'!$Q$3,IF(G9060&lt;='State Zip Codes'!$R$4,'State Zip Codes'!$R$3,IF(G9060&lt;='State Zip Codes'!$S$4,'State Zip Codes'!$S$3,IF(G9060&lt;='State Zip Codes'!$T$4,'State Zip Codes'!$T$3,"OUT OF TERRITORY"))))),$U$3)</f>
        <v>Zone 0</v>
      </c>
    </row>
    <row r="9061" spans="1:8" x14ac:dyDescent="0.25">
      <c r="A9061" t="s">
        <v>378</v>
      </c>
      <c r="B9061">
        <v>98560</v>
      </c>
      <c r="C9061" t="str">
        <f t="shared" si="142"/>
        <v>98560</v>
      </c>
      <c r="D9061" t="s">
        <v>364</v>
      </c>
      <c r="E9061" t="s">
        <v>1979</v>
      </c>
      <c r="F9061" t="s">
        <v>5357</v>
      </c>
      <c r="G9061" s="144">
        <v>54.245704886999995</v>
      </c>
      <c r="H9061" t="str">
        <f>IF(VLOOKUP(A9061,$J$4:$K$19,2)="Y",IF(G9061&lt;='State Zip Codes'!$P$4,'State Zip Codes'!$P$3,IF(G9061&lt;='State Zip Codes'!$Q$4,'State Zip Codes'!$Q$3,IF(G9061&lt;='State Zip Codes'!$R$4,'State Zip Codes'!$R$3,IF(G9061&lt;='State Zip Codes'!$S$4,'State Zip Codes'!$S$3,IF(G9061&lt;='State Zip Codes'!$T$4,'State Zip Codes'!$T$3,"OUT OF TERRITORY"))))),$U$3)</f>
        <v>Zone 0</v>
      </c>
    </row>
    <row r="9062" spans="1:8" x14ac:dyDescent="0.25">
      <c r="A9062" t="s">
        <v>378</v>
      </c>
      <c r="B9062">
        <v>98576</v>
      </c>
      <c r="C9062" t="str">
        <f t="shared" si="142"/>
        <v>98576</v>
      </c>
      <c r="D9062" t="s">
        <v>364</v>
      </c>
      <c r="E9062" t="s">
        <v>5271</v>
      </c>
      <c r="F9062" t="s">
        <v>5183</v>
      </c>
      <c r="G9062" s="144">
        <v>54.543963058199999</v>
      </c>
      <c r="H9062" t="str">
        <f>IF(VLOOKUP(A9062,$J$4:$K$19,2)="Y",IF(G9062&lt;='State Zip Codes'!$P$4,'State Zip Codes'!$P$3,IF(G9062&lt;='State Zip Codes'!$Q$4,'State Zip Codes'!$Q$3,IF(G9062&lt;='State Zip Codes'!$R$4,'State Zip Codes'!$R$3,IF(G9062&lt;='State Zip Codes'!$S$4,'State Zip Codes'!$S$3,IF(G9062&lt;='State Zip Codes'!$T$4,'State Zip Codes'!$T$3,"OUT OF TERRITORY"))))),$U$3)</f>
        <v>Zone 0</v>
      </c>
    </row>
    <row r="9063" spans="1:8" x14ac:dyDescent="0.25">
      <c r="A9063" t="s">
        <v>378</v>
      </c>
      <c r="B9063">
        <v>98273</v>
      </c>
      <c r="C9063" t="str">
        <f t="shared" si="142"/>
        <v>98273</v>
      </c>
      <c r="D9063" t="s">
        <v>364</v>
      </c>
      <c r="E9063" t="s">
        <v>5492</v>
      </c>
      <c r="F9063" t="s">
        <v>2362</v>
      </c>
      <c r="G9063" s="144">
        <v>54.817366381799999</v>
      </c>
      <c r="H9063" t="str">
        <f>IF(VLOOKUP(A9063,$J$4:$K$19,2)="Y",IF(G9063&lt;='State Zip Codes'!$P$4,'State Zip Codes'!$P$3,IF(G9063&lt;='State Zip Codes'!$Q$4,'State Zip Codes'!$Q$3,IF(G9063&lt;='State Zip Codes'!$R$4,'State Zip Codes'!$R$3,IF(G9063&lt;='State Zip Codes'!$S$4,'State Zip Codes'!$S$3,IF(G9063&lt;='State Zip Codes'!$T$4,'State Zip Codes'!$T$3,"OUT OF TERRITORY"))))),$U$3)</f>
        <v>Zone 0</v>
      </c>
    </row>
    <row r="9064" spans="1:8" x14ac:dyDescent="0.25">
      <c r="A9064" t="s">
        <v>378</v>
      </c>
      <c r="B9064">
        <v>98362</v>
      </c>
      <c r="C9064" t="str">
        <f t="shared" si="142"/>
        <v>98362</v>
      </c>
      <c r="D9064" t="s">
        <v>364</v>
      </c>
      <c r="E9064" t="s">
        <v>5454</v>
      </c>
      <c r="F9064" t="s">
        <v>5456</v>
      </c>
      <c r="G9064" s="144">
        <v>55.873697404799998</v>
      </c>
      <c r="H9064" t="str">
        <f>IF(VLOOKUP(A9064,$J$4:$K$19,2)="Y",IF(G9064&lt;='State Zip Codes'!$P$4,'State Zip Codes'!$P$3,IF(G9064&lt;='State Zip Codes'!$Q$4,'State Zip Codes'!$Q$3,IF(G9064&lt;='State Zip Codes'!$R$4,'State Zip Codes'!$R$3,IF(G9064&lt;='State Zip Codes'!$S$4,'State Zip Codes'!$S$3,IF(G9064&lt;='State Zip Codes'!$T$4,'State Zip Codes'!$T$3,"OUT OF TERRITORY"))))),$U$3)</f>
        <v>Zone 0</v>
      </c>
    </row>
    <row r="9065" spans="1:8" x14ac:dyDescent="0.25">
      <c r="A9065" t="s">
        <v>378</v>
      </c>
      <c r="B9065">
        <v>98304</v>
      </c>
      <c r="C9065" t="str">
        <f t="shared" si="142"/>
        <v>98304</v>
      </c>
      <c r="D9065" t="s">
        <v>364</v>
      </c>
      <c r="E9065" t="s">
        <v>490</v>
      </c>
      <c r="F9065" t="s">
        <v>5280</v>
      </c>
      <c r="G9065" s="144">
        <v>56.053895049899992</v>
      </c>
      <c r="H9065" t="str">
        <f>IF(VLOOKUP(A9065,$J$4:$K$19,2)="Y",IF(G9065&lt;='State Zip Codes'!$P$4,'State Zip Codes'!$P$3,IF(G9065&lt;='State Zip Codes'!$Q$4,'State Zip Codes'!$Q$3,IF(G9065&lt;='State Zip Codes'!$R$4,'State Zip Codes'!$R$3,IF(G9065&lt;='State Zip Codes'!$S$4,'State Zip Codes'!$S$3,IF(G9065&lt;='State Zip Codes'!$T$4,'State Zip Codes'!$T$3,"OUT OF TERRITORY"))))),$U$3)</f>
        <v>Zone 0</v>
      </c>
    </row>
    <row r="9066" spans="1:8" x14ac:dyDescent="0.25">
      <c r="A9066" t="s">
        <v>378</v>
      </c>
      <c r="B9066">
        <v>98257</v>
      </c>
      <c r="C9066" t="str">
        <f t="shared" si="142"/>
        <v>98257</v>
      </c>
      <c r="D9066" t="s">
        <v>364</v>
      </c>
      <c r="E9066" t="s">
        <v>5492</v>
      </c>
      <c r="F9066" t="s">
        <v>5498</v>
      </c>
      <c r="G9066" s="144">
        <v>56.637983968500002</v>
      </c>
      <c r="H9066" t="str">
        <f>IF(VLOOKUP(A9066,$J$4:$K$19,2)="Y",IF(G9066&lt;='State Zip Codes'!$P$4,'State Zip Codes'!$P$3,IF(G9066&lt;='State Zip Codes'!$Q$4,'State Zip Codes'!$Q$3,IF(G9066&lt;='State Zip Codes'!$R$4,'State Zip Codes'!$R$3,IF(G9066&lt;='State Zip Codes'!$S$4,'State Zip Codes'!$S$3,IF(G9066&lt;='State Zip Codes'!$T$4,'State Zip Codes'!$T$3,"OUT OF TERRITORY"))))),$U$3)</f>
        <v>Zone 0</v>
      </c>
    </row>
    <row r="9067" spans="1:8" x14ac:dyDescent="0.25">
      <c r="A9067" t="s">
        <v>378</v>
      </c>
      <c r="B9067">
        <v>98512</v>
      </c>
      <c r="C9067" t="str">
        <f t="shared" si="142"/>
        <v>98512</v>
      </c>
      <c r="D9067" t="s">
        <v>364</v>
      </c>
      <c r="E9067" t="s">
        <v>5271</v>
      </c>
      <c r="F9067" t="s">
        <v>3172</v>
      </c>
      <c r="G9067" s="144">
        <v>56.768471918399996</v>
      </c>
      <c r="H9067" t="str">
        <f>IF(VLOOKUP(A9067,$J$4:$K$19,2)="Y",IF(G9067&lt;='State Zip Codes'!$P$4,'State Zip Codes'!$P$3,IF(G9067&lt;='State Zip Codes'!$Q$4,'State Zip Codes'!$Q$3,IF(G9067&lt;='State Zip Codes'!$R$4,'State Zip Codes'!$R$3,IF(G9067&lt;='State Zip Codes'!$S$4,'State Zip Codes'!$S$3,IF(G9067&lt;='State Zip Codes'!$T$4,'State Zip Codes'!$T$3,"OUT OF TERRITORY"))))),$U$3)</f>
        <v>Zone 0</v>
      </c>
    </row>
    <row r="9068" spans="1:8" x14ac:dyDescent="0.25">
      <c r="A9068" t="s">
        <v>378</v>
      </c>
      <c r="B9068">
        <v>98589</v>
      </c>
      <c r="C9068" t="str">
        <f t="shared" si="142"/>
        <v>98589</v>
      </c>
      <c r="D9068" t="s">
        <v>364</v>
      </c>
      <c r="E9068" t="s">
        <v>5271</v>
      </c>
      <c r="F9068" t="s">
        <v>5272</v>
      </c>
      <c r="G9068" s="144">
        <v>56.961096987299996</v>
      </c>
      <c r="H9068" t="str">
        <f>IF(VLOOKUP(A9068,$J$4:$K$19,2)="Y",IF(G9068&lt;='State Zip Codes'!$P$4,'State Zip Codes'!$P$3,IF(G9068&lt;='State Zip Codes'!$Q$4,'State Zip Codes'!$Q$3,IF(G9068&lt;='State Zip Codes'!$R$4,'State Zip Codes'!$R$3,IF(G9068&lt;='State Zip Codes'!$S$4,'State Zip Codes'!$S$3,IF(G9068&lt;='State Zip Codes'!$T$4,'State Zip Codes'!$T$3,"OUT OF TERRITORY"))))),$U$3)</f>
        <v>Zone 0</v>
      </c>
    </row>
    <row r="9069" spans="1:8" x14ac:dyDescent="0.25">
      <c r="A9069" t="s">
        <v>378</v>
      </c>
      <c r="B9069">
        <v>98557</v>
      </c>
      <c r="C9069" t="str">
        <f t="shared" si="142"/>
        <v>98557</v>
      </c>
      <c r="D9069" t="s">
        <v>364</v>
      </c>
      <c r="E9069" t="s">
        <v>5286</v>
      </c>
      <c r="F9069" t="s">
        <v>5310</v>
      </c>
      <c r="G9069" s="144">
        <v>58.862492828699999</v>
      </c>
      <c r="H9069" t="str">
        <f>IF(VLOOKUP(A9069,$J$4:$K$19,2)="Y",IF(G9069&lt;='State Zip Codes'!$P$4,'State Zip Codes'!$P$3,IF(G9069&lt;='State Zip Codes'!$Q$4,'State Zip Codes'!$Q$3,IF(G9069&lt;='State Zip Codes'!$R$4,'State Zip Codes'!$R$3,IF(G9069&lt;='State Zip Codes'!$S$4,'State Zip Codes'!$S$3,IF(G9069&lt;='State Zip Codes'!$T$4,'State Zip Codes'!$T$3,"OUT OF TERRITORY"))))),$U$3)</f>
        <v>Zone 0</v>
      </c>
    </row>
    <row r="9070" spans="1:8" x14ac:dyDescent="0.25">
      <c r="A9070" t="s">
        <v>378</v>
      </c>
      <c r="B9070">
        <v>98330</v>
      </c>
      <c r="C9070" t="str">
        <f t="shared" si="142"/>
        <v>98330</v>
      </c>
      <c r="D9070" t="s">
        <v>364</v>
      </c>
      <c r="E9070" t="s">
        <v>490</v>
      </c>
      <c r="F9070" t="s">
        <v>5268</v>
      </c>
      <c r="G9070" s="144">
        <v>59.483864018699997</v>
      </c>
      <c r="H9070" t="str">
        <f>IF(VLOOKUP(A9070,$J$4:$K$19,2)="Y",IF(G9070&lt;='State Zip Codes'!$P$4,'State Zip Codes'!$P$3,IF(G9070&lt;='State Zip Codes'!$Q$4,'State Zip Codes'!$Q$3,IF(G9070&lt;='State Zip Codes'!$R$4,'State Zip Codes'!$R$3,IF(G9070&lt;='State Zip Codes'!$S$4,'State Zip Codes'!$S$3,IF(G9070&lt;='State Zip Codes'!$T$4,'State Zip Codes'!$T$3,"OUT OF TERRITORY"))))),$U$3)</f>
        <v>Zone 0</v>
      </c>
    </row>
    <row r="9071" spans="1:8" x14ac:dyDescent="0.25">
      <c r="A9071" t="s">
        <v>378</v>
      </c>
      <c r="B9071">
        <v>98541</v>
      </c>
      <c r="C9071" t="str">
        <f t="shared" si="142"/>
        <v>98541</v>
      </c>
      <c r="D9071" t="s">
        <v>364</v>
      </c>
      <c r="E9071" t="s">
        <v>5286</v>
      </c>
      <c r="F9071" t="s">
        <v>5316</v>
      </c>
      <c r="G9071" s="144">
        <v>61.205062214999998</v>
      </c>
      <c r="H9071" t="str">
        <f>IF(VLOOKUP(A9071,$J$4:$K$19,2)="Y",IF(G9071&lt;='State Zip Codes'!$P$4,'State Zip Codes'!$P$3,IF(G9071&lt;='State Zip Codes'!$Q$4,'State Zip Codes'!$Q$3,IF(G9071&lt;='State Zip Codes'!$R$4,'State Zip Codes'!$R$3,IF(G9071&lt;='State Zip Codes'!$S$4,'State Zip Codes'!$S$3,IF(G9071&lt;='State Zip Codes'!$T$4,'State Zip Codes'!$T$3,"OUT OF TERRITORY"))))),$U$3)</f>
        <v>Zone 1</v>
      </c>
    </row>
    <row r="9072" spans="1:8" x14ac:dyDescent="0.25">
      <c r="A9072" t="s">
        <v>378</v>
      </c>
      <c r="B9072">
        <v>98241</v>
      </c>
      <c r="C9072" t="str">
        <f t="shared" si="142"/>
        <v>98241</v>
      </c>
      <c r="D9072" t="s">
        <v>364</v>
      </c>
      <c r="E9072" t="s">
        <v>5420</v>
      </c>
      <c r="F9072" t="s">
        <v>5486</v>
      </c>
      <c r="G9072" s="144">
        <v>61.521961521899996</v>
      </c>
      <c r="H9072" t="str">
        <f>IF(VLOOKUP(A9072,$J$4:$K$19,2)="Y",IF(G9072&lt;='State Zip Codes'!$P$4,'State Zip Codes'!$P$3,IF(G9072&lt;='State Zip Codes'!$Q$4,'State Zip Codes'!$Q$3,IF(G9072&lt;='State Zip Codes'!$R$4,'State Zip Codes'!$R$3,IF(G9072&lt;='State Zip Codes'!$S$4,'State Zip Codes'!$S$3,IF(G9072&lt;='State Zip Codes'!$T$4,'State Zip Codes'!$T$3,"OUT OF TERRITORY"))))),$U$3)</f>
        <v>Zone 1</v>
      </c>
    </row>
    <row r="9073" spans="1:8" x14ac:dyDescent="0.25">
      <c r="A9073" t="s">
        <v>378</v>
      </c>
      <c r="B9073">
        <v>98233</v>
      </c>
      <c r="C9073" t="str">
        <f t="shared" si="142"/>
        <v>98233</v>
      </c>
      <c r="D9073" t="s">
        <v>364</v>
      </c>
      <c r="E9073" t="s">
        <v>5492</v>
      </c>
      <c r="F9073" t="s">
        <v>642</v>
      </c>
      <c r="G9073" s="144">
        <v>64.287063317399998</v>
      </c>
      <c r="H9073" t="str">
        <f>IF(VLOOKUP(A9073,$J$4:$K$19,2)="Y",IF(G9073&lt;='State Zip Codes'!$P$4,'State Zip Codes'!$P$3,IF(G9073&lt;='State Zip Codes'!$Q$4,'State Zip Codes'!$Q$3,IF(G9073&lt;='State Zip Codes'!$R$4,'State Zip Codes'!$R$3,IF(G9073&lt;='State Zip Codes'!$S$4,'State Zip Codes'!$S$3,IF(G9073&lt;='State Zip Codes'!$T$4,'State Zip Codes'!$T$3,"OUT OF TERRITORY"))))),$U$3)</f>
        <v>Zone 1</v>
      </c>
    </row>
    <row r="9074" spans="1:8" x14ac:dyDescent="0.25">
      <c r="A9074" t="s">
        <v>378</v>
      </c>
      <c r="B9074">
        <v>98355</v>
      </c>
      <c r="C9074" t="str">
        <f t="shared" si="142"/>
        <v>98355</v>
      </c>
      <c r="D9074" t="s">
        <v>364</v>
      </c>
      <c r="E9074" t="s">
        <v>733</v>
      </c>
      <c r="F9074" t="s">
        <v>677</v>
      </c>
      <c r="G9074" s="144">
        <v>64.411337555399996</v>
      </c>
      <c r="H9074" t="str">
        <f>IF(VLOOKUP(A9074,$J$4:$K$19,2)="Y",IF(G9074&lt;='State Zip Codes'!$P$4,'State Zip Codes'!$P$3,IF(G9074&lt;='State Zip Codes'!$Q$4,'State Zip Codes'!$Q$3,IF(G9074&lt;='State Zip Codes'!$R$4,'State Zip Codes'!$R$3,IF(G9074&lt;='State Zip Codes'!$S$4,'State Zip Codes'!$S$3,IF(G9074&lt;='State Zip Codes'!$T$4,'State Zip Codes'!$T$3,"OUT OF TERRITORY"))))),$U$3)</f>
        <v>Zone 1</v>
      </c>
    </row>
    <row r="9075" spans="1:8" x14ac:dyDescent="0.25">
      <c r="A9075" t="s">
        <v>378</v>
      </c>
      <c r="B9075">
        <v>98922</v>
      </c>
      <c r="C9075" t="str">
        <f t="shared" si="142"/>
        <v>98922</v>
      </c>
      <c r="D9075" t="s">
        <v>364</v>
      </c>
      <c r="E9075" t="s">
        <v>5365</v>
      </c>
      <c r="F9075" t="s">
        <v>5401</v>
      </c>
      <c r="G9075" s="144">
        <v>64.659886031399992</v>
      </c>
      <c r="H9075" t="str">
        <f>IF(VLOOKUP(A9075,$J$4:$K$19,2)="Y",IF(G9075&lt;='State Zip Codes'!$P$4,'State Zip Codes'!$P$3,IF(G9075&lt;='State Zip Codes'!$Q$4,'State Zip Codes'!$Q$3,IF(G9075&lt;='State Zip Codes'!$R$4,'State Zip Codes'!$R$3,IF(G9075&lt;='State Zip Codes'!$S$4,'State Zip Codes'!$S$3,IF(G9075&lt;='State Zip Codes'!$T$4,'State Zip Codes'!$T$3,"OUT OF TERRITORY"))))),$U$3)</f>
        <v>Zone 1</v>
      </c>
    </row>
    <row r="9076" spans="1:8" x14ac:dyDescent="0.25">
      <c r="A9076" t="s">
        <v>378</v>
      </c>
      <c r="B9076">
        <v>98284</v>
      </c>
      <c r="C9076" t="str">
        <f t="shared" si="142"/>
        <v>98284</v>
      </c>
      <c r="D9076" t="s">
        <v>364</v>
      </c>
      <c r="E9076" t="s">
        <v>5492</v>
      </c>
      <c r="F9076" t="s">
        <v>5519</v>
      </c>
      <c r="G9076" s="144">
        <v>64.815228828900004</v>
      </c>
      <c r="H9076" t="str">
        <f>IF(VLOOKUP(A9076,$J$4:$K$19,2)="Y",IF(G9076&lt;='State Zip Codes'!$P$4,'State Zip Codes'!$P$3,IF(G9076&lt;='State Zip Codes'!$Q$4,'State Zip Codes'!$Q$3,IF(G9076&lt;='State Zip Codes'!$R$4,'State Zip Codes'!$R$3,IF(G9076&lt;='State Zip Codes'!$S$4,'State Zip Codes'!$S$3,IF(G9076&lt;='State Zip Codes'!$T$4,'State Zip Codes'!$T$3,"OUT OF TERRITORY"))))),$U$3)</f>
        <v>Zone 1</v>
      </c>
    </row>
    <row r="9077" spans="1:8" x14ac:dyDescent="0.25">
      <c r="A9077" t="s">
        <v>378</v>
      </c>
      <c r="B9077">
        <v>98221</v>
      </c>
      <c r="C9077" t="str">
        <f t="shared" si="142"/>
        <v>98221</v>
      </c>
      <c r="D9077" t="s">
        <v>364</v>
      </c>
      <c r="E9077" t="s">
        <v>5492</v>
      </c>
      <c r="F9077" t="s">
        <v>5515</v>
      </c>
      <c r="G9077" s="144">
        <v>65.175624119099993</v>
      </c>
      <c r="H9077" t="str">
        <f>IF(VLOOKUP(A9077,$J$4:$K$19,2)="Y",IF(G9077&lt;='State Zip Codes'!$P$4,'State Zip Codes'!$P$3,IF(G9077&lt;='State Zip Codes'!$Q$4,'State Zip Codes'!$Q$3,IF(G9077&lt;='State Zip Codes'!$R$4,'State Zip Codes'!$R$3,IF(G9077&lt;='State Zip Codes'!$S$4,'State Zip Codes'!$S$3,IF(G9077&lt;='State Zip Codes'!$T$4,'State Zip Codes'!$T$3,"OUT OF TERRITORY"))))),$U$3)</f>
        <v>Zone 1</v>
      </c>
    </row>
    <row r="9078" spans="1:8" x14ac:dyDescent="0.25">
      <c r="A9078" t="s">
        <v>378</v>
      </c>
      <c r="B9078">
        <v>98575</v>
      </c>
      <c r="C9078" t="str">
        <f t="shared" si="142"/>
        <v>98575</v>
      </c>
      <c r="D9078" t="s">
        <v>364</v>
      </c>
      <c r="E9078" t="s">
        <v>5286</v>
      </c>
      <c r="F9078" t="s">
        <v>5381</v>
      </c>
      <c r="G9078" s="144">
        <v>66.120108327899999</v>
      </c>
      <c r="H9078" t="str">
        <f>IF(VLOOKUP(A9078,$J$4:$K$19,2)="Y",IF(G9078&lt;='State Zip Codes'!$P$4,'State Zip Codes'!$P$3,IF(G9078&lt;='State Zip Codes'!$Q$4,'State Zip Codes'!$Q$3,IF(G9078&lt;='State Zip Codes'!$R$4,'State Zip Codes'!$R$3,IF(G9078&lt;='State Zip Codes'!$S$4,'State Zip Codes'!$S$3,IF(G9078&lt;='State Zip Codes'!$T$4,'State Zip Codes'!$T$3,"OUT OF TERRITORY"))))),$U$3)</f>
        <v>Zone 1</v>
      </c>
    </row>
    <row r="9079" spans="1:8" x14ac:dyDescent="0.25">
      <c r="A9079" t="s">
        <v>378</v>
      </c>
      <c r="B9079">
        <v>98232</v>
      </c>
      <c r="C9079" t="str">
        <f t="shared" si="142"/>
        <v>98232</v>
      </c>
      <c r="D9079" t="s">
        <v>364</v>
      </c>
      <c r="E9079" t="s">
        <v>5492</v>
      </c>
      <c r="F9079" t="s">
        <v>5524</v>
      </c>
      <c r="G9079" s="144">
        <v>66.685556110799993</v>
      </c>
      <c r="H9079" t="str">
        <f>IF(VLOOKUP(A9079,$J$4:$K$19,2)="Y",IF(G9079&lt;='State Zip Codes'!$P$4,'State Zip Codes'!$P$3,IF(G9079&lt;='State Zip Codes'!$Q$4,'State Zip Codes'!$Q$3,IF(G9079&lt;='State Zip Codes'!$R$4,'State Zip Codes'!$R$3,IF(G9079&lt;='State Zip Codes'!$S$4,'State Zip Codes'!$S$3,IF(G9079&lt;='State Zip Codes'!$T$4,'State Zip Codes'!$T$3,"OUT OF TERRITORY"))))),$U$3)</f>
        <v>Zone 1</v>
      </c>
    </row>
    <row r="9080" spans="1:8" x14ac:dyDescent="0.25">
      <c r="A9080" t="s">
        <v>378</v>
      </c>
      <c r="B9080">
        <v>98531</v>
      </c>
      <c r="C9080" t="str">
        <f t="shared" si="142"/>
        <v>98531</v>
      </c>
      <c r="D9080" t="s">
        <v>364</v>
      </c>
      <c r="E9080" t="s">
        <v>733</v>
      </c>
      <c r="F9080" t="s">
        <v>2329</v>
      </c>
      <c r="G9080" s="144">
        <v>66.797402925</v>
      </c>
      <c r="H9080" t="str">
        <f>IF(VLOOKUP(A9080,$J$4:$K$19,2)="Y",IF(G9080&lt;='State Zip Codes'!$P$4,'State Zip Codes'!$P$3,IF(G9080&lt;='State Zip Codes'!$Q$4,'State Zip Codes'!$Q$3,IF(G9080&lt;='State Zip Codes'!$R$4,'State Zip Codes'!$R$3,IF(G9080&lt;='State Zip Codes'!$S$4,'State Zip Codes'!$S$3,IF(G9080&lt;='State Zip Codes'!$T$4,'State Zip Codes'!$T$3,"OUT OF TERRITORY"))))),$U$3)</f>
        <v>Zone 1</v>
      </c>
    </row>
    <row r="9081" spans="1:8" x14ac:dyDescent="0.25">
      <c r="A9081" t="s">
        <v>378</v>
      </c>
      <c r="B9081">
        <v>98579</v>
      </c>
      <c r="C9081" t="str">
        <f t="shared" si="142"/>
        <v>98579</v>
      </c>
      <c r="D9081" t="s">
        <v>364</v>
      </c>
      <c r="E9081" t="s">
        <v>5271</v>
      </c>
      <c r="F9081" t="s">
        <v>2085</v>
      </c>
      <c r="G9081" s="144">
        <v>67.630040319599999</v>
      </c>
      <c r="H9081" t="str">
        <f>IF(VLOOKUP(A9081,$J$4:$K$19,2)="Y",IF(G9081&lt;='State Zip Codes'!$P$4,'State Zip Codes'!$P$3,IF(G9081&lt;='State Zip Codes'!$Q$4,'State Zip Codes'!$Q$3,IF(G9081&lt;='State Zip Codes'!$R$4,'State Zip Codes'!$R$3,IF(G9081&lt;='State Zip Codes'!$S$4,'State Zip Codes'!$S$3,IF(G9081&lt;='State Zip Codes'!$T$4,'State Zip Codes'!$T$3,"OUT OF TERRITORY"))))),$U$3)</f>
        <v>Zone 1</v>
      </c>
    </row>
    <row r="9082" spans="1:8" x14ac:dyDescent="0.25">
      <c r="A9082" t="s">
        <v>378</v>
      </c>
      <c r="B9082">
        <v>98261</v>
      </c>
      <c r="C9082" t="str">
        <f t="shared" si="142"/>
        <v>98261</v>
      </c>
      <c r="D9082" t="s">
        <v>364</v>
      </c>
      <c r="E9082" t="s">
        <v>5512</v>
      </c>
      <c r="F9082" t="s">
        <v>5513</v>
      </c>
      <c r="G9082" s="144">
        <v>67.853733947999999</v>
      </c>
      <c r="H9082" t="str">
        <f>IF(VLOOKUP(A9082,$J$4:$K$19,2)="Y",IF(G9082&lt;='State Zip Codes'!$P$4,'State Zip Codes'!$P$3,IF(G9082&lt;='State Zip Codes'!$Q$4,'State Zip Codes'!$Q$3,IF(G9082&lt;='State Zip Codes'!$R$4,'State Zip Codes'!$R$3,IF(G9082&lt;='State Zip Codes'!$S$4,'State Zip Codes'!$S$3,IF(G9082&lt;='State Zip Codes'!$T$4,'State Zip Codes'!$T$3,"OUT OF TERRITORY"))))),$U$3)</f>
        <v>Zone 1</v>
      </c>
    </row>
    <row r="9083" spans="1:8" x14ac:dyDescent="0.25">
      <c r="A9083" t="s">
        <v>378</v>
      </c>
      <c r="B9083">
        <v>98568</v>
      </c>
      <c r="C9083" t="str">
        <f t="shared" si="142"/>
        <v>98568</v>
      </c>
      <c r="D9083" t="s">
        <v>364</v>
      </c>
      <c r="E9083" t="s">
        <v>5286</v>
      </c>
      <c r="F9083" t="s">
        <v>5287</v>
      </c>
      <c r="G9083" s="144">
        <v>68.450250290399993</v>
      </c>
      <c r="H9083" t="str">
        <f>IF(VLOOKUP(A9083,$J$4:$K$19,2)="Y",IF(G9083&lt;='State Zip Codes'!$P$4,'State Zip Codes'!$P$3,IF(G9083&lt;='State Zip Codes'!$Q$4,'State Zip Codes'!$Q$3,IF(G9083&lt;='State Zip Codes'!$R$4,'State Zip Codes'!$R$3,IF(G9083&lt;='State Zip Codes'!$S$4,'State Zip Codes'!$S$3,IF(G9083&lt;='State Zip Codes'!$T$4,'State Zip Codes'!$T$3,"OUT OF TERRITORY"))))),$U$3)</f>
        <v>Zone 1</v>
      </c>
    </row>
    <row r="9084" spans="1:8" x14ac:dyDescent="0.25">
      <c r="A9084" t="s">
        <v>378</v>
      </c>
      <c r="B9084">
        <v>98563</v>
      </c>
      <c r="C9084" t="str">
        <f t="shared" si="142"/>
        <v>98563</v>
      </c>
      <c r="D9084" t="s">
        <v>364</v>
      </c>
      <c r="E9084" t="s">
        <v>5286</v>
      </c>
      <c r="F9084" t="s">
        <v>5377</v>
      </c>
      <c r="G9084" s="144">
        <v>68.816859292499998</v>
      </c>
      <c r="H9084" t="str">
        <f>IF(VLOOKUP(A9084,$J$4:$K$19,2)="Y",IF(G9084&lt;='State Zip Codes'!$P$4,'State Zip Codes'!$P$3,IF(G9084&lt;='State Zip Codes'!$Q$4,'State Zip Codes'!$Q$3,IF(G9084&lt;='State Zip Codes'!$R$4,'State Zip Codes'!$R$3,IF(G9084&lt;='State Zip Codes'!$S$4,'State Zip Codes'!$S$3,IF(G9084&lt;='State Zip Codes'!$T$4,'State Zip Codes'!$T$3,"OUT OF TERRITORY"))))),$U$3)</f>
        <v>Zone 1</v>
      </c>
    </row>
    <row r="9085" spans="1:8" x14ac:dyDescent="0.25">
      <c r="A9085" t="s">
        <v>378</v>
      </c>
      <c r="B9085">
        <v>98222</v>
      </c>
      <c r="C9085" t="str">
        <f t="shared" si="142"/>
        <v>98222</v>
      </c>
      <c r="D9085" t="s">
        <v>364</v>
      </c>
      <c r="E9085" t="s">
        <v>5512</v>
      </c>
      <c r="F9085" t="s">
        <v>5523</v>
      </c>
      <c r="G9085" s="144">
        <v>69.935327434499996</v>
      </c>
      <c r="H9085" t="str">
        <f>IF(VLOOKUP(A9085,$J$4:$K$19,2)="Y",IF(G9085&lt;='State Zip Codes'!$P$4,'State Zip Codes'!$P$3,IF(G9085&lt;='State Zip Codes'!$Q$4,'State Zip Codes'!$Q$3,IF(G9085&lt;='State Zip Codes'!$R$4,'State Zip Codes'!$R$3,IF(G9085&lt;='State Zip Codes'!$S$4,'State Zip Codes'!$S$3,IF(G9085&lt;='State Zip Codes'!$T$4,'State Zip Codes'!$T$3,"OUT OF TERRITORY"))))),$U$3)</f>
        <v>Zone 1</v>
      </c>
    </row>
    <row r="9086" spans="1:8" x14ac:dyDescent="0.25">
      <c r="A9086" t="s">
        <v>378</v>
      </c>
      <c r="B9086">
        <v>98533</v>
      </c>
      <c r="C9086" t="str">
        <f t="shared" si="142"/>
        <v>98533</v>
      </c>
      <c r="D9086" t="s">
        <v>364</v>
      </c>
      <c r="E9086" t="s">
        <v>733</v>
      </c>
      <c r="F9086" t="s">
        <v>5249</v>
      </c>
      <c r="G9086" s="144">
        <v>69.98503712969999</v>
      </c>
      <c r="H9086" t="str">
        <f>IF(VLOOKUP(A9086,$J$4:$K$19,2)="Y",IF(G9086&lt;='State Zip Codes'!$P$4,'State Zip Codes'!$P$3,IF(G9086&lt;='State Zip Codes'!$Q$4,'State Zip Codes'!$Q$3,IF(G9086&lt;='State Zip Codes'!$R$4,'State Zip Codes'!$R$3,IF(G9086&lt;='State Zip Codes'!$S$4,'State Zip Codes'!$S$3,IF(G9086&lt;='State Zip Codes'!$T$4,'State Zip Codes'!$T$3,"OUT OF TERRITORY"))))),$U$3)</f>
        <v>Zone 1</v>
      </c>
    </row>
    <row r="9087" spans="1:8" x14ac:dyDescent="0.25">
      <c r="A9087" t="s">
        <v>378</v>
      </c>
      <c r="B9087">
        <v>98361</v>
      </c>
      <c r="C9087" t="str">
        <f t="shared" si="142"/>
        <v>98361</v>
      </c>
      <c r="D9087" t="s">
        <v>364</v>
      </c>
      <c r="E9087" t="s">
        <v>733</v>
      </c>
      <c r="F9087" t="s">
        <v>5274</v>
      </c>
      <c r="G9087" s="144">
        <v>70.295722724699999</v>
      </c>
      <c r="H9087" t="str">
        <f>IF(VLOOKUP(A9087,$J$4:$K$19,2)="Y",IF(G9087&lt;='State Zip Codes'!$P$4,'State Zip Codes'!$P$3,IF(G9087&lt;='State Zip Codes'!$Q$4,'State Zip Codes'!$Q$3,IF(G9087&lt;='State Zip Codes'!$R$4,'State Zip Codes'!$R$3,IF(G9087&lt;='State Zip Codes'!$S$4,'State Zip Codes'!$S$3,IF(G9087&lt;='State Zip Codes'!$T$4,'State Zip Codes'!$T$3,"OUT OF TERRITORY"))))),$U$3)</f>
        <v>Zone 1</v>
      </c>
    </row>
    <row r="9088" spans="1:8" x14ac:dyDescent="0.25">
      <c r="A9088" t="s">
        <v>378</v>
      </c>
      <c r="B9088">
        <v>98826</v>
      </c>
      <c r="C9088" t="str">
        <f t="shared" si="142"/>
        <v>98826</v>
      </c>
      <c r="D9088" t="s">
        <v>364</v>
      </c>
      <c r="E9088" t="s">
        <v>5430</v>
      </c>
      <c r="F9088" t="s">
        <v>2843</v>
      </c>
      <c r="G9088" s="144">
        <v>71.563319952299992</v>
      </c>
      <c r="H9088" t="str">
        <f>IF(VLOOKUP(A9088,$J$4:$K$19,2)="Y",IF(G9088&lt;='State Zip Codes'!$P$4,'State Zip Codes'!$P$3,IF(G9088&lt;='State Zip Codes'!$Q$4,'State Zip Codes'!$Q$3,IF(G9088&lt;='State Zip Codes'!$R$4,'State Zip Codes'!$R$3,IF(G9088&lt;='State Zip Codes'!$S$4,'State Zip Codes'!$S$3,IF(G9088&lt;='State Zip Codes'!$T$4,'State Zip Codes'!$T$3,"OUT OF TERRITORY"))))),$U$3)</f>
        <v>Zone 1</v>
      </c>
    </row>
    <row r="9089" spans="1:8" x14ac:dyDescent="0.25">
      <c r="A9089" t="s">
        <v>378</v>
      </c>
      <c r="B9089">
        <v>98570</v>
      </c>
      <c r="C9089" t="str">
        <f t="shared" si="142"/>
        <v>98570</v>
      </c>
      <c r="D9089" t="s">
        <v>364</v>
      </c>
      <c r="E9089" t="s">
        <v>733</v>
      </c>
      <c r="F9089" t="s">
        <v>5244</v>
      </c>
      <c r="G9089" s="144">
        <v>72.843344603700004</v>
      </c>
      <c r="H9089" t="str">
        <f>IF(VLOOKUP(A9089,$J$4:$K$19,2)="Y",IF(G9089&lt;='State Zip Codes'!$P$4,'State Zip Codes'!$P$3,IF(G9089&lt;='State Zip Codes'!$Q$4,'State Zip Codes'!$Q$3,IF(G9089&lt;='State Zip Codes'!$R$4,'State Zip Codes'!$R$3,IF(G9089&lt;='State Zip Codes'!$S$4,'State Zip Codes'!$S$3,IF(G9089&lt;='State Zip Codes'!$T$4,'State Zip Codes'!$T$3,"OUT OF TERRITORY"))))),$U$3)</f>
        <v>Zone 1</v>
      </c>
    </row>
    <row r="9090" spans="1:8" x14ac:dyDescent="0.25">
      <c r="A9090" t="s">
        <v>378</v>
      </c>
      <c r="B9090">
        <v>98585</v>
      </c>
      <c r="C9090" t="str">
        <f t="shared" si="142"/>
        <v>98585</v>
      </c>
      <c r="D9090" t="s">
        <v>364</v>
      </c>
      <c r="E9090" t="s">
        <v>733</v>
      </c>
      <c r="F9090" t="s">
        <v>5242</v>
      </c>
      <c r="G9090" s="144">
        <v>73.085679367799997</v>
      </c>
      <c r="H9090" t="str">
        <f>IF(VLOOKUP(A9090,$J$4:$K$19,2)="Y",IF(G9090&lt;='State Zip Codes'!$P$4,'State Zip Codes'!$P$3,IF(G9090&lt;='State Zip Codes'!$Q$4,'State Zip Codes'!$Q$3,IF(G9090&lt;='State Zip Codes'!$R$4,'State Zip Codes'!$R$3,IF(G9090&lt;='State Zip Codes'!$S$4,'State Zip Codes'!$S$3,IF(G9090&lt;='State Zip Codes'!$T$4,'State Zip Codes'!$T$3,"OUT OF TERRITORY"))))),$U$3)</f>
        <v>Zone 1</v>
      </c>
    </row>
    <row r="9091" spans="1:8" x14ac:dyDescent="0.25">
      <c r="A9091" t="s">
        <v>378</v>
      </c>
      <c r="B9091">
        <v>98336</v>
      </c>
      <c r="C9091" t="str">
        <f t="shared" si="142"/>
        <v>98336</v>
      </c>
      <c r="D9091" t="s">
        <v>364</v>
      </c>
      <c r="E9091" t="s">
        <v>733</v>
      </c>
      <c r="F9091" t="s">
        <v>5252</v>
      </c>
      <c r="G9091" s="144">
        <v>73.501998065099997</v>
      </c>
      <c r="H9091" t="str">
        <f>IF(VLOOKUP(A9091,$J$4:$K$19,2)="Y",IF(G9091&lt;='State Zip Codes'!$P$4,'State Zip Codes'!$P$3,IF(G9091&lt;='State Zip Codes'!$Q$4,'State Zip Codes'!$Q$3,IF(G9091&lt;='State Zip Codes'!$R$4,'State Zip Codes'!$R$3,IF(G9091&lt;='State Zip Codes'!$S$4,'State Zip Codes'!$S$3,IF(G9091&lt;='State Zip Codes'!$T$4,'State Zip Codes'!$T$3,"OUT OF TERRITORY"))))),$U$3)</f>
        <v>Zone 1</v>
      </c>
    </row>
    <row r="9092" spans="1:8" x14ac:dyDescent="0.25">
      <c r="A9092" t="s">
        <v>378</v>
      </c>
      <c r="B9092">
        <v>98356</v>
      </c>
      <c r="C9092" t="str">
        <f t="shared" si="142"/>
        <v>98356</v>
      </c>
      <c r="D9092" t="s">
        <v>364</v>
      </c>
      <c r="E9092" t="s">
        <v>733</v>
      </c>
      <c r="F9092" t="s">
        <v>1880</v>
      </c>
      <c r="G9092" s="144">
        <v>74.421627426299992</v>
      </c>
      <c r="H9092" t="str">
        <f>IF(VLOOKUP(A9092,$J$4:$K$19,2)="Y",IF(G9092&lt;='State Zip Codes'!$P$4,'State Zip Codes'!$P$3,IF(G9092&lt;='State Zip Codes'!$Q$4,'State Zip Codes'!$Q$3,IF(G9092&lt;='State Zip Codes'!$R$4,'State Zip Codes'!$R$3,IF(G9092&lt;='State Zip Codes'!$S$4,'State Zip Codes'!$S$3,IF(G9092&lt;='State Zip Codes'!$T$4,'State Zip Codes'!$T$3,"OUT OF TERRITORY"))))),$U$3)</f>
        <v>Zone 1</v>
      </c>
    </row>
    <row r="9093" spans="1:8" x14ac:dyDescent="0.25">
      <c r="A9093" t="s">
        <v>378</v>
      </c>
      <c r="B9093">
        <v>98237</v>
      </c>
      <c r="C9093" t="str">
        <f t="shared" si="142"/>
        <v>98237</v>
      </c>
      <c r="D9093" t="s">
        <v>364</v>
      </c>
      <c r="E9093" t="s">
        <v>5492</v>
      </c>
      <c r="F9093" t="s">
        <v>5533</v>
      </c>
      <c r="G9093" s="144">
        <v>74.527260528599996</v>
      </c>
      <c r="H9093" t="str">
        <f>IF(VLOOKUP(A9093,$J$4:$K$19,2)="Y",IF(G9093&lt;='State Zip Codes'!$P$4,'State Zip Codes'!$P$3,IF(G9093&lt;='State Zip Codes'!$Q$4,'State Zip Codes'!$Q$3,IF(G9093&lt;='State Zip Codes'!$R$4,'State Zip Codes'!$R$3,IF(G9093&lt;='State Zip Codes'!$S$4,'State Zip Codes'!$S$3,IF(G9093&lt;='State Zip Codes'!$T$4,'State Zip Codes'!$T$3,"OUT OF TERRITORY"))))),$U$3)</f>
        <v>Zone 1</v>
      </c>
    </row>
    <row r="9094" spans="1:8" x14ac:dyDescent="0.25">
      <c r="A9094" t="s">
        <v>378</v>
      </c>
      <c r="B9094">
        <v>98532</v>
      </c>
      <c r="C9094" t="str">
        <f t="shared" si="142"/>
        <v>98532</v>
      </c>
      <c r="D9094" t="s">
        <v>364</v>
      </c>
      <c r="E9094" t="s">
        <v>733</v>
      </c>
      <c r="F9094" t="s">
        <v>5258</v>
      </c>
      <c r="G9094" s="144">
        <v>74.713671885599993</v>
      </c>
      <c r="H9094" t="str">
        <f>IF(VLOOKUP(A9094,$J$4:$K$19,2)="Y",IF(G9094&lt;='State Zip Codes'!$P$4,'State Zip Codes'!$P$3,IF(G9094&lt;='State Zip Codes'!$Q$4,'State Zip Codes'!$Q$3,IF(G9094&lt;='State Zip Codes'!$R$4,'State Zip Codes'!$R$3,IF(G9094&lt;='State Zip Codes'!$S$4,'State Zip Codes'!$S$3,IF(G9094&lt;='State Zip Codes'!$T$4,'State Zip Codes'!$T$3,"OUT OF TERRITORY"))))),$U$3)</f>
        <v>Zone 1</v>
      </c>
    </row>
    <row r="9095" spans="1:8" x14ac:dyDescent="0.25">
      <c r="A9095" t="s">
        <v>378</v>
      </c>
      <c r="B9095">
        <v>98220</v>
      </c>
      <c r="C9095" t="str">
        <f t="shared" si="142"/>
        <v>98220</v>
      </c>
      <c r="D9095" t="s">
        <v>364</v>
      </c>
      <c r="E9095" t="s">
        <v>5540</v>
      </c>
      <c r="F9095" t="s">
        <v>5542</v>
      </c>
      <c r="G9095" s="144">
        <v>74.800663852199989</v>
      </c>
      <c r="H9095" t="str">
        <f>IF(VLOOKUP(A9095,$J$4:$K$19,2)="Y",IF(G9095&lt;='State Zip Codes'!$P$4,'State Zip Codes'!$P$3,IF(G9095&lt;='State Zip Codes'!$Q$4,'State Zip Codes'!$Q$3,IF(G9095&lt;='State Zip Codes'!$R$4,'State Zip Codes'!$R$3,IF(G9095&lt;='State Zip Codes'!$S$4,'State Zip Codes'!$S$3,IF(G9095&lt;='State Zip Codes'!$T$4,'State Zip Codes'!$T$3,"OUT OF TERRITORY"))))),$U$3)</f>
        <v>Zone 1</v>
      </c>
    </row>
    <row r="9096" spans="1:8" x14ac:dyDescent="0.25">
      <c r="A9096" t="s">
        <v>378</v>
      </c>
      <c r="B9096">
        <v>98229</v>
      </c>
      <c r="C9096" t="str">
        <f t="shared" si="142"/>
        <v>98229</v>
      </c>
      <c r="D9096" t="s">
        <v>364</v>
      </c>
      <c r="E9096" t="s">
        <v>5540</v>
      </c>
      <c r="F9096" t="s">
        <v>3915</v>
      </c>
      <c r="G9096" s="144">
        <v>74.875228394999993</v>
      </c>
      <c r="H9096" t="str">
        <f>IF(VLOOKUP(A9096,$J$4:$K$19,2)="Y",IF(G9096&lt;='State Zip Codes'!$P$4,'State Zip Codes'!$P$3,IF(G9096&lt;='State Zip Codes'!$Q$4,'State Zip Codes'!$Q$3,IF(G9096&lt;='State Zip Codes'!$R$4,'State Zip Codes'!$R$3,IF(G9096&lt;='State Zip Codes'!$S$4,'State Zip Codes'!$S$3,IF(G9096&lt;='State Zip Codes'!$T$4,'State Zip Codes'!$T$3,"OUT OF TERRITORY"))))),$U$3)</f>
        <v>Zone 1</v>
      </c>
    </row>
    <row r="9097" spans="1:8" x14ac:dyDescent="0.25">
      <c r="A9097" t="s">
        <v>378</v>
      </c>
      <c r="B9097">
        <v>98363</v>
      </c>
      <c r="C9097" t="str">
        <f t="shared" si="142"/>
        <v>98363</v>
      </c>
      <c r="D9097" t="s">
        <v>364</v>
      </c>
      <c r="E9097" t="s">
        <v>5454</v>
      </c>
      <c r="F9097" t="s">
        <v>5456</v>
      </c>
      <c r="G9097" s="144">
        <v>74.999502632999992</v>
      </c>
      <c r="H9097" t="str">
        <f>IF(VLOOKUP(A9097,$J$4:$K$19,2)="Y",IF(G9097&lt;='State Zip Codes'!$P$4,'State Zip Codes'!$P$3,IF(G9097&lt;='State Zip Codes'!$Q$4,'State Zip Codes'!$Q$3,IF(G9097&lt;='State Zip Codes'!$R$4,'State Zip Codes'!$R$3,IF(G9097&lt;='State Zip Codes'!$S$4,'State Zip Codes'!$S$3,IF(G9097&lt;='State Zip Codes'!$T$4,'State Zip Codes'!$T$3,"OUT OF TERRITORY"))))),$U$3)</f>
        <v>Zone 1</v>
      </c>
    </row>
    <row r="9098" spans="1:8" x14ac:dyDescent="0.25">
      <c r="A9098" t="s">
        <v>378</v>
      </c>
      <c r="B9098">
        <v>98377</v>
      </c>
      <c r="C9098" t="str">
        <f t="shared" si="142"/>
        <v>98377</v>
      </c>
      <c r="D9098" t="s">
        <v>364</v>
      </c>
      <c r="E9098" t="s">
        <v>733</v>
      </c>
      <c r="F9098" t="s">
        <v>5264</v>
      </c>
      <c r="G9098" s="144">
        <v>75.297760804199996</v>
      </c>
      <c r="H9098" t="str">
        <f>IF(VLOOKUP(A9098,$J$4:$K$19,2)="Y",IF(G9098&lt;='State Zip Codes'!$P$4,'State Zip Codes'!$P$3,IF(G9098&lt;='State Zip Codes'!$Q$4,'State Zip Codes'!$Q$3,IF(G9098&lt;='State Zip Codes'!$R$4,'State Zip Codes'!$R$3,IF(G9098&lt;='State Zip Codes'!$S$4,'State Zip Codes'!$S$3,IF(G9098&lt;='State Zip Codes'!$T$4,'State Zip Codes'!$T$3,"OUT OF TERRITORY"))))),$U$3)</f>
        <v>Zone 1</v>
      </c>
    </row>
    <row r="9099" spans="1:8" x14ac:dyDescent="0.25">
      <c r="A9099" t="s">
        <v>378</v>
      </c>
      <c r="B9099">
        <v>98250</v>
      </c>
      <c r="C9099" t="str">
        <f t="shared" si="142"/>
        <v>98250</v>
      </c>
      <c r="D9099" t="s">
        <v>364</v>
      </c>
      <c r="E9099" t="s">
        <v>5512</v>
      </c>
      <c r="F9099" t="s">
        <v>5526</v>
      </c>
      <c r="G9099" s="144">
        <v>75.602232687300003</v>
      </c>
      <c r="H9099" t="str">
        <f>IF(VLOOKUP(A9099,$J$4:$K$19,2)="Y",IF(G9099&lt;='State Zip Codes'!$P$4,'State Zip Codes'!$P$3,IF(G9099&lt;='State Zip Codes'!$Q$4,'State Zip Codes'!$Q$3,IF(G9099&lt;='State Zip Codes'!$R$4,'State Zip Codes'!$R$3,IF(G9099&lt;='State Zip Codes'!$S$4,'State Zip Codes'!$S$3,IF(G9099&lt;='State Zip Codes'!$T$4,'State Zip Codes'!$T$3,"OUT OF TERRITORY"))))),$U$3)</f>
        <v>Zone 1</v>
      </c>
    </row>
    <row r="9100" spans="1:8" x14ac:dyDescent="0.25">
      <c r="A9100" t="s">
        <v>378</v>
      </c>
      <c r="B9100">
        <v>98279</v>
      </c>
      <c r="C9100" t="str">
        <f t="shared" si="142"/>
        <v>98279</v>
      </c>
      <c r="D9100" t="s">
        <v>364</v>
      </c>
      <c r="E9100" t="s">
        <v>5512</v>
      </c>
      <c r="F9100" t="s">
        <v>5536</v>
      </c>
      <c r="G9100" s="144">
        <v>75.658156094399999</v>
      </c>
      <c r="H9100" t="str">
        <f>IF(VLOOKUP(A9100,$J$4:$K$19,2)="Y",IF(G9100&lt;='State Zip Codes'!$P$4,'State Zip Codes'!$P$3,IF(G9100&lt;='State Zip Codes'!$Q$4,'State Zip Codes'!$Q$3,IF(G9100&lt;='State Zip Codes'!$R$4,'State Zip Codes'!$R$3,IF(G9100&lt;='State Zip Codes'!$S$4,'State Zip Codes'!$S$3,IF(G9100&lt;='State Zip Codes'!$T$4,'State Zip Codes'!$T$3,"OUT OF TERRITORY"))))),$U$3)</f>
        <v>Zone 1</v>
      </c>
    </row>
    <row r="9101" spans="1:8" x14ac:dyDescent="0.25">
      <c r="A9101" t="s">
        <v>378</v>
      </c>
      <c r="B9101">
        <v>98542</v>
      </c>
      <c r="C9101" t="str">
        <f t="shared" si="142"/>
        <v>98542</v>
      </c>
      <c r="D9101" t="s">
        <v>364</v>
      </c>
      <c r="E9101" t="s">
        <v>733</v>
      </c>
      <c r="F9101" t="s">
        <v>5236</v>
      </c>
      <c r="G9101" s="144">
        <v>76.397587810499999</v>
      </c>
      <c r="H9101" t="str">
        <f>IF(VLOOKUP(A9101,$J$4:$K$19,2)="Y",IF(G9101&lt;='State Zip Codes'!$P$4,'State Zip Codes'!$P$3,IF(G9101&lt;='State Zip Codes'!$Q$4,'State Zip Codes'!$Q$3,IF(G9101&lt;='State Zip Codes'!$R$4,'State Zip Codes'!$R$3,IF(G9101&lt;='State Zip Codes'!$S$4,'State Zip Codes'!$S$3,IF(G9101&lt;='State Zip Codes'!$T$4,'State Zip Codes'!$T$3,"OUT OF TERRITORY"))))),$U$3)</f>
        <v>Zone 1</v>
      </c>
    </row>
    <row r="9102" spans="1:8" x14ac:dyDescent="0.25">
      <c r="A9102" t="s">
        <v>378</v>
      </c>
      <c r="B9102">
        <v>98262</v>
      </c>
      <c r="C9102" t="str">
        <f t="shared" si="142"/>
        <v>98262</v>
      </c>
      <c r="D9102" t="s">
        <v>364</v>
      </c>
      <c r="E9102" t="s">
        <v>5540</v>
      </c>
      <c r="F9102" t="s">
        <v>5541</v>
      </c>
      <c r="G9102" s="144">
        <v>76.931967033899994</v>
      </c>
      <c r="H9102" t="str">
        <f>IF(VLOOKUP(A9102,$J$4:$K$19,2)="Y",IF(G9102&lt;='State Zip Codes'!$P$4,'State Zip Codes'!$P$3,IF(G9102&lt;='State Zip Codes'!$Q$4,'State Zip Codes'!$Q$3,IF(G9102&lt;='State Zip Codes'!$R$4,'State Zip Codes'!$R$3,IF(G9102&lt;='State Zip Codes'!$S$4,'State Zip Codes'!$S$3,IF(G9102&lt;='State Zip Codes'!$T$4,'State Zip Codes'!$T$3,"OUT OF TERRITORY"))))),$U$3)</f>
        <v>Zone 1</v>
      </c>
    </row>
    <row r="9103" spans="1:8" x14ac:dyDescent="0.25">
      <c r="A9103" t="s">
        <v>378</v>
      </c>
      <c r="B9103">
        <v>98582</v>
      </c>
      <c r="C9103" t="str">
        <f t="shared" si="142"/>
        <v>98582</v>
      </c>
      <c r="D9103" t="s">
        <v>364</v>
      </c>
      <c r="E9103" t="s">
        <v>733</v>
      </c>
      <c r="F9103" t="s">
        <v>5235</v>
      </c>
      <c r="G9103" s="144">
        <v>77.01895900049999</v>
      </c>
      <c r="H9103" t="str">
        <f>IF(VLOOKUP(A9103,$J$4:$K$19,2)="Y",IF(G9103&lt;='State Zip Codes'!$P$4,'State Zip Codes'!$P$3,IF(G9103&lt;='State Zip Codes'!$Q$4,'State Zip Codes'!$Q$3,IF(G9103&lt;='State Zip Codes'!$R$4,'State Zip Codes'!$R$3,IF(G9103&lt;='State Zip Codes'!$S$4,'State Zip Codes'!$S$3,IF(G9103&lt;='State Zip Codes'!$T$4,'State Zip Codes'!$T$3,"OUT OF TERRITORY"))))),$U$3)</f>
        <v>Zone 1</v>
      </c>
    </row>
    <row r="9104" spans="1:8" x14ac:dyDescent="0.25">
      <c r="A9104" t="s">
        <v>378</v>
      </c>
      <c r="B9104">
        <v>98552</v>
      </c>
      <c r="C9104" t="str">
        <f t="shared" si="142"/>
        <v>98552</v>
      </c>
      <c r="D9104" t="s">
        <v>364</v>
      </c>
      <c r="E9104" t="s">
        <v>5286</v>
      </c>
      <c r="F9104" t="s">
        <v>5378</v>
      </c>
      <c r="G9104" s="144">
        <v>77.124592102799994</v>
      </c>
      <c r="H9104" t="str">
        <f>IF(VLOOKUP(A9104,$J$4:$K$19,2)="Y",IF(G9104&lt;='State Zip Codes'!$P$4,'State Zip Codes'!$P$3,IF(G9104&lt;='State Zip Codes'!$Q$4,'State Zip Codes'!$Q$3,IF(G9104&lt;='State Zip Codes'!$R$4,'State Zip Codes'!$R$3,IF(G9104&lt;='State Zip Codes'!$S$4,'State Zip Codes'!$S$3,IF(G9104&lt;='State Zip Codes'!$T$4,'State Zip Codes'!$T$3,"OUT OF TERRITORY"))))),$U$3)</f>
        <v>Zone 1</v>
      </c>
    </row>
    <row r="9105" spans="1:8" x14ac:dyDescent="0.25">
      <c r="A9105" t="s">
        <v>378</v>
      </c>
      <c r="B9105">
        <v>98946</v>
      </c>
      <c r="C9105" t="str">
        <f t="shared" si="142"/>
        <v>98946</v>
      </c>
      <c r="D9105" t="s">
        <v>364</v>
      </c>
      <c r="E9105" t="s">
        <v>5365</v>
      </c>
      <c r="F9105" t="s">
        <v>5366</v>
      </c>
      <c r="G9105" s="144">
        <v>77.603047919099993</v>
      </c>
      <c r="H9105" t="str">
        <f>IF(VLOOKUP(A9105,$J$4:$K$19,2)="Y",IF(G9105&lt;='State Zip Codes'!$P$4,'State Zip Codes'!$P$3,IF(G9105&lt;='State Zip Codes'!$Q$4,'State Zip Codes'!$Q$3,IF(G9105&lt;='State Zip Codes'!$R$4,'State Zip Codes'!$R$3,IF(G9105&lt;='State Zip Codes'!$S$4,'State Zip Codes'!$S$3,IF(G9105&lt;='State Zip Codes'!$T$4,'State Zip Codes'!$T$3,"OUT OF TERRITORY"))))),$U$3)</f>
        <v>Zone 1</v>
      </c>
    </row>
    <row r="9106" spans="1:8" x14ac:dyDescent="0.25">
      <c r="A9106" t="s">
        <v>378</v>
      </c>
      <c r="B9106">
        <v>98847</v>
      </c>
      <c r="C9106" t="str">
        <f t="shared" si="142"/>
        <v>98847</v>
      </c>
      <c r="D9106" t="s">
        <v>364</v>
      </c>
      <c r="E9106" t="s">
        <v>5430</v>
      </c>
      <c r="F9106" t="s">
        <v>5431</v>
      </c>
      <c r="G9106" s="144">
        <v>77.888878666499991</v>
      </c>
      <c r="H9106" t="str">
        <f>IF(VLOOKUP(A9106,$J$4:$K$19,2)="Y",IF(G9106&lt;='State Zip Codes'!$P$4,'State Zip Codes'!$P$3,IF(G9106&lt;='State Zip Codes'!$Q$4,'State Zip Codes'!$Q$3,IF(G9106&lt;='State Zip Codes'!$R$4,'State Zip Codes'!$R$3,IF(G9106&lt;='State Zip Codes'!$S$4,'State Zip Codes'!$S$3,IF(G9106&lt;='State Zip Codes'!$T$4,'State Zip Codes'!$T$3,"OUT OF TERRITORY"))))),$U$3)</f>
        <v>Zone 1</v>
      </c>
    </row>
    <row r="9107" spans="1:8" x14ac:dyDescent="0.25">
      <c r="A9107" t="s">
        <v>378</v>
      </c>
      <c r="B9107">
        <v>98564</v>
      </c>
      <c r="C9107" t="str">
        <f t="shared" si="142"/>
        <v>98564</v>
      </c>
      <c r="D9107" t="s">
        <v>364</v>
      </c>
      <c r="E9107" t="s">
        <v>733</v>
      </c>
      <c r="F9107" t="s">
        <v>5230</v>
      </c>
      <c r="G9107" s="144">
        <v>78.497822432699991</v>
      </c>
      <c r="H9107" t="str">
        <f>IF(VLOOKUP(A9107,$J$4:$K$19,2)="Y",IF(G9107&lt;='State Zip Codes'!$P$4,'State Zip Codes'!$P$3,IF(G9107&lt;='State Zip Codes'!$Q$4,'State Zip Codes'!$Q$3,IF(G9107&lt;='State Zip Codes'!$R$4,'State Zip Codes'!$R$3,IF(G9107&lt;='State Zip Codes'!$S$4,'State Zip Codes'!$S$3,IF(G9107&lt;='State Zip Codes'!$T$4,'State Zip Codes'!$T$3,"OUT OF TERRITORY"))))),$U$3)</f>
        <v>Zone 1</v>
      </c>
    </row>
    <row r="9108" spans="1:8" x14ac:dyDescent="0.25">
      <c r="A9108" t="s">
        <v>378</v>
      </c>
      <c r="B9108">
        <v>98526</v>
      </c>
      <c r="C9108" t="str">
        <f t="shared" si="142"/>
        <v>98526</v>
      </c>
      <c r="D9108" t="s">
        <v>364</v>
      </c>
      <c r="E9108" t="s">
        <v>5286</v>
      </c>
      <c r="F9108" t="s">
        <v>5392</v>
      </c>
      <c r="G9108" s="144">
        <v>78.765012044399995</v>
      </c>
      <c r="H9108" t="str">
        <f>IF(VLOOKUP(A9108,$J$4:$K$19,2)="Y",IF(G9108&lt;='State Zip Codes'!$P$4,'State Zip Codes'!$P$3,IF(G9108&lt;='State Zip Codes'!$Q$4,'State Zip Codes'!$Q$3,IF(G9108&lt;='State Zip Codes'!$R$4,'State Zip Codes'!$R$3,IF(G9108&lt;='State Zip Codes'!$S$4,'State Zip Codes'!$S$3,IF(G9108&lt;='State Zip Codes'!$T$4,'State Zip Codes'!$T$3,"OUT OF TERRITORY"))))),$U$3)</f>
        <v>Zone 1</v>
      </c>
    </row>
    <row r="9109" spans="1:8" x14ac:dyDescent="0.25">
      <c r="A9109" t="s">
        <v>378</v>
      </c>
      <c r="B9109">
        <v>98537</v>
      </c>
      <c r="C9109" t="str">
        <f t="shared" si="142"/>
        <v>98537</v>
      </c>
      <c r="D9109" t="s">
        <v>364</v>
      </c>
      <c r="E9109" t="s">
        <v>5286</v>
      </c>
      <c r="F9109" t="s">
        <v>5295</v>
      </c>
      <c r="G9109" s="144">
        <v>79.007346808500003</v>
      </c>
      <c r="H9109" t="str">
        <f>IF(VLOOKUP(A9109,$J$4:$K$19,2)="Y",IF(G9109&lt;='State Zip Codes'!$P$4,'State Zip Codes'!$P$3,IF(G9109&lt;='State Zip Codes'!$Q$4,'State Zip Codes'!$Q$3,IF(G9109&lt;='State Zip Codes'!$R$4,'State Zip Codes'!$R$3,IF(G9109&lt;='State Zip Codes'!$S$4,'State Zip Codes'!$S$3,IF(G9109&lt;='State Zip Codes'!$T$4,'State Zip Codes'!$T$3,"OUT OF TERRITORY"))))),$U$3)</f>
        <v>Zone 1</v>
      </c>
    </row>
    <row r="9110" spans="1:8" x14ac:dyDescent="0.25">
      <c r="A9110" t="s">
        <v>378</v>
      </c>
      <c r="B9110">
        <v>98225</v>
      </c>
      <c r="C9110" t="str">
        <f t="shared" si="142"/>
        <v>98225</v>
      </c>
      <c r="D9110" t="s">
        <v>364</v>
      </c>
      <c r="E9110" t="s">
        <v>5540</v>
      </c>
      <c r="F9110" t="s">
        <v>3915</v>
      </c>
      <c r="G9110" s="144">
        <v>79.523084896200004</v>
      </c>
      <c r="H9110" t="str">
        <f>IF(VLOOKUP(A9110,$J$4:$K$19,2)="Y",IF(G9110&lt;='State Zip Codes'!$P$4,'State Zip Codes'!$P$3,IF(G9110&lt;='State Zip Codes'!$Q$4,'State Zip Codes'!$Q$3,IF(G9110&lt;='State Zip Codes'!$R$4,'State Zip Codes'!$R$3,IF(G9110&lt;='State Zip Codes'!$S$4,'State Zip Codes'!$S$3,IF(G9110&lt;='State Zip Codes'!$T$4,'State Zip Codes'!$T$3,"OUT OF TERRITORY"))))),$U$3)</f>
        <v>Zone 1</v>
      </c>
    </row>
    <row r="9111" spans="1:8" x14ac:dyDescent="0.25">
      <c r="A9111" t="s">
        <v>378</v>
      </c>
      <c r="B9111">
        <v>98520</v>
      </c>
      <c r="C9111" t="str">
        <f t="shared" si="142"/>
        <v>98520</v>
      </c>
      <c r="D9111" t="s">
        <v>364</v>
      </c>
      <c r="E9111" t="s">
        <v>5286</v>
      </c>
      <c r="F9111" t="s">
        <v>1210</v>
      </c>
      <c r="G9111" s="144">
        <v>79.566580879500009</v>
      </c>
      <c r="H9111" t="str">
        <f>IF(VLOOKUP(A9111,$J$4:$K$19,2)="Y",IF(G9111&lt;='State Zip Codes'!$P$4,'State Zip Codes'!$P$3,IF(G9111&lt;='State Zip Codes'!$Q$4,'State Zip Codes'!$Q$3,IF(G9111&lt;='State Zip Codes'!$R$4,'State Zip Codes'!$R$3,IF(G9111&lt;='State Zip Codes'!$S$4,'State Zip Codes'!$S$3,IF(G9111&lt;='State Zip Codes'!$T$4,'State Zip Codes'!$T$3,"OUT OF TERRITORY"))))),$U$3)</f>
        <v>Zone 1</v>
      </c>
    </row>
    <row r="9112" spans="1:8" x14ac:dyDescent="0.25">
      <c r="A9112" t="s">
        <v>378</v>
      </c>
      <c r="B9112">
        <v>98245</v>
      </c>
      <c r="C9112" t="str">
        <f t="shared" si="142"/>
        <v>98245</v>
      </c>
      <c r="D9112" t="s">
        <v>364</v>
      </c>
      <c r="E9112" t="s">
        <v>5512</v>
      </c>
      <c r="F9112" t="s">
        <v>5539</v>
      </c>
      <c r="G9112" s="144">
        <v>79.784060796000006</v>
      </c>
      <c r="H9112" t="str">
        <f>IF(VLOOKUP(A9112,$J$4:$K$19,2)="Y",IF(G9112&lt;='State Zip Codes'!$P$4,'State Zip Codes'!$P$3,IF(G9112&lt;='State Zip Codes'!$Q$4,'State Zip Codes'!$Q$3,IF(G9112&lt;='State Zip Codes'!$R$4,'State Zip Codes'!$R$3,IF(G9112&lt;='State Zip Codes'!$S$4,'State Zip Codes'!$S$3,IF(G9112&lt;='State Zip Codes'!$T$4,'State Zip Codes'!$T$3,"OUT OF TERRITORY"))))),$U$3)</f>
        <v>Zone 1</v>
      </c>
    </row>
    <row r="9113" spans="1:8" x14ac:dyDescent="0.25">
      <c r="A9113" t="s">
        <v>378</v>
      </c>
      <c r="B9113">
        <v>98596</v>
      </c>
      <c r="C9113" t="str">
        <f t="shared" si="142"/>
        <v>98596</v>
      </c>
      <c r="D9113" t="s">
        <v>364</v>
      </c>
      <c r="E9113" t="s">
        <v>733</v>
      </c>
      <c r="F9113" t="s">
        <v>5233</v>
      </c>
      <c r="G9113" s="144">
        <v>81.573609823200002</v>
      </c>
      <c r="H9113" t="str">
        <f>IF(VLOOKUP(A9113,$J$4:$K$19,2)="Y",IF(G9113&lt;='State Zip Codes'!$P$4,'State Zip Codes'!$P$3,IF(G9113&lt;='State Zip Codes'!$Q$4,'State Zip Codes'!$Q$3,IF(G9113&lt;='State Zip Codes'!$R$4,'State Zip Codes'!$R$3,IF(G9113&lt;='State Zip Codes'!$S$4,'State Zip Codes'!$S$3,IF(G9113&lt;='State Zip Codes'!$T$4,'State Zip Codes'!$T$3,"OUT OF TERRITORY"))))),$U$3)</f>
        <v>Zone 1</v>
      </c>
    </row>
    <row r="9114" spans="1:8" x14ac:dyDescent="0.25">
      <c r="A9114" t="s">
        <v>378</v>
      </c>
      <c r="B9114">
        <v>98591</v>
      </c>
      <c r="C9114" t="str">
        <f t="shared" si="142"/>
        <v>98591</v>
      </c>
      <c r="D9114" t="s">
        <v>364</v>
      </c>
      <c r="E9114" t="s">
        <v>733</v>
      </c>
      <c r="F9114" t="s">
        <v>2106</v>
      </c>
      <c r="G9114" s="144">
        <v>81.909150265799994</v>
      </c>
      <c r="H9114" t="str">
        <f>IF(VLOOKUP(A9114,$J$4:$K$19,2)="Y",IF(G9114&lt;='State Zip Codes'!$P$4,'State Zip Codes'!$P$3,IF(G9114&lt;='State Zip Codes'!$Q$4,'State Zip Codes'!$Q$3,IF(G9114&lt;='State Zip Codes'!$R$4,'State Zip Codes'!$R$3,IF(G9114&lt;='State Zip Codes'!$S$4,'State Zip Codes'!$S$3,IF(G9114&lt;='State Zip Codes'!$T$4,'State Zip Codes'!$T$3,"OUT OF TERRITORY"))))),$U$3)</f>
        <v>Zone 1</v>
      </c>
    </row>
    <row r="9115" spans="1:8" x14ac:dyDescent="0.25">
      <c r="A9115" t="s">
        <v>378</v>
      </c>
      <c r="B9115">
        <v>98226</v>
      </c>
      <c r="C9115" t="str">
        <f t="shared" si="142"/>
        <v>98226</v>
      </c>
      <c r="D9115" t="s">
        <v>364</v>
      </c>
      <c r="E9115" t="s">
        <v>5540</v>
      </c>
      <c r="F9115" t="s">
        <v>3915</v>
      </c>
      <c r="G9115" s="144">
        <v>82.2446907084</v>
      </c>
      <c r="H9115" t="str">
        <f>IF(VLOOKUP(A9115,$J$4:$K$19,2)="Y",IF(G9115&lt;='State Zip Codes'!$P$4,'State Zip Codes'!$P$3,IF(G9115&lt;='State Zip Codes'!$Q$4,'State Zip Codes'!$Q$3,IF(G9115&lt;='State Zip Codes'!$R$4,'State Zip Codes'!$R$3,IF(G9115&lt;='State Zip Codes'!$S$4,'State Zip Codes'!$S$3,IF(G9115&lt;='State Zip Codes'!$T$4,'State Zip Codes'!$T$3,"OUT OF TERRITORY"))))),$U$3)</f>
        <v>Zone 1</v>
      </c>
    </row>
    <row r="9116" spans="1:8" x14ac:dyDescent="0.25">
      <c r="A9116" t="s">
        <v>378</v>
      </c>
      <c r="B9116">
        <v>98937</v>
      </c>
      <c r="C9116" t="str">
        <f t="shared" si="142"/>
        <v>98937</v>
      </c>
      <c r="D9116" t="s">
        <v>364</v>
      </c>
      <c r="E9116" t="s">
        <v>5308</v>
      </c>
      <c r="F9116" t="s">
        <v>5323</v>
      </c>
      <c r="G9116" s="144">
        <v>83.108396662499999</v>
      </c>
      <c r="H9116" t="str">
        <f>IF(VLOOKUP(A9116,$J$4:$K$19,2)="Y",IF(G9116&lt;='State Zip Codes'!$P$4,'State Zip Codes'!$P$3,IF(G9116&lt;='State Zip Codes'!$Q$4,'State Zip Codes'!$Q$3,IF(G9116&lt;='State Zip Codes'!$R$4,'State Zip Codes'!$R$3,IF(G9116&lt;='State Zip Codes'!$S$4,'State Zip Codes'!$S$3,IF(G9116&lt;='State Zip Codes'!$T$4,'State Zip Codes'!$T$3,"OUT OF TERRITORY"))))),$U$3)</f>
        <v>Zone 1</v>
      </c>
    </row>
    <row r="9117" spans="1:8" x14ac:dyDescent="0.25">
      <c r="A9117" t="s">
        <v>378</v>
      </c>
      <c r="B9117">
        <v>98244</v>
      </c>
      <c r="C9117" t="str">
        <f t="shared" si="142"/>
        <v>98244</v>
      </c>
      <c r="D9117" t="s">
        <v>364</v>
      </c>
      <c r="E9117" t="s">
        <v>5540</v>
      </c>
      <c r="F9117" t="s">
        <v>5559</v>
      </c>
      <c r="G9117" s="144">
        <v>83.220243476700006</v>
      </c>
      <c r="H9117" t="str">
        <f>IF(VLOOKUP(A9117,$J$4:$K$19,2)="Y",IF(G9117&lt;='State Zip Codes'!$P$4,'State Zip Codes'!$P$3,IF(G9117&lt;='State Zip Codes'!$Q$4,'State Zip Codes'!$Q$3,IF(G9117&lt;='State Zip Codes'!$R$4,'State Zip Codes'!$R$3,IF(G9117&lt;='State Zip Codes'!$S$4,'State Zip Codes'!$S$3,IF(G9117&lt;='State Zip Codes'!$T$4,'State Zip Codes'!$T$3,"OUT OF TERRITORY"))))),$U$3)</f>
        <v>Zone 1</v>
      </c>
    </row>
    <row r="9118" spans="1:8" x14ac:dyDescent="0.25">
      <c r="A9118" t="s">
        <v>378</v>
      </c>
      <c r="B9118">
        <v>98267</v>
      </c>
      <c r="C9118" t="str">
        <f t="shared" si="142"/>
        <v>98267</v>
      </c>
      <c r="D9118" t="s">
        <v>364</v>
      </c>
      <c r="E9118" t="s">
        <v>5492</v>
      </c>
      <c r="F9118" t="s">
        <v>5547</v>
      </c>
      <c r="G9118" s="144">
        <v>83.406654833699989</v>
      </c>
      <c r="H9118" t="str">
        <f>IF(VLOOKUP(A9118,$J$4:$K$19,2)="Y",IF(G9118&lt;='State Zip Codes'!$P$4,'State Zip Codes'!$P$3,IF(G9118&lt;='State Zip Codes'!$Q$4,'State Zip Codes'!$Q$3,IF(G9118&lt;='State Zip Codes'!$R$4,'State Zip Codes'!$R$3,IF(G9118&lt;='State Zip Codes'!$S$4,'State Zip Codes'!$S$3,IF(G9118&lt;='State Zip Codes'!$T$4,'State Zip Codes'!$T$3,"OUT OF TERRITORY"))))),$U$3)</f>
        <v>Zone 1</v>
      </c>
    </row>
    <row r="9119" spans="1:8" x14ac:dyDescent="0.25">
      <c r="A9119" t="s">
        <v>378</v>
      </c>
      <c r="B9119">
        <v>98550</v>
      </c>
      <c r="C9119" t="str">
        <f t="shared" si="142"/>
        <v>98550</v>
      </c>
      <c r="D9119" t="s">
        <v>364</v>
      </c>
      <c r="E9119" t="s">
        <v>5286</v>
      </c>
      <c r="F9119" t="s">
        <v>5349</v>
      </c>
      <c r="G9119" s="144">
        <v>84.028026023699994</v>
      </c>
      <c r="H9119" t="str">
        <f>IF(VLOOKUP(A9119,$J$4:$K$19,2)="Y",IF(G9119&lt;='State Zip Codes'!$P$4,'State Zip Codes'!$P$3,IF(G9119&lt;='State Zip Codes'!$Q$4,'State Zip Codes'!$Q$3,IF(G9119&lt;='State Zip Codes'!$R$4,'State Zip Codes'!$R$3,IF(G9119&lt;='State Zip Codes'!$S$4,'State Zip Codes'!$S$3,IF(G9119&lt;='State Zip Codes'!$T$4,'State Zip Codes'!$T$3,"OUT OF TERRITORY"))))),$U$3)</f>
        <v>Zone 1</v>
      </c>
    </row>
    <row r="9120" spans="1:8" x14ac:dyDescent="0.25">
      <c r="A9120" t="s">
        <v>378</v>
      </c>
      <c r="B9120">
        <v>98815</v>
      </c>
      <c r="C9120" t="str">
        <f t="shared" ref="C9120:C9183" si="143">TRIM(CLEAN(B9120))</f>
        <v>98815</v>
      </c>
      <c r="D9120" t="s">
        <v>364</v>
      </c>
      <c r="E9120" t="s">
        <v>5430</v>
      </c>
      <c r="F9120" t="s">
        <v>5451</v>
      </c>
      <c r="G9120" s="144">
        <v>85.687087101000003</v>
      </c>
      <c r="H9120" t="str">
        <f>IF(VLOOKUP(A9120,$J$4:$K$19,2)="Y",IF(G9120&lt;='State Zip Codes'!$P$4,'State Zip Codes'!$P$3,IF(G9120&lt;='State Zip Codes'!$Q$4,'State Zip Codes'!$Q$3,IF(G9120&lt;='State Zip Codes'!$R$4,'State Zip Codes'!$R$3,IF(G9120&lt;='State Zip Codes'!$S$4,'State Zip Codes'!$S$3,IF(G9120&lt;='State Zip Codes'!$T$4,'State Zip Codes'!$T$3,"OUT OF TERRITORY"))))),$U$3)</f>
        <v>Zone 1</v>
      </c>
    </row>
    <row r="9121" spans="1:8" x14ac:dyDescent="0.25">
      <c r="A9121" t="s">
        <v>378</v>
      </c>
      <c r="B9121">
        <v>98538</v>
      </c>
      <c r="C9121" t="str">
        <f t="shared" si="143"/>
        <v>98538</v>
      </c>
      <c r="D9121" t="s">
        <v>364</v>
      </c>
      <c r="E9121" t="s">
        <v>733</v>
      </c>
      <c r="F9121" t="s">
        <v>5237</v>
      </c>
      <c r="G9121" s="144">
        <v>86.028841255499984</v>
      </c>
      <c r="H9121" t="str">
        <f>IF(VLOOKUP(A9121,$J$4:$K$19,2)="Y",IF(G9121&lt;='State Zip Codes'!$P$4,'State Zip Codes'!$P$3,IF(G9121&lt;='State Zip Codes'!$Q$4,'State Zip Codes'!$Q$3,IF(G9121&lt;='State Zip Codes'!$R$4,'State Zip Codes'!$R$3,IF(G9121&lt;='State Zip Codes'!$S$4,'State Zip Codes'!$S$3,IF(G9121&lt;='State Zip Codes'!$T$4,'State Zip Codes'!$T$3,"OUT OF TERRITORY"))))),$U$3)</f>
        <v>Zone 1</v>
      </c>
    </row>
    <row r="9122" spans="1:8" x14ac:dyDescent="0.25">
      <c r="A9122" t="s">
        <v>378</v>
      </c>
      <c r="B9122">
        <v>98572</v>
      </c>
      <c r="C9122" t="str">
        <f t="shared" si="143"/>
        <v>98572</v>
      </c>
      <c r="D9122" t="s">
        <v>364</v>
      </c>
      <c r="E9122" t="s">
        <v>733</v>
      </c>
      <c r="F9122" t="s">
        <v>5246</v>
      </c>
      <c r="G9122" s="144">
        <v>86.637785021699997</v>
      </c>
      <c r="H9122" t="str">
        <f>IF(VLOOKUP(A9122,$J$4:$K$19,2)="Y",IF(G9122&lt;='State Zip Codes'!$P$4,'State Zip Codes'!$P$3,IF(G9122&lt;='State Zip Codes'!$Q$4,'State Zip Codes'!$Q$3,IF(G9122&lt;='State Zip Codes'!$R$4,'State Zip Codes'!$R$3,IF(G9122&lt;='State Zip Codes'!$S$4,'State Zip Codes'!$S$3,IF(G9122&lt;='State Zip Codes'!$T$4,'State Zip Codes'!$T$3,"OUT OF TERRITORY"))))),$U$3)</f>
        <v>Zone 1</v>
      </c>
    </row>
    <row r="9123" spans="1:8" x14ac:dyDescent="0.25">
      <c r="A9123" t="s">
        <v>378</v>
      </c>
      <c r="B9123">
        <v>98283</v>
      </c>
      <c r="C9123" t="str">
        <f t="shared" si="143"/>
        <v>98283</v>
      </c>
      <c r="D9123" t="s">
        <v>364</v>
      </c>
      <c r="E9123" t="s">
        <v>5492</v>
      </c>
      <c r="F9123" t="s">
        <v>2312</v>
      </c>
      <c r="G9123" s="144">
        <v>86.650212445499989</v>
      </c>
      <c r="H9123" t="str">
        <f>IF(VLOOKUP(A9123,$J$4:$K$19,2)="Y",IF(G9123&lt;='State Zip Codes'!$P$4,'State Zip Codes'!$P$3,IF(G9123&lt;='State Zip Codes'!$Q$4,'State Zip Codes'!$Q$3,IF(G9123&lt;='State Zip Codes'!$R$4,'State Zip Codes'!$R$3,IF(G9123&lt;='State Zip Codes'!$S$4,'State Zip Codes'!$S$3,IF(G9123&lt;='State Zip Codes'!$T$4,'State Zip Codes'!$T$3,"OUT OF TERRITORY"))))),$U$3)</f>
        <v>Zone 1</v>
      </c>
    </row>
    <row r="9124" spans="1:8" x14ac:dyDescent="0.25">
      <c r="A9124" t="s">
        <v>378</v>
      </c>
      <c r="B9124">
        <v>98593</v>
      </c>
      <c r="C9124" t="str">
        <f t="shared" si="143"/>
        <v>98593</v>
      </c>
      <c r="D9124" t="s">
        <v>364</v>
      </c>
      <c r="E9124" t="s">
        <v>733</v>
      </c>
      <c r="F9124" t="s">
        <v>5227</v>
      </c>
      <c r="G9124" s="144">
        <v>87.538773247199998</v>
      </c>
      <c r="H9124" t="str">
        <f>IF(VLOOKUP(A9124,$J$4:$K$19,2)="Y",IF(G9124&lt;='State Zip Codes'!$P$4,'State Zip Codes'!$P$3,IF(G9124&lt;='State Zip Codes'!$Q$4,'State Zip Codes'!$Q$3,IF(G9124&lt;='State Zip Codes'!$R$4,'State Zip Codes'!$R$3,IF(G9124&lt;='State Zip Codes'!$S$4,'State Zip Codes'!$S$3,IF(G9124&lt;='State Zip Codes'!$T$4,'State Zip Codes'!$T$3,"OUT OF TERRITORY"))))),$U$3)</f>
        <v>Zone 1</v>
      </c>
    </row>
    <row r="9125" spans="1:8" x14ac:dyDescent="0.25">
      <c r="A9125" t="s">
        <v>378</v>
      </c>
      <c r="B9125">
        <v>98248</v>
      </c>
      <c r="C9125" t="str">
        <f t="shared" si="143"/>
        <v>98248</v>
      </c>
      <c r="D9125" t="s">
        <v>364</v>
      </c>
      <c r="E9125" t="s">
        <v>5540</v>
      </c>
      <c r="F9125" t="s">
        <v>5563</v>
      </c>
      <c r="G9125" s="144">
        <v>88.017229063499997</v>
      </c>
      <c r="H9125" t="str">
        <f>IF(VLOOKUP(A9125,$J$4:$K$19,2)="Y",IF(G9125&lt;='State Zip Codes'!$P$4,'State Zip Codes'!$P$3,IF(G9125&lt;='State Zip Codes'!$Q$4,'State Zip Codes'!$Q$3,IF(G9125&lt;='State Zip Codes'!$R$4,'State Zip Codes'!$R$3,IF(G9125&lt;='State Zip Codes'!$S$4,'State Zip Codes'!$S$3,IF(G9125&lt;='State Zip Codes'!$T$4,'State Zip Codes'!$T$3,"OUT OF TERRITORY"))))),$U$3)</f>
        <v>Zone 1</v>
      </c>
    </row>
    <row r="9126" spans="1:8" x14ac:dyDescent="0.25">
      <c r="A9126" t="s">
        <v>378</v>
      </c>
      <c r="B9126">
        <v>98822</v>
      </c>
      <c r="C9126" t="str">
        <f t="shared" si="143"/>
        <v>98822</v>
      </c>
      <c r="D9126" t="s">
        <v>364</v>
      </c>
      <c r="E9126" t="s">
        <v>5430</v>
      </c>
      <c r="F9126" t="s">
        <v>5487</v>
      </c>
      <c r="G9126" s="144">
        <v>88.5391808631</v>
      </c>
      <c r="H9126" t="str">
        <f>IF(VLOOKUP(A9126,$J$4:$K$19,2)="Y",IF(G9126&lt;='State Zip Codes'!$P$4,'State Zip Codes'!$P$3,IF(G9126&lt;='State Zip Codes'!$Q$4,'State Zip Codes'!$Q$3,IF(G9126&lt;='State Zip Codes'!$R$4,'State Zip Codes'!$R$3,IF(G9126&lt;='State Zip Codes'!$S$4,'State Zip Codes'!$S$3,IF(G9126&lt;='State Zip Codes'!$T$4,'State Zip Codes'!$T$3,"OUT OF TERRITORY"))))),$U$3)</f>
        <v>Zone 1</v>
      </c>
    </row>
    <row r="9127" spans="1:8" x14ac:dyDescent="0.25">
      <c r="A9127" t="s">
        <v>378</v>
      </c>
      <c r="B9127">
        <v>98536</v>
      </c>
      <c r="C9127" t="str">
        <f t="shared" si="143"/>
        <v>98536</v>
      </c>
      <c r="D9127" t="s">
        <v>364</v>
      </c>
      <c r="E9127" t="s">
        <v>5286</v>
      </c>
      <c r="F9127" t="s">
        <v>5362</v>
      </c>
      <c r="G9127" s="144">
        <v>88.669668812999987</v>
      </c>
      <c r="H9127" t="str">
        <f>IF(VLOOKUP(A9127,$J$4:$K$19,2)="Y",IF(G9127&lt;='State Zip Codes'!$P$4,'State Zip Codes'!$P$3,IF(G9127&lt;='State Zip Codes'!$Q$4,'State Zip Codes'!$Q$3,IF(G9127&lt;='State Zip Codes'!$R$4,'State Zip Codes'!$R$3,IF(G9127&lt;='State Zip Codes'!$S$4,'State Zip Codes'!$S$3,IF(G9127&lt;='State Zip Codes'!$T$4,'State Zip Codes'!$T$3,"OUT OF TERRITORY"))))),$U$3)</f>
        <v>Zone 1</v>
      </c>
    </row>
    <row r="9128" spans="1:8" x14ac:dyDescent="0.25">
      <c r="A9128" t="s">
        <v>378</v>
      </c>
      <c r="B9128">
        <v>98247</v>
      </c>
      <c r="C9128" t="str">
        <f t="shared" si="143"/>
        <v>98247</v>
      </c>
      <c r="D9128" t="s">
        <v>364</v>
      </c>
      <c r="E9128" t="s">
        <v>5540</v>
      </c>
      <c r="F9128" t="s">
        <v>5569</v>
      </c>
      <c r="G9128" s="144">
        <v>89.539588478999988</v>
      </c>
      <c r="H9128" t="str">
        <f>IF(VLOOKUP(A9128,$J$4:$K$19,2)="Y",IF(G9128&lt;='State Zip Codes'!$P$4,'State Zip Codes'!$P$3,IF(G9128&lt;='State Zip Codes'!$Q$4,'State Zip Codes'!$Q$3,IF(G9128&lt;='State Zip Codes'!$R$4,'State Zip Codes'!$R$3,IF(G9128&lt;='State Zip Codes'!$S$4,'State Zip Codes'!$S$3,IF(G9128&lt;='State Zip Codes'!$T$4,'State Zip Codes'!$T$3,"OUT OF TERRITORY"))))),$U$3)</f>
        <v>Zone 1</v>
      </c>
    </row>
    <row r="9129" spans="1:8" x14ac:dyDescent="0.25">
      <c r="A9129" t="s">
        <v>378</v>
      </c>
      <c r="B9129">
        <v>98577</v>
      </c>
      <c r="C9129" t="str">
        <f t="shared" si="143"/>
        <v>98577</v>
      </c>
      <c r="D9129" t="s">
        <v>364</v>
      </c>
      <c r="E9129" t="s">
        <v>5253</v>
      </c>
      <c r="F9129" t="s">
        <v>2185</v>
      </c>
      <c r="G9129" s="144">
        <v>90.229310499899995</v>
      </c>
      <c r="H9129" t="str">
        <f>IF(VLOOKUP(A9129,$J$4:$K$19,2)="Y",IF(G9129&lt;='State Zip Codes'!$P$4,'State Zip Codes'!$P$3,IF(G9129&lt;='State Zip Codes'!$Q$4,'State Zip Codes'!$Q$3,IF(G9129&lt;='State Zip Codes'!$R$4,'State Zip Codes'!$R$3,IF(G9129&lt;='State Zip Codes'!$S$4,'State Zip Codes'!$S$3,IF(G9129&lt;='State Zip Codes'!$T$4,'State Zip Codes'!$T$3,"OUT OF TERRITORY"))))),$U$3)</f>
        <v>Zone 1</v>
      </c>
    </row>
    <row r="9130" spans="1:8" x14ac:dyDescent="0.25">
      <c r="A9130" t="s">
        <v>378</v>
      </c>
      <c r="B9130">
        <v>98535</v>
      </c>
      <c r="C9130" t="str">
        <f t="shared" si="143"/>
        <v>98535</v>
      </c>
      <c r="D9130" t="s">
        <v>364</v>
      </c>
      <c r="E9130" t="s">
        <v>5286</v>
      </c>
      <c r="F9130" t="s">
        <v>5353</v>
      </c>
      <c r="G9130" s="144">
        <v>90.384653297399993</v>
      </c>
      <c r="H9130" t="str">
        <f>IF(VLOOKUP(A9130,$J$4:$K$19,2)="Y",IF(G9130&lt;='State Zip Codes'!$P$4,'State Zip Codes'!$P$3,IF(G9130&lt;='State Zip Codes'!$Q$4,'State Zip Codes'!$Q$3,IF(G9130&lt;='State Zip Codes'!$R$4,'State Zip Codes'!$R$3,IF(G9130&lt;='State Zip Codes'!$S$4,'State Zip Codes'!$S$3,IF(G9130&lt;='State Zip Codes'!$T$4,'State Zip Codes'!$T$3,"OUT OF TERRITORY"))))),$U$3)</f>
        <v>Zone 1</v>
      </c>
    </row>
    <row r="9131" spans="1:8" x14ac:dyDescent="0.25">
      <c r="A9131" t="s">
        <v>378</v>
      </c>
      <c r="B9131">
        <v>98547</v>
      </c>
      <c r="C9131" t="str">
        <f t="shared" si="143"/>
        <v>98547</v>
      </c>
      <c r="D9131" t="s">
        <v>364</v>
      </c>
      <c r="E9131" t="s">
        <v>5286</v>
      </c>
      <c r="F9131" t="s">
        <v>5303</v>
      </c>
      <c r="G9131" s="144">
        <v>90.490286399699997</v>
      </c>
      <c r="H9131" t="str">
        <f>IF(VLOOKUP(A9131,$J$4:$K$19,2)="Y",IF(G9131&lt;='State Zip Codes'!$P$4,'State Zip Codes'!$P$3,IF(G9131&lt;='State Zip Codes'!$Q$4,'State Zip Codes'!$Q$3,IF(G9131&lt;='State Zip Codes'!$R$4,'State Zip Codes'!$R$3,IF(G9131&lt;='State Zip Codes'!$S$4,'State Zip Codes'!$S$3,IF(G9131&lt;='State Zip Codes'!$T$4,'State Zip Codes'!$T$3,"OUT OF TERRITORY"))))),$U$3)</f>
        <v>Zone 1</v>
      </c>
    </row>
    <row r="9132" spans="1:8" x14ac:dyDescent="0.25">
      <c r="A9132" t="s">
        <v>378</v>
      </c>
      <c r="B9132">
        <v>98276</v>
      </c>
      <c r="C9132" t="str">
        <f t="shared" si="143"/>
        <v>98276</v>
      </c>
      <c r="D9132" t="s">
        <v>364</v>
      </c>
      <c r="E9132" t="s">
        <v>5540</v>
      </c>
      <c r="F9132" t="s">
        <v>5574</v>
      </c>
      <c r="G9132" s="144">
        <v>91.472052879900005</v>
      </c>
      <c r="H9132" t="str">
        <f>IF(VLOOKUP(A9132,$J$4:$K$19,2)="Y",IF(G9132&lt;='State Zip Codes'!$P$4,'State Zip Codes'!$P$3,IF(G9132&lt;='State Zip Codes'!$Q$4,'State Zip Codes'!$Q$3,IF(G9132&lt;='State Zip Codes'!$R$4,'State Zip Codes'!$R$3,IF(G9132&lt;='State Zip Codes'!$S$4,'State Zip Codes'!$S$3,IF(G9132&lt;='State Zip Codes'!$T$4,'State Zip Codes'!$T$3,"OUT OF TERRITORY"))))),$U$3)</f>
        <v>Zone 1</v>
      </c>
    </row>
    <row r="9133" spans="1:8" x14ac:dyDescent="0.25">
      <c r="A9133" t="s">
        <v>378</v>
      </c>
      <c r="B9133">
        <v>98645</v>
      </c>
      <c r="C9133" t="str">
        <f t="shared" si="143"/>
        <v>98645</v>
      </c>
      <c r="D9133" t="s">
        <v>364</v>
      </c>
      <c r="E9133" t="s">
        <v>5165</v>
      </c>
      <c r="F9133" t="s">
        <v>5207</v>
      </c>
      <c r="G9133" s="144">
        <v>91.540403710799993</v>
      </c>
      <c r="H9133" t="str">
        <f>IF(VLOOKUP(A9133,$J$4:$K$19,2)="Y",IF(G9133&lt;='State Zip Codes'!$P$4,'State Zip Codes'!$P$3,IF(G9133&lt;='State Zip Codes'!$Q$4,'State Zip Codes'!$Q$3,IF(G9133&lt;='State Zip Codes'!$R$4,'State Zip Codes'!$R$3,IF(G9133&lt;='State Zip Codes'!$S$4,'State Zip Codes'!$S$3,IF(G9133&lt;='State Zip Codes'!$T$4,'State Zip Codes'!$T$3,"OUT OF TERRITORY"))))),$U$3)</f>
        <v>Zone 1</v>
      </c>
    </row>
    <row r="9134" spans="1:8" x14ac:dyDescent="0.25">
      <c r="A9134" t="s">
        <v>378</v>
      </c>
      <c r="B9134">
        <v>98264</v>
      </c>
      <c r="C9134" t="str">
        <f t="shared" si="143"/>
        <v>98264</v>
      </c>
      <c r="D9134" t="s">
        <v>364</v>
      </c>
      <c r="E9134" t="s">
        <v>5540</v>
      </c>
      <c r="F9134" t="s">
        <v>5575</v>
      </c>
      <c r="G9134" s="144">
        <v>91.88837157719999</v>
      </c>
      <c r="H9134" t="str">
        <f>IF(VLOOKUP(A9134,$J$4:$K$19,2)="Y",IF(G9134&lt;='State Zip Codes'!$P$4,'State Zip Codes'!$P$3,IF(G9134&lt;='State Zip Codes'!$Q$4,'State Zip Codes'!$Q$3,IF(G9134&lt;='State Zip Codes'!$R$4,'State Zip Codes'!$R$3,IF(G9134&lt;='State Zip Codes'!$S$4,'State Zip Codes'!$S$3,IF(G9134&lt;='State Zip Codes'!$T$4,'State Zip Codes'!$T$3,"OUT OF TERRITORY"))))),$U$3)</f>
        <v>Zone 1</v>
      </c>
    </row>
    <row r="9135" spans="1:8" x14ac:dyDescent="0.25">
      <c r="A9135" t="s">
        <v>378</v>
      </c>
      <c r="B9135">
        <v>98331</v>
      </c>
      <c r="C9135" t="str">
        <f t="shared" si="143"/>
        <v>98331</v>
      </c>
      <c r="D9135" t="s">
        <v>364</v>
      </c>
      <c r="E9135" t="s">
        <v>5454</v>
      </c>
      <c r="F9135" t="s">
        <v>5464</v>
      </c>
      <c r="G9135" s="144">
        <v>92.404109664900005</v>
      </c>
      <c r="H9135" t="str">
        <f>IF(VLOOKUP(A9135,$J$4:$K$19,2)="Y",IF(G9135&lt;='State Zip Codes'!$P$4,'State Zip Codes'!$P$3,IF(G9135&lt;='State Zip Codes'!$Q$4,'State Zip Codes'!$Q$3,IF(G9135&lt;='State Zip Codes'!$R$4,'State Zip Codes'!$R$3,IF(G9135&lt;='State Zip Codes'!$S$4,'State Zip Codes'!$S$3,IF(G9135&lt;='State Zip Codes'!$T$4,'State Zip Codes'!$T$3,"OUT OF TERRITORY"))))),$U$3)</f>
        <v>Zone 1</v>
      </c>
    </row>
    <row r="9136" spans="1:8" x14ac:dyDescent="0.25">
      <c r="A9136" t="s">
        <v>378</v>
      </c>
      <c r="B9136">
        <v>98230</v>
      </c>
      <c r="C9136" t="str">
        <f t="shared" si="143"/>
        <v>98230</v>
      </c>
      <c r="D9136" t="s">
        <v>364</v>
      </c>
      <c r="E9136" t="s">
        <v>5540</v>
      </c>
      <c r="F9136" t="s">
        <v>1233</v>
      </c>
      <c r="G9136" s="144">
        <v>93.081404262000007</v>
      </c>
      <c r="H9136" t="str">
        <f>IF(VLOOKUP(A9136,$J$4:$K$19,2)="Y",IF(G9136&lt;='State Zip Codes'!$P$4,'State Zip Codes'!$P$3,IF(G9136&lt;='State Zip Codes'!$Q$4,'State Zip Codes'!$Q$3,IF(G9136&lt;='State Zip Codes'!$R$4,'State Zip Codes'!$R$3,IF(G9136&lt;='State Zip Codes'!$S$4,'State Zip Codes'!$S$3,IF(G9136&lt;='State Zip Codes'!$T$4,'State Zip Codes'!$T$3,"OUT OF TERRITORY"))))),$U$3)</f>
        <v>Zone 1</v>
      </c>
    </row>
    <row r="9137" spans="1:8" x14ac:dyDescent="0.25">
      <c r="A9137" t="s">
        <v>378</v>
      </c>
      <c r="B9137">
        <v>98295</v>
      </c>
      <c r="C9137" t="str">
        <f t="shared" si="143"/>
        <v>98295</v>
      </c>
      <c r="D9137" t="s">
        <v>364</v>
      </c>
      <c r="E9137" t="s">
        <v>5540</v>
      </c>
      <c r="F9137" t="s">
        <v>5579</v>
      </c>
      <c r="G9137" s="144">
        <v>93.106259109600003</v>
      </c>
      <c r="H9137" t="str">
        <f>IF(VLOOKUP(A9137,$J$4:$K$19,2)="Y",IF(G9137&lt;='State Zip Codes'!$P$4,'State Zip Codes'!$P$3,IF(G9137&lt;='State Zip Codes'!$Q$4,'State Zip Codes'!$Q$3,IF(G9137&lt;='State Zip Codes'!$R$4,'State Zip Codes'!$R$3,IF(G9137&lt;='State Zip Codes'!$S$4,'State Zip Codes'!$S$3,IF(G9137&lt;='State Zip Codes'!$T$4,'State Zip Codes'!$T$3,"OUT OF TERRITORY"))))),$U$3)</f>
        <v>Zone 1</v>
      </c>
    </row>
    <row r="9138" spans="1:8" x14ac:dyDescent="0.25">
      <c r="A9138" t="s">
        <v>378</v>
      </c>
      <c r="B9138">
        <v>98240</v>
      </c>
      <c r="C9138" t="str">
        <f t="shared" si="143"/>
        <v>98240</v>
      </c>
      <c r="D9138" t="s">
        <v>364</v>
      </c>
      <c r="E9138" t="s">
        <v>5540</v>
      </c>
      <c r="F9138" t="s">
        <v>579</v>
      </c>
      <c r="G9138" s="144">
        <v>93.671706892499998</v>
      </c>
      <c r="H9138" t="str">
        <f>IF(VLOOKUP(A9138,$J$4:$K$19,2)="Y",IF(G9138&lt;='State Zip Codes'!$P$4,'State Zip Codes'!$P$3,IF(G9138&lt;='State Zip Codes'!$Q$4,'State Zip Codes'!$Q$3,IF(G9138&lt;='State Zip Codes'!$R$4,'State Zip Codes'!$R$3,IF(G9138&lt;='State Zip Codes'!$S$4,'State Zip Codes'!$S$3,IF(G9138&lt;='State Zip Codes'!$T$4,'State Zip Codes'!$T$3,"OUT OF TERRITORY"))))),$U$3)</f>
        <v>Zone 1</v>
      </c>
    </row>
    <row r="9139" spans="1:8" x14ac:dyDescent="0.25">
      <c r="A9139" t="s">
        <v>378</v>
      </c>
      <c r="B9139">
        <v>98801</v>
      </c>
      <c r="C9139" t="str">
        <f t="shared" si="143"/>
        <v>98801</v>
      </c>
      <c r="D9139" t="s">
        <v>364</v>
      </c>
      <c r="E9139" t="s">
        <v>5430</v>
      </c>
      <c r="F9139" t="s">
        <v>5452</v>
      </c>
      <c r="G9139" s="144">
        <v>93.858118249499995</v>
      </c>
      <c r="H9139" t="str">
        <f>IF(VLOOKUP(A9139,$J$4:$K$19,2)="Y",IF(G9139&lt;='State Zip Codes'!$P$4,'State Zip Codes'!$P$3,IF(G9139&lt;='State Zip Codes'!$Q$4,'State Zip Codes'!$Q$3,IF(G9139&lt;='State Zip Codes'!$R$4,'State Zip Codes'!$R$3,IF(G9139&lt;='State Zip Codes'!$S$4,'State Zip Codes'!$S$3,IF(G9139&lt;='State Zip Codes'!$T$4,'State Zip Codes'!$T$3,"OUT OF TERRITORY"))))),$U$3)</f>
        <v>Zone 1</v>
      </c>
    </row>
    <row r="9140" spans="1:8" x14ac:dyDescent="0.25">
      <c r="A9140" t="s">
        <v>378</v>
      </c>
      <c r="B9140">
        <v>98266</v>
      </c>
      <c r="C9140" t="str">
        <f t="shared" si="143"/>
        <v>98266</v>
      </c>
      <c r="D9140" t="s">
        <v>364</v>
      </c>
      <c r="E9140" t="s">
        <v>5540</v>
      </c>
      <c r="F9140" t="s">
        <v>5580</v>
      </c>
      <c r="G9140" s="144">
        <v>93.938896504200002</v>
      </c>
      <c r="H9140" t="str">
        <f>IF(VLOOKUP(A9140,$J$4:$K$19,2)="Y",IF(G9140&lt;='State Zip Codes'!$P$4,'State Zip Codes'!$P$3,IF(G9140&lt;='State Zip Codes'!$Q$4,'State Zip Codes'!$Q$3,IF(G9140&lt;='State Zip Codes'!$R$4,'State Zip Codes'!$R$3,IF(G9140&lt;='State Zip Codes'!$S$4,'State Zip Codes'!$S$3,IF(G9140&lt;='State Zip Codes'!$T$4,'State Zip Codes'!$T$3,"OUT OF TERRITORY"))))),$U$3)</f>
        <v>Zone 1</v>
      </c>
    </row>
    <row r="9141" spans="1:8" x14ac:dyDescent="0.25">
      <c r="A9141" t="s">
        <v>378</v>
      </c>
      <c r="B9141">
        <v>98611</v>
      </c>
      <c r="C9141" t="str">
        <f t="shared" si="143"/>
        <v>98611</v>
      </c>
      <c r="D9141" t="s">
        <v>364</v>
      </c>
      <c r="E9141" t="s">
        <v>5165</v>
      </c>
      <c r="F9141" t="s">
        <v>413</v>
      </c>
      <c r="G9141" s="144">
        <v>93.957537639899996</v>
      </c>
      <c r="H9141" t="str">
        <f>IF(VLOOKUP(A9141,$J$4:$K$19,2)="Y",IF(G9141&lt;='State Zip Codes'!$P$4,'State Zip Codes'!$P$3,IF(G9141&lt;='State Zip Codes'!$Q$4,'State Zip Codes'!$Q$3,IF(G9141&lt;='State Zip Codes'!$R$4,'State Zip Codes'!$R$3,IF(G9141&lt;='State Zip Codes'!$S$4,'State Zip Codes'!$S$3,IF(G9141&lt;='State Zip Codes'!$T$4,'State Zip Codes'!$T$3,"OUT OF TERRITORY"))))),$U$3)</f>
        <v>Zone 1</v>
      </c>
    </row>
    <row r="9142" spans="1:8" x14ac:dyDescent="0.25">
      <c r="A9142" t="s">
        <v>378</v>
      </c>
      <c r="B9142">
        <v>98569</v>
      </c>
      <c r="C9142" t="str">
        <f t="shared" si="143"/>
        <v>98569</v>
      </c>
      <c r="D9142" t="s">
        <v>364</v>
      </c>
      <c r="E9142" t="s">
        <v>5286</v>
      </c>
      <c r="F9142" t="s">
        <v>5346</v>
      </c>
      <c r="G9142" s="144">
        <v>94.268223234900006</v>
      </c>
      <c r="H9142" t="str">
        <f>IF(VLOOKUP(A9142,$J$4:$K$19,2)="Y",IF(G9142&lt;='State Zip Codes'!$P$4,'State Zip Codes'!$P$3,IF(G9142&lt;='State Zip Codes'!$Q$4,'State Zip Codes'!$Q$3,IF(G9142&lt;='State Zip Codes'!$R$4,'State Zip Codes'!$R$3,IF(G9142&lt;='State Zip Codes'!$S$4,'State Zip Codes'!$S$3,IF(G9142&lt;='State Zip Codes'!$T$4,'State Zip Codes'!$T$3,"OUT OF TERRITORY"))))),$U$3)</f>
        <v>Zone 1</v>
      </c>
    </row>
    <row r="9143" spans="1:8" x14ac:dyDescent="0.25">
      <c r="A9143" t="s">
        <v>378</v>
      </c>
      <c r="B9143">
        <v>98305</v>
      </c>
      <c r="C9143" t="str">
        <f t="shared" si="143"/>
        <v>98305</v>
      </c>
      <c r="D9143" t="s">
        <v>364</v>
      </c>
      <c r="E9143" t="s">
        <v>5454</v>
      </c>
      <c r="F9143" t="s">
        <v>3440</v>
      </c>
      <c r="G9143" s="144">
        <v>94.330360353899991</v>
      </c>
      <c r="H9143" t="str">
        <f>IF(VLOOKUP(A9143,$J$4:$K$19,2)="Y",IF(G9143&lt;='State Zip Codes'!$P$4,'State Zip Codes'!$P$3,IF(G9143&lt;='State Zip Codes'!$Q$4,'State Zip Codes'!$Q$3,IF(G9143&lt;='State Zip Codes'!$R$4,'State Zip Codes'!$R$3,IF(G9143&lt;='State Zip Codes'!$S$4,'State Zip Codes'!$S$3,IF(G9143&lt;='State Zip Codes'!$T$4,'State Zip Codes'!$T$3,"OUT OF TERRITORY"))))),$U$3)</f>
        <v>Zone 1</v>
      </c>
    </row>
    <row r="9144" spans="1:8" x14ac:dyDescent="0.25">
      <c r="A9144" t="s">
        <v>378</v>
      </c>
      <c r="B9144">
        <v>98947</v>
      </c>
      <c r="C9144" t="str">
        <f t="shared" si="143"/>
        <v>98947</v>
      </c>
      <c r="D9144" t="s">
        <v>364</v>
      </c>
      <c r="E9144" t="s">
        <v>5308</v>
      </c>
      <c r="F9144" t="s">
        <v>5329</v>
      </c>
      <c r="G9144" s="144">
        <v>94.877167001099991</v>
      </c>
      <c r="H9144" t="str">
        <f>IF(VLOOKUP(A9144,$J$4:$K$19,2)="Y",IF(G9144&lt;='State Zip Codes'!$P$4,'State Zip Codes'!$P$3,IF(G9144&lt;='State Zip Codes'!$Q$4,'State Zip Codes'!$Q$3,IF(G9144&lt;='State Zip Codes'!$R$4,'State Zip Codes'!$R$3,IF(G9144&lt;='State Zip Codes'!$S$4,'State Zip Codes'!$S$3,IF(G9144&lt;='State Zip Codes'!$T$4,'State Zip Codes'!$T$3,"OUT OF TERRITORY"))))),$U$3)</f>
        <v>Zone 1</v>
      </c>
    </row>
    <row r="9145" spans="1:8" x14ac:dyDescent="0.25">
      <c r="A9145" t="s">
        <v>378</v>
      </c>
      <c r="B9145">
        <v>98581</v>
      </c>
      <c r="C9145" t="str">
        <f t="shared" si="143"/>
        <v>98581</v>
      </c>
      <c r="D9145" t="s">
        <v>364</v>
      </c>
      <c r="E9145" t="s">
        <v>5165</v>
      </c>
      <c r="F9145" t="s">
        <v>5216</v>
      </c>
      <c r="G9145" s="144">
        <v>95.175425172299981</v>
      </c>
      <c r="H9145" t="str">
        <f>IF(VLOOKUP(A9145,$J$4:$K$19,2)="Y",IF(G9145&lt;='State Zip Codes'!$P$4,'State Zip Codes'!$P$3,IF(G9145&lt;='State Zip Codes'!$Q$4,'State Zip Codes'!$Q$3,IF(G9145&lt;='State Zip Codes'!$R$4,'State Zip Codes'!$R$3,IF(G9145&lt;='State Zip Codes'!$S$4,'State Zip Codes'!$S$3,IF(G9145&lt;='State Zip Codes'!$T$4,'State Zip Codes'!$T$3,"OUT OF TERRITORY"))))),$U$3)</f>
        <v>Zone 1</v>
      </c>
    </row>
    <row r="9146" spans="1:8" x14ac:dyDescent="0.25">
      <c r="A9146" t="s">
        <v>378</v>
      </c>
      <c r="B9146">
        <v>98649</v>
      </c>
      <c r="C9146" t="str">
        <f t="shared" si="143"/>
        <v>98649</v>
      </c>
      <c r="D9146" t="s">
        <v>364</v>
      </c>
      <c r="E9146" t="s">
        <v>5165</v>
      </c>
      <c r="F9146" t="s">
        <v>5198</v>
      </c>
      <c r="G9146" s="144">
        <v>96.138550516799995</v>
      </c>
      <c r="H9146" t="str">
        <f>IF(VLOOKUP(A9146,$J$4:$K$19,2)="Y",IF(G9146&lt;='State Zip Codes'!$P$4,'State Zip Codes'!$P$3,IF(G9146&lt;='State Zip Codes'!$Q$4,'State Zip Codes'!$Q$3,IF(G9146&lt;='State Zip Codes'!$R$4,'State Zip Codes'!$R$3,IF(G9146&lt;='State Zip Codes'!$S$4,'State Zip Codes'!$S$3,IF(G9146&lt;='State Zip Codes'!$T$4,'State Zip Codes'!$T$3,"OUT OF TERRITORY"))))),$U$3)</f>
        <v>Zone 1</v>
      </c>
    </row>
    <row r="9147" spans="1:8" x14ac:dyDescent="0.25">
      <c r="A9147" t="s">
        <v>378</v>
      </c>
      <c r="B9147">
        <v>98942</v>
      </c>
      <c r="C9147" t="str">
        <f t="shared" si="143"/>
        <v>98942</v>
      </c>
      <c r="D9147" t="s">
        <v>364</v>
      </c>
      <c r="E9147" t="s">
        <v>5308</v>
      </c>
      <c r="F9147" t="s">
        <v>5355</v>
      </c>
      <c r="G9147" s="144">
        <v>96.393312704699994</v>
      </c>
      <c r="H9147" t="str">
        <f>IF(VLOOKUP(A9147,$J$4:$K$19,2)="Y",IF(G9147&lt;='State Zip Codes'!$P$4,'State Zip Codes'!$P$3,IF(G9147&lt;='State Zip Codes'!$Q$4,'State Zip Codes'!$Q$3,IF(G9147&lt;='State Zip Codes'!$R$4,'State Zip Codes'!$R$3,IF(G9147&lt;='State Zip Codes'!$S$4,'State Zip Codes'!$S$3,IF(G9147&lt;='State Zip Codes'!$T$4,'State Zip Codes'!$T$3,"OUT OF TERRITORY"))))),$U$3)</f>
        <v>Zone 1</v>
      </c>
    </row>
    <row r="9148" spans="1:8" x14ac:dyDescent="0.25">
      <c r="A9148" t="s">
        <v>378</v>
      </c>
      <c r="B9148">
        <v>98923</v>
      </c>
      <c r="C9148" t="str">
        <f t="shared" si="143"/>
        <v>98923</v>
      </c>
      <c r="D9148" t="s">
        <v>364</v>
      </c>
      <c r="E9148" t="s">
        <v>5308</v>
      </c>
      <c r="F9148" t="s">
        <v>5333</v>
      </c>
      <c r="G9148" s="144">
        <v>97.083034725600001</v>
      </c>
      <c r="H9148" t="str">
        <f>IF(VLOOKUP(A9148,$J$4:$K$19,2)="Y",IF(G9148&lt;='State Zip Codes'!$P$4,'State Zip Codes'!$P$3,IF(G9148&lt;='State Zip Codes'!$Q$4,'State Zip Codes'!$Q$3,IF(G9148&lt;='State Zip Codes'!$R$4,'State Zip Codes'!$R$3,IF(G9148&lt;='State Zip Codes'!$S$4,'State Zip Codes'!$S$3,IF(G9148&lt;='State Zip Codes'!$T$4,'State Zip Codes'!$T$3,"OUT OF TERRITORY"))))),$U$3)</f>
        <v>Zone 1</v>
      </c>
    </row>
    <row r="9149" spans="1:8" x14ac:dyDescent="0.25">
      <c r="A9149" t="s">
        <v>378</v>
      </c>
      <c r="B9149">
        <v>98595</v>
      </c>
      <c r="C9149" t="str">
        <f t="shared" si="143"/>
        <v>98595</v>
      </c>
      <c r="D9149" t="s">
        <v>364</v>
      </c>
      <c r="E9149" t="s">
        <v>5286</v>
      </c>
      <c r="F9149" t="s">
        <v>2602</v>
      </c>
      <c r="G9149" s="144">
        <v>97.362651761099997</v>
      </c>
      <c r="H9149" t="str">
        <f>IF(VLOOKUP(A9149,$J$4:$K$19,2)="Y",IF(G9149&lt;='State Zip Codes'!$P$4,'State Zip Codes'!$P$3,IF(G9149&lt;='State Zip Codes'!$Q$4,'State Zip Codes'!$Q$3,IF(G9149&lt;='State Zip Codes'!$R$4,'State Zip Codes'!$R$3,IF(G9149&lt;='State Zip Codes'!$S$4,'State Zip Codes'!$S$3,IF(G9149&lt;='State Zip Codes'!$T$4,'State Zip Codes'!$T$3,"OUT OF TERRITORY"))))),$U$3)</f>
        <v>Zone 1</v>
      </c>
    </row>
    <row r="9150" spans="1:8" x14ac:dyDescent="0.25">
      <c r="A9150" t="s">
        <v>378</v>
      </c>
      <c r="B9150">
        <v>98590</v>
      </c>
      <c r="C9150" t="str">
        <f t="shared" si="143"/>
        <v>98590</v>
      </c>
      <c r="D9150" t="s">
        <v>364</v>
      </c>
      <c r="E9150" t="s">
        <v>5253</v>
      </c>
      <c r="F9150" t="s">
        <v>5300</v>
      </c>
      <c r="G9150" s="144">
        <v>97.654696220399998</v>
      </c>
      <c r="H9150" t="str">
        <f>IF(VLOOKUP(A9150,$J$4:$K$19,2)="Y",IF(G9150&lt;='State Zip Codes'!$P$4,'State Zip Codes'!$P$3,IF(G9150&lt;='State Zip Codes'!$Q$4,'State Zip Codes'!$Q$3,IF(G9150&lt;='State Zip Codes'!$R$4,'State Zip Codes'!$R$3,IF(G9150&lt;='State Zip Codes'!$S$4,'State Zip Codes'!$S$3,IF(G9150&lt;='State Zip Codes'!$T$4,'State Zip Codes'!$T$3,"OUT OF TERRITORY"))))),$U$3)</f>
        <v>Zone 1</v>
      </c>
    </row>
    <row r="9151" spans="1:8" x14ac:dyDescent="0.25">
      <c r="A9151" t="s">
        <v>378</v>
      </c>
      <c r="B9151">
        <v>98586</v>
      </c>
      <c r="C9151" t="str">
        <f t="shared" si="143"/>
        <v>98586</v>
      </c>
      <c r="D9151" t="s">
        <v>364</v>
      </c>
      <c r="E9151" t="s">
        <v>5253</v>
      </c>
      <c r="F9151" t="s">
        <v>2914</v>
      </c>
      <c r="G9151" s="144">
        <v>98.711027243399997</v>
      </c>
      <c r="H9151" t="str">
        <f>IF(VLOOKUP(A9151,$J$4:$K$19,2)="Y",IF(G9151&lt;='State Zip Codes'!$P$4,'State Zip Codes'!$P$3,IF(G9151&lt;='State Zip Codes'!$Q$4,'State Zip Codes'!$Q$3,IF(G9151&lt;='State Zip Codes'!$R$4,'State Zip Codes'!$R$3,IF(G9151&lt;='State Zip Codes'!$S$4,'State Zip Codes'!$S$3,IF(G9151&lt;='State Zip Codes'!$T$4,'State Zip Codes'!$T$3,"OUT OF TERRITORY"))))),$U$3)</f>
        <v>Zone 1</v>
      </c>
    </row>
    <row r="9152" spans="1:8" x14ac:dyDescent="0.25">
      <c r="A9152" t="s">
        <v>378</v>
      </c>
      <c r="B9152">
        <v>98926</v>
      </c>
      <c r="C9152" t="str">
        <f t="shared" si="143"/>
        <v>98926</v>
      </c>
      <c r="D9152" t="s">
        <v>364</v>
      </c>
      <c r="E9152" t="s">
        <v>5365</v>
      </c>
      <c r="F9152" t="s">
        <v>5403</v>
      </c>
      <c r="G9152" s="144">
        <v>98.947148295600002</v>
      </c>
      <c r="H9152" t="str">
        <f>IF(VLOOKUP(A9152,$J$4:$K$19,2)="Y",IF(G9152&lt;='State Zip Codes'!$P$4,'State Zip Codes'!$P$3,IF(G9152&lt;='State Zip Codes'!$Q$4,'State Zip Codes'!$Q$3,IF(G9152&lt;='State Zip Codes'!$R$4,'State Zip Codes'!$R$3,IF(G9152&lt;='State Zip Codes'!$S$4,'State Zip Codes'!$S$3,IF(G9152&lt;='State Zip Codes'!$T$4,'State Zip Codes'!$T$3,"OUT OF TERRITORY"))))),$U$3)</f>
        <v>Zone 1</v>
      </c>
    </row>
    <row r="9153" spans="1:8" x14ac:dyDescent="0.25">
      <c r="A9153" t="s">
        <v>378</v>
      </c>
      <c r="B9153">
        <v>98326</v>
      </c>
      <c r="C9153" t="str">
        <f t="shared" si="143"/>
        <v>98326</v>
      </c>
      <c r="D9153" t="s">
        <v>364</v>
      </c>
      <c r="E9153" t="s">
        <v>5454</v>
      </c>
      <c r="F9153" t="s">
        <v>5495</v>
      </c>
      <c r="G9153" s="144">
        <v>99.574733197499995</v>
      </c>
      <c r="H9153" t="str">
        <f>IF(VLOOKUP(A9153,$J$4:$K$19,2)="Y",IF(G9153&lt;='State Zip Codes'!$P$4,'State Zip Codes'!$P$3,IF(G9153&lt;='State Zip Codes'!$Q$4,'State Zip Codes'!$Q$3,IF(G9153&lt;='State Zip Codes'!$R$4,'State Zip Codes'!$R$3,IF(G9153&lt;='State Zip Codes'!$S$4,'State Zip Codes'!$S$3,IF(G9153&lt;='State Zip Codes'!$T$4,'State Zip Codes'!$T$3,"OUT OF TERRITORY"))))),$U$3)</f>
        <v>Zone 1</v>
      </c>
    </row>
    <row r="9154" spans="1:8" x14ac:dyDescent="0.25">
      <c r="A9154" t="s">
        <v>378</v>
      </c>
      <c r="B9154">
        <v>98802</v>
      </c>
      <c r="C9154" t="str">
        <f t="shared" si="143"/>
        <v>98802</v>
      </c>
      <c r="D9154" t="s">
        <v>364</v>
      </c>
      <c r="E9154" t="s">
        <v>400</v>
      </c>
      <c r="F9154" t="s">
        <v>5467</v>
      </c>
      <c r="G9154" s="144">
        <v>99.904059928199999</v>
      </c>
      <c r="H9154" t="str">
        <f>IF(VLOOKUP(A9154,$J$4:$K$19,2)="Y",IF(G9154&lt;='State Zip Codes'!$P$4,'State Zip Codes'!$P$3,IF(G9154&lt;='State Zip Codes'!$Q$4,'State Zip Codes'!$Q$3,IF(G9154&lt;='State Zip Codes'!$R$4,'State Zip Codes'!$R$3,IF(G9154&lt;='State Zip Codes'!$S$4,'State Zip Codes'!$S$3,IF(G9154&lt;='State Zip Codes'!$T$4,'State Zip Codes'!$T$3,"OUT OF TERRITORY"))))),$U$3)</f>
        <v>Zone 1</v>
      </c>
    </row>
    <row r="9155" spans="1:8" x14ac:dyDescent="0.25">
      <c r="A9155" t="s">
        <v>378</v>
      </c>
      <c r="B9155">
        <v>98281</v>
      </c>
      <c r="C9155" t="str">
        <f t="shared" si="143"/>
        <v>98281</v>
      </c>
      <c r="D9155" t="s">
        <v>364</v>
      </c>
      <c r="E9155" t="s">
        <v>5540</v>
      </c>
      <c r="F9155" t="s">
        <v>5583</v>
      </c>
      <c r="G9155" s="144">
        <v>101.20272571529999</v>
      </c>
      <c r="H9155" t="str">
        <f>IF(VLOOKUP(A9155,$J$4:$K$19,2)="Y",IF(G9155&lt;='State Zip Codes'!$P$4,'State Zip Codes'!$P$3,IF(G9155&lt;='State Zip Codes'!$Q$4,'State Zip Codes'!$Q$3,IF(G9155&lt;='State Zip Codes'!$R$4,'State Zip Codes'!$R$3,IF(G9155&lt;='State Zip Codes'!$S$4,'State Zip Codes'!$S$3,IF(G9155&lt;='State Zip Codes'!$T$4,'State Zip Codes'!$T$3,"OUT OF TERRITORY"))))),$U$3)</f>
        <v>Zone 1</v>
      </c>
    </row>
    <row r="9156" spans="1:8" x14ac:dyDescent="0.25">
      <c r="A9156" t="s">
        <v>378</v>
      </c>
      <c r="B9156">
        <v>98828</v>
      </c>
      <c r="C9156" t="str">
        <f t="shared" si="143"/>
        <v>98828</v>
      </c>
      <c r="D9156" t="s">
        <v>364</v>
      </c>
      <c r="E9156" t="s">
        <v>5430</v>
      </c>
      <c r="F9156" t="s">
        <v>5444</v>
      </c>
      <c r="G9156" s="144">
        <v>101.71225009109999</v>
      </c>
      <c r="H9156" t="str">
        <f>IF(VLOOKUP(A9156,$J$4:$K$19,2)="Y",IF(G9156&lt;='State Zip Codes'!$P$4,'State Zip Codes'!$P$3,IF(G9156&lt;='State Zip Codes'!$Q$4,'State Zip Codes'!$Q$3,IF(G9156&lt;='State Zip Codes'!$R$4,'State Zip Codes'!$R$3,IF(G9156&lt;='State Zip Codes'!$S$4,'State Zip Codes'!$S$3,IF(G9156&lt;='State Zip Codes'!$T$4,'State Zip Codes'!$T$3,"OUT OF TERRITORY"))))),$U$3)</f>
        <v>Zone 1</v>
      </c>
    </row>
    <row r="9157" spans="1:8" x14ac:dyDescent="0.25">
      <c r="A9157" t="s">
        <v>378</v>
      </c>
      <c r="B9157">
        <v>98908</v>
      </c>
      <c r="C9157" t="str">
        <f t="shared" si="143"/>
        <v>98908</v>
      </c>
      <c r="D9157" t="s">
        <v>364</v>
      </c>
      <c r="E9157" t="s">
        <v>5308</v>
      </c>
      <c r="F9157" t="s">
        <v>5308</v>
      </c>
      <c r="G9157" s="144">
        <v>101.7992420577</v>
      </c>
      <c r="H9157" t="str">
        <f>IF(VLOOKUP(A9157,$J$4:$K$19,2)="Y",IF(G9157&lt;='State Zip Codes'!$P$4,'State Zip Codes'!$P$3,IF(G9157&lt;='State Zip Codes'!$Q$4,'State Zip Codes'!$Q$3,IF(G9157&lt;='State Zip Codes'!$R$4,'State Zip Codes'!$R$3,IF(G9157&lt;='State Zip Codes'!$S$4,'State Zip Codes'!$S$3,IF(G9157&lt;='State Zip Codes'!$T$4,'State Zip Codes'!$T$3,"OUT OF TERRITORY"))))),$U$3)</f>
        <v>Zone 1</v>
      </c>
    </row>
    <row r="9158" spans="1:8" x14ac:dyDescent="0.25">
      <c r="A9158" t="s">
        <v>378</v>
      </c>
      <c r="B9158">
        <v>98647</v>
      </c>
      <c r="C9158" t="str">
        <f t="shared" si="143"/>
        <v>98647</v>
      </c>
      <c r="D9158" t="s">
        <v>364</v>
      </c>
      <c r="E9158" t="s">
        <v>5219</v>
      </c>
      <c r="F9158" t="s">
        <v>5229</v>
      </c>
      <c r="G9158" s="144">
        <v>102.7934359617</v>
      </c>
      <c r="H9158" t="str">
        <f>IF(VLOOKUP(A9158,$J$4:$K$19,2)="Y",IF(G9158&lt;='State Zip Codes'!$P$4,'State Zip Codes'!$P$3,IF(G9158&lt;='State Zip Codes'!$Q$4,'State Zip Codes'!$Q$3,IF(G9158&lt;='State Zip Codes'!$R$4,'State Zip Codes'!$R$3,IF(G9158&lt;='State Zip Codes'!$S$4,'State Zip Codes'!$S$3,IF(G9158&lt;='State Zip Codes'!$T$4,'State Zip Codes'!$T$3,"OUT OF TERRITORY"))))),$U$3)</f>
        <v>Zone 1</v>
      </c>
    </row>
    <row r="9159" spans="1:8" x14ac:dyDescent="0.25">
      <c r="A9159" t="s">
        <v>378</v>
      </c>
      <c r="B9159">
        <v>98626</v>
      </c>
      <c r="C9159" t="str">
        <f t="shared" si="143"/>
        <v>98626</v>
      </c>
      <c r="D9159" t="s">
        <v>364</v>
      </c>
      <c r="E9159" t="s">
        <v>5165</v>
      </c>
      <c r="F9159" t="s">
        <v>5191</v>
      </c>
      <c r="G9159" s="144">
        <v>103.14761754</v>
      </c>
      <c r="H9159" t="str">
        <f>IF(VLOOKUP(A9159,$J$4:$K$19,2)="Y",IF(G9159&lt;='State Zip Codes'!$P$4,'State Zip Codes'!$P$3,IF(G9159&lt;='State Zip Codes'!$Q$4,'State Zip Codes'!$Q$3,IF(G9159&lt;='State Zip Codes'!$R$4,'State Zip Codes'!$R$3,IF(G9159&lt;='State Zip Codes'!$S$4,'State Zip Codes'!$S$3,IF(G9159&lt;='State Zip Codes'!$T$4,'State Zip Codes'!$T$3,"OUT OF TERRITORY"))))),$U$3)</f>
        <v>Zone 1</v>
      </c>
    </row>
    <row r="9160" spans="1:8" x14ac:dyDescent="0.25">
      <c r="A9160" t="s">
        <v>378</v>
      </c>
      <c r="B9160">
        <v>98632</v>
      </c>
      <c r="C9160" t="str">
        <f t="shared" si="143"/>
        <v>98632</v>
      </c>
      <c r="D9160" t="s">
        <v>364</v>
      </c>
      <c r="E9160" t="s">
        <v>5165</v>
      </c>
      <c r="F9160" t="s">
        <v>1921</v>
      </c>
      <c r="G9160" s="144">
        <v>103.34645632079999</v>
      </c>
      <c r="H9160" t="str">
        <f>IF(VLOOKUP(A9160,$J$4:$K$19,2)="Y",IF(G9160&lt;='State Zip Codes'!$P$4,'State Zip Codes'!$P$3,IF(G9160&lt;='State Zip Codes'!$Q$4,'State Zip Codes'!$Q$3,IF(G9160&lt;='State Zip Codes'!$R$4,'State Zip Codes'!$R$3,IF(G9160&lt;='State Zip Codes'!$S$4,'State Zip Codes'!$S$3,IF(G9160&lt;='State Zip Codes'!$T$4,'State Zip Codes'!$T$3,"OUT OF TERRITORY"))))),$U$3)</f>
        <v>Zone 1</v>
      </c>
    </row>
    <row r="9161" spans="1:8" x14ac:dyDescent="0.25">
      <c r="A9161" t="s">
        <v>378</v>
      </c>
      <c r="B9161">
        <v>98816</v>
      </c>
      <c r="C9161" t="str">
        <f t="shared" si="143"/>
        <v>98816</v>
      </c>
      <c r="D9161" t="s">
        <v>364</v>
      </c>
      <c r="E9161" t="s">
        <v>5430</v>
      </c>
      <c r="F9161" t="s">
        <v>5430</v>
      </c>
      <c r="G9161" s="144">
        <v>103.8000572895</v>
      </c>
      <c r="H9161" t="str">
        <f>IF(VLOOKUP(A9161,$J$4:$K$19,2)="Y",IF(G9161&lt;='State Zip Codes'!$P$4,'State Zip Codes'!$P$3,IF(G9161&lt;='State Zip Codes'!$Q$4,'State Zip Codes'!$Q$3,IF(G9161&lt;='State Zip Codes'!$R$4,'State Zip Codes'!$R$3,IF(G9161&lt;='State Zip Codes'!$S$4,'State Zip Codes'!$S$3,IF(G9161&lt;='State Zip Codes'!$T$4,'State Zip Codes'!$T$3,"OUT OF TERRITORY"))))),$U$3)</f>
        <v>Zone 1</v>
      </c>
    </row>
    <row r="9162" spans="1:8" x14ac:dyDescent="0.25">
      <c r="A9162" t="s">
        <v>378</v>
      </c>
      <c r="B9162">
        <v>98621</v>
      </c>
      <c r="C9162" t="str">
        <f t="shared" si="143"/>
        <v>98621</v>
      </c>
      <c r="D9162" t="s">
        <v>364</v>
      </c>
      <c r="E9162" t="s">
        <v>5219</v>
      </c>
      <c r="F9162" t="s">
        <v>5239</v>
      </c>
      <c r="G9162" s="144">
        <v>103.8994766799</v>
      </c>
      <c r="H9162" t="str">
        <f>IF(VLOOKUP(A9162,$J$4:$K$19,2)="Y",IF(G9162&lt;='State Zip Codes'!$P$4,'State Zip Codes'!$P$3,IF(G9162&lt;='State Zip Codes'!$Q$4,'State Zip Codes'!$Q$3,IF(G9162&lt;='State Zip Codes'!$R$4,'State Zip Codes'!$R$3,IF(G9162&lt;='State Zip Codes'!$S$4,'State Zip Codes'!$S$3,IF(G9162&lt;='State Zip Codes'!$T$4,'State Zip Codes'!$T$3,"OUT OF TERRITORY"))))),$U$3)</f>
        <v>Zone 1</v>
      </c>
    </row>
    <row r="9163" spans="1:8" x14ac:dyDescent="0.25">
      <c r="A9163" t="s">
        <v>378</v>
      </c>
      <c r="B9163">
        <v>98612</v>
      </c>
      <c r="C9163" t="str">
        <f t="shared" si="143"/>
        <v>98612</v>
      </c>
      <c r="D9163" t="s">
        <v>364</v>
      </c>
      <c r="E9163" t="s">
        <v>5219</v>
      </c>
      <c r="F9163" t="s">
        <v>5220</v>
      </c>
      <c r="G9163" s="144">
        <v>104.02375091789999</v>
      </c>
      <c r="H9163" t="str">
        <f>IF(VLOOKUP(A9163,$J$4:$K$19,2)="Y",IF(G9163&lt;='State Zip Codes'!$P$4,'State Zip Codes'!$P$3,IF(G9163&lt;='State Zip Codes'!$Q$4,'State Zip Codes'!$Q$3,IF(G9163&lt;='State Zip Codes'!$R$4,'State Zip Codes'!$R$3,IF(G9163&lt;='State Zip Codes'!$S$4,'State Zip Codes'!$S$3,IF(G9163&lt;='State Zip Codes'!$T$4,'State Zip Codes'!$T$3,"OUT OF TERRITORY"))))),$U$3)</f>
        <v>Zone 1</v>
      </c>
    </row>
    <row r="9164" spans="1:8" x14ac:dyDescent="0.25">
      <c r="A9164" t="s">
        <v>378</v>
      </c>
      <c r="B9164">
        <v>98638</v>
      </c>
      <c r="C9164" t="str">
        <f t="shared" si="143"/>
        <v>98638</v>
      </c>
      <c r="D9164" t="s">
        <v>364</v>
      </c>
      <c r="E9164" t="s">
        <v>5253</v>
      </c>
      <c r="F9164" t="s">
        <v>5254</v>
      </c>
      <c r="G9164" s="144">
        <v>104.93095285529999</v>
      </c>
      <c r="H9164" t="str">
        <f>IF(VLOOKUP(A9164,$J$4:$K$19,2)="Y",IF(G9164&lt;='State Zip Codes'!$P$4,'State Zip Codes'!$P$3,IF(G9164&lt;='State Zip Codes'!$Q$4,'State Zip Codes'!$Q$3,IF(G9164&lt;='State Zip Codes'!$R$4,'State Zip Codes'!$R$3,IF(G9164&lt;='State Zip Codes'!$S$4,'State Zip Codes'!$S$3,IF(G9164&lt;='State Zip Codes'!$T$4,'State Zip Codes'!$T$3,"OUT OF TERRITORY"))))),$U$3)</f>
        <v>Zone 1</v>
      </c>
    </row>
    <row r="9165" spans="1:8" x14ac:dyDescent="0.25">
      <c r="A9165" t="s">
        <v>378</v>
      </c>
      <c r="B9165">
        <v>98616</v>
      </c>
      <c r="C9165" t="str">
        <f t="shared" si="143"/>
        <v>98616</v>
      </c>
      <c r="D9165" t="s">
        <v>364</v>
      </c>
      <c r="E9165" t="s">
        <v>5165</v>
      </c>
      <c r="F9165" t="s">
        <v>5190</v>
      </c>
      <c r="G9165" s="144">
        <v>104.949593991</v>
      </c>
      <c r="H9165" t="str">
        <f>IF(VLOOKUP(A9165,$J$4:$K$19,2)="Y",IF(G9165&lt;='State Zip Codes'!$P$4,'State Zip Codes'!$P$3,IF(G9165&lt;='State Zip Codes'!$Q$4,'State Zip Codes'!$Q$3,IF(G9165&lt;='State Zip Codes'!$R$4,'State Zip Codes'!$R$3,IF(G9165&lt;='State Zip Codes'!$S$4,'State Zip Codes'!$S$3,IF(G9165&lt;='State Zip Codes'!$T$4,'State Zip Codes'!$T$3,"OUT OF TERRITORY"))))),$U$3)</f>
        <v>Zone 1</v>
      </c>
    </row>
    <row r="9166" spans="1:8" x14ac:dyDescent="0.25">
      <c r="A9166" t="s">
        <v>378</v>
      </c>
      <c r="B9166">
        <v>98843</v>
      </c>
      <c r="C9166" t="str">
        <f t="shared" si="143"/>
        <v>98843</v>
      </c>
      <c r="D9166" t="s">
        <v>364</v>
      </c>
      <c r="E9166" t="s">
        <v>400</v>
      </c>
      <c r="F9166" t="s">
        <v>5488</v>
      </c>
      <c r="G9166" s="144">
        <v>105.0800819409</v>
      </c>
      <c r="H9166" t="str">
        <f>IF(VLOOKUP(A9166,$J$4:$K$19,2)="Y",IF(G9166&lt;='State Zip Codes'!$P$4,'State Zip Codes'!$P$3,IF(G9166&lt;='State Zip Codes'!$Q$4,'State Zip Codes'!$Q$3,IF(G9166&lt;='State Zip Codes'!$R$4,'State Zip Codes'!$R$3,IF(G9166&lt;='State Zip Codes'!$S$4,'State Zip Codes'!$S$3,IF(G9166&lt;='State Zip Codes'!$T$4,'State Zip Codes'!$T$3,"OUT OF TERRITORY"))))),$U$3)</f>
        <v>Zone 1</v>
      </c>
    </row>
    <row r="9167" spans="1:8" x14ac:dyDescent="0.25">
      <c r="A9167" t="s">
        <v>378</v>
      </c>
      <c r="B9167">
        <v>98831</v>
      </c>
      <c r="C9167" t="str">
        <f t="shared" si="143"/>
        <v>98831</v>
      </c>
      <c r="D9167" t="s">
        <v>364</v>
      </c>
      <c r="E9167" t="s">
        <v>5430</v>
      </c>
      <c r="F9167" t="s">
        <v>4184</v>
      </c>
      <c r="G9167" s="144">
        <v>105.2167836027</v>
      </c>
      <c r="H9167" t="str">
        <f>IF(VLOOKUP(A9167,$J$4:$K$19,2)="Y",IF(G9167&lt;='State Zip Codes'!$P$4,'State Zip Codes'!$P$3,IF(G9167&lt;='State Zip Codes'!$Q$4,'State Zip Codes'!$Q$3,IF(G9167&lt;='State Zip Codes'!$R$4,'State Zip Codes'!$R$3,IF(G9167&lt;='State Zip Codes'!$S$4,'State Zip Codes'!$S$3,IF(G9167&lt;='State Zip Codes'!$T$4,'State Zip Codes'!$T$3,"OUT OF TERRITORY"))))),$U$3)</f>
        <v>Zone 1</v>
      </c>
    </row>
    <row r="9168" spans="1:8" x14ac:dyDescent="0.25">
      <c r="A9168" t="s">
        <v>378</v>
      </c>
      <c r="B9168">
        <v>98903</v>
      </c>
      <c r="C9168" t="str">
        <f t="shared" si="143"/>
        <v>98903</v>
      </c>
      <c r="D9168" t="s">
        <v>364</v>
      </c>
      <c r="E9168" t="s">
        <v>5308</v>
      </c>
      <c r="F9168" t="s">
        <v>5308</v>
      </c>
      <c r="G9168" s="144">
        <v>107.0249737656</v>
      </c>
      <c r="H9168" t="str">
        <f>IF(VLOOKUP(A9168,$J$4:$K$19,2)="Y",IF(G9168&lt;='State Zip Codes'!$P$4,'State Zip Codes'!$P$3,IF(G9168&lt;='State Zip Codes'!$Q$4,'State Zip Codes'!$Q$3,IF(G9168&lt;='State Zip Codes'!$R$4,'State Zip Codes'!$R$3,IF(G9168&lt;='State Zip Codes'!$S$4,'State Zip Codes'!$S$3,IF(G9168&lt;='State Zip Codes'!$T$4,'State Zip Codes'!$T$3,"OUT OF TERRITORY"))))),$U$3)</f>
        <v>Zone 1</v>
      </c>
    </row>
    <row r="9169" spans="1:8" x14ac:dyDescent="0.25">
      <c r="A9169" t="s">
        <v>378</v>
      </c>
      <c r="B9169">
        <v>98381</v>
      </c>
      <c r="C9169" t="str">
        <f t="shared" si="143"/>
        <v>98381</v>
      </c>
      <c r="D9169" t="s">
        <v>364</v>
      </c>
      <c r="E9169" t="s">
        <v>5454</v>
      </c>
      <c r="F9169" t="s">
        <v>5504</v>
      </c>
      <c r="G9169" s="144">
        <v>108.09994592429999</v>
      </c>
      <c r="H9169" t="str">
        <f>IF(VLOOKUP(A9169,$J$4:$K$19,2)="Y",IF(G9169&lt;='State Zip Codes'!$P$4,'State Zip Codes'!$P$3,IF(G9169&lt;='State Zip Codes'!$Q$4,'State Zip Codes'!$Q$3,IF(G9169&lt;='State Zip Codes'!$R$4,'State Zip Codes'!$R$3,IF(G9169&lt;='State Zip Codes'!$S$4,'State Zip Codes'!$S$3,IF(G9169&lt;='State Zip Codes'!$T$4,'State Zip Codes'!$T$3,"OUT OF TERRITORY"))))),$U$3)</f>
        <v>Zone 1</v>
      </c>
    </row>
    <row r="9170" spans="1:8" x14ac:dyDescent="0.25">
      <c r="A9170" t="s">
        <v>378</v>
      </c>
      <c r="B9170">
        <v>98856</v>
      </c>
      <c r="C9170" t="str">
        <f t="shared" si="143"/>
        <v>98856</v>
      </c>
      <c r="D9170" t="s">
        <v>364</v>
      </c>
      <c r="E9170" t="s">
        <v>5534</v>
      </c>
      <c r="F9170" t="s">
        <v>5556</v>
      </c>
      <c r="G9170" s="144">
        <v>108.4851960621</v>
      </c>
      <c r="H9170" t="str">
        <f>IF(VLOOKUP(A9170,$J$4:$K$19,2)="Y",IF(G9170&lt;='State Zip Codes'!$P$4,'State Zip Codes'!$P$3,IF(G9170&lt;='State Zip Codes'!$Q$4,'State Zip Codes'!$Q$3,IF(G9170&lt;='State Zip Codes'!$R$4,'State Zip Codes'!$R$3,IF(G9170&lt;='State Zip Codes'!$S$4,'State Zip Codes'!$S$3,IF(G9170&lt;='State Zip Codes'!$T$4,'State Zip Codes'!$T$3,"OUT OF TERRITORY"))))),$U$3)</f>
        <v>Zone 1</v>
      </c>
    </row>
    <row r="9171" spans="1:8" x14ac:dyDescent="0.25">
      <c r="A9171" t="s">
        <v>378</v>
      </c>
      <c r="B9171">
        <v>98850</v>
      </c>
      <c r="C9171" t="str">
        <f t="shared" si="143"/>
        <v>98850</v>
      </c>
      <c r="D9171" t="s">
        <v>364</v>
      </c>
      <c r="E9171" t="s">
        <v>400</v>
      </c>
      <c r="F9171" t="s">
        <v>1913</v>
      </c>
      <c r="G9171" s="144">
        <v>108.49762348590001</v>
      </c>
      <c r="H9171" t="str">
        <f>IF(VLOOKUP(A9171,$J$4:$K$19,2)="Y",IF(G9171&lt;='State Zip Codes'!$P$4,'State Zip Codes'!$P$3,IF(G9171&lt;='State Zip Codes'!$Q$4,'State Zip Codes'!$Q$3,IF(G9171&lt;='State Zip Codes'!$R$4,'State Zip Codes'!$R$3,IF(G9171&lt;='State Zip Codes'!$S$4,'State Zip Codes'!$S$3,IF(G9171&lt;='State Zip Codes'!$T$4,'State Zip Codes'!$T$3,"OUT OF TERRITORY"))))),$U$3)</f>
        <v>Zone 1</v>
      </c>
    </row>
    <row r="9172" spans="1:8" x14ac:dyDescent="0.25">
      <c r="A9172" t="s">
        <v>378</v>
      </c>
      <c r="B9172">
        <v>98643</v>
      </c>
      <c r="C9172" t="str">
        <f t="shared" si="143"/>
        <v>98643</v>
      </c>
      <c r="D9172" t="s">
        <v>364</v>
      </c>
      <c r="E9172" t="s">
        <v>5219</v>
      </c>
      <c r="F9172" t="s">
        <v>5241</v>
      </c>
      <c r="G9172" s="144">
        <v>108.59082916439999</v>
      </c>
      <c r="H9172" t="str">
        <f>IF(VLOOKUP(A9172,$J$4:$K$19,2)="Y",IF(G9172&lt;='State Zip Codes'!$P$4,'State Zip Codes'!$P$3,IF(G9172&lt;='State Zip Codes'!$Q$4,'State Zip Codes'!$Q$3,IF(G9172&lt;='State Zip Codes'!$R$4,'State Zip Codes'!$R$3,IF(G9172&lt;='State Zip Codes'!$S$4,'State Zip Codes'!$S$3,IF(G9172&lt;='State Zip Codes'!$T$4,'State Zip Codes'!$T$3,"OUT OF TERRITORY"))))),$U$3)</f>
        <v>Zone 1</v>
      </c>
    </row>
    <row r="9173" spans="1:8" x14ac:dyDescent="0.25">
      <c r="A9173" t="s">
        <v>378</v>
      </c>
      <c r="B9173">
        <v>98609</v>
      </c>
      <c r="C9173" t="str">
        <f t="shared" si="143"/>
        <v>98609</v>
      </c>
      <c r="D9173" t="s">
        <v>364</v>
      </c>
      <c r="E9173" t="s">
        <v>5165</v>
      </c>
      <c r="F9173" t="s">
        <v>5182</v>
      </c>
      <c r="G9173" s="144">
        <v>108.77724052139999</v>
      </c>
      <c r="H9173" t="str">
        <f>IF(VLOOKUP(A9173,$J$4:$K$19,2)="Y",IF(G9173&lt;='State Zip Codes'!$P$4,'State Zip Codes'!$P$3,IF(G9173&lt;='State Zip Codes'!$Q$4,'State Zip Codes'!$Q$3,IF(G9173&lt;='State Zip Codes'!$R$4,'State Zip Codes'!$R$3,IF(G9173&lt;='State Zip Codes'!$S$4,'State Zip Codes'!$S$3,IF(G9173&lt;='State Zip Codes'!$T$4,'State Zip Codes'!$T$3,"OUT OF TERRITORY"))))),$U$3)</f>
        <v>Zone 1</v>
      </c>
    </row>
    <row r="9174" spans="1:8" x14ac:dyDescent="0.25">
      <c r="A9174" t="s">
        <v>378</v>
      </c>
      <c r="B9174">
        <v>98603</v>
      </c>
      <c r="C9174" t="str">
        <f t="shared" si="143"/>
        <v>98603</v>
      </c>
      <c r="D9174" t="s">
        <v>364</v>
      </c>
      <c r="E9174" t="s">
        <v>5165</v>
      </c>
      <c r="F9174" t="s">
        <v>5179</v>
      </c>
      <c r="G9174" s="144">
        <v>108.95122445459999</v>
      </c>
      <c r="H9174" t="str">
        <f>IF(VLOOKUP(A9174,$J$4:$K$19,2)="Y",IF(G9174&lt;='State Zip Codes'!$P$4,'State Zip Codes'!$P$3,IF(G9174&lt;='State Zip Codes'!$Q$4,'State Zip Codes'!$Q$3,IF(G9174&lt;='State Zip Codes'!$R$4,'State Zip Codes'!$R$3,IF(G9174&lt;='State Zip Codes'!$S$4,'State Zip Codes'!$S$3,IF(G9174&lt;='State Zip Codes'!$T$4,'State Zip Codes'!$T$3,"OUT OF TERRITORY"))))),$U$3)</f>
        <v>Zone 1</v>
      </c>
    </row>
    <row r="9175" spans="1:8" x14ac:dyDescent="0.25">
      <c r="A9175" t="s">
        <v>378</v>
      </c>
      <c r="B9175">
        <v>98625</v>
      </c>
      <c r="C9175" t="str">
        <f t="shared" si="143"/>
        <v>98625</v>
      </c>
      <c r="D9175" t="s">
        <v>364</v>
      </c>
      <c r="E9175" t="s">
        <v>5165</v>
      </c>
      <c r="F9175" t="s">
        <v>5178</v>
      </c>
      <c r="G9175" s="144">
        <v>109.3054060329</v>
      </c>
      <c r="H9175" t="str">
        <f>IF(VLOOKUP(A9175,$J$4:$K$19,2)="Y",IF(G9175&lt;='State Zip Codes'!$P$4,'State Zip Codes'!$P$3,IF(G9175&lt;='State Zip Codes'!$Q$4,'State Zip Codes'!$Q$3,IF(G9175&lt;='State Zip Codes'!$R$4,'State Zip Codes'!$R$3,IF(G9175&lt;='State Zip Codes'!$S$4,'State Zip Codes'!$S$3,IF(G9175&lt;='State Zip Codes'!$T$4,'State Zip Codes'!$T$3,"OUT OF TERRITORY"))))),$U$3)</f>
        <v>Zone 1</v>
      </c>
    </row>
    <row r="9176" spans="1:8" x14ac:dyDescent="0.25">
      <c r="A9176" t="s">
        <v>378</v>
      </c>
      <c r="B9176">
        <v>98640</v>
      </c>
      <c r="C9176" t="str">
        <f t="shared" si="143"/>
        <v>98640</v>
      </c>
      <c r="D9176" t="s">
        <v>364</v>
      </c>
      <c r="E9176" t="s">
        <v>5253</v>
      </c>
      <c r="F9176" t="s">
        <v>5284</v>
      </c>
      <c r="G9176" s="144">
        <v>109.39239799950001</v>
      </c>
      <c r="H9176" t="str">
        <f>IF(VLOOKUP(A9176,$J$4:$K$19,2)="Y",IF(G9176&lt;='State Zip Codes'!$P$4,'State Zip Codes'!$P$3,IF(G9176&lt;='State Zip Codes'!$Q$4,'State Zip Codes'!$Q$3,IF(G9176&lt;='State Zip Codes'!$R$4,'State Zip Codes'!$R$3,IF(G9176&lt;='State Zip Codes'!$S$4,'State Zip Codes'!$S$3,IF(G9176&lt;='State Zip Codes'!$T$4,'State Zip Codes'!$T$3,"OUT OF TERRITORY"))))),$U$3)</f>
        <v>Zone 1</v>
      </c>
    </row>
    <row r="9177" spans="1:8" x14ac:dyDescent="0.25">
      <c r="A9177" t="s">
        <v>378</v>
      </c>
      <c r="B9177">
        <v>98902</v>
      </c>
      <c r="C9177" t="str">
        <f t="shared" si="143"/>
        <v>98902</v>
      </c>
      <c r="D9177" t="s">
        <v>364</v>
      </c>
      <c r="E9177" t="s">
        <v>5308</v>
      </c>
      <c r="F9177" t="s">
        <v>5308</v>
      </c>
      <c r="G9177" s="144">
        <v>109.5974504922</v>
      </c>
      <c r="H9177" t="str">
        <f>IF(VLOOKUP(A9177,$J$4:$K$19,2)="Y",IF(G9177&lt;='State Zip Codes'!$P$4,'State Zip Codes'!$P$3,IF(G9177&lt;='State Zip Codes'!$Q$4,'State Zip Codes'!$Q$3,IF(G9177&lt;='State Zip Codes'!$R$4,'State Zip Codes'!$R$3,IF(G9177&lt;='State Zip Codes'!$S$4,'State Zip Codes'!$S$3,IF(G9177&lt;='State Zip Codes'!$T$4,'State Zip Codes'!$T$3,"OUT OF TERRITORY"))))),$U$3)</f>
        <v>Zone 1</v>
      </c>
    </row>
    <row r="9178" spans="1:8" x14ac:dyDescent="0.25">
      <c r="A9178" t="s">
        <v>378</v>
      </c>
      <c r="B9178">
        <v>98834</v>
      </c>
      <c r="C9178" t="str">
        <f t="shared" si="143"/>
        <v>98834</v>
      </c>
      <c r="D9178" t="s">
        <v>364</v>
      </c>
      <c r="E9178" t="s">
        <v>5534</v>
      </c>
      <c r="F9178" t="s">
        <v>5535</v>
      </c>
      <c r="G9178" s="144">
        <v>110.54814841289999</v>
      </c>
      <c r="H9178" t="str">
        <f>IF(VLOOKUP(A9178,$J$4:$K$19,2)="Y",IF(G9178&lt;='State Zip Codes'!$P$4,'State Zip Codes'!$P$3,IF(G9178&lt;='State Zip Codes'!$Q$4,'State Zip Codes'!$Q$3,IF(G9178&lt;='State Zip Codes'!$R$4,'State Zip Codes'!$R$3,IF(G9178&lt;='State Zip Codes'!$S$4,'State Zip Codes'!$S$3,IF(G9178&lt;='State Zip Codes'!$T$4,'State Zip Codes'!$T$3,"OUT OF TERRITORY"))))),$U$3)</f>
        <v>Zone 1</v>
      </c>
    </row>
    <row r="9179" spans="1:8" x14ac:dyDescent="0.25">
      <c r="A9179" t="s">
        <v>378</v>
      </c>
      <c r="B9179">
        <v>98814</v>
      </c>
      <c r="C9179" t="str">
        <f t="shared" si="143"/>
        <v>98814</v>
      </c>
      <c r="D9179" t="s">
        <v>364</v>
      </c>
      <c r="E9179" t="s">
        <v>5534</v>
      </c>
      <c r="F9179" t="s">
        <v>3782</v>
      </c>
      <c r="G9179" s="144">
        <v>110.56678954859998</v>
      </c>
      <c r="H9179" t="str">
        <f>IF(VLOOKUP(A9179,$J$4:$K$19,2)="Y",IF(G9179&lt;='State Zip Codes'!$P$4,'State Zip Codes'!$P$3,IF(G9179&lt;='State Zip Codes'!$Q$4,'State Zip Codes'!$Q$3,IF(G9179&lt;='State Zip Codes'!$R$4,'State Zip Codes'!$R$3,IF(G9179&lt;='State Zip Codes'!$S$4,'State Zip Codes'!$S$3,IF(G9179&lt;='State Zip Codes'!$T$4,'State Zip Codes'!$T$3,"OUT OF TERRITORY"))))),$U$3)</f>
        <v>Zone 1</v>
      </c>
    </row>
    <row r="9180" spans="1:8" x14ac:dyDescent="0.25">
      <c r="A9180" t="s">
        <v>378</v>
      </c>
      <c r="B9180">
        <v>98601</v>
      </c>
      <c r="C9180" t="str">
        <f t="shared" si="143"/>
        <v>98601</v>
      </c>
      <c r="D9180" t="s">
        <v>364</v>
      </c>
      <c r="E9180" t="s">
        <v>589</v>
      </c>
      <c r="F9180" t="s">
        <v>1729</v>
      </c>
      <c r="G9180" s="144">
        <v>112.50546766139999</v>
      </c>
      <c r="H9180" t="str">
        <f>IF(VLOOKUP(A9180,$J$4:$K$19,2)="Y",IF(G9180&lt;='State Zip Codes'!$P$4,'State Zip Codes'!$P$3,IF(G9180&lt;='State Zip Codes'!$Q$4,'State Zip Codes'!$Q$3,IF(G9180&lt;='State Zip Codes'!$R$4,'State Zip Codes'!$R$3,IF(G9180&lt;='State Zip Codes'!$S$4,'State Zip Codes'!$S$3,IF(G9180&lt;='State Zip Codes'!$T$4,'State Zip Codes'!$T$3,"OUT OF TERRITORY"))))),$U$3)</f>
        <v>Zone 1</v>
      </c>
    </row>
    <row r="9181" spans="1:8" x14ac:dyDescent="0.25">
      <c r="A9181" t="s">
        <v>378</v>
      </c>
      <c r="B9181">
        <v>98952</v>
      </c>
      <c r="C9181" t="str">
        <f t="shared" si="143"/>
        <v>98952</v>
      </c>
      <c r="D9181" t="s">
        <v>364</v>
      </c>
      <c r="E9181" t="s">
        <v>5308</v>
      </c>
      <c r="F9181" t="s">
        <v>5309</v>
      </c>
      <c r="G9181" s="144">
        <v>112.62974189939999</v>
      </c>
      <c r="H9181" t="str">
        <f>IF(VLOOKUP(A9181,$J$4:$K$19,2)="Y",IF(G9181&lt;='State Zip Codes'!$P$4,'State Zip Codes'!$P$3,IF(G9181&lt;='State Zip Codes'!$Q$4,'State Zip Codes'!$Q$3,IF(G9181&lt;='State Zip Codes'!$R$4,'State Zip Codes'!$R$3,IF(G9181&lt;='State Zip Codes'!$S$4,'State Zip Codes'!$S$3,IF(G9181&lt;='State Zip Codes'!$T$4,'State Zip Codes'!$T$3,"OUT OF TERRITORY"))))),$U$3)</f>
        <v>Zone 1</v>
      </c>
    </row>
    <row r="9182" spans="1:8" x14ac:dyDescent="0.25">
      <c r="A9182" t="s">
        <v>378</v>
      </c>
      <c r="B9182">
        <v>98901</v>
      </c>
      <c r="C9182" t="str">
        <f t="shared" si="143"/>
        <v>98901</v>
      </c>
      <c r="D9182" t="s">
        <v>364</v>
      </c>
      <c r="E9182" t="s">
        <v>5308</v>
      </c>
      <c r="F9182" t="s">
        <v>5308</v>
      </c>
      <c r="G9182" s="144">
        <v>113.5493712606</v>
      </c>
      <c r="H9182" t="str">
        <f>IF(VLOOKUP(A9182,$J$4:$K$19,2)="Y",IF(G9182&lt;='State Zip Codes'!$P$4,'State Zip Codes'!$P$3,IF(G9182&lt;='State Zip Codes'!$Q$4,'State Zip Codes'!$Q$3,IF(G9182&lt;='State Zip Codes'!$R$4,'State Zip Codes'!$R$3,IF(G9182&lt;='State Zip Codes'!$S$4,'State Zip Codes'!$S$3,IF(G9182&lt;='State Zip Codes'!$T$4,'State Zip Codes'!$T$3,"OUT OF TERRITORY"))))),$U$3)</f>
        <v>Zone 1</v>
      </c>
    </row>
    <row r="9183" spans="1:8" x14ac:dyDescent="0.25">
      <c r="A9183" t="s">
        <v>378</v>
      </c>
      <c r="B9183">
        <v>98648</v>
      </c>
      <c r="C9183" t="str">
        <f t="shared" si="143"/>
        <v>98648</v>
      </c>
      <c r="D9183" t="s">
        <v>364</v>
      </c>
      <c r="E9183" t="s">
        <v>5192</v>
      </c>
      <c r="F9183" t="s">
        <v>5202</v>
      </c>
      <c r="G9183" s="144">
        <v>113.69850034619999</v>
      </c>
      <c r="H9183" t="str">
        <f>IF(VLOOKUP(A9183,$J$4:$K$19,2)="Y",IF(G9183&lt;='State Zip Codes'!$P$4,'State Zip Codes'!$P$3,IF(G9183&lt;='State Zip Codes'!$Q$4,'State Zip Codes'!$Q$3,IF(G9183&lt;='State Zip Codes'!$R$4,'State Zip Codes'!$R$3,IF(G9183&lt;='State Zip Codes'!$S$4,'State Zip Codes'!$S$3,IF(G9183&lt;='State Zip Codes'!$T$4,'State Zip Codes'!$T$3,"OUT OF TERRITORY"))))),$U$3)</f>
        <v>Zone 1</v>
      </c>
    </row>
    <row r="9184" spans="1:8" x14ac:dyDescent="0.25">
      <c r="A9184" t="s">
        <v>378</v>
      </c>
      <c r="B9184">
        <v>98845</v>
      </c>
      <c r="C9184" t="str">
        <f t="shared" ref="C9184:C9247" si="144">TRIM(CLEAN(B9184))</f>
        <v>98845</v>
      </c>
      <c r="D9184" t="s">
        <v>364</v>
      </c>
      <c r="E9184" t="s">
        <v>400</v>
      </c>
      <c r="F9184" t="s">
        <v>5480</v>
      </c>
      <c r="G9184" s="144">
        <v>115.1027992356</v>
      </c>
      <c r="H9184" t="str">
        <f>IF(VLOOKUP(A9184,$J$4:$K$19,2)="Y",IF(G9184&lt;='State Zip Codes'!$P$4,'State Zip Codes'!$P$3,IF(G9184&lt;='State Zip Codes'!$Q$4,'State Zip Codes'!$Q$3,IF(G9184&lt;='State Zip Codes'!$R$4,'State Zip Codes'!$R$3,IF(G9184&lt;='State Zip Codes'!$S$4,'State Zip Codes'!$S$3,IF(G9184&lt;='State Zip Codes'!$T$4,'State Zip Codes'!$T$3,"OUT OF TERRITORY"))))),$U$3)</f>
        <v>Zone 1</v>
      </c>
    </row>
    <row r="9185" spans="1:8" x14ac:dyDescent="0.25">
      <c r="A9185" t="s">
        <v>378</v>
      </c>
      <c r="B9185">
        <v>98933</v>
      </c>
      <c r="C9185" t="str">
        <f t="shared" si="144"/>
        <v>98933</v>
      </c>
      <c r="D9185" t="s">
        <v>364</v>
      </c>
      <c r="E9185" t="s">
        <v>5308</v>
      </c>
      <c r="F9185" t="s">
        <v>5325</v>
      </c>
      <c r="G9185" s="144">
        <v>115.40727111869998</v>
      </c>
      <c r="H9185" t="str">
        <f>IF(VLOOKUP(A9185,$J$4:$K$19,2)="Y",IF(G9185&lt;='State Zip Codes'!$P$4,'State Zip Codes'!$P$3,IF(G9185&lt;='State Zip Codes'!$Q$4,'State Zip Codes'!$Q$3,IF(G9185&lt;='State Zip Codes'!$R$4,'State Zip Codes'!$R$3,IF(G9185&lt;='State Zip Codes'!$S$4,'State Zip Codes'!$S$3,IF(G9185&lt;='State Zip Codes'!$T$4,'State Zip Codes'!$T$3,"OUT OF TERRITORY"))))),$U$3)</f>
        <v>Zone 1</v>
      </c>
    </row>
    <row r="9186" spans="1:8" x14ac:dyDescent="0.25">
      <c r="A9186" t="s">
        <v>378</v>
      </c>
      <c r="B9186">
        <v>98846</v>
      </c>
      <c r="C9186" t="str">
        <f t="shared" si="144"/>
        <v>98846</v>
      </c>
      <c r="D9186" t="s">
        <v>364</v>
      </c>
      <c r="E9186" t="s">
        <v>5534</v>
      </c>
      <c r="F9186" t="s">
        <v>5545</v>
      </c>
      <c r="G9186" s="144">
        <v>115.5688276281</v>
      </c>
      <c r="H9186" t="str">
        <f>IF(VLOOKUP(A9186,$J$4:$K$19,2)="Y",IF(G9186&lt;='State Zip Codes'!$P$4,'State Zip Codes'!$P$3,IF(G9186&lt;='State Zip Codes'!$Q$4,'State Zip Codes'!$Q$3,IF(G9186&lt;='State Zip Codes'!$R$4,'State Zip Codes'!$R$3,IF(G9186&lt;='State Zip Codes'!$S$4,'State Zip Codes'!$S$3,IF(G9186&lt;='State Zip Codes'!$T$4,'State Zip Codes'!$T$3,"OUT OF TERRITORY"))))),$U$3)</f>
        <v>Zone 1</v>
      </c>
    </row>
    <row r="9187" spans="1:8" x14ac:dyDescent="0.25">
      <c r="A9187" t="s">
        <v>378</v>
      </c>
      <c r="B9187">
        <v>98674</v>
      </c>
      <c r="C9187" t="str">
        <f t="shared" si="144"/>
        <v>98674</v>
      </c>
      <c r="D9187" t="s">
        <v>364</v>
      </c>
      <c r="E9187" t="s">
        <v>5165</v>
      </c>
      <c r="F9187" t="s">
        <v>4303</v>
      </c>
      <c r="G9187" s="144">
        <v>115.63096474709999</v>
      </c>
      <c r="H9187" t="str">
        <f>IF(VLOOKUP(A9187,$J$4:$K$19,2)="Y",IF(G9187&lt;='State Zip Codes'!$P$4,'State Zip Codes'!$P$3,IF(G9187&lt;='State Zip Codes'!$Q$4,'State Zip Codes'!$Q$3,IF(G9187&lt;='State Zip Codes'!$R$4,'State Zip Codes'!$R$3,IF(G9187&lt;='State Zip Codes'!$S$4,'State Zip Codes'!$S$3,IF(G9187&lt;='State Zip Codes'!$T$4,'State Zip Codes'!$T$3,"OUT OF TERRITORY"))))),$U$3)</f>
        <v>Zone 1</v>
      </c>
    </row>
    <row r="9188" spans="1:8" x14ac:dyDescent="0.25">
      <c r="A9188" t="s">
        <v>378</v>
      </c>
      <c r="B9188">
        <v>98631</v>
      </c>
      <c r="C9188" t="str">
        <f t="shared" si="144"/>
        <v>98631</v>
      </c>
      <c r="D9188" t="s">
        <v>364</v>
      </c>
      <c r="E9188" t="s">
        <v>5253</v>
      </c>
      <c r="F9188" t="s">
        <v>5267</v>
      </c>
      <c r="G9188" s="144">
        <v>116.26476336090001</v>
      </c>
      <c r="H9188" t="str">
        <f>IF(VLOOKUP(A9188,$J$4:$K$19,2)="Y",IF(G9188&lt;='State Zip Codes'!$P$4,'State Zip Codes'!$P$3,IF(G9188&lt;='State Zip Codes'!$Q$4,'State Zip Codes'!$Q$3,IF(G9188&lt;='State Zip Codes'!$R$4,'State Zip Codes'!$R$3,IF(G9188&lt;='State Zip Codes'!$S$4,'State Zip Codes'!$S$3,IF(G9188&lt;='State Zip Codes'!$T$4,'State Zip Codes'!$T$3,"OUT OF TERRITORY"))))),$U$3)</f>
        <v>Zone 1</v>
      </c>
    </row>
    <row r="9189" spans="1:8" x14ac:dyDescent="0.25">
      <c r="A9189" t="s">
        <v>378</v>
      </c>
      <c r="B9189">
        <v>98951</v>
      </c>
      <c r="C9189" t="str">
        <f t="shared" si="144"/>
        <v>98951</v>
      </c>
      <c r="D9189" t="s">
        <v>364</v>
      </c>
      <c r="E9189" t="s">
        <v>5308</v>
      </c>
      <c r="F9189" t="s">
        <v>5340</v>
      </c>
      <c r="G9189" s="144">
        <v>118.2096551856</v>
      </c>
      <c r="H9189" t="str">
        <f>IF(VLOOKUP(A9189,$J$4:$K$19,2)="Y",IF(G9189&lt;='State Zip Codes'!$P$4,'State Zip Codes'!$P$3,IF(G9189&lt;='State Zip Codes'!$Q$4,'State Zip Codes'!$Q$3,IF(G9189&lt;='State Zip Codes'!$R$4,'State Zip Codes'!$R$3,IF(G9189&lt;='State Zip Codes'!$S$4,'State Zip Codes'!$S$3,IF(G9189&lt;='State Zip Codes'!$T$4,'State Zip Codes'!$T$3,"OUT OF TERRITORY"))))),$U$3)</f>
        <v>Zone 1</v>
      </c>
    </row>
    <row r="9190" spans="1:8" x14ac:dyDescent="0.25">
      <c r="A9190" t="s">
        <v>378</v>
      </c>
      <c r="B9190">
        <v>98624</v>
      </c>
      <c r="C9190" t="str">
        <f t="shared" si="144"/>
        <v>98624</v>
      </c>
      <c r="D9190" t="s">
        <v>364</v>
      </c>
      <c r="E9190" t="s">
        <v>5253</v>
      </c>
      <c r="F9190" t="s">
        <v>5263</v>
      </c>
      <c r="G9190" s="144">
        <v>118.7502481209</v>
      </c>
      <c r="H9190" t="str">
        <f>IF(VLOOKUP(A9190,$J$4:$K$19,2)="Y",IF(G9190&lt;='State Zip Codes'!$P$4,'State Zip Codes'!$P$3,IF(G9190&lt;='State Zip Codes'!$Q$4,'State Zip Codes'!$Q$3,IF(G9190&lt;='State Zip Codes'!$R$4,'State Zip Codes'!$R$3,IF(G9190&lt;='State Zip Codes'!$S$4,'State Zip Codes'!$S$3,IF(G9190&lt;='State Zip Codes'!$T$4,'State Zip Codes'!$T$3,"OUT OF TERRITORY"))))),$U$3)</f>
        <v>Zone 1</v>
      </c>
    </row>
    <row r="9191" spans="1:8" x14ac:dyDescent="0.25">
      <c r="A9191" t="s">
        <v>378</v>
      </c>
      <c r="B9191">
        <v>98650</v>
      </c>
      <c r="C9191" t="str">
        <f t="shared" si="144"/>
        <v>98650</v>
      </c>
      <c r="D9191" t="s">
        <v>364</v>
      </c>
      <c r="E9191" t="s">
        <v>5213</v>
      </c>
      <c r="F9191" t="s">
        <v>5226</v>
      </c>
      <c r="G9191" s="144">
        <v>118.93044576599999</v>
      </c>
      <c r="H9191" t="str">
        <f>IF(VLOOKUP(A9191,$J$4:$K$19,2)="Y",IF(G9191&lt;='State Zip Codes'!$P$4,'State Zip Codes'!$P$3,IF(G9191&lt;='State Zip Codes'!$Q$4,'State Zip Codes'!$Q$3,IF(G9191&lt;='State Zip Codes'!$R$4,'State Zip Codes'!$R$3,IF(G9191&lt;='State Zip Codes'!$S$4,'State Zip Codes'!$S$3,IF(G9191&lt;='State Zip Codes'!$T$4,'State Zip Codes'!$T$3,"OUT OF TERRITORY"))))),$U$3)</f>
        <v>Zone 1</v>
      </c>
    </row>
    <row r="9192" spans="1:8" x14ac:dyDescent="0.25">
      <c r="A9192" t="s">
        <v>378</v>
      </c>
      <c r="B9192">
        <v>98862</v>
      </c>
      <c r="C9192" t="str">
        <f t="shared" si="144"/>
        <v>98862</v>
      </c>
      <c r="D9192" t="s">
        <v>364</v>
      </c>
      <c r="E9192" t="s">
        <v>5534</v>
      </c>
      <c r="F9192" t="s">
        <v>3648</v>
      </c>
      <c r="G9192" s="144">
        <v>119.39026044659998</v>
      </c>
      <c r="H9192" t="str">
        <f>IF(VLOOKUP(A9192,$J$4:$K$19,2)="Y",IF(G9192&lt;='State Zip Codes'!$P$4,'State Zip Codes'!$P$3,IF(G9192&lt;='State Zip Codes'!$Q$4,'State Zip Codes'!$Q$3,IF(G9192&lt;='State Zip Codes'!$R$4,'State Zip Codes'!$R$3,IF(G9192&lt;='State Zip Codes'!$S$4,'State Zip Codes'!$S$3,IF(G9192&lt;='State Zip Codes'!$T$4,'State Zip Codes'!$T$3,"OUT OF TERRITORY"))))),$U$3)</f>
        <v>Zone 1</v>
      </c>
    </row>
    <row r="9193" spans="1:8" x14ac:dyDescent="0.25">
      <c r="A9193" t="s">
        <v>378</v>
      </c>
      <c r="B9193">
        <v>98629</v>
      </c>
      <c r="C9193" t="str">
        <f t="shared" si="144"/>
        <v>98629</v>
      </c>
      <c r="D9193" t="s">
        <v>364</v>
      </c>
      <c r="E9193" t="s">
        <v>589</v>
      </c>
      <c r="F9193" t="s">
        <v>3512</v>
      </c>
      <c r="G9193" s="144">
        <v>120.28503496019999</v>
      </c>
      <c r="H9193" t="str">
        <f>IF(VLOOKUP(A9193,$J$4:$K$19,2)="Y",IF(G9193&lt;='State Zip Codes'!$P$4,'State Zip Codes'!$P$3,IF(G9193&lt;='State Zip Codes'!$Q$4,'State Zip Codes'!$Q$3,IF(G9193&lt;='State Zip Codes'!$R$4,'State Zip Codes'!$R$3,IF(G9193&lt;='State Zip Codes'!$S$4,'State Zip Codes'!$S$3,IF(G9193&lt;='State Zip Codes'!$T$4,'State Zip Codes'!$T$3,"OUT OF TERRITORY"))))),$U$3)</f>
        <v>Zone 2</v>
      </c>
    </row>
    <row r="9194" spans="1:8" x14ac:dyDescent="0.25">
      <c r="A9194" t="s">
        <v>378</v>
      </c>
      <c r="B9194">
        <v>98848</v>
      </c>
      <c r="C9194" t="str">
        <f t="shared" si="144"/>
        <v>98848</v>
      </c>
      <c r="D9194" t="s">
        <v>364</v>
      </c>
      <c r="E9194" t="s">
        <v>871</v>
      </c>
      <c r="F9194" t="s">
        <v>1112</v>
      </c>
      <c r="G9194" s="144">
        <v>121.48428135689998</v>
      </c>
      <c r="H9194" t="str">
        <f>IF(VLOOKUP(A9194,$J$4:$K$19,2)="Y",IF(G9194&lt;='State Zip Codes'!$P$4,'State Zip Codes'!$P$3,IF(G9194&lt;='State Zip Codes'!$Q$4,'State Zip Codes'!$Q$3,IF(G9194&lt;='State Zip Codes'!$R$4,'State Zip Codes'!$R$3,IF(G9194&lt;='State Zip Codes'!$S$4,'State Zip Codes'!$S$3,IF(G9194&lt;='State Zip Codes'!$T$4,'State Zip Codes'!$T$3,"OUT OF TERRITORY"))))),$U$3)</f>
        <v>Zone 2</v>
      </c>
    </row>
    <row r="9195" spans="1:8" x14ac:dyDescent="0.25">
      <c r="A9195" t="s">
        <v>378</v>
      </c>
      <c r="B9195">
        <v>98858</v>
      </c>
      <c r="C9195" t="str">
        <f t="shared" si="144"/>
        <v>98858</v>
      </c>
      <c r="D9195" t="s">
        <v>364</v>
      </c>
      <c r="E9195" t="s">
        <v>400</v>
      </c>
      <c r="F9195" t="s">
        <v>3621</v>
      </c>
      <c r="G9195" s="144">
        <v>121.5277773402</v>
      </c>
      <c r="H9195" t="str">
        <f>IF(VLOOKUP(A9195,$J$4:$K$19,2)="Y",IF(G9195&lt;='State Zip Codes'!$P$4,'State Zip Codes'!$P$3,IF(G9195&lt;='State Zip Codes'!$Q$4,'State Zip Codes'!$Q$3,IF(G9195&lt;='State Zip Codes'!$R$4,'State Zip Codes'!$R$3,IF(G9195&lt;='State Zip Codes'!$S$4,'State Zip Codes'!$S$3,IF(G9195&lt;='State Zip Codes'!$T$4,'State Zip Codes'!$T$3,"OUT OF TERRITORY"))))),$U$3)</f>
        <v>Zone 2</v>
      </c>
    </row>
    <row r="9196" spans="1:8" x14ac:dyDescent="0.25">
      <c r="A9196" t="s">
        <v>378</v>
      </c>
      <c r="B9196">
        <v>98936</v>
      </c>
      <c r="C9196" t="str">
        <f t="shared" si="144"/>
        <v>98936</v>
      </c>
      <c r="D9196" t="s">
        <v>364</v>
      </c>
      <c r="E9196" t="s">
        <v>5308</v>
      </c>
      <c r="F9196" t="s">
        <v>5387</v>
      </c>
      <c r="G9196" s="144">
        <v>122.49711639659998</v>
      </c>
      <c r="H9196" t="str">
        <f>IF(VLOOKUP(A9196,$J$4:$K$19,2)="Y",IF(G9196&lt;='State Zip Codes'!$P$4,'State Zip Codes'!$P$3,IF(G9196&lt;='State Zip Codes'!$Q$4,'State Zip Codes'!$Q$3,IF(G9196&lt;='State Zip Codes'!$R$4,'State Zip Codes'!$R$3,IF(G9196&lt;='State Zip Codes'!$S$4,'State Zip Codes'!$S$3,IF(G9196&lt;='State Zip Codes'!$T$4,'State Zip Codes'!$T$3,"OUT OF TERRITORY"))))),$U$3)</f>
        <v>Zone 2</v>
      </c>
    </row>
    <row r="9197" spans="1:8" x14ac:dyDescent="0.25">
      <c r="A9197" t="s">
        <v>378</v>
      </c>
      <c r="B9197">
        <v>98813</v>
      </c>
      <c r="C9197" t="str">
        <f t="shared" si="144"/>
        <v>98813</v>
      </c>
      <c r="D9197" t="s">
        <v>364</v>
      </c>
      <c r="E9197" t="s">
        <v>400</v>
      </c>
      <c r="F9197" t="s">
        <v>2221</v>
      </c>
      <c r="G9197" s="144">
        <v>122.64624548219999</v>
      </c>
      <c r="H9197" t="str">
        <f>IF(VLOOKUP(A9197,$J$4:$K$19,2)="Y",IF(G9197&lt;='State Zip Codes'!$P$4,'State Zip Codes'!$P$3,IF(G9197&lt;='State Zip Codes'!$Q$4,'State Zip Codes'!$Q$3,IF(G9197&lt;='State Zip Codes'!$R$4,'State Zip Codes'!$R$3,IF(G9197&lt;='State Zip Codes'!$S$4,'State Zip Codes'!$S$3,IF(G9197&lt;='State Zip Codes'!$T$4,'State Zip Codes'!$T$3,"OUT OF TERRITORY"))))),$U$3)</f>
        <v>Zone 2</v>
      </c>
    </row>
    <row r="9198" spans="1:8" x14ac:dyDescent="0.25">
      <c r="A9198" t="s">
        <v>378</v>
      </c>
      <c r="B9198">
        <v>98619</v>
      </c>
      <c r="C9198" t="str">
        <f t="shared" si="144"/>
        <v>98619</v>
      </c>
      <c r="D9198" t="s">
        <v>364</v>
      </c>
      <c r="E9198" t="s">
        <v>5213</v>
      </c>
      <c r="F9198" t="s">
        <v>1511</v>
      </c>
      <c r="G9198" s="144">
        <v>122.65867290599999</v>
      </c>
      <c r="H9198" t="str">
        <f>IF(VLOOKUP(A9198,$J$4:$K$19,2)="Y",IF(G9198&lt;='State Zip Codes'!$P$4,'State Zip Codes'!$P$3,IF(G9198&lt;='State Zip Codes'!$Q$4,'State Zip Codes'!$Q$3,IF(G9198&lt;='State Zip Codes'!$R$4,'State Zip Codes'!$R$3,IF(G9198&lt;='State Zip Codes'!$S$4,'State Zip Codes'!$S$3,IF(G9198&lt;='State Zip Codes'!$T$4,'State Zip Codes'!$T$3,"OUT OF TERRITORY"))))),$U$3)</f>
        <v>Zone 2</v>
      </c>
    </row>
    <row r="9199" spans="1:8" x14ac:dyDescent="0.25">
      <c r="A9199" t="s">
        <v>378</v>
      </c>
      <c r="B9199">
        <v>99321</v>
      </c>
      <c r="C9199" t="str">
        <f t="shared" si="144"/>
        <v>99321</v>
      </c>
      <c r="D9199" t="s">
        <v>364</v>
      </c>
      <c r="E9199" t="s">
        <v>871</v>
      </c>
      <c r="F9199" t="s">
        <v>3285</v>
      </c>
      <c r="G9199" s="144">
        <v>123.79578218369998</v>
      </c>
      <c r="H9199" t="str">
        <f>IF(VLOOKUP(A9199,$J$4:$K$19,2)="Y",IF(G9199&lt;='State Zip Codes'!$P$4,'State Zip Codes'!$P$3,IF(G9199&lt;='State Zip Codes'!$Q$4,'State Zip Codes'!$Q$3,IF(G9199&lt;='State Zip Codes'!$R$4,'State Zip Codes'!$R$3,IF(G9199&lt;='State Zip Codes'!$S$4,'State Zip Codes'!$S$3,IF(G9199&lt;='State Zip Codes'!$T$4,'State Zip Codes'!$T$3,"OUT OF TERRITORY"))))),$U$3)</f>
        <v>Zone 2</v>
      </c>
    </row>
    <row r="9200" spans="1:8" x14ac:dyDescent="0.25">
      <c r="A9200" t="s">
        <v>378</v>
      </c>
      <c r="B9200">
        <v>98833</v>
      </c>
      <c r="C9200" t="str">
        <f t="shared" si="144"/>
        <v>98833</v>
      </c>
      <c r="D9200" t="s">
        <v>364</v>
      </c>
      <c r="E9200" t="s">
        <v>5534</v>
      </c>
      <c r="F9200" t="s">
        <v>5597</v>
      </c>
      <c r="G9200" s="144">
        <v>123.87034672649999</v>
      </c>
      <c r="H9200" t="str">
        <f>IF(VLOOKUP(A9200,$J$4:$K$19,2)="Y",IF(G9200&lt;='State Zip Codes'!$P$4,'State Zip Codes'!$P$3,IF(G9200&lt;='State Zip Codes'!$Q$4,'State Zip Codes'!$Q$3,IF(G9200&lt;='State Zip Codes'!$R$4,'State Zip Codes'!$R$3,IF(G9200&lt;='State Zip Codes'!$S$4,'State Zip Codes'!$S$3,IF(G9200&lt;='State Zip Codes'!$T$4,'State Zip Codes'!$T$3,"OUT OF TERRITORY"))))),$U$3)</f>
        <v>Zone 2</v>
      </c>
    </row>
    <row r="9201" spans="1:8" x14ac:dyDescent="0.25">
      <c r="A9201" t="s">
        <v>378</v>
      </c>
      <c r="B9201">
        <v>98812</v>
      </c>
      <c r="C9201" t="str">
        <f t="shared" si="144"/>
        <v>98812</v>
      </c>
      <c r="D9201" t="s">
        <v>364</v>
      </c>
      <c r="E9201" t="s">
        <v>5534</v>
      </c>
      <c r="F9201" t="s">
        <v>3890</v>
      </c>
      <c r="G9201" s="144">
        <v>123.97597982879999</v>
      </c>
      <c r="H9201" t="str">
        <f>IF(VLOOKUP(A9201,$J$4:$K$19,2)="Y",IF(G9201&lt;='State Zip Codes'!$P$4,'State Zip Codes'!$P$3,IF(G9201&lt;='State Zip Codes'!$Q$4,'State Zip Codes'!$Q$3,IF(G9201&lt;='State Zip Codes'!$R$4,'State Zip Codes'!$R$3,IF(G9201&lt;='State Zip Codes'!$S$4,'State Zip Codes'!$S$3,IF(G9201&lt;='State Zip Codes'!$T$4,'State Zip Codes'!$T$3,"OUT OF TERRITORY"))))),$U$3)</f>
        <v>Zone 2</v>
      </c>
    </row>
    <row r="9202" spans="1:8" x14ac:dyDescent="0.25">
      <c r="A9202" t="s">
        <v>378</v>
      </c>
      <c r="B9202">
        <v>98675</v>
      </c>
      <c r="C9202" t="str">
        <f t="shared" si="144"/>
        <v>98675</v>
      </c>
      <c r="D9202" t="s">
        <v>364</v>
      </c>
      <c r="E9202" t="s">
        <v>589</v>
      </c>
      <c r="F9202" t="s">
        <v>5158</v>
      </c>
      <c r="G9202" s="144">
        <v>124.49171791649999</v>
      </c>
      <c r="H9202" t="str">
        <f>IF(VLOOKUP(A9202,$J$4:$K$19,2)="Y",IF(G9202&lt;='State Zip Codes'!$P$4,'State Zip Codes'!$P$3,IF(G9202&lt;='State Zip Codes'!$Q$4,'State Zip Codes'!$Q$3,IF(G9202&lt;='State Zip Codes'!$R$4,'State Zip Codes'!$R$3,IF(G9202&lt;='State Zip Codes'!$S$4,'State Zip Codes'!$S$3,IF(G9202&lt;='State Zip Codes'!$T$4,'State Zip Codes'!$T$3,"OUT OF TERRITORY"))))),$U$3)</f>
        <v>Zone 2</v>
      </c>
    </row>
    <row r="9203" spans="1:8" x14ac:dyDescent="0.25">
      <c r="A9203" t="s">
        <v>378</v>
      </c>
      <c r="B9203">
        <v>98604</v>
      </c>
      <c r="C9203" t="str">
        <f t="shared" si="144"/>
        <v>98604</v>
      </c>
      <c r="D9203" t="s">
        <v>364</v>
      </c>
      <c r="E9203" t="s">
        <v>589</v>
      </c>
      <c r="F9203" t="s">
        <v>2653</v>
      </c>
      <c r="G9203" s="144">
        <v>124.771334952</v>
      </c>
      <c r="H9203" t="str">
        <f>IF(VLOOKUP(A9203,$J$4:$K$19,2)="Y",IF(G9203&lt;='State Zip Codes'!$P$4,'State Zip Codes'!$P$3,IF(G9203&lt;='State Zip Codes'!$Q$4,'State Zip Codes'!$Q$3,IF(G9203&lt;='State Zip Codes'!$R$4,'State Zip Codes'!$R$3,IF(G9203&lt;='State Zip Codes'!$S$4,'State Zip Codes'!$S$3,IF(G9203&lt;='State Zip Codes'!$T$4,'State Zip Codes'!$T$3,"OUT OF TERRITORY"))))),$U$3)</f>
        <v>Zone 2</v>
      </c>
    </row>
    <row r="9204" spans="1:8" x14ac:dyDescent="0.25">
      <c r="A9204" t="s">
        <v>378</v>
      </c>
      <c r="B9204">
        <v>98642</v>
      </c>
      <c r="C9204" t="str">
        <f t="shared" si="144"/>
        <v>98642</v>
      </c>
      <c r="D9204" t="s">
        <v>364</v>
      </c>
      <c r="E9204" t="s">
        <v>589</v>
      </c>
      <c r="F9204" t="s">
        <v>5150</v>
      </c>
      <c r="G9204" s="144">
        <v>125.64746832989999</v>
      </c>
      <c r="H9204" t="str">
        <f>IF(VLOOKUP(A9204,$J$4:$K$19,2)="Y",IF(G9204&lt;='State Zip Codes'!$P$4,'State Zip Codes'!$P$3,IF(G9204&lt;='State Zip Codes'!$Q$4,'State Zip Codes'!$Q$3,IF(G9204&lt;='State Zip Codes'!$R$4,'State Zip Codes'!$R$3,IF(G9204&lt;='State Zip Codes'!$S$4,'State Zip Codes'!$S$3,IF(G9204&lt;='State Zip Codes'!$T$4,'State Zip Codes'!$T$3,"OUT OF TERRITORY"))))),$U$3)</f>
        <v>Zone 2</v>
      </c>
    </row>
    <row r="9205" spans="1:8" x14ac:dyDescent="0.25">
      <c r="A9205" t="s">
        <v>378</v>
      </c>
      <c r="B9205">
        <v>98610</v>
      </c>
      <c r="C9205" t="str">
        <f t="shared" si="144"/>
        <v>98610</v>
      </c>
      <c r="D9205" t="s">
        <v>364</v>
      </c>
      <c r="E9205" t="s">
        <v>5192</v>
      </c>
      <c r="F9205" t="s">
        <v>5193</v>
      </c>
      <c r="G9205" s="144">
        <v>127.18846888109999</v>
      </c>
      <c r="H9205" t="str">
        <f>IF(VLOOKUP(A9205,$J$4:$K$19,2)="Y",IF(G9205&lt;='State Zip Codes'!$P$4,'State Zip Codes'!$P$3,IF(G9205&lt;='State Zip Codes'!$Q$4,'State Zip Codes'!$Q$3,IF(G9205&lt;='State Zip Codes'!$R$4,'State Zip Codes'!$R$3,IF(G9205&lt;='State Zip Codes'!$S$4,'State Zip Codes'!$S$3,IF(G9205&lt;='State Zip Codes'!$T$4,'State Zip Codes'!$T$3,"OUT OF TERRITORY"))))),$U$3)</f>
        <v>Zone 2</v>
      </c>
    </row>
    <row r="9206" spans="1:8" x14ac:dyDescent="0.25">
      <c r="A9206" t="s">
        <v>378</v>
      </c>
      <c r="B9206">
        <v>98953</v>
      </c>
      <c r="C9206" t="str">
        <f t="shared" si="144"/>
        <v>98953</v>
      </c>
      <c r="D9206" t="s">
        <v>364</v>
      </c>
      <c r="E9206" t="s">
        <v>5308</v>
      </c>
      <c r="F9206" t="s">
        <v>5368</v>
      </c>
      <c r="G9206" s="144">
        <v>127.60478757840001</v>
      </c>
      <c r="H9206" t="str">
        <f>IF(VLOOKUP(A9206,$J$4:$K$19,2)="Y",IF(G9206&lt;='State Zip Codes'!$P$4,'State Zip Codes'!$P$3,IF(G9206&lt;='State Zip Codes'!$Q$4,'State Zip Codes'!$Q$3,IF(G9206&lt;='State Zip Codes'!$R$4,'State Zip Codes'!$R$3,IF(G9206&lt;='State Zip Codes'!$S$4,'State Zip Codes'!$S$3,IF(G9206&lt;='State Zip Codes'!$T$4,'State Zip Codes'!$T$3,"OUT OF TERRITORY"))))),$U$3)</f>
        <v>Zone 2</v>
      </c>
    </row>
    <row r="9207" spans="1:8" x14ac:dyDescent="0.25">
      <c r="A9207" t="s">
        <v>378</v>
      </c>
      <c r="B9207">
        <v>98606</v>
      </c>
      <c r="C9207" t="str">
        <f t="shared" si="144"/>
        <v>98606</v>
      </c>
      <c r="D9207" t="s">
        <v>364</v>
      </c>
      <c r="E9207" t="s">
        <v>589</v>
      </c>
      <c r="F9207" t="s">
        <v>5149</v>
      </c>
      <c r="G9207" s="144">
        <v>129.45647372459999</v>
      </c>
      <c r="H9207" t="str">
        <f>IF(VLOOKUP(A9207,$J$4:$K$19,2)="Y",IF(G9207&lt;='State Zip Codes'!$P$4,'State Zip Codes'!$P$3,IF(G9207&lt;='State Zip Codes'!$Q$4,'State Zip Codes'!$Q$3,IF(G9207&lt;='State Zip Codes'!$R$4,'State Zip Codes'!$R$3,IF(G9207&lt;='State Zip Codes'!$S$4,'State Zip Codes'!$S$3,IF(G9207&lt;='State Zip Codes'!$T$4,'State Zip Codes'!$T$3,"OUT OF TERRITORY"))))),$U$3)</f>
        <v>Zone 2</v>
      </c>
    </row>
    <row r="9208" spans="1:8" x14ac:dyDescent="0.25">
      <c r="A9208" t="s">
        <v>378</v>
      </c>
      <c r="B9208">
        <v>98948</v>
      </c>
      <c r="C9208" t="str">
        <f t="shared" si="144"/>
        <v>98948</v>
      </c>
      <c r="D9208" t="s">
        <v>364</v>
      </c>
      <c r="E9208" t="s">
        <v>5308</v>
      </c>
      <c r="F9208" t="s">
        <v>5343</v>
      </c>
      <c r="G9208" s="144">
        <v>129.5869616745</v>
      </c>
      <c r="H9208" t="str">
        <f>IF(VLOOKUP(A9208,$J$4:$K$19,2)="Y",IF(G9208&lt;='State Zip Codes'!$P$4,'State Zip Codes'!$P$3,IF(G9208&lt;='State Zip Codes'!$Q$4,'State Zip Codes'!$Q$3,IF(G9208&lt;='State Zip Codes'!$R$4,'State Zip Codes'!$R$3,IF(G9208&lt;='State Zip Codes'!$S$4,'State Zip Codes'!$S$3,IF(G9208&lt;='State Zip Codes'!$T$4,'State Zip Codes'!$T$3,"OUT OF TERRITORY"))))),$U$3)</f>
        <v>Zone 2</v>
      </c>
    </row>
    <row r="9209" spans="1:8" x14ac:dyDescent="0.25">
      <c r="A9209" t="s">
        <v>378</v>
      </c>
      <c r="B9209">
        <v>98823</v>
      </c>
      <c r="C9209" t="str">
        <f t="shared" si="144"/>
        <v>98823</v>
      </c>
      <c r="D9209" t="s">
        <v>364</v>
      </c>
      <c r="E9209" t="s">
        <v>871</v>
      </c>
      <c r="F9209" t="s">
        <v>5484</v>
      </c>
      <c r="G9209" s="144">
        <v>129.64288508159999</v>
      </c>
      <c r="H9209" t="str">
        <f>IF(VLOOKUP(A9209,$J$4:$K$19,2)="Y",IF(G9209&lt;='State Zip Codes'!$P$4,'State Zip Codes'!$P$3,IF(G9209&lt;='State Zip Codes'!$Q$4,'State Zip Codes'!$Q$3,IF(G9209&lt;='State Zip Codes'!$R$4,'State Zip Codes'!$R$3,IF(G9209&lt;='State Zip Codes'!$S$4,'State Zip Codes'!$S$3,IF(G9209&lt;='State Zip Codes'!$T$4,'State Zip Codes'!$T$3,"OUT OF TERRITORY"))))),$U$3)</f>
        <v>Zone 2</v>
      </c>
    </row>
    <row r="9210" spans="1:8" x14ac:dyDescent="0.25">
      <c r="A9210" t="s">
        <v>378</v>
      </c>
      <c r="B9210">
        <v>98672</v>
      </c>
      <c r="C9210" t="str">
        <f t="shared" si="144"/>
        <v>98672</v>
      </c>
      <c r="D9210" t="s">
        <v>364</v>
      </c>
      <c r="E9210" t="s">
        <v>5213</v>
      </c>
      <c r="F9210" t="s">
        <v>5225</v>
      </c>
      <c r="G9210" s="144">
        <v>129.75473189579998</v>
      </c>
      <c r="H9210" t="str">
        <f>IF(VLOOKUP(A9210,$J$4:$K$19,2)="Y",IF(G9210&lt;='State Zip Codes'!$P$4,'State Zip Codes'!$P$3,IF(G9210&lt;='State Zip Codes'!$Q$4,'State Zip Codes'!$Q$3,IF(G9210&lt;='State Zip Codes'!$R$4,'State Zip Codes'!$R$3,IF(G9210&lt;='State Zip Codes'!$S$4,'State Zip Codes'!$S$3,IF(G9210&lt;='State Zip Codes'!$T$4,'State Zip Codes'!$T$3,"OUT OF TERRITORY"))))),$U$3)</f>
        <v>Zone 2</v>
      </c>
    </row>
    <row r="9211" spans="1:8" x14ac:dyDescent="0.25">
      <c r="A9211" t="s">
        <v>378</v>
      </c>
      <c r="B9211">
        <v>98602</v>
      </c>
      <c r="C9211" t="str">
        <f t="shared" si="144"/>
        <v>98602</v>
      </c>
      <c r="D9211" t="s">
        <v>364</v>
      </c>
      <c r="E9211" t="s">
        <v>5213</v>
      </c>
      <c r="F9211" t="s">
        <v>3869</v>
      </c>
      <c r="G9211" s="144">
        <v>129.81686901479998</v>
      </c>
      <c r="H9211" t="str">
        <f>IF(VLOOKUP(A9211,$J$4:$K$19,2)="Y",IF(G9211&lt;='State Zip Codes'!$P$4,'State Zip Codes'!$P$3,IF(G9211&lt;='State Zip Codes'!$Q$4,'State Zip Codes'!$Q$3,IF(G9211&lt;='State Zip Codes'!$R$4,'State Zip Codes'!$R$3,IF(G9211&lt;='State Zip Codes'!$S$4,'State Zip Codes'!$S$3,IF(G9211&lt;='State Zip Codes'!$T$4,'State Zip Codes'!$T$3,"OUT OF TERRITORY"))))),$U$3)</f>
        <v>Zone 2</v>
      </c>
    </row>
    <row r="9212" spans="1:8" x14ac:dyDescent="0.25">
      <c r="A9212" t="s">
        <v>378</v>
      </c>
      <c r="B9212">
        <v>98686</v>
      </c>
      <c r="C9212" t="str">
        <f t="shared" si="144"/>
        <v>98686</v>
      </c>
      <c r="D9212" t="s">
        <v>364</v>
      </c>
      <c r="E9212" t="s">
        <v>589</v>
      </c>
      <c r="F9212" t="s">
        <v>5139</v>
      </c>
      <c r="G9212" s="144">
        <v>130.3139659668</v>
      </c>
      <c r="H9212" t="str">
        <f>IF(VLOOKUP(A9212,$J$4:$K$19,2)="Y",IF(G9212&lt;='State Zip Codes'!$P$4,'State Zip Codes'!$P$3,IF(G9212&lt;='State Zip Codes'!$Q$4,'State Zip Codes'!$Q$3,IF(G9212&lt;='State Zip Codes'!$R$4,'State Zip Codes'!$R$3,IF(G9212&lt;='State Zip Codes'!$S$4,'State Zip Codes'!$S$3,IF(G9212&lt;='State Zip Codes'!$T$4,'State Zip Codes'!$T$3,"OUT OF TERRITORY"))))),$U$3)</f>
        <v>Zone 2</v>
      </c>
    </row>
    <row r="9213" spans="1:8" x14ac:dyDescent="0.25">
      <c r="A9213" t="s">
        <v>378</v>
      </c>
      <c r="B9213">
        <v>98605</v>
      </c>
      <c r="C9213" t="str">
        <f t="shared" si="144"/>
        <v>98605</v>
      </c>
      <c r="D9213" t="s">
        <v>364</v>
      </c>
      <c r="E9213" t="s">
        <v>5213</v>
      </c>
      <c r="F9213" t="s">
        <v>5214</v>
      </c>
      <c r="G9213" s="144">
        <v>131.2708775994</v>
      </c>
      <c r="H9213" t="str">
        <f>IF(VLOOKUP(A9213,$J$4:$K$19,2)="Y",IF(G9213&lt;='State Zip Codes'!$P$4,'State Zip Codes'!$P$3,IF(G9213&lt;='State Zip Codes'!$Q$4,'State Zip Codes'!$Q$3,IF(G9213&lt;='State Zip Codes'!$R$4,'State Zip Codes'!$R$3,IF(G9213&lt;='State Zip Codes'!$S$4,'State Zip Codes'!$S$3,IF(G9213&lt;='State Zip Codes'!$T$4,'State Zip Codes'!$T$3,"OUT OF TERRITORY"))))),$U$3)</f>
        <v>Zone 2</v>
      </c>
    </row>
    <row r="9214" spans="1:8" x14ac:dyDescent="0.25">
      <c r="A9214" t="s">
        <v>378</v>
      </c>
      <c r="B9214">
        <v>98685</v>
      </c>
      <c r="C9214" t="str">
        <f t="shared" si="144"/>
        <v>98685</v>
      </c>
      <c r="D9214" t="s">
        <v>364</v>
      </c>
      <c r="E9214" t="s">
        <v>589</v>
      </c>
      <c r="F9214" t="s">
        <v>5139</v>
      </c>
      <c r="G9214" s="144">
        <v>131.48835751589999</v>
      </c>
      <c r="H9214" t="str">
        <f>IF(VLOOKUP(A9214,$J$4:$K$19,2)="Y",IF(G9214&lt;='State Zip Codes'!$P$4,'State Zip Codes'!$P$3,IF(G9214&lt;='State Zip Codes'!$Q$4,'State Zip Codes'!$Q$3,IF(G9214&lt;='State Zip Codes'!$R$4,'State Zip Codes'!$R$3,IF(G9214&lt;='State Zip Codes'!$S$4,'State Zip Codes'!$S$3,IF(G9214&lt;='State Zip Codes'!$T$4,'State Zip Codes'!$T$3,"OUT OF TERRITORY"))))),$U$3)</f>
        <v>Zone 2</v>
      </c>
    </row>
    <row r="9215" spans="1:8" x14ac:dyDescent="0.25">
      <c r="A9215" t="s">
        <v>378</v>
      </c>
      <c r="B9215">
        <v>98662</v>
      </c>
      <c r="C9215" t="str">
        <f t="shared" si="144"/>
        <v>98662</v>
      </c>
      <c r="D9215" t="s">
        <v>364</v>
      </c>
      <c r="E9215" t="s">
        <v>589</v>
      </c>
      <c r="F9215" t="s">
        <v>5139</v>
      </c>
      <c r="G9215" s="144">
        <v>132.48876513179999</v>
      </c>
      <c r="H9215" t="str">
        <f>IF(VLOOKUP(A9215,$J$4:$K$19,2)="Y",IF(G9215&lt;='State Zip Codes'!$P$4,'State Zip Codes'!$P$3,IF(G9215&lt;='State Zip Codes'!$Q$4,'State Zip Codes'!$Q$3,IF(G9215&lt;='State Zip Codes'!$R$4,'State Zip Codes'!$R$3,IF(G9215&lt;='State Zip Codes'!$S$4,'State Zip Codes'!$S$3,IF(G9215&lt;='State Zip Codes'!$T$4,'State Zip Codes'!$T$3,"OUT OF TERRITORY"))))),$U$3)</f>
        <v>Zone 2</v>
      </c>
    </row>
    <row r="9216" spans="1:8" x14ac:dyDescent="0.25">
      <c r="A9216" t="s">
        <v>378</v>
      </c>
      <c r="B9216">
        <v>99357</v>
      </c>
      <c r="C9216" t="str">
        <f t="shared" si="144"/>
        <v>99357</v>
      </c>
      <c r="D9216" t="s">
        <v>364</v>
      </c>
      <c r="E9216" t="s">
        <v>871</v>
      </c>
      <c r="F9216" t="s">
        <v>5447</v>
      </c>
      <c r="G9216" s="144">
        <v>132.8864426934</v>
      </c>
      <c r="H9216" t="str">
        <f>IF(VLOOKUP(A9216,$J$4:$K$19,2)="Y",IF(G9216&lt;='State Zip Codes'!$P$4,'State Zip Codes'!$P$3,IF(G9216&lt;='State Zip Codes'!$Q$4,'State Zip Codes'!$Q$3,IF(G9216&lt;='State Zip Codes'!$R$4,'State Zip Codes'!$R$3,IF(G9216&lt;='State Zip Codes'!$S$4,'State Zip Codes'!$S$3,IF(G9216&lt;='State Zip Codes'!$T$4,'State Zip Codes'!$T$3,"OUT OF TERRITORY"))))),$U$3)</f>
        <v>Zone 2</v>
      </c>
    </row>
    <row r="9217" spans="1:8" x14ac:dyDescent="0.25">
      <c r="A9217" t="s">
        <v>378</v>
      </c>
      <c r="B9217">
        <v>98660</v>
      </c>
      <c r="C9217" t="str">
        <f t="shared" si="144"/>
        <v>98660</v>
      </c>
      <c r="D9217" t="s">
        <v>364</v>
      </c>
      <c r="E9217" t="s">
        <v>589</v>
      </c>
      <c r="F9217" t="s">
        <v>5139</v>
      </c>
      <c r="G9217" s="144">
        <v>132.91129754099998</v>
      </c>
      <c r="H9217" t="str">
        <f>IF(VLOOKUP(A9217,$J$4:$K$19,2)="Y",IF(G9217&lt;='State Zip Codes'!$P$4,'State Zip Codes'!$P$3,IF(G9217&lt;='State Zip Codes'!$Q$4,'State Zip Codes'!$Q$3,IF(G9217&lt;='State Zip Codes'!$R$4,'State Zip Codes'!$R$3,IF(G9217&lt;='State Zip Codes'!$S$4,'State Zip Codes'!$S$3,IF(G9217&lt;='State Zip Codes'!$T$4,'State Zip Codes'!$T$3,"OUT OF TERRITORY"))))),$U$3)</f>
        <v>Zone 2</v>
      </c>
    </row>
    <row r="9218" spans="1:8" x14ac:dyDescent="0.25">
      <c r="A9218" t="s">
        <v>378</v>
      </c>
      <c r="B9218">
        <v>98670</v>
      </c>
      <c r="C9218" t="str">
        <f t="shared" si="144"/>
        <v>98670</v>
      </c>
      <c r="D9218" t="s">
        <v>364</v>
      </c>
      <c r="E9218" t="s">
        <v>5213</v>
      </c>
      <c r="F9218" t="s">
        <v>5257</v>
      </c>
      <c r="G9218" s="144">
        <v>132.91129754099998</v>
      </c>
      <c r="H9218" t="str">
        <f>IF(VLOOKUP(A9218,$J$4:$K$19,2)="Y",IF(G9218&lt;='State Zip Codes'!$P$4,'State Zip Codes'!$P$3,IF(G9218&lt;='State Zip Codes'!$Q$4,'State Zip Codes'!$Q$3,IF(G9218&lt;='State Zip Codes'!$R$4,'State Zip Codes'!$R$3,IF(G9218&lt;='State Zip Codes'!$S$4,'State Zip Codes'!$S$3,IF(G9218&lt;='State Zip Codes'!$T$4,'State Zip Codes'!$T$3,"OUT OF TERRITORY"))))),$U$3)</f>
        <v>Zone 2</v>
      </c>
    </row>
    <row r="9219" spans="1:8" x14ac:dyDescent="0.25">
      <c r="A9219" t="s">
        <v>378</v>
      </c>
      <c r="B9219">
        <v>98682</v>
      </c>
      <c r="C9219" t="str">
        <f t="shared" si="144"/>
        <v>98682</v>
      </c>
      <c r="D9219" t="s">
        <v>364</v>
      </c>
      <c r="E9219" t="s">
        <v>589</v>
      </c>
      <c r="F9219" t="s">
        <v>5139</v>
      </c>
      <c r="G9219" s="144">
        <v>133.284120255</v>
      </c>
      <c r="H9219" t="str">
        <f>IF(VLOOKUP(A9219,$J$4:$K$19,2)="Y",IF(G9219&lt;='State Zip Codes'!$P$4,'State Zip Codes'!$P$3,IF(G9219&lt;='State Zip Codes'!$Q$4,'State Zip Codes'!$Q$3,IF(G9219&lt;='State Zip Codes'!$R$4,'State Zip Codes'!$R$3,IF(G9219&lt;='State Zip Codes'!$S$4,'State Zip Codes'!$S$3,IF(G9219&lt;='State Zip Codes'!$T$4,'State Zip Codes'!$T$3,"OUT OF TERRITORY"))))),$U$3)</f>
        <v>Zone 2</v>
      </c>
    </row>
    <row r="9220" spans="1:8" x14ac:dyDescent="0.25">
      <c r="A9220" t="s">
        <v>378</v>
      </c>
      <c r="B9220">
        <v>98671</v>
      </c>
      <c r="C9220" t="str">
        <f t="shared" si="144"/>
        <v>98671</v>
      </c>
      <c r="D9220" t="s">
        <v>364</v>
      </c>
      <c r="E9220" t="s">
        <v>589</v>
      </c>
      <c r="F9220" t="s">
        <v>5160</v>
      </c>
      <c r="G9220" s="144">
        <v>133.29033396689999</v>
      </c>
      <c r="H9220" t="str">
        <f>IF(VLOOKUP(A9220,$J$4:$K$19,2)="Y",IF(G9220&lt;='State Zip Codes'!$P$4,'State Zip Codes'!$P$3,IF(G9220&lt;='State Zip Codes'!$Q$4,'State Zip Codes'!$Q$3,IF(G9220&lt;='State Zip Codes'!$R$4,'State Zip Codes'!$R$3,IF(G9220&lt;='State Zip Codes'!$S$4,'State Zip Codes'!$S$3,IF(G9220&lt;='State Zip Codes'!$T$4,'State Zip Codes'!$T$3,"OUT OF TERRITORY"))))),$U$3)</f>
        <v>Zone 2</v>
      </c>
    </row>
    <row r="9221" spans="1:8" x14ac:dyDescent="0.25">
      <c r="A9221" t="s">
        <v>378</v>
      </c>
      <c r="B9221">
        <v>98830</v>
      </c>
      <c r="C9221" t="str">
        <f t="shared" si="144"/>
        <v>98830</v>
      </c>
      <c r="D9221" t="s">
        <v>364</v>
      </c>
      <c r="E9221" t="s">
        <v>400</v>
      </c>
      <c r="F9221" t="s">
        <v>1865</v>
      </c>
      <c r="G9221" s="144">
        <v>133.4581041882</v>
      </c>
      <c r="H9221" t="str">
        <f>IF(VLOOKUP(A9221,$J$4:$K$19,2)="Y",IF(G9221&lt;='State Zip Codes'!$P$4,'State Zip Codes'!$P$3,IF(G9221&lt;='State Zip Codes'!$Q$4,'State Zip Codes'!$Q$3,IF(G9221&lt;='State Zip Codes'!$R$4,'State Zip Codes'!$R$3,IF(G9221&lt;='State Zip Codes'!$S$4,'State Zip Codes'!$S$3,IF(G9221&lt;='State Zip Codes'!$T$4,'State Zip Codes'!$T$3,"OUT OF TERRITORY"))))),$U$3)</f>
        <v>Zone 2</v>
      </c>
    </row>
    <row r="9222" spans="1:8" x14ac:dyDescent="0.25">
      <c r="A9222" t="s">
        <v>378</v>
      </c>
      <c r="B9222">
        <v>98651</v>
      </c>
      <c r="C9222" t="str">
        <f t="shared" si="144"/>
        <v>98651</v>
      </c>
      <c r="D9222" t="s">
        <v>364</v>
      </c>
      <c r="E9222" t="s">
        <v>5192</v>
      </c>
      <c r="F9222" t="s">
        <v>2745</v>
      </c>
      <c r="G9222" s="144">
        <v>133.70043895229998</v>
      </c>
      <c r="H9222" t="str">
        <f>IF(VLOOKUP(A9222,$J$4:$K$19,2)="Y",IF(G9222&lt;='State Zip Codes'!$P$4,'State Zip Codes'!$P$3,IF(G9222&lt;='State Zip Codes'!$Q$4,'State Zip Codes'!$Q$3,IF(G9222&lt;='State Zip Codes'!$R$4,'State Zip Codes'!$R$3,IF(G9222&lt;='State Zip Codes'!$S$4,'State Zip Codes'!$S$3,IF(G9222&lt;='State Zip Codes'!$T$4,'State Zip Codes'!$T$3,"OUT OF TERRITORY"))))),$U$3)</f>
        <v>Zone 2</v>
      </c>
    </row>
    <row r="9223" spans="1:8" x14ac:dyDescent="0.25">
      <c r="A9223" t="s">
        <v>378</v>
      </c>
      <c r="B9223">
        <v>98665</v>
      </c>
      <c r="C9223" t="str">
        <f t="shared" si="144"/>
        <v>98665</v>
      </c>
      <c r="D9223" t="s">
        <v>364</v>
      </c>
      <c r="E9223" t="s">
        <v>589</v>
      </c>
      <c r="F9223" t="s">
        <v>5139</v>
      </c>
      <c r="G9223" s="144">
        <v>133.78743091889999</v>
      </c>
      <c r="H9223" t="str">
        <f>IF(VLOOKUP(A9223,$J$4:$K$19,2)="Y",IF(G9223&lt;='State Zip Codes'!$P$4,'State Zip Codes'!$P$3,IF(G9223&lt;='State Zip Codes'!$Q$4,'State Zip Codes'!$Q$3,IF(G9223&lt;='State Zip Codes'!$R$4,'State Zip Codes'!$R$3,IF(G9223&lt;='State Zip Codes'!$S$4,'State Zip Codes'!$S$3,IF(G9223&lt;='State Zip Codes'!$T$4,'State Zip Codes'!$T$3,"OUT OF TERRITORY"))))),$U$3)</f>
        <v>Zone 2</v>
      </c>
    </row>
    <row r="9224" spans="1:8" x14ac:dyDescent="0.25">
      <c r="A9224" t="s">
        <v>378</v>
      </c>
      <c r="B9224">
        <v>98932</v>
      </c>
      <c r="C9224" t="str">
        <f t="shared" si="144"/>
        <v>98932</v>
      </c>
      <c r="D9224" t="s">
        <v>364</v>
      </c>
      <c r="E9224" t="s">
        <v>5308</v>
      </c>
      <c r="F9224" t="s">
        <v>2941</v>
      </c>
      <c r="G9224" s="144">
        <v>134.34045127799999</v>
      </c>
      <c r="H9224" t="str">
        <f>IF(VLOOKUP(A9224,$J$4:$K$19,2)="Y",IF(G9224&lt;='State Zip Codes'!$P$4,'State Zip Codes'!$P$3,IF(G9224&lt;='State Zip Codes'!$Q$4,'State Zip Codes'!$Q$3,IF(G9224&lt;='State Zip Codes'!$R$4,'State Zip Codes'!$R$3,IF(G9224&lt;='State Zip Codes'!$S$4,'State Zip Codes'!$S$3,IF(G9224&lt;='State Zip Codes'!$T$4,'State Zip Codes'!$T$3,"OUT OF TERRITORY"))))),$U$3)</f>
        <v>Zone 2</v>
      </c>
    </row>
    <row r="9225" spans="1:8" x14ac:dyDescent="0.25">
      <c r="A9225" t="s">
        <v>378</v>
      </c>
      <c r="B9225">
        <v>98628</v>
      </c>
      <c r="C9225" t="str">
        <f t="shared" si="144"/>
        <v>98628</v>
      </c>
      <c r="D9225" t="s">
        <v>364</v>
      </c>
      <c r="E9225" t="s">
        <v>5213</v>
      </c>
      <c r="F9225" t="s">
        <v>5213</v>
      </c>
      <c r="G9225" s="144">
        <v>134.8872579252</v>
      </c>
      <c r="H9225" t="str">
        <f>IF(VLOOKUP(A9225,$J$4:$K$19,2)="Y",IF(G9225&lt;='State Zip Codes'!$P$4,'State Zip Codes'!$P$3,IF(G9225&lt;='State Zip Codes'!$Q$4,'State Zip Codes'!$Q$3,IF(G9225&lt;='State Zip Codes'!$R$4,'State Zip Codes'!$R$3,IF(G9225&lt;='State Zip Codes'!$S$4,'State Zip Codes'!$S$3,IF(G9225&lt;='State Zip Codes'!$T$4,'State Zip Codes'!$T$3,"OUT OF TERRITORY"))))),$U$3)</f>
        <v>Zone 2</v>
      </c>
    </row>
    <row r="9226" spans="1:8" x14ac:dyDescent="0.25">
      <c r="A9226" t="s">
        <v>378</v>
      </c>
      <c r="B9226">
        <v>98851</v>
      </c>
      <c r="C9226" t="str">
        <f t="shared" si="144"/>
        <v>98851</v>
      </c>
      <c r="D9226" t="s">
        <v>364</v>
      </c>
      <c r="E9226" t="s">
        <v>871</v>
      </c>
      <c r="F9226" t="s">
        <v>5506</v>
      </c>
      <c r="G9226" s="144">
        <v>135.57076623419999</v>
      </c>
      <c r="H9226" t="str">
        <f>IF(VLOOKUP(A9226,$J$4:$K$19,2)="Y",IF(G9226&lt;='State Zip Codes'!$P$4,'State Zip Codes'!$P$3,IF(G9226&lt;='State Zip Codes'!$Q$4,'State Zip Codes'!$Q$3,IF(G9226&lt;='State Zip Codes'!$R$4,'State Zip Codes'!$R$3,IF(G9226&lt;='State Zip Codes'!$S$4,'State Zip Codes'!$S$3,IF(G9226&lt;='State Zip Codes'!$T$4,'State Zip Codes'!$T$3,"OUT OF TERRITORY"))))),$U$3)</f>
        <v>Zone 2</v>
      </c>
    </row>
    <row r="9227" spans="1:8" x14ac:dyDescent="0.25">
      <c r="A9227" t="s">
        <v>378</v>
      </c>
      <c r="B9227">
        <v>98840</v>
      </c>
      <c r="C9227" t="str">
        <f t="shared" si="144"/>
        <v>98840</v>
      </c>
      <c r="D9227" t="s">
        <v>364</v>
      </c>
      <c r="E9227" t="s">
        <v>5534</v>
      </c>
      <c r="F9227" t="s">
        <v>5534</v>
      </c>
      <c r="G9227" s="144">
        <v>135.58319365799997</v>
      </c>
      <c r="H9227" t="str">
        <f>IF(VLOOKUP(A9227,$J$4:$K$19,2)="Y",IF(G9227&lt;='State Zip Codes'!$P$4,'State Zip Codes'!$P$3,IF(G9227&lt;='State Zip Codes'!$Q$4,'State Zip Codes'!$Q$3,IF(G9227&lt;='State Zip Codes'!$R$4,'State Zip Codes'!$R$3,IF(G9227&lt;='State Zip Codes'!$S$4,'State Zip Codes'!$S$3,IF(G9227&lt;='State Zip Codes'!$T$4,'State Zip Codes'!$T$3,"OUT OF TERRITORY"))))),$U$3)</f>
        <v>Zone 2</v>
      </c>
    </row>
    <row r="9228" spans="1:8" x14ac:dyDescent="0.25">
      <c r="A9228" t="s">
        <v>378</v>
      </c>
      <c r="B9228">
        <v>98607</v>
      </c>
      <c r="C9228" t="str">
        <f t="shared" si="144"/>
        <v>98607</v>
      </c>
      <c r="D9228" t="s">
        <v>364</v>
      </c>
      <c r="E9228" t="s">
        <v>589</v>
      </c>
      <c r="F9228" t="s">
        <v>1274</v>
      </c>
      <c r="G9228" s="144">
        <v>135.60183479369999</v>
      </c>
      <c r="H9228" t="str">
        <f>IF(VLOOKUP(A9228,$J$4:$K$19,2)="Y",IF(G9228&lt;='State Zip Codes'!$P$4,'State Zip Codes'!$P$3,IF(G9228&lt;='State Zip Codes'!$Q$4,'State Zip Codes'!$Q$3,IF(G9228&lt;='State Zip Codes'!$R$4,'State Zip Codes'!$R$3,IF(G9228&lt;='State Zip Codes'!$S$4,'State Zip Codes'!$S$3,IF(G9228&lt;='State Zip Codes'!$T$4,'State Zip Codes'!$T$3,"OUT OF TERRITORY"))))),$U$3)</f>
        <v>Zone 2</v>
      </c>
    </row>
    <row r="9229" spans="1:8" x14ac:dyDescent="0.25">
      <c r="A9229" t="s">
        <v>378</v>
      </c>
      <c r="B9229">
        <v>98663</v>
      </c>
      <c r="C9229" t="str">
        <f t="shared" si="144"/>
        <v>98663</v>
      </c>
      <c r="D9229" t="s">
        <v>364</v>
      </c>
      <c r="E9229" t="s">
        <v>589</v>
      </c>
      <c r="F9229" t="s">
        <v>5139</v>
      </c>
      <c r="G9229" s="144">
        <v>135.75717759119999</v>
      </c>
      <c r="H9229" t="str">
        <f>IF(VLOOKUP(A9229,$J$4:$K$19,2)="Y",IF(G9229&lt;='State Zip Codes'!$P$4,'State Zip Codes'!$P$3,IF(G9229&lt;='State Zip Codes'!$Q$4,'State Zip Codes'!$Q$3,IF(G9229&lt;='State Zip Codes'!$R$4,'State Zip Codes'!$R$3,IF(G9229&lt;='State Zip Codes'!$S$4,'State Zip Codes'!$S$3,IF(G9229&lt;='State Zip Codes'!$T$4,'State Zip Codes'!$T$3,"OUT OF TERRITORY"))))),$U$3)</f>
        <v>Zone 2</v>
      </c>
    </row>
    <row r="9230" spans="1:8" x14ac:dyDescent="0.25">
      <c r="A9230" t="s">
        <v>378</v>
      </c>
      <c r="B9230">
        <v>98661</v>
      </c>
      <c r="C9230" t="str">
        <f t="shared" si="144"/>
        <v>98661</v>
      </c>
      <c r="D9230" t="s">
        <v>364</v>
      </c>
      <c r="E9230" t="s">
        <v>589</v>
      </c>
      <c r="F9230" t="s">
        <v>5139</v>
      </c>
      <c r="G9230" s="144">
        <v>136.2294196956</v>
      </c>
      <c r="H9230" t="str">
        <f>IF(VLOOKUP(A9230,$J$4:$K$19,2)="Y",IF(G9230&lt;='State Zip Codes'!$P$4,'State Zip Codes'!$P$3,IF(G9230&lt;='State Zip Codes'!$Q$4,'State Zip Codes'!$Q$3,IF(G9230&lt;='State Zip Codes'!$R$4,'State Zip Codes'!$R$3,IF(G9230&lt;='State Zip Codes'!$S$4,'State Zip Codes'!$S$3,IF(G9230&lt;='State Zip Codes'!$T$4,'State Zip Codes'!$T$3,"OUT OF TERRITORY"))))),$U$3)</f>
        <v>Zone 2</v>
      </c>
    </row>
    <row r="9231" spans="1:8" x14ac:dyDescent="0.25">
      <c r="A9231" t="s">
        <v>378</v>
      </c>
      <c r="B9231">
        <v>98938</v>
      </c>
      <c r="C9231" t="str">
        <f t="shared" si="144"/>
        <v>98938</v>
      </c>
      <c r="D9231" t="s">
        <v>364</v>
      </c>
      <c r="E9231" t="s">
        <v>5308</v>
      </c>
      <c r="F9231" t="s">
        <v>5383</v>
      </c>
      <c r="G9231" s="144">
        <v>136.24806083129999</v>
      </c>
      <c r="H9231" t="str">
        <f>IF(VLOOKUP(A9231,$J$4:$K$19,2)="Y",IF(G9231&lt;='State Zip Codes'!$P$4,'State Zip Codes'!$P$3,IF(G9231&lt;='State Zip Codes'!$Q$4,'State Zip Codes'!$Q$3,IF(G9231&lt;='State Zip Codes'!$R$4,'State Zip Codes'!$R$3,IF(G9231&lt;='State Zip Codes'!$S$4,'State Zip Codes'!$S$3,IF(G9231&lt;='State Zip Codes'!$T$4,'State Zip Codes'!$T$3,"OUT OF TERRITORY"))))),$U$3)</f>
        <v>Zone 2</v>
      </c>
    </row>
    <row r="9232" spans="1:8" x14ac:dyDescent="0.25">
      <c r="A9232" t="s">
        <v>378</v>
      </c>
      <c r="B9232">
        <v>98684</v>
      </c>
      <c r="C9232" t="str">
        <f t="shared" si="144"/>
        <v>98684</v>
      </c>
      <c r="D9232" t="s">
        <v>364</v>
      </c>
      <c r="E9232" t="s">
        <v>589</v>
      </c>
      <c r="F9232" t="s">
        <v>5139</v>
      </c>
      <c r="G9232" s="144">
        <v>136.65816581670001</v>
      </c>
      <c r="H9232" t="str">
        <f>IF(VLOOKUP(A9232,$J$4:$K$19,2)="Y",IF(G9232&lt;='State Zip Codes'!$P$4,'State Zip Codes'!$P$3,IF(G9232&lt;='State Zip Codes'!$Q$4,'State Zip Codes'!$Q$3,IF(G9232&lt;='State Zip Codes'!$R$4,'State Zip Codes'!$R$3,IF(G9232&lt;='State Zip Codes'!$S$4,'State Zip Codes'!$S$3,IF(G9232&lt;='State Zip Codes'!$T$4,'State Zip Codes'!$T$3,"OUT OF TERRITORY"))))),$U$3)</f>
        <v>Zone 2</v>
      </c>
    </row>
    <row r="9233" spans="1:8" x14ac:dyDescent="0.25">
      <c r="A9233" t="s">
        <v>378</v>
      </c>
      <c r="B9233">
        <v>99349</v>
      </c>
      <c r="C9233" t="str">
        <f t="shared" si="144"/>
        <v>99349</v>
      </c>
      <c r="D9233" t="s">
        <v>364</v>
      </c>
      <c r="E9233" t="s">
        <v>871</v>
      </c>
      <c r="F9233" t="s">
        <v>5440</v>
      </c>
      <c r="G9233" s="144">
        <v>137.23604102339999</v>
      </c>
      <c r="H9233" t="str">
        <f>IF(VLOOKUP(A9233,$J$4:$K$19,2)="Y",IF(G9233&lt;='State Zip Codes'!$P$4,'State Zip Codes'!$P$3,IF(G9233&lt;='State Zip Codes'!$Q$4,'State Zip Codes'!$Q$3,IF(G9233&lt;='State Zip Codes'!$R$4,'State Zip Codes'!$R$3,IF(G9233&lt;='State Zip Codes'!$S$4,'State Zip Codes'!$S$3,IF(G9233&lt;='State Zip Codes'!$T$4,'State Zip Codes'!$T$3,"OUT OF TERRITORY"))))),$U$3)</f>
        <v>Zone 2</v>
      </c>
    </row>
    <row r="9234" spans="1:8" x14ac:dyDescent="0.25">
      <c r="A9234" t="s">
        <v>378</v>
      </c>
      <c r="B9234">
        <v>98944</v>
      </c>
      <c r="C9234" t="str">
        <f t="shared" si="144"/>
        <v>98944</v>
      </c>
      <c r="D9234" t="s">
        <v>364</v>
      </c>
      <c r="E9234" t="s">
        <v>5308</v>
      </c>
      <c r="F9234" t="s">
        <v>5385</v>
      </c>
      <c r="G9234" s="144">
        <v>137.52808548269999</v>
      </c>
      <c r="H9234" t="str">
        <f>IF(VLOOKUP(A9234,$J$4:$K$19,2)="Y",IF(G9234&lt;='State Zip Codes'!$P$4,'State Zip Codes'!$P$3,IF(G9234&lt;='State Zip Codes'!$Q$4,'State Zip Codes'!$Q$3,IF(G9234&lt;='State Zip Codes'!$R$4,'State Zip Codes'!$R$3,IF(G9234&lt;='State Zip Codes'!$S$4,'State Zip Codes'!$S$3,IF(G9234&lt;='State Zip Codes'!$T$4,'State Zip Codes'!$T$3,"OUT OF TERRITORY"))))),$U$3)</f>
        <v>Zone 2</v>
      </c>
    </row>
    <row r="9235" spans="1:8" x14ac:dyDescent="0.25">
      <c r="A9235" t="s">
        <v>378</v>
      </c>
      <c r="B9235">
        <v>98664</v>
      </c>
      <c r="C9235" t="str">
        <f t="shared" si="144"/>
        <v>98664</v>
      </c>
      <c r="D9235" t="s">
        <v>364</v>
      </c>
      <c r="E9235" t="s">
        <v>589</v>
      </c>
      <c r="F9235" t="s">
        <v>5139</v>
      </c>
      <c r="G9235" s="144">
        <v>137.59643631359998</v>
      </c>
      <c r="H9235" t="str">
        <f>IF(VLOOKUP(A9235,$J$4:$K$19,2)="Y",IF(G9235&lt;='State Zip Codes'!$P$4,'State Zip Codes'!$P$3,IF(G9235&lt;='State Zip Codes'!$Q$4,'State Zip Codes'!$Q$3,IF(G9235&lt;='State Zip Codes'!$R$4,'State Zip Codes'!$R$3,IF(G9235&lt;='State Zip Codes'!$S$4,'State Zip Codes'!$S$3,IF(G9235&lt;='State Zip Codes'!$T$4,'State Zip Codes'!$T$3,"OUT OF TERRITORY"))))),$U$3)</f>
        <v>Zone 2</v>
      </c>
    </row>
    <row r="9236" spans="1:8" x14ac:dyDescent="0.25">
      <c r="A9236" t="s">
        <v>378</v>
      </c>
      <c r="B9236">
        <v>98635</v>
      </c>
      <c r="C9236" t="str">
        <f t="shared" si="144"/>
        <v>98635</v>
      </c>
      <c r="D9236" t="s">
        <v>364</v>
      </c>
      <c r="E9236" t="s">
        <v>5213</v>
      </c>
      <c r="F9236" t="s">
        <v>3760</v>
      </c>
      <c r="G9236" s="144">
        <v>138.46014226770001</v>
      </c>
      <c r="H9236" t="str">
        <f>IF(VLOOKUP(A9236,$J$4:$K$19,2)="Y",IF(G9236&lt;='State Zip Codes'!$P$4,'State Zip Codes'!$P$3,IF(G9236&lt;='State Zip Codes'!$Q$4,'State Zip Codes'!$Q$3,IF(G9236&lt;='State Zip Codes'!$R$4,'State Zip Codes'!$R$3,IF(G9236&lt;='State Zip Codes'!$S$4,'State Zip Codes'!$S$3,IF(G9236&lt;='State Zip Codes'!$T$4,'State Zip Codes'!$T$3,"OUT OF TERRITORY"))))),$U$3)</f>
        <v>Zone 2</v>
      </c>
    </row>
    <row r="9237" spans="1:8" x14ac:dyDescent="0.25">
      <c r="A9237" t="s">
        <v>378</v>
      </c>
      <c r="B9237">
        <v>98683</v>
      </c>
      <c r="C9237" t="str">
        <f t="shared" si="144"/>
        <v>98683</v>
      </c>
      <c r="D9237" t="s">
        <v>364</v>
      </c>
      <c r="E9237" t="s">
        <v>589</v>
      </c>
      <c r="F9237" t="s">
        <v>5139</v>
      </c>
      <c r="G9237" s="144">
        <v>138.54713423429999</v>
      </c>
      <c r="H9237" t="str">
        <f>IF(VLOOKUP(A9237,$J$4:$K$19,2)="Y",IF(G9237&lt;='State Zip Codes'!$P$4,'State Zip Codes'!$P$3,IF(G9237&lt;='State Zip Codes'!$Q$4,'State Zip Codes'!$Q$3,IF(G9237&lt;='State Zip Codes'!$R$4,'State Zip Codes'!$R$3,IF(G9237&lt;='State Zip Codes'!$S$4,'State Zip Codes'!$S$3,IF(G9237&lt;='State Zip Codes'!$T$4,'State Zip Codes'!$T$3,"OUT OF TERRITORY"))))),$U$3)</f>
        <v>Zone 2</v>
      </c>
    </row>
    <row r="9238" spans="1:8" x14ac:dyDescent="0.25">
      <c r="A9238" t="s">
        <v>378</v>
      </c>
      <c r="B9238">
        <v>99115</v>
      </c>
      <c r="C9238" t="str">
        <f t="shared" si="144"/>
        <v>99115</v>
      </c>
      <c r="D9238" t="s">
        <v>364</v>
      </c>
      <c r="E9238" t="s">
        <v>871</v>
      </c>
      <c r="F9238" t="s">
        <v>5528</v>
      </c>
      <c r="G9238" s="144">
        <v>140.3428969734</v>
      </c>
      <c r="H9238" t="str">
        <f>IF(VLOOKUP(A9238,$J$4:$K$19,2)="Y",IF(G9238&lt;='State Zip Codes'!$P$4,'State Zip Codes'!$P$3,IF(G9238&lt;='State Zip Codes'!$Q$4,'State Zip Codes'!$Q$3,IF(G9238&lt;='State Zip Codes'!$R$4,'State Zip Codes'!$R$3,IF(G9238&lt;='State Zip Codes'!$S$4,'State Zip Codes'!$S$3,IF(G9238&lt;='State Zip Codes'!$T$4,'State Zip Codes'!$T$3,"OUT OF TERRITORY"))))),$U$3)</f>
        <v>Zone 2</v>
      </c>
    </row>
    <row r="9239" spans="1:8" x14ac:dyDescent="0.25">
      <c r="A9239" t="s">
        <v>378</v>
      </c>
      <c r="B9239">
        <v>98620</v>
      </c>
      <c r="C9239" t="str">
        <f t="shared" si="144"/>
        <v>98620</v>
      </c>
      <c r="D9239" t="s">
        <v>364</v>
      </c>
      <c r="E9239" t="s">
        <v>5213</v>
      </c>
      <c r="F9239" t="s">
        <v>5281</v>
      </c>
      <c r="G9239" s="144">
        <v>142.66061151209999</v>
      </c>
      <c r="H9239" t="str">
        <f>IF(VLOOKUP(A9239,$J$4:$K$19,2)="Y",IF(G9239&lt;='State Zip Codes'!$P$4,'State Zip Codes'!$P$3,IF(G9239&lt;='State Zip Codes'!$Q$4,'State Zip Codes'!$Q$3,IF(G9239&lt;='State Zip Codes'!$R$4,'State Zip Codes'!$R$3,IF(G9239&lt;='State Zip Codes'!$S$4,'State Zip Codes'!$S$3,IF(G9239&lt;='State Zip Codes'!$T$4,'State Zip Codes'!$T$3,"OUT OF TERRITORY"))))),$U$3)</f>
        <v>Zone 2</v>
      </c>
    </row>
    <row r="9240" spans="1:8" x14ac:dyDescent="0.25">
      <c r="A9240" t="s">
        <v>378</v>
      </c>
      <c r="B9240">
        <v>98613</v>
      </c>
      <c r="C9240" t="str">
        <f t="shared" si="144"/>
        <v>98613</v>
      </c>
      <c r="D9240" t="s">
        <v>364</v>
      </c>
      <c r="E9240" t="s">
        <v>5213</v>
      </c>
      <c r="F9240" t="s">
        <v>2640</v>
      </c>
      <c r="G9240" s="144">
        <v>143.6548054161</v>
      </c>
      <c r="H9240" t="str">
        <f>IF(VLOOKUP(A9240,$J$4:$K$19,2)="Y",IF(G9240&lt;='State Zip Codes'!$P$4,'State Zip Codes'!$P$3,IF(G9240&lt;='State Zip Codes'!$Q$4,'State Zip Codes'!$Q$3,IF(G9240&lt;='State Zip Codes'!$R$4,'State Zip Codes'!$R$3,IF(G9240&lt;='State Zip Codes'!$S$4,'State Zip Codes'!$S$3,IF(G9240&lt;='State Zip Codes'!$T$4,'State Zip Codes'!$T$3,"OUT OF TERRITORY"))))),$U$3)</f>
        <v>Zone 2</v>
      </c>
    </row>
    <row r="9241" spans="1:8" x14ac:dyDescent="0.25">
      <c r="A9241" t="s">
        <v>378</v>
      </c>
      <c r="B9241">
        <v>98849</v>
      </c>
      <c r="C9241" t="str">
        <f t="shared" si="144"/>
        <v>98849</v>
      </c>
      <c r="D9241" t="s">
        <v>364</v>
      </c>
      <c r="E9241" t="s">
        <v>5534</v>
      </c>
      <c r="F9241" t="s">
        <v>1427</v>
      </c>
      <c r="G9241" s="144">
        <v>143.6548054161</v>
      </c>
      <c r="H9241" t="str">
        <f>IF(VLOOKUP(A9241,$J$4:$K$19,2)="Y",IF(G9241&lt;='State Zip Codes'!$P$4,'State Zip Codes'!$P$3,IF(G9241&lt;='State Zip Codes'!$Q$4,'State Zip Codes'!$Q$3,IF(G9241&lt;='State Zip Codes'!$R$4,'State Zip Codes'!$R$3,IF(G9241&lt;='State Zip Codes'!$S$4,'State Zip Codes'!$S$3,IF(G9241&lt;='State Zip Codes'!$T$4,'State Zip Codes'!$T$3,"OUT OF TERRITORY"))))),$U$3)</f>
        <v>Zone 2</v>
      </c>
    </row>
    <row r="9242" spans="1:8" x14ac:dyDescent="0.25">
      <c r="A9242" t="s">
        <v>378</v>
      </c>
      <c r="B9242">
        <v>98935</v>
      </c>
      <c r="C9242" t="str">
        <f t="shared" si="144"/>
        <v>98935</v>
      </c>
      <c r="D9242" t="s">
        <v>364</v>
      </c>
      <c r="E9242" t="s">
        <v>5308</v>
      </c>
      <c r="F9242" t="s">
        <v>5360</v>
      </c>
      <c r="G9242" s="144">
        <v>143.93442245159997</v>
      </c>
      <c r="H9242" t="str">
        <f>IF(VLOOKUP(A9242,$J$4:$K$19,2)="Y",IF(G9242&lt;='State Zip Codes'!$P$4,'State Zip Codes'!$P$3,IF(G9242&lt;='State Zip Codes'!$Q$4,'State Zip Codes'!$Q$3,IF(G9242&lt;='State Zip Codes'!$R$4,'State Zip Codes'!$R$3,IF(G9242&lt;='State Zip Codes'!$S$4,'State Zip Codes'!$S$3,IF(G9242&lt;='State Zip Codes'!$T$4,'State Zip Codes'!$T$3,"OUT OF TERRITORY"))))),$U$3)</f>
        <v>Zone 2</v>
      </c>
    </row>
    <row r="9243" spans="1:8" x14ac:dyDescent="0.25">
      <c r="A9243" t="s">
        <v>378</v>
      </c>
      <c r="B9243">
        <v>98837</v>
      </c>
      <c r="C9243" t="str">
        <f t="shared" si="144"/>
        <v>98837</v>
      </c>
      <c r="D9243" t="s">
        <v>364</v>
      </c>
      <c r="E9243" t="s">
        <v>871</v>
      </c>
      <c r="F9243" t="s">
        <v>5493</v>
      </c>
      <c r="G9243" s="144">
        <v>146.29563297359999</v>
      </c>
      <c r="H9243" t="str">
        <f>IF(VLOOKUP(A9243,$J$4:$K$19,2)="Y",IF(G9243&lt;='State Zip Codes'!$P$4,'State Zip Codes'!$P$3,IF(G9243&lt;='State Zip Codes'!$Q$4,'State Zip Codes'!$Q$3,IF(G9243&lt;='State Zip Codes'!$R$4,'State Zip Codes'!$R$3,IF(G9243&lt;='State Zip Codes'!$S$4,'State Zip Codes'!$S$3,IF(G9243&lt;='State Zip Codes'!$T$4,'State Zip Codes'!$T$3,"OUT OF TERRITORY"))))),$U$3)</f>
        <v>Zone 2</v>
      </c>
    </row>
    <row r="9244" spans="1:8" x14ac:dyDescent="0.25">
      <c r="A9244" t="s">
        <v>378</v>
      </c>
      <c r="B9244">
        <v>98827</v>
      </c>
      <c r="C9244" t="str">
        <f t="shared" si="144"/>
        <v>98827</v>
      </c>
      <c r="D9244" t="s">
        <v>364</v>
      </c>
      <c r="E9244" t="s">
        <v>5534</v>
      </c>
      <c r="F9244" t="s">
        <v>5614</v>
      </c>
      <c r="G9244" s="144">
        <v>146.7865162137</v>
      </c>
      <c r="H9244" t="str">
        <f>IF(VLOOKUP(A9244,$J$4:$K$19,2)="Y",IF(G9244&lt;='State Zip Codes'!$P$4,'State Zip Codes'!$P$3,IF(G9244&lt;='State Zip Codes'!$Q$4,'State Zip Codes'!$Q$3,IF(G9244&lt;='State Zip Codes'!$R$4,'State Zip Codes'!$R$3,IF(G9244&lt;='State Zip Codes'!$S$4,'State Zip Codes'!$S$3,IF(G9244&lt;='State Zip Codes'!$T$4,'State Zip Codes'!$T$3,"OUT OF TERRITORY"))))),$U$3)</f>
        <v>Zone 2</v>
      </c>
    </row>
    <row r="9245" spans="1:8" x14ac:dyDescent="0.25">
      <c r="A9245" t="s">
        <v>378</v>
      </c>
      <c r="B9245">
        <v>98930</v>
      </c>
      <c r="C9245" t="str">
        <f t="shared" si="144"/>
        <v>98930</v>
      </c>
      <c r="D9245" t="s">
        <v>364</v>
      </c>
      <c r="E9245" t="s">
        <v>5308</v>
      </c>
      <c r="F9245" t="s">
        <v>2926</v>
      </c>
      <c r="G9245" s="144">
        <v>146.82379848509999</v>
      </c>
      <c r="H9245" t="str">
        <f>IF(VLOOKUP(A9245,$J$4:$K$19,2)="Y",IF(G9245&lt;='State Zip Codes'!$P$4,'State Zip Codes'!$P$3,IF(G9245&lt;='State Zip Codes'!$Q$4,'State Zip Codes'!$Q$3,IF(G9245&lt;='State Zip Codes'!$R$4,'State Zip Codes'!$R$3,IF(G9245&lt;='State Zip Codes'!$S$4,'State Zip Codes'!$S$3,IF(G9245&lt;='State Zip Codes'!$T$4,'State Zip Codes'!$T$3,"OUT OF TERRITORY"))))),$U$3)</f>
        <v>Zone 2</v>
      </c>
    </row>
    <row r="9246" spans="1:8" x14ac:dyDescent="0.25">
      <c r="A9246" t="s">
        <v>378</v>
      </c>
      <c r="B9246">
        <v>98841</v>
      </c>
      <c r="C9246" t="str">
        <f t="shared" si="144"/>
        <v>98841</v>
      </c>
      <c r="D9246" t="s">
        <v>364</v>
      </c>
      <c r="E9246" t="s">
        <v>5534</v>
      </c>
      <c r="F9246" t="s">
        <v>5602</v>
      </c>
      <c r="G9246" s="144">
        <v>146.9107904517</v>
      </c>
      <c r="H9246" t="str">
        <f>IF(VLOOKUP(A9246,$J$4:$K$19,2)="Y",IF(G9246&lt;='State Zip Codes'!$P$4,'State Zip Codes'!$P$3,IF(G9246&lt;='State Zip Codes'!$Q$4,'State Zip Codes'!$Q$3,IF(G9246&lt;='State Zip Codes'!$R$4,'State Zip Codes'!$R$3,IF(G9246&lt;='State Zip Codes'!$S$4,'State Zip Codes'!$S$3,IF(G9246&lt;='State Zip Codes'!$T$4,'State Zip Codes'!$T$3,"OUT OF TERRITORY"))))),$U$3)</f>
        <v>Zone 2</v>
      </c>
    </row>
    <row r="9247" spans="1:8" x14ac:dyDescent="0.25">
      <c r="A9247" t="s">
        <v>378</v>
      </c>
      <c r="B9247">
        <v>99116</v>
      </c>
      <c r="C9247" t="str">
        <f t="shared" si="144"/>
        <v>99116</v>
      </c>
      <c r="D9247" t="s">
        <v>364</v>
      </c>
      <c r="E9247" t="s">
        <v>5534</v>
      </c>
      <c r="F9247" t="s">
        <v>5593</v>
      </c>
      <c r="G9247" s="144">
        <v>146.91700416359998</v>
      </c>
      <c r="H9247" t="str">
        <f>IF(VLOOKUP(A9247,$J$4:$K$19,2)="Y",IF(G9247&lt;='State Zip Codes'!$P$4,'State Zip Codes'!$P$3,IF(G9247&lt;='State Zip Codes'!$Q$4,'State Zip Codes'!$Q$3,IF(G9247&lt;='State Zip Codes'!$R$4,'State Zip Codes'!$R$3,IF(G9247&lt;='State Zip Codes'!$S$4,'State Zip Codes'!$S$3,IF(G9247&lt;='State Zip Codes'!$T$4,'State Zip Codes'!$T$3,"OUT OF TERRITORY"))))),$U$3)</f>
        <v>Zone 2</v>
      </c>
    </row>
    <row r="9248" spans="1:8" x14ac:dyDescent="0.25">
      <c r="A9248" t="s">
        <v>378</v>
      </c>
      <c r="B9248">
        <v>99135</v>
      </c>
      <c r="C9248" t="str">
        <f t="shared" ref="C9248:C9311" si="145">TRIM(CLEAN(B9248))</f>
        <v>99135</v>
      </c>
      <c r="D9248" t="s">
        <v>364</v>
      </c>
      <c r="E9248" t="s">
        <v>871</v>
      </c>
      <c r="F9248" t="s">
        <v>5551</v>
      </c>
      <c r="G9248" s="144">
        <v>148.13489169599998</v>
      </c>
      <c r="H9248" t="str">
        <f>IF(VLOOKUP(A9248,$J$4:$K$19,2)="Y",IF(G9248&lt;='State Zip Codes'!$P$4,'State Zip Codes'!$P$3,IF(G9248&lt;='State Zip Codes'!$Q$4,'State Zip Codes'!$Q$3,IF(G9248&lt;='State Zip Codes'!$R$4,'State Zip Codes'!$R$3,IF(G9248&lt;='State Zip Codes'!$S$4,'State Zip Codes'!$S$3,IF(G9248&lt;='State Zip Codes'!$T$4,'State Zip Codes'!$T$3,"OUT OF TERRITORY"))))),$U$3)</f>
        <v>Zone 2</v>
      </c>
    </row>
    <row r="9249" spans="1:8" x14ac:dyDescent="0.25">
      <c r="A9249" t="s">
        <v>378</v>
      </c>
      <c r="B9249">
        <v>98832</v>
      </c>
      <c r="C9249" t="str">
        <f t="shared" si="145"/>
        <v>98832</v>
      </c>
      <c r="D9249" t="s">
        <v>364</v>
      </c>
      <c r="E9249" t="s">
        <v>871</v>
      </c>
      <c r="F9249" t="s">
        <v>5518</v>
      </c>
      <c r="G9249" s="144">
        <v>149.05452105719999</v>
      </c>
      <c r="H9249" t="str">
        <f>IF(VLOOKUP(A9249,$J$4:$K$19,2)="Y",IF(G9249&lt;='State Zip Codes'!$P$4,'State Zip Codes'!$P$3,IF(G9249&lt;='State Zip Codes'!$Q$4,'State Zip Codes'!$Q$3,IF(G9249&lt;='State Zip Codes'!$R$4,'State Zip Codes'!$R$3,IF(G9249&lt;='State Zip Codes'!$S$4,'State Zip Codes'!$S$3,IF(G9249&lt;='State Zip Codes'!$T$4,'State Zip Codes'!$T$3,"OUT OF TERRITORY"))))),$U$3)</f>
        <v>Zone 2</v>
      </c>
    </row>
    <row r="9250" spans="1:8" x14ac:dyDescent="0.25">
      <c r="A9250" t="s">
        <v>378</v>
      </c>
      <c r="B9250">
        <v>99123</v>
      </c>
      <c r="C9250" t="str">
        <f t="shared" si="145"/>
        <v>99123</v>
      </c>
      <c r="D9250" t="s">
        <v>364</v>
      </c>
      <c r="E9250" t="s">
        <v>871</v>
      </c>
      <c r="F9250" t="s">
        <v>5571</v>
      </c>
      <c r="G9250" s="144">
        <v>150.55202562509999</v>
      </c>
      <c r="H9250" t="str">
        <f>IF(VLOOKUP(A9250,$J$4:$K$19,2)="Y",IF(G9250&lt;='State Zip Codes'!$P$4,'State Zip Codes'!$P$3,IF(G9250&lt;='State Zip Codes'!$Q$4,'State Zip Codes'!$Q$3,IF(G9250&lt;='State Zip Codes'!$R$4,'State Zip Codes'!$R$3,IF(G9250&lt;='State Zip Codes'!$S$4,'State Zip Codes'!$S$3,IF(G9250&lt;='State Zip Codes'!$T$4,'State Zip Codes'!$T$3,"OUT OF TERRITORY"))))),$U$3)</f>
        <v>Zone 3</v>
      </c>
    </row>
    <row r="9251" spans="1:8" x14ac:dyDescent="0.25">
      <c r="A9251" t="s">
        <v>378</v>
      </c>
      <c r="B9251">
        <v>99133</v>
      </c>
      <c r="C9251" t="str">
        <f t="shared" si="145"/>
        <v>99133</v>
      </c>
      <c r="D9251" t="s">
        <v>364</v>
      </c>
      <c r="E9251" t="s">
        <v>871</v>
      </c>
      <c r="F9251" t="s">
        <v>5589</v>
      </c>
      <c r="G9251" s="144">
        <v>155.03211190499999</v>
      </c>
      <c r="H9251" t="str">
        <f>IF(VLOOKUP(A9251,$J$4:$K$19,2)="Y",IF(G9251&lt;='State Zip Codes'!$P$4,'State Zip Codes'!$P$3,IF(G9251&lt;='State Zip Codes'!$Q$4,'State Zip Codes'!$Q$3,IF(G9251&lt;='State Zip Codes'!$R$4,'State Zip Codes'!$R$3,IF(G9251&lt;='State Zip Codes'!$S$4,'State Zip Codes'!$S$3,IF(G9251&lt;='State Zip Codes'!$T$4,'State Zip Codes'!$T$3,"OUT OF TERRITORY"))))),$U$3)</f>
        <v>Zone 3</v>
      </c>
    </row>
    <row r="9252" spans="1:8" x14ac:dyDescent="0.25">
      <c r="A9252" t="s">
        <v>378</v>
      </c>
      <c r="B9252">
        <v>99322</v>
      </c>
      <c r="C9252" t="str">
        <f t="shared" si="145"/>
        <v>99322</v>
      </c>
      <c r="D9252" t="s">
        <v>364</v>
      </c>
      <c r="E9252" t="s">
        <v>5213</v>
      </c>
      <c r="F9252" t="s">
        <v>5344</v>
      </c>
      <c r="G9252" s="144">
        <v>155.5975596879</v>
      </c>
      <c r="H9252" t="str">
        <f>IF(VLOOKUP(A9252,$J$4:$K$19,2)="Y",IF(G9252&lt;='State Zip Codes'!$P$4,'State Zip Codes'!$P$3,IF(G9252&lt;='State Zip Codes'!$Q$4,'State Zip Codes'!$Q$3,IF(G9252&lt;='State Zip Codes'!$R$4,'State Zip Codes'!$R$3,IF(G9252&lt;='State Zip Codes'!$S$4,'State Zip Codes'!$S$3,IF(G9252&lt;='State Zip Codes'!$T$4,'State Zip Codes'!$T$3,"OUT OF TERRITORY"))))),$U$3)</f>
        <v>Zone 3</v>
      </c>
    </row>
    <row r="9253" spans="1:8" x14ac:dyDescent="0.25">
      <c r="A9253" t="s">
        <v>378</v>
      </c>
      <c r="B9253">
        <v>99356</v>
      </c>
      <c r="C9253" t="str">
        <f t="shared" si="145"/>
        <v>99356</v>
      </c>
      <c r="D9253" t="s">
        <v>364</v>
      </c>
      <c r="E9253" t="s">
        <v>5213</v>
      </c>
      <c r="F9253" t="s">
        <v>4089</v>
      </c>
      <c r="G9253" s="144">
        <v>155.80882589249998</v>
      </c>
      <c r="H9253" t="str">
        <f>IF(VLOOKUP(A9253,$J$4:$K$19,2)="Y",IF(G9253&lt;='State Zip Codes'!$P$4,'State Zip Codes'!$P$3,IF(G9253&lt;='State Zip Codes'!$Q$4,'State Zip Codes'!$Q$3,IF(G9253&lt;='State Zip Codes'!$R$4,'State Zip Codes'!$R$3,IF(G9253&lt;='State Zip Codes'!$S$4,'State Zip Codes'!$S$3,IF(G9253&lt;='State Zip Codes'!$T$4,'State Zip Codes'!$T$3,"OUT OF TERRITORY"))))),$U$3)</f>
        <v>Zone 3</v>
      </c>
    </row>
    <row r="9254" spans="1:8" x14ac:dyDescent="0.25">
      <c r="A9254" t="s">
        <v>378</v>
      </c>
      <c r="B9254">
        <v>99350</v>
      </c>
      <c r="C9254" t="str">
        <f t="shared" si="145"/>
        <v>99350</v>
      </c>
      <c r="D9254" t="s">
        <v>364</v>
      </c>
      <c r="E9254" t="s">
        <v>2410</v>
      </c>
      <c r="F9254" t="s">
        <v>5407</v>
      </c>
      <c r="G9254" s="144">
        <v>156.8154472203</v>
      </c>
      <c r="H9254" t="str">
        <f>IF(VLOOKUP(A9254,$J$4:$K$19,2)="Y",IF(G9254&lt;='State Zip Codes'!$P$4,'State Zip Codes'!$P$3,IF(G9254&lt;='State Zip Codes'!$Q$4,'State Zip Codes'!$Q$3,IF(G9254&lt;='State Zip Codes'!$R$4,'State Zip Codes'!$R$3,IF(G9254&lt;='State Zip Codes'!$S$4,'State Zip Codes'!$S$3,IF(G9254&lt;='State Zip Codes'!$T$4,'State Zip Codes'!$T$3,"OUT OF TERRITORY"))))),$U$3)</f>
        <v>Zone 3</v>
      </c>
    </row>
    <row r="9255" spans="1:8" x14ac:dyDescent="0.25">
      <c r="A9255" t="s">
        <v>378</v>
      </c>
      <c r="B9255">
        <v>98857</v>
      </c>
      <c r="C9255" t="str">
        <f t="shared" si="145"/>
        <v>98857</v>
      </c>
      <c r="D9255" t="s">
        <v>364</v>
      </c>
      <c r="E9255" t="s">
        <v>871</v>
      </c>
      <c r="F9255" t="s">
        <v>5501</v>
      </c>
      <c r="G9255" s="144">
        <v>157.85935081950001</v>
      </c>
      <c r="H9255" t="str">
        <f>IF(VLOOKUP(A9255,$J$4:$K$19,2)="Y",IF(G9255&lt;='State Zip Codes'!$P$4,'State Zip Codes'!$P$3,IF(G9255&lt;='State Zip Codes'!$Q$4,'State Zip Codes'!$Q$3,IF(G9255&lt;='State Zip Codes'!$R$4,'State Zip Codes'!$R$3,IF(G9255&lt;='State Zip Codes'!$S$4,'State Zip Codes'!$S$3,IF(G9255&lt;='State Zip Codes'!$T$4,'State Zip Codes'!$T$3,"OUT OF TERRITORY"))))),$U$3)</f>
        <v>Zone 3</v>
      </c>
    </row>
    <row r="9256" spans="1:8" x14ac:dyDescent="0.25">
      <c r="A9256" t="s">
        <v>378</v>
      </c>
      <c r="B9256">
        <v>98855</v>
      </c>
      <c r="C9256" t="str">
        <f t="shared" si="145"/>
        <v>98855</v>
      </c>
      <c r="D9256" t="s">
        <v>364</v>
      </c>
      <c r="E9256" t="s">
        <v>5534</v>
      </c>
      <c r="F9256" t="s">
        <v>5617</v>
      </c>
      <c r="G9256" s="144">
        <v>158.51800428089999</v>
      </c>
      <c r="H9256" t="str">
        <f>IF(VLOOKUP(A9256,$J$4:$K$19,2)="Y",IF(G9256&lt;='State Zip Codes'!$P$4,'State Zip Codes'!$P$3,IF(G9256&lt;='State Zip Codes'!$Q$4,'State Zip Codes'!$Q$3,IF(G9256&lt;='State Zip Codes'!$R$4,'State Zip Codes'!$R$3,IF(G9256&lt;='State Zip Codes'!$S$4,'State Zip Codes'!$S$3,IF(G9256&lt;='State Zip Codes'!$T$4,'State Zip Codes'!$T$3,"OUT OF TERRITORY"))))),$U$3)</f>
        <v>Zone 3</v>
      </c>
    </row>
    <row r="9257" spans="1:8" x14ac:dyDescent="0.25">
      <c r="A9257" t="s">
        <v>378</v>
      </c>
      <c r="B9257">
        <v>99320</v>
      </c>
      <c r="C9257" t="str">
        <f t="shared" si="145"/>
        <v>99320</v>
      </c>
      <c r="D9257" t="s">
        <v>364</v>
      </c>
      <c r="E9257" t="s">
        <v>2410</v>
      </c>
      <c r="F9257" t="s">
        <v>5426</v>
      </c>
      <c r="G9257" s="144">
        <v>160.50639208889999</v>
      </c>
      <c r="H9257" t="str">
        <f>IF(VLOOKUP(A9257,$J$4:$K$19,2)="Y",IF(G9257&lt;='State Zip Codes'!$P$4,'State Zip Codes'!$P$3,IF(G9257&lt;='State Zip Codes'!$Q$4,'State Zip Codes'!$Q$3,IF(G9257&lt;='State Zip Codes'!$R$4,'State Zip Codes'!$R$3,IF(G9257&lt;='State Zip Codes'!$S$4,'State Zip Codes'!$S$3,IF(G9257&lt;='State Zip Codes'!$T$4,'State Zip Codes'!$T$3,"OUT OF TERRITORY"))))),$U$3)</f>
        <v>Zone 3</v>
      </c>
    </row>
    <row r="9258" spans="1:8" x14ac:dyDescent="0.25">
      <c r="A9258" t="s">
        <v>378</v>
      </c>
      <c r="B9258">
        <v>99344</v>
      </c>
      <c r="C9258" t="str">
        <f t="shared" si="145"/>
        <v>99344</v>
      </c>
      <c r="D9258" t="s">
        <v>364</v>
      </c>
      <c r="E9258" t="s">
        <v>390</v>
      </c>
      <c r="F9258" t="s">
        <v>5485</v>
      </c>
      <c r="G9258" s="144">
        <v>160.55610178409998</v>
      </c>
      <c r="H9258" t="str">
        <f>IF(VLOOKUP(A9258,$J$4:$K$19,2)="Y",IF(G9258&lt;='State Zip Codes'!$P$4,'State Zip Codes'!$P$3,IF(G9258&lt;='State Zip Codes'!$Q$4,'State Zip Codes'!$Q$3,IF(G9258&lt;='State Zip Codes'!$R$4,'State Zip Codes'!$R$3,IF(G9258&lt;='State Zip Codes'!$S$4,'State Zip Codes'!$S$3,IF(G9258&lt;='State Zip Codes'!$T$4,'State Zip Codes'!$T$3,"OUT OF TERRITORY"))))),$U$3)</f>
        <v>Zone 3</v>
      </c>
    </row>
    <row r="9259" spans="1:8" x14ac:dyDescent="0.25">
      <c r="A9259" t="s">
        <v>378</v>
      </c>
      <c r="B9259">
        <v>99103</v>
      </c>
      <c r="C9259" t="str">
        <f t="shared" si="145"/>
        <v>99103</v>
      </c>
      <c r="D9259" t="s">
        <v>364</v>
      </c>
      <c r="E9259" t="s">
        <v>514</v>
      </c>
      <c r="F9259" t="s">
        <v>5573</v>
      </c>
      <c r="G9259" s="144">
        <v>160.7735817006</v>
      </c>
      <c r="H9259" t="str">
        <f>IF(VLOOKUP(A9259,$J$4:$K$19,2)="Y",IF(G9259&lt;='State Zip Codes'!$P$4,'State Zip Codes'!$P$3,IF(G9259&lt;='State Zip Codes'!$Q$4,'State Zip Codes'!$Q$3,IF(G9259&lt;='State Zip Codes'!$R$4,'State Zip Codes'!$R$3,IF(G9259&lt;='State Zip Codes'!$S$4,'State Zip Codes'!$S$3,IF(G9259&lt;='State Zip Codes'!$T$4,'State Zip Codes'!$T$3,"OUT OF TERRITORY"))))),$U$3)</f>
        <v>Zone 3</v>
      </c>
    </row>
    <row r="9260" spans="1:8" x14ac:dyDescent="0.25">
      <c r="A9260" t="s">
        <v>378</v>
      </c>
      <c r="B9260">
        <v>99354</v>
      </c>
      <c r="C9260" t="str">
        <f t="shared" si="145"/>
        <v>99354</v>
      </c>
      <c r="D9260" t="s">
        <v>364</v>
      </c>
      <c r="E9260" t="s">
        <v>2410</v>
      </c>
      <c r="F9260" t="s">
        <v>2205</v>
      </c>
      <c r="G9260" s="144">
        <v>165.00511950449999</v>
      </c>
      <c r="H9260" t="str">
        <f>IF(VLOOKUP(A9260,$J$4:$K$19,2)="Y",IF(G9260&lt;='State Zip Codes'!$P$4,'State Zip Codes'!$P$3,IF(G9260&lt;='State Zip Codes'!$Q$4,'State Zip Codes'!$Q$3,IF(G9260&lt;='State Zip Codes'!$R$4,'State Zip Codes'!$R$3,IF(G9260&lt;='State Zip Codes'!$S$4,'State Zip Codes'!$S$3,IF(G9260&lt;='State Zip Codes'!$T$4,'State Zip Codes'!$T$3,"OUT OF TERRITORY"))))),$U$3)</f>
        <v>Zone 3</v>
      </c>
    </row>
    <row r="9261" spans="1:8" x14ac:dyDescent="0.25">
      <c r="A9261" t="s">
        <v>378</v>
      </c>
      <c r="B9261">
        <v>99353</v>
      </c>
      <c r="C9261" t="str">
        <f t="shared" si="145"/>
        <v>99353</v>
      </c>
      <c r="D9261" t="s">
        <v>364</v>
      </c>
      <c r="E9261" t="s">
        <v>2410</v>
      </c>
      <c r="F9261" t="s">
        <v>5439</v>
      </c>
      <c r="G9261" s="144">
        <v>165.1542485901</v>
      </c>
      <c r="H9261" t="str">
        <f>IF(VLOOKUP(A9261,$J$4:$K$19,2)="Y",IF(G9261&lt;='State Zip Codes'!$P$4,'State Zip Codes'!$P$3,IF(G9261&lt;='State Zip Codes'!$Q$4,'State Zip Codes'!$Q$3,IF(G9261&lt;='State Zip Codes'!$R$4,'State Zip Codes'!$R$3,IF(G9261&lt;='State Zip Codes'!$S$4,'State Zip Codes'!$S$3,IF(G9261&lt;='State Zip Codes'!$T$4,'State Zip Codes'!$T$3,"OUT OF TERRITORY"))))),$U$3)</f>
        <v>Zone 3</v>
      </c>
    </row>
    <row r="9262" spans="1:8" x14ac:dyDescent="0.25">
      <c r="A9262" t="s">
        <v>378</v>
      </c>
      <c r="B9262">
        <v>98844</v>
      </c>
      <c r="C9262" t="str">
        <f t="shared" si="145"/>
        <v>98844</v>
      </c>
      <c r="D9262" t="s">
        <v>364</v>
      </c>
      <c r="E9262" t="s">
        <v>5534</v>
      </c>
      <c r="F9262" t="s">
        <v>5635</v>
      </c>
      <c r="G9262" s="144">
        <v>165.70105523730001</v>
      </c>
      <c r="H9262" t="str">
        <f>IF(VLOOKUP(A9262,$J$4:$K$19,2)="Y",IF(G9262&lt;='State Zip Codes'!$P$4,'State Zip Codes'!$P$3,IF(G9262&lt;='State Zip Codes'!$Q$4,'State Zip Codes'!$Q$3,IF(G9262&lt;='State Zip Codes'!$R$4,'State Zip Codes'!$R$3,IF(G9262&lt;='State Zip Codes'!$S$4,'State Zip Codes'!$S$3,IF(G9262&lt;='State Zip Codes'!$T$4,'State Zip Codes'!$T$3,"OUT OF TERRITORY"))))),$U$3)</f>
        <v>Zone 3</v>
      </c>
    </row>
    <row r="9263" spans="1:8" x14ac:dyDescent="0.25">
      <c r="A9263" t="s">
        <v>378</v>
      </c>
      <c r="B9263">
        <v>99343</v>
      </c>
      <c r="C9263" t="str">
        <f t="shared" si="145"/>
        <v>99343</v>
      </c>
      <c r="D9263" t="s">
        <v>364</v>
      </c>
      <c r="E9263" t="s">
        <v>8</v>
      </c>
      <c r="F9263" t="s">
        <v>640</v>
      </c>
      <c r="G9263" s="144">
        <v>167.40982600979999</v>
      </c>
      <c r="H9263" t="str">
        <f>IF(VLOOKUP(A9263,$J$4:$K$19,2)="Y",IF(G9263&lt;='State Zip Codes'!$P$4,'State Zip Codes'!$P$3,IF(G9263&lt;='State Zip Codes'!$Q$4,'State Zip Codes'!$Q$3,IF(G9263&lt;='State Zip Codes'!$R$4,'State Zip Codes'!$R$3,IF(G9263&lt;='State Zip Codes'!$S$4,'State Zip Codes'!$S$3,IF(G9263&lt;='State Zip Codes'!$T$4,'State Zip Codes'!$T$3,"OUT OF TERRITORY"))))),$U$3)</f>
        <v>Zone 3</v>
      </c>
    </row>
    <row r="9264" spans="1:8" x14ac:dyDescent="0.25">
      <c r="A9264" t="s">
        <v>378</v>
      </c>
      <c r="B9264">
        <v>99159</v>
      </c>
      <c r="C9264" t="str">
        <f t="shared" si="145"/>
        <v>99159</v>
      </c>
      <c r="D9264" t="s">
        <v>364</v>
      </c>
      <c r="E9264" t="s">
        <v>514</v>
      </c>
      <c r="F9264" t="s">
        <v>901</v>
      </c>
      <c r="G9264" s="144">
        <v>169.02539110379999</v>
      </c>
      <c r="H9264" t="str">
        <f>IF(VLOOKUP(A9264,$J$4:$K$19,2)="Y",IF(G9264&lt;='State Zip Codes'!$P$4,'State Zip Codes'!$P$3,IF(G9264&lt;='State Zip Codes'!$Q$4,'State Zip Codes'!$Q$3,IF(G9264&lt;='State Zip Codes'!$R$4,'State Zip Codes'!$R$3,IF(G9264&lt;='State Zip Codes'!$S$4,'State Zip Codes'!$S$3,IF(G9264&lt;='State Zip Codes'!$T$4,'State Zip Codes'!$T$3,"OUT OF TERRITORY"))))),$U$3)</f>
        <v>Zone 3</v>
      </c>
    </row>
    <row r="9265" spans="1:8" x14ac:dyDescent="0.25">
      <c r="A9265" t="s">
        <v>378</v>
      </c>
      <c r="B9265">
        <v>99352</v>
      </c>
      <c r="C9265" t="str">
        <f t="shared" si="145"/>
        <v>99352</v>
      </c>
      <c r="D9265" t="s">
        <v>364</v>
      </c>
      <c r="E9265" t="s">
        <v>2410</v>
      </c>
      <c r="F9265" t="s">
        <v>2205</v>
      </c>
      <c r="G9265" s="144">
        <v>170.74037558819998</v>
      </c>
      <c r="H9265" t="str">
        <f>IF(VLOOKUP(A9265,$J$4:$K$19,2)="Y",IF(G9265&lt;='State Zip Codes'!$P$4,'State Zip Codes'!$P$3,IF(G9265&lt;='State Zip Codes'!$Q$4,'State Zip Codes'!$Q$3,IF(G9265&lt;='State Zip Codes'!$R$4,'State Zip Codes'!$R$3,IF(G9265&lt;='State Zip Codes'!$S$4,'State Zip Codes'!$S$3,IF(G9265&lt;='State Zip Codes'!$T$4,'State Zip Codes'!$T$3,"OUT OF TERRITORY"))))),$U$3)</f>
        <v>Zone 3</v>
      </c>
    </row>
    <row r="9266" spans="1:8" x14ac:dyDescent="0.25">
      <c r="A9266" t="s">
        <v>378</v>
      </c>
      <c r="B9266">
        <v>99330</v>
      </c>
      <c r="C9266" t="str">
        <f t="shared" si="145"/>
        <v>99330</v>
      </c>
      <c r="D9266" t="s">
        <v>364</v>
      </c>
      <c r="E9266" t="s">
        <v>8</v>
      </c>
      <c r="F9266" t="s">
        <v>5475</v>
      </c>
      <c r="G9266" s="144">
        <v>171.70971464459998</v>
      </c>
      <c r="H9266" t="str">
        <f>IF(VLOOKUP(A9266,$J$4:$K$19,2)="Y",IF(G9266&lt;='State Zip Codes'!$P$4,'State Zip Codes'!$P$3,IF(G9266&lt;='State Zip Codes'!$Q$4,'State Zip Codes'!$Q$3,IF(G9266&lt;='State Zip Codes'!$R$4,'State Zip Codes'!$R$3,IF(G9266&lt;='State Zip Codes'!$S$4,'State Zip Codes'!$S$3,IF(G9266&lt;='State Zip Codes'!$T$4,'State Zip Codes'!$T$3,"OUT OF TERRITORY"))))),$U$3)</f>
        <v>Zone 3</v>
      </c>
    </row>
    <row r="9267" spans="1:8" x14ac:dyDescent="0.25">
      <c r="A9267" t="s">
        <v>378</v>
      </c>
      <c r="B9267">
        <v>99185</v>
      </c>
      <c r="C9267" t="str">
        <f t="shared" si="145"/>
        <v>99185</v>
      </c>
      <c r="D9267" t="s">
        <v>364</v>
      </c>
      <c r="E9267" t="s">
        <v>514</v>
      </c>
      <c r="F9267" t="s">
        <v>5594</v>
      </c>
      <c r="G9267" s="144">
        <v>173.13886838159999</v>
      </c>
      <c r="H9267" t="str">
        <f>IF(VLOOKUP(A9267,$J$4:$K$19,2)="Y",IF(G9267&lt;='State Zip Codes'!$P$4,'State Zip Codes'!$P$3,IF(G9267&lt;='State Zip Codes'!$Q$4,'State Zip Codes'!$Q$3,IF(G9267&lt;='State Zip Codes'!$R$4,'State Zip Codes'!$R$3,IF(G9267&lt;='State Zip Codes'!$S$4,'State Zip Codes'!$S$3,IF(G9267&lt;='State Zip Codes'!$T$4,'State Zip Codes'!$T$3,"OUT OF TERRITORY"))))),$U$3)</f>
        <v>Zone 3</v>
      </c>
    </row>
    <row r="9268" spans="1:8" x14ac:dyDescent="0.25">
      <c r="A9268" t="s">
        <v>378</v>
      </c>
      <c r="B9268">
        <v>99338</v>
      </c>
      <c r="C9268" t="str">
        <f t="shared" si="145"/>
        <v>99338</v>
      </c>
      <c r="D9268" t="s">
        <v>364</v>
      </c>
      <c r="E9268" t="s">
        <v>2410</v>
      </c>
      <c r="F9268" t="s">
        <v>5429</v>
      </c>
      <c r="G9268" s="144">
        <v>174.71715120420001</v>
      </c>
      <c r="H9268" t="str">
        <f>IF(VLOOKUP(A9268,$J$4:$K$19,2)="Y",IF(G9268&lt;='State Zip Codes'!$P$4,'State Zip Codes'!$P$3,IF(G9268&lt;='State Zip Codes'!$Q$4,'State Zip Codes'!$Q$3,IF(G9268&lt;='State Zip Codes'!$R$4,'State Zip Codes'!$R$3,IF(G9268&lt;='State Zip Codes'!$S$4,'State Zip Codes'!$S$3,IF(G9268&lt;='State Zip Codes'!$T$4,'State Zip Codes'!$T$3,"OUT OF TERRITORY"))))),$U$3)</f>
        <v>Zone 3</v>
      </c>
    </row>
    <row r="9269" spans="1:8" x14ac:dyDescent="0.25">
      <c r="A9269" t="s">
        <v>378</v>
      </c>
      <c r="B9269">
        <v>99341</v>
      </c>
      <c r="C9269" t="str">
        <f t="shared" si="145"/>
        <v>99341</v>
      </c>
      <c r="D9269" t="s">
        <v>364</v>
      </c>
      <c r="E9269" t="s">
        <v>390</v>
      </c>
      <c r="F9269" t="s">
        <v>5527</v>
      </c>
      <c r="G9269" s="144">
        <v>175.8294056343</v>
      </c>
      <c r="H9269" t="str">
        <f>IF(VLOOKUP(A9269,$J$4:$K$19,2)="Y",IF(G9269&lt;='State Zip Codes'!$P$4,'State Zip Codes'!$P$3,IF(G9269&lt;='State Zip Codes'!$Q$4,'State Zip Codes'!$Q$3,IF(G9269&lt;='State Zip Codes'!$R$4,'State Zip Codes'!$R$3,IF(G9269&lt;='State Zip Codes'!$S$4,'State Zip Codes'!$S$3,IF(G9269&lt;='State Zip Codes'!$T$4,'State Zip Codes'!$T$3,"OUT OF TERRITORY"))))),$U$3)</f>
        <v>Zone 3</v>
      </c>
    </row>
    <row r="9270" spans="1:8" x14ac:dyDescent="0.25">
      <c r="A9270" t="s">
        <v>378</v>
      </c>
      <c r="B9270">
        <v>99140</v>
      </c>
      <c r="C9270" t="str">
        <f t="shared" si="145"/>
        <v>99140</v>
      </c>
      <c r="D9270" t="s">
        <v>364</v>
      </c>
      <c r="E9270" t="s">
        <v>5607</v>
      </c>
      <c r="F9270" t="s">
        <v>5608</v>
      </c>
      <c r="G9270" s="144">
        <v>176.0779541103</v>
      </c>
      <c r="H9270" t="str">
        <f>IF(VLOOKUP(A9270,$J$4:$K$19,2)="Y",IF(G9270&lt;='State Zip Codes'!$P$4,'State Zip Codes'!$P$3,IF(G9270&lt;='State Zip Codes'!$Q$4,'State Zip Codes'!$Q$3,IF(G9270&lt;='State Zip Codes'!$R$4,'State Zip Codes'!$R$3,IF(G9270&lt;='State Zip Codes'!$S$4,'State Zip Codes'!$S$3,IF(G9270&lt;='State Zip Codes'!$T$4,'State Zip Codes'!$T$3,"OUT OF TERRITORY"))))),$U$3)</f>
        <v>Zone 3</v>
      </c>
    </row>
    <row r="9271" spans="1:8" x14ac:dyDescent="0.25">
      <c r="A9271" t="s">
        <v>378</v>
      </c>
      <c r="B9271">
        <v>98859</v>
      </c>
      <c r="C9271" t="str">
        <f t="shared" si="145"/>
        <v>98859</v>
      </c>
      <c r="D9271" t="s">
        <v>364</v>
      </c>
      <c r="E9271" t="s">
        <v>5534</v>
      </c>
      <c r="F9271" t="s">
        <v>1579</v>
      </c>
      <c r="G9271" s="144">
        <v>176.1090226698</v>
      </c>
      <c r="H9271" t="str">
        <f>IF(VLOOKUP(A9271,$J$4:$K$19,2)="Y",IF(G9271&lt;='State Zip Codes'!$P$4,'State Zip Codes'!$P$3,IF(G9271&lt;='State Zip Codes'!$Q$4,'State Zip Codes'!$Q$3,IF(G9271&lt;='State Zip Codes'!$R$4,'State Zip Codes'!$R$3,IF(G9271&lt;='State Zip Codes'!$S$4,'State Zip Codes'!$S$3,IF(G9271&lt;='State Zip Codes'!$T$4,'State Zip Codes'!$T$3,"OUT OF TERRITORY"))))),$U$3)</f>
        <v>Zone 3</v>
      </c>
    </row>
    <row r="9272" spans="1:8" x14ac:dyDescent="0.25">
      <c r="A9272" t="s">
        <v>378</v>
      </c>
      <c r="B9272">
        <v>99336</v>
      </c>
      <c r="C9272" t="str">
        <f t="shared" si="145"/>
        <v>99336</v>
      </c>
      <c r="D9272" t="s">
        <v>364</v>
      </c>
      <c r="E9272" t="s">
        <v>2410</v>
      </c>
      <c r="F9272" t="s">
        <v>5429</v>
      </c>
      <c r="G9272" s="144">
        <v>176.84224067400001</v>
      </c>
      <c r="H9272" t="str">
        <f>IF(VLOOKUP(A9272,$J$4:$K$19,2)="Y",IF(G9272&lt;='State Zip Codes'!$P$4,'State Zip Codes'!$P$3,IF(G9272&lt;='State Zip Codes'!$Q$4,'State Zip Codes'!$Q$3,IF(G9272&lt;='State Zip Codes'!$R$4,'State Zip Codes'!$R$3,IF(G9272&lt;='State Zip Codes'!$S$4,'State Zip Codes'!$S$3,IF(G9272&lt;='State Zip Codes'!$T$4,'State Zip Codes'!$T$3,"OUT OF TERRITORY"))))),$U$3)</f>
        <v>Zone 3</v>
      </c>
    </row>
    <row r="9273" spans="1:8" x14ac:dyDescent="0.25">
      <c r="A9273" t="s">
        <v>378</v>
      </c>
      <c r="B9273">
        <v>99117</v>
      </c>
      <c r="C9273" t="str">
        <f t="shared" si="145"/>
        <v>99117</v>
      </c>
      <c r="D9273" t="s">
        <v>364</v>
      </c>
      <c r="E9273" t="s">
        <v>514</v>
      </c>
      <c r="F9273" t="s">
        <v>4552</v>
      </c>
      <c r="G9273" s="144">
        <v>179.05432211039999</v>
      </c>
      <c r="H9273" t="str">
        <f>IF(VLOOKUP(A9273,$J$4:$K$19,2)="Y",IF(G9273&lt;='State Zip Codes'!$P$4,'State Zip Codes'!$P$3,IF(G9273&lt;='State Zip Codes'!$Q$4,'State Zip Codes'!$Q$3,IF(G9273&lt;='State Zip Codes'!$R$4,'State Zip Codes'!$R$3,IF(G9273&lt;='State Zip Codes'!$S$4,'State Zip Codes'!$S$3,IF(G9273&lt;='State Zip Codes'!$T$4,'State Zip Codes'!$T$3,"OUT OF TERRITORY"))))),$U$3)</f>
        <v>Zone 3</v>
      </c>
    </row>
    <row r="9274" spans="1:8" x14ac:dyDescent="0.25">
      <c r="A9274" t="s">
        <v>378</v>
      </c>
      <c r="B9274">
        <v>99326</v>
      </c>
      <c r="C9274" t="str">
        <f t="shared" si="145"/>
        <v>99326</v>
      </c>
      <c r="D9274" t="s">
        <v>364</v>
      </c>
      <c r="E9274" t="s">
        <v>8</v>
      </c>
      <c r="F9274" t="s">
        <v>5509</v>
      </c>
      <c r="G9274" s="144">
        <v>180.27842335469998</v>
      </c>
      <c r="H9274" t="str">
        <f>IF(VLOOKUP(A9274,$J$4:$K$19,2)="Y",IF(G9274&lt;='State Zip Codes'!$P$4,'State Zip Codes'!$P$3,IF(G9274&lt;='State Zip Codes'!$Q$4,'State Zip Codes'!$Q$3,IF(G9274&lt;='State Zip Codes'!$R$4,'State Zip Codes'!$R$3,IF(G9274&lt;='State Zip Codes'!$S$4,'State Zip Codes'!$S$3,IF(G9274&lt;='State Zip Codes'!$T$4,'State Zip Codes'!$T$3,"OUT OF TERRITORY"))))),$U$3)</f>
        <v>Zone 3</v>
      </c>
    </row>
    <row r="9275" spans="1:8" x14ac:dyDescent="0.25">
      <c r="A9275" t="s">
        <v>378</v>
      </c>
      <c r="B9275">
        <v>99144</v>
      </c>
      <c r="C9275" t="str">
        <f t="shared" si="145"/>
        <v>99144</v>
      </c>
      <c r="D9275" t="s">
        <v>364</v>
      </c>
      <c r="E9275" t="s">
        <v>514</v>
      </c>
      <c r="F9275" t="s">
        <v>5577</v>
      </c>
      <c r="G9275" s="144">
        <v>180.4710484236</v>
      </c>
      <c r="H9275" t="str">
        <f>IF(VLOOKUP(A9275,$J$4:$K$19,2)="Y",IF(G9275&lt;='State Zip Codes'!$P$4,'State Zip Codes'!$P$3,IF(G9275&lt;='State Zip Codes'!$Q$4,'State Zip Codes'!$Q$3,IF(G9275&lt;='State Zip Codes'!$R$4,'State Zip Codes'!$R$3,IF(G9275&lt;='State Zip Codes'!$S$4,'State Zip Codes'!$S$3,IF(G9275&lt;='State Zip Codes'!$T$4,'State Zip Codes'!$T$3,"OUT OF TERRITORY"))))),$U$3)</f>
        <v>Zone 3</v>
      </c>
    </row>
    <row r="9276" spans="1:8" x14ac:dyDescent="0.25">
      <c r="A9276" t="s">
        <v>378</v>
      </c>
      <c r="B9276">
        <v>99147</v>
      </c>
      <c r="C9276" t="str">
        <f t="shared" si="145"/>
        <v>99147</v>
      </c>
      <c r="D9276" t="s">
        <v>364</v>
      </c>
      <c r="E9276" t="s">
        <v>514</v>
      </c>
      <c r="F9276" t="s">
        <v>514</v>
      </c>
      <c r="G9276" s="144">
        <v>181.626798837</v>
      </c>
      <c r="H9276" t="str">
        <f>IF(VLOOKUP(A9276,$J$4:$K$19,2)="Y",IF(G9276&lt;='State Zip Codes'!$P$4,'State Zip Codes'!$P$3,IF(G9276&lt;='State Zip Codes'!$Q$4,'State Zip Codes'!$Q$3,IF(G9276&lt;='State Zip Codes'!$R$4,'State Zip Codes'!$R$3,IF(G9276&lt;='State Zip Codes'!$S$4,'State Zip Codes'!$S$3,IF(G9276&lt;='State Zip Codes'!$T$4,'State Zip Codes'!$T$3,"OUT OF TERRITORY"))))),$U$3)</f>
        <v>Zone 3</v>
      </c>
    </row>
    <row r="9277" spans="1:8" x14ac:dyDescent="0.25">
      <c r="A9277" t="s">
        <v>378</v>
      </c>
      <c r="B9277">
        <v>99138</v>
      </c>
      <c r="C9277" t="str">
        <f t="shared" si="145"/>
        <v>99138</v>
      </c>
      <c r="D9277" t="s">
        <v>364</v>
      </c>
      <c r="E9277" t="s">
        <v>5607</v>
      </c>
      <c r="F9277" t="s">
        <v>5624</v>
      </c>
      <c r="G9277" s="144">
        <v>183.32314218569996</v>
      </c>
      <c r="H9277" t="str">
        <f>IF(VLOOKUP(A9277,$J$4:$K$19,2)="Y",IF(G9277&lt;='State Zip Codes'!$P$4,'State Zip Codes'!$P$3,IF(G9277&lt;='State Zip Codes'!$Q$4,'State Zip Codes'!$Q$3,IF(G9277&lt;='State Zip Codes'!$R$4,'State Zip Codes'!$R$3,IF(G9277&lt;='State Zip Codes'!$S$4,'State Zip Codes'!$S$3,IF(G9277&lt;='State Zip Codes'!$T$4,'State Zip Codes'!$T$3,"OUT OF TERRITORY"))))),$U$3)</f>
        <v>Zone 3</v>
      </c>
    </row>
    <row r="9278" spans="1:8" x14ac:dyDescent="0.25">
      <c r="A9278" t="s">
        <v>378</v>
      </c>
      <c r="B9278">
        <v>99169</v>
      </c>
      <c r="C9278" t="str">
        <f t="shared" si="145"/>
        <v>99169</v>
      </c>
      <c r="D9278" t="s">
        <v>364</v>
      </c>
      <c r="E9278" t="s">
        <v>390</v>
      </c>
      <c r="F9278" t="s">
        <v>5561</v>
      </c>
      <c r="G9278" s="144">
        <v>183.42256157609998</v>
      </c>
      <c r="H9278" t="str">
        <f>IF(VLOOKUP(A9278,$J$4:$K$19,2)="Y",IF(G9278&lt;='State Zip Codes'!$P$4,'State Zip Codes'!$P$3,IF(G9278&lt;='State Zip Codes'!$Q$4,'State Zip Codes'!$Q$3,IF(G9278&lt;='State Zip Codes'!$R$4,'State Zip Codes'!$R$3,IF(G9278&lt;='State Zip Codes'!$S$4,'State Zip Codes'!$S$3,IF(G9278&lt;='State Zip Codes'!$T$4,'State Zip Codes'!$T$3,"OUT OF TERRITORY"))))),$U$3)</f>
        <v>Zone 3</v>
      </c>
    </row>
    <row r="9279" spans="1:8" x14ac:dyDescent="0.25">
      <c r="A9279" t="s">
        <v>378</v>
      </c>
      <c r="B9279">
        <v>99166</v>
      </c>
      <c r="C9279" t="str">
        <f t="shared" si="145"/>
        <v>99166</v>
      </c>
      <c r="D9279" t="s">
        <v>364</v>
      </c>
      <c r="E9279" t="s">
        <v>5607</v>
      </c>
      <c r="F9279" t="s">
        <v>4908</v>
      </c>
      <c r="G9279" s="144">
        <v>183.85130769719999</v>
      </c>
      <c r="H9279" t="str">
        <f>IF(VLOOKUP(A9279,$J$4:$K$19,2)="Y",IF(G9279&lt;='State Zip Codes'!$P$4,'State Zip Codes'!$P$3,IF(G9279&lt;='State Zip Codes'!$Q$4,'State Zip Codes'!$Q$3,IF(G9279&lt;='State Zip Codes'!$R$4,'State Zip Codes'!$R$3,IF(G9279&lt;='State Zip Codes'!$S$4,'State Zip Codes'!$S$3,IF(G9279&lt;='State Zip Codes'!$T$4,'State Zip Codes'!$T$3,"OUT OF TERRITORY"))))),$U$3)</f>
        <v>Zone 3</v>
      </c>
    </row>
    <row r="9280" spans="1:8" x14ac:dyDescent="0.25">
      <c r="A9280" t="s">
        <v>378</v>
      </c>
      <c r="B9280">
        <v>99337</v>
      </c>
      <c r="C9280" t="str">
        <f t="shared" si="145"/>
        <v>99337</v>
      </c>
      <c r="D9280" t="s">
        <v>364</v>
      </c>
      <c r="E9280" t="s">
        <v>2410</v>
      </c>
      <c r="F9280" t="s">
        <v>5429</v>
      </c>
      <c r="G9280" s="144">
        <v>185.87697777659997</v>
      </c>
      <c r="H9280" t="str">
        <f>IF(VLOOKUP(A9280,$J$4:$K$19,2)="Y",IF(G9280&lt;='State Zip Codes'!$P$4,'State Zip Codes'!$P$3,IF(G9280&lt;='State Zip Codes'!$Q$4,'State Zip Codes'!$Q$3,IF(G9280&lt;='State Zip Codes'!$R$4,'State Zip Codes'!$R$3,IF(G9280&lt;='State Zip Codes'!$S$4,'State Zip Codes'!$S$3,IF(G9280&lt;='State Zip Codes'!$T$4,'State Zip Codes'!$T$3,"OUT OF TERRITORY"))))),$U$3)</f>
        <v>Zone 3</v>
      </c>
    </row>
    <row r="9281" spans="1:8" x14ac:dyDescent="0.25">
      <c r="A9281" t="s">
        <v>378</v>
      </c>
      <c r="B9281">
        <v>99134</v>
      </c>
      <c r="C9281" t="str">
        <f t="shared" si="145"/>
        <v>99134</v>
      </c>
      <c r="D9281" t="s">
        <v>364</v>
      </c>
      <c r="E9281" t="s">
        <v>514</v>
      </c>
      <c r="F9281" t="s">
        <v>5590</v>
      </c>
      <c r="G9281" s="144">
        <v>185.9391148956</v>
      </c>
      <c r="H9281" t="str">
        <f>IF(VLOOKUP(A9281,$J$4:$K$19,2)="Y",IF(G9281&lt;='State Zip Codes'!$P$4,'State Zip Codes'!$P$3,IF(G9281&lt;='State Zip Codes'!$Q$4,'State Zip Codes'!$Q$3,IF(G9281&lt;='State Zip Codes'!$R$4,'State Zip Codes'!$R$3,IF(G9281&lt;='State Zip Codes'!$S$4,'State Zip Codes'!$S$3,IF(G9281&lt;='State Zip Codes'!$T$4,'State Zip Codes'!$T$3,"OUT OF TERRITORY"))))),$U$3)</f>
        <v>Zone 3</v>
      </c>
    </row>
    <row r="9282" spans="1:8" x14ac:dyDescent="0.25">
      <c r="A9282" t="s">
        <v>378</v>
      </c>
      <c r="B9282">
        <v>99154</v>
      </c>
      <c r="C9282" t="str">
        <f t="shared" si="145"/>
        <v>99154</v>
      </c>
      <c r="D9282" t="s">
        <v>364</v>
      </c>
      <c r="E9282" t="s">
        <v>514</v>
      </c>
      <c r="F9282" t="s">
        <v>5587</v>
      </c>
      <c r="G9282" s="144">
        <v>186.20630450729999</v>
      </c>
      <c r="H9282" t="str">
        <f>IF(VLOOKUP(A9282,$J$4:$K$19,2)="Y",IF(G9282&lt;='State Zip Codes'!$P$4,'State Zip Codes'!$P$3,IF(G9282&lt;='State Zip Codes'!$Q$4,'State Zip Codes'!$Q$3,IF(G9282&lt;='State Zip Codes'!$R$4,'State Zip Codes'!$R$3,IF(G9282&lt;='State Zip Codes'!$S$4,'State Zip Codes'!$S$3,IF(G9282&lt;='State Zip Codes'!$T$4,'State Zip Codes'!$T$3,"OUT OF TERRITORY"))))),$U$3)</f>
        <v>Zone 3</v>
      </c>
    </row>
    <row r="9283" spans="1:8" x14ac:dyDescent="0.25">
      <c r="A9283" t="s">
        <v>378</v>
      </c>
      <c r="B9283">
        <v>99301</v>
      </c>
      <c r="C9283" t="str">
        <f t="shared" si="145"/>
        <v>99301</v>
      </c>
      <c r="D9283" t="s">
        <v>364</v>
      </c>
      <c r="E9283" t="s">
        <v>8</v>
      </c>
      <c r="F9283" t="s">
        <v>829</v>
      </c>
      <c r="G9283" s="144">
        <v>186.64747805219997</v>
      </c>
      <c r="H9283" t="str">
        <f>IF(VLOOKUP(A9283,$J$4:$K$19,2)="Y",IF(G9283&lt;='State Zip Codes'!$P$4,'State Zip Codes'!$P$3,IF(G9283&lt;='State Zip Codes'!$Q$4,'State Zip Codes'!$Q$3,IF(G9283&lt;='State Zip Codes'!$R$4,'State Zip Codes'!$R$3,IF(G9283&lt;='State Zip Codes'!$S$4,'State Zip Codes'!$S$3,IF(G9283&lt;='State Zip Codes'!$T$4,'State Zip Codes'!$T$3,"OUT OF TERRITORY"))))),$U$3)</f>
        <v>Zone 3</v>
      </c>
    </row>
    <row r="9284" spans="1:8" x14ac:dyDescent="0.25">
      <c r="A9284" t="s">
        <v>378</v>
      </c>
      <c r="B9284">
        <v>99323</v>
      </c>
      <c r="C9284" t="str">
        <f t="shared" si="145"/>
        <v>99323</v>
      </c>
      <c r="D9284" t="s">
        <v>364</v>
      </c>
      <c r="E9284" t="s">
        <v>5481</v>
      </c>
      <c r="F9284" t="s">
        <v>1434</v>
      </c>
      <c r="G9284" s="144">
        <v>187.97099868689997</v>
      </c>
      <c r="H9284" t="str">
        <f>IF(VLOOKUP(A9284,$J$4:$K$19,2)="Y",IF(G9284&lt;='State Zip Codes'!$P$4,'State Zip Codes'!$P$3,IF(G9284&lt;='State Zip Codes'!$Q$4,'State Zip Codes'!$Q$3,IF(G9284&lt;='State Zip Codes'!$R$4,'State Zip Codes'!$R$3,IF(G9284&lt;='State Zip Codes'!$S$4,'State Zip Codes'!$S$3,IF(G9284&lt;='State Zip Codes'!$T$4,'State Zip Codes'!$T$3,"OUT OF TERRITORY"))))),$U$3)</f>
        <v>Zone 3</v>
      </c>
    </row>
    <row r="9285" spans="1:8" x14ac:dyDescent="0.25">
      <c r="A9285" t="s">
        <v>378</v>
      </c>
      <c r="B9285">
        <v>99150</v>
      </c>
      <c r="C9285" t="str">
        <f t="shared" si="145"/>
        <v>99150</v>
      </c>
      <c r="D9285" t="s">
        <v>364</v>
      </c>
      <c r="E9285" t="s">
        <v>5607</v>
      </c>
      <c r="F9285" t="s">
        <v>5647</v>
      </c>
      <c r="G9285" s="144">
        <v>189.71705173079999</v>
      </c>
      <c r="H9285" t="str">
        <f>IF(VLOOKUP(A9285,$J$4:$K$19,2)="Y",IF(G9285&lt;='State Zip Codes'!$P$4,'State Zip Codes'!$P$3,IF(G9285&lt;='State Zip Codes'!$Q$4,'State Zip Codes'!$Q$3,IF(G9285&lt;='State Zip Codes'!$R$4,'State Zip Codes'!$R$3,IF(G9285&lt;='State Zip Codes'!$S$4,'State Zip Codes'!$S$3,IF(G9285&lt;='State Zip Codes'!$T$4,'State Zip Codes'!$T$3,"OUT OF TERRITORY"))))),$U$3)</f>
        <v>Zone 3</v>
      </c>
    </row>
    <row r="9286" spans="1:8" x14ac:dyDescent="0.25">
      <c r="A9286" t="s">
        <v>378</v>
      </c>
      <c r="B9286">
        <v>99129</v>
      </c>
      <c r="C9286" t="str">
        <f t="shared" si="145"/>
        <v>99129</v>
      </c>
      <c r="D9286" t="s">
        <v>364</v>
      </c>
      <c r="E9286" t="s">
        <v>3857</v>
      </c>
      <c r="F9286" t="s">
        <v>1342</v>
      </c>
      <c r="G9286" s="144">
        <v>191.9664154386</v>
      </c>
      <c r="H9286" t="str">
        <f>IF(VLOOKUP(A9286,$J$4:$K$19,2)="Y",IF(G9286&lt;='State Zip Codes'!$P$4,'State Zip Codes'!$P$3,IF(G9286&lt;='State Zip Codes'!$Q$4,'State Zip Codes'!$Q$3,IF(G9286&lt;='State Zip Codes'!$R$4,'State Zip Codes'!$R$3,IF(G9286&lt;='State Zip Codes'!$S$4,'State Zip Codes'!$S$3,IF(G9286&lt;='State Zip Codes'!$T$4,'State Zip Codes'!$T$3,"OUT OF TERRITORY"))))),$U$3)</f>
        <v>Zone 3</v>
      </c>
    </row>
    <row r="9287" spans="1:8" x14ac:dyDescent="0.25">
      <c r="A9287" t="s">
        <v>378</v>
      </c>
      <c r="B9287">
        <v>99118</v>
      </c>
      <c r="C9287" t="str">
        <f t="shared" si="145"/>
        <v>99118</v>
      </c>
      <c r="D9287" t="s">
        <v>364</v>
      </c>
      <c r="E9287" t="s">
        <v>5607</v>
      </c>
      <c r="F9287" t="s">
        <v>5655</v>
      </c>
      <c r="G9287" s="144">
        <v>192.73691571419999</v>
      </c>
      <c r="H9287" t="str">
        <f>IF(VLOOKUP(A9287,$J$4:$K$19,2)="Y",IF(G9287&lt;='State Zip Codes'!$P$4,'State Zip Codes'!$P$3,IF(G9287&lt;='State Zip Codes'!$Q$4,'State Zip Codes'!$Q$3,IF(G9287&lt;='State Zip Codes'!$R$4,'State Zip Codes'!$R$3,IF(G9287&lt;='State Zip Codes'!$S$4,'State Zip Codes'!$S$3,IF(G9287&lt;='State Zip Codes'!$T$4,'State Zip Codes'!$T$3,"OUT OF TERRITORY"))))),$U$3)</f>
        <v>Zone 3</v>
      </c>
    </row>
    <row r="9288" spans="1:8" x14ac:dyDescent="0.25">
      <c r="A9288" t="s">
        <v>378</v>
      </c>
      <c r="B9288">
        <v>99122</v>
      </c>
      <c r="C9288" t="str">
        <f t="shared" si="145"/>
        <v>99122</v>
      </c>
      <c r="D9288" t="s">
        <v>364</v>
      </c>
      <c r="E9288" t="s">
        <v>514</v>
      </c>
      <c r="F9288" t="s">
        <v>764</v>
      </c>
      <c r="G9288" s="144">
        <v>193.59440795639998</v>
      </c>
      <c r="H9288" t="str">
        <f>IF(VLOOKUP(A9288,$J$4:$K$19,2)="Y",IF(G9288&lt;='State Zip Codes'!$P$4,'State Zip Codes'!$P$3,IF(G9288&lt;='State Zip Codes'!$Q$4,'State Zip Codes'!$Q$3,IF(G9288&lt;='State Zip Codes'!$R$4,'State Zip Codes'!$R$3,IF(G9288&lt;='State Zip Codes'!$S$4,'State Zip Codes'!$S$3,IF(G9288&lt;='State Zip Codes'!$T$4,'State Zip Codes'!$T$3,"OUT OF TERRITORY"))))),$U$3)</f>
        <v>Zone 3</v>
      </c>
    </row>
    <row r="9289" spans="1:8" x14ac:dyDescent="0.25">
      <c r="A9289" t="s">
        <v>378</v>
      </c>
      <c r="B9289">
        <v>99371</v>
      </c>
      <c r="C9289" t="str">
        <f t="shared" si="145"/>
        <v>99371</v>
      </c>
      <c r="D9289" t="s">
        <v>364</v>
      </c>
      <c r="E9289" t="s">
        <v>390</v>
      </c>
      <c r="F9289" t="s">
        <v>5565</v>
      </c>
      <c r="G9289" s="144">
        <v>196.94981238239998</v>
      </c>
      <c r="H9289" t="str">
        <f>IF(VLOOKUP(A9289,$J$4:$K$19,2)="Y",IF(G9289&lt;='State Zip Codes'!$P$4,'State Zip Codes'!$P$3,IF(G9289&lt;='State Zip Codes'!$Q$4,'State Zip Codes'!$Q$3,IF(G9289&lt;='State Zip Codes'!$R$4,'State Zip Codes'!$R$3,IF(G9289&lt;='State Zip Codes'!$S$4,'State Zip Codes'!$S$3,IF(G9289&lt;='State Zip Codes'!$T$4,'State Zip Codes'!$T$3,"OUT OF TERRITORY"))))),$U$3)</f>
        <v>Zone 3</v>
      </c>
    </row>
    <row r="9290" spans="1:8" x14ac:dyDescent="0.25">
      <c r="A9290" t="s">
        <v>378</v>
      </c>
      <c r="B9290">
        <v>99348</v>
      </c>
      <c r="C9290" t="str">
        <f t="shared" si="145"/>
        <v>99348</v>
      </c>
      <c r="D9290" t="s">
        <v>364</v>
      </c>
      <c r="E9290" t="s">
        <v>5481</v>
      </c>
      <c r="F9290" t="s">
        <v>5520</v>
      </c>
      <c r="G9290" s="144">
        <v>197.8632280317</v>
      </c>
      <c r="H9290" t="str">
        <f>IF(VLOOKUP(A9290,$J$4:$K$19,2)="Y",IF(G9290&lt;='State Zip Codes'!$P$4,'State Zip Codes'!$P$3,IF(G9290&lt;='State Zip Codes'!$Q$4,'State Zip Codes'!$Q$3,IF(G9290&lt;='State Zip Codes'!$R$4,'State Zip Codes'!$R$3,IF(G9290&lt;='State Zip Codes'!$S$4,'State Zip Codes'!$S$3,IF(G9290&lt;='State Zip Codes'!$T$4,'State Zip Codes'!$T$3,"OUT OF TERRITORY"))))),$U$3)</f>
        <v>Zone 3</v>
      </c>
    </row>
    <row r="9291" spans="1:8" x14ac:dyDescent="0.25">
      <c r="A9291" t="s">
        <v>378</v>
      </c>
      <c r="B9291">
        <v>99137</v>
      </c>
      <c r="C9291" t="str">
        <f t="shared" si="145"/>
        <v>99137</v>
      </c>
      <c r="D9291" t="s">
        <v>364</v>
      </c>
      <c r="E9291" t="s">
        <v>3857</v>
      </c>
      <c r="F9291" t="s">
        <v>5634</v>
      </c>
      <c r="G9291" s="144">
        <v>198.78285739290001</v>
      </c>
      <c r="H9291" t="str">
        <f>IF(VLOOKUP(A9291,$J$4:$K$19,2)="Y",IF(G9291&lt;='State Zip Codes'!$P$4,'State Zip Codes'!$P$3,IF(G9291&lt;='State Zip Codes'!$Q$4,'State Zip Codes'!$Q$3,IF(G9291&lt;='State Zip Codes'!$R$4,'State Zip Codes'!$R$3,IF(G9291&lt;='State Zip Codes'!$S$4,'State Zip Codes'!$S$3,IF(G9291&lt;='State Zip Codes'!$T$4,'State Zip Codes'!$T$3,"OUT OF TERRITORY"))))),$U$3)</f>
        <v>Zone 3</v>
      </c>
    </row>
    <row r="9292" spans="1:8" x14ac:dyDescent="0.25">
      <c r="A9292" t="s">
        <v>378</v>
      </c>
      <c r="B9292">
        <v>99360</v>
      </c>
      <c r="C9292" t="str">
        <f t="shared" si="145"/>
        <v>99360</v>
      </c>
      <c r="D9292" t="s">
        <v>364</v>
      </c>
      <c r="E9292" t="s">
        <v>5481</v>
      </c>
      <c r="F9292" t="s">
        <v>5490</v>
      </c>
      <c r="G9292" s="144">
        <v>199.03140586889998</v>
      </c>
      <c r="H9292" t="str">
        <f>IF(VLOOKUP(A9292,$J$4:$K$19,2)="Y",IF(G9292&lt;='State Zip Codes'!$P$4,'State Zip Codes'!$P$3,IF(G9292&lt;='State Zip Codes'!$Q$4,'State Zip Codes'!$Q$3,IF(G9292&lt;='State Zip Codes'!$R$4,'State Zip Codes'!$R$3,IF(G9292&lt;='State Zip Codes'!$S$4,'State Zip Codes'!$S$3,IF(G9292&lt;='State Zip Codes'!$T$4,'State Zip Codes'!$T$3,"OUT OF TERRITORY"))))),$U$3)</f>
        <v>Zone 3</v>
      </c>
    </row>
    <row r="9293" spans="1:8" x14ac:dyDescent="0.25">
      <c r="A9293" t="s">
        <v>378</v>
      </c>
      <c r="B9293">
        <v>99131</v>
      </c>
      <c r="C9293" t="str">
        <f t="shared" si="145"/>
        <v>99131</v>
      </c>
      <c r="D9293" t="s">
        <v>364</v>
      </c>
      <c r="E9293" t="s">
        <v>3857</v>
      </c>
      <c r="F9293" t="s">
        <v>1802</v>
      </c>
      <c r="G9293" s="144">
        <v>200.55376528439999</v>
      </c>
      <c r="H9293" t="str">
        <f>IF(VLOOKUP(A9293,$J$4:$K$19,2)="Y",IF(G9293&lt;='State Zip Codes'!$P$4,'State Zip Codes'!$P$3,IF(G9293&lt;='State Zip Codes'!$Q$4,'State Zip Codes'!$Q$3,IF(G9293&lt;='State Zip Codes'!$R$4,'State Zip Codes'!$R$3,IF(G9293&lt;='State Zip Codes'!$S$4,'State Zip Codes'!$S$3,IF(G9293&lt;='State Zip Codes'!$T$4,'State Zip Codes'!$T$3,"OUT OF TERRITORY"))))),$U$3)</f>
        <v>Zone 3</v>
      </c>
    </row>
    <row r="9294" spans="1:8" x14ac:dyDescent="0.25">
      <c r="A9294" t="s">
        <v>378</v>
      </c>
      <c r="B9294">
        <v>99032</v>
      </c>
      <c r="C9294" t="str">
        <f t="shared" si="145"/>
        <v>99032</v>
      </c>
      <c r="D9294" t="s">
        <v>364</v>
      </c>
      <c r="E9294" t="s">
        <v>514</v>
      </c>
      <c r="F9294" t="s">
        <v>5603</v>
      </c>
      <c r="G9294" s="144">
        <v>201.06328966019998</v>
      </c>
      <c r="H9294" t="str">
        <f>IF(VLOOKUP(A9294,$J$4:$K$19,2)="Y",IF(G9294&lt;='State Zip Codes'!$P$4,'State Zip Codes'!$P$3,IF(G9294&lt;='State Zip Codes'!$Q$4,'State Zip Codes'!$Q$3,IF(G9294&lt;='State Zip Codes'!$R$4,'State Zip Codes'!$R$3,IF(G9294&lt;='State Zip Codes'!$S$4,'State Zip Codes'!$S$3,IF(G9294&lt;='State Zip Codes'!$T$4,'State Zip Codes'!$T$3,"OUT OF TERRITORY"))))),$U$3)</f>
        <v>Zone 3</v>
      </c>
    </row>
    <row r="9295" spans="1:8" x14ac:dyDescent="0.25">
      <c r="A9295" t="s">
        <v>378</v>
      </c>
      <c r="B9295">
        <v>99121</v>
      </c>
      <c r="C9295" t="str">
        <f t="shared" si="145"/>
        <v>99121</v>
      </c>
      <c r="D9295" t="s">
        <v>364</v>
      </c>
      <c r="E9295" t="s">
        <v>5607</v>
      </c>
      <c r="F9295" t="s">
        <v>1843</v>
      </c>
      <c r="G9295" s="144">
        <v>201.21241874579999</v>
      </c>
      <c r="H9295" t="str">
        <f>IF(VLOOKUP(A9295,$J$4:$K$19,2)="Y",IF(G9295&lt;='State Zip Codes'!$P$4,'State Zip Codes'!$P$3,IF(G9295&lt;='State Zip Codes'!$Q$4,'State Zip Codes'!$Q$3,IF(G9295&lt;='State Zip Codes'!$R$4,'State Zip Codes'!$R$3,IF(G9295&lt;='State Zip Codes'!$S$4,'State Zip Codes'!$S$3,IF(G9295&lt;='State Zip Codes'!$T$4,'State Zip Codes'!$T$3,"OUT OF TERRITORY"))))),$U$3)</f>
        <v>Zone 3</v>
      </c>
    </row>
    <row r="9296" spans="1:8" x14ac:dyDescent="0.25">
      <c r="A9296" t="s">
        <v>378</v>
      </c>
      <c r="B9296">
        <v>99040</v>
      </c>
      <c r="C9296" t="str">
        <f t="shared" si="145"/>
        <v>99040</v>
      </c>
      <c r="D9296" t="s">
        <v>364</v>
      </c>
      <c r="E9296" t="s">
        <v>3857</v>
      </c>
      <c r="F9296" t="s">
        <v>5626</v>
      </c>
      <c r="G9296" s="144">
        <v>201.59766888359999</v>
      </c>
      <c r="H9296" t="str">
        <f>IF(VLOOKUP(A9296,$J$4:$K$19,2)="Y",IF(G9296&lt;='State Zip Codes'!$P$4,'State Zip Codes'!$P$3,IF(G9296&lt;='State Zip Codes'!$Q$4,'State Zip Codes'!$Q$3,IF(G9296&lt;='State Zip Codes'!$R$4,'State Zip Codes'!$R$3,IF(G9296&lt;='State Zip Codes'!$S$4,'State Zip Codes'!$S$3,IF(G9296&lt;='State Zip Codes'!$T$4,'State Zip Codes'!$T$3,"OUT OF TERRITORY"))))),$U$3)</f>
        <v>Zone 3</v>
      </c>
    </row>
    <row r="9297" spans="1:8" x14ac:dyDescent="0.25">
      <c r="A9297" t="s">
        <v>378</v>
      </c>
      <c r="B9297">
        <v>99167</v>
      </c>
      <c r="C9297" t="str">
        <f t="shared" si="145"/>
        <v>99167</v>
      </c>
      <c r="D9297" t="s">
        <v>364</v>
      </c>
      <c r="E9297" t="s">
        <v>3857</v>
      </c>
      <c r="F9297" t="s">
        <v>3572</v>
      </c>
      <c r="G9297" s="144">
        <v>202.77206043269999</v>
      </c>
      <c r="H9297" t="str">
        <f>IF(VLOOKUP(A9297,$J$4:$K$19,2)="Y",IF(G9297&lt;='State Zip Codes'!$P$4,'State Zip Codes'!$P$3,IF(G9297&lt;='State Zip Codes'!$Q$4,'State Zip Codes'!$Q$3,IF(G9297&lt;='State Zip Codes'!$R$4,'State Zip Codes'!$R$3,IF(G9297&lt;='State Zip Codes'!$S$4,'State Zip Codes'!$S$3,IF(G9297&lt;='State Zip Codes'!$T$4,'State Zip Codes'!$T$3,"OUT OF TERRITORY"))))),$U$3)</f>
        <v>Zone 3</v>
      </c>
    </row>
    <row r="9298" spans="1:8" x14ac:dyDescent="0.25">
      <c r="A9298" t="s">
        <v>378</v>
      </c>
      <c r="B9298">
        <v>99008</v>
      </c>
      <c r="C9298" t="str">
        <f t="shared" si="145"/>
        <v>99008</v>
      </c>
      <c r="D9298" t="s">
        <v>364</v>
      </c>
      <c r="E9298" t="s">
        <v>514</v>
      </c>
      <c r="F9298" t="s">
        <v>5611</v>
      </c>
      <c r="G9298" s="144">
        <v>205.04006527620001</v>
      </c>
      <c r="H9298" t="str">
        <f>IF(VLOOKUP(A9298,$J$4:$K$19,2)="Y",IF(G9298&lt;='State Zip Codes'!$P$4,'State Zip Codes'!$P$3,IF(G9298&lt;='State Zip Codes'!$Q$4,'State Zip Codes'!$Q$3,IF(G9298&lt;='State Zip Codes'!$R$4,'State Zip Codes'!$R$3,IF(G9298&lt;='State Zip Codes'!$S$4,'State Zip Codes'!$S$3,IF(G9298&lt;='State Zip Codes'!$T$4,'State Zip Codes'!$T$3,"OUT OF TERRITORY"))))),$U$3)</f>
        <v>Zone 3</v>
      </c>
    </row>
    <row r="9299" spans="1:8" x14ac:dyDescent="0.25">
      <c r="A9299" t="s">
        <v>378</v>
      </c>
      <c r="B9299">
        <v>99160</v>
      </c>
      <c r="C9299" t="str">
        <f t="shared" si="145"/>
        <v>99160</v>
      </c>
      <c r="D9299" t="s">
        <v>364</v>
      </c>
      <c r="E9299" t="s">
        <v>5607</v>
      </c>
      <c r="F9299" t="s">
        <v>2424</v>
      </c>
      <c r="G9299" s="144">
        <v>205.36317829499998</v>
      </c>
      <c r="H9299" t="str">
        <f>IF(VLOOKUP(A9299,$J$4:$K$19,2)="Y",IF(G9299&lt;='State Zip Codes'!$P$4,'State Zip Codes'!$P$3,IF(G9299&lt;='State Zip Codes'!$Q$4,'State Zip Codes'!$Q$3,IF(G9299&lt;='State Zip Codes'!$R$4,'State Zip Codes'!$R$3,IF(G9299&lt;='State Zip Codes'!$S$4,'State Zip Codes'!$S$3,IF(G9299&lt;='State Zip Codes'!$T$4,'State Zip Codes'!$T$3,"OUT OF TERRITORY"))))),$U$3)</f>
        <v>Zone 3</v>
      </c>
    </row>
    <row r="9300" spans="1:8" x14ac:dyDescent="0.25">
      <c r="A9300" t="s">
        <v>378</v>
      </c>
      <c r="B9300">
        <v>99105</v>
      </c>
      <c r="C9300" t="str">
        <f t="shared" si="145"/>
        <v>99105</v>
      </c>
      <c r="D9300" t="s">
        <v>364</v>
      </c>
      <c r="E9300" t="s">
        <v>390</v>
      </c>
      <c r="F9300" t="s">
        <v>5581</v>
      </c>
      <c r="G9300" s="144">
        <v>205.71114616139999</v>
      </c>
      <c r="H9300" t="str">
        <f>IF(VLOOKUP(A9300,$J$4:$K$19,2)="Y",IF(G9300&lt;='State Zip Codes'!$P$4,'State Zip Codes'!$P$3,IF(G9300&lt;='State Zip Codes'!$Q$4,'State Zip Codes'!$Q$3,IF(G9300&lt;='State Zip Codes'!$R$4,'State Zip Codes'!$R$3,IF(G9300&lt;='State Zip Codes'!$S$4,'State Zip Codes'!$S$3,IF(G9300&lt;='State Zip Codes'!$T$4,'State Zip Codes'!$T$3,"OUT OF TERRITORY"))))),$U$3)</f>
        <v>Zone 3</v>
      </c>
    </row>
    <row r="9301" spans="1:8" x14ac:dyDescent="0.25">
      <c r="A9301" t="s">
        <v>378</v>
      </c>
      <c r="B9301">
        <v>99173</v>
      </c>
      <c r="C9301" t="str">
        <f t="shared" si="145"/>
        <v>99173</v>
      </c>
      <c r="D9301" t="s">
        <v>364</v>
      </c>
      <c r="E9301" t="s">
        <v>3857</v>
      </c>
      <c r="F9301" t="s">
        <v>5638</v>
      </c>
      <c r="G9301" s="144">
        <v>208.50731651639998</v>
      </c>
      <c r="H9301" t="str">
        <f>IF(VLOOKUP(A9301,$J$4:$K$19,2)="Y",IF(G9301&lt;='State Zip Codes'!$P$4,'State Zip Codes'!$P$3,IF(G9301&lt;='State Zip Codes'!$Q$4,'State Zip Codes'!$Q$3,IF(G9301&lt;='State Zip Codes'!$R$4,'State Zip Codes'!$R$3,IF(G9301&lt;='State Zip Codes'!$S$4,'State Zip Codes'!$S$3,IF(G9301&lt;='State Zip Codes'!$T$4,'State Zip Codes'!$T$3,"OUT OF TERRITORY"))))),$U$3)</f>
        <v>Zone 3</v>
      </c>
    </row>
    <row r="9302" spans="1:8" x14ac:dyDescent="0.25">
      <c r="A9302" t="s">
        <v>378</v>
      </c>
      <c r="B9302">
        <v>99029</v>
      </c>
      <c r="C9302" t="str">
        <f t="shared" si="145"/>
        <v>99029</v>
      </c>
      <c r="D9302" t="s">
        <v>364</v>
      </c>
      <c r="E9302" t="s">
        <v>514</v>
      </c>
      <c r="F9302" t="s">
        <v>5625</v>
      </c>
      <c r="G9302" s="144">
        <v>208.50731651639998</v>
      </c>
      <c r="H9302" t="str">
        <f>IF(VLOOKUP(A9302,$J$4:$K$19,2)="Y",IF(G9302&lt;='State Zip Codes'!$P$4,'State Zip Codes'!$P$3,IF(G9302&lt;='State Zip Codes'!$Q$4,'State Zip Codes'!$Q$3,IF(G9302&lt;='State Zip Codes'!$R$4,'State Zip Codes'!$R$3,IF(G9302&lt;='State Zip Codes'!$S$4,'State Zip Codes'!$S$3,IF(G9302&lt;='State Zip Codes'!$T$4,'State Zip Codes'!$T$3,"OUT OF TERRITORY"))))),$U$3)</f>
        <v>Zone 3</v>
      </c>
    </row>
    <row r="9303" spans="1:8" x14ac:dyDescent="0.25">
      <c r="A9303" t="s">
        <v>378</v>
      </c>
      <c r="B9303">
        <v>99101</v>
      </c>
      <c r="C9303" t="str">
        <f t="shared" si="145"/>
        <v>99101</v>
      </c>
      <c r="D9303" t="s">
        <v>364</v>
      </c>
      <c r="E9303" t="s">
        <v>3857</v>
      </c>
      <c r="F9303" t="s">
        <v>5648</v>
      </c>
      <c r="G9303" s="144">
        <v>209.46422814900001</v>
      </c>
      <c r="H9303" t="str">
        <f>IF(VLOOKUP(A9303,$J$4:$K$19,2)="Y",IF(G9303&lt;='State Zip Codes'!$P$4,'State Zip Codes'!$P$3,IF(G9303&lt;='State Zip Codes'!$Q$4,'State Zip Codes'!$Q$3,IF(G9303&lt;='State Zip Codes'!$R$4,'State Zip Codes'!$R$3,IF(G9303&lt;='State Zip Codes'!$S$4,'State Zip Codes'!$S$3,IF(G9303&lt;='State Zip Codes'!$T$4,'State Zip Codes'!$T$3,"OUT OF TERRITORY"))))),$U$3)</f>
        <v>Zone 3</v>
      </c>
    </row>
    <row r="9304" spans="1:8" x14ac:dyDescent="0.25">
      <c r="A9304" t="s">
        <v>378</v>
      </c>
      <c r="B9304">
        <v>99013</v>
      </c>
      <c r="C9304" t="str">
        <f t="shared" si="145"/>
        <v>99013</v>
      </c>
      <c r="D9304" t="s">
        <v>364</v>
      </c>
      <c r="E9304" t="s">
        <v>3857</v>
      </c>
      <c r="F9304" t="s">
        <v>1664</v>
      </c>
      <c r="G9304" s="144">
        <v>210.34657523879997</v>
      </c>
      <c r="H9304" t="str">
        <f>IF(VLOOKUP(A9304,$J$4:$K$19,2)="Y",IF(G9304&lt;='State Zip Codes'!$P$4,'State Zip Codes'!$P$3,IF(G9304&lt;='State Zip Codes'!$Q$4,'State Zip Codes'!$Q$3,IF(G9304&lt;='State Zip Codes'!$R$4,'State Zip Codes'!$R$3,IF(G9304&lt;='State Zip Codes'!$S$4,'State Zip Codes'!$S$3,IF(G9304&lt;='State Zip Codes'!$T$4,'State Zip Codes'!$T$3,"OUT OF TERRITORY"))))),$U$3)</f>
        <v>Zone 3</v>
      </c>
    </row>
    <row r="9305" spans="1:8" x14ac:dyDescent="0.25">
      <c r="A9305" t="s">
        <v>378</v>
      </c>
      <c r="B9305">
        <v>99141</v>
      </c>
      <c r="C9305" t="str">
        <f t="shared" si="145"/>
        <v>99141</v>
      </c>
      <c r="D9305" t="s">
        <v>364</v>
      </c>
      <c r="E9305" t="s">
        <v>3857</v>
      </c>
      <c r="F9305" t="s">
        <v>5662</v>
      </c>
      <c r="G9305" s="144">
        <v>211.30970058329999</v>
      </c>
      <c r="H9305" t="str">
        <f>IF(VLOOKUP(A9305,$J$4:$K$19,2)="Y",IF(G9305&lt;='State Zip Codes'!$P$4,'State Zip Codes'!$P$3,IF(G9305&lt;='State Zip Codes'!$Q$4,'State Zip Codes'!$Q$3,IF(G9305&lt;='State Zip Codes'!$R$4,'State Zip Codes'!$R$3,IF(G9305&lt;='State Zip Codes'!$S$4,'State Zip Codes'!$S$3,IF(G9305&lt;='State Zip Codes'!$T$4,'State Zip Codes'!$T$3,"OUT OF TERRITORY"))))),$U$3)</f>
        <v>Zone 3</v>
      </c>
    </row>
    <row r="9306" spans="1:8" x14ac:dyDescent="0.25">
      <c r="A9306" t="s">
        <v>378</v>
      </c>
      <c r="B9306">
        <v>99181</v>
      </c>
      <c r="C9306" t="str">
        <f t="shared" si="145"/>
        <v>99181</v>
      </c>
      <c r="D9306" t="s">
        <v>364</v>
      </c>
      <c r="E9306" t="s">
        <v>3857</v>
      </c>
      <c r="F9306" t="s">
        <v>1305</v>
      </c>
      <c r="G9306" s="144">
        <v>212.4592372848</v>
      </c>
      <c r="H9306" t="str">
        <f>IF(VLOOKUP(A9306,$J$4:$K$19,2)="Y",IF(G9306&lt;='State Zip Codes'!$P$4,'State Zip Codes'!$P$3,IF(G9306&lt;='State Zip Codes'!$Q$4,'State Zip Codes'!$Q$3,IF(G9306&lt;='State Zip Codes'!$R$4,'State Zip Codes'!$R$3,IF(G9306&lt;='State Zip Codes'!$S$4,'State Zip Codes'!$S$3,IF(G9306&lt;='State Zip Codes'!$T$4,'State Zip Codes'!$T$3,"OUT OF TERRITORY"))))),$U$3)</f>
        <v>Zone 3</v>
      </c>
    </row>
    <row r="9307" spans="1:8" x14ac:dyDescent="0.25">
      <c r="A9307" t="s">
        <v>378</v>
      </c>
      <c r="B9307">
        <v>99034</v>
      </c>
      <c r="C9307" t="str">
        <f t="shared" si="145"/>
        <v>99034</v>
      </c>
      <c r="D9307" t="s">
        <v>364</v>
      </c>
      <c r="E9307" t="s">
        <v>3857</v>
      </c>
      <c r="F9307" t="s">
        <v>5639</v>
      </c>
      <c r="G9307" s="144">
        <v>213.86974988609998</v>
      </c>
      <c r="H9307" t="str">
        <f>IF(VLOOKUP(A9307,$J$4:$K$19,2)="Y",IF(G9307&lt;='State Zip Codes'!$P$4,'State Zip Codes'!$P$3,IF(G9307&lt;='State Zip Codes'!$Q$4,'State Zip Codes'!$Q$3,IF(G9307&lt;='State Zip Codes'!$R$4,'State Zip Codes'!$R$3,IF(G9307&lt;='State Zip Codes'!$S$4,'State Zip Codes'!$S$3,IF(G9307&lt;='State Zip Codes'!$T$4,'State Zip Codes'!$T$3,"OUT OF TERRITORY"))))),$U$3)</f>
        <v>Zone 3</v>
      </c>
    </row>
    <row r="9308" spans="1:8" x14ac:dyDescent="0.25">
      <c r="A9308" t="s">
        <v>378</v>
      </c>
      <c r="B9308">
        <v>99324</v>
      </c>
      <c r="C9308" t="str">
        <f t="shared" si="145"/>
        <v>99324</v>
      </c>
      <c r="D9308" t="s">
        <v>364</v>
      </c>
      <c r="E9308" t="s">
        <v>5481</v>
      </c>
      <c r="F9308" t="s">
        <v>5516</v>
      </c>
      <c r="G9308" s="144">
        <v>214.47247994040001</v>
      </c>
      <c r="H9308" t="str">
        <f>IF(VLOOKUP(A9308,$J$4:$K$19,2)="Y",IF(G9308&lt;='State Zip Codes'!$P$4,'State Zip Codes'!$P$3,IF(G9308&lt;='State Zip Codes'!$Q$4,'State Zip Codes'!$Q$3,IF(G9308&lt;='State Zip Codes'!$R$4,'State Zip Codes'!$R$3,IF(G9308&lt;='State Zip Codes'!$S$4,'State Zip Codes'!$S$3,IF(G9308&lt;='State Zip Codes'!$T$4,'State Zip Codes'!$T$3,"OUT OF TERRITORY"))))),$U$3)</f>
        <v>Zone 3</v>
      </c>
    </row>
    <row r="9309" spans="1:8" x14ac:dyDescent="0.25">
      <c r="A9309" t="s">
        <v>378</v>
      </c>
      <c r="B9309">
        <v>99022</v>
      </c>
      <c r="C9309" t="str">
        <f t="shared" si="145"/>
        <v>99022</v>
      </c>
      <c r="D9309" t="s">
        <v>364</v>
      </c>
      <c r="E9309" t="s">
        <v>5622</v>
      </c>
      <c r="F9309" t="s">
        <v>5627</v>
      </c>
      <c r="G9309" s="144">
        <v>214.75831068779999</v>
      </c>
      <c r="H9309" t="str">
        <f>IF(VLOOKUP(A9309,$J$4:$K$19,2)="Y",IF(G9309&lt;='State Zip Codes'!$P$4,'State Zip Codes'!$P$3,IF(G9309&lt;='State Zip Codes'!$Q$4,'State Zip Codes'!$Q$3,IF(G9309&lt;='State Zip Codes'!$R$4,'State Zip Codes'!$R$3,IF(G9309&lt;='State Zip Codes'!$S$4,'State Zip Codes'!$S$3,IF(G9309&lt;='State Zip Codes'!$T$4,'State Zip Codes'!$T$3,"OUT OF TERRITORY"))))),$U$3)</f>
        <v>Zone 3</v>
      </c>
    </row>
    <row r="9310" spans="1:8" x14ac:dyDescent="0.25">
      <c r="A9310" t="s">
        <v>378</v>
      </c>
      <c r="B9310">
        <v>99362</v>
      </c>
      <c r="C9310" t="str">
        <f t="shared" si="145"/>
        <v>99362</v>
      </c>
      <c r="D9310" t="s">
        <v>364</v>
      </c>
      <c r="E9310" t="s">
        <v>5481</v>
      </c>
      <c r="F9310" t="s">
        <v>5481</v>
      </c>
      <c r="G9310" s="144">
        <v>214.7831655354</v>
      </c>
      <c r="H9310" t="str">
        <f>IF(VLOOKUP(A9310,$J$4:$K$19,2)="Y",IF(G9310&lt;='State Zip Codes'!$P$4,'State Zip Codes'!$P$3,IF(G9310&lt;='State Zip Codes'!$Q$4,'State Zip Codes'!$Q$3,IF(G9310&lt;='State Zip Codes'!$R$4,'State Zip Codes'!$R$3,IF(G9310&lt;='State Zip Codes'!$S$4,'State Zip Codes'!$S$3,IF(G9310&lt;='State Zip Codes'!$T$4,'State Zip Codes'!$T$3,"OUT OF TERRITORY"))))),$U$3)</f>
        <v>Zone 3</v>
      </c>
    </row>
    <row r="9311" spans="1:8" x14ac:dyDescent="0.25">
      <c r="A9311" t="s">
        <v>378</v>
      </c>
      <c r="B9311">
        <v>99017</v>
      </c>
      <c r="C9311" t="str">
        <f t="shared" si="145"/>
        <v>99017</v>
      </c>
      <c r="D9311" t="s">
        <v>364</v>
      </c>
      <c r="E9311" t="s">
        <v>5584</v>
      </c>
      <c r="F9311" t="s">
        <v>1088</v>
      </c>
      <c r="G9311" s="144">
        <v>215.39210930159999</v>
      </c>
      <c r="H9311" t="str">
        <f>IF(VLOOKUP(A9311,$J$4:$K$19,2)="Y",IF(G9311&lt;='State Zip Codes'!$P$4,'State Zip Codes'!$P$3,IF(G9311&lt;='State Zip Codes'!$Q$4,'State Zip Codes'!$Q$3,IF(G9311&lt;='State Zip Codes'!$R$4,'State Zip Codes'!$R$3,IF(G9311&lt;='State Zip Codes'!$S$4,'State Zip Codes'!$S$3,IF(G9311&lt;='State Zip Codes'!$T$4,'State Zip Codes'!$T$3,"OUT OF TERRITORY"))))),$U$3)</f>
        <v>Zone 3</v>
      </c>
    </row>
    <row r="9312" spans="1:8" x14ac:dyDescent="0.25">
      <c r="A9312" t="s">
        <v>378</v>
      </c>
      <c r="B9312">
        <v>99136</v>
      </c>
      <c r="C9312" t="str">
        <f t="shared" ref="C9312:C9375" si="146">TRIM(CLEAN(B9312))</f>
        <v>99136</v>
      </c>
      <c r="D9312" t="s">
        <v>364</v>
      </c>
      <c r="E9312" t="s">
        <v>5584</v>
      </c>
      <c r="F9312" t="s">
        <v>5585</v>
      </c>
      <c r="G9312" s="144">
        <v>215.47288755629998</v>
      </c>
      <c r="H9312" t="str">
        <f>IF(VLOOKUP(A9312,$J$4:$K$19,2)="Y",IF(G9312&lt;='State Zip Codes'!$P$4,'State Zip Codes'!$P$3,IF(G9312&lt;='State Zip Codes'!$Q$4,'State Zip Codes'!$Q$3,IF(G9312&lt;='State Zip Codes'!$R$4,'State Zip Codes'!$R$3,IF(G9312&lt;='State Zip Codes'!$S$4,'State Zip Codes'!$S$3,IF(G9312&lt;='State Zip Codes'!$T$4,'State Zip Codes'!$T$3,"OUT OF TERRITORY"))))),$U$3)</f>
        <v>Zone 3</v>
      </c>
    </row>
    <row r="9313" spans="1:8" x14ac:dyDescent="0.25">
      <c r="A9313" t="s">
        <v>378</v>
      </c>
      <c r="B9313">
        <v>99126</v>
      </c>
      <c r="C9313" t="str">
        <f t="shared" si="146"/>
        <v>99126</v>
      </c>
      <c r="D9313" t="s">
        <v>364</v>
      </c>
      <c r="E9313" t="s">
        <v>3857</v>
      </c>
      <c r="F9313" t="s">
        <v>454</v>
      </c>
      <c r="G9313" s="144">
        <v>216.42358547699999</v>
      </c>
      <c r="H9313" t="str">
        <f>IF(VLOOKUP(A9313,$J$4:$K$19,2)="Y",IF(G9313&lt;='State Zip Codes'!$P$4,'State Zip Codes'!$P$3,IF(G9313&lt;='State Zip Codes'!$Q$4,'State Zip Codes'!$Q$3,IF(G9313&lt;='State Zip Codes'!$R$4,'State Zip Codes'!$R$3,IF(G9313&lt;='State Zip Codes'!$S$4,'State Zip Codes'!$S$3,IF(G9313&lt;='State Zip Codes'!$T$4,'State Zip Codes'!$T$3,"OUT OF TERRITORY"))))),$U$3)</f>
        <v>Zone 3</v>
      </c>
    </row>
    <row r="9314" spans="1:8" x14ac:dyDescent="0.25">
      <c r="A9314" t="s">
        <v>378</v>
      </c>
      <c r="B9314">
        <v>99361</v>
      </c>
      <c r="C9314" t="str">
        <f t="shared" si="146"/>
        <v>99361</v>
      </c>
      <c r="D9314" t="s">
        <v>364</v>
      </c>
      <c r="E9314" t="s">
        <v>5481</v>
      </c>
      <c r="F9314" t="s">
        <v>5549</v>
      </c>
      <c r="G9314" s="144">
        <v>216.8958275814</v>
      </c>
      <c r="H9314" t="str">
        <f>IF(VLOOKUP(A9314,$J$4:$K$19,2)="Y",IF(G9314&lt;='State Zip Codes'!$P$4,'State Zip Codes'!$P$3,IF(G9314&lt;='State Zip Codes'!$Q$4,'State Zip Codes'!$Q$3,IF(G9314&lt;='State Zip Codes'!$R$4,'State Zip Codes'!$R$3,IF(G9314&lt;='State Zip Codes'!$S$4,'State Zip Codes'!$S$3,IF(G9314&lt;='State Zip Codes'!$T$4,'State Zip Codes'!$T$3,"OUT OF TERRITORY"))))),$U$3)</f>
        <v>Zone 3</v>
      </c>
    </row>
    <row r="9315" spans="1:8" x14ac:dyDescent="0.25">
      <c r="A9315" t="s">
        <v>378</v>
      </c>
      <c r="B9315">
        <v>99109</v>
      </c>
      <c r="C9315" t="str">
        <f t="shared" si="146"/>
        <v>99109</v>
      </c>
      <c r="D9315" t="s">
        <v>364</v>
      </c>
      <c r="E9315" t="s">
        <v>3857</v>
      </c>
      <c r="F9315" t="s">
        <v>5654</v>
      </c>
      <c r="G9315" s="144">
        <v>217.17544461689999</v>
      </c>
      <c r="H9315" t="str">
        <f>IF(VLOOKUP(A9315,$J$4:$K$19,2)="Y",IF(G9315&lt;='State Zip Codes'!$P$4,'State Zip Codes'!$P$3,IF(G9315&lt;='State Zip Codes'!$Q$4,'State Zip Codes'!$Q$3,IF(G9315&lt;='State Zip Codes'!$R$4,'State Zip Codes'!$R$3,IF(G9315&lt;='State Zip Codes'!$S$4,'State Zip Codes'!$S$3,IF(G9315&lt;='State Zip Codes'!$T$4,'State Zip Codes'!$T$3,"OUT OF TERRITORY"))))),$U$3)</f>
        <v>Zone 3</v>
      </c>
    </row>
    <row r="9316" spans="1:8" x14ac:dyDescent="0.25">
      <c r="A9316" t="s">
        <v>378</v>
      </c>
      <c r="B9316">
        <v>99011</v>
      </c>
      <c r="C9316" t="str">
        <f t="shared" si="146"/>
        <v>99011</v>
      </c>
      <c r="D9316" t="s">
        <v>364</v>
      </c>
      <c r="E9316" t="s">
        <v>5622</v>
      </c>
      <c r="F9316" t="s">
        <v>5629</v>
      </c>
      <c r="G9316" s="144">
        <v>217.66011414510001</v>
      </c>
      <c r="H9316" t="str">
        <f>IF(VLOOKUP(A9316,$J$4:$K$19,2)="Y",IF(G9316&lt;='State Zip Codes'!$P$4,'State Zip Codes'!$P$3,IF(G9316&lt;='State Zip Codes'!$Q$4,'State Zip Codes'!$Q$3,IF(G9316&lt;='State Zip Codes'!$R$4,'State Zip Codes'!$R$3,IF(G9316&lt;='State Zip Codes'!$S$4,'State Zip Codes'!$S$3,IF(G9316&lt;='State Zip Codes'!$T$4,'State Zip Codes'!$T$3,"OUT OF TERRITORY"))))),$U$3)</f>
        <v>Zone 3</v>
      </c>
    </row>
    <row r="9317" spans="1:8" x14ac:dyDescent="0.25">
      <c r="A9317" t="s">
        <v>378</v>
      </c>
      <c r="B9317">
        <v>99125</v>
      </c>
      <c r="C9317" t="str">
        <f t="shared" si="146"/>
        <v>99125</v>
      </c>
      <c r="D9317" t="s">
        <v>364</v>
      </c>
      <c r="E9317" t="s">
        <v>5584</v>
      </c>
      <c r="F9317" t="s">
        <v>5604</v>
      </c>
      <c r="G9317" s="144">
        <v>218.2069207923</v>
      </c>
      <c r="H9317" t="str">
        <f>IF(VLOOKUP(A9317,$J$4:$K$19,2)="Y",IF(G9317&lt;='State Zip Codes'!$P$4,'State Zip Codes'!$P$3,IF(G9317&lt;='State Zip Codes'!$Q$4,'State Zip Codes'!$Q$3,IF(G9317&lt;='State Zip Codes'!$R$4,'State Zip Codes'!$R$3,IF(G9317&lt;='State Zip Codes'!$S$4,'State Zip Codes'!$S$3,IF(G9317&lt;='State Zip Codes'!$T$4,'State Zip Codes'!$T$3,"OUT OF TERRITORY"))))),$U$3)</f>
        <v>Zone 3</v>
      </c>
    </row>
    <row r="9318" spans="1:8" x14ac:dyDescent="0.25">
      <c r="A9318" t="s">
        <v>378</v>
      </c>
      <c r="B9318">
        <v>99004</v>
      </c>
      <c r="C9318" t="str">
        <f t="shared" si="146"/>
        <v>99004</v>
      </c>
      <c r="D9318" t="s">
        <v>364</v>
      </c>
      <c r="E9318" t="s">
        <v>5622</v>
      </c>
      <c r="F9318" t="s">
        <v>5623</v>
      </c>
      <c r="G9318" s="144">
        <v>219.12655015349998</v>
      </c>
      <c r="H9318" t="str">
        <f>IF(VLOOKUP(A9318,$J$4:$K$19,2)="Y",IF(G9318&lt;='State Zip Codes'!$P$4,'State Zip Codes'!$P$3,IF(G9318&lt;='State Zip Codes'!$Q$4,'State Zip Codes'!$Q$3,IF(G9318&lt;='State Zip Codes'!$R$4,'State Zip Codes'!$R$3,IF(G9318&lt;='State Zip Codes'!$S$4,'State Zip Codes'!$S$3,IF(G9318&lt;='State Zip Codes'!$T$4,'State Zip Codes'!$T$3,"OUT OF TERRITORY"))))),$U$3)</f>
        <v>Zone 3</v>
      </c>
    </row>
    <row r="9319" spans="1:8" x14ac:dyDescent="0.25">
      <c r="A9319" t="s">
        <v>378</v>
      </c>
      <c r="B9319">
        <v>99026</v>
      </c>
      <c r="C9319" t="str">
        <f t="shared" si="146"/>
        <v>99026</v>
      </c>
      <c r="D9319" t="s">
        <v>364</v>
      </c>
      <c r="E9319" t="s">
        <v>5622</v>
      </c>
      <c r="F9319" t="s">
        <v>5641</v>
      </c>
      <c r="G9319" s="144">
        <v>219.406167189</v>
      </c>
      <c r="H9319" t="str">
        <f>IF(VLOOKUP(A9319,$J$4:$K$19,2)="Y",IF(G9319&lt;='State Zip Codes'!$P$4,'State Zip Codes'!$P$3,IF(G9319&lt;='State Zip Codes'!$Q$4,'State Zip Codes'!$Q$3,IF(G9319&lt;='State Zip Codes'!$R$4,'State Zip Codes'!$R$3,IF(G9319&lt;='State Zip Codes'!$S$4,'State Zip Codes'!$S$3,IF(G9319&lt;='State Zip Codes'!$T$4,'State Zip Codes'!$T$3,"OUT OF TERRITORY"))))),$U$3)</f>
        <v>Zone 3</v>
      </c>
    </row>
    <row r="9320" spans="1:8" x14ac:dyDescent="0.25">
      <c r="A9320" t="s">
        <v>378</v>
      </c>
      <c r="B9320">
        <v>99143</v>
      </c>
      <c r="C9320" t="str">
        <f t="shared" si="146"/>
        <v>99143</v>
      </c>
      <c r="D9320" t="s">
        <v>364</v>
      </c>
      <c r="E9320" t="s">
        <v>5584</v>
      </c>
      <c r="F9320" t="s">
        <v>5592</v>
      </c>
      <c r="G9320" s="144">
        <v>219.9467601243</v>
      </c>
      <c r="H9320" t="str">
        <f>IF(VLOOKUP(A9320,$J$4:$K$19,2)="Y",IF(G9320&lt;='State Zip Codes'!$P$4,'State Zip Codes'!$P$3,IF(G9320&lt;='State Zip Codes'!$Q$4,'State Zip Codes'!$Q$3,IF(G9320&lt;='State Zip Codes'!$R$4,'State Zip Codes'!$R$3,IF(G9320&lt;='State Zip Codes'!$S$4,'State Zip Codes'!$S$3,IF(G9320&lt;='State Zip Codes'!$T$4,'State Zip Codes'!$T$3,"OUT OF TERRITORY"))))),$U$3)</f>
        <v>Zone 3</v>
      </c>
    </row>
    <row r="9321" spans="1:8" x14ac:dyDescent="0.25">
      <c r="A9321" t="s">
        <v>378</v>
      </c>
      <c r="B9321">
        <v>99001</v>
      </c>
      <c r="C9321" t="str">
        <f t="shared" si="146"/>
        <v>99001</v>
      </c>
      <c r="D9321" t="s">
        <v>364</v>
      </c>
      <c r="E9321" t="s">
        <v>5622</v>
      </c>
      <c r="F9321" t="s">
        <v>5636</v>
      </c>
      <c r="G9321" s="144">
        <v>221.07144197819997</v>
      </c>
      <c r="H9321" t="str">
        <f>IF(VLOOKUP(A9321,$J$4:$K$19,2)="Y",IF(G9321&lt;='State Zip Codes'!$P$4,'State Zip Codes'!$P$3,IF(G9321&lt;='State Zip Codes'!$Q$4,'State Zip Codes'!$Q$3,IF(G9321&lt;='State Zip Codes'!$R$4,'State Zip Codes'!$R$3,IF(G9321&lt;='State Zip Codes'!$S$4,'State Zip Codes'!$S$3,IF(G9321&lt;='State Zip Codes'!$T$4,'State Zip Codes'!$T$3,"OUT OF TERRITORY"))))),$U$3)</f>
        <v>Zone 3</v>
      </c>
    </row>
    <row r="9322" spans="1:8" x14ac:dyDescent="0.25">
      <c r="A9322" t="s">
        <v>378</v>
      </c>
      <c r="B9322">
        <v>99110</v>
      </c>
      <c r="C9322" t="str">
        <f t="shared" si="146"/>
        <v>99110</v>
      </c>
      <c r="D9322" t="s">
        <v>364</v>
      </c>
      <c r="E9322" t="s">
        <v>3857</v>
      </c>
      <c r="F9322" t="s">
        <v>1272</v>
      </c>
      <c r="G9322" s="144">
        <v>221.86058338949999</v>
      </c>
      <c r="H9322" t="str">
        <f>IF(VLOOKUP(A9322,$J$4:$K$19,2)="Y",IF(G9322&lt;='State Zip Codes'!$P$4,'State Zip Codes'!$P$3,IF(G9322&lt;='State Zip Codes'!$Q$4,'State Zip Codes'!$Q$3,IF(G9322&lt;='State Zip Codes'!$R$4,'State Zip Codes'!$R$3,IF(G9322&lt;='State Zip Codes'!$S$4,'State Zip Codes'!$S$3,IF(G9322&lt;='State Zip Codes'!$T$4,'State Zip Codes'!$T$3,"OUT OF TERRITORY"))))),$U$3)</f>
        <v>Zone 3</v>
      </c>
    </row>
    <row r="9323" spans="1:8" x14ac:dyDescent="0.25">
      <c r="A9323" t="s">
        <v>378</v>
      </c>
      <c r="B9323">
        <v>99329</v>
      </c>
      <c r="C9323" t="str">
        <f t="shared" si="146"/>
        <v>99329</v>
      </c>
      <c r="D9323" t="s">
        <v>364</v>
      </c>
      <c r="E9323" t="s">
        <v>5481</v>
      </c>
      <c r="F9323" t="s">
        <v>1010</v>
      </c>
      <c r="G9323" s="144">
        <v>222.46331344379996</v>
      </c>
      <c r="H9323" t="str">
        <f>IF(VLOOKUP(A9323,$J$4:$K$19,2)="Y",IF(G9323&lt;='State Zip Codes'!$P$4,'State Zip Codes'!$P$3,IF(G9323&lt;='State Zip Codes'!$Q$4,'State Zip Codes'!$Q$3,IF(G9323&lt;='State Zip Codes'!$R$4,'State Zip Codes'!$R$3,IF(G9323&lt;='State Zip Codes'!$S$4,'State Zip Codes'!$S$3,IF(G9323&lt;='State Zip Codes'!$T$4,'State Zip Codes'!$T$3,"OUT OF TERRITORY"))))),$U$3)</f>
        <v>Zone 3</v>
      </c>
    </row>
    <row r="9324" spans="1:8" x14ac:dyDescent="0.25">
      <c r="A9324" t="s">
        <v>378</v>
      </c>
      <c r="B9324">
        <v>99224</v>
      </c>
      <c r="C9324" t="str">
        <f t="shared" si="146"/>
        <v>99224</v>
      </c>
      <c r="D9324" t="s">
        <v>364</v>
      </c>
      <c r="E9324" t="s">
        <v>5622</v>
      </c>
      <c r="F9324" t="s">
        <v>5622</v>
      </c>
      <c r="G9324" s="144">
        <v>222.53787798659997</v>
      </c>
      <c r="H9324" t="str">
        <f>IF(VLOOKUP(A9324,$J$4:$K$19,2)="Y",IF(G9324&lt;='State Zip Codes'!$P$4,'State Zip Codes'!$P$3,IF(G9324&lt;='State Zip Codes'!$Q$4,'State Zip Codes'!$Q$3,IF(G9324&lt;='State Zip Codes'!$R$4,'State Zip Codes'!$R$3,IF(G9324&lt;='State Zip Codes'!$S$4,'State Zip Codes'!$S$3,IF(G9324&lt;='State Zip Codes'!$T$4,'State Zip Codes'!$T$3,"OUT OF TERRITORY"))))),$U$3)</f>
        <v>Zone 3</v>
      </c>
    </row>
    <row r="9325" spans="1:8" x14ac:dyDescent="0.25">
      <c r="A9325" t="s">
        <v>378</v>
      </c>
      <c r="B9325">
        <v>99148</v>
      </c>
      <c r="C9325" t="str">
        <f t="shared" si="146"/>
        <v>99148</v>
      </c>
      <c r="D9325" t="s">
        <v>364</v>
      </c>
      <c r="E9325" t="s">
        <v>3857</v>
      </c>
      <c r="F9325" t="s">
        <v>5653</v>
      </c>
      <c r="G9325" s="144">
        <v>222.68700707219998</v>
      </c>
      <c r="H9325" t="str">
        <f>IF(VLOOKUP(A9325,$J$4:$K$19,2)="Y",IF(G9325&lt;='State Zip Codes'!$P$4,'State Zip Codes'!$P$3,IF(G9325&lt;='State Zip Codes'!$Q$4,'State Zip Codes'!$Q$3,IF(G9325&lt;='State Zip Codes'!$R$4,'State Zip Codes'!$R$3,IF(G9325&lt;='State Zip Codes'!$S$4,'State Zip Codes'!$S$3,IF(G9325&lt;='State Zip Codes'!$T$4,'State Zip Codes'!$T$3,"OUT OF TERRITORY"))))),$U$3)</f>
        <v>Zone 3</v>
      </c>
    </row>
    <row r="9326" spans="1:8" x14ac:dyDescent="0.25">
      <c r="A9326" t="s">
        <v>378</v>
      </c>
      <c r="B9326">
        <v>99171</v>
      </c>
      <c r="C9326" t="str">
        <f t="shared" si="146"/>
        <v>99171</v>
      </c>
      <c r="D9326" t="s">
        <v>364</v>
      </c>
      <c r="E9326" t="s">
        <v>5584</v>
      </c>
      <c r="F9326" t="s">
        <v>2939</v>
      </c>
      <c r="G9326" s="144">
        <v>223.08468463379998</v>
      </c>
      <c r="H9326" t="str">
        <f>IF(VLOOKUP(A9326,$J$4:$K$19,2)="Y",IF(G9326&lt;='State Zip Codes'!$P$4,'State Zip Codes'!$P$3,IF(G9326&lt;='State Zip Codes'!$Q$4,'State Zip Codes'!$Q$3,IF(G9326&lt;='State Zip Codes'!$R$4,'State Zip Codes'!$R$3,IF(G9326&lt;='State Zip Codes'!$S$4,'State Zip Codes'!$S$3,IF(G9326&lt;='State Zip Codes'!$T$4,'State Zip Codes'!$T$3,"OUT OF TERRITORY"))))),$U$3)</f>
        <v>Zone 3</v>
      </c>
    </row>
    <row r="9327" spans="1:8" x14ac:dyDescent="0.25">
      <c r="A9327" t="s">
        <v>378</v>
      </c>
      <c r="B9327">
        <v>99114</v>
      </c>
      <c r="C9327" t="str">
        <f t="shared" si="146"/>
        <v>99114</v>
      </c>
      <c r="D9327" t="s">
        <v>364</v>
      </c>
      <c r="E9327" t="s">
        <v>3857</v>
      </c>
      <c r="F9327" t="s">
        <v>5664</v>
      </c>
      <c r="G9327" s="144">
        <v>223.29595083839999</v>
      </c>
      <c r="H9327" t="str">
        <f>IF(VLOOKUP(A9327,$J$4:$K$19,2)="Y",IF(G9327&lt;='State Zip Codes'!$P$4,'State Zip Codes'!$P$3,IF(G9327&lt;='State Zip Codes'!$Q$4,'State Zip Codes'!$Q$3,IF(G9327&lt;='State Zip Codes'!$R$4,'State Zip Codes'!$R$3,IF(G9327&lt;='State Zip Codes'!$S$4,'State Zip Codes'!$S$3,IF(G9327&lt;='State Zip Codes'!$T$4,'State Zip Codes'!$T$3,"OUT OF TERRITORY"))))),$U$3)</f>
        <v>Zone 3</v>
      </c>
    </row>
    <row r="9328" spans="1:8" x14ac:dyDescent="0.25">
      <c r="A9328" t="s">
        <v>378</v>
      </c>
      <c r="B9328">
        <v>99006</v>
      </c>
      <c r="C9328" t="str">
        <f t="shared" si="146"/>
        <v>99006</v>
      </c>
      <c r="D9328" t="s">
        <v>364</v>
      </c>
      <c r="E9328" t="s">
        <v>5622</v>
      </c>
      <c r="F9328" t="s">
        <v>5646</v>
      </c>
      <c r="G9328" s="144">
        <v>224.06645111399999</v>
      </c>
      <c r="H9328" t="str">
        <f>IF(VLOOKUP(A9328,$J$4:$K$19,2)="Y",IF(G9328&lt;='State Zip Codes'!$P$4,'State Zip Codes'!$P$3,IF(G9328&lt;='State Zip Codes'!$Q$4,'State Zip Codes'!$Q$3,IF(G9328&lt;='State Zip Codes'!$R$4,'State Zip Codes'!$R$3,IF(G9328&lt;='State Zip Codes'!$S$4,'State Zip Codes'!$S$3,IF(G9328&lt;='State Zip Codes'!$T$4,'State Zip Codes'!$T$3,"OUT OF TERRITORY"))))),$U$3)</f>
        <v>Zone 3</v>
      </c>
    </row>
    <row r="9329" spans="1:8" x14ac:dyDescent="0.25">
      <c r="A9329" t="s">
        <v>378</v>
      </c>
      <c r="B9329">
        <v>99205</v>
      </c>
      <c r="C9329" t="str">
        <f t="shared" si="146"/>
        <v>99205</v>
      </c>
      <c r="D9329" t="s">
        <v>364</v>
      </c>
      <c r="E9329" t="s">
        <v>5622</v>
      </c>
      <c r="F9329" t="s">
        <v>5622</v>
      </c>
      <c r="G9329" s="144">
        <v>226.75077465479998</v>
      </c>
      <c r="H9329" t="str">
        <f>IF(VLOOKUP(A9329,$J$4:$K$19,2)="Y",IF(G9329&lt;='State Zip Codes'!$P$4,'State Zip Codes'!$P$3,IF(G9329&lt;='State Zip Codes'!$Q$4,'State Zip Codes'!$Q$3,IF(G9329&lt;='State Zip Codes'!$R$4,'State Zip Codes'!$R$3,IF(G9329&lt;='State Zip Codes'!$S$4,'State Zip Codes'!$S$3,IF(G9329&lt;='State Zip Codes'!$T$4,'State Zip Codes'!$T$3,"OUT OF TERRITORY"))))),$U$3)</f>
        <v>Zone 3</v>
      </c>
    </row>
    <row r="9330" spans="1:8" x14ac:dyDescent="0.25">
      <c r="A9330" t="s">
        <v>378</v>
      </c>
      <c r="B9330">
        <v>99208</v>
      </c>
      <c r="C9330" t="str">
        <f t="shared" si="146"/>
        <v>99208</v>
      </c>
      <c r="D9330" t="s">
        <v>364</v>
      </c>
      <c r="E9330" t="s">
        <v>5622</v>
      </c>
      <c r="F9330" t="s">
        <v>5622</v>
      </c>
      <c r="G9330" s="144">
        <v>226.99310941889999</v>
      </c>
      <c r="H9330" t="str">
        <f>IF(VLOOKUP(A9330,$J$4:$K$19,2)="Y",IF(G9330&lt;='State Zip Codes'!$P$4,'State Zip Codes'!$P$3,IF(G9330&lt;='State Zip Codes'!$Q$4,'State Zip Codes'!$Q$3,IF(G9330&lt;='State Zip Codes'!$R$4,'State Zip Codes'!$R$3,IF(G9330&lt;='State Zip Codes'!$S$4,'State Zip Codes'!$S$3,IF(G9330&lt;='State Zip Codes'!$T$4,'State Zip Codes'!$T$3,"OUT OF TERRITORY"))))),$U$3)</f>
        <v>Zone 3</v>
      </c>
    </row>
    <row r="9331" spans="1:8" x14ac:dyDescent="0.25">
      <c r="A9331" t="s">
        <v>378</v>
      </c>
      <c r="B9331">
        <v>99201</v>
      </c>
      <c r="C9331" t="str">
        <f t="shared" si="146"/>
        <v>99201</v>
      </c>
      <c r="D9331" t="s">
        <v>364</v>
      </c>
      <c r="E9331" t="s">
        <v>5622</v>
      </c>
      <c r="F9331" t="s">
        <v>5622</v>
      </c>
      <c r="G9331" s="144">
        <v>227.78225083019998</v>
      </c>
      <c r="H9331" t="str">
        <f>IF(VLOOKUP(A9331,$J$4:$K$19,2)="Y",IF(G9331&lt;='State Zip Codes'!$P$4,'State Zip Codes'!$P$3,IF(G9331&lt;='State Zip Codes'!$Q$4,'State Zip Codes'!$Q$3,IF(G9331&lt;='State Zip Codes'!$R$4,'State Zip Codes'!$R$3,IF(G9331&lt;='State Zip Codes'!$S$4,'State Zip Codes'!$S$3,IF(G9331&lt;='State Zip Codes'!$T$4,'State Zip Codes'!$T$3,"OUT OF TERRITORY"))))),$U$3)</f>
        <v>Zone 3</v>
      </c>
    </row>
    <row r="9332" spans="1:8" x14ac:dyDescent="0.25">
      <c r="A9332" t="s">
        <v>378</v>
      </c>
      <c r="B9332">
        <v>99157</v>
      </c>
      <c r="C9332" t="str">
        <f t="shared" si="146"/>
        <v>99157</v>
      </c>
      <c r="D9332" t="s">
        <v>364</v>
      </c>
      <c r="E9332" t="s">
        <v>3857</v>
      </c>
      <c r="F9332" t="s">
        <v>5668</v>
      </c>
      <c r="G9332" s="144">
        <v>228.07429528949999</v>
      </c>
      <c r="H9332" t="str">
        <f>IF(VLOOKUP(A9332,$J$4:$K$19,2)="Y",IF(G9332&lt;='State Zip Codes'!$P$4,'State Zip Codes'!$P$3,IF(G9332&lt;='State Zip Codes'!$Q$4,'State Zip Codes'!$Q$3,IF(G9332&lt;='State Zip Codes'!$R$4,'State Zip Codes'!$R$3,IF(G9332&lt;='State Zip Codes'!$S$4,'State Zip Codes'!$S$3,IF(G9332&lt;='State Zip Codes'!$T$4,'State Zip Codes'!$T$3,"OUT OF TERRITORY"))))),$U$3)</f>
        <v>Zone 3</v>
      </c>
    </row>
    <row r="9333" spans="1:8" x14ac:dyDescent="0.25">
      <c r="A9333" t="s">
        <v>378</v>
      </c>
      <c r="B9333">
        <v>99204</v>
      </c>
      <c r="C9333" t="str">
        <f t="shared" si="146"/>
        <v>99204</v>
      </c>
      <c r="D9333" t="s">
        <v>364</v>
      </c>
      <c r="E9333" t="s">
        <v>5622</v>
      </c>
      <c r="F9333" t="s">
        <v>5622</v>
      </c>
      <c r="G9333" s="144">
        <v>228.29177520599998</v>
      </c>
      <c r="H9333" t="str">
        <f>IF(VLOOKUP(A9333,$J$4:$K$19,2)="Y",IF(G9333&lt;='State Zip Codes'!$P$4,'State Zip Codes'!$P$3,IF(G9333&lt;='State Zip Codes'!$Q$4,'State Zip Codes'!$Q$3,IF(G9333&lt;='State Zip Codes'!$R$4,'State Zip Codes'!$R$3,IF(G9333&lt;='State Zip Codes'!$S$4,'State Zip Codes'!$S$3,IF(G9333&lt;='State Zip Codes'!$T$4,'State Zip Codes'!$T$3,"OUT OF TERRITORY"))))),$U$3)</f>
        <v>Zone 3</v>
      </c>
    </row>
    <row r="9334" spans="1:8" x14ac:dyDescent="0.25">
      <c r="A9334" t="s">
        <v>378</v>
      </c>
      <c r="B9334">
        <v>99328</v>
      </c>
      <c r="C9334" t="str">
        <f t="shared" si="146"/>
        <v>99328</v>
      </c>
      <c r="D9334" t="s">
        <v>364</v>
      </c>
      <c r="E9334" t="s">
        <v>1005</v>
      </c>
      <c r="F9334" t="s">
        <v>1242</v>
      </c>
      <c r="G9334" s="144">
        <v>228.30420262979999</v>
      </c>
      <c r="H9334" t="str">
        <f>IF(VLOOKUP(A9334,$J$4:$K$19,2)="Y",IF(G9334&lt;='State Zip Codes'!$P$4,'State Zip Codes'!$P$3,IF(G9334&lt;='State Zip Codes'!$Q$4,'State Zip Codes'!$Q$3,IF(G9334&lt;='State Zip Codes'!$R$4,'State Zip Codes'!$R$3,IF(G9334&lt;='State Zip Codes'!$S$4,'State Zip Codes'!$S$3,IF(G9334&lt;='State Zip Codes'!$T$4,'State Zip Codes'!$T$3,"OUT OF TERRITORY"))))),$U$3)</f>
        <v>Zone 3</v>
      </c>
    </row>
    <row r="9335" spans="1:8" x14ac:dyDescent="0.25">
      <c r="A9335" t="s">
        <v>378</v>
      </c>
      <c r="B9335">
        <v>99252</v>
      </c>
      <c r="C9335" t="str">
        <f t="shared" si="146"/>
        <v>99252</v>
      </c>
      <c r="D9335" t="s">
        <v>364</v>
      </c>
      <c r="E9335" t="s">
        <v>5622</v>
      </c>
      <c r="F9335" t="s">
        <v>5622</v>
      </c>
      <c r="G9335" s="144">
        <v>228.37255346069998</v>
      </c>
      <c r="H9335" t="str">
        <f>IF(VLOOKUP(A9335,$J$4:$K$19,2)="Y",IF(G9335&lt;='State Zip Codes'!$P$4,'State Zip Codes'!$P$3,IF(G9335&lt;='State Zip Codes'!$Q$4,'State Zip Codes'!$Q$3,IF(G9335&lt;='State Zip Codes'!$R$4,'State Zip Codes'!$R$3,IF(G9335&lt;='State Zip Codes'!$S$4,'State Zip Codes'!$S$3,IF(G9335&lt;='State Zip Codes'!$T$4,'State Zip Codes'!$T$3,"OUT OF TERRITORY"))))),$U$3)</f>
        <v>Zone 3</v>
      </c>
    </row>
    <row r="9336" spans="1:8" x14ac:dyDescent="0.25">
      <c r="A9336" t="s">
        <v>378</v>
      </c>
      <c r="B9336">
        <v>99256</v>
      </c>
      <c r="C9336" t="str">
        <f t="shared" si="146"/>
        <v>99256</v>
      </c>
      <c r="D9336" t="s">
        <v>364</v>
      </c>
      <c r="E9336" t="s">
        <v>5622</v>
      </c>
      <c r="F9336" t="s">
        <v>5622</v>
      </c>
      <c r="G9336" s="144">
        <v>228.37255346069998</v>
      </c>
      <c r="H9336" t="str">
        <f>IF(VLOOKUP(A9336,$J$4:$K$19,2)="Y",IF(G9336&lt;='State Zip Codes'!$P$4,'State Zip Codes'!$P$3,IF(G9336&lt;='State Zip Codes'!$Q$4,'State Zip Codes'!$Q$3,IF(G9336&lt;='State Zip Codes'!$R$4,'State Zip Codes'!$R$3,IF(G9336&lt;='State Zip Codes'!$S$4,'State Zip Codes'!$S$3,IF(G9336&lt;='State Zip Codes'!$T$4,'State Zip Codes'!$T$3,"OUT OF TERRITORY"))))),$U$3)</f>
        <v>Zone 3</v>
      </c>
    </row>
    <row r="9337" spans="1:8" x14ac:dyDescent="0.25">
      <c r="A9337" t="s">
        <v>378</v>
      </c>
      <c r="B9337">
        <v>99258</v>
      </c>
      <c r="C9337" t="str">
        <f t="shared" si="146"/>
        <v>99258</v>
      </c>
      <c r="D9337" t="s">
        <v>364</v>
      </c>
      <c r="E9337" t="s">
        <v>5622</v>
      </c>
      <c r="F9337" t="s">
        <v>5622</v>
      </c>
      <c r="G9337" s="144">
        <v>228.37255346069998</v>
      </c>
      <c r="H9337" t="str">
        <f>IF(VLOOKUP(A9337,$J$4:$K$19,2)="Y",IF(G9337&lt;='State Zip Codes'!$P$4,'State Zip Codes'!$P$3,IF(G9337&lt;='State Zip Codes'!$Q$4,'State Zip Codes'!$Q$3,IF(G9337&lt;='State Zip Codes'!$R$4,'State Zip Codes'!$R$3,IF(G9337&lt;='State Zip Codes'!$S$4,'State Zip Codes'!$S$3,IF(G9337&lt;='State Zip Codes'!$T$4,'State Zip Codes'!$T$3,"OUT OF TERRITORY"))))),$U$3)</f>
        <v>Zone 3</v>
      </c>
    </row>
    <row r="9338" spans="1:8" x14ac:dyDescent="0.25">
      <c r="A9338" t="s">
        <v>378</v>
      </c>
      <c r="B9338">
        <v>99260</v>
      </c>
      <c r="C9338" t="str">
        <f t="shared" si="146"/>
        <v>99260</v>
      </c>
      <c r="D9338" t="s">
        <v>364</v>
      </c>
      <c r="E9338" t="s">
        <v>5622</v>
      </c>
      <c r="F9338" t="s">
        <v>5622</v>
      </c>
      <c r="G9338" s="144">
        <v>228.37255346069998</v>
      </c>
      <c r="H9338" t="str">
        <f>IF(VLOOKUP(A9338,$J$4:$K$19,2)="Y",IF(G9338&lt;='State Zip Codes'!$P$4,'State Zip Codes'!$P$3,IF(G9338&lt;='State Zip Codes'!$Q$4,'State Zip Codes'!$Q$3,IF(G9338&lt;='State Zip Codes'!$R$4,'State Zip Codes'!$R$3,IF(G9338&lt;='State Zip Codes'!$S$4,'State Zip Codes'!$S$3,IF(G9338&lt;='State Zip Codes'!$T$4,'State Zip Codes'!$T$3,"OUT OF TERRITORY"))))),$U$3)</f>
        <v>Zone 3</v>
      </c>
    </row>
    <row r="9339" spans="1:8" x14ac:dyDescent="0.25">
      <c r="A9339" t="s">
        <v>378</v>
      </c>
      <c r="B9339">
        <v>99251</v>
      </c>
      <c r="C9339" t="str">
        <f t="shared" si="146"/>
        <v>99251</v>
      </c>
      <c r="D9339" t="s">
        <v>364</v>
      </c>
      <c r="E9339" t="s">
        <v>5622</v>
      </c>
      <c r="F9339" t="s">
        <v>5622</v>
      </c>
      <c r="G9339" s="144">
        <v>228.62731564859999</v>
      </c>
      <c r="H9339" t="str">
        <f>IF(VLOOKUP(A9339,$J$4:$K$19,2)="Y",IF(G9339&lt;='State Zip Codes'!$P$4,'State Zip Codes'!$P$3,IF(G9339&lt;='State Zip Codes'!$Q$4,'State Zip Codes'!$Q$3,IF(G9339&lt;='State Zip Codes'!$R$4,'State Zip Codes'!$R$3,IF(G9339&lt;='State Zip Codes'!$S$4,'State Zip Codes'!$S$3,IF(G9339&lt;='State Zip Codes'!$T$4,'State Zip Codes'!$T$3,"OUT OF TERRITORY"))))),$U$3)</f>
        <v>Zone 3</v>
      </c>
    </row>
    <row r="9340" spans="1:8" x14ac:dyDescent="0.25">
      <c r="A9340" t="s">
        <v>378</v>
      </c>
      <c r="B9340">
        <v>99218</v>
      </c>
      <c r="C9340" t="str">
        <f t="shared" si="146"/>
        <v>99218</v>
      </c>
      <c r="D9340" t="s">
        <v>364</v>
      </c>
      <c r="E9340" t="s">
        <v>5622</v>
      </c>
      <c r="F9340" t="s">
        <v>5622</v>
      </c>
      <c r="G9340" s="144">
        <v>229.037420634</v>
      </c>
      <c r="H9340" t="str">
        <f>IF(VLOOKUP(A9340,$J$4:$K$19,2)="Y",IF(G9340&lt;='State Zip Codes'!$P$4,'State Zip Codes'!$P$3,IF(G9340&lt;='State Zip Codes'!$Q$4,'State Zip Codes'!$Q$3,IF(G9340&lt;='State Zip Codes'!$R$4,'State Zip Codes'!$R$3,IF(G9340&lt;='State Zip Codes'!$S$4,'State Zip Codes'!$S$3,IF(G9340&lt;='State Zip Codes'!$T$4,'State Zip Codes'!$T$3,"OUT OF TERRITORY"))))),$U$3)</f>
        <v>Zone 3</v>
      </c>
    </row>
    <row r="9341" spans="1:8" x14ac:dyDescent="0.25">
      <c r="A9341" t="s">
        <v>378</v>
      </c>
      <c r="B9341">
        <v>99203</v>
      </c>
      <c r="C9341" t="str">
        <f t="shared" si="146"/>
        <v>99203</v>
      </c>
      <c r="D9341" t="s">
        <v>364</v>
      </c>
      <c r="E9341" t="s">
        <v>5622</v>
      </c>
      <c r="F9341" t="s">
        <v>5622</v>
      </c>
      <c r="G9341" s="144">
        <v>229.23004570290001</v>
      </c>
      <c r="H9341" t="str">
        <f>IF(VLOOKUP(A9341,$J$4:$K$19,2)="Y",IF(G9341&lt;='State Zip Codes'!$P$4,'State Zip Codes'!$P$3,IF(G9341&lt;='State Zip Codes'!$Q$4,'State Zip Codes'!$Q$3,IF(G9341&lt;='State Zip Codes'!$R$4,'State Zip Codes'!$R$3,IF(G9341&lt;='State Zip Codes'!$S$4,'State Zip Codes'!$S$3,IF(G9341&lt;='State Zip Codes'!$T$4,'State Zip Codes'!$T$3,"OUT OF TERRITORY"))))),$U$3)</f>
        <v>Zone 3</v>
      </c>
    </row>
    <row r="9342" spans="1:8" x14ac:dyDescent="0.25">
      <c r="A9342" t="s">
        <v>378</v>
      </c>
      <c r="B9342">
        <v>99207</v>
      </c>
      <c r="C9342" t="str">
        <f t="shared" si="146"/>
        <v>99207</v>
      </c>
      <c r="D9342" t="s">
        <v>364</v>
      </c>
      <c r="E9342" t="s">
        <v>5622</v>
      </c>
      <c r="F9342" t="s">
        <v>5622</v>
      </c>
      <c r="G9342" s="144">
        <v>230.09375165699998</v>
      </c>
      <c r="H9342" t="str">
        <f>IF(VLOOKUP(A9342,$J$4:$K$19,2)="Y",IF(G9342&lt;='State Zip Codes'!$P$4,'State Zip Codes'!$P$3,IF(G9342&lt;='State Zip Codes'!$Q$4,'State Zip Codes'!$Q$3,IF(G9342&lt;='State Zip Codes'!$R$4,'State Zip Codes'!$R$3,IF(G9342&lt;='State Zip Codes'!$S$4,'State Zip Codes'!$S$3,IF(G9342&lt;='State Zip Codes'!$T$4,'State Zip Codes'!$T$3,"OUT OF TERRITORY"))))),$U$3)</f>
        <v>Zone 3</v>
      </c>
    </row>
    <row r="9343" spans="1:8" x14ac:dyDescent="0.25">
      <c r="A9343" t="s">
        <v>378</v>
      </c>
      <c r="B9343">
        <v>99202</v>
      </c>
      <c r="C9343" t="str">
        <f t="shared" si="146"/>
        <v>99202</v>
      </c>
      <c r="D9343" t="s">
        <v>364</v>
      </c>
      <c r="E9343" t="s">
        <v>5622</v>
      </c>
      <c r="F9343" t="s">
        <v>5622</v>
      </c>
      <c r="G9343" s="144">
        <v>230.45414694719997</v>
      </c>
      <c r="H9343" t="str">
        <f>IF(VLOOKUP(A9343,$J$4:$K$19,2)="Y",IF(G9343&lt;='State Zip Codes'!$P$4,'State Zip Codes'!$P$3,IF(G9343&lt;='State Zip Codes'!$Q$4,'State Zip Codes'!$Q$3,IF(G9343&lt;='State Zip Codes'!$R$4,'State Zip Codes'!$R$3,IF(G9343&lt;='State Zip Codes'!$S$4,'State Zip Codes'!$S$3,IF(G9343&lt;='State Zip Codes'!$T$4,'State Zip Codes'!$T$3,"OUT OF TERRITORY"))))),$U$3)</f>
        <v>Zone 3</v>
      </c>
    </row>
    <row r="9344" spans="1:8" x14ac:dyDescent="0.25">
      <c r="A9344" t="s">
        <v>378</v>
      </c>
      <c r="B9344">
        <v>99170</v>
      </c>
      <c r="C9344" t="str">
        <f t="shared" si="146"/>
        <v>99170</v>
      </c>
      <c r="D9344" t="s">
        <v>364</v>
      </c>
      <c r="E9344" t="s">
        <v>5584</v>
      </c>
      <c r="F9344" t="s">
        <v>5628</v>
      </c>
      <c r="G9344" s="144">
        <v>231.55397395349996</v>
      </c>
      <c r="H9344" t="str">
        <f>IF(VLOOKUP(A9344,$J$4:$K$19,2)="Y",IF(G9344&lt;='State Zip Codes'!$P$4,'State Zip Codes'!$P$3,IF(G9344&lt;='State Zip Codes'!$Q$4,'State Zip Codes'!$Q$3,IF(G9344&lt;='State Zip Codes'!$R$4,'State Zip Codes'!$R$3,IF(G9344&lt;='State Zip Codes'!$S$4,'State Zip Codes'!$S$3,IF(G9344&lt;='State Zip Codes'!$T$4,'State Zip Codes'!$T$3,"OUT OF TERRITORY"))))),$U$3)</f>
        <v>Zone 3</v>
      </c>
    </row>
    <row r="9345" spans="1:8" x14ac:dyDescent="0.25">
      <c r="A9345" t="s">
        <v>378</v>
      </c>
      <c r="B9345">
        <v>99005</v>
      </c>
      <c r="C9345" t="str">
        <f t="shared" si="146"/>
        <v>99005</v>
      </c>
      <c r="D9345" t="s">
        <v>364</v>
      </c>
      <c r="E9345" t="s">
        <v>5622</v>
      </c>
      <c r="F9345" t="s">
        <v>5652</v>
      </c>
      <c r="G9345" s="144">
        <v>231.57261508919999</v>
      </c>
      <c r="H9345" t="str">
        <f>IF(VLOOKUP(A9345,$J$4:$K$19,2)="Y",IF(G9345&lt;='State Zip Codes'!$P$4,'State Zip Codes'!$P$3,IF(G9345&lt;='State Zip Codes'!$Q$4,'State Zip Codes'!$Q$3,IF(G9345&lt;='State Zip Codes'!$R$4,'State Zip Codes'!$R$3,IF(G9345&lt;='State Zip Codes'!$S$4,'State Zip Codes'!$S$3,IF(G9345&lt;='State Zip Codes'!$T$4,'State Zip Codes'!$T$3,"OUT OF TERRITORY"))))),$U$3)</f>
        <v>Zone 3</v>
      </c>
    </row>
    <row r="9346" spans="1:8" x14ac:dyDescent="0.25">
      <c r="A9346" t="s">
        <v>378</v>
      </c>
      <c r="B9346">
        <v>99223</v>
      </c>
      <c r="C9346" t="str">
        <f t="shared" si="146"/>
        <v>99223</v>
      </c>
      <c r="D9346" t="s">
        <v>364</v>
      </c>
      <c r="E9346" t="s">
        <v>5622</v>
      </c>
      <c r="F9346" t="s">
        <v>5622</v>
      </c>
      <c r="G9346" s="144">
        <v>231.92679666749999</v>
      </c>
      <c r="H9346" t="str">
        <f>IF(VLOOKUP(A9346,$J$4:$K$19,2)="Y",IF(G9346&lt;='State Zip Codes'!$P$4,'State Zip Codes'!$P$3,IF(G9346&lt;='State Zip Codes'!$Q$4,'State Zip Codes'!$Q$3,IF(G9346&lt;='State Zip Codes'!$R$4,'State Zip Codes'!$R$3,IF(G9346&lt;='State Zip Codes'!$S$4,'State Zip Codes'!$S$3,IF(G9346&lt;='State Zip Codes'!$T$4,'State Zip Codes'!$T$3,"OUT OF TERRITORY"))))),$U$3)</f>
        <v>Zone 3</v>
      </c>
    </row>
    <row r="9347" spans="1:8" x14ac:dyDescent="0.25">
      <c r="A9347" t="s">
        <v>378</v>
      </c>
      <c r="B9347">
        <v>99031</v>
      </c>
      <c r="C9347" t="str">
        <f t="shared" si="146"/>
        <v>99031</v>
      </c>
      <c r="D9347" t="s">
        <v>364</v>
      </c>
      <c r="E9347" t="s">
        <v>5622</v>
      </c>
      <c r="F9347" t="s">
        <v>5640</v>
      </c>
      <c r="G9347" s="144">
        <v>232.44253475519997</v>
      </c>
      <c r="H9347" t="str">
        <f>IF(VLOOKUP(A9347,$J$4:$K$19,2)="Y",IF(G9347&lt;='State Zip Codes'!$P$4,'State Zip Codes'!$P$3,IF(G9347&lt;='State Zip Codes'!$Q$4,'State Zip Codes'!$Q$3,IF(G9347&lt;='State Zip Codes'!$R$4,'State Zip Codes'!$R$3,IF(G9347&lt;='State Zip Codes'!$S$4,'State Zip Codes'!$S$3,IF(G9347&lt;='State Zip Codes'!$T$4,'State Zip Codes'!$T$3,"OUT OF TERRITORY"))))),$U$3)</f>
        <v>Zone 3</v>
      </c>
    </row>
    <row r="9348" spans="1:8" x14ac:dyDescent="0.25">
      <c r="A9348" t="s">
        <v>378</v>
      </c>
      <c r="B9348">
        <v>99212</v>
      </c>
      <c r="C9348" t="str">
        <f t="shared" si="146"/>
        <v>99212</v>
      </c>
      <c r="D9348" t="s">
        <v>364</v>
      </c>
      <c r="E9348" t="s">
        <v>5622</v>
      </c>
      <c r="F9348" t="s">
        <v>5622</v>
      </c>
      <c r="G9348" s="144">
        <v>233.54857547340001</v>
      </c>
      <c r="H9348" t="str">
        <f>IF(VLOOKUP(A9348,$J$4:$K$19,2)="Y",IF(G9348&lt;='State Zip Codes'!$P$4,'State Zip Codes'!$P$3,IF(G9348&lt;='State Zip Codes'!$Q$4,'State Zip Codes'!$Q$3,IF(G9348&lt;='State Zip Codes'!$R$4,'State Zip Codes'!$R$3,IF(G9348&lt;='State Zip Codes'!$S$4,'State Zip Codes'!$S$3,IF(G9348&lt;='State Zip Codes'!$T$4,'State Zip Codes'!$T$3,"OUT OF TERRITORY"))))),$U$3)</f>
        <v>Zone 3</v>
      </c>
    </row>
    <row r="9349" spans="1:8" x14ac:dyDescent="0.25">
      <c r="A9349" t="s">
        <v>378</v>
      </c>
      <c r="B9349">
        <v>99111</v>
      </c>
      <c r="C9349" t="str">
        <f t="shared" si="146"/>
        <v>99111</v>
      </c>
      <c r="D9349" t="s">
        <v>364</v>
      </c>
      <c r="E9349" t="s">
        <v>5584</v>
      </c>
      <c r="F9349" t="s">
        <v>1776</v>
      </c>
      <c r="G9349" s="144">
        <v>234.43092256319997</v>
      </c>
      <c r="H9349" t="str">
        <f>IF(VLOOKUP(A9349,$J$4:$K$19,2)="Y",IF(G9349&lt;='State Zip Codes'!$P$4,'State Zip Codes'!$P$3,IF(G9349&lt;='State Zip Codes'!$Q$4,'State Zip Codes'!$Q$3,IF(G9349&lt;='State Zip Codes'!$R$4,'State Zip Codes'!$R$3,IF(G9349&lt;='State Zip Codes'!$S$4,'State Zip Codes'!$S$3,IF(G9349&lt;='State Zip Codes'!$T$4,'State Zip Codes'!$T$3,"OUT OF TERRITORY"))))),$U$3)</f>
        <v>Zone 3</v>
      </c>
    </row>
    <row r="9350" spans="1:8" x14ac:dyDescent="0.25">
      <c r="A9350" t="s">
        <v>378</v>
      </c>
      <c r="B9350">
        <v>99176</v>
      </c>
      <c r="C9350" t="str">
        <f t="shared" si="146"/>
        <v>99176</v>
      </c>
      <c r="D9350" t="s">
        <v>364</v>
      </c>
      <c r="E9350" t="s">
        <v>5584</v>
      </c>
      <c r="F9350" t="s">
        <v>401</v>
      </c>
      <c r="G9350" s="144">
        <v>234.63597505589999</v>
      </c>
      <c r="H9350" t="str">
        <f>IF(VLOOKUP(A9350,$J$4:$K$19,2)="Y",IF(G9350&lt;='State Zip Codes'!$P$4,'State Zip Codes'!$P$3,IF(G9350&lt;='State Zip Codes'!$Q$4,'State Zip Codes'!$Q$3,IF(G9350&lt;='State Zip Codes'!$R$4,'State Zip Codes'!$R$3,IF(G9350&lt;='State Zip Codes'!$S$4,'State Zip Codes'!$S$3,IF(G9350&lt;='State Zip Codes'!$T$4,'State Zip Codes'!$T$3,"OUT OF TERRITORY"))))),$U$3)</f>
        <v>Zone 3</v>
      </c>
    </row>
    <row r="9351" spans="1:8" x14ac:dyDescent="0.25">
      <c r="A9351" t="s">
        <v>378</v>
      </c>
      <c r="B9351">
        <v>99036</v>
      </c>
      <c r="C9351" t="str">
        <f t="shared" si="146"/>
        <v>99036</v>
      </c>
      <c r="D9351" t="s">
        <v>364</v>
      </c>
      <c r="E9351" t="s">
        <v>5622</v>
      </c>
      <c r="F9351" t="s">
        <v>5644</v>
      </c>
      <c r="G9351" s="144">
        <v>235.8787174359</v>
      </c>
      <c r="H9351" t="str">
        <f>IF(VLOOKUP(A9351,$J$4:$K$19,2)="Y",IF(G9351&lt;='State Zip Codes'!$P$4,'State Zip Codes'!$P$3,IF(G9351&lt;='State Zip Codes'!$Q$4,'State Zip Codes'!$Q$3,IF(G9351&lt;='State Zip Codes'!$R$4,'State Zip Codes'!$R$3,IF(G9351&lt;='State Zip Codes'!$S$4,'State Zip Codes'!$S$3,IF(G9351&lt;='State Zip Codes'!$T$4,'State Zip Codes'!$T$3,"OUT OF TERRITORY"))))),$U$3)</f>
        <v>Zone 3</v>
      </c>
    </row>
    <row r="9352" spans="1:8" x14ac:dyDescent="0.25">
      <c r="A9352" t="s">
        <v>378</v>
      </c>
      <c r="B9352">
        <v>99180</v>
      </c>
      <c r="C9352" t="str">
        <f t="shared" si="146"/>
        <v>99180</v>
      </c>
      <c r="D9352" t="s">
        <v>364</v>
      </c>
      <c r="E9352" t="s">
        <v>5663</v>
      </c>
      <c r="F9352" t="s">
        <v>5665</v>
      </c>
      <c r="G9352" s="144">
        <v>236.08376992859999</v>
      </c>
      <c r="H9352" t="str">
        <f>IF(VLOOKUP(A9352,$J$4:$K$19,2)="Y",IF(G9352&lt;='State Zip Codes'!$P$4,'State Zip Codes'!$P$3,IF(G9352&lt;='State Zip Codes'!$Q$4,'State Zip Codes'!$Q$3,IF(G9352&lt;='State Zip Codes'!$R$4,'State Zip Codes'!$R$3,IF(G9352&lt;='State Zip Codes'!$S$4,'State Zip Codes'!$S$3,IF(G9352&lt;='State Zip Codes'!$T$4,'State Zip Codes'!$T$3,"OUT OF TERRITORY"))))),$U$3)</f>
        <v>Zone 3</v>
      </c>
    </row>
    <row r="9353" spans="1:8" x14ac:dyDescent="0.25">
      <c r="A9353" t="s">
        <v>378</v>
      </c>
      <c r="B9353">
        <v>99003</v>
      </c>
      <c r="C9353" t="str">
        <f t="shared" si="146"/>
        <v>99003</v>
      </c>
      <c r="D9353" t="s">
        <v>364</v>
      </c>
      <c r="E9353" t="s">
        <v>5622</v>
      </c>
      <c r="F9353" t="s">
        <v>5659</v>
      </c>
      <c r="G9353" s="144">
        <v>236.15212075949998</v>
      </c>
      <c r="H9353" t="str">
        <f>IF(VLOOKUP(A9353,$J$4:$K$19,2)="Y",IF(G9353&lt;='State Zip Codes'!$P$4,'State Zip Codes'!$P$3,IF(G9353&lt;='State Zip Codes'!$Q$4,'State Zip Codes'!$Q$3,IF(G9353&lt;='State Zip Codes'!$R$4,'State Zip Codes'!$R$3,IF(G9353&lt;='State Zip Codes'!$S$4,'State Zip Codes'!$S$3,IF(G9353&lt;='State Zip Codes'!$T$4,'State Zip Codes'!$T$3,"OUT OF TERRITORY"))))),$U$3)</f>
        <v>Zone 3</v>
      </c>
    </row>
    <row r="9354" spans="1:8" x14ac:dyDescent="0.25">
      <c r="A9354" t="s">
        <v>378</v>
      </c>
      <c r="B9354">
        <v>99217</v>
      </c>
      <c r="C9354" t="str">
        <f t="shared" si="146"/>
        <v>99217</v>
      </c>
      <c r="D9354" t="s">
        <v>364</v>
      </c>
      <c r="E9354" t="s">
        <v>5622</v>
      </c>
      <c r="F9354" t="s">
        <v>5622</v>
      </c>
      <c r="G9354" s="144">
        <v>236.17697560709996</v>
      </c>
      <c r="H9354" t="str">
        <f>IF(VLOOKUP(A9354,$J$4:$K$19,2)="Y",IF(G9354&lt;='State Zip Codes'!$P$4,'State Zip Codes'!$P$3,IF(G9354&lt;='State Zip Codes'!$Q$4,'State Zip Codes'!$Q$3,IF(G9354&lt;='State Zip Codes'!$R$4,'State Zip Codes'!$R$3,IF(G9354&lt;='State Zip Codes'!$S$4,'State Zip Codes'!$S$3,IF(G9354&lt;='State Zip Codes'!$T$4,'State Zip Codes'!$T$3,"OUT OF TERRITORY"))))),$U$3)</f>
        <v>Zone 3</v>
      </c>
    </row>
    <row r="9355" spans="1:8" x14ac:dyDescent="0.25">
      <c r="A9355" t="s">
        <v>378</v>
      </c>
      <c r="B9355">
        <v>99119</v>
      </c>
      <c r="C9355" t="str">
        <f t="shared" si="146"/>
        <v>99119</v>
      </c>
      <c r="D9355" t="s">
        <v>364</v>
      </c>
      <c r="E9355" t="s">
        <v>5663</v>
      </c>
      <c r="F9355" t="s">
        <v>5667</v>
      </c>
      <c r="G9355" s="144">
        <v>236.79834679709998</v>
      </c>
      <c r="H9355" t="str">
        <f>IF(VLOOKUP(A9355,$J$4:$K$19,2)="Y",IF(G9355&lt;='State Zip Codes'!$P$4,'State Zip Codes'!$P$3,IF(G9355&lt;='State Zip Codes'!$Q$4,'State Zip Codes'!$Q$3,IF(G9355&lt;='State Zip Codes'!$R$4,'State Zip Codes'!$R$3,IF(G9355&lt;='State Zip Codes'!$S$4,'State Zip Codes'!$S$3,IF(G9355&lt;='State Zip Codes'!$T$4,'State Zip Codes'!$T$3,"OUT OF TERRITORY"))))),$U$3)</f>
        <v>Zone 3</v>
      </c>
    </row>
    <row r="9356" spans="1:8" x14ac:dyDescent="0.25">
      <c r="A9356" t="s">
        <v>378</v>
      </c>
      <c r="B9356">
        <v>99206</v>
      </c>
      <c r="C9356" t="str">
        <f t="shared" si="146"/>
        <v>99206</v>
      </c>
      <c r="D9356" t="s">
        <v>364</v>
      </c>
      <c r="E9356" t="s">
        <v>5622</v>
      </c>
      <c r="F9356" t="s">
        <v>5622</v>
      </c>
      <c r="G9356" s="144">
        <v>236.82320164469999</v>
      </c>
      <c r="H9356" t="str">
        <f>IF(VLOOKUP(A9356,$J$4:$K$19,2)="Y",IF(G9356&lt;='State Zip Codes'!$P$4,'State Zip Codes'!$P$3,IF(G9356&lt;='State Zip Codes'!$Q$4,'State Zip Codes'!$Q$3,IF(G9356&lt;='State Zip Codes'!$R$4,'State Zip Codes'!$R$3,IF(G9356&lt;='State Zip Codes'!$S$4,'State Zip Codes'!$S$3,IF(G9356&lt;='State Zip Codes'!$T$4,'State Zip Codes'!$T$3,"OUT OF TERRITORY"))))),$U$3)</f>
        <v>Zone 3</v>
      </c>
    </row>
    <row r="9357" spans="1:8" x14ac:dyDescent="0.25">
      <c r="A9357" t="s">
        <v>378</v>
      </c>
      <c r="B9357">
        <v>99009</v>
      </c>
      <c r="C9357" t="str">
        <f t="shared" si="146"/>
        <v>99009</v>
      </c>
      <c r="D9357" t="s">
        <v>364</v>
      </c>
      <c r="E9357" t="s">
        <v>5622</v>
      </c>
      <c r="F9357" t="s">
        <v>5661</v>
      </c>
      <c r="G9357" s="144">
        <v>236.9723307303</v>
      </c>
      <c r="H9357" t="str">
        <f>IF(VLOOKUP(A9357,$J$4:$K$19,2)="Y",IF(G9357&lt;='State Zip Codes'!$P$4,'State Zip Codes'!$P$3,IF(G9357&lt;='State Zip Codes'!$Q$4,'State Zip Codes'!$Q$3,IF(G9357&lt;='State Zip Codes'!$R$4,'State Zip Codes'!$R$3,IF(G9357&lt;='State Zip Codes'!$S$4,'State Zip Codes'!$S$3,IF(G9357&lt;='State Zip Codes'!$T$4,'State Zip Codes'!$T$3,"OUT OF TERRITORY"))))),$U$3)</f>
        <v>Zone 3</v>
      </c>
    </row>
    <row r="9358" spans="1:8" x14ac:dyDescent="0.25">
      <c r="A9358" t="s">
        <v>378</v>
      </c>
      <c r="B9358">
        <v>99021</v>
      </c>
      <c r="C9358" t="str">
        <f t="shared" si="146"/>
        <v>99021</v>
      </c>
      <c r="D9358" t="s">
        <v>364</v>
      </c>
      <c r="E9358" t="s">
        <v>5622</v>
      </c>
      <c r="F9358" t="s">
        <v>431</v>
      </c>
      <c r="G9358" s="144">
        <v>237.18359693489998</v>
      </c>
      <c r="H9358" t="str">
        <f>IF(VLOOKUP(A9358,$J$4:$K$19,2)="Y",IF(G9358&lt;='State Zip Codes'!$P$4,'State Zip Codes'!$P$3,IF(G9358&lt;='State Zip Codes'!$Q$4,'State Zip Codes'!$Q$3,IF(G9358&lt;='State Zip Codes'!$R$4,'State Zip Codes'!$R$3,IF(G9358&lt;='State Zip Codes'!$S$4,'State Zip Codes'!$S$3,IF(G9358&lt;='State Zip Codes'!$T$4,'State Zip Codes'!$T$3,"OUT OF TERRITORY"))))),$U$3)</f>
        <v>Zone 3</v>
      </c>
    </row>
    <row r="9359" spans="1:8" x14ac:dyDescent="0.25">
      <c r="A9359" t="s">
        <v>378</v>
      </c>
      <c r="B9359">
        <v>99156</v>
      </c>
      <c r="C9359" t="str">
        <f t="shared" si="146"/>
        <v>99156</v>
      </c>
      <c r="D9359" t="s">
        <v>364</v>
      </c>
      <c r="E9359" t="s">
        <v>5663</v>
      </c>
      <c r="F9359" t="s">
        <v>3111</v>
      </c>
      <c r="G9359" s="144">
        <v>238.05973031279999</v>
      </c>
      <c r="H9359" t="str">
        <f>IF(VLOOKUP(A9359,$J$4:$K$19,2)="Y",IF(G9359&lt;='State Zip Codes'!$P$4,'State Zip Codes'!$P$3,IF(G9359&lt;='State Zip Codes'!$Q$4,'State Zip Codes'!$Q$3,IF(G9359&lt;='State Zip Codes'!$R$4,'State Zip Codes'!$R$3,IF(G9359&lt;='State Zip Codes'!$S$4,'State Zip Codes'!$S$3,IF(G9359&lt;='State Zip Codes'!$T$4,'State Zip Codes'!$T$3,"OUT OF TERRITORY"))))),$U$3)</f>
        <v>Zone 3</v>
      </c>
    </row>
    <row r="9360" spans="1:8" x14ac:dyDescent="0.25">
      <c r="A9360" t="s">
        <v>378</v>
      </c>
      <c r="B9360">
        <v>99216</v>
      </c>
      <c r="C9360" t="str">
        <f t="shared" si="146"/>
        <v>99216</v>
      </c>
      <c r="D9360" t="s">
        <v>364</v>
      </c>
      <c r="E9360" t="s">
        <v>5622</v>
      </c>
      <c r="F9360" t="s">
        <v>5622</v>
      </c>
      <c r="G9360" s="144">
        <v>238.917222555</v>
      </c>
      <c r="H9360" t="str">
        <f>IF(VLOOKUP(A9360,$J$4:$K$19,2)="Y",IF(G9360&lt;='State Zip Codes'!$P$4,'State Zip Codes'!$P$3,IF(G9360&lt;='State Zip Codes'!$Q$4,'State Zip Codes'!$Q$3,IF(G9360&lt;='State Zip Codes'!$R$4,'State Zip Codes'!$R$3,IF(G9360&lt;='State Zip Codes'!$S$4,'State Zip Codes'!$S$3,IF(G9360&lt;='State Zip Codes'!$T$4,'State Zip Codes'!$T$3,"OUT OF TERRITORY"))))),$U$3)</f>
        <v>Zone 3</v>
      </c>
    </row>
    <row r="9361" spans="1:8" x14ac:dyDescent="0.25">
      <c r="A9361" t="s">
        <v>378</v>
      </c>
      <c r="B9361">
        <v>99037</v>
      </c>
      <c r="C9361" t="str">
        <f t="shared" si="146"/>
        <v>99037</v>
      </c>
      <c r="D9361" t="s">
        <v>364</v>
      </c>
      <c r="E9361" t="s">
        <v>5622</v>
      </c>
      <c r="F9361" t="s">
        <v>5651</v>
      </c>
      <c r="G9361" s="144">
        <v>239.1471298953</v>
      </c>
      <c r="H9361" t="str">
        <f>IF(VLOOKUP(A9361,$J$4:$K$19,2)="Y",IF(G9361&lt;='State Zip Codes'!$P$4,'State Zip Codes'!$P$3,IF(G9361&lt;='State Zip Codes'!$Q$4,'State Zip Codes'!$Q$3,IF(G9361&lt;='State Zip Codes'!$R$4,'State Zip Codes'!$R$3,IF(G9361&lt;='State Zip Codes'!$S$4,'State Zip Codes'!$S$3,IF(G9361&lt;='State Zip Codes'!$T$4,'State Zip Codes'!$T$3,"OUT OF TERRITORY"))))),$U$3)</f>
        <v>Zone 3</v>
      </c>
    </row>
    <row r="9362" spans="1:8" x14ac:dyDescent="0.25">
      <c r="A9362" t="s">
        <v>378</v>
      </c>
      <c r="B9362">
        <v>99158</v>
      </c>
      <c r="C9362" t="str">
        <f t="shared" si="146"/>
        <v>99158</v>
      </c>
      <c r="D9362" t="s">
        <v>364</v>
      </c>
      <c r="E9362" t="s">
        <v>5584</v>
      </c>
      <c r="F9362" t="s">
        <v>5631</v>
      </c>
      <c r="G9362" s="144">
        <v>239.49509776169998</v>
      </c>
      <c r="H9362" t="str">
        <f>IF(VLOOKUP(A9362,$J$4:$K$19,2)="Y",IF(G9362&lt;='State Zip Codes'!$P$4,'State Zip Codes'!$P$3,IF(G9362&lt;='State Zip Codes'!$Q$4,'State Zip Codes'!$Q$3,IF(G9362&lt;='State Zip Codes'!$R$4,'State Zip Codes'!$R$3,IF(G9362&lt;='State Zip Codes'!$S$4,'State Zip Codes'!$S$3,IF(G9362&lt;='State Zip Codes'!$T$4,'State Zip Codes'!$T$3,"OUT OF TERRITORY"))))),$U$3)</f>
        <v>Zone 3</v>
      </c>
    </row>
    <row r="9363" spans="1:8" x14ac:dyDescent="0.25">
      <c r="A9363" t="s">
        <v>378</v>
      </c>
      <c r="B9363">
        <v>99012</v>
      </c>
      <c r="C9363" t="str">
        <f t="shared" si="146"/>
        <v>99012</v>
      </c>
      <c r="D9363" t="s">
        <v>364</v>
      </c>
      <c r="E9363" t="s">
        <v>5622</v>
      </c>
      <c r="F9363" t="s">
        <v>1275</v>
      </c>
      <c r="G9363" s="144">
        <v>240.1910334945</v>
      </c>
      <c r="H9363" t="str">
        <f>IF(VLOOKUP(A9363,$J$4:$K$19,2)="Y",IF(G9363&lt;='State Zip Codes'!$P$4,'State Zip Codes'!$P$3,IF(G9363&lt;='State Zip Codes'!$Q$4,'State Zip Codes'!$Q$3,IF(G9363&lt;='State Zip Codes'!$R$4,'State Zip Codes'!$R$3,IF(G9363&lt;='State Zip Codes'!$S$4,'State Zip Codes'!$S$3,IF(G9363&lt;='State Zip Codes'!$T$4,'State Zip Codes'!$T$3,"OUT OF TERRITORY"))))),$U$3)</f>
        <v>Zone 4</v>
      </c>
    </row>
    <row r="9364" spans="1:8" x14ac:dyDescent="0.25">
      <c r="A9364" t="s">
        <v>378</v>
      </c>
      <c r="B9364">
        <v>99023</v>
      </c>
      <c r="C9364" t="str">
        <f t="shared" si="146"/>
        <v>99023</v>
      </c>
      <c r="D9364" t="s">
        <v>364</v>
      </c>
      <c r="E9364" t="s">
        <v>5622</v>
      </c>
      <c r="F9364" t="s">
        <v>5650</v>
      </c>
      <c r="G9364" s="144">
        <v>241.30950163649999</v>
      </c>
      <c r="H9364" t="str">
        <f>IF(VLOOKUP(A9364,$J$4:$K$19,2)="Y",IF(G9364&lt;='State Zip Codes'!$P$4,'State Zip Codes'!$P$3,IF(G9364&lt;='State Zip Codes'!$Q$4,'State Zip Codes'!$Q$3,IF(G9364&lt;='State Zip Codes'!$R$4,'State Zip Codes'!$R$3,IF(G9364&lt;='State Zip Codes'!$S$4,'State Zip Codes'!$S$3,IF(G9364&lt;='State Zip Codes'!$T$4,'State Zip Codes'!$T$3,"OUT OF TERRITORY"))))),$U$3)</f>
        <v>Zone 4</v>
      </c>
    </row>
    <row r="9365" spans="1:8" x14ac:dyDescent="0.25">
      <c r="A9365" t="s">
        <v>378</v>
      </c>
      <c r="B9365">
        <v>99347</v>
      </c>
      <c r="C9365" t="str">
        <f t="shared" si="146"/>
        <v>99347</v>
      </c>
      <c r="D9365" t="s">
        <v>364</v>
      </c>
      <c r="E9365" t="s">
        <v>591</v>
      </c>
      <c r="F9365" t="s">
        <v>4811</v>
      </c>
      <c r="G9365" s="144">
        <v>241.51455412919998</v>
      </c>
      <c r="H9365" t="str">
        <f>IF(VLOOKUP(A9365,$J$4:$K$19,2)="Y",IF(G9365&lt;='State Zip Codes'!$P$4,'State Zip Codes'!$P$3,IF(G9365&lt;='State Zip Codes'!$Q$4,'State Zip Codes'!$Q$3,IF(G9365&lt;='State Zip Codes'!$R$4,'State Zip Codes'!$R$3,IF(G9365&lt;='State Zip Codes'!$S$4,'State Zip Codes'!$S$3,IF(G9365&lt;='State Zip Codes'!$T$4,'State Zip Codes'!$T$3,"OUT OF TERRITORY"))))),$U$3)</f>
        <v>Zone 4</v>
      </c>
    </row>
    <row r="9366" spans="1:8" x14ac:dyDescent="0.25">
      <c r="A9366" t="s">
        <v>378</v>
      </c>
      <c r="B9366">
        <v>99018</v>
      </c>
      <c r="C9366" t="str">
        <f t="shared" si="146"/>
        <v>99018</v>
      </c>
      <c r="D9366" t="s">
        <v>364</v>
      </c>
      <c r="E9366" t="s">
        <v>5622</v>
      </c>
      <c r="F9366" t="s">
        <v>1371</v>
      </c>
      <c r="G9366" s="144">
        <v>241.61397351959997</v>
      </c>
      <c r="H9366" t="str">
        <f>IF(VLOOKUP(A9366,$J$4:$K$19,2)="Y",IF(G9366&lt;='State Zip Codes'!$P$4,'State Zip Codes'!$P$3,IF(G9366&lt;='State Zip Codes'!$Q$4,'State Zip Codes'!$Q$3,IF(G9366&lt;='State Zip Codes'!$R$4,'State Zip Codes'!$R$3,IF(G9366&lt;='State Zip Codes'!$S$4,'State Zip Codes'!$S$3,IF(G9366&lt;='State Zip Codes'!$T$4,'State Zip Codes'!$T$3,"OUT OF TERRITORY"))))),$U$3)</f>
        <v>Zone 4</v>
      </c>
    </row>
    <row r="9367" spans="1:8" x14ac:dyDescent="0.25">
      <c r="A9367" t="s">
        <v>378</v>
      </c>
      <c r="B9367">
        <v>99016</v>
      </c>
      <c r="C9367" t="str">
        <f t="shared" si="146"/>
        <v>99016</v>
      </c>
      <c r="D9367" t="s">
        <v>364</v>
      </c>
      <c r="E9367" t="s">
        <v>5622</v>
      </c>
      <c r="F9367" t="s">
        <v>5656</v>
      </c>
      <c r="G9367" s="144">
        <v>241.75688889329999</v>
      </c>
      <c r="H9367" t="str">
        <f>IF(VLOOKUP(A9367,$J$4:$K$19,2)="Y",IF(G9367&lt;='State Zip Codes'!$P$4,'State Zip Codes'!$P$3,IF(G9367&lt;='State Zip Codes'!$Q$4,'State Zip Codes'!$Q$3,IF(G9367&lt;='State Zip Codes'!$R$4,'State Zip Codes'!$R$3,IF(G9367&lt;='State Zip Codes'!$S$4,'State Zip Codes'!$S$3,IF(G9367&lt;='State Zip Codes'!$T$4,'State Zip Codes'!$T$3,"OUT OF TERRITORY"))))),$U$3)</f>
        <v>Zone 4</v>
      </c>
    </row>
    <row r="9368" spans="1:8" x14ac:dyDescent="0.25">
      <c r="A9368" t="s">
        <v>378</v>
      </c>
      <c r="B9368">
        <v>99139</v>
      </c>
      <c r="C9368" t="str">
        <f t="shared" si="146"/>
        <v>99139</v>
      </c>
      <c r="D9368" t="s">
        <v>364</v>
      </c>
      <c r="E9368" t="s">
        <v>5663</v>
      </c>
      <c r="F9368" t="s">
        <v>5391</v>
      </c>
      <c r="G9368" s="144">
        <v>241.87494941939997</v>
      </c>
      <c r="H9368" t="str">
        <f>IF(VLOOKUP(A9368,$J$4:$K$19,2)="Y",IF(G9368&lt;='State Zip Codes'!$P$4,'State Zip Codes'!$P$3,IF(G9368&lt;='State Zip Codes'!$Q$4,'State Zip Codes'!$Q$3,IF(G9368&lt;='State Zip Codes'!$R$4,'State Zip Codes'!$R$3,IF(G9368&lt;='State Zip Codes'!$S$4,'State Zip Codes'!$S$3,IF(G9368&lt;='State Zip Codes'!$T$4,'State Zip Codes'!$T$3,"OUT OF TERRITORY"))))),$U$3)</f>
        <v>Zone 4</v>
      </c>
    </row>
    <row r="9369" spans="1:8" x14ac:dyDescent="0.25">
      <c r="A9369" t="s">
        <v>378</v>
      </c>
      <c r="B9369">
        <v>99027</v>
      </c>
      <c r="C9369" t="str">
        <f t="shared" si="146"/>
        <v>99027</v>
      </c>
      <c r="D9369" t="s">
        <v>364</v>
      </c>
      <c r="E9369" t="s">
        <v>5622</v>
      </c>
      <c r="F9369" t="s">
        <v>5658</v>
      </c>
      <c r="G9369" s="144">
        <v>242.56467144029997</v>
      </c>
      <c r="H9369" t="str">
        <f>IF(VLOOKUP(A9369,$J$4:$K$19,2)="Y",IF(G9369&lt;='State Zip Codes'!$P$4,'State Zip Codes'!$P$3,IF(G9369&lt;='State Zip Codes'!$Q$4,'State Zip Codes'!$Q$3,IF(G9369&lt;='State Zip Codes'!$R$4,'State Zip Codes'!$R$3,IF(G9369&lt;='State Zip Codes'!$S$4,'State Zip Codes'!$S$3,IF(G9369&lt;='State Zip Codes'!$T$4,'State Zip Codes'!$T$3,"OUT OF TERRITORY"))))),$U$3)</f>
        <v>Zone 4</v>
      </c>
    </row>
    <row r="9370" spans="1:8" x14ac:dyDescent="0.25">
      <c r="A9370" t="s">
        <v>378</v>
      </c>
      <c r="B9370">
        <v>99030</v>
      </c>
      <c r="C9370" t="str">
        <f t="shared" si="146"/>
        <v>99030</v>
      </c>
      <c r="D9370" t="s">
        <v>364</v>
      </c>
      <c r="E9370" t="s">
        <v>5622</v>
      </c>
      <c r="F9370" t="s">
        <v>1685</v>
      </c>
      <c r="G9370" s="144">
        <v>243.03691354469998</v>
      </c>
      <c r="H9370" t="str">
        <f>IF(VLOOKUP(A9370,$J$4:$K$19,2)="Y",IF(G9370&lt;='State Zip Codes'!$P$4,'State Zip Codes'!$P$3,IF(G9370&lt;='State Zip Codes'!$Q$4,'State Zip Codes'!$Q$3,IF(G9370&lt;='State Zip Codes'!$R$4,'State Zip Codes'!$R$3,IF(G9370&lt;='State Zip Codes'!$S$4,'State Zip Codes'!$S$3,IF(G9370&lt;='State Zip Codes'!$T$4,'State Zip Codes'!$T$3,"OUT OF TERRITORY"))))),$U$3)</f>
        <v>Zone 4</v>
      </c>
    </row>
    <row r="9371" spans="1:8" x14ac:dyDescent="0.25">
      <c r="A9371" t="s">
        <v>378</v>
      </c>
      <c r="B9371">
        <v>99033</v>
      </c>
      <c r="C9371" t="str">
        <f t="shared" si="146"/>
        <v>99033</v>
      </c>
      <c r="D9371" t="s">
        <v>364</v>
      </c>
      <c r="E9371" t="s">
        <v>5584</v>
      </c>
      <c r="F9371" t="s">
        <v>5642</v>
      </c>
      <c r="G9371" s="144">
        <v>243.0928369518</v>
      </c>
      <c r="H9371" t="str">
        <f>IF(VLOOKUP(A9371,$J$4:$K$19,2)="Y",IF(G9371&lt;='State Zip Codes'!$P$4,'State Zip Codes'!$P$3,IF(G9371&lt;='State Zip Codes'!$Q$4,'State Zip Codes'!$Q$3,IF(G9371&lt;='State Zip Codes'!$R$4,'State Zip Codes'!$R$3,IF(G9371&lt;='State Zip Codes'!$S$4,'State Zip Codes'!$S$3,IF(G9371&lt;='State Zip Codes'!$T$4,'State Zip Codes'!$T$3,"OUT OF TERRITORY"))))),$U$3)</f>
        <v>Zone 4</v>
      </c>
    </row>
    <row r="9372" spans="1:8" x14ac:dyDescent="0.25">
      <c r="A9372" t="s">
        <v>378</v>
      </c>
      <c r="B9372">
        <v>99025</v>
      </c>
      <c r="C9372" t="str">
        <f t="shared" si="146"/>
        <v>99025</v>
      </c>
      <c r="D9372" t="s">
        <v>364</v>
      </c>
      <c r="E9372" t="s">
        <v>5622</v>
      </c>
      <c r="F9372" t="s">
        <v>5660</v>
      </c>
      <c r="G9372" s="144">
        <v>243.70799442989997</v>
      </c>
      <c r="H9372" t="str">
        <f>IF(VLOOKUP(A9372,$J$4:$K$19,2)="Y",IF(G9372&lt;='State Zip Codes'!$P$4,'State Zip Codes'!$P$3,IF(G9372&lt;='State Zip Codes'!$Q$4,'State Zip Codes'!$Q$3,IF(G9372&lt;='State Zip Codes'!$R$4,'State Zip Codes'!$R$3,IF(G9372&lt;='State Zip Codes'!$S$4,'State Zip Codes'!$S$3,IF(G9372&lt;='State Zip Codes'!$T$4,'State Zip Codes'!$T$3,"OUT OF TERRITORY"))))),$U$3)</f>
        <v>Zone 4</v>
      </c>
    </row>
    <row r="9373" spans="1:8" x14ac:dyDescent="0.25">
      <c r="A9373" t="s">
        <v>378</v>
      </c>
      <c r="B9373">
        <v>99019</v>
      </c>
      <c r="C9373" t="str">
        <f t="shared" si="146"/>
        <v>99019</v>
      </c>
      <c r="D9373" t="s">
        <v>364</v>
      </c>
      <c r="E9373" t="s">
        <v>5622</v>
      </c>
      <c r="F9373" t="s">
        <v>5657</v>
      </c>
      <c r="G9373" s="144">
        <v>244.19887766999997</v>
      </c>
      <c r="H9373" t="str">
        <f>IF(VLOOKUP(A9373,$J$4:$K$19,2)="Y",IF(G9373&lt;='State Zip Codes'!$P$4,'State Zip Codes'!$P$3,IF(G9373&lt;='State Zip Codes'!$Q$4,'State Zip Codes'!$Q$3,IF(G9373&lt;='State Zip Codes'!$R$4,'State Zip Codes'!$R$3,IF(G9373&lt;='State Zip Codes'!$S$4,'State Zip Codes'!$S$3,IF(G9373&lt;='State Zip Codes'!$T$4,'State Zip Codes'!$T$3,"OUT OF TERRITORY"))))),$U$3)</f>
        <v>Zone 4</v>
      </c>
    </row>
    <row r="9374" spans="1:8" x14ac:dyDescent="0.25">
      <c r="A9374" t="s">
        <v>378</v>
      </c>
      <c r="B9374">
        <v>99104</v>
      </c>
      <c r="C9374" t="str">
        <f t="shared" si="146"/>
        <v>99104</v>
      </c>
      <c r="D9374" t="s">
        <v>364</v>
      </c>
      <c r="E9374" t="s">
        <v>5584</v>
      </c>
      <c r="F9374" t="s">
        <v>4485</v>
      </c>
      <c r="G9374" s="144">
        <v>244.51577697689999</v>
      </c>
      <c r="H9374" t="str">
        <f>IF(VLOOKUP(A9374,$J$4:$K$19,2)="Y",IF(G9374&lt;='State Zip Codes'!$P$4,'State Zip Codes'!$P$3,IF(G9374&lt;='State Zip Codes'!$Q$4,'State Zip Codes'!$Q$3,IF(G9374&lt;='State Zip Codes'!$R$4,'State Zip Codes'!$R$3,IF(G9374&lt;='State Zip Codes'!$S$4,'State Zip Codes'!$S$3,IF(G9374&lt;='State Zip Codes'!$T$4,'State Zip Codes'!$T$3,"OUT OF TERRITORY"))))),$U$3)</f>
        <v>Zone 4</v>
      </c>
    </row>
    <row r="9375" spans="1:8" x14ac:dyDescent="0.25">
      <c r="A9375" t="s">
        <v>378</v>
      </c>
      <c r="B9375">
        <v>99130</v>
      </c>
      <c r="C9375" t="str">
        <f t="shared" si="146"/>
        <v>99130</v>
      </c>
      <c r="D9375" t="s">
        <v>364</v>
      </c>
      <c r="E9375" t="s">
        <v>5584</v>
      </c>
      <c r="F9375" t="s">
        <v>591</v>
      </c>
      <c r="G9375" s="144">
        <v>245.47268860949998</v>
      </c>
      <c r="H9375" t="str">
        <f>IF(VLOOKUP(A9375,$J$4:$K$19,2)="Y",IF(G9375&lt;='State Zip Codes'!$P$4,'State Zip Codes'!$P$3,IF(G9375&lt;='State Zip Codes'!$Q$4,'State Zip Codes'!$Q$3,IF(G9375&lt;='State Zip Codes'!$R$4,'State Zip Codes'!$R$3,IF(G9375&lt;='State Zip Codes'!$S$4,'State Zip Codes'!$S$3,IF(G9375&lt;='State Zip Codes'!$T$4,'State Zip Codes'!$T$3,"OUT OF TERRITORY"))))),$U$3)</f>
        <v>Zone 4</v>
      </c>
    </row>
    <row r="9376" spans="1:8" x14ac:dyDescent="0.25">
      <c r="A9376" t="s">
        <v>378</v>
      </c>
      <c r="B9376">
        <v>99163</v>
      </c>
      <c r="C9376" t="str">
        <f t="shared" ref="C9376:C9439" si="147">TRIM(CLEAN(B9376))</f>
        <v>99163</v>
      </c>
      <c r="D9376" t="s">
        <v>364</v>
      </c>
      <c r="E9376" t="s">
        <v>5584</v>
      </c>
      <c r="F9376" t="s">
        <v>5619</v>
      </c>
      <c r="G9376" s="144">
        <v>245.98842669719997</v>
      </c>
      <c r="H9376" t="str">
        <f>IF(VLOOKUP(A9376,$J$4:$K$19,2)="Y",IF(G9376&lt;='State Zip Codes'!$P$4,'State Zip Codes'!$P$3,IF(G9376&lt;='State Zip Codes'!$Q$4,'State Zip Codes'!$Q$3,IF(G9376&lt;='State Zip Codes'!$R$4,'State Zip Codes'!$R$3,IF(G9376&lt;='State Zip Codes'!$S$4,'State Zip Codes'!$S$3,IF(G9376&lt;='State Zip Codes'!$T$4,'State Zip Codes'!$T$3,"OUT OF TERRITORY"))))),$U$3)</f>
        <v>Zone 4</v>
      </c>
    </row>
    <row r="9377" spans="1:8" x14ac:dyDescent="0.25">
      <c r="A9377" t="s">
        <v>378</v>
      </c>
      <c r="B9377">
        <v>99128</v>
      </c>
      <c r="C9377" t="str">
        <f t="shared" si="147"/>
        <v>99128</v>
      </c>
      <c r="D9377" t="s">
        <v>364</v>
      </c>
      <c r="E9377" t="s">
        <v>5584</v>
      </c>
      <c r="F9377" t="s">
        <v>1972</v>
      </c>
      <c r="G9377" s="144">
        <v>246.17483805419999</v>
      </c>
      <c r="H9377" t="str">
        <f>IF(VLOOKUP(A9377,$J$4:$K$19,2)="Y",IF(G9377&lt;='State Zip Codes'!$P$4,'State Zip Codes'!$P$3,IF(G9377&lt;='State Zip Codes'!$Q$4,'State Zip Codes'!$Q$3,IF(G9377&lt;='State Zip Codes'!$R$4,'State Zip Codes'!$R$3,IF(G9377&lt;='State Zip Codes'!$S$4,'State Zip Codes'!$S$3,IF(G9377&lt;='State Zip Codes'!$T$4,'State Zip Codes'!$T$3,"OUT OF TERRITORY"))))),$U$3)</f>
        <v>Zone 4</v>
      </c>
    </row>
    <row r="9378" spans="1:8" x14ac:dyDescent="0.25">
      <c r="A9378" t="s">
        <v>378</v>
      </c>
      <c r="B9378">
        <v>99161</v>
      </c>
      <c r="C9378" t="str">
        <f t="shared" si="147"/>
        <v>99161</v>
      </c>
      <c r="D9378" t="s">
        <v>364</v>
      </c>
      <c r="E9378" t="s">
        <v>5584</v>
      </c>
      <c r="F9378" t="s">
        <v>5630</v>
      </c>
      <c r="G9378" s="144">
        <v>247.56670951979999</v>
      </c>
      <c r="H9378" t="str">
        <f>IF(VLOOKUP(A9378,$J$4:$K$19,2)="Y",IF(G9378&lt;='State Zip Codes'!$P$4,'State Zip Codes'!$P$3,IF(G9378&lt;='State Zip Codes'!$Q$4,'State Zip Codes'!$Q$3,IF(G9378&lt;='State Zip Codes'!$R$4,'State Zip Codes'!$R$3,IF(G9378&lt;='State Zip Codes'!$S$4,'State Zip Codes'!$S$3,IF(G9378&lt;='State Zip Codes'!$T$4,'State Zip Codes'!$T$3,"OUT OF TERRITORY"))))),$U$3)</f>
        <v>Zone 4</v>
      </c>
    </row>
    <row r="9379" spans="1:8" x14ac:dyDescent="0.25">
      <c r="A9379" t="s">
        <v>378</v>
      </c>
      <c r="B9379">
        <v>99153</v>
      </c>
      <c r="C9379" t="str">
        <f t="shared" si="147"/>
        <v>99153</v>
      </c>
      <c r="D9379" t="s">
        <v>364</v>
      </c>
      <c r="E9379" t="s">
        <v>5663</v>
      </c>
      <c r="F9379" t="s">
        <v>5669</v>
      </c>
      <c r="G9379" s="144">
        <v>247.87118140289999</v>
      </c>
      <c r="H9379" t="str">
        <f>IF(VLOOKUP(A9379,$J$4:$K$19,2)="Y",IF(G9379&lt;='State Zip Codes'!$P$4,'State Zip Codes'!$P$3,IF(G9379&lt;='State Zip Codes'!$Q$4,'State Zip Codes'!$Q$3,IF(G9379&lt;='State Zip Codes'!$R$4,'State Zip Codes'!$R$3,IF(G9379&lt;='State Zip Codes'!$S$4,'State Zip Codes'!$S$3,IF(G9379&lt;='State Zip Codes'!$T$4,'State Zip Codes'!$T$3,"OUT OF TERRITORY"))))),$U$3)</f>
        <v>Zone 4</v>
      </c>
    </row>
    <row r="9380" spans="1:8" x14ac:dyDescent="0.25">
      <c r="A9380" t="s">
        <v>378</v>
      </c>
      <c r="B9380">
        <v>99113</v>
      </c>
      <c r="C9380" t="str">
        <f t="shared" si="147"/>
        <v>99113</v>
      </c>
      <c r="D9380" t="s">
        <v>364</v>
      </c>
      <c r="E9380" t="s">
        <v>5584</v>
      </c>
      <c r="F9380" t="s">
        <v>5167</v>
      </c>
      <c r="G9380" s="144">
        <v>249.94034746559998</v>
      </c>
      <c r="H9380" t="str">
        <f>IF(VLOOKUP(A9380,$J$4:$K$19,2)="Y",IF(G9380&lt;='State Zip Codes'!$P$4,'State Zip Codes'!$P$3,IF(G9380&lt;='State Zip Codes'!$Q$4,'State Zip Codes'!$Q$3,IF(G9380&lt;='State Zip Codes'!$R$4,'State Zip Codes'!$R$3,IF(G9380&lt;='State Zip Codes'!$S$4,'State Zip Codes'!$S$3,IF(G9380&lt;='State Zip Codes'!$T$4,'State Zip Codes'!$T$3,"OUT OF TERRITORY"))))),$U$3)</f>
        <v>Zone 4</v>
      </c>
    </row>
    <row r="9381" spans="1:8" x14ac:dyDescent="0.25">
      <c r="A9381" t="s">
        <v>378</v>
      </c>
      <c r="B9381">
        <v>99164</v>
      </c>
      <c r="C9381" t="str">
        <f t="shared" si="147"/>
        <v>99164</v>
      </c>
      <c r="D9381" t="s">
        <v>364</v>
      </c>
      <c r="E9381" t="s">
        <v>5584</v>
      </c>
      <c r="F9381" t="s">
        <v>5619</v>
      </c>
      <c r="G9381" s="144">
        <v>250.61142835079997</v>
      </c>
      <c r="H9381" t="str">
        <f>IF(VLOOKUP(A9381,$J$4:$K$19,2)="Y",IF(G9381&lt;='State Zip Codes'!$P$4,'State Zip Codes'!$P$3,IF(G9381&lt;='State Zip Codes'!$Q$4,'State Zip Codes'!$Q$3,IF(G9381&lt;='State Zip Codes'!$R$4,'State Zip Codes'!$R$3,IF(G9381&lt;='State Zip Codes'!$S$4,'State Zip Codes'!$S$3,IF(G9381&lt;='State Zip Codes'!$T$4,'State Zip Codes'!$T$3,"OUT OF TERRITORY"))))),$U$3)</f>
        <v>Zone 4</v>
      </c>
    </row>
    <row r="9382" spans="1:8" x14ac:dyDescent="0.25">
      <c r="A9382" t="s">
        <v>378</v>
      </c>
      <c r="B9382">
        <v>99179</v>
      </c>
      <c r="C9382" t="str">
        <f t="shared" si="147"/>
        <v>99179</v>
      </c>
      <c r="D9382" t="s">
        <v>364</v>
      </c>
      <c r="E9382" t="s">
        <v>5584</v>
      </c>
      <c r="F9382" t="s">
        <v>3236</v>
      </c>
      <c r="G9382" s="144">
        <v>256.39639412969996</v>
      </c>
      <c r="H9382" t="str">
        <f>IF(VLOOKUP(A9382,$J$4:$K$19,2)="Y",IF(G9382&lt;='State Zip Codes'!$P$4,'State Zip Codes'!$P$3,IF(G9382&lt;='State Zip Codes'!$Q$4,'State Zip Codes'!$Q$3,IF(G9382&lt;='State Zip Codes'!$R$4,'State Zip Codes'!$R$3,IF(G9382&lt;='State Zip Codes'!$S$4,'State Zip Codes'!$S$3,IF(G9382&lt;='State Zip Codes'!$T$4,'State Zip Codes'!$T$3,"OUT OF TERRITORY"))))),$U$3)</f>
        <v>Zone 4</v>
      </c>
    </row>
    <row r="9383" spans="1:8" x14ac:dyDescent="0.25">
      <c r="A9383" t="s">
        <v>378</v>
      </c>
      <c r="B9383">
        <v>99403</v>
      </c>
      <c r="C9383" t="str">
        <f t="shared" si="147"/>
        <v>99403</v>
      </c>
      <c r="D9383" t="s">
        <v>364</v>
      </c>
      <c r="E9383" t="s">
        <v>5612</v>
      </c>
      <c r="F9383" t="s">
        <v>5613</v>
      </c>
      <c r="G9383" s="144">
        <v>257.42165659319994</v>
      </c>
      <c r="H9383" t="str">
        <f>IF(VLOOKUP(A9383,$J$4:$K$19,2)="Y",IF(G9383&lt;='State Zip Codes'!$P$4,'State Zip Codes'!$P$3,IF(G9383&lt;='State Zip Codes'!$Q$4,'State Zip Codes'!$Q$3,IF(G9383&lt;='State Zip Codes'!$R$4,'State Zip Codes'!$R$3,IF(G9383&lt;='State Zip Codes'!$S$4,'State Zip Codes'!$S$3,IF(G9383&lt;='State Zip Codes'!$T$4,'State Zip Codes'!$T$3,"OUT OF TERRITORY"))))),$U$3)</f>
        <v>Zone 4</v>
      </c>
    </row>
    <row r="9384" spans="1:8" x14ac:dyDescent="0.25">
      <c r="A9384" t="s">
        <v>378</v>
      </c>
      <c r="B9384">
        <v>99401</v>
      </c>
      <c r="C9384" t="str">
        <f t="shared" si="147"/>
        <v>99401</v>
      </c>
      <c r="D9384" t="s">
        <v>364</v>
      </c>
      <c r="E9384" t="s">
        <v>5612</v>
      </c>
      <c r="F9384" t="s">
        <v>5616</v>
      </c>
      <c r="G9384" s="144">
        <v>265.07073594209999</v>
      </c>
      <c r="H9384" t="str">
        <f>IF(VLOOKUP(A9384,$J$4:$K$19,2)="Y",IF(G9384&lt;='State Zip Codes'!$P$4,'State Zip Codes'!$P$3,IF(G9384&lt;='State Zip Codes'!$Q$4,'State Zip Codes'!$Q$3,IF(G9384&lt;='State Zip Codes'!$R$4,'State Zip Codes'!$R$3,IF(G9384&lt;='State Zip Codes'!$S$4,'State Zip Codes'!$S$3,IF(G9384&lt;='State Zip Codes'!$T$4,'State Zip Codes'!$T$3,"OUT OF TERRITORY"))))),$U$3)</f>
        <v>Zone 4</v>
      </c>
    </row>
    <row r="9385" spans="1:8" x14ac:dyDescent="0.25">
      <c r="A9385" t="s">
        <v>378</v>
      </c>
      <c r="B9385">
        <v>99402</v>
      </c>
      <c r="C9385" t="str">
        <f t="shared" si="147"/>
        <v>99402</v>
      </c>
      <c r="D9385" t="s">
        <v>364</v>
      </c>
      <c r="E9385" t="s">
        <v>5612</v>
      </c>
      <c r="F9385" t="s">
        <v>5612</v>
      </c>
      <c r="G9385" s="144">
        <v>265.82259508199996</v>
      </c>
      <c r="H9385" t="str">
        <f>IF(VLOOKUP(A9385,$J$4:$K$19,2)="Y",IF(G9385&lt;='State Zip Codes'!$P$4,'State Zip Codes'!$P$3,IF(G9385&lt;='State Zip Codes'!$Q$4,'State Zip Codes'!$Q$3,IF(G9385&lt;='State Zip Codes'!$R$4,'State Zip Codes'!$R$3,IF(G9385&lt;='State Zip Codes'!$S$4,'State Zip Codes'!$S$3,IF(G9385&lt;='State Zip Codes'!$T$4,'State Zip Codes'!$T$3,"OUT OF TERRITORY"))))),$U$3)</f>
        <v>Zone 4</v>
      </c>
    </row>
    <row r="9386" spans="1:8" x14ac:dyDescent="0.25">
      <c r="C9386" t="str">
        <f t="shared" si="147"/>
        <v/>
      </c>
    </row>
    <row r="9387" spans="1:8" x14ac:dyDescent="0.25">
      <c r="C9387" t="str">
        <f t="shared" si="147"/>
        <v/>
      </c>
    </row>
    <row r="9388" spans="1:8" x14ac:dyDescent="0.25">
      <c r="A9388" t="s">
        <v>379</v>
      </c>
      <c r="B9388">
        <v>53203</v>
      </c>
      <c r="C9388" t="str">
        <f t="shared" si="147"/>
        <v>53203</v>
      </c>
      <c r="D9388" t="s">
        <v>365</v>
      </c>
      <c r="E9388" t="s">
        <v>6006</v>
      </c>
      <c r="F9388" t="s">
        <v>6006</v>
      </c>
      <c r="G9388" s="144">
        <v>0.62137118999999996</v>
      </c>
      <c r="H9388" t="str">
        <f>IF(VLOOKUP(A9388,$J$4:$K$19,2)="Y",IF(G9388&lt;='State Zip Codes'!$P$4,'State Zip Codes'!$P$3,IF(G9388&lt;='State Zip Codes'!$Q$4,'State Zip Codes'!$Q$3,IF(G9388&lt;='State Zip Codes'!$R$4,'State Zip Codes'!$R$3,IF(G9388&lt;='State Zip Codes'!$S$4,'State Zip Codes'!$S$3,IF(G9388&lt;='State Zip Codes'!$T$4,'State Zip Codes'!$T$3,"OUT OF TERRITORY"))))),$U$3)</f>
        <v>Zone 5</v>
      </c>
    </row>
    <row r="9389" spans="1:8" x14ac:dyDescent="0.25">
      <c r="A9389" t="s">
        <v>379</v>
      </c>
      <c r="B9389">
        <v>53233</v>
      </c>
      <c r="C9389" t="str">
        <f t="shared" si="147"/>
        <v>53233</v>
      </c>
      <c r="D9389" t="s">
        <v>365</v>
      </c>
      <c r="E9389" t="s">
        <v>6006</v>
      </c>
      <c r="F9389" t="s">
        <v>6006</v>
      </c>
      <c r="G9389" s="144">
        <v>0.62137118999999996</v>
      </c>
      <c r="H9389" t="str">
        <f>IF(VLOOKUP(A9389,$J$4:$K$19,2)="Y",IF(G9389&lt;='State Zip Codes'!$P$4,'State Zip Codes'!$P$3,IF(G9389&lt;='State Zip Codes'!$Q$4,'State Zip Codes'!$Q$3,IF(G9389&lt;='State Zip Codes'!$R$4,'State Zip Codes'!$R$3,IF(G9389&lt;='State Zip Codes'!$S$4,'State Zip Codes'!$S$3,IF(G9389&lt;='State Zip Codes'!$T$4,'State Zip Codes'!$T$3,"OUT OF TERRITORY"))))),$U$3)</f>
        <v>Zone 5</v>
      </c>
    </row>
    <row r="9390" spans="1:8" x14ac:dyDescent="0.25">
      <c r="A9390" t="s">
        <v>379</v>
      </c>
      <c r="B9390">
        <v>53259</v>
      </c>
      <c r="C9390" t="str">
        <f t="shared" si="147"/>
        <v>53259</v>
      </c>
      <c r="D9390" t="s">
        <v>365</v>
      </c>
      <c r="E9390" t="s">
        <v>6006</v>
      </c>
      <c r="F9390" t="s">
        <v>6006</v>
      </c>
      <c r="G9390" s="144">
        <v>0.62137118999999996</v>
      </c>
      <c r="H9390" t="str">
        <f>IF(VLOOKUP(A9390,$J$4:$K$19,2)="Y",IF(G9390&lt;='State Zip Codes'!$P$4,'State Zip Codes'!$P$3,IF(G9390&lt;='State Zip Codes'!$Q$4,'State Zip Codes'!$Q$3,IF(G9390&lt;='State Zip Codes'!$R$4,'State Zip Codes'!$R$3,IF(G9390&lt;='State Zip Codes'!$S$4,'State Zip Codes'!$S$3,IF(G9390&lt;='State Zip Codes'!$T$4,'State Zip Codes'!$T$3,"OUT OF TERRITORY"))))),$U$3)</f>
        <v>Zone 5</v>
      </c>
    </row>
    <row r="9391" spans="1:8" x14ac:dyDescent="0.25">
      <c r="A9391" t="s">
        <v>379</v>
      </c>
      <c r="B9391">
        <v>53263</v>
      </c>
      <c r="C9391" t="str">
        <f t="shared" si="147"/>
        <v>53263</v>
      </c>
      <c r="D9391" t="s">
        <v>365</v>
      </c>
      <c r="E9391" t="s">
        <v>6006</v>
      </c>
      <c r="F9391" t="s">
        <v>6006</v>
      </c>
      <c r="G9391" s="144">
        <v>0.62137118999999996</v>
      </c>
      <c r="H9391" t="str">
        <f>IF(VLOOKUP(A9391,$J$4:$K$19,2)="Y",IF(G9391&lt;='State Zip Codes'!$P$4,'State Zip Codes'!$P$3,IF(G9391&lt;='State Zip Codes'!$Q$4,'State Zip Codes'!$Q$3,IF(G9391&lt;='State Zip Codes'!$R$4,'State Zip Codes'!$R$3,IF(G9391&lt;='State Zip Codes'!$S$4,'State Zip Codes'!$S$3,IF(G9391&lt;='State Zip Codes'!$T$4,'State Zip Codes'!$T$3,"OUT OF TERRITORY"))))),$U$3)</f>
        <v>Zone 5</v>
      </c>
    </row>
    <row r="9392" spans="1:8" x14ac:dyDescent="0.25">
      <c r="A9392" t="s">
        <v>379</v>
      </c>
      <c r="B9392">
        <v>53274</v>
      </c>
      <c r="C9392" t="str">
        <f t="shared" si="147"/>
        <v>53274</v>
      </c>
      <c r="D9392" t="s">
        <v>365</v>
      </c>
      <c r="E9392" t="s">
        <v>6006</v>
      </c>
      <c r="F9392" t="s">
        <v>6006</v>
      </c>
      <c r="G9392" s="144">
        <v>0.62137118999999996</v>
      </c>
      <c r="H9392" t="str">
        <f>IF(VLOOKUP(A9392,$J$4:$K$19,2)="Y",IF(G9392&lt;='State Zip Codes'!$P$4,'State Zip Codes'!$P$3,IF(G9392&lt;='State Zip Codes'!$Q$4,'State Zip Codes'!$Q$3,IF(G9392&lt;='State Zip Codes'!$R$4,'State Zip Codes'!$R$3,IF(G9392&lt;='State Zip Codes'!$S$4,'State Zip Codes'!$S$3,IF(G9392&lt;='State Zip Codes'!$T$4,'State Zip Codes'!$T$3,"OUT OF TERRITORY"))))),$U$3)</f>
        <v>Zone 5</v>
      </c>
    </row>
    <row r="9393" spans="1:8" x14ac:dyDescent="0.25">
      <c r="A9393" t="s">
        <v>379</v>
      </c>
      <c r="B9393">
        <v>53278</v>
      </c>
      <c r="C9393" t="str">
        <f t="shared" si="147"/>
        <v>53278</v>
      </c>
      <c r="D9393" t="s">
        <v>365</v>
      </c>
      <c r="E9393" t="s">
        <v>6006</v>
      </c>
      <c r="F9393" t="s">
        <v>6006</v>
      </c>
      <c r="G9393" s="144">
        <v>0.62137118999999996</v>
      </c>
      <c r="H9393" t="str">
        <f>IF(VLOOKUP(A9393,$J$4:$K$19,2)="Y",IF(G9393&lt;='State Zip Codes'!$P$4,'State Zip Codes'!$P$3,IF(G9393&lt;='State Zip Codes'!$Q$4,'State Zip Codes'!$Q$3,IF(G9393&lt;='State Zip Codes'!$R$4,'State Zip Codes'!$R$3,IF(G9393&lt;='State Zip Codes'!$S$4,'State Zip Codes'!$S$3,IF(G9393&lt;='State Zip Codes'!$T$4,'State Zip Codes'!$T$3,"OUT OF TERRITORY"))))),$U$3)</f>
        <v>Zone 5</v>
      </c>
    </row>
    <row r="9394" spans="1:8" x14ac:dyDescent="0.25">
      <c r="A9394" t="s">
        <v>379</v>
      </c>
      <c r="B9394">
        <v>53288</v>
      </c>
      <c r="C9394" t="str">
        <f t="shared" si="147"/>
        <v>53288</v>
      </c>
      <c r="D9394" t="s">
        <v>365</v>
      </c>
      <c r="E9394" t="s">
        <v>6006</v>
      </c>
      <c r="F9394" t="s">
        <v>6006</v>
      </c>
      <c r="G9394" s="144">
        <v>0.62137118999999996</v>
      </c>
      <c r="H9394" t="str">
        <f>IF(VLOOKUP(A9394,$J$4:$K$19,2)="Y",IF(G9394&lt;='State Zip Codes'!$P$4,'State Zip Codes'!$P$3,IF(G9394&lt;='State Zip Codes'!$Q$4,'State Zip Codes'!$Q$3,IF(G9394&lt;='State Zip Codes'!$R$4,'State Zip Codes'!$R$3,IF(G9394&lt;='State Zip Codes'!$S$4,'State Zip Codes'!$S$3,IF(G9394&lt;='State Zip Codes'!$T$4,'State Zip Codes'!$T$3,"OUT OF TERRITORY"))))),$U$3)</f>
        <v>Zone 5</v>
      </c>
    </row>
    <row r="9395" spans="1:8" x14ac:dyDescent="0.25">
      <c r="A9395" t="s">
        <v>379</v>
      </c>
      <c r="B9395">
        <v>53290</v>
      </c>
      <c r="C9395" t="str">
        <f t="shared" si="147"/>
        <v>53290</v>
      </c>
      <c r="D9395" t="s">
        <v>365</v>
      </c>
      <c r="E9395" t="s">
        <v>6006</v>
      </c>
      <c r="F9395" t="s">
        <v>6006</v>
      </c>
      <c r="G9395" s="144">
        <v>0.62137118999999996</v>
      </c>
      <c r="H9395" t="str">
        <f>IF(VLOOKUP(A9395,$J$4:$K$19,2)="Y",IF(G9395&lt;='State Zip Codes'!$P$4,'State Zip Codes'!$P$3,IF(G9395&lt;='State Zip Codes'!$Q$4,'State Zip Codes'!$Q$3,IF(G9395&lt;='State Zip Codes'!$R$4,'State Zip Codes'!$R$3,IF(G9395&lt;='State Zip Codes'!$S$4,'State Zip Codes'!$S$3,IF(G9395&lt;='State Zip Codes'!$T$4,'State Zip Codes'!$T$3,"OUT OF TERRITORY"))))),$U$3)</f>
        <v>Zone 5</v>
      </c>
    </row>
    <row r="9396" spans="1:8" x14ac:dyDescent="0.25">
      <c r="A9396" t="s">
        <v>379</v>
      </c>
      <c r="B9396">
        <v>53293</v>
      </c>
      <c r="C9396" t="str">
        <f t="shared" si="147"/>
        <v>53293</v>
      </c>
      <c r="D9396" t="s">
        <v>365</v>
      </c>
      <c r="E9396" t="s">
        <v>6006</v>
      </c>
      <c r="F9396" t="s">
        <v>6006</v>
      </c>
      <c r="G9396" s="144">
        <v>0.62137118999999996</v>
      </c>
      <c r="H9396" t="str">
        <f>IF(VLOOKUP(A9396,$J$4:$K$19,2)="Y",IF(G9396&lt;='State Zip Codes'!$P$4,'State Zip Codes'!$P$3,IF(G9396&lt;='State Zip Codes'!$Q$4,'State Zip Codes'!$Q$3,IF(G9396&lt;='State Zip Codes'!$R$4,'State Zip Codes'!$R$3,IF(G9396&lt;='State Zip Codes'!$S$4,'State Zip Codes'!$S$3,IF(G9396&lt;='State Zip Codes'!$T$4,'State Zip Codes'!$T$3,"OUT OF TERRITORY"))))),$U$3)</f>
        <v>Zone 5</v>
      </c>
    </row>
    <row r="9397" spans="1:8" x14ac:dyDescent="0.25">
      <c r="A9397" t="s">
        <v>379</v>
      </c>
      <c r="B9397">
        <v>53295</v>
      </c>
      <c r="C9397" t="str">
        <f t="shared" si="147"/>
        <v>53295</v>
      </c>
      <c r="D9397" t="s">
        <v>365</v>
      </c>
      <c r="E9397" t="s">
        <v>6006</v>
      </c>
      <c r="F9397" t="s">
        <v>6006</v>
      </c>
      <c r="G9397" s="144">
        <v>0.62137118999999996</v>
      </c>
      <c r="H9397" t="str">
        <f>IF(VLOOKUP(A9397,$J$4:$K$19,2)="Y",IF(G9397&lt;='State Zip Codes'!$P$4,'State Zip Codes'!$P$3,IF(G9397&lt;='State Zip Codes'!$Q$4,'State Zip Codes'!$Q$3,IF(G9397&lt;='State Zip Codes'!$R$4,'State Zip Codes'!$R$3,IF(G9397&lt;='State Zip Codes'!$S$4,'State Zip Codes'!$S$3,IF(G9397&lt;='State Zip Codes'!$T$4,'State Zip Codes'!$T$3,"OUT OF TERRITORY"))))),$U$3)</f>
        <v>Zone 5</v>
      </c>
    </row>
    <row r="9398" spans="1:8" x14ac:dyDescent="0.25">
      <c r="A9398" t="s">
        <v>379</v>
      </c>
      <c r="B9398">
        <v>53204</v>
      </c>
      <c r="C9398" t="str">
        <f t="shared" si="147"/>
        <v>53204</v>
      </c>
      <c r="D9398" t="s">
        <v>365</v>
      </c>
      <c r="E9398" t="s">
        <v>6006</v>
      </c>
      <c r="F9398" t="s">
        <v>6006</v>
      </c>
      <c r="G9398" s="144">
        <v>1.2427423799999999</v>
      </c>
      <c r="H9398" t="str">
        <f>IF(VLOOKUP(A9398,$J$4:$K$19,2)="Y",IF(G9398&lt;='State Zip Codes'!$P$4,'State Zip Codes'!$P$3,IF(G9398&lt;='State Zip Codes'!$Q$4,'State Zip Codes'!$Q$3,IF(G9398&lt;='State Zip Codes'!$R$4,'State Zip Codes'!$R$3,IF(G9398&lt;='State Zip Codes'!$S$4,'State Zip Codes'!$S$3,IF(G9398&lt;='State Zip Codes'!$T$4,'State Zip Codes'!$T$3,"OUT OF TERRITORY"))))),$U$3)</f>
        <v>Zone 5</v>
      </c>
    </row>
    <row r="9399" spans="1:8" x14ac:dyDescent="0.25">
      <c r="A9399" t="s">
        <v>379</v>
      </c>
      <c r="B9399">
        <v>53205</v>
      </c>
      <c r="C9399" t="str">
        <f t="shared" si="147"/>
        <v>53205</v>
      </c>
      <c r="D9399" t="s">
        <v>365</v>
      </c>
      <c r="E9399" t="s">
        <v>6006</v>
      </c>
      <c r="F9399" t="s">
        <v>6006</v>
      </c>
      <c r="G9399" s="144">
        <v>1.2427423799999999</v>
      </c>
      <c r="H9399" t="str">
        <f>IF(VLOOKUP(A9399,$J$4:$K$19,2)="Y",IF(G9399&lt;='State Zip Codes'!$P$4,'State Zip Codes'!$P$3,IF(G9399&lt;='State Zip Codes'!$Q$4,'State Zip Codes'!$Q$3,IF(G9399&lt;='State Zip Codes'!$R$4,'State Zip Codes'!$R$3,IF(G9399&lt;='State Zip Codes'!$S$4,'State Zip Codes'!$S$3,IF(G9399&lt;='State Zip Codes'!$T$4,'State Zip Codes'!$T$3,"OUT OF TERRITORY"))))),$U$3)</f>
        <v>Zone 5</v>
      </c>
    </row>
    <row r="9400" spans="1:8" x14ac:dyDescent="0.25">
      <c r="A9400" t="s">
        <v>379</v>
      </c>
      <c r="B9400">
        <v>53202</v>
      </c>
      <c r="C9400" t="str">
        <f t="shared" si="147"/>
        <v>53202</v>
      </c>
      <c r="D9400" t="s">
        <v>365</v>
      </c>
      <c r="E9400" t="s">
        <v>6006</v>
      </c>
      <c r="F9400" t="s">
        <v>6006</v>
      </c>
      <c r="G9400" s="144">
        <v>1.2427423799999999</v>
      </c>
      <c r="H9400" t="str">
        <f>IF(VLOOKUP(A9400,$J$4:$K$19,2)="Y",IF(G9400&lt;='State Zip Codes'!$P$4,'State Zip Codes'!$P$3,IF(G9400&lt;='State Zip Codes'!$Q$4,'State Zip Codes'!$Q$3,IF(G9400&lt;='State Zip Codes'!$R$4,'State Zip Codes'!$R$3,IF(G9400&lt;='State Zip Codes'!$S$4,'State Zip Codes'!$S$3,IF(G9400&lt;='State Zip Codes'!$T$4,'State Zip Codes'!$T$3,"OUT OF TERRITORY"))))),$U$3)</f>
        <v>Zone 5</v>
      </c>
    </row>
    <row r="9401" spans="1:8" x14ac:dyDescent="0.25">
      <c r="A9401" t="s">
        <v>379</v>
      </c>
      <c r="B9401">
        <v>53208</v>
      </c>
      <c r="C9401" t="str">
        <f t="shared" si="147"/>
        <v>53208</v>
      </c>
      <c r="D9401" t="s">
        <v>365</v>
      </c>
      <c r="E9401" t="s">
        <v>6006</v>
      </c>
      <c r="F9401" t="s">
        <v>6006</v>
      </c>
      <c r="G9401" s="144">
        <v>2.4854847599999998</v>
      </c>
      <c r="H9401" t="str">
        <f>IF(VLOOKUP(A9401,$J$4:$K$19,2)="Y",IF(G9401&lt;='State Zip Codes'!$P$4,'State Zip Codes'!$P$3,IF(G9401&lt;='State Zip Codes'!$Q$4,'State Zip Codes'!$Q$3,IF(G9401&lt;='State Zip Codes'!$R$4,'State Zip Codes'!$R$3,IF(G9401&lt;='State Zip Codes'!$S$4,'State Zip Codes'!$S$3,IF(G9401&lt;='State Zip Codes'!$T$4,'State Zip Codes'!$T$3,"OUT OF TERRITORY"))))),$U$3)</f>
        <v>Zone 5</v>
      </c>
    </row>
    <row r="9402" spans="1:8" x14ac:dyDescent="0.25">
      <c r="A9402" t="s">
        <v>379</v>
      </c>
      <c r="B9402">
        <v>53215</v>
      </c>
      <c r="C9402" t="str">
        <f t="shared" si="147"/>
        <v>53215</v>
      </c>
      <c r="D9402" t="s">
        <v>365</v>
      </c>
      <c r="E9402" t="s">
        <v>6006</v>
      </c>
      <c r="F9402" t="s">
        <v>6006</v>
      </c>
      <c r="G9402" s="144">
        <v>2.4854847599999998</v>
      </c>
      <c r="H9402" t="str">
        <f>IF(VLOOKUP(A9402,$J$4:$K$19,2)="Y",IF(G9402&lt;='State Zip Codes'!$P$4,'State Zip Codes'!$P$3,IF(G9402&lt;='State Zip Codes'!$Q$4,'State Zip Codes'!$Q$3,IF(G9402&lt;='State Zip Codes'!$R$4,'State Zip Codes'!$R$3,IF(G9402&lt;='State Zip Codes'!$S$4,'State Zip Codes'!$S$3,IF(G9402&lt;='State Zip Codes'!$T$4,'State Zip Codes'!$T$3,"OUT OF TERRITORY"))))),$U$3)</f>
        <v>Zone 5</v>
      </c>
    </row>
    <row r="9403" spans="1:8" x14ac:dyDescent="0.25">
      <c r="A9403" t="s">
        <v>379</v>
      </c>
      <c r="B9403">
        <v>53206</v>
      </c>
      <c r="C9403" t="str">
        <f t="shared" si="147"/>
        <v>53206</v>
      </c>
      <c r="D9403" t="s">
        <v>365</v>
      </c>
      <c r="E9403" t="s">
        <v>6006</v>
      </c>
      <c r="F9403" t="s">
        <v>6006</v>
      </c>
      <c r="G9403" s="144">
        <v>3.1068559499999999</v>
      </c>
      <c r="H9403" t="str">
        <f>IF(VLOOKUP(A9403,$J$4:$K$19,2)="Y",IF(G9403&lt;='State Zip Codes'!$P$4,'State Zip Codes'!$P$3,IF(G9403&lt;='State Zip Codes'!$Q$4,'State Zip Codes'!$Q$3,IF(G9403&lt;='State Zip Codes'!$R$4,'State Zip Codes'!$R$3,IF(G9403&lt;='State Zip Codes'!$S$4,'State Zip Codes'!$S$3,IF(G9403&lt;='State Zip Codes'!$T$4,'State Zip Codes'!$T$3,"OUT OF TERRITORY"))))),$U$3)</f>
        <v>Zone 5</v>
      </c>
    </row>
    <row r="9404" spans="1:8" x14ac:dyDescent="0.25">
      <c r="A9404" t="s">
        <v>379</v>
      </c>
      <c r="B9404">
        <v>53212</v>
      </c>
      <c r="C9404" t="str">
        <f t="shared" si="147"/>
        <v>53212</v>
      </c>
      <c r="D9404" t="s">
        <v>365</v>
      </c>
      <c r="E9404" t="s">
        <v>6006</v>
      </c>
      <c r="F9404" t="s">
        <v>6006</v>
      </c>
      <c r="G9404" s="144">
        <v>3.1068559499999999</v>
      </c>
      <c r="H9404" t="str">
        <f>IF(VLOOKUP(A9404,$J$4:$K$19,2)="Y",IF(G9404&lt;='State Zip Codes'!$P$4,'State Zip Codes'!$P$3,IF(G9404&lt;='State Zip Codes'!$Q$4,'State Zip Codes'!$Q$3,IF(G9404&lt;='State Zip Codes'!$R$4,'State Zip Codes'!$R$3,IF(G9404&lt;='State Zip Codes'!$S$4,'State Zip Codes'!$S$3,IF(G9404&lt;='State Zip Codes'!$T$4,'State Zip Codes'!$T$3,"OUT OF TERRITORY"))))),$U$3)</f>
        <v>Zone 5</v>
      </c>
    </row>
    <row r="9405" spans="1:8" x14ac:dyDescent="0.25">
      <c r="A9405" t="s">
        <v>379</v>
      </c>
      <c r="B9405">
        <v>53210</v>
      </c>
      <c r="C9405" t="str">
        <f t="shared" si="147"/>
        <v>53210</v>
      </c>
      <c r="D9405" t="s">
        <v>365</v>
      </c>
      <c r="E9405" t="s">
        <v>6006</v>
      </c>
      <c r="F9405" t="s">
        <v>6006</v>
      </c>
      <c r="G9405" s="144">
        <v>3.7282271399999996</v>
      </c>
      <c r="H9405" t="str">
        <f>IF(VLOOKUP(A9405,$J$4:$K$19,2)="Y",IF(G9405&lt;='State Zip Codes'!$P$4,'State Zip Codes'!$P$3,IF(G9405&lt;='State Zip Codes'!$Q$4,'State Zip Codes'!$Q$3,IF(G9405&lt;='State Zip Codes'!$R$4,'State Zip Codes'!$R$3,IF(G9405&lt;='State Zip Codes'!$S$4,'State Zip Codes'!$S$3,IF(G9405&lt;='State Zip Codes'!$T$4,'State Zip Codes'!$T$3,"OUT OF TERRITORY"))))),$U$3)</f>
        <v>Zone 5</v>
      </c>
    </row>
    <row r="9406" spans="1:8" x14ac:dyDescent="0.25">
      <c r="A9406" t="s">
        <v>379</v>
      </c>
      <c r="B9406">
        <v>53211</v>
      </c>
      <c r="C9406" t="str">
        <f t="shared" si="147"/>
        <v>53211</v>
      </c>
      <c r="D9406" t="s">
        <v>365</v>
      </c>
      <c r="E9406" t="s">
        <v>6006</v>
      </c>
      <c r="F9406" t="s">
        <v>6006</v>
      </c>
      <c r="G9406" s="144">
        <v>3.7282271399999996</v>
      </c>
      <c r="H9406" t="str">
        <f>IF(VLOOKUP(A9406,$J$4:$K$19,2)="Y",IF(G9406&lt;='State Zip Codes'!$P$4,'State Zip Codes'!$P$3,IF(G9406&lt;='State Zip Codes'!$Q$4,'State Zip Codes'!$Q$3,IF(G9406&lt;='State Zip Codes'!$R$4,'State Zip Codes'!$R$3,IF(G9406&lt;='State Zip Codes'!$S$4,'State Zip Codes'!$S$3,IF(G9406&lt;='State Zip Codes'!$T$4,'State Zip Codes'!$T$3,"OUT OF TERRITORY"))))),$U$3)</f>
        <v>Zone 5</v>
      </c>
    </row>
    <row r="9407" spans="1:8" x14ac:dyDescent="0.25">
      <c r="A9407" t="s">
        <v>379</v>
      </c>
      <c r="B9407">
        <v>53213</v>
      </c>
      <c r="C9407" t="str">
        <f t="shared" si="147"/>
        <v>53213</v>
      </c>
      <c r="D9407" t="s">
        <v>365</v>
      </c>
      <c r="E9407" t="s">
        <v>6006</v>
      </c>
      <c r="F9407" t="s">
        <v>6006</v>
      </c>
      <c r="G9407" s="144">
        <v>3.7282271399999996</v>
      </c>
      <c r="H9407" t="str">
        <f>IF(VLOOKUP(A9407,$J$4:$K$19,2)="Y",IF(G9407&lt;='State Zip Codes'!$P$4,'State Zip Codes'!$P$3,IF(G9407&lt;='State Zip Codes'!$Q$4,'State Zip Codes'!$Q$3,IF(G9407&lt;='State Zip Codes'!$R$4,'State Zip Codes'!$R$3,IF(G9407&lt;='State Zip Codes'!$S$4,'State Zip Codes'!$S$3,IF(G9407&lt;='State Zip Codes'!$T$4,'State Zip Codes'!$T$3,"OUT OF TERRITORY"))))),$U$3)</f>
        <v>Zone 5</v>
      </c>
    </row>
    <row r="9408" spans="1:8" x14ac:dyDescent="0.25">
      <c r="A9408" t="s">
        <v>379</v>
      </c>
      <c r="B9408">
        <v>53207</v>
      </c>
      <c r="C9408" t="str">
        <f t="shared" si="147"/>
        <v>53207</v>
      </c>
      <c r="D9408" t="s">
        <v>365</v>
      </c>
      <c r="E9408" t="s">
        <v>6006</v>
      </c>
      <c r="F9408" t="s">
        <v>6006</v>
      </c>
      <c r="G9408" s="144">
        <v>4.3495983300000001</v>
      </c>
      <c r="H9408" t="str">
        <f>IF(VLOOKUP(A9408,$J$4:$K$19,2)="Y",IF(G9408&lt;='State Zip Codes'!$P$4,'State Zip Codes'!$P$3,IF(G9408&lt;='State Zip Codes'!$Q$4,'State Zip Codes'!$Q$3,IF(G9408&lt;='State Zip Codes'!$R$4,'State Zip Codes'!$R$3,IF(G9408&lt;='State Zip Codes'!$S$4,'State Zip Codes'!$S$3,IF(G9408&lt;='State Zip Codes'!$T$4,'State Zip Codes'!$T$3,"OUT OF TERRITORY"))))),$U$3)</f>
        <v>Zone 5</v>
      </c>
    </row>
    <row r="9409" spans="1:8" x14ac:dyDescent="0.25">
      <c r="A9409" t="s">
        <v>379</v>
      </c>
      <c r="B9409">
        <v>53219</v>
      </c>
      <c r="C9409" t="str">
        <f t="shared" si="147"/>
        <v>53219</v>
      </c>
      <c r="D9409" t="s">
        <v>365</v>
      </c>
      <c r="E9409" t="s">
        <v>6006</v>
      </c>
      <c r="F9409" t="s">
        <v>6006</v>
      </c>
      <c r="G9409" s="144">
        <v>4.3495983300000001</v>
      </c>
      <c r="H9409" t="str">
        <f>IF(VLOOKUP(A9409,$J$4:$K$19,2)="Y",IF(G9409&lt;='State Zip Codes'!$P$4,'State Zip Codes'!$P$3,IF(G9409&lt;='State Zip Codes'!$Q$4,'State Zip Codes'!$Q$3,IF(G9409&lt;='State Zip Codes'!$R$4,'State Zip Codes'!$R$3,IF(G9409&lt;='State Zip Codes'!$S$4,'State Zip Codes'!$S$3,IF(G9409&lt;='State Zip Codes'!$T$4,'State Zip Codes'!$T$3,"OUT OF TERRITORY"))))),$U$3)</f>
        <v>Zone 5</v>
      </c>
    </row>
    <row r="9410" spans="1:8" x14ac:dyDescent="0.25">
      <c r="A9410" t="s">
        <v>379</v>
      </c>
      <c r="B9410">
        <v>53216</v>
      </c>
      <c r="C9410" t="str">
        <f t="shared" si="147"/>
        <v>53216</v>
      </c>
      <c r="D9410" t="s">
        <v>365</v>
      </c>
      <c r="E9410" t="s">
        <v>6006</v>
      </c>
      <c r="F9410" t="s">
        <v>6006</v>
      </c>
      <c r="G9410" s="144">
        <v>4.3495983300000001</v>
      </c>
      <c r="H9410" t="str">
        <f>IF(VLOOKUP(A9410,$J$4:$K$19,2)="Y",IF(G9410&lt;='State Zip Codes'!$P$4,'State Zip Codes'!$P$3,IF(G9410&lt;='State Zip Codes'!$Q$4,'State Zip Codes'!$Q$3,IF(G9410&lt;='State Zip Codes'!$R$4,'State Zip Codes'!$R$3,IF(G9410&lt;='State Zip Codes'!$S$4,'State Zip Codes'!$S$3,IF(G9410&lt;='State Zip Codes'!$T$4,'State Zip Codes'!$T$3,"OUT OF TERRITORY"))))),$U$3)</f>
        <v>Zone 5</v>
      </c>
    </row>
    <row r="9411" spans="1:8" x14ac:dyDescent="0.25">
      <c r="A9411" t="s">
        <v>379</v>
      </c>
      <c r="B9411">
        <v>53214</v>
      </c>
      <c r="C9411" t="str">
        <f t="shared" si="147"/>
        <v>53214</v>
      </c>
      <c r="D9411" t="s">
        <v>365</v>
      </c>
      <c r="E9411" t="s">
        <v>6006</v>
      </c>
      <c r="F9411" t="s">
        <v>6006</v>
      </c>
      <c r="G9411" s="144">
        <v>4.9709695199999997</v>
      </c>
      <c r="H9411" t="str">
        <f>IF(VLOOKUP(A9411,$J$4:$K$19,2)="Y",IF(G9411&lt;='State Zip Codes'!$P$4,'State Zip Codes'!$P$3,IF(G9411&lt;='State Zip Codes'!$Q$4,'State Zip Codes'!$Q$3,IF(G9411&lt;='State Zip Codes'!$R$4,'State Zip Codes'!$R$3,IF(G9411&lt;='State Zip Codes'!$S$4,'State Zip Codes'!$S$3,IF(G9411&lt;='State Zip Codes'!$T$4,'State Zip Codes'!$T$3,"OUT OF TERRITORY"))))),$U$3)</f>
        <v>Zone 5</v>
      </c>
    </row>
    <row r="9412" spans="1:8" x14ac:dyDescent="0.25">
      <c r="A9412" t="s">
        <v>379</v>
      </c>
      <c r="B9412">
        <v>53235</v>
      </c>
      <c r="C9412" t="str">
        <f t="shared" si="147"/>
        <v>53235</v>
      </c>
      <c r="D9412" t="s">
        <v>365</v>
      </c>
      <c r="E9412" t="s">
        <v>6006</v>
      </c>
      <c r="F9412" t="s">
        <v>3005</v>
      </c>
      <c r="G9412" s="144">
        <v>4.9709695199999997</v>
      </c>
      <c r="H9412" t="str">
        <f>IF(VLOOKUP(A9412,$J$4:$K$19,2)="Y",IF(G9412&lt;='State Zip Codes'!$P$4,'State Zip Codes'!$P$3,IF(G9412&lt;='State Zip Codes'!$Q$4,'State Zip Codes'!$Q$3,IF(G9412&lt;='State Zip Codes'!$R$4,'State Zip Codes'!$R$3,IF(G9412&lt;='State Zip Codes'!$S$4,'State Zip Codes'!$S$3,IF(G9412&lt;='State Zip Codes'!$T$4,'State Zip Codes'!$T$3,"OUT OF TERRITORY"))))),$U$3)</f>
        <v>Zone 5</v>
      </c>
    </row>
    <row r="9413" spans="1:8" x14ac:dyDescent="0.25">
      <c r="A9413" t="s">
        <v>379</v>
      </c>
      <c r="B9413">
        <v>53221</v>
      </c>
      <c r="C9413" t="str">
        <f t="shared" si="147"/>
        <v>53221</v>
      </c>
      <c r="D9413" t="s">
        <v>365</v>
      </c>
      <c r="E9413" t="s">
        <v>6006</v>
      </c>
      <c r="F9413" t="s">
        <v>6006</v>
      </c>
      <c r="G9413" s="144">
        <v>5.5923407099999993</v>
      </c>
      <c r="H9413" t="str">
        <f>IF(VLOOKUP(A9413,$J$4:$K$19,2)="Y",IF(G9413&lt;='State Zip Codes'!$P$4,'State Zip Codes'!$P$3,IF(G9413&lt;='State Zip Codes'!$Q$4,'State Zip Codes'!$Q$3,IF(G9413&lt;='State Zip Codes'!$R$4,'State Zip Codes'!$R$3,IF(G9413&lt;='State Zip Codes'!$S$4,'State Zip Codes'!$S$3,IF(G9413&lt;='State Zip Codes'!$T$4,'State Zip Codes'!$T$3,"OUT OF TERRITORY"))))),$U$3)</f>
        <v>Zone 5</v>
      </c>
    </row>
    <row r="9414" spans="1:8" x14ac:dyDescent="0.25">
      <c r="A9414" t="s">
        <v>379</v>
      </c>
      <c r="B9414">
        <v>53226</v>
      </c>
      <c r="C9414" t="str">
        <f t="shared" si="147"/>
        <v>53226</v>
      </c>
      <c r="D9414" t="s">
        <v>365</v>
      </c>
      <c r="E9414" t="s">
        <v>6006</v>
      </c>
      <c r="F9414" t="s">
        <v>6006</v>
      </c>
      <c r="G9414" s="144">
        <v>6.2137118999999998</v>
      </c>
      <c r="H9414" t="str">
        <f>IF(VLOOKUP(A9414,$J$4:$K$19,2)="Y",IF(G9414&lt;='State Zip Codes'!$P$4,'State Zip Codes'!$P$3,IF(G9414&lt;='State Zip Codes'!$Q$4,'State Zip Codes'!$Q$3,IF(G9414&lt;='State Zip Codes'!$R$4,'State Zip Codes'!$R$3,IF(G9414&lt;='State Zip Codes'!$S$4,'State Zip Codes'!$S$3,IF(G9414&lt;='State Zip Codes'!$T$4,'State Zip Codes'!$T$3,"OUT OF TERRITORY"))))),$U$3)</f>
        <v>Zone 5</v>
      </c>
    </row>
    <row r="9415" spans="1:8" x14ac:dyDescent="0.25">
      <c r="A9415" t="s">
        <v>379</v>
      </c>
      <c r="B9415">
        <v>53220</v>
      </c>
      <c r="C9415" t="str">
        <f t="shared" si="147"/>
        <v>53220</v>
      </c>
      <c r="D9415" t="s">
        <v>365</v>
      </c>
      <c r="E9415" t="s">
        <v>6006</v>
      </c>
      <c r="F9415" t="s">
        <v>6006</v>
      </c>
      <c r="G9415" s="144">
        <v>6.2137118999999998</v>
      </c>
      <c r="H9415" t="str">
        <f>IF(VLOOKUP(A9415,$J$4:$K$19,2)="Y",IF(G9415&lt;='State Zip Codes'!$P$4,'State Zip Codes'!$P$3,IF(G9415&lt;='State Zip Codes'!$Q$4,'State Zip Codes'!$Q$3,IF(G9415&lt;='State Zip Codes'!$R$4,'State Zip Codes'!$R$3,IF(G9415&lt;='State Zip Codes'!$S$4,'State Zip Codes'!$S$3,IF(G9415&lt;='State Zip Codes'!$T$4,'State Zip Codes'!$T$3,"OUT OF TERRITORY"))))),$U$3)</f>
        <v>Zone 5</v>
      </c>
    </row>
    <row r="9416" spans="1:8" x14ac:dyDescent="0.25">
      <c r="A9416" t="s">
        <v>379</v>
      </c>
      <c r="B9416">
        <v>53218</v>
      </c>
      <c r="C9416" t="str">
        <f t="shared" si="147"/>
        <v>53218</v>
      </c>
      <c r="D9416" t="s">
        <v>365</v>
      </c>
      <c r="E9416" t="s">
        <v>6006</v>
      </c>
      <c r="F9416" t="s">
        <v>6006</v>
      </c>
      <c r="G9416" s="144">
        <v>6.8350830899999995</v>
      </c>
      <c r="H9416" t="str">
        <f>IF(VLOOKUP(A9416,$J$4:$K$19,2)="Y",IF(G9416&lt;='State Zip Codes'!$P$4,'State Zip Codes'!$P$3,IF(G9416&lt;='State Zip Codes'!$Q$4,'State Zip Codes'!$Q$3,IF(G9416&lt;='State Zip Codes'!$R$4,'State Zip Codes'!$R$3,IF(G9416&lt;='State Zip Codes'!$S$4,'State Zip Codes'!$S$3,IF(G9416&lt;='State Zip Codes'!$T$4,'State Zip Codes'!$T$3,"OUT OF TERRITORY"))))),$U$3)</f>
        <v>Zone 5</v>
      </c>
    </row>
    <row r="9417" spans="1:8" x14ac:dyDescent="0.25">
      <c r="A9417" t="s">
        <v>379</v>
      </c>
      <c r="B9417">
        <v>53110</v>
      </c>
      <c r="C9417" t="str">
        <f t="shared" si="147"/>
        <v>53110</v>
      </c>
      <c r="D9417" t="s">
        <v>365</v>
      </c>
      <c r="E9417" t="s">
        <v>6006</v>
      </c>
      <c r="F9417" t="s">
        <v>6007</v>
      </c>
      <c r="G9417" s="144">
        <v>6.8350830899999995</v>
      </c>
      <c r="H9417" t="str">
        <f>IF(VLOOKUP(A9417,$J$4:$K$19,2)="Y",IF(G9417&lt;='State Zip Codes'!$P$4,'State Zip Codes'!$P$3,IF(G9417&lt;='State Zip Codes'!$Q$4,'State Zip Codes'!$Q$3,IF(G9417&lt;='State Zip Codes'!$R$4,'State Zip Codes'!$R$3,IF(G9417&lt;='State Zip Codes'!$S$4,'State Zip Codes'!$S$3,IF(G9417&lt;='State Zip Codes'!$T$4,'State Zip Codes'!$T$3,"OUT OF TERRITORY"))))),$U$3)</f>
        <v>Zone 5</v>
      </c>
    </row>
    <row r="9418" spans="1:8" x14ac:dyDescent="0.25">
      <c r="A9418" t="s">
        <v>379</v>
      </c>
      <c r="B9418">
        <v>53222</v>
      </c>
      <c r="C9418" t="str">
        <f t="shared" si="147"/>
        <v>53222</v>
      </c>
      <c r="D9418" t="s">
        <v>365</v>
      </c>
      <c r="E9418" t="s">
        <v>6006</v>
      </c>
      <c r="F9418" t="s">
        <v>6006</v>
      </c>
      <c r="G9418" s="144">
        <v>6.8350830899999995</v>
      </c>
      <c r="H9418" t="str">
        <f>IF(VLOOKUP(A9418,$J$4:$K$19,2)="Y",IF(G9418&lt;='State Zip Codes'!$P$4,'State Zip Codes'!$P$3,IF(G9418&lt;='State Zip Codes'!$Q$4,'State Zip Codes'!$Q$3,IF(G9418&lt;='State Zip Codes'!$R$4,'State Zip Codes'!$R$3,IF(G9418&lt;='State Zip Codes'!$S$4,'State Zip Codes'!$S$3,IF(G9418&lt;='State Zip Codes'!$T$4,'State Zip Codes'!$T$3,"OUT OF TERRITORY"))))),$U$3)</f>
        <v>Zone 5</v>
      </c>
    </row>
    <row r="9419" spans="1:8" x14ac:dyDescent="0.25">
      <c r="A9419" t="s">
        <v>379</v>
      </c>
      <c r="B9419">
        <v>53227</v>
      </c>
      <c r="C9419" t="str">
        <f t="shared" si="147"/>
        <v>53227</v>
      </c>
      <c r="D9419" t="s">
        <v>365</v>
      </c>
      <c r="E9419" t="s">
        <v>6006</v>
      </c>
      <c r="F9419" t="s">
        <v>6006</v>
      </c>
      <c r="G9419" s="144">
        <v>6.8350830899999995</v>
      </c>
      <c r="H9419" t="str">
        <f>IF(VLOOKUP(A9419,$J$4:$K$19,2)="Y",IF(G9419&lt;='State Zip Codes'!$P$4,'State Zip Codes'!$P$3,IF(G9419&lt;='State Zip Codes'!$Q$4,'State Zip Codes'!$Q$3,IF(G9419&lt;='State Zip Codes'!$R$4,'State Zip Codes'!$R$3,IF(G9419&lt;='State Zip Codes'!$S$4,'State Zip Codes'!$S$3,IF(G9419&lt;='State Zip Codes'!$T$4,'State Zip Codes'!$T$3,"OUT OF TERRITORY"))))),$U$3)</f>
        <v>Zone 5</v>
      </c>
    </row>
    <row r="9420" spans="1:8" x14ac:dyDescent="0.25">
      <c r="A9420" t="s">
        <v>379</v>
      </c>
      <c r="B9420">
        <v>53209</v>
      </c>
      <c r="C9420" t="str">
        <f t="shared" si="147"/>
        <v>53209</v>
      </c>
      <c r="D9420" t="s">
        <v>365</v>
      </c>
      <c r="E9420" t="s">
        <v>6006</v>
      </c>
      <c r="F9420" t="s">
        <v>6006</v>
      </c>
      <c r="G9420" s="144">
        <v>7.4564542799999991</v>
      </c>
      <c r="H9420" t="str">
        <f>IF(VLOOKUP(A9420,$J$4:$K$19,2)="Y",IF(G9420&lt;='State Zip Codes'!$P$4,'State Zip Codes'!$P$3,IF(G9420&lt;='State Zip Codes'!$Q$4,'State Zip Codes'!$Q$3,IF(G9420&lt;='State Zip Codes'!$R$4,'State Zip Codes'!$R$3,IF(G9420&lt;='State Zip Codes'!$S$4,'State Zip Codes'!$S$3,IF(G9420&lt;='State Zip Codes'!$T$4,'State Zip Codes'!$T$3,"OUT OF TERRITORY"))))),$U$3)</f>
        <v>Zone 5</v>
      </c>
    </row>
    <row r="9421" spans="1:8" x14ac:dyDescent="0.25">
      <c r="A9421" t="s">
        <v>379</v>
      </c>
      <c r="B9421">
        <v>53217</v>
      </c>
      <c r="C9421" t="str">
        <f t="shared" si="147"/>
        <v>53217</v>
      </c>
      <c r="D9421" t="s">
        <v>365</v>
      </c>
      <c r="E9421" t="s">
        <v>6006</v>
      </c>
      <c r="F9421" t="s">
        <v>6006</v>
      </c>
      <c r="G9421" s="144">
        <v>7.4564542799999991</v>
      </c>
      <c r="H9421" t="str">
        <f>IF(VLOOKUP(A9421,$J$4:$K$19,2)="Y",IF(G9421&lt;='State Zip Codes'!$P$4,'State Zip Codes'!$P$3,IF(G9421&lt;='State Zip Codes'!$Q$4,'State Zip Codes'!$Q$3,IF(G9421&lt;='State Zip Codes'!$R$4,'State Zip Codes'!$R$3,IF(G9421&lt;='State Zip Codes'!$S$4,'State Zip Codes'!$S$3,IF(G9421&lt;='State Zip Codes'!$T$4,'State Zip Codes'!$T$3,"OUT OF TERRITORY"))))),$U$3)</f>
        <v>Zone 5</v>
      </c>
    </row>
    <row r="9422" spans="1:8" x14ac:dyDescent="0.25">
      <c r="A9422" t="s">
        <v>379</v>
      </c>
      <c r="B9422">
        <v>53129</v>
      </c>
      <c r="C9422" t="str">
        <f t="shared" si="147"/>
        <v>53129</v>
      </c>
      <c r="D9422" t="s">
        <v>365</v>
      </c>
      <c r="E9422" t="s">
        <v>6006</v>
      </c>
      <c r="F9422" t="s">
        <v>6008</v>
      </c>
      <c r="G9422" s="144">
        <v>7.4564542799999991</v>
      </c>
      <c r="H9422" t="str">
        <f>IF(VLOOKUP(A9422,$J$4:$K$19,2)="Y",IF(G9422&lt;='State Zip Codes'!$P$4,'State Zip Codes'!$P$3,IF(G9422&lt;='State Zip Codes'!$Q$4,'State Zip Codes'!$Q$3,IF(G9422&lt;='State Zip Codes'!$R$4,'State Zip Codes'!$R$3,IF(G9422&lt;='State Zip Codes'!$S$4,'State Zip Codes'!$S$3,IF(G9422&lt;='State Zip Codes'!$T$4,'State Zip Codes'!$T$3,"OUT OF TERRITORY"))))),$U$3)</f>
        <v>Zone 5</v>
      </c>
    </row>
    <row r="9423" spans="1:8" x14ac:dyDescent="0.25">
      <c r="A9423" t="s">
        <v>379</v>
      </c>
      <c r="B9423">
        <v>53228</v>
      </c>
      <c r="C9423" t="str">
        <f t="shared" si="147"/>
        <v>53228</v>
      </c>
      <c r="D9423" t="s">
        <v>365</v>
      </c>
      <c r="E9423" t="s">
        <v>6006</v>
      </c>
      <c r="F9423" t="s">
        <v>6006</v>
      </c>
      <c r="G9423" s="144">
        <v>8.0778254699999987</v>
      </c>
      <c r="H9423" t="str">
        <f>IF(VLOOKUP(A9423,$J$4:$K$19,2)="Y",IF(G9423&lt;='State Zip Codes'!$P$4,'State Zip Codes'!$P$3,IF(G9423&lt;='State Zip Codes'!$Q$4,'State Zip Codes'!$Q$3,IF(G9423&lt;='State Zip Codes'!$R$4,'State Zip Codes'!$R$3,IF(G9423&lt;='State Zip Codes'!$S$4,'State Zip Codes'!$S$3,IF(G9423&lt;='State Zip Codes'!$T$4,'State Zip Codes'!$T$3,"OUT OF TERRITORY"))))),$U$3)</f>
        <v>Zone 5</v>
      </c>
    </row>
    <row r="9424" spans="1:8" x14ac:dyDescent="0.25">
      <c r="A9424" t="s">
        <v>379</v>
      </c>
      <c r="B9424">
        <v>53225</v>
      </c>
      <c r="C9424" t="str">
        <f t="shared" si="147"/>
        <v>53225</v>
      </c>
      <c r="D9424" t="s">
        <v>365</v>
      </c>
      <c r="E9424" t="s">
        <v>6006</v>
      </c>
      <c r="F9424" t="s">
        <v>6006</v>
      </c>
      <c r="G9424" s="144">
        <v>8.0778254699999987</v>
      </c>
      <c r="H9424" t="str">
        <f>IF(VLOOKUP(A9424,$J$4:$K$19,2)="Y",IF(G9424&lt;='State Zip Codes'!$P$4,'State Zip Codes'!$P$3,IF(G9424&lt;='State Zip Codes'!$Q$4,'State Zip Codes'!$Q$3,IF(G9424&lt;='State Zip Codes'!$R$4,'State Zip Codes'!$R$3,IF(G9424&lt;='State Zip Codes'!$S$4,'State Zip Codes'!$S$3,IF(G9424&lt;='State Zip Codes'!$T$4,'State Zip Codes'!$T$3,"OUT OF TERRITORY"))))),$U$3)</f>
        <v>Zone 5</v>
      </c>
    </row>
    <row r="9425" spans="1:8" x14ac:dyDescent="0.25">
      <c r="A9425" t="s">
        <v>379</v>
      </c>
      <c r="B9425">
        <v>53122</v>
      </c>
      <c r="C9425" t="str">
        <f t="shared" si="147"/>
        <v>53122</v>
      </c>
      <c r="D9425" t="s">
        <v>365</v>
      </c>
      <c r="E9425" t="s">
        <v>6009</v>
      </c>
      <c r="F9425" t="s">
        <v>6010</v>
      </c>
      <c r="G9425" s="144">
        <v>8.6991966600000001</v>
      </c>
      <c r="H9425" t="str">
        <f>IF(VLOOKUP(A9425,$J$4:$K$19,2)="Y",IF(G9425&lt;='State Zip Codes'!$P$4,'State Zip Codes'!$P$3,IF(G9425&lt;='State Zip Codes'!$Q$4,'State Zip Codes'!$Q$3,IF(G9425&lt;='State Zip Codes'!$R$4,'State Zip Codes'!$R$3,IF(G9425&lt;='State Zip Codes'!$S$4,'State Zip Codes'!$S$3,IF(G9425&lt;='State Zip Codes'!$T$4,'State Zip Codes'!$T$3,"OUT OF TERRITORY"))))),$U$3)</f>
        <v>Zone 5</v>
      </c>
    </row>
    <row r="9426" spans="1:8" x14ac:dyDescent="0.25">
      <c r="A9426" t="s">
        <v>379</v>
      </c>
      <c r="B9426">
        <v>53005</v>
      </c>
      <c r="C9426" t="str">
        <f t="shared" si="147"/>
        <v>53005</v>
      </c>
      <c r="D9426" t="s">
        <v>365</v>
      </c>
      <c r="E9426" t="s">
        <v>6009</v>
      </c>
      <c r="F9426" t="s">
        <v>1435</v>
      </c>
      <c r="G9426" s="144">
        <v>8.6991966600000001</v>
      </c>
      <c r="H9426" t="str">
        <f>IF(VLOOKUP(A9426,$J$4:$K$19,2)="Y",IF(G9426&lt;='State Zip Codes'!$P$4,'State Zip Codes'!$P$3,IF(G9426&lt;='State Zip Codes'!$Q$4,'State Zip Codes'!$Q$3,IF(G9426&lt;='State Zip Codes'!$R$4,'State Zip Codes'!$R$3,IF(G9426&lt;='State Zip Codes'!$S$4,'State Zip Codes'!$S$3,IF(G9426&lt;='State Zip Codes'!$T$4,'State Zip Codes'!$T$3,"OUT OF TERRITORY"))))),$U$3)</f>
        <v>Zone 5</v>
      </c>
    </row>
    <row r="9427" spans="1:8" x14ac:dyDescent="0.25">
      <c r="A9427" t="s">
        <v>379</v>
      </c>
      <c r="B9427">
        <v>53007</v>
      </c>
      <c r="C9427" t="str">
        <f t="shared" si="147"/>
        <v>53007</v>
      </c>
      <c r="D9427" t="s">
        <v>365</v>
      </c>
      <c r="E9427" t="s">
        <v>6009</v>
      </c>
      <c r="F9427" t="s">
        <v>2198</v>
      </c>
      <c r="G9427" s="144">
        <v>9.3205678499999998</v>
      </c>
      <c r="H9427" t="str">
        <f>IF(VLOOKUP(A9427,$J$4:$K$19,2)="Y",IF(G9427&lt;='State Zip Codes'!$P$4,'State Zip Codes'!$P$3,IF(G9427&lt;='State Zip Codes'!$Q$4,'State Zip Codes'!$Q$3,IF(G9427&lt;='State Zip Codes'!$R$4,'State Zip Codes'!$R$3,IF(G9427&lt;='State Zip Codes'!$S$4,'State Zip Codes'!$S$3,IF(G9427&lt;='State Zip Codes'!$T$4,'State Zip Codes'!$T$3,"OUT OF TERRITORY"))))),$U$3)</f>
        <v>Zone 5</v>
      </c>
    </row>
    <row r="9428" spans="1:8" x14ac:dyDescent="0.25">
      <c r="A9428" t="s">
        <v>379</v>
      </c>
      <c r="B9428">
        <v>53172</v>
      </c>
      <c r="C9428" t="str">
        <f t="shared" si="147"/>
        <v>53172</v>
      </c>
      <c r="D9428" t="s">
        <v>365</v>
      </c>
      <c r="E9428" t="s">
        <v>6006</v>
      </c>
      <c r="F9428" t="s">
        <v>6011</v>
      </c>
      <c r="G9428" s="144">
        <v>9.3205678499999998</v>
      </c>
      <c r="H9428" t="str">
        <f>IF(VLOOKUP(A9428,$J$4:$K$19,2)="Y",IF(G9428&lt;='State Zip Codes'!$P$4,'State Zip Codes'!$P$3,IF(G9428&lt;='State Zip Codes'!$Q$4,'State Zip Codes'!$Q$3,IF(G9428&lt;='State Zip Codes'!$R$4,'State Zip Codes'!$R$3,IF(G9428&lt;='State Zip Codes'!$S$4,'State Zip Codes'!$S$3,IF(G9428&lt;='State Zip Codes'!$T$4,'State Zip Codes'!$T$3,"OUT OF TERRITORY"))))),$U$3)</f>
        <v>Zone 5</v>
      </c>
    </row>
    <row r="9429" spans="1:8" x14ac:dyDescent="0.25">
      <c r="A9429" t="s">
        <v>379</v>
      </c>
      <c r="B9429">
        <v>53130</v>
      </c>
      <c r="C9429" t="str">
        <f t="shared" si="147"/>
        <v>53130</v>
      </c>
      <c r="D9429" t="s">
        <v>365</v>
      </c>
      <c r="E9429" t="s">
        <v>6006</v>
      </c>
      <c r="F9429" t="s">
        <v>6012</v>
      </c>
      <c r="G9429" s="144">
        <v>9.3205678499999998</v>
      </c>
      <c r="H9429" t="str">
        <f>IF(VLOOKUP(A9429,$J$4:$K$19,2)="Y",IF(G9429&lt;='State Zip Codes'!$P$4,'State Zip Codes'!$P$3,IF(G9429&lt;='State Zip Codes'!$Q$4,'State Zip Codes'!$Q$3,IF(G9429&lt;='State Zip Codes'!$R$4,'State Zip Codes'!$R$3,IF(G9429&lt;='State Zip Codes'!$S$4,'State Zip Codes'!$S$3,IF(G9429&lt;='State Zip Codes'!$T$4,'State Zip Codes'!$T$3,"OUT OF TERRITORY"))))),$U$3)</f>
        <v>Zone 5</v>
      </c>
    </row>
    <row r="9430" spans="1:8" x14ac:dyDescent="0.25">
      <c r="A9430" t="s">
        <v>379</v>
      </c>
      <c r="B9430">
        <v>53223</v>
      </c>
      <c r="C9430" t="str">
        <f t="shared" si="147"/>
        <v>53223</v>
      </c>
      <c r="D9430" t="s">
        <v>365</v>
      </c>
      <c r="E9430" t="s">
        <v>6006</v>
      </c>
      <c r="F9430" t="s">
        <v>6006</v>
      </c>
      <c r="G9430" s="144">
        <v>9.3205678499999998</v>
      </c>
      <c r="H9430" t="str">
        <f>IF(VLOOKUP(A9430,$J$4:$K$19,2)="Y",IF(G9430&lt;='State Zip Codes'!$P$4,'State Zip Codes'!$P$3,IF(G9430&lt;='State Zip Codes'!$Q$4,'State Zip Codes'!$Q$3,IF(G9430&lt;='State Zip Codes'!$R$4,'State Zip Codes'!$R$3,IF(G9430&lt;='State Zip Codes'!$S$4,'State Zip Codes'!$S$3,IF(G9430&lt;='State Zip Codes'!$T$4,'State Zip Codes'!$T$3,"OUT OF TERRITORY"))))),$U$3)</f>
        <v>Zone 5</v>
      </c>
    </row>
    <row r="9431" spans="1:8" x14ac:dyDescent="0.25">
      <c r="A9431" t="s">
        <v>379</v>
      </c>
      <c r="B9431">
        <v>53151</v>
      </c>
      <c r="C9431" t="str">
        <f t="shared" si="147"/>
        <v>53151</v>
      </c>
      <c r="D9431" t="s">
        <v>365</v>
      </c>
      <c r="E9431" t="s">
        <v>6009</v>
      </c>
      <c r="F9431" t="s">
        <v>2120</v>
      </c>
      <c r="G9431" s="144">
        <v>9.9419390399999994</v>
      </c>
      <c r="H9431" t="str">
        <f>IF(VLOOKUP(A9431,$J$4:$K$19,2)="Y",IF(G9431&lt;='State Zip Codes'!$P$4,'State Zip Codes'!$P$3,IF(G9431&lt;='State Zip Codes'!$Q$4,'State Zip Codes'!$Q$3,IF(G9431&lt;='State Zip Codes'!$R$4,'State Zip Codes'!$R$3,IF(G9431&lt;='State Zip Codes'!$S$4,'State Zip Codes'!$S$3,IF(G9431&lt;='State Zip Codes'!$T$4,'State Zip Codes'!$T$3,"OUT OF TERRITORY"))))),$U$3)</f>
        <v>Zone 5</v>
      </c>
    </row>
    <row r="9432" spans="1:8" x14ac:dyDescent="0.25">
      <c r="A9432" t="s">
        <v>379</v>
      </c>
      <c r="B9432">
        <v>53154</v>
      </c>
      <c r="C9432" t="str">
        <f t="shared" si="147"/>
        <v>53154</v>
      </c>
      <c r="D9432" t="s">
        <v>365</v>
      </c>
      <c r="E9432" t="s">
        <v>6006</v>
      </c>
      <c r="F9432" t="s">
        <v>558</v>
      </c>
      <c r="G9432" s="144">
        <v>10.563310229999999</v>
      </c>
      <c r="H9432" t="str">
        <f>IF(VLOOKUP(A9432,$J$4:$K$19,2)="Y",IF(G9432&lt;='State Zip Codes'!$P$4,'State Zip Codes'!$P$3,IF(G9432&lt;='State Zip Codes'!$Q$4,'State Zip Codes'!$Q$3,IF(G9432&lt;='State Zip Codes'!$R$4,'State Zip Codes'!$R$3,IF(G9432&lt;='State Zip Codes'!$S$4,'State Zip Codes'!$S$3,IF(G9432&lt;='State Zip Codes'!$T$4,'State Zip Codes'!$T$3,"OUT OF TERRITORY"))))),$U$3)</f>
        <v>Zone 5</v>
      </c>
    </row>
    <row r="9433" spans="1:8" x14ac:dyDescent="0.25">
      <c r="A9433" t="s">
        <v>379</v>
      </c>
      <c r="B9433">
        <v>53224</v>
      </c>
      <c r="C9433" t="str">
        <f t="shared" si="147"/>
        <v>53224</v>
      </c>
      <c r="D9433" t="s">
        <v>365</v>
      </c>
      <c r="E9433" t="s">
        <v>6006</v>
      </c>
      <c r="F9433" t="s">
        <v>6006</v>
      </c>
      <c r="G9433" s="144">
        <v>10.563310229999999</v>
      </c>
      <c r="H9433" t="str">
        <f>IF(VLOOKUP(A9433,$J$4:$K$19,2)="Y",IF(G9433&lt;='State Zip Codes'!$P$4,'State Zip Codes'!$P$3,IF(G9433&lt;='State Zip Codes'!$Q$4,'State Zip Codes'!$Q$3,IF(G9433&lt;='State Zip Codes'!$R$4,'State Zip Codes'!$R$3,IF(G9433&lt;='State Zip Codes'!$S$4,'State Zip Codes'!$S$3,IF(G9433&lt;='State Zip Codes'!$T$4,'State Zip Codes'!$T$3,"OUT OF TERRITORY"))))),$U$3)</f>
        <v>Zone 5</v>
      </c>
    </row>
    <row r="9434" spans="1:8" x14ac:dyDescent="0.25">
      <c r="A9434" t="s">
        <v>379</v>
      </c>
      <c r="B9434">
        <v>53132</v>
      </c>
      <c r="C9434" t="str">
        <f t="shared" si="147"/>
        <v>53132</v>
      </c>
      <c r="D9434" t="s">
        <v>365</v>
      </c>
      <c r="E9434" t="s">
        <v>6006</v>
      </c>
      <c r="F9434" t="s">
        <v>8</v>
      </c>
      <c r="G9434" s="144">
        <v>11.184681419999999</v>
      </c>
      <c r="H9434" t="str">
        <f>IF(VLOOKUP(A9434,$J$4:$K$19,2)="Y",IF(G9434&lt;='State Zip Codes'!$P$4,'State Zip Codes'!$P$3,IF(G9434&lt;='State Zip Codes'!$Q$4,'State Zip Codes'!$Q$3,IF(G9434&lt;='State Zip Codes'!$R$4,'State Zip Codes'!$R$3,IF(G9434&lt;='State Zip Codes'!$S$4,'State Zip Codes'!$S$3,IF(G9434&lt;='State Zip Codes'!$T$4,'State Zip Codes'!$T$3,"OUT OF TERRITORY"))))),$U$3)</f>
        <v>Zone 5</v>
      </c>
    </row>
    <row r="9435" spans="1:8" x14ac:dyDescent="0.25">
      <c r="A9435" t="s">
        <v>379</v>
      </c>
      <c r="B9435">
        <v>53045</v>
      </c>
      <c r="C9435" t="str">
        <f t="shared" si="147"/>
        <v>53045</v>
      </c>
      <c r="D9435" t="s">
        <v>365</v>
      </c>
      <c r="E9435" t="s">
        <v>6009</v>
      </c>
      <c r="F9435" t="s">
        <v>1435</v>
      </c>
      <c r="G9435" s="144">
        <v>11.80605261</v>
      </c>
      <c r="H9435" t="str">
        <f>IF(VLOOKUP(A9435,$J$4:$K$19,2)="Y",IF(G9435&lt;='State Zip Codes'!$P$4,'State Zip Codes'!$P$3,IF(G9435&lt;='State Zip Codes'!$Q$4,'State Zip Codes'!$Q$3,IF(G9435&lt;='State Zip Codes'!$R$4,'State Zip Codes'!$R$3,IF(G9435&lt;='State Zip Codes'!$S$4,'State Zip Codes'!$S$3,IF(G9435&lt;='State Zip Codes'!$T$4,'State Zip Codes'!$T$3,"OUT OF TERRITORY"))))),$U$3)</f>
        <v>Zone 5</v>
      </c>
    </row>
    <row r="9436" spans="1:8" x14ac:dyDescent="0.25">
      <c r="A9436" t="s">
        <v>379</v>
      </c>
      <c r="B9436">
        <v>53146</v>
      </c>
      <c r="C9436" t="str">
        <f t="shared" si="147"/>
        <v>53146</v>
      </c>
      <c r="D9436" t="s">
        <v>365</v>
      </c>
      <c r="E9436" t="s">
        <v>6009</v>
      </c>
      <c r="F9436" t="s">
        <v>2120</v>
      </c>
      <c r="G9436" s="144">
        <v>12.4274238</v>
      </c>
      <c r="H9436" t="str">
        <f>IF(VLOOKUP(A9436,$J$4:$K$19,2)="Y",IF(G9436&lt;='State Zip Codes'!$P$4,'State Zip Codes'!$P$3,IF(G9436&lt;='State Zip Codes'!$Q$4,'State Zip Codes'!$Q$3,IF(G9436&lt;='State Zip Codes'!$R$4,'State Zip Codes'!$R$3,IF(G9436&lt;='State Zip Codes'!$S$4,'State Zip Codes'!$S$3,IF(G9436&lt;='State Zip Codes'!$T$4,'State Zip Codes'!$T$3,"OUT OF TERRITORY"))))),$U$3)</f>
        <v>Zone 5</v>
      </c>
    </row>
    <row r="9437" spans="1:8" x14ac:dyDescent="0.25">
      <c r="A9437" t="s">
        <v>379</v>
      </c>
      <c r="B9437">
        <v>53051</v>
      </c>
      <c r="C9437" t="str">
        <f t="shared" si="147"/>
        <v>53051</v>
      </c>
      <c r="D9437" t="s">
        <v>365</v>
      </c>
      <c r="E9437" t="s">
        <v>6009</v>
      </c>
      <c r="F9437" t="s">
        <v>6013</v>
      </c>
      <c r="G9437" s="144">
        <v>13.048794989999999</v>
      </c>
      <c r="H9437" t="str">
        <f>IF(VLOOKUP(A9437,$J$4:$K$19,2)="Y",IF(G9437&lt;='State Zip Codes'!$P$4,'State Zip Codes'!$P$3,IF(G9437&lt;='State Zip Codes'!$Q$4,'State Zip Codes'!$Q$3,IF(G9437&lt;='State Zip Codes'!$R$4,'State Zip Codes'!$R$3,IF(G9437&lt;='State Zip Codes'!$S$4,'State Zip Codes'!$S$3,IF(G9437&lt;='State Zip Codes'!$T$4,'State Zip Codes'!$T$3,"OUT OF TERRITORY"))))),$U$3)</f>
        <v>Zone 5</v>
      </c>
    </row>
    <row r="9438" spans="1:8" x14ac:dyDescent="0.25">
      <c r="A9438" t="s">
        <v>379</v>
      </c>
      <c r="B9438">
        <v>53092</v>
      </c>
      <c r="C9438" t="str">
        <f t="shared" si="147"/>
        <v>53092</v>
      </c>
      <c r="D9438" t="s">
        <v>365</v>
      </c>
      <c r="E9438" t="s">
        <v>6014</v>
      </c>
      <c r="F9438" t="s">
        <v>6015</v>
      </c>
      <c r="G9438" s="144">
        <v>13.048794989999999</v>
      </c>
      <c r="H9438" t="str">
        <f>IF(VLOOKUP(A9438,$J$4:$K$19,2)="Y",IF(G9438&lt;='State Zip Codes'!$P$4,'State Zip Codes'!$P$3,IF(G9438&lt;='State Zip Codes'!$Q$4,'State Zip Codes'!$Q$3,IF(G9438&lt;='State Zip Codes'!$R$4,'State Zip Codes'!$R$3,IF(G9438&lt;='State Zip Codes'!$S$4,'State Zip Codes'!$S$3,IF(G9438&lt;='State Zip Codes'!$T$4,'State Zip Codes'!$T$3,"OUT OF TERRITORY"))))),$U$3)</f>
        <v>Zone 5</v>
      </c>
    </row>
    <row r="9439" spans="1:8" x14ac:dyDescent="0.25">
      <c r="A9439" t="s">
        <v>379</v>
      </c>
      <c r="B9439">
        <v>53097</v>
      </c>
      <c r="C9439" t="str">
        <f t="shared" si="147"/>
        <v>53097</v>
      </c>
      <c r="D9439" t="s">
        <v>365</v>
      </c>
      <c r="E9439" t="s">
        <v>6014</v>
      </c>
      <c r="F9439" t="s">
        <v>6015</v>
      </c>
      <c r="G9439" s="144">
        <v>14.291537369999999</v>
      </c>
      <c r="H9439" t="str">
        <f>IF(VLOOKUP(A9439,$J$4:$K$19,2)="Y",IF(G9439&lt;='State Zip Codes'!$P$4,'State Zip Codes'!$P$3,IF(G9439&lt;='State Zip Codes'!$Q$4,'State Zip Codes'!$Q$3,IF(G9439&lt;='State Zip Codes'!$R$4,'State Zip Codes'!$R$3,IF(G9439&lt;='State Zip Codes'!$S$4,'State Zip Codes'!$S$3,IF(G9439&lt;='State Zip Codes'!$T$4,'State Zip Codes'!$T$3,"OUT OF TERRITORY"))))),$U$3)</f>
        <v>Zone 5</v>
      </c>
    </row>
    <row r="9440" spans="1:8" x14ac:dyDescent="0.25">
      <c r="A9440" t="s">
        <v>379</v>
      </c>
      <c r="B9440">
        <v>53186</v>
      </c>
      <c r="C9440" t="str">
        <f t="shared" ref="C9440:C9503" si="148">TRIM(CLEAN(B9440))</f>
        <v>53186</v>
      </c>
      <c r="D9440" t="s">
        <v>365</v>
      </c>
      <c r="E9440" t="s">
        <v>6009</v>
      </c>
      <c r="F9440" t="s">
        <v>6009</v>
      </c>
      <c r="G9440" s="144">
        <v>14.912908559999998</v>
      </c>
      <c r="H9440" t="str">
        <f>IF(VLOOKUP(A9440,$J$4:$K$19,2)="Y",IF(G9440&lt;='State Zip Codes'!$P$4,'State Zip Codes'!$P$3,IF(G9440&lt;='State Zip Codes'!$Q$4,'State Zip Codes'!$Q$3,IF(G9440&lt;='State Zip Codes'!$R$4,'State Zip Codes'!$R$3,IF(G9440&lt;='State Zip Codes'!$S$4,'State Zip Codes'!$S$3,IF(G9440&lt;='State Zip Codes'!$T$4,'State Zip Codes'!$T$3,"OUT OF TERRITORY"))))),$U$3)</f>
        <v>Zone 5</v>
      </c>
    </row>
    <row r="9441" spans="1:8" x14ac:dyDescent="0.25">
      <c r="A9441" t="s">
        <v>379</v>
      </c>
      <c r="B9441">
        <v>53046</v>
      </c>
      <c r="C9441" t="str">
        <f t="shared" si="148"/>
        <v>53046</v>
      </c>
      <c r="D9441" t="s">
        <v>365</v>
      </c>
      <c r="E9441" t="s">
        <v>6009</v>
      </c>
      <c r="F9441" t="s">
        <v>6016</v>
      </c>
      <c r="G9441" s="144">
        <v>14.912908559999998</v>
      </c>
      <c r="H9441" t="str">
        <f>IF(VLOOKUP(A9441,$J$4:$K$19,2)="Y",IF(G9441&lt;='State Zip Codes'!$P$4,'State Zip Codes'!$P$3,IF(G9441&lt;='State Zip Codes'!$Q$4,'State Zip Codes'!$Q$3,IF(G9441&lt;='State Zip Codes'!$R$4,'State Zip Codes'!$R$3,IF(G9441&lt;='State Zip Codes'!$S$4,'State Zip Codes'!$S$3,IF(G9441&lt;='State Zip Codes'!$T$4,'State Zip Codes'!$T$3,"OUT OF TERRITORY"))))),$U$3)</f>
        <v>Zone 5</v>
      </c>
    </row>
    <row r="9442" spans="1:8" x14ac:dyDescent="0.25">
      <c r="A9442" t="s">
        <v>379</v>
      </c>
      <c r="B9442">
        <v>53150</v>
      </c>
      <c r="C9442" t="str">
        <f t="shared" si="148"/>
        <v>53150</v>
      </c>
      <c r="D9442" t="s">
        <v>365</v>
      </c>
      <c r="E9442" t="s">
        <v>6009</v>
      </c>
      <c r="F9442" t="s">
        <v>6017</v>
      </c>
      <c r="G9442" s="144">
        <v>14.912908559999998</v>
      </c>
      <c r="H9442" t="str">
        <f>IF(VLOOKUP(A9442,$J$4:$K$19,2)="Y",IF(G9442&lt;='State Zip Codes'!$P$4,'State Zip Codes'!$P$3,IF(G9442&lt;='State Zip Codes'!$Q$4,'State Zip Codes'!$Q$3,IF(G9442&lt;='State Zip Codes'!$R$4,'State Zip Codes'!$R$3,IF(G9442&lt;='State Zip Codes'!$S$4,'State Zip Codes'!$S$3,IF(G9442&lt;='State Zip Codes'!$T$4,'State Zip Codes'!$T$3,"OUT OF TERRITORY"))))),$U$3)</f>
        <v>Zone 5</v>
      </c>
    </row>
    <row r="9443" spans="1:8" x14ac:dyDescent="0.25">
      <c r="A9443" t="s">
        <v>379</v>
      </c>
      <c r="B9443">
        <v>53108</v>
      </c>
      <c r="C9443" t="str">
        <f t="shared" si="148"/>
        <v>53108</v>
      </c>
      <c r="D9443" t="s">
        <v>365</v>
      </c>
      <c r="E9443" t="s">
        <v>3726</v>
      </c>
      <c r="F9443" t="s">
        <v>1688</v>
      </c>
      <c r="G9443" s="144">
        <v>15.53427975</v>
      </c>
      <c r="H9443" t="str">
        <f>IF(VLOOKUP(A9443,$J$4:$K$19,2)="Y",IF(G9443&lt;='State Zip Codes'!$P$4,'State Zip Codes'!$P$3,IF(G9443&lt;='State Zip Codes'!$Q$4,'State Zip Codes'!$Q$3,IF(G9443&lt;='State Zip Codes'!$R$4,'State Zip Codes'!$R$3,IF(G9443&lt;='State Zip Codes'!$S$4,'State Zip Codes'!$S$3,IF(G9443&lt;='State Zip Codes'!$T$4,'State Zip Codes'!$T$3,"OUT OF TERRITORY"))))),$U$3)</f>
        <v>Zone 5</v>
      </c>
    </row>
    <row r="9444" spans="1:8" x14ac:dyDescent="0.25">
      <c r="A9444" t="s">
        <v>379</v>
      </c>
      <c r="B9444">
        <v>53126</v>
      </c>
      <c r="C9444" t="str">
        <f t="shared" si="148"/>
        <v>53126</v>
      </c>
      <c r="D9444" t="s">
        <v>365</v>
      </c>
      <c r="E9444" t="s">
        <v>3726</v>
      </c>
      <c r="F9444" t="s">
        <v>6018</v>
      </c>
      <c r="G9444" s="144">
        <v>17.39839332</v>
      </c>
      <c r="H9444" t="str">
        <f>IF(VLOOKUP(A9444,$J$4:$K$19,2)="Y",IF(G9444&lt;='State Zip Codes'!$P$4,'State Zip Codes'!$P$3,IF(G9444&lt;='State Zip Codes'!$Q$4,'State Zip Codes'!$Q$3,IF(G9444&lt;='State Zip Codes'!$R$4,'State Zip Codes'!$R$3,IF(G9444&lt;='State Zip Codes'!$S$4,'State Zip Codes'!$S$3,IF(G9444&lt;='State Zip Codes'!$T$4,'State Zip Codes'!$T$3,"OUT OF TERRITORY"))))),$U$3)</f>
        <v>Zone 5</v>
      </c>
    </row>
    <row r="9445" spans="1:8" x14ac:dyDescent="0.25">
      <c r="A9445" t="s">
        <v>379</v>
      </c>
      <c r="B9445">
        <v>53022</v>
      </c>
      <c r="C9445" t="str">
        <f t="shared" si="148"/>
        <v>53022</v>
      </c>
      <c r="D9445" t="s">
        <v>365</v>
      </c>
      <c r="E9445" t="s">
        <v>510</v>
      </c>
      <c r="F9445" t="s">
        <v>2351</v>
      </c>
      <c r="G9445" s="144">
        <v>17.39839332</v>
      </c>
      <c r="H9445" t="str">
        <f>IF(VLOOKUP(A9445,$J$4:$K$19,2)="Y",IF(G9445&lt;='State Zip Codes'!$P$4,'State Zip Codes'!$P$3,IF(G9445&lt;='State Zip Codes'!$Q$4,'State Zip Codes'!$Q$3,IF(G9445&lt;='State Zip Codes'!$R$4,'State Zip Codes'!$R$3,IF(G9445&lt;='State Zip Codes'!$S$4,'State Zip Codes'!$S$3,IF(G9445&lt;='State Zip Codes'!$T$4,'State Zip Codes'!$T$3,"OUT OF TERRITORY"))))),$U$3)</f>
        <v>Zone 5</v>
      </c>
    </row>
    <row r="9446" spans="1:8" x14ac:dyDescent="0.25">
      <c r="A9446" t="s">
        <v>379</v>
      </c>
      <c r="B9446">
        <v>53072</v>
      </c>
      <c r="C9446" t="str">
        <f t="shared" si="148"/>
        <v>53072</v>
      </c>
      <c r="D9446" t="s">
        <v>365</v>
      </c>
      <c r="E9446" t="s">
        <v>6009</v>
      </c>
      <c r="F9446" t="s">
        <v>6019</v>
      </c>
      <c r="G9446" s="144">
        <v>17.39839332</v>
      </c>
      <c r="H9446" t="str">
        <f>IF(VLOOKUP(A9446,$J$4:$K$19,2)="Y",IF(G9446&lt;='State Zip Codes'!$P$4,'State Zip Codes'!$P$3,IF(G9446&lt;='State Zip Codes'!$Q$4,'State Zip Codes'!$Q$3,IF(G9446&lt;='State Zip Codes'!$R$4,'State Zip Codes'!$R$3,IF(G9446&lt;='State Zip Codes'!$S$4,'State Zip Codes'!$S$3,IF(G9446&lt;='State Zip Codes'!$T$4,'State Zip Codes'!$T$3,"OUT OF TERRITORY"))))),$U$3)</f>
        <v>Zone 5</v>
      </c>
    </row>
    <row r="9447" spans="1:8" x14ac:dyDescent="0.25">
      <c r="A9447" t="s">
        <v>379</v>
      </c>
      <c r="B9447">
        <v>53402</v>
      </c>
      <c r="C9447" t="str">
        <f t="shared" si="148"/>
        <v>53402</v>
      </c>
      <c r="D9447" t="s">
        <v>365</v>
      </c>
      <c r="E9447" t="s">
        <v>3726</v>
      </c>
      <c r="F9447" t="s">
        <v>3726</v>
      </c>
      <c r="G9447" s="144">
        <v>18.019764509999998</v>
      </c>
      <c r="H9447" t="str">
        <f>IF(VLOOKUP(A9447,$J$4:$K$19,2)="Y",IF(G9447&lt;='State Zip Codes'!$P$4,'State Zip Codes'!$P$3,IF(G9447&lt;='State Zip Codes'!$Q$4,'State Zip Codes'!$Q$3,IF(G9447&lt;='State Zip Codes'!$R$4,'State Zip Codes'!$R$3,IF(G9447&lt;='State Zip Codes'!$S$4,'State Zip Codes'!$S$3,IF(G9447&lt;='State Zip Codes'!$T$4,'State Zip Codes'!$T$3,"OUT OF TERRITORY"))))),$U$3)</f>
        <v>Zone 5</v>
      </c>
    </row>
    <row r="9448" spans="1:8" x14ac:dyDescent="0.25">
      <c r="A9448" t="s">
        <v>379</v>
      </c>
      <c r="B9448">
        <v>53089</v>
      </c>
      <c r="C9448" t="str">
        <f t="shared" si="148"/>
        <v>53089</v>
      </c>
      <c r="D9448" t="s">
        <v>365</v>
      </c>
      <c r="E9448" t="s">
        <v>6009</v>
      </c>
      <c r="F9448" t="s">
        <v>6020</v>
      </c>
      <c r="G9448" s="144">
        <v>18.019764509999998</v>
      </c>
      <c r="H9448" t="str">
        <f>IF(VLOOKUP(A9448,$J$4:$K$19,2)="Y",IF(G9448&lt;='State Zip Codes'!$P$4,'State Zip Codes'!$P$3,IF(G9448&lt;='State Zip Codes'!$Q$4,'State Zip Codes'!$Q$3,IF(G9448&lt;='State Zip Codes'!$R$4,'State Zip Codes'!$R$3,IF(G9448&lt;='State Zip Codes'!$S$4,'State Zip Codes'!$S$3,IF(G9448&lt;='State Zip Codes'!$T$4,'State Zip Codes'!$T$3,"OUT OF TERRITORY"))))),$U$3)</f>
        <v>Zone 5</v>
      </c>
    </row>
    <row r="9449" spans="1:8" x14ac:dyDescent="0.25">
      <c r="A9449" t="s">
        <v>379</v>
      </c>
      <c r="B9449">
        <v>53103</v>
      </c>
      <c r="C9449" t="str">
        <f t="shared" si="148"/>
        <v>53103</v>
      </c>
      <c r="D9449" t="s">
        <v>365</v>
      </c>
      <c r="E9449" t="s">
        <v>6009</v>
      </c>
      <c r="F9449" t="s">
        <v>6021</v>
      </c>
      <c r="G9449" s="144">
        <v>18.019764509999998</v>
      </c>
      <c r="H9449" t="str">
        <f>IF(VLOOKUP(A9449,$J$4:$K$19,2)="Y",IF(G9449&lt;='State Zip Codes'!$P$4,'State Zip Codes'!$P$3,IF(G9449&lt;='State Zip Codes'!$Q$4,'State Zip Codes'!$Q$3,IF(G9449&lt;='State Zip Codes'!$R$4,'State Zip Codes'!$R$3,IF(G9449&lt;='State Zip Codes'!$S$4,'State Zip Codes'!$S$3,IF(G9449&lt;='State Zip Codes'!$T$4,'State Zip Codes'!$T$3,"OUT OF TERRITORY"))))),$U$3)</f>
        <v>Zone 5</v>
      </c>
    </row>
    <row r="9450" spans="1:8" x14ac:dyDescent="0.25">
      <c r="A9450" t="s">
        <v>379</v>
      </c>
      <c r="B9450">
        <v>53188</v>
      </c>
      <c r="C9450" t="str">
        <f t="shared" si="148"/>
        <v>53188</v>
      </c>
      <c r="D9450" t="s">
        <v>365</v>
      </c>
      <c r="E9450" t="s">
        <v>6009</v>
      </c>
      <c r="F9450" t="s">
        <v>6009</v>
      </c>
      <c r="G9450" s="144">
        <v>18.6411357</v>
      </c>
      <c r="H9450" t="str">
        <f>IF(VLOOKUP(A9450,$J$4:$K$19,2)="Y",IF(G9450&lt;='State Zip Codes'!$P$4,'State Zip Codes'!$P$3,IF(G9450&lt;='State Zip Codes'!$Q$4,'State Zip Codes'!$Q$3,IF(G9450&lt;='State Zip Codes'!$R$4,'State Zip Codes'!$R$3,IF(G9450&lt;='State Zip Codes'!$S$4,'State Zip Codes'!$S$3,IF(G9450&lt;='State Zip Codes'!$T$4,'State Zip Codes'!$T$3,"OUT OF TERRITORY"))))),$U$3)</f>
        <v>Zone 5</v>
      </c>
    </row>
    <row r="9451" spans="1:8" x14ac:dyDescent="0.25">
      <c r="A9451" t="s">
        <v>379</v>
      </c>
      <c r="B9451">
        <v>53189</v>
      </c>
      <c r="C9451" t="str">
        <f t="shared" si="148"/>
        <v>53189</v>
      </c>
      <c r="D9451" t="s">
        <v>365</v>
      </c>
      <c r="E9451" t="s">
        <v>6009</v>
      </c>
      <c r="F9451" t="s">
        <v>6009</v>
      </c>
      <c r="G9451" s="144">
        <v>19.883878079999999</v>
      </c>
      <c r="H9451" t="str">
        <f>IF(VLOOKUP(A9451,$J$4:$K$19,2)="Y",IF(G9451&lt;='State Zip Codes'!$P$4,'State Zip Codes'!$P$3,IF(G9451&lt;='State Zip Codes'!$Q$4,'State Zip Codes'!$Q$3,IF(G9451&lt;='State Zip Codes'!$R$4,'State Zip Codes'!$R$3,IF(G9451&lt;='State Zip Codes'!$S$4,'State Zip Codes'!$S$3,IF(G9451&lt;='State Zip Codes'!$T$4,'State Zip Codes'!$T$3,"OUT OF TERRITORY"))))),$U$3)</f>
        <v>Zone 5</v>
      </c>
    </row>
    <row r="9452" spans="1:8" x14ac:dyDescent="0.25">
      <c r="A9452" t="s">
        <v>379</v>
      </c>
      <c r="B9452">
        <v>53024</v>
      </c>
      <c r="C9452" t="str">
        <f t="shared" si="148"/>
        <v>53024</v>
      </c>
      <c r="D9452" t="s">
        <v>365</v>
      </c>
      <c r="E9452" t="s">
        <v>6014</v>
      </c>
      <c r="F9452" t="s">
        <v>2340</v>
      </c>
      <c r="G9452" s="144">
        <v>19.883878079999999</v>
      </c>
      <c r="H9452" t="str">
        <f>IF(VLOOKUP(A9452,$J$4:$K$19,2)="Y",IF(G9452&lt;='State Zip Codes'!$P$4,'State Zip Codes'!$P$3,IF(G9452&lt;='State Zip Codes'!$Q$4,'State Zip Codes'!$Q$3,IF(G9452&lt;='State Zip Codes'!$R$4,'State Zip Codes'!$R$3,IF(G9452&lt;='State Zip Codes'!$S$4,'State Zip Codes'!$S$3,IF(G9452&lt;='State Zip Codes'!$T$4,'State Zip Codes'!$T$3,"OUT OF TERRITORY"))))),$U$3)</f>
        <v>Zone 5</v>
      </c>
    </row>
    <row r="9453" spans="1:8" x14ac:dyDescent="0.25">
      <c r="A9453" t="s">
        <v>379</v>
      </c>
      <c r="B9453">
        <v>53017</v>
      </c>
      <c r="C9453" t="str">
        <f t="shared" si="148"/>
        <v>53017</v>
      </c>
      <c r="D9453" t="s">
        <v>365</v>
      </c>
      <c r="E9453" t="s">
        <v>510</v>
      </c>
      <c r="F9453" t="s">
        <v>6022</v>
      </c>
      <c r="G9453" s="144">
        <v>20.50524927</v>
      </c>
      <c r="H9453" t="str">
        <f>IF(VLOOKUP(A9453,$J$4:$K$19,2)="Y",IF(G9453&lt;='State Zip Codes'!$P$4,'State Zip Codes'!$P$3,IF(G9453&lt;='State Zip Codes'!$Q$4,'State Zip Codes'!$Q$3,IF(G9453&lt;='State Zip Codes'!$R$4,'State Zip Codes'!$R$3,IF(G9453&lt;='State Zip Codes'!$S$4,'State Zip Codes'!$S$3,IF(G9453&lt;='State Zip Codes'!$T$4,'State Zip Codes'!$T$3,"OUT OF TERRITORY"))))),$U$3)</f>
        <v>Zone 5</v>
      </c>
    </row>
    <row r="9454" spans="1:8" x14ac:dyDescent="0.25">
      <c r="A9454" t="s">
        <v>379</v>
      </c>
      <c r="B9454">
        <v>53404</v>
      </c>
      <c r="C9454" t="str">
        <f t="shared" si="148"/>
        <v>53404</v>
      </c>
      <c r="D9454" t="s">
        <v>365</v>
      </c>
      <c r="E9454" t="s">
        <v>3726</v>
      </c>
      <c r="F9454" t="s">
        <v>3726</v>
      </c>
      <c r="G9454" s="144">
        <v>20.50524927</v>
      </c>
      <c r="H9454" t="str">
        <f>IF(VLOOKUP(A9454,$J$4:$K$19,2)="Y",IF(G9454&lt;='State Zip Codes'!$P$4,'State Zip Codes'!$P$3,IF(G9454&lt;='State Zip Codes'!$Q$4,'State Zip Codes'!$Q$3,IF(G9454&lt;='State Zip Codes'!$R$4,'State Zip Codes'!$R$3,IF(G9454&lt;='State Zip Codes'!$S$4,'State Zip Codes'!$S$3,IF(G9454&lt;='State Zip Codes'!$T$4,'State Zip Codes'!$T$3,"OUT OF TERRITORY"))))),$U$3)</f>
        <v>Zone 5</v>
      </c>
    </row>
    <row r="9455" spans="1:8" x14ac:dyDescent="0.25">
      <c r="A9455" t="s">
        <v>379</v>
      </c>
      <c r="B9455">
        <v>53012</v>
      </c>
      <c r="C9455" t="str">
        <f t="shared" si="148"/>
        <v>53012</v>
      </c>
      <c r="D9455" t="s">
        <v>365</v>
      </c>
      <c r="E9455" t="s">
        <v>6014</v>
      </c>
      <c r="F9455" t="s">
        <v>6023</v>
      </c>
      <c r="G9455" s="144">
        <v>20.50524927</v>
      </c>
      <c r="H9455" t="str">
        <f>IF(VLOOKUP(A9455,$J$4:$K$19,2)="Y",IF(G9455&lt;='State Zip Codes'!$P$4,'State Zip Codes'!$P$3,IF(G9455&lt;='State Zip Codes'!$Q$4,'State Zip Codes'!$Q$3,IF(G9455&lt;='State Zip Codes'!$R$4,'State Zip Codes'!$R$3,IF(G9455&lt;='State Zip Codes'!$S$4,'State Zip Codes'!$S$3,IF(G9455&lt;='State Zip Codes'!$T$4,'State Zip Codes'!$T$3,"OUT OF TERRITORY"))))),$U$3)</f>
        <v>Zone 5</v>
      </c>
    </row>
    <row r="9456" spans="1:8" x14ac:dyDescent="0.25">
      <c r="A9456" t="s">
        <v>379</v>
      </c>
      <c r="B9456">
        <v>53406</v>
      </c>
      <c r="C9456" t="str">
        <f t="shared" si="148"/>
        <v>53406</v>
      </c>
      <c r="D9456" t="s">
        <v>365</v>
      </c>
      <c r="E9456" t="s">
        <v>3726</v>
      </c>
      <c r="F9456" t="s">
        <v>3726</v>
      </c>
      <c r="G9456" s="144">
        <v>21.126620459999998</v>
      </c>
      <c r="H9456" t="str">
        <f>IF(VLOOKUP(A9456,$J$4:$K$19,2)="Y",IF(G9456&lt;='State Zip Codes'!$P$4,'State Zip Codes'!$P$3,IF(G9456&lt;='State Zip Codes'!$Q$4,'State Zip Codes'!$Q$3,IF(G9456&lt;='State Zip Codes'!$R$4,'State Zip Codes'!$R$3,IF(G9456&lt;='State Zip Codes'!$S$4,'State Zip Codes'!$S$3,IF(G9456&lt;='State Zip Codes'!$T$4,'State Zip Codes'!$T$3,"OUT OF TERRITORY"))))),$U$3)</f>
        <v>Zone 5</v>
      </c>
    </row>
    <row r="9457" spans="1:8" x14ac:dyDescent="0.25">
      <c r="A9457" t="s">
        <v>379</v>
      </c>
      <c r="B9457">
        <v>53405</v>
      </c>
      <c r="C9457" t="str">
        <f t="shared" si="148"/>
        <v>53405</v>
      </c>
      <c r="D9457" t="s">
        <v>365</v>
      </c>
      <c r="E9457" t="s">
        <v>3726</v>
      </c>
      <c r="F9457" t="s">
        <v>3726</v>
      </c>
      <c r="G9457" s="144">
        <v>21.126620459999998</v>
      </c>
      <c r="H9457" t="str">
        <f>IF(VLOOKUP(A9457,$J$4:$K$19,2)="Y",IF(G9457&lt;='State Zip Codes'!$P$4,'State Zip Codes'!$P$3,IF(G9457&lt;='State Zip Codes'!$Q$4,'State Zip Codes'!$Q$3,IF(G9457&lt;='State Zip Codes'!$R$4,'State Zip Codes'!$R$3,IF(G9457&lt;='State Zip Codes'!$S$4,'State Zip Codes'!$S$3,IF(G9457&lt;='State Zip Codes'!$T$4,'State Zip Codes'!$T$3,"OUT OF TERRITORY"))))),$U$3)</f>
        <v>Zone 5</v>
      </c>
    </row>
    <row r="9458" spans="1:8" x14ac:dyDescent="0.25">
      <c r="A9458" t="s">
        <v>379</v>
      </c>
      <c r="B9458">
        <v>53076</v>
      </c>
      <c r="C9458" t="str">
        <f t="shared" si="148"/>
        <v>53076</v>
      </c>
      <c r="D9458" t="s">
        <v>365</v>
      </c>
      <c r="E9458" t="s">
        <v>510</v>
      </c>
      <c r="F9458" t="s">
        <v>1252</v>
      </c>
      <c r="G9458" s="144">
        <v>21.747991649999999</v>
      </c>
      <c r="H9458" t="str">
        <f>IF(VLOOKUP(A9458,$J$4:$K$19,2)="Y",IF(G9458&lt;='State Zip Codes'!$P$4,'State Zip Codes'!$P$3,IF(G9458&lt;='State Zip Codes'!$Q$4,'State Zip Codes'!$Q$3,IF(G9458&lt;='State Zip Codes'!$R$4,'State Zip Codes'!$R$3,IF(G9458&lt;='State Zip Codes'!$S$4,'State Zip Codes'!$S$3,IF(G9458&lt;='State Zip Codes'!$T$4,'State Zip Codes'!$T$3,"OUT OF TERRITORY"))))),$U$3)</f>
        <v>Zone 5</v>
      </c>
    </row>
    <row r="9459" spans="1:8" x14ac:dyDescent="0.25">
      <c r="A9459" t="s">
        <v>379</v>
      </c>
      <c r="B9459">
        <v>53029</v>
      </c>
      <c r="C9459" t="str">
        <f t="shared" si="148"/>
        <v>53029</v>
      </c>
      <c r="D9459" t="s">
        <v>365</v>
      </c>
      <c r="E9459" t="s">
        <v>6009</v>
      </c>
      <c r="F9459" t="s">
        <v>3700</v>
      </c>
      <c r="G9459" s="144">
        <v>21.747991649999999</v>
      </c>
      <c r="H9459" t="str">
        <f>IF(VLOOKUP(A9459,$J$4:$K$19,2)="Y",IF(G9459&lt;='State Zip Codes'!$P$4,'State Zip Codes'!$P$3,IF(G9459&lt;='State Zip Codes'!$Q$4,'State Zip Codes'!$Q$3,IF(G9459&lt;='State Zip Codes'!$R$4,'State Zip Codes'!$R$3,IF(G9459&lt;='State Zip Codes'!$S$4,'State Zip Codes'!$S$3,IF(G9459&lt;='State Zip Codes'!$T$4,'State Zip Codes'!$T$3,"OUT OF TERRITORY"))))),$U$3)</f>
        <v>Zone 5</v>
      </c>
    </row>
    <row r="9460" spans="1:8" x14ac:dyDescent="0.25">
      <c r="A9460" t="s">
        <v>379</v>
      </c>
      <c r="B9460">
        <v>53033</v>
      </c>
      <c r="C9460" t="str">
        <f t="shared" si="148"/>
        <v>53033</v>
      </c>
      <c r="D9460" t="s">
        <v>365</v>
      </c>
      <c r="E9460" t="s">
        <v>510</v>
      </c>
      <c r="F9460" t="s">
        <v>6024</v>
      </c>
      <c r="G9460" s="144">
        <v>22.369362839999997</v>
      </c>
      <c r="H9460" t="str">
        <f>IF(VLOOKUP(A9460,$J$4:$K$19,2)="Y",IF(G9460&lt;='State Zip Codes'!$P$4,'State Zip Codes'!$P$3,IF(G9460&lt;='State Zip Codes'!$Q$4,'State Zip Codes'!$Q$3,IF(G9460&lt;='State Zip Codes'!$R$4,'State Zip Codes'!$R$3,IF(G9460&lt;='State Zip Codes'!$S$4,'State Zip Codes'!$S$3,IF(G9460&lt;='State Zip Codes'!$T$4,'State Zip Codes'!$T$3,"OUT OF TERRITORY"))))),$U$3)</f>
        <v>Zone 5</v>
      </c>
    </row>
    <row r="9461" spans="1:8" x14ac:dyDescent="0.25">
      <c r="A9461" t="s">
        <v>379</v>
      </c>
      <c r="B9461">
        <v>53185</v>
      </c>
      <c r="C9461" t="str">
        <f t="shared" si="148"/>
        <v>53185</v>
      </c>
      <c r="D9461" t="s">
        <v>365</v>
      </c>
      <c r="E9461" t="s">
        <v>3726</v>
      </c>
      <c r="F9461" t="s">
        <v>4893</v>
      </c>
      <c r="G9461" s="144">
        <v>22.369362839999997</v>
      </c>
      <c r="H9461" t="str">
        <f>IF(VLOOKUP(A9461,$J$4:$K$19,2)="Y",IF(G9461&lt;='State Zip Codes'!$P$4,'State Zip Codes'!$P$3,IF(G9461&lt;='State Zip Codes'!$Q$4,'State Zip Codes'!$Q$3,IF(G9461&lt;='State Zip Codes'!$R$4,'State Zip Codes'!$R$3,IF(G9461&lt;='State Zip Codes'!$S$4,'State Zip Codes'!$S$3,IF(G9461&lt;='State Zip Codes'!$T$4,'State Zip Codes'!$T$3,"OUT OF TERRITORY"))))),$U$3)</f>
        <v>Zone 5</v>
      </c>
    </row>
    <row r="9462" spans="1:8" x14ac:dyDescent="0.25">
      <c r="A9462" t="s">
        <v>379</v>
      </c>
      <c r="B9462">
        <v>53407</v>
      </c>
      <c r="C9462" t="str">
        <f t="shared" si="148"/>
        <v>53407</v>
      </c>
      <c r="D9462" t="s">
        <v>365</v>
      </c>
      <c r="E9462" t="s">
        <v>3726</v>
      </c>
      <c r="F9462" t="s">
        <v>3726</v>
      </c>
      <c r="G9462" s="144">
        <v>22.369362839999997</v>
      </c>
      <c r="H9462" t="str">
        <f>IF(VLOOKUP(A9462,$J$4:$K$19,2)="Y",IF(G9462&lt;='State Zip Codes'!$P$4,'State Zip Codes'!$P$3,IF(G9462&lt;='State Zip Codes'!$Q$4,'State Zip Codes'!$Q$3,IF(G9462&lt;='State Zip Codes'!$R$4,'State Zip Codes'!$R$3,IF(G9462&lt;='State Zip Codes'!$S$4,'State Zip Codes'!$S$3,IF(G9462&lt;='State Zip Codes'!$T$4,'State Zip Codes'!$T$3,"OUT OF TERRITORY"))))),$U$3)</f>
        <v>Zone 5</v>
      </c>
    </row>
    <row r="9463" spans="1:8" x14ac:dyDescent="0.25">
      <c r="A9463" t="s">
        <v>379</v>
      </c>
      <c r="B9463">
        <v>53037</v>
      </c>
      <c r="C9463" t="str">
        <f t="shared" si="148"/>
        <v>53037</v>
      </c>
      <c r="D9463" t="s">
        <v>365</v>
      </c>
      <c r="E9463" t="s">
        <v>510</v>
      </c>
      <c r="F9463" t="s">
        <v>542</v>
      </c>
      <c r="G9463" s="144">
        <v>22.369362839999997</v>
      </c>
      <c r="H9463" t="str">
        <f>IF(VLOOKUP(A9463,$J$4:$K$19,2)="Y",IF(G9463&lt;='State Zip Codes'!$P$4,'State Zip Codes'!$P$3,IF(G9463&lt;='State Zip Codes'!$Q$4,'State Zip Codes'!$Q$3,IF(G9463&lt;='State Zip Codes'!$R$4,'State Zip Codes'!$R$3,IF(G9463&lt;='State Zip Codes'!$S$4,'State Zip Codes'!$S$3,IF(G9463&lt;='State Zip Codes'!$T$4,'State Zip Codes'!$T$3,"OUT OF TERRITORY"))))),$U$3)</f>
        <v>Zone 5</v>
      </c>
    </row>
    <row r="9464" spans="1:8" x14ac:dyDescent="0.25">
      <c r="A9464" t="s">
        <v>379</v>
      </c>
      <c r="B9464">
        <v>53183</v>
      </c>
      <c r="C9464" t="str">
        <f t="shared" si="148"/>
        <v>53183</v>
      </c>
      <c r="D9464" t="s">
        <v>365</v>
      </c>
      <c r="E9464" t="s">
        <v>6009</v>
      </c>
      <c r="F9464" t="s">
        <v>5952</v>
      </c>
      <c r="G9464" s="144">
        <v>22.990734029999999</v>
      </c>
      <c r="H9464" t="str">
        <f>IF(VLOOKUP(A9464,$J$4:$K$19,2)="Y",IF(G9464&lt;='State Zip Codes'!$P$4,'State Zip Codes'!$P$3,IF(G9464&lt;='State Zip Codes'!$Q$4,'State Zip Codes'!$Q$3,IF(G9464&lt;='State Zip Codes'!$R$4,'State Zip Codes'!$R$3,IF(G9464&lt;='State Zip Codes'!$S$4,'State Zip Codes'!$S$3,IF(G9464&lt;='State Zip Codes'!$T$4,'State Zip Codes'!$T$3,"OUT OF TERRITORY"))))),$U$3)</f>
        <v>Zone 5</v>
      </c>
    </row>
    <row r="9465" spans="1:8" x14ac:dyDescent="0.25">
      <c r="A9465" t="s">
        <v>379</v>
      </c>
      <c r="B9465">
        <v>53177</v>
      </c>
      <c r="C9465" t="str">
        <f t="shared" si="148"/>
        <v>53177</v>
      </c>
      <c r="D9465" t="s">
        <v>365</v>
      </c>
      <c r="E9465" t="s">
        <v>3726</v>
      </c>
      <c r="F9465" t="s">
        <v>6025</v>
      </c>
      <c r="G9465" s="144">
        <v>22.990734029999999</v>
      </c>
      <c r="H9465" t="str">
        <f>IF(VLOOKUP(A9465,$J$4:$K$19,2)="Y",IF(G9465&lt;='State Zip Codes'!$P$4,'State Zip Codes'!$P$3,IF(G9465&lt;='State Zip Codes'!$Q$4,'State Zip Codes'!$Q$3,IF(G9465&lt;='State Zip Codes'!$R$4,'State Zip Codes'!$R$3,IF(G9465&lt;='State Zip Codes'!$S$4,'State Zip Codes'!$S$3,IF(G9465&lt;='State Zip Codes'!$T$4,'State Zip Codes'!$T$3,"OUT OF TERRITORY"))))),$U$3)</f>
        <v>Zone 5</v>
      </c>
    </row>
    <row r="9466" spans="1:8" x14ac:dyDescent="0.25">
      <c r="A9466" t="s">
        <v>379</v>
      </c>
      <c r="B9466">
        <v>53182</v>
      </c>
      <c r="C9466" t="str">
        <f t="shared" si="148"/>
        <v>53182</v>
      </c>
      <c r="D9466" t="s">
        <v>365</v>
      </c>
      <c r="E9466" t="s">
        <v>3726</v>
      </c>
      <c r="F9466" t="s">
        <v>4450</v>
      </c>
      <c r="G9466" s="144">
        <v>23.61210522</v>
      </c>
      <c r="H9466" t="str">
        <f>IF(VLOOKUP(A9466,$J$4:$K$19,2)="Y",IF(G9466&lt;='State Zip Codes'!$P$4,'State Zip Codes'!$P$3,IF(G9466&lt;='State Zip Codes'!$Q$4,'State Zip Codes'!$Q$3,IF(G9466&lt;='State Zip Codes'!$R$4,'State Zip Codes'!$R$3,IF(G9466&lt;='State Zip Codes'!$S$4,'State Zip Codes'!$S$3,IF(G9466&lt;='State Zip Codes'!$T$4,'State Zip Codes'!$T$3,"OUT OF TERRITORY"))))),$U$3)</f>
        <v>Zone 5</v>
      </c>
    </row>
    <row r="9467" spans="1:8" x14ac:dyDescent="0.25">
      <c r="A9467" t="s">
        <v>379</v>
      </c>
      <c r="B9467">
        <v>53149</v>
      </c>
      <c r="C9467" t="str">
        <f t="shared" si="148"/>
        <v>53149</v>
      </c>
      <c r="D9467" t="s">
        <v>365</v>
      </c>
      <c r="E9467" t="s">
        <v>6009</v>
      </c>
      <c r="F9467" t="s">
        <v>6026</v>
      </c>
      <c r="G9467" s="144">
        <v>23.61210522</v>
      </c>
      <c r="H9467" t="str">
        <f>IF(VLOOKUP(A9467,$J$4:$K$19,2)="Y",IF(G9467&lt;='State Zip Codes'!$P$4,'State Zip Codes'!$P$3,IF(G9467&lt;='State Zip Codes'!$Q$4,'State Zip Codes'!$Q$3,IF(G9467&lt;='State Zip Codes'!$R$4,'State Zip Codes'!$R$3,IF(G9467&lt;='State Zip Codes'!$S$4,'State Zip Codes'!$S$3,IF(G9467&lt;='State Zip Codes'!$T$4,'State Zip Codes'!$T$3,"OUT OF TERRITORY"))))),$U$3)</f>
        <v>Zone 5</v>
      </c>
    </row>
    <row r="9468" spans="1:8" x14ac:dyDescent="0.25">
      <c r="A9468" t="s">
        <v>379</v>
      </c>
      <c r="B9468">
        <v>53018</v>
      </c>
      <c r="C9468" t="str">
        <f t="shared" si="148"/>
        <v>53018</v>
      </c>
      <c r="D9468" t="s">
        <v>365</v>
      </c>
      <c r="E9468" t="s">
        <v>6009</v>
      </c>
      <c r="F9468" t="s">
        <v>6027</v>
      </c>
      <c r="G9468" s="144">
        <v>23.61210522</v>
      </c>
      <c r="H9468" t="str">
        <f>IF(VLOOKUP(A9468,$J$4:$K$19,2)="Y",IF(G9468&lt;='State Zip Codes'!$P$4,'State Zip Codes'!$P$3,IF(G9468&lt;='State Zip Codes'!$Q$4,'State Zip Codes'!$Q$3,IF(G9468&lt;='State Zip Codes'!$R$4,'State Zip Codes'!$R$3,IF(G9468&lt;='State Zip Codes'!$S$4,'State Zip Codes'!$S$3,IF(G9468&lt;='State Zip Codes'!$T$4,'State Zip Codes'!$T$3,"OUT OF TERRITORY"))))),$U$3)</f>
        <v>Zone 5</v>
      </c>
    </row>
    <row r="9469" spans="1:8" x14ac:dyDescent="0.25">
      <c r="A9469" t="s">
        <v>379</v>
      </c>
      <c r="B9469">
        <v>53403</v>
      </c>
      <c r="C9469" t="str">
        <f t="shared" si="148"/>
        <v>53403</v>
      </c>
      <c r="D9469" t="s">
        <v>365</v>
      </c>
      <c r="E9469" t="s">
        <v>3726</v>
      </c>
      <c r="F9469" t="s">
        <v>3726</v>
      </c>
      <c r="G9469" s="144">
        <v>24.233476409999998</v>
      </c>
      <c r="H9469" t="str">
        <f>IF(VLOOKUP(A9469,$J$4:$K$19,2)="Y",IF(G9469&lt;='State Zip Codes'!$P$4,'State Zip Codes'!$P$3,IF(G9469&lt;='State Zip Codes'!$Q$4,'State Zip Codes'!$Q$3,IF(G9469&lt;='State Zip Codes'!$R$4,'State Zip Codes'!$R$3,IF(G9469&lt;='State Zip Codes'!$S$4,'State Zip Codes'!$S$3,IF(G9469&lt;='State Zip Codes'!$T$4,'State Zip Codes'!$T$3,"OUT OF TERRITORY"))))),$U$3)</f>
        <v>Zone 5</v>
      </c>
    </row>
    <row r="9470" spans="1:8" x14ac:dyDescent="0.25">
      <c r="A9470" t="s">
        <v>379</v>
      </c>
      <c r="B9470">
        <v>53058</v>
      </c>
      <c r="C9470" t="str">
        <f t="shared" si="148"/>
        <v>53058</v>
      </c>
      <c r="D9470" t="s">
        <v>365</v>
      </c>
      <c r="E9470" t="s">
        <v>6009</v>
      </c>
      <c r="F9470" t="s">
        <v>6028</v>
      </c>
      <c r="G9470" s="144">
        <v>24.854847599999999</v>
      </c>
      <c r="H9470" t="str">
        <f>IF(VLOOKUP(A9470,$J$4:$K$19,2)="Y",IF(G9470&lt;='State Zip Codes'!$P$4,'State Zip Codes'!$P$3,IF(G9470&lt;='State Zip Codes'!$Q$4,'State Zip Codes'!$Q$3,IF(G9470&lt;='State Zip Codes'!$R$4,'State Zip Codes'!$R$3,IF(G9470&lt;='State Zip Codes'!$S$4,'State Zip Codes'!$S$3,IF(G9470&lt;='State Zip Codes'!$T$4,'State Zip Codes'!$T$3,"OUT OF TERRITORY"))))),$U$3)</f>
        <v>Zone 5</v>
      </c>
    </row>
    <row r="9471" spans="1:8" x14ac:dyDescent="0.25">
      <c r="A9471" t="s">
        <v>379</v>
      </c>
      <c r="B9471">
        <v>53153</v>
      </c>
      <c r="C9471" t="str">
        <f t="shared" si="148"/>
        <v>53153</v>
      </c>
      <c r="D9471" t="s">
        <v>365</v>
      </c>
      <c r="E9471" t="s">
        <v>6009</v>
      </c>
      <c r="F9471" t="s">
        <v>6029</v>
      </c>
      <c r="G9471" s="144">
        <v>25.476218789999997</v>
      </c>
      <c r="H9471" t="str">
        <f>IF(VLOOKUP(A9471,$J$4:$K$19,2)="Y",IF(G9471&lt;='State Zip Codes'!$P$4,'State Zip Codes'!$P$3,IF(G9471&lt;='State Zip Codes'!$Q$4,'State Zip Codes'!$Q$3,IF(G9471&lt;='State Zip Codes'!$R$4,'State Zip Codes'!$R$3,IF(G9471&lt;='State Zip Codes'!$S$4,'State Zip Codes'!$S$3,IF(G9471&lt;='State Zip Codes'!$T$4,'State Zip Codes'!$T$3,"OUT OF TERRITORY"))))),$U$3)</f>
        <v>Zone 5</v>
      </c>
    </row>
    <row r="9472" spans="1:8" x14ac:dyDescent="0.25">
      <c r="A9472" t="s">
        <v>379</v>
      </c>
      <c r="B9472">
        <v>53139</v>
      </c>
      <c r="C9472" t="str">
        <f t="shared" si="148"/>
        <v>53139</v>
      </c>
      <c r="D9472" t="s">
        <v>365</v>
      </c>
      <c r="E9472" t="s">
        <v>3726</v>
      </c>
      <c r="F9472" t="s">
        <v>6030</v>
      </c>
      <c r="G9472" s="144">
        <v>26.097589979999999</v>
      </c>
      <c r="H9472" t="str">
        <f>IF(VLOOKUP(A9472,$J$4:$K$19,2)="Y",IF(G9472&lt;='State Zip Codes'!$P$4,'State Zip Codes'!$P$3,IF(G9472&lt;='State Zip Codes'!$Q$4,'State Zip Codes'!$Q$3,IF(G9472&lt;='State Zip Codes'!$R$4,'State Zip Codes'!$R$3,IF(G9472&lt;='State Zip Codes'!$S$4,'State Zip Codes'!$S$3,IF(G9472&lt;='State Zip Codes'!$T$4,'State Zip Codes'!$T$3,"OUT OF TERRITORY"))))),$U$3)</f>
        <v>Zone 5</v>
      </c>
    </row>
    <row r="9473" spans="1:8" x14ac:dyDescent="0.25">
      <c r="A9473" t="s">
        <v>379</v>
      </c>
      <c r="B9473">
        <v>53080</v>
      </c>
      <c r="C9473" t="str">
        <f t="shared" si="148"/>
        <v>53080</v>
      </c>
      <c r="D9473" t="s">
        <v>365</v>
      </c>
      <c r="E9473" t="s">
        <v>6014</v>
      </c>
      <c r="F9473" t="s">
        <v>6031</v>
      </c>
      <c r="G9473" s="144">
        <v>26.097589979999999</v>
      </c>
      <c r="H9473" t="str">
        <f>IF(VLOOKUP(A9473,$J$4:$K$19,2)="Y",IF(G9473&lt;='State Zip Codes'!$P$4,'State Zip Codes'!$P$3,IF(G9473&lt;='State Zip Codes'!$Q$4,'State Zip Codes'!$Q$3,IF(G9473&lt;='State Zip Codes'!$R$4,'State Zip Codes'!$R$3,IF(G9473&lt;='State Zip Codes'!$S$4,'State Zip Codes'!$S$3,IF(G9473&lt;='State Zip Codes'!$T$4,'State Zip Codes'!$T$3,"OUT OF TERRITORY"))))),$U$3)</f>
        <v>Zone 5</v>
      </c>
    </row>
    <row r="9474" spans="1:8" x14ac:dyDescent="0.25">
      <c r="A9474" t="s">
        <v>379</v>
      </c>
      <c r="B9474">
        <v>53069</v>
      </c>
      <c r="C9474" t="str">
        <f t="shared" si="148"/>
        <v>53069</v>
      </c>
      <c r="D9474" t="s">
        <v>365</v>
      </c>
      <c r="E9474" t="s">
        <v>6009</v>
      </c>
      <c r="F9474" t="s">
        <v>6032</v>
      </c>
      <c r="G9474" s="144">
        <v>26.097589979999999</v>
      </c>
      <c r="H9474" t="str">
        <f>IF(VLOOKUP(A9474,$J$4:$K$19,2)="Y",IF(G9474&lt;='State Zip Codes'!$P$4,'State Zip Codes'!$P$3,IF(G9474&lt;='State Zip Codes'!$Q$4,'State Zip Codes'!$Q$3,IF(G9474&lt;='State Zip Codes'!$R$4,'State Zip Codes'!$R$3,IF(G9474&lt;='State Zip Codes'!$S$4,'State Zip Codes'!$S$3,IF(G9474&lt;='State Zip Codes'!$T$4,'State Zip Codes'!$T$3,"OUT OF TERRITORY"))))),$U$3)</f>
        <v>Zone 5</v>
      </c>
    </row>
    <row r="9475" spans="1:8" x14ac:dyDescent="0.25">
      <c r="A9475" t="s">
        <v>379</v>
      </c>
      <c r="B9475">
        <v>53086</v>
      </c>
      <c r="C9475" t="str">
        <f t="shared" si="148"/>
        <v>53086</v>
      </c>
      <c r="D9475" t="s">
        <v>365</v>
      </c>
      <c r="E9475" t="s">
        <v>510</v>
      </c>
      <c r="F9475" t="s">
        <v>6033</v>
      </c>
      <c r="G9475" s="144">
        <v>26.71896117</v>
      </c>
      <c r="H9475" t="str">
        <f>IF(VLOOKUP(A9475,$J$4:$K$19,2)="Y",IF(G9475&lt;='State Zip Codes'!$P$4,'State Zip Codes'!$P$3,IF(G9475&lt;='State Zip Codes'!$Q$4,'State Zip Codes'!$Q$3,IF(G9475&lt;='State Zip Codes'!$R$4,'State Zip Codes'!$R$3,IF(G9475&lt;='State Zip Codes'!$S$4,'State Zip Codes'!$S$3,IF(G9475&lt;='State Zip Codes'!$T$4,'State Zip Codes'!$T$3,"OUT OF TERRITORY"))))),$U$3)</f>
        <v>Zone 5</v>
      </c>
    </row>
    <row r="9476" spans="1:8" x14ac:dyDescent="0.25">
      <c r="A9476" t="s">
        <v>379</v>
      </c>
      <c r="B9476">
        <v>53074</v>
      </c>
      <c r="C9476" t="str">
        <f t="shared" si="148"/>
        <v>53074</v>
      </c>
      <c r="D9476" t="s">
        <v>365</v>
      </c>
      <c r="E9476" t="s">
        <v>6014</v>
      </c>
      <c r="F9476" t="s">
        <v>4968</v>
      </c>
      <c r="G9476" s="144">
        <v>26.71896117</v>
      </c>
      <c r="H9476" t="str">
        <f>IF(VLOOKUP(A9476,$J$4:$K$19,2)="Y",IF(G9476&lt;='State Zip Codes'!$P$4,'State Zip Codes'!$P$3,IF(G9476&lt;='State Zip Codes'!$Q$4,'State Zip Codes'!$Q$3,IF(G9476&lt;='State Zip Codes'!$R$4,'State Zip Codes'!$R$3,IF(G9476&lt;='State Zip Codes'!$S$4,'State Zip Codes'!$S$3,IF(G9476&lt;='State Zip Codes'!$T$4,'State Zip Codes'!$T$3,"OUT OF TERRITORY"))))),$U$3)</f>
        <v>Zone 5</v>
      </c>
    </row>
    <row r="9477" spans="1:8" x14ac:dyDescent="0.25">
      <c r="A9477" t="s">
        <v>379</v>
      </c>
      <c r="B9477">
        <v>53095</v>
      </c>
      <c r="C9477" t="str">
        <f t="shared" si="148"/>
        <v>53095</v>
      </c>
      <c r="D9477" t="s">
        <v>365</v>
      </c>
      <c r="E9477" t="s">
        <v>510</v>
      </c>
      <c r="F9477" t="s">
        <v>6034</v>
      </c>
      <c r="G9477" s="144">
        <v>26.71896117</v>
      </c>
      <c r="H9477" t="str">
        <f>IF(VLOOKUP(A9477,$J$4:$K$19,2)="Y",IF(G9477&lt;='State Zip Codes'!$P$4,'State Zip Codes'!$P$3,IF(G9477&lt;='State Zip Codes'!$Q$4,'State Zip Codes'!$Q$3,IF(G9477&lt;='State Zip Codes'!$R$4,'State Zip Codes'!$R$3,IF(G9477&lt;='State Zip Codes'!$S$4,'State Zip Codes'!$S$3,IF(G9477&lt;='State Zip Codes'!$T$4,'State Zip Codes'!$T$3,"OUT OF TERRITORY"))))),$U$3)</f>
        <v>Zone 5</v>
      </c>
    </row>
    <row r="9478" spans="1:8" x14ac:dyDescent="0.25">
      <c r="A9478" t="s">
        <v>379</v>
      </c>
      <c r="B9478">
        <v>53144</v>
      </c>
      <c r="C9478" t="str">
        <f t="shared" si="148"/>
        <v>53144</v>
      </c>
      <c r="D9478" t="s">
        <v>365</v>
      </c>
      <c r="E9478" t="s">
        <v>6035</v>
      </c>
      <c r="F9478" t="s">
        <v>6035</v>
      </c>
      <c r="G9478" s="144">
        <v>28.583074739999997</v>
      </c>
      <c r="H9478" t="str">
        <f>IF(VLOOKUP(A9478,$J$4:$K$19,2)="Y",IF(G9478&lt;='State Zip Codes'!$P$4,'State Zip Codes'!$P$3,IF(G9478&lt;='State Zip Codes'!$Q$4,'State Zip Codes'!$Q$3,IF(G9478&lt;='State Zip Codes'!$R$4,'State Zip Codes'!$R$3,IF(G9478&lt;='State Zip Codes'!$S$4,'State Zip Codes'!$S$3,IF(G9478&lt;='State Zip Codes'!$T$4,'State Zip Codes'!$T$3,"OUT OF TERRITORY"))))),$U$3)</f>
        <v>Zone 5</v>
      </c>
    </row>
    <row r="9479" spans="1:8" x14ac:dyDescent="0.25">
      <c r="A9479" t="s">
        <v>379</v>
      </c>
      <c r="B9479">
        <v>53140</v>
      </c>
      <c r="C9479" t="str">
        <f t="shared" si="148"/>
        <v>53140</v>
      </c>
      <c r="D9479" t="s">
        <v>365</v>
      </c>
      <c r="E9479" t="s">
        <v>6035</v>
      </c>
      <c r="F9479" t="s">
        <v>6035</v>
      </c>
      <c r="G9479" s="144">
        <v>28.583074739999997</v>
      </c>
      <c r="H9479" t="str">
        <f>IF(VLOOKUP(A9479,$J$4:$K$19,2)="Y",IF(G9479&lt;='State Zip Codes'!$P$4,'State Zip Codes'!$P$3,IF(G9479&lt;='State Zip Codes'!$Q$4,'State Zip Codes'!$Q$3,IF(G9479&lt;='State Zip Codes'!$R$4,'State Zip Codes'!$R$3,IF(G9479&lt;='State Zip Codes'!$S$4,'State Zip Codes'!$S$3,IF(G9479&lt;='State Zip Codes'!$T$4,'State Zip Codes'!$T$3,"OUT OF TERRITORY"))))),$U$3)</f>
        <v>Zone 5</v>
      </c>
    </row>
    <row r="9480" spans="1:8" x14ac:dyDescent="0.25">
      <c r="A9480" t="s">
        <v>379</v>
      </c>
      <c r="B9480">
        <v>53118</v>
      </c>
      <c r="C9480" t="str">
        <f t="shared" si="148"/>
        <v>53118</v>
      </c>
      <c r="D9480" t="s">
        <v>365</v>
      </c>
      <c r="E9480" t="s">
        <v>6009</v>
      </c>
      <c r="F9480" t="s">
        <v>6036</v>
      </c>
      <c r="G9480" s="144">
        <v>29.204445929999999</v>
      </c>
      <c r="H9480" t="str">
        <f>IF(VLOOKUP(A9480,$J$4:$K$19,2)="Y",IF(G9480&lt;='State Zip Codes'!$P$4,'State Zip Codes'!$P$3,IF(G9480&lt;='State Zip Codes'!$Q$4,'State Zip Codes'!$Q$3,IF(G9480&lt;='State Zip Codes'!$R$4,'State Zip Codes'!$R$3,IF(G9480&lt;='State Zip Codes'!$S$4,'State Zip Codes'!$S$3,IF(G9480&lt;='State Zip Codes'!$T$4,'State Zip Codes'!$T$3,"OUT OF TERRITORY"))))),$U$3)</f>
        <v>Zone 5</v>
      </c>
    </row>
    <row r="9481" spans="1:8" x14ac:dyDescent="0.25">
      <c r="A9481" t="s">
        <v>379</v>
      </c>
      <c r="B9481">
        <v>53120</v>
      </c>
      <c r="C9481" t="str">
        <f t="shared" si="148"/>
        <v>53120</v>
      </c>
      <c r="D9481" t="s">
        <v>365</v>
      </c>
      <c r="E9481" t="s">
        <v>6037</v>
      </c>
      <c r="F9481" t="s">
        <v>6038</v>
      </c>
      <c r="G9481" s="144">
        <v>29.204445929999999</v>
      </c>
      <c r="H9481" t="str">
        <f>IF(VLOOKUP(A9481,$J$4:$K$19,2)="Y",IF(G9481&lt;='State Zip Codes'!$P$4,'State Zip Codes'!$P$3,IF(G9481&lt;='State Zip Codes'!$Q$4,'State Zip Codes'!$Q$3,IF(G9481&lt;='State Zip Codes'!$R$4,'State Zip Codes'!$R$3,IF(G9481&lt;='State Zip Codes'!$S$4,'State Zip Codes'!$S$3,IF(G9481&lt;='State Zip Codes'!$T$4,'State Zip Codes'!$T$3,"OUT OF TERRITORY"))))),$U$3)</f>
        <v>Zone 5</v>
      </c>
    </row>
    <row r="9482" spans="1:8" x14ac:dyDescent="0.25">
      <c r="A9482" t="s">
        <v>379</v>
      </c>
      <c r="B9482">
        <v>53027</v>
      </c>
      <c r="C9482" t="str">
        <f t="shared" si="148"/>
        <v>53027</v>
      </c>
      <c r="D9482" t="s">
        <v>365</v>
      </c>
      <c r="E9482" t="s">
        <v>510</v>
      </c>
      <c r="F9482" t="s">
        <v>2338</v>
      </c>
      <c r="G9482" s="144">
        <v>29.825817119999996</v>
      </c>
      <c r="H9482" t="str">
        <f>IF(VLOOKUP(A9482,$J$4:$K$19,2)="Y",IF(G9482&lt;='State Zip Codes'!$P$4,'State Zip Codes'!$P$3,IF(G9482&lt;='State Zip Codes'!$Q$4,'State Zip Codes'!$Q$3,IF(G9482&lt;='State Zip Codes'!$R$4,'State Zip Codes'!$R$3,IF(G9482&lt;='State Zip Codes'!$S$4,'State Zip Codes'!$S$3,IF(G9482&lt;='State Zip Codes'!$T$4,'State Zip Codes'!$T$3,"OUT OF TERRITORY"))))),$U$3)</f>
        <v>Zone 5</v>
      </c>
    </row>
    <row r="9483" spans="1:8" x14ac:dyDescent="0.25">
      <c r="A9483" t="s">
        <v>379</v>
      </c>
      <c r="B9483">
        <v>53119</v>
      </c>
      <c r="C9483" t="str">
        <f t="shared" si="148"/>
        <v>53119</v>
      </c>
      <c r="D9483" t="s">
        <v>365</v>
      </c>
      <c r="E9483" t="s">
        <v>6009</v>
      </c>
      <c r="F9483" t="s">
        <v>506</v>
      </c>
      <c r="G9483" s="144">
        <v>30.447188309999998</v>
      </c>
      <c r="H9483" t="str">
        <f>IF(VLOOKUP(A9483,$J$4:$K$19,2)="Y",IF(G9483&lt;='State Zip Codes'!$P$4,'State Zip Codes'!$P$3,IF(G9483&lt;='State Zip Codes'!$Q$4,'State Zip Codes'!$Q$3,IF(G9483&lt;='State Zip Codes'!$R$4,'State Zip Codes'!$R$3,IF(G9483&lt;='State Zip Codes'!$S$4,'State Zip Codes'!$S$3,IF(G9483&lt;='State Zip Codes'!$T$4,'State Zip Codes'!$T$3,"OUT OF TERRITORY"))))),$U$3)</f>
        <v>Zone 5</v>
      </c>
    </row>
    <row r="9484" spans="1:8" x14ac:dyDescent="0.25">
      <c r="A9484" t="s">
        <v>379</v>
      </c>
      <c r="B9484">
        <v>53066</v>
      </c>
      <c r="C9484" t="str">
        <f t="shared" si="148"/>
        <v>53066</v>
      </c>
      <c r="D9484" t="s">
        <v>365</v>
      </c>
      <c r="E9484" t="s">
        <v>6009</v>
      </c>
      <c r="F9484" t="s">
        <v>6039</v>
      </c>
      <c r="G9484" s="144">
        <v>30.447188309999998</v>
      </c>
      <c r="H9484" t="str">
        <f>IF(VLOOKUP(A9484,$J$4:$K$19,2)="Y",IF(G9484&lt;='State Zip Codes'!$P$4,'State Zip Codes'!$P$3,IF(G9484&lt;='State Zip Codes'!$Q$4,'State Zip Codes'!$Q$3,IF(G9484&lt;='State Zip Codes'!$R$4,'State Zip Codes'!$R$3,IF(G9484&lt;='State Zip Codes'!$S$4,'State Zip Codes'!$S$3,IF(G9484&lt;='State Zip Codes'!$T$4,'State Zip Codes'!$T$3,"OUT OF TERRITORY"))))),$U$3)</f>
        <v>Zone 5</v>
      </c>
    </row>
    <row r="9485" spans="1:8" x14ac:dyDescent="0.25">
      <c r="A9485" t="s">
        <v>379</v>
      </c>
      <c r="B9485">
        <v>53021</v>
      </c>
      <c r="C9485" t="str">
        <f t="shared" si="148"/>
        <v>53021</v>
      </c>
      <c r="D9485" t="s">
        <v>365</v>
      </c>
      <c r="E9485" t="s">
        <v>6014</v>
      </c>
      <c r="F9485" t="s">
        <v>3332</v>
      </c>
      <c r="G9485" s="144">
        <v>31.689930689999997</v>
      </c>
      <c r="H9485" t="str">
        <f>IF(VLOOKUP(A9485,$J$4:$K$19,2)="Y",IF(G9485&lt;='State Zip Codes'!$P$4,'State Zip Codes'!$P$3,IF(G9485&lt;='State Zip Codes'!$Q$4,'State Zip Codes'!$Q$3,IF(G9485&lt;='State Zip Codes'!$R$4,'State Zip Codes'!$R$3,IF(G9485&lt;='State Zip Codes'!$S$4,'State Zip Codes'!$S$3,IF(G9485&lt;='State Zip Codes'!$T$4,'State Zip Codes'!$T$3,"OUT OF TERRITORY"))))),$U$3)</f>
        <v>Zone 5</v>
      </c>
    </row>
    <row r="9486" spans="1:8" x14ac:dyDescent="0.25">
      <c r="A9486" t="s">
        <v>379</v>
      </c>
      <c r="B9486">
        <v>53004</v>
      </c>
      <c r="C9486" t="str">
        <f t="shared" si="148"/>
        <v>53004</v>
      </c>
      <c r="D9486" t="s">
        <v>365</v>
      </c>
      <c r="E9486" t="s">
        <v>6014</v>
      </c>
      <c r="F9486" t="s">
        <v>6040</v>
      </c>
      <c r="G9486" s="144">
        <v>32.311301879999995</v>
      </c>
      <c r="H9486" t="str">
        <f>IF(VLOOKUP(A9486,$J$4:$K$19,2)="Y",IF(G9486&lt;='State Zip Codes'!$P$4,'State Zip Codes'!$P$3,IF(G9486&lt;='State Zip Codes'!$Q$4,'State Zip Codes'!$Q$3,IF(G9486&lt;='State Zip Codes'!$R$4,'State Zip Codes'!$R$3,IF(G9486&lt;='State Zip Codes'!$S$4,'State Zip Codes'!$S$3,IF(G9486&lt;='State Zip Codes'!$T$4,'State Zip Codes'!$T$3,"OUT OF TERRITORY"))))),$U$3)</f>
        <v>Zone 5</v>
      </c>
    </row>
    <row r="9487" spans="1:8" x14ac:dyDescent="0.25">
      <c r="A9487" t="s">
        <v>379</v>
      </c>
      <c r="B9487">
        <v>53105</v>
      </c>
      <c r="C9487" t="str">
        <f t="shared" si="148"/>
        <v>53105</v>
      </c>
      <c r="D9487" t="s">
        <v>365</v>
      </c>
      <c r="E9487" t="s">
        <v>3726</v>
      </c>
      <c r="F9487" t="s">
        <v>642</v>
      </c>
      <c r="G9487" s="144">
        <v>32.93267307</v>
      </c>
      <c r="H9487" t="str">
        <f>IF(VLOOKUP(A9487,$J$4:$K$19,2)="Y",IF(G9487&lt;='State Zip Codes'!$P$4,'State Zip Codes'!$P$3,IF(G9487&lt;='State Zip Codes'!$Q$4,'State Zip Codes'!$Q$3,IF(G9487&lt;='State Zip Codes'!$R$4,'State Zip Codes'!$R$3,IF(G9487&lt;='State Zip Codes'!$S$4,'State Zip Codes'!$S$3,IF(G9487&lt;='State Zip Codes'!$T$4,'State Zip Codes'!$T$3,"OUT OF TERRITORY"))))),$U$3)</f>
        <v>Zone 5</v>
      </c>
    </row>
    <row r="9488" spans="1:8" x14ac:dyDescent="0.25">
      <c r="A9488" t="s">
        <v>379</v>
      </c>
      <c r="B9488">
        <v>53168</v>
      </c>
      <c r="C9488" t="str">
        <f t="shared" si="148"/>
        <v>53168</v>
      </c>
      <c r="D9488" t="s">
        <v>365</v>
      </c>
      <c r="E9488" t="s">
        <v>6035</v>
      </c>
      <c r="F9488" t="s">
        <v>2285</v>
      </c>
      <c r="G9488" s="144">
        <v>32.93267307</v>
      </c>
      <c r="H9488" t="str">
        <f>IF(VLOOKUP(A9488,$J$4:$K$19,2)="Y",IF(G9488&lt;='State Zip Codes'!$P$4,'State Zip Codes'!$P$3,IF(G9488&lt;='State Zip Codes'!$Q$4,'State Zip Codes'!$Q$3,IF(G9488&lt;='State Zip Codes'!$R$4,'State Zip Codes'!$R$3,IF(G9488&lt;='State Zip Codes'!$S$4,'State Zip Codes'!$S$3,IF(G9488&lt;='State Zip Codes'!$T$4,'State Zip Codes'!$T$3,"OUT OF TERRITORY"))))),$U$3)</f>
        <v>Zone 5</v>
      </c>
    </row>
    <row r="9489" spans="1:8" x14ac:dyDescent="0.25">
      <c r="A9489" t="s">
        <v>379</v>
      </c>
      <c r="B9489">
        <v>53090</v>
      </c>
      <c r="C9489" t="str">
        <f t="shared" si="148"/>
        <v>53090</v>
      </c>
      <c r="D9489" t="s">
        <v>365</v>
      </c>
      <c r="E9489" t="s">
        <v>510</v>
      </c>
      <c r="F9489" t="s">
        <v>6034</v>
      </c>
      <c r="G9489" s="144">
        <v>32.93267307</v>
      </c>
      <c r="H9489" t="str">
        <f>IF(VLOOKUP(A9489,$J$4:$K$19,2)="Y",IF(G9489&lt;='State Zip Codes'!$P$4,'State Zip Codes'!$P$3,IF(G9489&lt;='State Zip Codes'!$Q$4,'State Zip Codes'!$Q$3,IF(G9489&lt;='State Zip Codes'!$R$4,'State Zip Codes'!$R$3,IF(G9489&lt;='State Zip Codes'!$S$4,'State Zip Codes'!$S$3,IF(G9489&lt;='State Zip Codes'!$T$4,'State Zip Codes'!$T$3,"OUT OF TERRITORY"))))),$U$3)</f>
        <v>Zone 5</v>
      </c>
    </row>
    <row r="9490" spans="1:8" x14ac:dyDescent="0.25">
      <c r="A9490" t="s">
        <v>379</v>
      </c>
      <c r="B9490">
        <v>53143</v>
      </c>
      <c r="C9490" t="str">
        <f t="shared" si="148"/>
        <v>53143</v>
      </c>
      <c r="D9490" t="s">
        <v>365</v>
      </c>
      <c r="E9490" t="s">
        <v>6035</v>
      </c>
      <c r="F9490" t="s">
        <v>6035</v>
      </c>
      <c r="G9490" s="144">
        <v>32.93267307</v>
      </c>
      <c r="H9490" t="str">
        <f>IF(VLOOKUP(A9490,$J$4:$K$19,2)="Y",IF(G9490&lt;='State Zip Codes'!$P$4,'State Zip Codes'!$P$3,IF(G9490&lt;='State Zip Codes'!$Q$4,'State Zip Codes'!$Q$3,IF(G9490&lt;='State Zip Codes'!$R$4,'State Zip Codes'!$R$3,IF(G9490&lt;='State Zip Codes'!$S$4,'State Zip Codes'!$S$3,IF(G9490&lt;='State Zip Codes'!$T$4,'State Zip Codes'!$T$3,"OUT OF TERRITORY"))))),$U$3)</f>
        <v>Zone 5</v>
      </c>
    </row>
    <row r="9491" spans="1:8" x14ac:dyDescent="0.25">
      <c r="A9491" t="s">
        <v>379</v>
      </c>
      <c r="B9491">
        <v>53078</v>
      </c>
      <c r="C9491" t="str">
        <f t="shared" si="148"/>
        <v>53078</v>
      </c>
      <c r="D9491" t="s">
        <v>365</v>
      </c>
      <c r="E9491" t="s">
        <v>3633</v>
      </c>
      <c r="F9491" t="s">
        <v>6041</v>
      </c>
      <c r="G9491" s="144">
        <v>33.554044259999998</v>
      </c>
      <c r="H9491" t="str">
        <f>IF(VLOOKUP(A9491,$J$4:$K$19,2)="Y",IF(G9491&lt;='State Zip Codes'!$P$4,'State Zip Codes'!$P$3,IF(G9491&lt;='State Zip Codes'!$Q$4,'State Zip Codes'!$Q$3,IF(G9491&lt;='State Zip Codes'!$R$4,'State Zip Codes'!$R$3,IF(G9491&lt;='State Zip Codes'!$S$4,'State Zip Codes'!$S$3,IF(G9491&lt;='State Zip Codes'!$T$4,'State Zip Codes'!$T$3,"OUT OF TERRITORY"))))),$U$3)</f>
        <v>Zone 5</v>
      </c>
    </row>
    <row r="9492" spans="1:8" x14ac:dyDescent="0.25">
      <c r="A9492" t="s">
        <v>379</v>
      </c>
      <c r="B9492">
        <v>53104</v>
      </c>
      <c r="C9492" t="str">
        <f t="shared" si="148"/>
        <v>53104</v>
      </c>
      <c r="D9492" t="s">
        <v>365</v>
      </c>
      <c r="E9492" t="s">
        <v>6035</v>
      </c>
      <c r="F9492" t="s">
        <v>1114</v>
      </c>
      <c r="G9492" s="144">
        <v>33.554044259999998</v>
      </c>
      <c r="H9492" t="str">
        <f>IF(VLOOKUP(A9492,$J$4:$K$19,2)="Y",IF(G9492&lt;='State Zip Codes'!$P$4,'State Zip Codes'!$P$3,IF(G9492&lt;='State Zip Codes'!$Q$4,'State Zip Codes'!$Q$3,IF(G9492&lt;='State Zip Codes'!$R$4,'State Zip Codes'!$R$3,IF(G9492&lt;='State Zip Codes'!$S$4,'State Zip Codes'!$S$3,IF(G9492&lt;='State Zip Codes'!$T$4,'State Zip Codes'!$T$3,"OUT OF TERRITORY"))))),$U$3)</f>
        <v>Zone 5</v>
      </c>
    </row>
    <row r="9493" spans="1:8" x14ac:dyDescent="0.25">
      <c r="A9493" t="s">
        <v>379</v>
      </c>
      <c r="B9493">
        <v>53142</v>
      </c>
      <c r="C9493" t="str">
        <f t="shared" si="148"/>
        <v>53142</v>
      </c>
      <c r="D9493" t="s">
        <v>365</v>
      </c>
      <c r="E9493" t="s">
        <v>6035</v>
      </c>
      <c r="F9493" t="s">
        <v>6035</v>
      </c>
      <c r="G9493" s="144">
        <v>34.175415449999996</v>
      </c>
      <c r="H9493" t="str">
        <f>IF(VLOOKUP(A9493,$J$4:$K$19,2)="Y",IF(G9493&lt;='State Zip Codes'!$P$4,'State Zip Codes'!$P$3,IF(G9493&lt;='State Zip Codes'!$Q$4,'State Zip Codes'!$Q$3,IF(G9493&lt;='State Zip Codes'!$R$4,'State Zip Codes'!$R$3,IF(G9493&lt;='State Zip Codes'!$S$4,'State Zip Codes'!$S$3,IF(G9493&lt;='State Zip Codes'!$T$4,'State Zip Codes'!$T$3,"OUT OF TERRITORY"))))),$U$3)</f>
        <v>Zone 5</v>
      </c>
    </row>
    <row r="9494" spans="1:8" x14ac:dyDescent="0.25">
      <c r="A9494" t="s">
        <v>379</v>
      </c>
      <c r="B9494">
        <v>53178</v>
      </c>
      <c r="C9494" t="str">
        <f t="shared" si="148"/>
        <v>53178</v>
      </c>
      <c r="D9494" t="s">
        <v>365</v>
      </c>
      <c r="E9494" t="s">
        <v>388</v>
      </c>
      <c r="F9494" t="s">
        <v>2036</v>
      </c>
      <c r="G9494" s="144">
        <v>34.175415449999996</v>
      </c>
      <c r="H9494" t="str">
        <f>IF(VLOOKUP(A9494,$J$4:$K$19,2)="Y",IF(G9494&lt;='State Zip Codes'!$P$4,'State Zip Codes'!$P$3,IF(G9494&lt;='State Zip Codes'!$Q$4,'State Zip Codes'!$Q$3,IF(G9494&lt;='State Zip Codes'!$R$4,'State Zip Codes'!$R$3,IF(G9494&lt;='State Zip Codes'!$S$4,'State Zip Codes'!$S$3,IF(G9494&lt;='State Zip Codes'!$T$4,'State Zip Codes'!$T$3,"OUT OF TERRITORY"))))),$U$3)</f>
        <v>Zone 5</v>
      </c>
    </row>
    <row r="9495" spans="1:8" x14ac:dyDescent="0.25">
      <c r="A9495" t="s">
        <v>379</v>
      </c>
      <c r="B9495">
        <v>53036</v>
      </c>
      <c r="C9495" t="str">
        <f t="shared" si="148"/>
        <v>53036</v>
      </c>
      <c r="D9495" t="s">
        <v>365</v>
      </c>
      <c r="E9495" t="s">
        <v>388</v>
      </c>
      <c r="F9495" t="s">
        <v>6042</v>
      </c>
      <c r="G9495" s="144">
        <v>34.175415449999996</v>
      </c>
      <c r="H9495" t="str">
        <f>IF(VLOOKUP(A9495,$J$4:$K$19,2)="Y",IF(G9495&lt;='State Zip Codes'!$P$4,'State Zip Codes'!$P$3,IF(G9495&lt;='State Zip Codes'!$Q$4,'State Zip Codes'!$Q$3,IF(G9495&lt;='State Zip Codes'!$R$4,'State Zip Codes'!$R$3,IF(G9495&lt;='State Zip Codes'!$S$4,'State Zip Codes'!$S$3,IF(G9495&lt;='State Zip Codes'!$T$4,'State Zip Codes'!$T$3,"OUT OF TERRITORY"))))),$U$3)</f>
        <v>Zone 5</v>
      </c>
    </row>
    <row r="9496" spans="1:8" x14ac:dyDescent="0.25">
      <c r="A9496" t="s">
        <v>379</v>
      </c>
      <c r="B9496">
        <v>53158</v>
      </c>
      <c r="C9496" t="str">
        <f t="shared" si="148"/>
        <v>53158</v>
      </c>
      <c r="D9496" t="s">
        <v>365</v>
      </c>
      <c r="E9496" t="s">
        <v>6035</v>
      </c>
      <c r="F9496" t="s">
        <v>6043</v>
      </c>
      <c r="G9496" s="144">
        <v>34.796786640000001</v>
      </c>
      <c r="H9496" t="str">
        <f>IF(VLOOKUP(A9496,$J$4:$K$19,2)="Y",IF(G9496&lt;='State Zip Codes'!$P$4,'State Zip Codes'!$P$3,IF(G9496&lt;='State Zip Codes'!$Q$4,'State Zip Codes'!$Q$3,IF(G9496&lt;='State Zip Codes'!$R$4,'State Zip Codes'!$R$3,IF(G9496&lt;='State Zip Codes'!$S$4,'State Zip Codes'!$S$3,IF(G9496&lt;='State Zip Codes'!$T$4,'State Zip Codes'!$T$3,"OUT OF TERRITORY"))))),$U$3)</f>
        <v>Zone 5</v>
      </c>
    </row>
    <row r="9497" spans="1:8" x14ac:dyDescent="0.25">
      <c r="A9497" t="s">
        <v>379</v>
      </c>
      <c r="B9497">
        <v>53170</v>
      </c>
      <c r="C9497" t="str">
        <f t="shared" si="148"/>
        <v>53170</v>
      </c>
      <c r="D9497" t="s">
        <v>365</v>
      </c>
      <c r="E9497" t="s">
        <v>6035</v>
      </c>
      <c r="F9497" t="s">
        <v>2773</v>
      </c>
      <c r="G9497" s="144">
        <v>35.418157829999998</v>
      </c>
      <c r="H9497" t="str">
        <f>IF(VLOOKUP(A9497,$J$4:$K$19,2)="Y",IF(G9497&lt;='State Zip Codes'!$P$4,'State Zip Codes'!$P$3,IF(G9497&lt;='State Zip Codes'!$Q$4,'State Zip Codes'!$Q$3,IF(G9497&lt;='State Zip Codes'!$R$4,'State Zip Codes'!$R$3,IF(G9497&lt;='State Zip Codes'!$S$4,'State Zip Codes'!$S$3,IF(G9497&lt;='State Zip Codes'!$T$4,'State Zip Codes'!$T$3,"OUT OF TERRITORY"))))),$U$3)</f>
        <v>Zone 5</v>
      </c>
    </row>
    <row r="9498" spans="1:8" x14ac:dyDescent="0.25">
      <c r="A9498" t="s">
        <v>379</v>
      </c>
      <c r="B9498">
        <v>53059</v>
      </c>
      <c r="C9498" t="str">
        <f t="shared" si="148"/>
        <v>53059</v>
      </c>
      <c r="D9498" t="s">
        <v>365</v>
      </c>
      <c r="E9498" t="s">
        <v>3633</v>
      </c>
      <c r="F9498" t="s">
        <v>6044</v>
      </c>
      <c r="G9498" s="144">
        <v>35.418157829999998</v>
      </c>
      <c r="H9498" t="str">
        <f>IF(VLOOKUP(A9498,$J$4:$K$19,2)="Y",IF(G9498&lt;='State Zip Codes'!$P$4,'State Zip Codes'!$P$3,IF(G9498&lt;='State Zip Codes'!$Q$4,'State Zip Codes'!$Q$3,IF(G9498&lt;='State Zip Codes'!$R$4,'State Zip Codes'!$R$3,IF(G9498&lt;='State Zip Codes'!$S$4,'State Zip Codes'!$S$3,IF(G9498&lt;='State Zip Codes'!$T$4,'State Zip Codes'!$T$3,"OUT OF TERRITORY"))))),$U$3)</f>
        <v>Zone 5</v>
      </c>
    </row>
    <row r="9499" spans="1:8" x14ac:dyDescent="0.25">
      <c r="A9499" t="s">
        <v>379</v>
      </c>
      <c r="B9499">
        <v>53156</v>
      </c>
      <c r="C9499" t="str">
        <f t="shared" si="148"/>
        <v>53156</v>
      </c>
      <c r="D9499" t="s">
        <v>365</v>
      </c>
      <c r="E9499" t="s">
        <v>388</v>
      </c>
      <c r="F9499" t="s">
        <v>2202</v>
      </c>
      <c r="G9499" s="144">
        <v>35.418157829999998</v>
      </c>
      <c r="H9499" t="str">
        <f>IF(VLOOKUP(A9499,$J$4:$K$19,2)="Y",IF(G9499&lt;='State Zip Codes'!$P$4,'State Zip Codes'!$P$3,IF(G9499&lt;='State Zip Codes'!$Q$4,'State Zip Codes'!$Q$3,IF(G9499&lt;='State Zip Codes'!$R$4,'State Zip Codes'!$R$3,IF(G9499&lt;='State Zip Codes'!$S$4,'State Zip Codes'!$S$3,IF(G9499&lt;='State Zip Codes'!$T$4,'State Zip Codes'!$T$3,"OUT OF TERRITORY"))))),$U$3)</f>
        <v>Zone 5</v>
      </c>
    </row>
    <row r="9500" spans="1:8" x14ac:dyDescent="0.25">
      <c r="A9500" t="s">
        <v>379</v>
      </c>
      <c r="B9500">
        <v>53040</v>
      </c>
      <c r="C9500" t="str">
        <f t="shared" si="148"/>
        <v>53040</v>
      </c>
      <c r="D9500" t="s">
        <v>365</v>
      </c>
      <c r="E9500" t="s">
        <v>510</v>
      </c>
      <c r="F9500" t="s">
        <v>6045</v>
      </c>
      <c r="G9500" s="144">
        <v>36.660900210000001</v>
      </c>
      <c r="H9500" t="str">
        <f>IF(VLOOKUP(A9500,$J$4:$K$19,2)="Y",IF(G9500&lt;='State Zip Codes'!$P$4,'State Zip Codes'!$P$3,IF(G9500&lt;='State Zip Codes'!$Q$4,'State Zip Codes'!$Q$3,IF(G9500&lt;='State Zip Codes'!$R$4,'State Zip Codes'!$R$3,IF(G9500&lt;='State Zip Codes'!$S$4,'State Zip Codes'!$S$3,IF(G9500&lt;='State Zip Codes'!$T$4,'State Zip Codes'!$T$3,"OUT OF TERRITORY"))))),$U$3)</f>
        <v>Zone 5</v>
      </c>
    </row>
    <row r="9501" spans="1:8" x14ac:dyDescent="0.25">
      <c r="A9501" t="s">
        <v>379</v>
      </c>
      <c r="B9501">
        <v>53002</v>
      </c>
      <c r="C9501" t="str">
        <f t="shared" si="148"/>
        <v>53002</v>
      </c>
      <c r="D9501" t="s">
        <v>365</v>
      </c>
      <c r="E9501" t="s">
        <v>510</v>
      </c>
      <c r="F9501" t="s">
        <v>6046</v>
      </c>
      <c r="G9501" s="144">
        <v>36.660900210000001</v>
      </c>
      <c r="H9501" t="str">
        <f>IF(VLOOKUP(A9501,$J$4:$K$19,2)="Y",IF(G9501&lt;='State Zip Codes'!$P$4,'State Zip Codes'!$P$3,IF(G9501&lt;='State Zip Codes'!$Q$4,'State Zip Codes'!$Q$3,IF(G9501&lt;='State Zip Codes'!$R$4,'State Zip Codes'!$R$3,IF(G9501&lt;='State Zip Codes'!$S$4,'State Zip Codes'!$S$3,IF(G9501&lt;='State Zip Codes'!$T$4,'State Zip Codes'!$T$3,"OUT OF TERRITORY"))))),$U$3)</f>
        <v>Zone 5</v>
      </c>
    </row>
    <row r="9502" spans="1:8" x14ac:dyDescent="0.25">
      <c r="A9502" t="s">
        <v>379</v>
      </c>
      <c r="B9502">
        <v>53013</v>
      </c>
      <c r="C9502" t="str">
        <f t="shared" si="148"/>
        <v>53013</v>
      </c>
      <c r="D9502" t="s">
        <v>365</v>
      </c>
      <c r="E9502" t="s">
        <v>6047</v>
      </c>
      <c r="F9502" t="s">
        <v>2698</v>
      </c>
      <c r="G9502" s="144">
        <v>37.282271399999999</v>
      </c>
      <c r="H9502" t="str">
        <f>IF(VLOOKUP(A9502,$J$4:$K$19,2)="Y",IF(G9502&lt;='State Zip Codes'!$P$4,'State Zip Codes'!$P$3,IF(G9502&lt;='State Zip Codes'!$Q$4,'State Zip Codes'!$Q$3,IF(G9502&lt;='State Zip Codes'!$R$4,'State Zip Codes'!$R$3,IF(G9502&lt;='State Zip Codes'!$S$4,'State Zip Codes'!$S$3,IF(G9502&lt;='State Zip Codes'!$T$4,'State Zip Codes'!$T$3,"OUT OF TERRITORY"))))),$U$3)</f>
        <v>Zone 5</v>
      </c>
    </row>
    <row r="9503" spans="1:8" x14ac:dyDescent="0.25">
      <c r="A9503" t="s">
        <v>379</v>
      </c>
      <c r="B9503">
        <v>53179</v>
      </c>
      <c r="C9503" t="str">
        <f t="shared" si="148"/>
        <v>53179</v>
      </c>
      <c r="D9503" t="s">
        <v>365</v>
      </c>
      <c r="E9503" t="s">
        <v>6035</v>
      </c>
      <c r="F9503" t="s">
        <v>6048</v>
      </c>
      <c r="G9503" s="144">
        <v>37.282271399999999</v>
      </c>
      <c r="H9503" t="str">
        <f>IF(VLOOKUP(A9503,$J$4:$K$19,2)="Y",IF(G9503&lt;='State Zip Codes'!$P$4,'State Zip Codes'!$P$3,IF(G9503&lt;='State Zip Codes'!$Q$4,'State Zip Codes'!$Q$3,IF(G9503&lt;='State Zip Codes'!$R$4,'State Zip Codes'!$R$3,IF(G9503&lt;='State Zip Codes'!$S$4,'State Zip Codes'!$S$3,IF(G9503&lt;='State Zip Codes'!$T$4,'State Zip Codes'!$T$3,"OUT OF TERRITORY"))))),$U$3)</f>
        <v>Zone 5</v>
      </c>
    </row>
    <row r="9504" spans="1:8" x14ac:dyDescent="0.25">
      <c r="A9504" t="s">
        <v>379</v>
      </c>
      <c r="B9504">
        <v>53075</v>
      </c>
      <c r="C9504" t="str">
        <f t="shared" ref="C9504:C9567" si="149">TRIM(CLEAN(B9504))</f>
        <v>53075</v>
      </c>
      <c r="D9504" t="s">
        <v>365</v>
      </c>
      <c r="E9504" t="s">
        <v>6047</v>
      </c>
      <c r="F9504" t="s">
        <v>6049</v>
      </c>
      <c r="G9504" s="144">
        <v>37.282271399999999</v>
      </c>
      <c r="H9504" t="str">
        <f>IF(VLOOKUP(A9504,$J$4:$K$19,2)="Y",IF(G9504&lt;='State Zip Codes'!$P$4,'State Zip Codes'!$P$3,IF(G9504&lt;='State Zip Codes'!$Q$4,'State Zip Codes'!$Q$3,IF(G9504&lt;='State Zip Codes'!$R$4,'State Zip Codes'!$R$3,IF(G9504&lt;='State Zip Codes'!$S$4,'State Zip Codes'!$S$3,IF(G9504&lt;='State Zip Codes'!$T$4,'State Zip Codes'!$T$3,"OUT OF TERRITORY"))))),$U$3)</f>
        <v>Zone 5</v>
      </c>
    </row>
    <row r="9505" spans="1:8" x14ac:dyDescent="0.25">
      <c r="A9505" t="s">
        <v>379</v>
      </c>
      <c r="B9505">
        <v>53121</v>
      </c>
      <c r="C9505" t="str">
        <f t="shared" si="149"/>
        <v>53121</v>
      </c>
      <c r="D9505" t="s">
        <v>365</v>
      </c>
      <c r="E9505" t="s">
        <v>6037</v>
      </c>
      <c r="F9505" t="s">
        <v>6050</v>
      </c>
      <c r="G9505" s="144">
        <v>37.903642589999997</v>
      </c>
      <c r="H9505" t="str">
        <f>IF(VLOOKUP(A9505,$J$4:$K$19,2)="Y",IF(G9505&lt;='State Zip Codes'!$P$4,'State Zip Codes'!$P$3,IF(G9505&lt;='State Zip Codes'!$Q$4,'State Zip Codes'!$Q$3,IF(G9505&lt;='State Zip Codes'!$R$4,'State Zip Codes'!$R$3,IF(G9505&lt;='State Zip Codes'!$S$4,'State Zip Codes'!$S$3,IF(G9505&lt;='State Zip Codes'!$T$4,'State Zip Codes'!$T$3,"OUT OF TERRITORY"))))),$U$3)</f>
        <v>Zone 5</v>
      </c>
    </row>
    <row r="9506" spans="1:8" x14ac:dyDescent="0.25">
      <c r="A9506" t="s">
        <v>379</v>
      </c>
      <c r="B9506">
        <v>53137</v>
      </c>
      <c r="C9506" t="str">
        <f t="shared" si="149"/>
        <v>53137</v>
      </c>
      <c r="D9506" t="s">
        <v>365</v>
      </c>
      <c r="E9506" t="s">
        <v>388</v>
      </c>
      <c r="F9506" t="s">
        <v>6051</v>
      </c>
      <c r="G9506" s="144">
        <v>37.903642589999997</v>
      </c>
      <c r="H9506" t="str">
        <f>IF(VLOOKUP(A9506,$J$4:$K$19,2)="Y",IF(G9506&lt;='State Zip Codes'!$P$4,'State Zip Codes'!$P$3,IF(G9506&lt;='State Zip Codes'!$Q$4,'State Zip Codes'!$Q$3,IF(G9506&lt;='State Zip Codes'!$R$4,'State Zip Codes'!$R$3,IF(G9506&lt;='State Zip Codes'!$S$4,'State Zip Codes'!$S$3,IF(G9506&lt;='State Zip Codes'!$T$4,'State Zip Codes'!$T$3,"OUT OF TERRITORY"))))),$U$3)</f>
        <v>Zone 5</v>
      </c>
    </row>
    <row r="9507" spans="1:8" x14ac:dyDescent="0.25">
      <c r="A9507" t="s">
        <v>379</v>
      </c>
      <c r="B9507">
        <v>53099</v>
      </c>
      <c r="C9507" t="str">
        <f t="shared" si="149"/>
        <v>53099</v>
      </c>
      <c r="D9507" t="s">
        <v>365</v>
      </c>
      <c r="E9507" t="s">
        <v>3633</v>
      </c>
      <c r="F9507" t="s">
        <v>4303</v>
      </c>
      <c r="G9507" s="144">
        <v>37.903642589999997</v>
      </c>
      <c r="H9507" t="str">
        <f>IF(VLOOKUP(A9507,$J$4:$K$19,2)="Y",IF(G9507&lt;='State Zip Codes'!$P$4,'State Zip Codes'!$P$3,IF(G9507&lt;='State Zip Codes'!$Q$4,'State Zip Codes'!$Q$3,IF(G9507&lt;='State Zip Codes'!$R$4,'State Zip Codes'!$R$3,IF(G9507&lt;='State Zip Codes'!$S$4,'State Zip Codes'!$S$3,IF(G9507&lt;='State Zip Codes'!$T$4,'State Zip Codes'!$T$3,"OUT OF TERRITORY"))))),$U$3)</f>
        <v>Zone 5</v>
      </c>
    </row>
    <row r="9508" spans="1:8" x14ac:dyDescent="0.25">
      <c r="A9508" t="s">
        <v>379</v>
      </c>
      <c r="B9508">
        <v>53181</v>
      </c>
      <c r="C9508" t="str">
        <f t="shared" si="149"/>
        <v>53181</v>
      </c>
      <c r="D9508" t="s">
        <v>365</v>
      </c>
      <c r="E9508" t="s">
        <v>6035</v>
      </c>
      <c r="F9508" t="s">
        <v>526</v>
      </c>
      <c r="G9508" s="144">
        <v>38.525013779999995</v>
      </c>
      <c r="H9508" t="str">
        <f>IF(VLOOKUP(A9508,$J$4:$K$19,2)="Y",IF(G9508&lt;='State Zip Codes'!$P$4,'State Zip Codes'!$P$3,IF(G9508&lt;='State Zip Codes'!$Q$4,'State Zip Codes'!$Q$3,IF(G9508&lt;='State Zip Codes'!$R$4,'State Zip Codes'!$R$3,IF(G9508&lt;='State Zip Codes'!$S$4,'State Zip Codes'!$S$3,IF(G9508&lt;='State Zip Codes'!$T$4,'State Zip Codes'!$T$3,"OUT OF TERRITORY"))))),$U$3)</f>
        <v>Zone 5</v>
      </c>
    </row>
    <row r="9509" spans="1:8" x14ac:dyDescent="0.25">
      <c r="A9509" t="s">
        <v>379</v>
      </c>
      <c r="B9509">
        <v>53035</v>
      </c>
      <c r="C9509" t="str">
        <f t="shared" si="149"/>
        <v>53035</v>
      </c>
      <c r="D9509" t="s">
        <v>365</v>
      </c>
      <c r="E9509" t="s">
        <v>3633</v>
      </c>
      <c r="F9509" t="s">
        <v>6052</v>
      </c>
      <c r="G9509" s="144">
        <v>39.767756159999998</v>
      </c>
      <c r="H9509" t="str">
        <f>IF(VLOOKUP(A9509,$J$4:$K$19,2)="Y",IF(G9509&lt;='State Zip Codes'!$P$4,'State Zip Codes'!$P$3,IF(G9509&lt;='State Zip Codes'!$Q$4,'State Zip Codes'!$Q$3,IF(G9509&lt;='State Zip Codes'!$R$4,'State Zip Codes'!$R$3,IF(G9509&lt;='State Zip Codes'!$S$4,'State Zip Codes'!$S$3,IF(G9509&lt;='State Zip Codes'!$T$4,'State Zip Codes'!$T$3,"OUT OF TERRITORY"))))),$U$3)</f>
        <v>Zone 5</v>
      </c>
    </row>
    <row r="9510" spans="1:8" x14ac:dyDescent="0.25">
      <c r="A9510" t="s">
        <v>379</v>
      </c>
      <c r="B9510">
        <v>53001</v>
      </c>
      <c r="C9510" t="str">
        <f t="shared" si="149"/>
        <v>53001</v>
      </c>
      <c r="D9510" t="s">
        <v>365</v>
      </c>
      <c r="E9510" t="s">
        <v>6047</v>
      </c>
      <c r="F9510" t="s">
        <v>6053</v>
      </c>
      <c r="G9510" s="144">
        <v>39.767756159999998</v>
      </c>
      <c r="H9510" t="str">
        <f>IF(VLOOKUP(A9510,$J$4:$K$19,2)="Y",IF(G9510&lt;='State Zip Codes'!$P$4,'State Zip Codes'!$P$3,IF(G9510&lt;='State Zip Codes'!$Q$4,'State Zip Codes'!$Q$3,IF(G9510&lt;='State Zip Codes'!$R$4,'State Zip Codes'!$R$3,IF(G9510&lt;='State Zip Codes'!$S$4,'State Zip Codes'!$S$3,IF(G9510&lt;='State Zip Codes'!$T$4,'State Zip Codes'!$T$3,"OUT OF TERRITORY"))))),$U$3)</f>
        <v>Zone 5</v>
      </c>
    </row>
    <row r="9511" spans="1:8" x14ac:dyDescent="0.25">
      <c r="A9511" t="s">
        <v>379</v>
      </c>
      <c r="B9511">
        <v>53070</v>
      </c>
      <c r="C9511" t="str">
        <f t="shared" si="149"/>
        <v>53070</v>
      </c>
      <c r="D9511" t="s">
        <v>365</v>
      </c>
      <c r="E9511" t="s">
        <v>6047</v>
      </c>
      <c r="F9511" t="s">
        <v>6054</v>
      </c>
      <c r="G9511" s="144">
        <v>40.389127349999995</v>
      </c>
      <c r="H9511" t="str">
        <f>IF(VLOOKUP(A9511,$J$4:$K$19,2)="Y",IF(G9511&lt;='State Zip Codes'!$P$4,'State Zip Codes'!$P$3,IF(G9511&lt;='State Zip Codes'!$Q$4,'State Zip Codes'!$Q$3,IF(G9511&lt;='State Zip Codes'!$R$4,'State Zip Codes'!$R$3,IF(G9511&lt;='State Zip Codes'!$S$4,'State Zip Codes'!$S$3,IF(G9511&lt;='State Zip Codes'!$T$4,'State Zip Codes'!$T$3,"OUT OF TERRITORY"))))),$U$3)</f>
        <v>Zone 5</v>
      </c>
    </row>
    <row r="9512" spans="1:8" x14ac:dyDescent="0.25">
      <c r="A9512" t="s">
        <v>379</v>
      </c>
      <c r="B9512">
        <v>53091</v>
      </c>
      <c r="C9512" t="str">
        <f t="shared" si="149"/>
        <v>53091</v>
      </c>
      <c r="D9512" t="s">
        <v>365</v>
      </c>
      <c r="E9512" t="s">
        <v>3633</v>
      </c>
      <c r="F9512" t="s">
        <v>6055</v>
      </c>
      <c r="G9512" s="144">
        <v>40.389127349999995</v>
      </c>
      <c r="H9512" t="str">
        <f>IF(VLOOKUP(A9512,$J$4:$K$19,2)="Y",IF(G9512&lt;='State Zip Codes'!$P$4,'State Zip Codes'!$P$3,IF(G9512&lt;='State Zip Codes'!$Q$4,'State Zip Codes'!$Q$3,IF(G9512&lt;='State Zip Codes'!$R$4,'State Zip Codes'!$R$3,IF(G9512&lt;='State Zip Codes'!$S$4,'State Zip Codes'!$S$3,IF(G9512&lt;='State Zip Codes'!$T$4,'State Zip Codes'!$T$3,"OUT OF TERRITORY"))))),$U$3)</f>
        <v>Zone 5</v>
      </c>
    </row>
    <row r="9513" spans="1:8" x14ac:dyDescent="0.25">
      <c r="A9513" t="s">
        <v>379</v>
      </c>
      <c r="B9513">
        <v>53128</v>
      </c>
      <c r="C9513" t="str">
        <f t="shared" si="149"/>
        <v>53128</v>
      </c>
      <c r="D9513" t="s">
        <v>365</v>
      </c>
      <c r="E9513" t="s">
        <v>6037</v>
      </c>
      <c r="F9513" t="s">
        <v>6056</v>
      </c>
      <c r="G9513" s="144">
        <v>40.389127349999995</v>
      </c>
      <c r="H9513" t="str">
        <f>IF(VLOOKUP(A9513,$J$4:$K$19,2)="Y",IF(G9513&lt;='State Zip Codes'!$P$4,'State Zip Codes'!$P$3,IF(G9513&lt;='State Zip Codes'!$Q$4,'State Zip Codes'!$Q$3,IF(G9513&lt;='State Zip Codes'!$R$4,'State Zip Codes'!$R$3,IF(G9513&lt;='State Zip Codes'!$S$4,'State Zip Codes'!$S$3,IF(G9513&lt;='State Zip Codes'!$T$4,'State Zip Codes'!$T$3,"OUT OF TERRITORY"))))),$U$3)</f>
        <v>Zone 5</v>
      </c>
    </row>
    <row r="9514" spans="1:8" x14ac:dyDescent="0.25">
      <c r="A9514" t="s">
        <v>379</v>
      </c>
      <c r="B9514">
        <v>53094</v>
      </c>
      <c r="C9514" t="str">
        <f t="shared" si="149"/>
        <v>53094</v>
      </c>
      <c r="D9514" t="s">
        <v>365</v>
      </c>
      <c r="E9514" t="s">
        <v>388</v>
      </c>
      <c r="F9514" t="s">
        <v>3565</v>
      </c>
      <c r="G9514" s="144">
        <v>41.01049854</v>
      </c>
      <c r="H9514" t="str">
        <f>IF(VLOOKUP(A9514,$J$4:$K$19,2)="Y",IF(G9514&lt;='State Zip Codes'!$P$4,'State Zip Codes'!$P$3,IF(G9514&lt;='State Zip Codes'!$Q$4,'State Zip Codes'!$Q$3,IF(G9514&lt;='State Zip Codes'!$R$4,'State Zip Codes'!$R$3,IF(G9514&lt;='State Zip Codes'!$S$4,'State Zip Codes'!$S$3,IF(G9514&lt;='State Zip Codes'!$T$4,'State Zip Codes'!$T$3,"OUT OF TERRITORY"))))),$U$3)</f>
        <v>Zone 5</v>
      </c>
    </row>
    <row r="9515" spans="1:8" x14ac:dyDescent="0.25">
      <c r="A9515" t="s">
        <v>379</v>
      </c>
      <c r="B9515">
        <v>53034</v>
      </c>
      <c r="C9515" t="str">
        <f t="shared" si="149"/>
        <v>53034</v>
      </c>
      <c r="D9515" t="s">
        <v>365</v>
      </c>
      <c r="E9515" t="s">
        <v>3633</v>
      </c>
      <c r="F9515" t="s">
        <v>6057</v>
      </c>
      <c r="G9515" s="144">
        <v>41.01049854</v>
      </c>
      <c r="H9515" t="str">
        <f>IF(VLOOKUP(A9515,$J$4:$K$19,2)="Y",IF(G9515&lt;='State Zip Codes'!$P$4,'State Zip Codes'!$P$3,IF(G9515&lt;='State Zip Codes'!$Q$4,'State Zip Codes'!$Q$3,IF(G9515&lt;='State Zip Codes'!$R$4,'State Zip Codes'!$R$3,IF(G9515&lt;='State Zip Codes'!$S$4,'State Zip Codes'!$S$3,IF(G9515&lt;='State Zip Codes'!$T$4,'State Zip Codes'!$T$3,"OUT OF TERRITORY"))))),$U$3)</f>
        <v>Zone 5</v>
      </c>
    </row>
    <row r="9516" spans="1:8" x14ac:dyDescent="0.25">
      <c r="A9516" t="s">
        <v>379</v>
      </c>
      <c r="B9516">
        <v>53147</v>
      </c>
      <c r="C9516" t="str">
        <f t="shared" si="149"/>
        <v>53147</v>
      </c>
      <c r="D9516" t="s">
        <v>365</v>
      </c>
      <c r="E9516" t="s">
        <v>6037</v>
      </c>
      <c r="F9516" t="s">
        <v>6058</v>
      </c>
      <c r="G9516" s="144">
        <v>42.253240919999996</v>
      </c>
      <c r="H9516" t="str">
        <f>IF(VLOOKUP(A9516,$J$4:$K$19,2)="Y",IF(G9516&lt;='State Zip Codes'!$P$4,'State Zip Codes'!$P$3,IF(G9516&lt;='State Zip Codes'!$Q$4,'State Zip Codes'!$Q$3,IF(G9516&lt;='State Zip Codes'!$R$4,'State Zip Codes'!$R$3,IF(G9516&lt;='State Zip Codes'!$S$4,'State Zip Codes'!$S$3,IF(G9516&lt;='State Zip Codes'!$T$4,'State Zip Codes'!$T$3,"OUT OF TERRITORY"))))),$U$3)</f>
        <v>Zone 5</v>
      </c>
    </row>
    <row r="9517" spans="1:8" x14ac:dyDescent="0.25">
      <c r="A9517" t="s">
        <v>379</v>
      </c>
      <c r="B9517">
        <v>53093</v>
      </c>
      <c r="C9517" t="str">
        <f t="shared" si="149"/>
        <v>53093</v>
      </c>
      <c r="D9517" t="s">
        <v>365</v>
      </c>
      <c r="E9517" t="s">
        <v>6047</v>
      </c>
      <c r="F9517" t="s">
        <v>955</v>
      </c>
      <c r="G9517" s="144">
        <v>42.253240919999996</v>
      </c>
      <c r="H9517" t="str">
        <f>IF(VLOOKUP(A9517,$J$4:$K$19,2)="Y",IF(G9517&lt;='State Zip Codes'!$P$4,'State Zip Codes'!$P$3,IF(G9517&lt;='State Zip Codes'!$Q$4,'State Zip Codes'!$Q$3,IF(G9517&lt;='State Zip Codes'!$R$4,'State Zip Codes'!$R$3,IF(G9517&lt;='State Zip Codes'!$S$4,'State Zip Codes'!$S$3,IF(G9517&lt;='State Zip Codes'!$T$4,'State Zip Codes'!$T$3,"OUT OF TERRITORY"))))),$U$3)</f>
        <v>Zone 5</v>
      </c>
    </row>
    <row r="9518" spans="1:8" x14ac:dyDescent="0.25">
      <c r="A9518" t="s">
        <v>379</v>
      </c>
      <c r="B9518">
        <v>53190</v>
      </c>
      <c r="C9518" t="str">
        <f t="shared" si="149"/>
        <v>53190</v>
      </c>
      <c r="D9518" t="s">
        <v>365</v>
      </c>
      <c r="E9518" t="s">
        <v>6037</v>
      </c>
      <c r="F9518" t="s">
        <v>704</v>
      </c>
      <c r="G9518" s="144">
        <v>42.253240919999996</v>
      </c>
      <c r="H9518" t="str">
        <f>IF(VLOOKUP(A9518,$J$4:$K$19,2)="Y",IF(G9518&lt;='State Zip Codes'!$P$4,'State Zip Codes'!$P$3,IF(G9518&lt;='State Zip Codes'!$Q$4,'State Zip Codes'!$Q$3,IF(G9518&lt;='State Zip Codes'!$R$4,'State Zip Codes'!$R$3,IF(G9518&lt;='State Zip Codes'!$S$4,'State Zip Codes'!$S$3,IF(G9518&lt;='State Zip Codes'!$T$4,'State Zip Codes'!$T$3,"OUT OF TERRITORY"))))),$U$3)</f>
        <v>Zone 5</v>
      </c>
    </row>
    <row r="9519" spans="1:8" x14ac:dyDescent="0.25">
      <c r="A9519" t="s">
        <v>379</v>
      </c>
      <c r="B9519">
        <v>53549</v>
      </c>
      <c r="C9519" t="str">
        <f t="shared" si="149"/>
        <v>53549</v>
      </c>
      <c r="D9519" t="s">
        <v>365</v>
      </c>
      <c r="E9519" t="s">
        <v>388</v>
      </c>
      <c r="F9519" t="s">
        <v>388</v>
      </c>
      <c r="G9519" s="144">
        <v>42.253240919999996</v>
      </c>
      <c r="H9519" t="str">
        <f>IF(VLOOKUP(A9519,$J$4:$K$19,2)="Y",IF(G9519&lt;='State Zip Codes'!$P$4,'State Zip Codes'!$P$3,IF(G9519&lt;='State Zip Codes'!$Q$4,'State Zip Codes'!$Q$3,IF(G9519&lt;='State Zip Codes'!$R$4,'State Zip Codes'!$R$3,IF(G9519&lt;='State Zip Codes'!$S$4,'State Zip Codes'!$S$3,IF(G9519&lt;='State Zip Codes'!$T$4,'State Zip Codes'!$T$3,"OUT OF TERRITORY"))))),$U$3)</f>
        <v>Zone 5</v>
      </c>
    </row>
    <row r="9520" spans="1:8" x14ac:dyDescent="0.25">
      <c r="A9520" t="s">
        <v>379</v>
      </c>
      <c r="B9520">
        <v>53098</v>
      </c>
      <c r="C9520" t="str">
        <f t="shared" si="149"/>
        <v>53098</v>
      </c>
      <c r="D9520" t="s">
        <v>365</v>
      </c>
      <c r="E9520" t="s">
        <v>3633</v>
      </c>
      <c r="F9520" t="s">
        <v>3565</v>
      </c>
      <c r="G9520" s="144">
        <v>42.874612109999994</v>
      </c>
      <c r="H9520" t="str">
        <f>IF(VLOOKUP(A9520,$J$4:$K$19,2)="Y",IF(G9520&lt;='State Zip Codes'!$P$4,'State Zip Codes'!$P$3,IF(G9520&lt;='State Zip Codes'!$Q$4,'State Zip Codes'!$Q$3,IF(G9520&lt;='State Zip Codes'!$R$4,'State Zip Codes'!$R$3,IF(G9520&lt;='State Zip Codes'!$S$4,'State Zip Codes'!$S$3,IF(G9520&lt;='State Zip Codes'!$T$4,'State Zip Codes'!$T$3,"OUT OF TERRITORY"))))),$U$3)</f>
        <v>Zone 5</v>
      </c>
    </row>
    <row r="9521" spans="1:8" x14ac:dyDescent="0.25">
      <c r="A9521" t="s">
        <v>379</v>
      </c>
      <c r="B9521">
        <v>53038</v>
      </c>
      <c r="C9521" t="str">
        <f t="shared" si="149"/>
        <v>53038</v>
      </c>
      <c r="D9521" t="s">
        <v>365</v>
      </c>
      <c r="E9521" t="s">
        <v>388</v>
      </c>
      <c r="F9521" t="s">
        <v>6059</v>
      </c>
      <c r="G9521" s="144">
        <v>43.495983299999999</v>
      </c>
      <c r="H9521" t="str">
        <f>IF(VLOOKUP(A9521,$J$4:$K$19,2)="Y",IF(G9521&lt;='State Zip Codes'!$P$4,'State Zip Codes'!$P$3,IF(G9521&lt;='State Zip Codes'!$Q$4,'State Zip Codes'!$Q$3,IF(G9521&lt;='State Zip Codes'!$R$4,'State Zip Codes'!$R$3,IF(G9521&lt;='State Zip Codes'!$S$4,'State Zip Codes'!$S$3,IF(G9521&lt;='State Zip Codes'!$T$4,'State Zip Codes'!$T$3,"OUT OF TERRITORY"))))),$U$3)</f>
        <v>Zone 5</v>
      </c>
    </row>
    <row r="9522" spans="1:8" x14ac:dyDescent="0.25">
      <c r="A9522" t="s">
        <v>379</v>
      </c>
      <c r="B9522">
        <v>53011</v>
      </c>
      <c r="C9522" t="str">
        <f t="shared" si="149"/>
        <v>53011</v>
      </c>
      <c r="D9522" t="s">
        <v>365</v>
      </c>
      <c r="E9522" t="s">
        <v>6047</v>
      </c>
      <c r="F9522" t="s">
        <v>474</v>
      </c>
      <c r="G9522" s="144">
        <v>44.117354489999997</v>
      </c>
      <c r="H9522" t="str">
        <f>IF(VLOOKUP(A9522,$J$4:$K$19,2)="Y",IF(G9522&lt;='State Zip Codes'!$P$4,'State Zip Codes'!$P$3,IF(G9522&lt;='State Zip Codes'!$Q$4,'State Zip Codes'!$Q$3,IF(G9522&lt;='State Zip Codes'!$R$4,'State Zip Codes'!$R$3,IF(G9522&lt;='State Zip Codes'!$S$4,'State Zip Codes'!$S$3,IF(G9522&lt;='State Zip Codes'!$T$4,'State Zip Codes'!$T$3,"OUT OF TERRITORY"))))),$U$3)</f>
        <v>Zone 5</v>
      </c>
    </row>
    <row r="9523" spans="1:8" x14ac:dyDescent="0.25">
      <c r="A9523" t="s">
        <v>379</v>
      </c>
      <c r="B9523">
        <v>53191</v>
      </c>
      <c r="C9523" t="str">
        <f t="shared" si="149"/>
        <v>53191</v>
      </c>
      <c r="D9523" t="s">
        <v>365</v>
      </c>
      <c r="E9523" t="s">
        <v>6037</v>
      </c>
      <c r="F9523" t="s">
        <v>6060</v>
      </c>
      <c r="G9523" s="144">
        <v>44.738725679999995</v>
      </c>
      <c r="H9523" t="str">
        <f>IF(VLOOKUP(A9523,$J$4:$K$19,2)="Y",IF(G9523&lt;='State Zip Codes'!$P$4,'State Zip Codes'!$P$3,IF(G9523&lt;='State Zip Codes'!$Q$4,'State Zip Codes'!$Q$3,IF(G9523&lt;='State Zip Codes'!$R$4,'State Zip Codes'!$R$3,IF(G9523&lt;='State Zip Codes'!$S$4,'State Zip Codes'!$S$3,IF(G9523&lt;='State Zip Codes'!$T$4,'State Zip Codes'!$T$3,"OUT OF TERRITORY"))))),$U$3)</f>
        <v>Zone 5</v>
      </c>
    </row>
    <row r="9524" spans="1:8" x14ac:dyDescent="0.25">
      <c r="A9524" t="s">
        <v>379</v>
      </c>
      <c r="B9524">
        <v>53010</v>
      </c>
      <c r="C9524" t="str">
        <f t="shared" si="149"/>
        <v>53010</v>
      </c>
      <c r="D9524" t="s">
        <v>365</v>
      </c>
      <c r="E9524" t="s">
        <v>6061</v>
      </c>
      <c r="F9524" t="s">
        <v>6062</v>
      </c>
      <c r="G9524" s="144">
        <v>45.36009687</v>
      </c>
      <c r="H9524" t="str">
        <f>IF(VLOOKUP(A9524,$J$4:$K$19,2)="Y",IF(G9524&lt;='State Zip Codes'!$P$4,'State Zip Codes'!$P$3,IF(G9524&lt;='State Zip Codes'!$Q$4,'State Zip Codes'!$Q$3,IF(G9524&lt;='State Zip Codes'!$R$4,'State Zip Codes'!$R$3,IF(G9524&lt;='State Zip Codes'!$S$4,'State Zip Codes'!$S$3,IF(G9524&lt;='State Zip Codes'!$T$4,'State Zip Codes'!$T$3,"OUT OF TERRITORY"))))),$U$3)</f>
        <v>Zone 5</v>
      </c>
    </row>
    <row r="9525" spans="1:8" x14ac:dyDescent="0.25">
      <c r="A9525" t="s">
        <v>379</v>
      </c>
      <c r="B9525">
        <v>53032</v>
      </c>
      <c r="C9525" t="str">
        <f t="shared" si="149"/>
        <v>53032</v>
      </c>
      <c r="D9525" t="s">
        <v>365</v>
      </c>
      <c r="E9525" t="s">
        <v>3633</v>
      </c>
      <c r="F9525" t="s">
        <v>6063</v>
      </c>
      <c r="G9525" s="144">
        <v>45.36009687</v>
      </c>
      <c r="H9525" t="str">
        <f>IF(VLOOKUP(A9525,$J$4:$K$19,2)="Y",IF(G9525&lt;='State Zip Codes'!$P$4,'State Zip Codes'!$P$3,IF(G9525&lt;='State Zip Codes'!$Q$4,'State Zip Codes'!$Q$3,IF(G9525&lt;='State Zip Codes'!$R$4,'State Zip Codes'!$R$3,IF(G9525&lt;='State Zip Codes'!$S$4,'State Zip Codes'!$S$3,IF(G9525&lt;='State Zip Codes'!$T$4,'State Zip Codes'!$T$3,"OUT OF TERRITORY"))))),$U$3)</f>
        <v>Zone 5</v>
      </c>
    </row>
    <row r="9526" spans="1:8" x14ac:dyDescent="0.25">
      <c r="A9526" t="s">
        <v>379</v>
      </c>
      <c r="B9526">
        <v>53050</v>
      </c>
      <c r="C9526" t="str">
        <f t="shared" si="149"/>
        <v>53050</v>
      </c>
      <c r="D9526" t="s">
        <v>365</v>
      </c>
      <c r="E9526" t="s">
        <v>3633</v>
      </c>
      <c r="F9526" t="s">
        <v>6064</v>
      </c>
      <c r="G9526" s="144">
        <v>45.36009687</v>
      </c>
      <c r="H9526" t="str">
        <f>IF(VLOOKUP(A9526,$J$4:$K$19,2)="Y",IF(G9526&lt;='State Zip Codes'!$P$4,'State Zip Codes'!$P$3,IF(G9526&lt;='State Zip Codes'!$Q$4,'State Zip Codes'!$Q$3,IF(G9526&lt;='State Zip Codes'!$R$4,'State Zip Codes'!$R$3,IF(G9526&lt;='State Zip Codes'!$S$4,'State Zip Codes'!$S$3,IF(G9526&lt;='State Zip Codes'!$T$4,'State Zip Codes'!$T$3,"OUT OF TERRITORY"))))),$U$3)</f>
        <v>Zone 5</v>
      </c>
    </row>
    <row r="9527" spans="1:8" x14ac:dyDescent="0.25">
      <c r="A9527" t="s">
        <v>379</v>
      </c>
      <c r="B9527">
        <v>53115</v>
      </c>
      <c r="C9527" t="str">
        <f t="shared" si="149"/>
        <v>53115</v>
      </c>
      <c r="D9527" t="s">
        <v>365</v>
      </c>
      <c r="E9527" t="s">
        <v>6037</v>
      </c>
      <c r="F9527" t="s">
        <v>1938</v>
      </c>
      <c r="G9527" s="144">
        <v>45.36009687</v>
      </c>
      <c r="H9527" t="str">
        <f>IF(VLOOKUP(A9527,$J$4:$K$19,2)="Y",IF(G9527&lt;='State Zip Codes'!$P$4,'State Zip Codes'!$P$3,IF(G9527&lt;='State Zip Codes'!$Q$4,'State Zip Codes'!$Q$3,IF(G9527&lt;='State Zip Codes'!$R$4,'State Zip Codes'!$R$3,IF(G9527&lt;='State Zip Codes'!$S$4,'State Zip Codes'!$S$3,IF(G9527&lt;='State Zip Codes'!$T$4,'State Zip Codes'!$T$3,"OUT OF TERRITORY"))))),$U$3)</f>
        <v>Zone 5</v>
      </c>
    </row>
    <row r="9528" spans="1:8" x14ac:dyDescent="0.25">
      <c r="A9528" t="s">
        <v>379</v>
      </c>
      <c r="B9528">
        <v>53039</v>
      </c>
      <c r="C9528" t="str">
        <f t="shared" si="149"/>
        <v>53039</v>
      </c>
      <c r="D9528" t="s">
        <v>365</v>
      </c>
      <c r="E9528" t="s">
        <v>3633</v>
      </c>
      <c r="F9528" t="s">
        <v>6065</v>
      </c>
      <c r="G9528" s="144">
        <v>45.981468059999997</v>
      </c>
      <c r="H9528" t="str">
        <f>IF(VLOOKUP(A9528,$J$4:$K$19,2)="Y",IF(G9528&lt;='State Zip Codes'!$P$4,'State Zip Codes'!$P$3,IF(G9528&lt;='State Zip Codes'!$Q$4,'State Zip Codes'!$Q$3,IF(G9528&lt;='State Zip Codes'!$R$4,'State Zip Codes'!$R$3,IF(G9528&lt;='State Zip Codes'!$S$4,'State Zip Codes'!$S$3,IF(G9528&lt;='State Zip Codes'!$T$4,'State Zip Codes'!$T$3,"OUT OF TERRITORY"))))),$U$3)</f>
        <v>Zone 5</v>
      </c>
    </row>
    <row r="9529" spans="1:8" x14ac:dyDescent="0.25">
      <c r="A9529" t="s">
        <v>379</v>
      </c>
      <c r="B9529">
        <v>53048</v>
      </c>
      <c r="C9529" t="str">
        <f t="shared" si="149"/>
        <v>53048</v>
      </c>
      <c r="D9529" t="s">
        <v>365</v>
      </c>
      <c r="E9529" t="s">
        <v>3633</v>
      </c>
      <c r="F9529" t="s">
        <v>6066</v>
      </c>
      <c r="G9529" s="144">
        <v>45.981468059999997</v>
      </c>
      <c r="H9529" t="str">
        <f>IF(VLOOKUP(A9529,$J$4:$K$19,2)="Y",IF(G9529&lt;='State Zip Codes'!$P$4,'State Zip Codes'!$P$3,IF(G9529&lt;='State Zip Codes'!$Q$4,'State Zip Codes'!$Q$3,IF(G9529&lt;='State Zip Codes'!$R$4,'State Zip Codes'!$R$3,IF(G9529&lt;='State Zip Codes'!$S$4,'State Zip Codes'!$S$3,IF(G9529&lt;='State Zip Codes'!$T$4,'State Zip Codes'!$T$3,"OUT OF TERRITORY"))))),$U$3)</f>
        <v>Zone 5</v>
      </c>
    </row>
    <row r="9530" spans="1:8" x14ac:dyDescent="0.25">
      <c r="A9530" t="s">
        <v>379</v>
      </c>
      <c r="B9530">
        <v>53538</v>
      </c>
      <c r="C9530" t="str">
        <f t="shared" si="149"/>
        <v>53538</v>
      </c>
      <c r="D9530" t="s">
        <v>365</v>
      </c>
      <c r="E9530" t="s">
        <v>388</v>
      </c>
      <c r="F9530" t="s">
        <v>6067</v>
      </c>
      <c r="G9530" s="144">
        <v>46.602839249999995</v>
      </c>
      <c r="H9530" t="str">
        <f>IF(VLOOKUP(A9530,$J$4:$K$19,2)="Y",IF(G9530&lt;='State Zip Codes'!$P$4,'State Zip Codes'!$P$3,IF(G9530&lt;='State Zip Codes'!$Q$4,'State Zip Codes'!$Q$3,IF(G9530&lt;='State Zip Codes'!$R$4,'State Zip Codes'!$R$3,IF(G9530&lt;='State Zip Codes'!$S$4,'State Zip Codes'!$S$3,IF(G9530&lt;='State Zip Codes'!$T$4,'State Zip Codes'!$T$3,"OUT OF TERRITORY"))))),$U$3)</f>
        <v>Zone 5</v>
      </c>
    </row>
    <row r="9531" spans="1:8" x14ac:dyDescent="0.25">
      <c r="A9531" t="s">
        <v>379</v>
      </c>
      <c r="B9531">
        <v>53125</v>
      </c>
      <c r="C9531" t="str">
        <f t="shared" si="149"/>
        <v>53125</v>
      </c>
      <c r="D9531" t="s">
        <v>365</v>
      </c>
      <c r="E9531" t="s">
        <v>6037</v>
      </c>
      <c r="F9531" t="s">
        <v>6068</v>
      </c>
      <c r="G9531" s="144">
        <v>46.602839249999995</v>
      </c>
      <c r="H9531" t="str">
        <f>IF(VLOOKUP(A9531,$J$4:$K$19,2)="Y",IF(G9531&lt;='State Zip Codes'!$P$4,'State Zip Codes'!$P$3,IF(G9531&lt;='State Zip Codes'!$Q$4,'State Zip Codes'!$Q$3,IF(G9531&lt;='State Zip Codes'!$R$4,'State Zip Codes'!$R$3,IF(G9531&lt;='State Zip Codes'!$S$4,'State Zip Codes'!$S$3,IF(G9531&lt;='State Zip Codes'!$T$4,'State Zip Codes'!$T$3,"OUT OF TERRITORY"))))),$U$3)</f>
        <v>Zone 5</v>
      </c>
    </row>
    <row r="9532" spans="1:8" x14ac:dyDescent="0.25">
      <c r="A9532" t="s">
        <v>379</v>
      </c>
      <c r="B9532">
        <v>53081</v>
      </c>
      <c r="C9532" t="str">
        <f t="shared" si="149"/>
        <v>53081</v>
      </c>
      <c r="D9532" t="s">
        <v>365</v>
      </c>
      <c r="E9532" t="s">
        <v>6047</v>
      </c>
      <c r="F9532" t="s">
        <v>6047</v>
      </c>
      <c r="G9532" s="144">
        <v>47.22421044</v>
      </c>
      <c r="H9532" t="str">
        <f>IF(VLOOKUP(A9532,$J$4:$K$19,2)="Y",IF(G9532&lt;='State Zip Codes'!$P$4,'State Zip Codes'!$P$3,IF(G9532&lt;='State Zip Codes'!$Q$4,'State Zip Codes'!$Q$3,IF(G9532&lt;='State Zip Codes'!$R$4,'State Zip Codes'!$R$3,IF(G9532&lt;='State Zip Codes'!$S$4,'State Zip Codes'!$S$3,IF(G9532&lt;='State Zip Codes'!$T$4,'State Zip Codes'!$T$3,"OUT OF TERRITORY"))))),$U$3)</f>
        <v>Zone 5</v>
      </c>
    </row>
    <row r="9533" spans="1:8" x14ac:dyDescent="0.25">
      <c r="A9533" t="s">
        <v>379</v>
      </c>
      <c r="B9533">
        <v>53557</v>
      </c>
      <c r="C9533" t="str">
        <f t="shared" si="149"/>
        <v>53557</v>
      </c>
      <c r="D9533" t="s">
        <v>365</v>
      </c>
      <c r="E9533" t="s">
        <v>3633</v>
      </c>
      <c r="F9533" t="s">
        <v>2898</v>
      </c>
      <c r="G9533" s="144">
        <v>48.466952819999996</v>
      </c>
      <c r="H9533" t="str">
        <f>IF(VLOOKUP(A9533,$J$4:$K$19,2)="Y",IF(G9533&lt;='State Zip Codes'!$P$4,'State Zip Codes'!$P$3,IF(G9533&lt;='State Zip Codes'!$Q$4,'State Zip Codes'!$Q$3,IF(G9533&lt;='State Zip Codes'!$R$4,'State Zip Codes'!$R$3,IF(G9533&lt;='State Zip Codes'!$S$4,'State Zip Codes'!$S$3,IF(G9533&lt;='State Zip Codes'!$T$4,'State Zip Codes'!$T$3,"OUT OF TERRITORY"))))),$U$3)</f>
        <v>Zone 5</v>
      </c>
    </row>
    <row r="9534" spans="1:8" x14ac:dyDescent="0.25">
      <c r="A9534" t="s">
        <v>379</v>
      </c>
      <c r="B9534">
        <v>53184</v>
      </c>
      <c r="C9534" t="str">
        <f t="shared" si="149"/>
        <v>53184</v>
      </c>
      <c r="D9534" t="s">
        <v>365</v>
      </c>
      <c r="E9534" t="s">
        <v>6037</v>
      </c>
      <c r="F9534" t="s">
        <v>6037</v>
      </c>
      <c r="G9534" s="144">
        <v>48.466952819999996</v>
      </c>
      <c r="H9534" t="str">
        <f>IF(VLOOKUP(A9534,$J$4:$K$19,2)="Y",IF(G9534&lt;='State Zip Codes'!$P$4,'State Zip Codes'!$P$3,IF(G9534&lt;='State Zip Codes'!$Q$4,'State Zip Codes'!$Q$3,IF(G9534&lt;='State Zip Codes'!$R$4,'State Zip Codes'!$R$3,IF(G9534&lt;='State Zip Codes'!$S$4,'State Zip Codes'!$S$3,IF(G9534&lt;='State Zip Codes'!$T$4,'State Zip Codes'!$T$3,"OUT OF TERRITORY"))))),$U$3)</f>
        <v>Zone 5</v>
      </c>
    </row>
    <row r="9535" spans="1:8" x14ac:dyDescent="0.25">
      <c r="A9535" t="s">
        <v>379</v>
      </c>
      <c r="B9535">
        <v>53085</v>
      </c>
      <c r="C9535" t="str">
        <f t="shared" si="149"/>
        <v>53085</v>
      </c>
      <c r="D9535" t="s">
        <v>365</v>
      </c>
      <c r="E9535" t="s">
        <v>6047</v>
      </c>
      <c r="F9535" t="s">
        <v>6069</v>
      </c>
      <c r="G9535" s="144">
        <v>49.088324009999994</v>
      </c>
      <c r="H9535" t="str">
        <f>IF(VLOOKUP(A9535,$J$4:$K$19,2)="Y",IF(G9535&lt;='State Zip Codes'!$P$4,'State Zip Codes'!$P$3,IF(G9535&lt;='State Zip Codes'!$Q$4,'State Zip Codes'!$Q$3,IF(G9535&lt;='State Zip Codes'!$R$4,'State Zip Codes'!$R$3,IF(G9535&lt;='State Zip Codes'!$S$4,'State Zip Codes'!$S$3,IF(G9535&lt;='State Zip Codes'!$T$4,'State Zip Codes'!$T$3,"OUT OF TERRITORY"))))),$U$3)</f>
        <v>Zone 5</v>
      </c>
    </row>
    <row r="9536" spans="1:8" x14ac:dyDescent="0.25">
      <c r="A9536" t="s">
        <v>379</v>
      </c>
      <c r="B9536">
        <v>53044</v>
      </c>
      <c r="C9536" t="str">
        <f t="shared" si="149"/>
        <v>53044</v>
      </c>
      <c r="D9536" t="s">
        <v>365</v>
      </c>
      <c r="E9536" t="s">
        <v>6047</v>
      </c>
      <c r="F9536" t="s">
        <v>6070</v>
      </c>
      <c r="G9536" s="144">
        <v>49.088324009999994</v>
      </c>
      <c r="H9536" t="str">
        <f>IF(VLOOKUP(A9536,$J$4:$K$19,2)="Y",IF(G9536&lt;='State Zip Codes'!$P$4,'State Zip Codes'!$P$3,IF(G9536&lt;='State Zip Codes'!$Q$4,'State Zip Codes'!$Q$3,IF(G9536&lt;='State Zip Codes'!$R$4,'State Zip Codes'!$R$3,IF(G9536&lt;='State Zip Codes'!$S$4,'State Zip Codes'!$S$3,IF(G9536&lt;='State Zip Codes'!$T$4,'State Zip Codes'!$T$3,"OUT OF TERRITORY"))))),$U$3)</f>
        <v>Zone 5</v>
      </c>
    </row>
    <row r="9537" spans="1:8" x14ac:dyDescent="0.25">
      <c r="A9537" t="s">
        <v>379</v>
      </c>
      <c r="B9537">
        <v>53019</v>
      </c>
      <c r="C9537" t="str">
        <f t="shared" si="149"/>
        <v>53019</v>
      </c>
      <c r="D9537" t="s">
        <v>365</v>
      </c>
      <c r="E9537" t="s">
        <v>6061</v>
      </c>
      <c r="F9537" t="s">
        <v>1267</v>
      </c>
      <c r="G9537" s="144">
        <v>49.709695199999999</v>
      </c>
      <c r="H9537" t="str">
        <f>IF(VLOOKUP(A9537,$J$4:$K$19,2)="Y",IF(G9537&lt;='State Zip Codes'!$P$4,'State Zip Codes'!$P$3,IF(G9537&lt;='State Zip Codes'!$Q$4,'State Zip Codes'!$Q$3,IF(G9537&lt;='State Zip Codes'!$R$4,'State Zip Codes'!$R$3,IF(G9537&lt;='State Zip Codes'!$S$4,'State Zip Codes'!$S$3,IF(G9537&lt;='State Zip Codes'!$T$4,'State Zip Codes'!$T$3,"OUT OF TERRITORY"))))),$U$3)</f>
        <v>Zone 5</v>
      </c>
    </row>
    <row r="9538" spans="1:8" x14ac:dyDescent="0.25">
      <c r="A9538" t="s">
        <v>379</v>
      </c>
      <c r="B9538">
        <v>53073</v>
      </c>
      <c r="C9538" t="str">
        <f t="shared" si="149"/>
        <v>53073</v>
      </c>
      <c r="D9538" t="s">
        <v>365</v>
      </c>
      <c r="E9538" t="s">
        <v>6047</v>
      </c>
      <c r="F9538" t="s">
        <v>2162</v>
      </c>
      <c r="G9538" s="144">
        <v>50.331066389999997</v>
      </c>
      <c r="H9538" t="str">
        <f>IF(VLOOKUP(A9538,$J$4:$K$19,2)="Y",IF(G9538&lt;='State Zip Codes'!$P$4,'State Zip Codes'!$P$3,IF(G9538&lt;='State Zip Codes'!$Q$4,'State Zip Codes'!$Q$3,IF(G9538&lt;='State Zip Codes'!$R$4,'State Zip Codes'!$R$3,IF(G9538&lt;='State Zip Codes'!$S$4,'State Zip Codes'!$S$3,IF(G9538&lt;='State Zip Codes'!$T$4,'State Zip Codes'!$T$3,"OUT OF TERRITORY"))))),$U$3)</f>
        <v>Zone 5</v>
      </c>
    </row>
    <row r="9539" spans="1:8" x14ac:dyDescent="0.25">
      <c r="A9539" t="s">
        <v>379</v>
      </c>
      <c r="B9539">
        <v>53551</v>
      </c>
      <c r="C9539" t="str">
        <f t="shared" si="149"/>
        <v>53551</v>
      </c>
      <c r="D9539" t="s">
        <v>365</v>
      </c>
      <c r="E9539" t="s">
        <v>388</v>
      </c>
      <c r="F9539" t="s">
        <v>6071</v>
      </c>
      <c r="G9539" s="144">
        <v>50.331066389999997</v>
      </c>
      <c r="H9539" t="str">
        <f>IF(VLOOKUP(A9539,$J$4:$K$19,2)="Y",IF(G9539&lt;='State Zip Codes'!$P$4,'State Zip Codes'!$P$3,IF(G9539&lt;='State Zip Codes'!$Q$4,'State Zip Codes'!$Q$3,IF(G9539&lt;='State Zip Codes'!$R$4,'State Zip Codes'!$R$3,IF(G9539&lt;='State Zip Codes'!$S$4,'State Zip Codes'!$S$3,IF(G9539&lt;='State Zip Codes'!$T$4,'State Zip Codes'!$T$3,"OUT OF TERRITORY"))))),$U$3)</f>
        <v>Zone 5</v>
      </c>
    </row>
    <row r="9540" spans="1:8" x14ac:dyDescent="0.25">
      <c r="A9540" t="s">
        <v>379</v>
      </c>
      <c r="B9540">
        <v>53006</v>
      </c>
      <c r="C9540" t="str">
        <f t="shared" si="149"/>
        <v>53006</v>
      </c>
      <c r="D9540" t="s">
        <v>365</v>
      </c>
      <c r="E9540" t="s">
        <v>3633</v>
      </c>
      <c r="F9540" t="s">
        <v>2648</v>
      </c>
      <c r="G9540" s="144">
        <v>50.331066389999997</v>
      </c>
      <c r="H9540" t="str">
        <f>IF(VLOOKUP(A9540,$J$4:$K$19,2)="Y",IF(G9540&lt;='State Zip Codes'!$P$4,'State Zip Codes'!$P$3,IF(G9540&lt;='State Zip Codes'!$Q$4,'State Zip Codes'!$Q$3,IF(G9540&lt;='State Zip Codes'!$R$4,'State Zip Codes'!$R$3,IF(G9540&lt;='State Zip Codes'!$S$4,'State Zip Codes'!$S$3,IF(G9540&lt;='State Zip Codes'!$T$4,'State Zip Codes'!$T$3,"OUT OF TERRITORY"))))),$U$3)</f>
        <v>Zone 5</v>
      </c>
    </row>
    <row r="9541" spans="1:8" x14ac:dyDescent="0.25">
      <c r="A9541" t="s">
        <v>379</v>
      </c>
      <c r="B9541">
        <v>53114</v>
      </c>
      <c r="C9541" t="str">
        <f t="shared" si="149"/>
        <v>53114</v>
      </c>
      <c r="D9541" t="s">
        <v>365</v>
      </c>
      <c r="E9541" t="s">
        <v>6037</v>
      </c>
      <c r="F9541" t="s">
        <v>1496</v>
      </c>
      <c r="G9541" s="144">
        <v>50.952437579999994</v>
      </c>
      <c r="H9541" t="str">
        <f>IF(VLOOKUP(A9541,$J$4:$K$19,2)="Y",IF(G9541&lt;='State Zip Codes'!$P$4,'State Zip Codes'!$P$3,IF(G9541&lt;='State Zip Codes'!$Q$4,'State Zip Codes'!$Q$3,IF(G9541&lt;='State Zip Codes'!$R$4,'State Zip Codes'!$R$3,IF(G9541&lt;='State Zip Codes'!$S$4,'State Zip Codes'!$S$3,IF(G9541&lt;='State Zip Codes'!$T$4,'State Zip Codes'!$T$3,"OUT OF TERRITORY"))))),$U$3)</f>
        <v>Zone 5</v>
      </c>
    </row>
    <row r="9542" spans="1:8" x14ac:dyDescent="0.25">
      <c r="A9542" t="s">
        <v>379</v>
      </c>
      <c r="B9542">
        <v>53579</v>
      </c>
      <c r="C9542" t="str">
        <f t="shared" si="149"/>
        <v>53579</v>
      </c>
      <c r="D9542" t="s">
        <v>365</v>
      </c>
      <c r="E9542" t="s">
        <v>3633</v>
      </c>
      <c r="F9542" t="s">
        <v>6072</v>
      </c>
      <c r="G9542" s="144">
        <v>51.573808769999999</v>
      </c>
      <c r="H9542" t="str">
        <f>IF(VLOOKUP(A9542,$J$4:$K$19,2)="Y",IF(G9542&lt;='State Zip Codes'!$P$4,'State Zip Codes'!$P$3,IF(G9542&lt;='State Zip Codes'!$Q$4,'State Zip Codes'!$Q$3,IF(G9542&lt;='State Zip Codes'!$R$4,'State Zip Codes'!$R$3,IF(G9542&lt;='State Zip Codes'!$S$4,'State Zip Codes'!$S$3,IF(G9542&lt;='State Zip Codes'!$T$4,'State Zip Codes'!$T$3,"OUT OF TERRITORY"))))),$U$3)</f>
        <v>Zone 5</v>
      </c>
    </row>
    <row r="9543" spans="1:8" x14ac:dyDescent="0.25">
      <c r="A9543" t="s">
        <v>379</v>
      </c>
      <c r="B9543">
        <v>53023</v>
      </c>
      <c r="C9543" t="str">
        <f t="shared" si="149"/>
        <v>53023</v>
      </c>
      <c r="D9543" t="s">
        <v>365</v>
      </c>
      <c r="E9543" t="s">
        <v>6047</v>
      </c>
      <c r="F9543" t="s">
        <v>6073</v>
      </c>
      <c r="G9543" s="144">
        <v>51.573808769999999</v>
      </c>
      <c r="H9543" t="str">
        <f>IF(VLOOKUP(A9543,$J$4:$K$19,2)="Y",IF(G9543&lt;='State Zip Codes'!$P$4,'State Zip Codes'!$P$3,IF(G9543&lt;='State Zip Codes'!$Q$4,'State Zip Codes'!$Q$3,IF(G9543&lt;='State Zip Codes'!$R$4,'State Zip Codes'!$R$3,IF(G9543&lt;='State Zip Codes'!$S$4,'State Zip Codes'!$S$3,IF(G9543&lt;='State Zip Codes'!$T$4,'State Zip Codes'!$T$3,"OUT OF TERRITORY"))))),$U$3)</f>
        <v>Zone 5</v>
      </c>
    </row>
    <row r="9544" spans="1:8" x14ac:dyDescent="0.25">
      <c r="A9544" t="s">
        <v>379</v>
      </c>
      <c r="B9544">
        <v>53922</v>
      </c>
      <c r="C9544" t="str">
        <f t="shared" si="149"/>
        <v>53922</v>
      </c>
      <c r="D9544" t="s">
        <v>365</v>
      </c>
      <c r="E9544" t="s">
        <v>3633</v>
      </c>
      <c r="F9544" t="s">
        <v>6074</v>
      </c>
      <c r="G9544" s="144">
        <v>51.573808769999999</v>
      </c>
      <c r="H9544" t="str">
        <f>IF(VLOOKUP(A9544,$J$4:$K$19,2)="Y",IF(G9544&lt;='State Zip Codes'!$P$4,'State Zip Codes'!$P$3,IF(G9544&lt;='State Zip Codes'!$Q$4,'State Zip Codes'!$Q$3,IF(G9544&lt;='State Zip Codes'!$R$4,'State Zip Codes'!$R$3,IF(G9544&lt;='State Zip Codes'!$S$4,'State Zip Codes'!$S$3,IF(G9544&lt;='State Zip Codes'!$T$4,'State Zip Codes'!$T$3,"OUT OF TERRITORY"))))),$U$3)</f>
        <v>Zone 5</v>
      </c>
    </row>
    <row r="9545" spans="1:8" x14ac:dyDescent="0.25">
      <c r="A9545" t="s">
        <v>379</v>
      </c>
      <c r="B9545">
        <v>53505</v>
      </c>
      <c r="C9545" t="str">
        <f t="shared" si="149"/>
        <v>53505</v>
      </c>
      <c r="D9545" t="s">
        <v>365</v>
      </c>
      <c r="E9545" t="s">
        <v>3943</v>
      </c>
      <c r="F9545" t="s">
        <v>6075</v>
      </c>
      <c r="G9545" s="144">
        <v>52.816551149999995</v>
      </c>
      <c r="H9545" t="str">
        <f>IF(VLOOKUP(A9545,$J$4:$K$19,2)="Y",IF(G9545&lt;='State Zip Codes'!$P$4,'State Zip Codes'!$P$3,IF(G9545&lt;='State Zip Codes'!$Q$4,'State Zip Codes'!$Q$3,IF(G9545&lt;='State Zip Codes'!$R$4,'State Zip Codes'!$R$3,IF(G9545&lt;='State Zip Codes'!$S$4,'State Zip Codes'!$S$3,IF(G9545&lt;='State Zip Codes'!$T$4,'State Zip Codes'!$T$3,"OUT OF TERRITORY"))))),$U$3)</f>
        <v>Zone 5</v>
      </c>
    </row>
    <row r="9546" spans="1:8" x14ac:dyDescent="0.25">
      <c r="A9546" t="s">
        <v>379</v>
      </c>
      <c r="B9546">
        <v>53594</v>
      </c>
      <c r="C9546" t="str">
        <f t="shared" si="149"/>
        <v>53594</v>
      </c>
      <c r="D9546" t="s">
        <v>365</v>
      </c>
      <c r="E9546" t="s">
        <v>388</v>
      </c>
      <c r="F9546" t="s">
        <v>2418</v>
      </c>
      <c r="G9546" s="144">
        <v>53.43792234</v>
      </c>
      <c r="H9546" t="str">
        <f>IF(VLOOKUP(A9546,$J$4:$K$19,2)="Y",IF(G9546&lt;='State Zip Codes'!$P$4,'State Zip Codes'!$P$3,IF(G9546&lt;='State Zip Codes'!$Q$4,'State Zip Codes'!$Q$3,IF(G9546&lt;='State Zip Codes'!$R$4,'State Zip Codes'!$R$3,IF(G9546&lt;='State Zip Codes'!$S$4,'State Zip Codes'!$S$3,IF(G9546&lt;='State Zip Codes'!$T$4,'State Zip Codes'!$T$3,"OUT OF TERRITORY"))))),$U$3)</f>
        <v>Zone 5</v>
      </c>
    </row>
    <row r="9547" spans="1:8" x14ac:dyDescent="0.25">
      <c r="A9547" t="s">
        <v>379</v>
      </c>
      <c r="B9547">
        <v>53585</v>
      </c>
      <c r="C9547" t="str">
        <f t="shared" si="149"/>
        <v>53585</v>
      </c>
      <c r="D9547" t="s">
        <v>365</v>
      </c>
      <c r="E9547" t="s">
        <v>6037</v>
      </c>
      <c r="F9547" t="s">
        <v>5839</v>
      </c>
      <c r="G9547" s="144">
        <v>53.43792234</v>
      </c>
      <c r="H9547" t="str">
        <f>IF(VLOOKUP(A9547,$J$4:$K$19,2)="Y",IF(G9547&lt;='State Zip Codes'!$P$4,'State Zip Codes'!$P$3,IF(G9547&lt;='State Zip Codes'!$Q$4,'State Zip Codes'!$Q$3,IF(G9547&lt;='State Zip Codes'!$R$4,'State Zip Codes'!$R$3,IF(G9547&lt;='State Zip Codes'!$S$4,'State Zip Codes'!$S$3,IF(G9547&lt;='State Zip Codes'!$T$4,'State Zip Codes'!$T$3,"OUT OF TERRITORY"))))),$U$3)</f>
        <v>Zone 5</v>
      </c>
    </row>
    <row r="9548" spans="1:8" x14ac:dyDescent="0.25">
      <c r="A9548" t="s">
        <v>379</v>
      </c>
      <c r="B9548">
        <v>53563</v>
      </c>
      <c r="C9548" t="str">
        <f t="shared" si="149"/>
        <v>53563</v>
      </c>
      <c r="D9548" t="s">
        <v>365</v>
      </c>
      <c r="E9548" t="s">
        <v>3943</v>
      </c>
      <c r="F9548" t="s">
        <v>1171</v>
      </c>
      <c r="G9548" s="144">
        <v>54.059293529999998</v>
      </c>
      <c r="H9548" t="str">
        <f>IF(VLOOKUP(A9548,$J$4:$K$19,2)="Y",IF(G9548&lt;='State Zip Codes'!$P$4,'State Zip Codes'!$P$3,IF(G9548&lt;='State Zip Codes'!$Q$4,'State Zip Codes'!$Q$3,IF(G9548&lt;='State Zip Codes'!$R$4,'State Zip Codes'!$R$3,IF(G9548&lt;='State Zip Codes'!$S$4,'State Zip Codes'!$S$3,IF(G9548&lt;='State Zip Codes'!$T$4,'State Zip Codes'!$T$3,"OUT OF TERRITORY"))))),$U$3)</f>
        <v>Zone 5</v>
      </c>
    </row>
    <row r="9549" spans="1:8" x14ac:dyDescent="0.25">
      <c r="A9549" t="s">
        <v>379</v>
      </c>
      <c r="B9549">
        <v>53079</v>
      </c>
      <c r="C9549" t="str">
        <f t="shared" si="149"/>
        <v>53079</v>
      </c>
      <c r="D9549" t="s">
        <v>365</v>
      </c>
      <c r="E9549" t="s">
        <v>6061</v>
      </c>
      <c r="F9549" t="s">
        <v>760</v>
      </c>
      <c r="G9549" s="144">
        <v>54.680664719999996</v>
      </c>
      <c r="H9549" t="str">
        <f>IF(VLOOKUP(A9549,$J$4:$K$19,2)="Y",IF(G9549&lt;='State Zip Codes'!$P$4,'State Zip Codes'!$P$3,IF(G9549&lt;='State Zip Codes'!$Q$4,'State Zip Codes'!$Q$3,IF(G9549&lt;='State Zip Codes'!$R$4,'State Zip Codes'!$R$3,IF(G9549&lt;='State Zip Codes'!$S$4,'State Zip Codes'!$S$3,IF(G9549&lt;='State Zip Codes'!$T$4,'State Zip Codes'!$T$3,"OUT OF TERRITORY"))))),$U$3)</f>
        <v>Zone 5</v>
      </c>
    </row>
    <row r="9550" spans="1:8" x14ac:dyDescent="0.25">
      <c r="A9550" t="s">
        <v>379</v>
      </c>
      <c r="B9550">
        <v>54935</v>
      </c>
      <c r="C9550" t="str">
        <f t="shared" si="149"/>
        <v>54935</v>
      </c>
      <c r="D9550" t="s">
        <v>365</v>
      </c>
      <c r="E9550" t="s">
        <v>6061</v>
      </c>
      <c r="F9550" t="s">
        <v>6061</v>
      </c>
      <c r="G9550" s="144">
        <v>54.680664719999996</v>
      </c>
      <c r="H9550" t="str">
        <f>IF(VLOOKUP(A9550,$J$4:$K$19,2)="Y",IF(G9550&lt;='State Zip Codes'!$P$4,'State Zip Codes'!$P$3,IF(G9550&lt;='State Zip Codes'!$Q$4,'State Zip Codes'!$Q$3,IF(G9550&lt;='State Zip Codes'!$R$4,'State Zip Codes'!$R$3,IF(G9550&lt;='State Zip Codes'!$S$4,'State Zip Codes'!$S$3,IF(G9550&lt;='State Zip Codes'!$T$4,'State Zip Codes'!$T$3,"OUT OF TERRITORY"))))),$U$3)</f>
        <v>Zone 5</v>
      </c>
    </row>
    <row r="9551" spans="1:8" x14ac:dyDescent="0.25">
      <c r="A9551" t="s">
        <v>379</v>
      </c>
      <c r="B9551">
        <v>53065</v>
      </c>
      <c r="C9551" t="str">
        <f t="shared" si="149"/>
        <v>53065</v>
      </c>
      <c r="D9551" t="s">
        <v>365</v>
      </c>
      <c r="E9551" t="s">
        <v>6061</v>
      </c>
      <c r="F9551" t="s">
        <v>6076</v>
      </c>
      <c r="G9551" s="144">
        <v>55.302035909999994</v>
      </c>
      <c r="H9551" t="str">
        <f>IF(VLOOKUP(A9551,$J$4:$K$19,2)="Y",IF(G9551&lt;='State Zip Codes'!$P$4,'State Zip Codes'!$P$3,IF(G9551&lt;='State Zip Codes'!$Q$4,'State Zip Codes'!$Q$3,IF(G9551&lt;='State Zip Codes'!$R$4,'State Zip Codes'!$R$3,IF(G9551&lt;='State Zip Codes'!$S$4,'State Zip Codes'!$S$3,IF(G9551&lt;='State Zip Codes'!$T$4,'State Zip Codes'!$T$3,"OUT OF TERRITORY"))))),$U$3)</f>
        <v>Zone 5</v>
      </c>
    </row>
    <row r="9552" spans="1:8" x14ac:dyDescent="0.25">
      <c r="A9552" t="s">
        <v>379</v>
      </c>
      <c r="B9552">
        <v>53057</v>
      </c>
      <c r="C9552" t="str">
        <f t="shared" si="149"/>
        <v>53057</v>
      </c>
      <c r="D9552" t="s">
        <v>365</v>
      </c>
      <c r="E9552" t="s">
        <v>6061</v>
      </c>
      <c r="F9552" t="s">
        <v>6077</v>
      </c>
      <c r="G9552" s="144">
        <v>55.302035909999994</v>
      </c>
      <c r="H9552" t="str">
        <f>IF(VLOOKUP(A9552,$J$4:$K$19,2)="Y",IF(G9552&lt;='State Zip Codes'!$P$4,'State Zip Codes'!$P$3,IF(G9552&lt;='State Zip Codes'!$Q$4,'State Zip Codes'!$Q$3,IF(G9552&lt;='State Zip Codes'!$R$4,'State Zip Codes'!$R$3,IF(G9552&lt;='State Zip Codes'!$S$4,'State Zip Codes'!$S$3,IF(G9552&lt;='State Zip Codes'!$T$4,'State Zip Codes'!$T$3,"OUT OF TERRITORY"))))),$U$3)</f>
        <v>Zone 5</v>
      </c>
    </row>
    <row r="9553" spans="1:8" x14ac:dyDescent="0.25">
      <c r="A9553" t="s">
        <v>379</v>
      </c>
      <c r="B9553">
        <v>53083</v>
      </c>
      <c r="C9553" t="str">
        <f t="shared" si="149"/>
        <v>53083</v>
      </c>
      <c r="D9553" t="s">
        <v>365</v>
      </c>
      <c r="E9553" t="s">
        <v>6047</v>
      </c>
      <c r="F9553" t="s">
        <v>6047</v>
      </c>
      <c r="G9553" s="144">
        <v>55.302035909999994</v>
      </c>
      <c r="H9553" t="str">
        <f>IF(VLOOKUP(A9553,$J$4:$K$19,2)="Y",IF(G9553&lt;='State Zip Codes'!$P$4,'State Zip Codes'!$P$3,IF(G9553&lt;='State Zip Codes'!$Q$4,'State Zip Codes'!$Q$3,IF(G9553&lt;='State Zip Codes'!$R$4,'State Zip Codes'!$R$3,IF(G9553&lt;='State Zip Codes'!$S$4,'State Zip Codes'!$S$3,IF(G9553&lt;='State Zip Codes'!$T$4,'State Zip Codes'!$T$3,"OUT OF TERRITORY"))))),$U$3)</f>
        <v>Zone 5</v>
      </c>
    </row>
    <row r="9554" spans="1:8" x14ac:dyDescent="0.25">
      <c r="A9554" t="s">
        <v>379</v>
      </c>
      <c r="B9554">
        <v>53916</v>
      </c>
      <c r="C9554" t="str">
        <f t="shared" si="149"/>
        <v>53916</v>
      </c>
      <c r="D9554" t="s">
        <v>365</v>
      </c>
      <c r="E9554" t="s">
        <v>3633</v>
      </c>
      <c r="F9554" t="s">
        <v>3132</v>
      </c>
      <c r="G9554" s="144">
        <v>55.923407099999999</v>
      </c>
      <c r="H9554" t="str">
        <f>IF(VLOOKUP(A9554,$J$4:$K$19,2)="Y",IF(G9554&lt;='State Zip Codes'!$P$4,'State Zip Codes'!$P$3,IF(G9554&lt;='State Zip Codes'!$Q$4,'State Zip Codes'!$Q$3,IF(G9554&lt;='State Zip Codes'!$R$4,'State Zip Codes'!$R$3,IF(G9554&lt;='State Zip Codes'!$S$4,'State Zip Codes'!$S$3,IF(G9554&lt;='State Zip Codes'!$T$4,'State Zip Codes'!$T$3,"OUT OF TERRITORY"))))),$U$3)</f>
        <v>Zone 5</v>
      </c>
    </row>
    <row r="9555" spans="1:8" x14ac:dyDescent="0.25">
      <c r="A9555" t="s">
        <v>379</v>
      </c>
      <c r="B9555">
        <v>53523</v>
      </c>
      <c r="C9555" t="str">
        <f t="shared" si="149"/>
        <v>53523</v>
      </c>
      <c r="D9555" t="s">
        <v>365</v>
      </c>
      <c r="E9555" t="s">
        <v>6078</v>
      </c>
      <c r="F9555" t="s">
        <v>1347</v>
      </c>
      <c r="G9555" s="144">
        <v>55.923407099999999</v>
      </c>
      <c r="H9555" t="str">
        <f>IF(VLOOKUP(A9555,$J$4:$K$19,2)="Y",IF(G9555&lt;='State Zip Codes'!$P$4,'State Zip Codes'!$P$3,IF(G9555&lt;='State Zip Codes'!$Q$4,'State Zip Codes'!$Q$3,IF(G9555&lt;='State Zip Codes'!$R$4,'State Zip Codes'!$R$3,IF(G9555&lt;='State Zip Codes'!$S$4,'State Zip Codes'!$S$3,IF(G9555&lt;='State Zip Codes'!$T$4,'State Zip Codes'!$T$3,"OUT OF TERRITORY"))))),$U$3)</f>
        <v>Zone 5</v>
      </c>
    </row>
    <row r="9556" spans="1:8" x14ac:dyDescent="0.25">
      <c r="A9556" t="s">
        <v>379</v>
      </c>
      <c r="B9556">
        <v>53020</v>
      </c>
      <c r="C9556" t="str">
        <f t="shared" si="149"/>
        <v>53020</v>
      </c>
      <c r="D9556" t="s">
        <v>365</v>
      </c>
      <c r="E9556" t="s">
        <v>6047</v>
      </c>
      <c r="F9556" t="s">
        <v>6079</v>
      </c>
      <c r="G9556" s="144">
        <v>57.166149479999994</v>
      </c>
      <c r="H9556" t="str">
        <f>IF(VLOOKUP(A9556,$J$4:$K$19,2)="Y",IF(G9556&lt;='State Zip Codes'!$P$4,'State Zip Codes'!$P$3,IF(G9556&lt;='State Zip Codes'!$Q$4,'State Zip Codes'!$Q$3,IF(G9556&lt;='State Zip Codes'!$R$4,'State Zip Codes'!$R$3,IF(G9556&lt;='State Zip Codes'!$S$4,'State Zip Codes'!$S$3,IF(G9556&lt;='State Zip Codes'!$T$4,'State Zip Codes'!$T$3,"OUT OF TERRITORY"))))),$U$3)</f>
        <v>Zone 5</v>
      </c>
    </row>
    <row r="9557" spans="1:8" x14ac:dyDescent="0.25">
      <c r="A9557" t="s">
        <v>379</v>
      </c>
      <c r="B9557">
        <v>53546</v>
      </c>
      <c r="C9557" t="str">
        <f t="shared" si="149"/>
        <v>53546</v>
      </c>
      <c r="D9557" t="s">
        <v>365</v>
      </c>
      <c r="E9557" t="s">
        <v>3943</v>
      </c>
      <c r="F9557" t="s">
        <v>3656</v>
      </c>
      <c r="G9557" s="144">
        <v>57.787520669999999</v>
      </c>
      <c r="H9557" t="str">
        <f>IF(VLOOKUP(A9557,$J$4:$K$19,2)="Y",IF(G9557&lt;='State Zip Codes'!$P$4,'State Zip Codes'!$P$3,IF(G9557&lt;='State Zip Codes'!$Q$4,'State Zip Codes'!$Q$3,IF(G9557&lt;='State Zip Codes'!$R$4,'State Zip Codes'!$R$3,IF(G9557&lt;='State Zip Codes'!$S$4,'State Zip Codes'!$S$3,IF(G9557&lt;='State Zip Codes'!$T$4,'State Zip Codes'!$T$3,"OUT OF TERRITORY"))))),$U$3)</f>
        <v>Zone 5</v>
      </c>
    </row>
    <row r="9558" spans="1:8" x14ac:dyDescent="0.25">
      <c r="A9558" t="s">
        <v>379</v>
      </c>
      <c r="B9558">
        <v>54937</v>
      </c>
      <c r="C9558" t="str">
        <f t="shared" si="149"/>
        <v>54937</v>
      </c>
      <c r="D9558" t="s">
        <v>365</v>
      </c>
      <c r="E9558" t="s">
        <v>6061</v>
      </c>
      <c r="F9558" t="s">
        <v>6061</v>
      </c>
      <c r="G9558" s="144">
        <v>58.408891859999997</v>
      </c>
      <c r="H9558" t="str">
        <f>IF(VLOOKUP(A9558,$J$4:$K$19,2)="Y",IF(G9558&lt;='State Zip Codes'!$P$4,'State Zip Codes'!$P$3,IF(G9558&lt;='State Zip Codes'!$Q$4,'State Zip Codes'!$Q$3,IF(G9558&lt;='State Zip Codes'!$R$4,'State Zip Codes'!$R$3,IF(G9558&lt;='State Zip Codes'!$S$4,'State Zip Codes'!$S$3,IF(G9558&lt;='State Zip Codes'!$T$4,'State Zip Codes'!$T$3,"OUT OF TERRITORY"))))),$U$3)</f>
        <v>Zone 5</v>
      </c>
    </row>
    <row r="9559" spans="1:8" x14ac:dyDescent="0.25">
      <c r="A9559" t="s">
        <v>379</v>
      </c>
      <c r="B9559">
        <v>53525</v>
      </c>
      <c r="C9559" t="str">
        <f t="shared" si="149"/>
        <v>53525</v>
      </c>
      <c r="D9559" t="s">
        <v>365</v>
      </c>
      <c r="E9559" t="s">
        <v>3943</v>
      </c>
      <c r="F9559" t="s">
        <v>1925</v>
      </c>
      <c r="G9559" s="144">
        <v>58.408891859999997</v>
      </c>
      <c r="H9559" t="str">
        <f>IF(VLOOKUP(A9559,$J$4:$K$19,2)="Y",IF(G9559&lt;='State Zip Codes'!$P$4,'State Zip Codes'!$P$3,IF(G9559&lt;='State Zip Codes'!$Q$4,'State Zip Codes'!$Q$3,IF(G9559&lt;='State Zip Codes'!$R$4,'State Zip Codes'!$R$3,IF(G9559&lt;='State Zip Codes'!$S$4,'State Zip Codes'!$S$3,IF(G9559&lt;='State Zip Codes'!$T$4,'State Zip Codes'!$T$3,"OUT OF TERRITORY"))))),$U$3)</f>
        <v>Zone 5</v>
      </c>
    </row>
    <row r="9560" spans="1:8" x14ac:dyDescent="0.25">
      <c r="A9560" t="s">
        <v>379</v>
      </c>
      <c r="B9560">
        <v>53963</v>
      </c>
      <c r="C9560" t="str">
        <f t="shared" si="149"/>
        <v>53963</v>
      </c>
      <c r="D9560" t="s">
        <v>365</v>
      </c>
      <c r="E9560" t="s">
        <v>3633</v>
      </c>
      <c r="F9560" t="s">
        <v>6080</v>
      </c>
      <c r="G9560" s="144">
        <v>59.030263049999995</v>
      </c>
      <c r="H9560" t="str">
        <f>IF(VLOOKUP(A9560,$J$4:$K$19,2)="Y",IF(G9560&lt;='State Zip Codes'!$P$4,'State Zip Codes'!$P$3,IF(G9560&lt;='State Zip Codes'!$Q$4,'State Zip Codes'!$Q$3,IF(G9560&lt;='State Zip Codes'!$R$4,'State Zip Codes'!$R$3,IF(G9560&lt;='State Zip Codes'!$S$4,'State Zip Codes'!$S$3,IF(G9560&lt;='State Zip Codes'!$T$4,'State Zip Codes'!$T$3,"OUT OF TERRITORY"))))),$U$3)</f>
        <v>Zone 5</v>
      </c>
    </row>
    <row r="9561" spans="1:8" x14ac:dyDescent="0.25">
      <c r="A9561" t="s">
        <v>379</v>
      </c>
      <c r="B9561">
        <v>53531</v>
      </c>
      <c r="C9561" t="str">
        <f t="shared" si="149"/>
        <v>53531</v>
      </c>
      <c r="D9561" t="s">
        <v>365</v>
      </c>
      <c r="E9561" t="s">
        <v>6078</v>
      </c>
      <c r="F9561" t="s">
        <v>1520</v>
      </c>
      <c r="G9561" s="144">
        <v>59.030263049999995</v>
      </c>
      <c r="H9561" t="str">
        <f>IF(VLOOKUP(A9561,$J$4:$K$19,2)="Y",IF(G9561&lt;='State Zip Codes'!$P$4,'State Zip Codes'!$P$3,IF(G9561&lt;='State Zip Codes'!$Q$4,'State Zip Codes'!$Q$3,IF(G9561&lt;='State Zip Codes'!$R$4,'State Zip Codes'!$R$3,IF(G9561&lt;='State Zip Codes'!$S$4,'State Zip Codes'!$S$3,IF(G9561&lt;='State Zip Codes'!$T$4,'State Zip Codes'!$T$3,"OUT OF TERRITORY"))))),$U$3)</f>
        <v>Zone 5</v>
      </c>
    </row>
    <row r="9562" spans="1:8" x14ac:dyDescent="0.25">
      <c r="A9562" t="s">
        <v>379</v>
      </c>
      <c r="B9562">
        <v>53559</v>
      </c>
      <c r="C9562" t="str">
        <f t="shared" si="149"/>
        <v>53559</v>
      </c>
      <c r="D9562" t="s">
        <v>365</v>
      </c>
      <c r="E9562" t="s">
        <v>6078</v>
      </c>
      <c r="F9562" t="s">
        <v>1733</v>
      </c>
      <c r="G9562" s="144">
        <v>59.030263049999995</v>
      </c>
      <c r="H9562" t="str">
        <f>IF(VLOOKUP(A9562,$J$4:$K$19,2)="Y",IF(G9562&lt;='State Zip Codes'!$P$4,'State Zip Codes'!$P$3,IF(G9562&lt;='State Zip Codes'!$Q$4,'State Zip Codes'!$Q$3,IF(G9562&lt;='State Zip Codes'!$R$4,'State Zip Codes'!$R$3,IF(G9562&lt;='State Zip Codes'!$S$4,'State Zip Codes'!$S$3,IF(G9562&lt;='State Zip Codes'!$T$4,'State Zip Codes'!$T$3,"OUT OF TERRITORY"))))),$U$3)</f>
        <v>Zone 5</v>
      </c>
    </row>
    <row r="9563" spans="1:8" x14ac:dyDescent="0.25">
      <c r="A9563" t="s">
        <v>379</v>
      </c>
      <c r="B9563">
        <v>53534</v>
      </c>
      <c r="C9563" t="str">
        <f t="shared" si="149"/>
        <v>53534</v>
      </c>
      <c r="D9563" t="s">
        <v>365</v>
      </c>
      <c r="E9563" t="s">
        <v>3943</v>
      </c>
      <c r="F9563" t="s">
        <v>3938</v>
      </c>
      <c r="G9563" s="144">
        <v>60.273005429999998</v>
      </c>
      <c r="H9563" t="str">
        <f>IF(VLOOKUP(A9563,$J$4:$K$19,2)="Y",IF(G9563&lt;='State Zip Codes'!$P$4,'State Zip Codes'!$P$3,IF(G9563&lt;='State Zip Codes'!$Q$4,'State Zip Codes'!$Q$3,IF(G9563&lt;='State Zip Codes'!$R$4,'State Zip Codes'!$R$3,IF(G9563&lt;='State Zip Codes'!$S$4,'State Zip Codes'!$S$3,IF(G9563&lt;='State Zip Codes'!$T$4,'State Zip Codes'!$T$3,"OUT OF TERRITORY"))))),$U$3)</f>
        <v>Zone 5</v>
      </c>
    </row>
    <row r="9564" spans="1:8" x14ac:dyDescent="0.25">
      <c r="A9564" t="s">
        <v>379</v>
      </c>
      <c r="B9564">
        <v>53925</v>
      </c>
      <c r="C9564" t="str">
        <f t="shared" si="149"/>
        <v>53925</v>
      </c>
      <c r="D9564" t="s">
        <v>365</v>
      </c>
      <c r="E9564" t="s">
        <v>1005</v>
      </c>
      <c r="F9564" t="s">
        <v>2569</v>
      </c>
      <c r="G9564" s="144">
        <v>60.894376619999996</v>
      </c>
      <c r="H9564" t="str">
        <f>IF(VLOOKUP(A9564,$J$4:$K$19,2)="Y",IF(G9564&lt;='State Zip Codes'!$P$4,'State Zip Codes'!$P$3,IF(G9564&lt;='State Zip Codes'!$Q$4,'State Zip Codes'!$Q$3,IF(G9564&lt;='State Zip Codes'!$R$4,'State Zip Codes'!$R$3,IF(G9564&lt;='State Zip Codes'!$S$4,'State Zip Codes'!$S$3,IF(G9564&lt;='State Zip Codes'!$T$4,'State Zip Codes'!$T$3,"OUT OF TERRITORY"))))),$U$3)</f>
        <v>Zone 5</v>
      </c>
    </row>
    <row r="9565" spans="1:8" x14ac:dyDescent="0.25">
      <c r="A9565" t="s">
        <v>379</v>
      </c>
      <c r="B9565">
        <v>53545</v>
      </c>
      <c r="C9565" t="str">
        <f t="shared" si="149"/>
        <v>53545</v>
      </c>
      <c r="D9565" t="s">
        <v>365</v>
      </c>
      <c r="E9565" t="s">
        <v>3943</v>
      </c>
      <c r="F9565" t="s">
        <v>3656</v>
      </c>
      <c r="G9565" s="144">
        <v>60.894376619999996</v>
      </c>
      <c r="H9565" t="str">
        <f>IF(VLOOKUP(A9565,$J$4:$K$19,2)="Y",IF(G9565&lt;='State Zip Codes'!$P$4,'State Zip Codes'!$P$3,IF(G9565&lt;='State Zip Codes'!$Q$4,'State Zip Codes'!$Q$3,IF(G9565&lt;='State Zip Codes'!$R$4,'State Zip Codes'!$R$3,IF(G9565&lt;='State Zip Codes'!$S$4,'State Zip Codes'!$S$3,IF(G9565&lt;='State Zip Codes'!$T$4,'State Zip Codes'!$T$3,"OUT OF TERRITORY"))))),$U$3)</f>
        <v>Zone 5</v>
      </c>
    </row>
    <row r="9566" spans="1:8" x14ac:dyDescent="0.25">
      <c r="A9566" t="s">
        <v>379</v>
      </c>
      <c r="B9566">
        <v>53015</v>
      </c>
      <c r="C9566" t="str">
        <f t="shared" si="149"/>
        <v>53015</v>
      </c>
      <c r="D9566" t="s">
        <v>365</v>
      </c>
      <c r="E9566" t="s">
        <v>6081</v>
      </c>
      <c r="F9566" t="s">
        <v>3619</v>
      </c>
      <c r="G9566" s="144">
        <v>60.894376619999996</v>
      </c>
      <c r="H9566" t="str">
        <f>IF(VLOOKUP(A9566,$J$4:$K$19,2)="Y",IF(G9566&lt;='State Zip Codes'!$P$4,'State Zip Codes'!$P$3,IF(G9566&lt;='State Zip Codes'!$Q$4,'State Zip Codes'!$Q$3,IF(G9566&lt;='State Zip Codes'!$R$4,'State Zip Codes'!$R$3,IF(G9566&lt;='State Zip Codes'!$S$4,'State Zip Codes'!$S$3,IF(G9566&lt;='State Zip Codes'!$T$4,'State Zip Codes'!$T$3,"OUT OF TERRITORY"))))),$U$3)</f>
        <v>Zone 5</v>
      </c>
    </row>
    <row r="9567" spans="1:8" x14ac:dyDescent="0.25">
      <c r="A9567" t="s">
        <v>379</v>
      </c>
      <c r="B9567">
        <v>53933</v>
      </c>
      <c r="C9567" t="str">
        <f t="shared" si="149"/>
        <v>53933</v>
      </c>
      <c r="D9567" t="s">
        <v>365</v>
      </c>
      <c r="E9567" t="s">
        <v>3633</v>
      </c>
      <c r="F9567" t="s">
        <v>1608</v>
      </c>
      <c r="G9567" s="144">
        <v>60.894376619999996</v>
      </c>
      <c r="H9567" t="str">
        <f>IF(VLOOKUP(A9567,$J$4:$K$19,2)="Y",IF(G9567&lt;='State Zip Codes'!$P$4,'State Zip Codes'!$P$3,IF(G9567&lt;='State Zip Codes'!$Q$4,'State Zip Codes'!$Q$3,IF(G9567&lt;='State Zip Codes'!$R$4,'State Zip Codes'!$R$3,IF(G9567&lt;='State Zip Codes'!$S$4,'State Zip Codes'!$S$3,IF(G9567&lt;='State Zip Codes'!$T$4,'State Zip Codes'!$T$3,"OUT OF TERRITORY"))))),$U$3)</f>
        <v>Zone 5</v>
      </c>
    </row>
    <row r="9568" spans="1:8" x14ac:dyDescent="0.25">
      <c r="A9568" t="s">
        <v>379</v>
      </c>
      <c r="B9568">
        <v>53049</v>
      </c>
      <c r="C9568" t="str">
        <f t="shared" ref="C9568:C9631" si="150">TRIM(CLEAN(B9568))</f>
        <v>53049</v>
      </c>
      <c r="D9568" t="s">
        <v>365</v>
      </c>
      <c r="E9568" t="s">
        <v>6061</v>
      </c>
      <c r="F9568" t="s">
        <v>1141</v>
      </c>
      <c r="G9568" s="144">
        <v>61.515747809999993</v>
      </c>
      <c r="H9568" t="str">
        <f>IF(VLOOKUP(A9568,$J$4:$K$19,2)="Y",IF(G9568&lt;='State Zip Codes'!$P$4,'State Zip Codes'!$P$3,IF(G9568&lt;='State Zip Codes'!$Q$4,'State Zip Codes'!$Q$3,IF(G9568&lt;='State Zip Codes'!$R$4,'State Zip Codes'!$R$3,IF(G9568&lt;='State Zip Codes'!$S$4,'State Zip Codes'!$S$3,IF(G9568&lt;='State Zip Codes'!$T$4,'State Zip Codes'!$T$3,"OUT OF TERRITORY"))))),$U$3)</f>
        <v>Zone 5</v>
      </c>
    </row>
    <row r="9569" spans="1:8" x14ac:dyDescent="0.25">
      <c r="A9569" t="s">
        <v>379</v>
      </c>
      <c r="B9569">
        <v>53932</v>
      </c>
      <c r="C9569" t="str">
        <f t="shared" si="150"/>
        <v>53932</v>
      </c>
      <c r="D9569" t="s">
        <v>365</v>
      </c>
      <c r="E9569" t="s">
        <v>1005</v>
      </c>
      <c r="F9569" t="s">
        <v>6082</v>
      </c>
      <c r="G9569" s="144">
        <v>62.758490189999996</v>
      </c>
      <c r="H9569" t="str">
        <f>IF(VLOOKUP(A9569,$J$4:$K$19,2)="Y",IF(G9569&lt;='State Zip Codes'!$P$4,'State Zip Codes'!$P$3,IF(G9569&lt;='State Zip Codes'!$Q$4,'State Zip Codes'!$Q$3,IF(G9569&lt;='State Zip Codes'!$R$4,'State Zip Codes'!$R$3,IF(G9569&lt;='State Zip Codes'!$S$4,'State Zip Codes'!$S$3,IF(G9569&lt;='State Zip Codes'!$T$4,'State Zip Codes'!$T$3,"OUT OF TERRITORY"))))),$U$3)</f>
        <v>Zone 5</v>
      </c>
    </row>
    <row r="9570" spans="1:8" x14ac:dyDescent="0.25">
      <c r="A9570" t="s">
        <v>379</v>
      </c>
      <c r="B9570">
        <v>54974</v>
      </c>
      <c r="C9570" t="str">
        <f t="shared" si="150"/>
        <v>54974</v>
      </c>
      <c r="D9570" t="s">
        <v>365</v>
      </c>
      <c r="E9570" t="s">
        <v>6061</v>
      </c>
      <c r="F9570" t="s">
        <v>6083</v>
      </c>
      <c r="G9570" s="144">
        <v>63.379861379999994</v>
      </c>
      <c r="H9570" t="str">
        <f>IF(VLOOKUP(A9570,$J$4:$K$19,2)="Y",IF(G9570&lt;='State Zip Codes'!$P$4,'State Zip Codes'!$P$3,IF(G9570&lt;='State Zip Codes'!$Q$4,'State Zip Codes'!$Q$3,IF(G9570&lt;='State Zip Codes'!$R$4,'State Zip Codes'!$R$3,IF(G9570&lt;='State Zip Codes'!$S$4,'State Zip Codes'!$S$3,IF(G9570&lt;='State Zip Codes'!$T$4,'State Zip Codes'!$T$3,"OUT OF TERRITORY"))))),$U$3)</f>
        <v>Zone 5</v>
      </c>
    </row>
    <row r="9571" spans="1:8" x14ac:dyDescent="0.25">
      <c r="A9571" t="s">
        <v>379</v>
      </c>
      <c r="B9571">
        <v>53062</v>
      </c>
      <c r="C9571" t="str">
        <f t="shared" si="150"/>
        <v>53062</v>
      </c>
      <c r="D9571" t="s">
        <v>365</v>
      </c>
      <c r="E9571" t="s">
        <v>6084</v>
      </c>
      <c r="F9571" t="s">
        <v>6085</v>
      </c>
      <c r="G9571" s="144">
        <v>63.379861379999994</v>
      </c>
      <c r="H9571" t="str">
        <f>IF(VLOOKUP(A9571,$J$4:$K$19,2)="Y",IF(G9571&lt;='State Zip Codes'!$P$4,'State Zip Codes'!$P$3,IF(G9571&lt;='State Zip Codes'!$Q$4,'State Zip Codes'!$Q$3,IF(G9571&lt;='State Zip Codes'!$R$4,'State Zip Codes'!$R$3,IF(G9571&lt;='State Zip Codes'!$S$4,'State Zip Codes'!$S$3,IF(G9571&lt;='State Zip Codes'!$T$4,'State Zip Codes'!$T$3,"OUT OF TERRITORY"))))),$U$3)</f>
        <v>Zone 5</v>
      </c>
    </row>
    <row r="9572" spans="1:8" x14ac:dyDescent="0.25">
      <c r="A9572" t="s">
        <v>379</v>
      </c>
      <c r="B9572">
        <v>53061</v>
      </c>
      <c r="C9572" t="str">
        <f t="shared" si="150"/>
        <v>53061</v>
      </c>
      <c r="D9572" t="s">
        <v>365</v>
      </c>
      <c r="E9572" t="s">
        <v>6084</v>
      </c>
      <c r="F9572" t="s">
        <v>6085</v>
      </c>
      <c r="G9572" s="144">
        <v>64.001232569999999</v>
      </c>
      <c r="H9572" t="str">
        <f>IF(VLOOKUP(A9572,$J$4:$K$19,2)="Y",IF(G9572&lt;='State Zip Codes'!$P$4,'State Zip Codes'!$P$3,IF(G9572&lt;='State Zip Codes'!$Q$4,'State Zip Codes'!$Q$3,IF(G9572&lt;='State Zip Codes'!$R$4,'State Zip Codes'!$R$3,IF(G9572&lt;='State Zip Codes'!$S$4,'State Zip Codes'!$S$3,IF(G9572&lt;='State Zip Codes'!$T$4,'State Zip Codes'!$T$3,"OUT OF TERRITORY"))))),$U$3)</f>
        <v>Zone 5</v>
      </c>
    </row>
    <row r="9573" spans="1:8" x14ac:dyDescent="0.25">
      <c r="A9573" t="s">
        <v>379</v>
      </c>
      <c r="B9573">
        <v>53527</v>
      </c>
      <c r="C9573" t="str">
        <f t="shared" si="150"/>
        <v>53527</v>
      </c>
      <c r="D9573" t="s">
        <v>365</v>
      </c>
      <c r="E9573" t="s">
        <v>6078</v>
      </c>
      <c r="F9573" t="s">
        <v>3545</v>
      </c>
      <c r="G9573" s="144">
        <v>64.001232569999999</v>
      </c>
      <c r="H9573" t="str">
        <f>IF(VLOOKUP(A9573,$J$4:$K$19,2)="Y",IF(G9573&lt;='State Zip Codes'!$P$4,'State Zip Codes'!$P$3,IF(G9573&lt;='State Zip Codes'!$Q$4,'State Zip Codes'!$Q$3,IF(G9573&lt;='State Zip Codes'!$R$4,'State Zip Codes'!$R$3,IF(G9573&lt;='State Zip Codes'!$S$4,'State Zip Codes'!$S$3,IF(G9573&lt;='State Zip Codes'!$T$4,'State Zip Codes'!$T$3,"OUT OF TERRITORY"))))),$U$3)</f>
        <v>Zone 5</v>
      </c>
    </row>
    <row r="9574" spans="1:8" x14ac:dyDescent="0.25">
      <c r="A9574" t="s">
        <v>379</v>
      </c>
      <c r="B9574">
        <v>53919</v>
      </c>
      <c r="C9574" t="str">
        <f t="shared" si="150"/>
        <v>53919</v>
      </c>
      <c r="D9574" t="s">
        <v>365</v>
      </c>
      <c r="E9574" t="s">
        <v>6061</v>
      </c>
      <c r="F9574" t="s">
        <v>879</v>
      </c>
      <c r="G9574" s="144">
        <v>64.62260375999999</v>
      </c>
      <c r="H9574" t="str">
        <f>IF(VLOOKUP(A9574,$J$4:$K$19,2)="Y",IF(G9574&lt;='State Zip Codes'!$P$4,'State Zip Codes'!$P$3,IF(G9574&lt;='State Zip Codes'!$Q$4,'State Zip Codes'!$Q$3,IF(G9574&lt;='State Zip Codes'!$R$4,'State Zip Codes'!$R$3,IF(G9574&lt;='State Zip Codes'!$S$4,'State Zip Codes'!$S$3,IF(G9574&lt;='State Zip Codes'!$T$4,'State Zip Codes'!$T$3,"OUT OF TERRITORY"))))),$U$3)</f>
        <v>Zone 5</v>
      </c>
    </row>
    <row r="9575" spans="1:8" x14ac:dyDescent="0.25">
      <c r="A9575" t="s">
        <v>379</v>
      </c>
      <c r="B9575">
        <v>53042</v>
      </c>
      <c r="C9575" t="str">
        <f t="shared" si="150"/>
        <v>53042</v>
      </c>
      <c r="D9575" t="s">
        <v>365</v>
      </c>
      <c r="E9575" t="s">
        <v>6081</v>
      </c>
      <c r="F9575" t="s">
        <v>6086</v>
      </c>
      <c r="G9575" s="144">
        <v>64.62260375999999</v>
      </c>
      <c r="H9575" t="str">
        <f>IF(VLOOKUP(A9575,$J$4:$K$19,2)="Y",IF(G9575&lt;='State Zip Codes'!$P$4,'State Zip Codes'!$P$3,IF(G9575&lt;='State Zip Codes'!$Q$4,'State Zip Codes'!$Q$3,IF(G9575&lt;='State Zip Codes'!$R$4,'State Zip Codes'!$R$3,IF(G9575&lt;='State Zip Codes'!$S$4,'State Zip Codes'!$S$3,IF(G9575&lt;='State Zip Codes'!$T$4,'State Zip Codes'!$T$3,"OUT OF TERRITORY"))))),$U$3)</f>
        <v>Zone 5</v>
      </c>
    </row>
    <row r="9576" spans="1:8" x14ac:dyDescent="0.25">
      <c r="A9576" t="s">
        <v>379</v>
      </c>
      <c r="B9576">
        <v>54932</v>
      </c>
      <c r="C9576" t="str">
        <f t="shared" si="150"/>
        <v>54932</v>
      </c>
      <c r="D9576" t="s">
        <v>365</v>
      </c>
      <c r="E9576" t="s">
        <v>6061</v>
      </c>
      <c r="F9576" t="s">
        <v>2427</v>
      </c>
      <c r="G9576" s="144">
        <v>64.62260375999999</v>
      </c>
      <c r="H9576" t="str">
        <f>IF(VLOOKUP(A9576,$J$4:$K$19,2)="Y",IF(G9576&lt;='State Zip Codes'!$P$4,'State Zip Codes'!$P$3,IF(G9576&lt;='State Zip Codes'!$Q$4,'State Zip Codes'!$Q$3,IF(G9576&lt;='State Zip Codes'!$R$4,'State Zip Codes'!$R$3,IF(G9576&lt;='State Zip Codes'!$S$4,'State Zip Codes'!$S$3,IF(G9576&lt;='State Zip Codes'!$T$4,'State Zip Codes'!$T$3,"OUT OF TERRITORY"))))),$U$3)</f>
        <v>Zone 5</v>
      </c>
    </row>
    <row r="9577" spans="1:8" x14ac:dyDescent="0.25">
      <c r="A9577" t="s">
        <v>379</v>
      </c>
      <c r="B9577">
        <v>53957</v>
      </c>
      <c r="C9577" t="str">
        <f t="shared" si="150"/>
        <v>53957</v>
      </c>
      <c r="D9577" t="s">
        <v>365</v>
      </c>
      <c r="E9577" t="s">
        <v>1005</v>
      </c>
      <c r="F9577" t="s">
        <v>2407</v>
      </c>
      <c r="G9577" s="144">
        <v>64.62260375999999</v>
      </c>
      <c r="H9577" t="str">
        <f>IF(VLOOKUP(A9577,$J$4:$K$19,2)="Y",IF(G9577&lt;='State Zip Codes'!$P$4,'State Zip Codes'!$P$3,IF(G9577&lt;='State Zip Codes'!$Q$4,'State Zip Codes'!$Q$3,IF(G9577&lt;='State Zip Codes'!$R$4,'State Zip Codes'!$R$3,IF(G9577&lt;='State Zip Codes'!$S$4,'State Zip Codes'!$S$3,IF(G9577&lt;='State Zip Codes'!$T$4,'State Zip Codes'!$T$3,"OUT OF TERRITORY"))))),$U$3)</f>
        <v>Zone 5</v>
      </c>
    </row>
    <row r="9578" spans="1:8" x14ac:dyDescent="0.25">
      <c r="A9578" t="s">
        <v>379</v>
      </c>
      <c r="B9578">
        <v>53063</v>
      </c>
      <c r="C9578" t="str">
        <f t="shared" si="150"/>
        <v>53063</v>
      </c>
      <c r="D9578" t="s">
        <v>365</v>
      </c>
      <c r="E9578" t="s">
        <v>6081</v>
      </c>
      <c r="F9578" t="s">
        <v>2176</v>
      </c>
      <c r="G9578" s="144">
        <v>64.62260375999999</v>
      </c>
      <c r="H9578" t="str">
        <f>IF(VLOOKUP(A9578,$J$4:$K$19,2)="Y",IF(G9578&lt;='State Zip Codes'!$P$4,'State Zip Codes'!$P$3,IF(G9578&lt;='State Zip Codes'!$Q$4,'State Zip Codes'!$Q$3,IF(G9578&lt;='State Zip Codes'!$R$4,'State Zip Codes'!$R$3,IF(G9578&lt;='State Zip Codes'!$S$4,'State Zip Codes'!$S$3,IF(G9578&lt;='State Zip Codes'!$T$4,'State Zip Codes'!$T$3,"OUT OF TERRITORY"))))),$U$3)</f>
        <v>Zone 5</v>
      </c>
    </row>
    <row r="9579" spans="1:8" x14ac:dyDescent="0.25">
      <c r="A9579" t="s">
        <v>379</v>
      </c>
      <c r="B9579">
        <v>53589</v>
      </c>
      <c r="C9579" t="str">
        <f t="shared" si="150"/>
        <v>53589</v>
      </c>
      <c r="D9579" t="s">
        <v>365</v>
      </c>
      <c r="E9579" t="s">
        <v>6078</v>
      </c>
      <c r="F9579" t="s">
        <v>6087</v>
      </c>
      <c r="G9579" s="144">
        <v>65.243974949999995</v>
      </c>
      <c r="H9579" t="str">
        <f>IF(VLOOKUP(A9579,$J$4:$K$19,2)="Y",IF(G9579&lt;='State Zip Codes'!$P$4,'State Zip Codes'!$P$3,IF(G9579&lt;='State Zip Codes'!$Q$4,'State Zip Codes'!$Q$3,IF(G9579&lt;='State Zip Codes'!$R$4,'State Zip Codes'!$R$3,IF(G9579&lt;='State Zip Codes'!$S$4,'State Zip Codes'!$S$3,IF(G9579&lt;='State Zip Codes'!$T$4,'State Zip Codes'!$T$3,"OUT OF TERRITORY"))))),$U$3)</f>
        <v>Zone 5</v>
      </c>
    </row>
    <row r="9580" spans="1:8" x14ac:dyDescent="0.25">
      <c r="A9580" t="s">
        <v>379</v>
      </c>
      <c r="B9580">
        <v>54979</v>
      </c>
      <c r="C9580" t="str">
        <f t="shared" si="150"/>
        <v>54979</v>
      </c>
      <c r="D9580" t="s">
        <v>365</v>
      </c>
      <c r="E9580" t="s">
        <v>6061</v>
      </c>
      <c r="F9580" t="s">
        <v>6088</v>
      </c>
      <c r="G9580" s="144">
        <v>65.243974949999995</v>
      </c>
      <c r="H9580" t="str">
        <f>IF(VLOOKUP(A9580,$J$4:$K$19,2)="Y",IF(G9580&lt;='State Zip Codes'!$P$4,'State Zip Codes'!$P$3,IF(G9580&lt;='State Zip Codes'!$Q$4,'State Zip Codes'!$Q$3,IF(G9580&lt;='State Zip Codes'!$R$4,'State Zip Codes'!$R$3,IF(G9580&lt;='State Zip Codes'!$S$4,'State Zip Codes'!$S$3,IF(G9580&lt;='State Zip Codes'!$T$4,'State Zip Codes'!$T$3,"OUT OF TERRITORY"))))),$U$3)</f>
        <v>Zone 5</v>
      </c>
    </row>
    <row r="9581" spans="1:8" x14ac:dyDescent="0.25">
      <c r="A9581" t="s">
        <v>379</v>
      </c>
      <c r="B9581">
        <v>53956</v>
      </c>
      <c r="C9581" t="str">
        <f t="shared" si="150"/>
        <v>53956</v>
      </c>
      <c r="D9581" t="s">
        <v>365</v>
      </c>
      <c r="E9581" t="s">
        <v>3633</v>
      </c>
      <c r="F9581" t="s">
        <v>2407</v>
      </c>
      <c r="G9581" s="144">
        <v>65.243974949999995</v>
      </c>
      <c r="H9581" t="str">
        <f>IF(VLOOKUP(A9581,$J$4:$K$19,2)="Y",IF(G9581&lt;='State Zip Codes'!$P$4,'State Zip Codes'!$P$3,IF(G9581&lt;='State Zip Codes'!$Q$4,'State Zip Codes'!$Q$3,IF(G9581&lt;='State Zip Codes'!$R$4,'State Zip Codes'!$R$3,IF(G9581&lt;='State Zip Codes'!$S$4,'State Zip Codes'!$S$3,IF(G9581&lt;='State Zip Codes'!$T$4,'State Zip Codes'!$T$3,"OUT OF TERRITORY"))))),$U$3)</f>
        <v>Zone 5</v>
      </c>
    </row>
    <row r="9582" spans="1:8" x14ac:dyDescent="0.25">
      <c r="A9582" t="s">
        <v>379</v>
      </c>
      <c r="B9582">
        <v>53548</v>
      </c>
      <c r="C9582" t="str">
        <f t="shared" si="150"/>
        <v>53548</v>
      </c>
      <c r="D9582" t="s">
        <v>365</v>
      </c>
      <c r="E9582" t="s">
        <v>3943</v>
      </c>
      <c r="F9582" t="s">
        <v>3656</v>
      </c>
      <c r="G9582" s="144">
        <v>65.86534614</v>
      </c>
      <c r="H9582" t="str">
        <f>IF(VLOOKUP(A9582,$J$4:$K$19,2)="Y",IF(G9582&lt;='State Zip Codes'!$P$4,'State Zip Codes'!$P$3,IF(G9582&lt;='State Zip Codes'!$Q$4,'State Zip Codes'!$Q$3,IF(G9582&lt;='State Zip Codes'!$R$4,'State Zip Codes'!$R$3,IF(G9582&lt;='State Zip Codes'!$S$4,'State Zip Codes'!$S$3,IF(G9582&lt;='State Zip Codes'!$T$4,'State Zip Codes'!$T$3,"OUT OF TERRITORY"))))),$U$3)</f>
        <v>Zone 5</v>
      </c>
    </row>
    <row r="9583" spans="1:8" x14ac:dyDescent="0.25">
      <c r="A9583" t="s">
        <v>379</v>
      </c>
      <c r="B9583">
        <v>53590</v>
      </c>
      <c r="C9583" t="str">
        <f t="shared" si="150"/>
        <v>53590</v>
      </c>
      <c r="D9583" t="s">
        <v>365</v>
      </c>
      <c r="E9583" t="s">
        <v>6078</v>
      </c>
      <c r="F9583" t="s">
        <v>6089</v>
      </c>
      <c r="G9583" s="144">
        <v>65.86534614</v>
      </c>
      <c r="H9583" t="str">
        <f>IF(VLOOKUP(A9583,$J$4:$K$19,2)="Y",IF(G9583&lt;='State Zip Codes'!$P$4,'State Zip Codes'!$P$3,IF(G9583&lt;='State Zip Codes'!$Q$4,'State Zip Codes'!$Q$3,IF(G9583&lt;='State Zip Codes'!$R$4,'State Zip Codes'!$R$3,IF(G9583&lt;='State Zip Codes'!$S$4,'State Zip Codes'!$S$3,IF(G9583&lt;='State Zip Codes'!$T$4,'State Zip Codes'!$T$3,"OUT OF TERRITORY"))))),$U$3)</f>
        <v>Zone 5</v>
      </c>
    </row>
    <row r="9584" spans="1:8" x14ac:dyDescent="0.25">
      <c r="A9584" t="s">
        <v>379</v>
      </c>
      <c r="B9584">
        <v>53596</v>
      </c>
      <c r="C9584" t="str">
        <f t="shared" si="150"/>
        <v>53596</v>
      </c>
      <c r="D9584" t="s">
        <v>365</v>
      </c>
      <c r="E9584" t="s">
        <v>6078</v>
      </c>
      <c r="F9584" t="s">
        <v>6089</v>
      </c>
      <c r="G9584" s="144">
        <v>65.86534614</v>
      </c>
      <c r="H9584" t="str">
        <f>IF(VLOOKUP(A9584,$J$4:$K$19,2)="Y",IF(G9584&lt;='State Zip Codes'!$P$4,'State Zip Codes'!$P$3,IF(G9584&lt;='State Zip Codes'!$Q$4,'State Zip Codes'!$Q$3,IF(G9584&lt;='State Zip Codes'!$R$4,'State Zip Codes'!$R$3,IF(G9584&lt;='State Zip Codes'!$S$4,'State Zip Codes'!$S$3,IF(G9584&lt;='State Zip Codes'!$T$4,'State Zip Codes'!$T$3,"OUT OF TERRITORY"))))),$U$3)</f>
        <v>Zone 5</v>
      </c>
    </row>
    <row r="9585" spans="1:8" x14ac:dyDescent="0.25">
      <c r="A9585" t="s">
        <v>379</v>
      </c>
      <c r="B9585">
        <v>53511</v>
      </c>
      <c r="C9585" t="str">
        <f t="shared" si="150"/>
        <v>53511</v>
      </c>
      <c r="D9585" t="s">
        <v>365</v>
      </c>
      <c r="E9585" t="s">
        <v>3943</v>
      </c>
      <c r="F9585" t="s">
        <v>5074</v>
      </c>
      <c r="G9585" s="144">
        <v>68.350830899999991</v>
      </c>
      <c r="H9585" t="str">
        <f>IF(VLOOKUP(A9585,$J$4:$K$19,2)="Y",IF(G9585&lt;='State Zip Codes'!$P$4,'State Zip Codes'!$P$3,IF(G9585&lt;='State Zip Codes'!$Q$4,'State Zip Codes'!$Q$3,IF(G9585&lt;='State Zip Codes'!$R$4,'State Zip Codes'!$R$3,IF(G9585&lt;='State Zip Codes'!$S$4,'State Zip Codes'!$S$3,IF(G9585&lt;='State Zip Codes'!$T$4,'State Zip Codes'!$T$3,"OUT OF TERRITORY"))))),$U$3)</f>
        <v>Zone 5</v>
      </c>
    </row>
    <row r="9586" spans="1:8" x14ac:dyDescent="0.25">
      <c r="A9586" t="s">
        <v>379</v>
      </c>
      <c r="B9586">
        <v>53718</v>
      </c>
      <c r="C9586" t="str">
        <f t="shared" si="150"/>
        <v>53718</v>
      </c>
      <c r="D9586" t="s">
        <v>365</v>
      </c>
      <c r="E9586" t="s">
        <v>6078</v>
      </c>
      <c r="F9586" t="s">
        <v>1071</v>
      </c>
      <c r="G9586" s="144">
        <v>68.350830899999991</v>
      </c>
      <c r="H9586" t="str">
        <f>IF(VLOOKUP(A9586,$J$4:$K$19,2)="Y",IF(G9586&lt;='State Zip Codes'!$P$4,'State Zip Codes'!$P$3,IF(G9586&lt;='State Zip Codes'!$Q$4,'State Zip Codes'!$Q$3,IF(G9586&lt;='State Zip Codes'!$R$4,'State Zip Codes'!$R$3,IF(G9586&lt;='State Zip Codes'!$S$4,'State Zip Codes'!$S$3,IF(G9586&lt;='State Zip Codes'!$T$4,'State Zip Codes'!$T$3,"OUT OF TERRITORY"))))),$U$3)</f>
        <v>Zone 5</v>
      </c>
    </row>
    <row r="9587" spans="1:8" x14ac:dyDescent="0.25">
      <c r="A9587" t="s">
        <v>379</v>
      </c>
      <c r="B9587">
        <v>53014</v>
      </c>
      <c r="C9587" t="str">
        <f t="shared" si="150"/>
        <v>53014</v>
      </c>
      <c r="D9587" t="s">
        <v>365</v>
      </c>
      <c r="E9587" t="s">
        <v>6084</v>
      </c>
      <c r="F9587" t="s">
        <v>6090</v>
      </c>
      <c r="G9587" s="144">
        <v>68.350830899999991</v>
      </c>
      <c r="H9587" t="str">
        <f>IF(VLOOKUP(A9587,$J$4:$K$19,2)="Y",IF(G9587&lt;='State Zip Codes'!$P$4,'State Zip Codes'!$P$3,IF(G9587&lt;='State Zip Codes'!$Q$4,'State Zip Codes'!$Q$3,IF(G9587&lt;='State Zip Codes'!$R$4,'State Zip Codes'!$R$3,IF(G9587&lt;='State Zip Codes'!$S$4,'State Zip Codes'!$S$3,IF(G9587&lt;='State Zip Codes'!$T$4,'State Zip Codes'!$T$3,"OUT OF TERRITORY"))))),$U$3)</f>
        <v>Zone 5</v>
      </c>
    </row>
    <row r="9588" spans="1:8" x14ac:dyDescent="0.25">
      <c r="A9588" t="s">
        <v>379</v>
      </c>
      <c r="B9588">
        <v>54245</v>
      </c>
      <c r="C9588" t="str">
        <f t="shared" si="150"/>
        <v>54245</v>
      </c>
      <c r="D9588" t="s">
        <v>365</v>
      </c>
      <c r="E9588" t="s">
        <v>6081</v>
      </c>
      <c r="F9588" t="s">
        <v>6091</v>
      </c>
      <c r="G9588" s="144">
        <v>68.350830899999991</v>
      </c>
      <c r="H9588" t="str">
        <f>IF(VLOOKUP(A9588,$J$4:$K$19,2)="Y",IF(G9588&lt;='State Zip Codes'!$P$4,'State Zip Codes'!$P$3,IF(G9588&lt;='State Zip Codes'!$Q$4,'State Zip Codes'!$Q$3,IF(G9588&lt;='State Zip Codes'!$R$4,'State Zip Codes'!$R$3,IF(G9588&lt;='State Zip Codes'!$S$4,'State Zip Codes'!$S$3,IF(G9588&lt;='State Zip Codes'!$T$4,'State Zip Codes'!$T$3,"OUT OF TERRITORY"))))),$U$3)</f>
        <v>Zone 5</v>
      </c>
    </row>
    <row r="9589" spans="1:8" x14ac:dyDescent="0.25">
      <c r="A9589" t="s">
        <v>379</v>
      </c>
      <c r="B9589">
        <v>53558</v>
      </c>
      <c r="C9589" t="str">
        <f t="shared" si="150"/>
        <v>53558</v>
      </c>
      <c r="D9589" t="s">
        <v>365</v>
      </c>
      <c r="E9589" t="s">
        <v>6078</v>
      </c>
      <c r="F9589" t="s">
        <v>6092</v>
      </c>
      <c r="G9589" s="144">
        <v>68.972202089999996</v>
      </c>
      <c r="H9589" t="str">
        <f>IF(VLOOKUP(A9589,$J$4:$K$19,2)="Y",IF(G9589&lt;='State Zip Codes'!$P$4,'State Zip Codes'!$P$3,IF(G9589&lt;='State Zip Codes'!$Q$4,'State Zip Codes'!$Q$3,IF(G9589&lt;='State Zip Codes'!$R$4,'State Zip Codes'!$R$3,IF(G9589&lt;='State Zip Codes'!$S$4,'State Zip Codes'!$S$3,IF(G9589&lt;='State Zip Codes'!$T$4,'State Zip Codes'!$T$3,"OUT OF TERRITORY"))))),$U$3)</f>
        <v>Zone 5</v>
      </c>
    </row>
    <row r="9590" spans="1:8" x14ac:dyDescent="0.25">
      <c r="A9590" t="s">
        <v>379</v>
      </c>
      <c r="B9590">
        <v>53536</v>
      </c>
      <c r="C9590" t="str">
        <f t="shared" si="150"/>
        <v>53536</v>
      </c>
      <c r="D9590" t="s">
        <v>365</v>
      </c>
      <c r="E9590" t="s">
        <v>3943</v>
      </c>
      <c r="F9590" t="s">
        <v>2437</v>
      </c>
      <c r="G9590" s="144">
        <v>69.593573280000001</v>
      </c>
      <c r="H9590" t="str">
        <f>IF(VLOOKUP(A9590,$J$4:$K$19,2)="Y",IF(G9590&lt;='State Zip Codes'!$P$4,'State Zip Codes'!$P$3,IF(G9590&lt;='State Zip Codes'!$Q$4,'State Zip Codes'!$Q$3,IF(G9590&lt;='State Zip Codes'!$R$4,'State Zip Codes'!$R$3,IF(G9590&lt;='State Zip Codes'!$S$4,'State Zip Codes'!$S$3,IF(G9590&lt;='State Zip Codes'!$T$4,'State Zip Codes'!$T$3,"OUT OF TERRITORY"))))),$U$3)</f>
        <v>Zone 5</v>
      </c>
    </row>
    <row r="9591" spans="1:8" x14ac:dyDescent="0.25">
      <c r="A9591" t="s">
        <v>379</v>
      </c>
      <c r="B9591">
        <v>53714</v>
      </c>
      <c r="C9591" t="str">
        <f t="shared" si="150"/>
        <v>53714</v>
      </c>
      <c r="D9591" t="s">
        <v>365</v>
      </c>
      <c r="E9591" t="s">
        <v>6078</v>
      </c>
      <c r="F9591" t="s">
        <v>1071</v>
      </c>
      <c r="G9591" s="144">
        <v>70.214944469999992</v>
      </c>
      <c r="H9591" t="str">
        <f>IF(VLOOKUP(A9591,$J$4:$K$19,2)="Y",IF(G9591&lt;='State Zip Codes'!$P$4,'State Zip Codes'!$P$3,IF(G9591&lt;='State Zip Codes'!$Q$4,'State Zip Codes'!$Q$3,IF(G9591&lt;='State Zip Codes'!$R$4,'State Zip Codes'!$R$3,IF(G9591&lt;='State Zip Codes'!$S$4,'State Zip Codes'!$S$3,IF(G9591&lt;='State Zip Codes'!$T$4,'State Zip Codes'!$T$3,"OUT OF TERRITORY"))))),$U$3)</f>
        <v>Zone 5</v>
      </c>
    </row>
    <row r="9592" spans="1:8" x14ac:dyDescent="0.25">
      <c r="A9592" t="s">
        <v>379</v>
      </c>
      <c r="B9592">
        <v>54902</v>
      </c>
      <c r="C9592" t="str">
        <f t="shared" si="150"/>
        <v>54902</v>
      </c>
      <c r="D9592" t="s">
        <v>365</v>
      </c>
      <c r="E9592" t="s">
        <v>1677</v>
      </c>
      <c r="F9592" t="s">
        <v>6093</v>
      </c>
      <c r="G9592" s="144">
        <v>70.214944469999992</v>
      </c>
      <c r="H9592" t="str">
        <f>IF(VLOOKUP(A9592,$J$4:$K$19,2)="Y",IF(G9592&lt;='State Zip Codes'!$P$4,'State Zip Codes'!$P$3,IF(G9592&lt;='State Zip Codes'!$Q$4,'State Zip Codes'!$Q$3,IF(G9592&lt;='State Zip Codes'!$R$4,'State Zip Codes'!$R$3,IF(G9592&lt;='State Zip Codes'!$S$4,'State Zip Codes'!$S$3,IF(G9592&lt;='State Zip Codes'!$T$4,'State Zip Codes'!$T$3,"OUT OF TERRITORY"))))),$U$3)</f>
        <v>Zone 5</v>
      </c>
    </row>
    <row r="9593" spans="1:8" x14ac:dyDescent="0.25">
      <c r="A9593" t="s">
        <v>379</v>
      </c>
      <c r="B9593">
        <v>53716</v>
      </c>
      <c r="C9593" t="str">
        <f t="shared" si="150"/>
        <v>53716</v>
      </c>
      <c r="D9593" t="s">
        <v>365</v>
      </c>
      <c r="E9593" t="s">
        <v>6078</v>
      </c>
      <c r="F9593" t="s">
        <v>1071</v>
      </c>
      <c r="G9593" s="144">
        <v>70.836315659999997</v>
      </c>
      <c r="H9593" t="str">
        <f>IF(VLOOKUP(A9593,$J$4:$K$19,2)="Y",IF(G9593&lt;='State Zip Codes'!$P$4,'State Zip Codes'!$P$3,IF(G9593&lt;='State Zip Codes'!$Q$4,'State Zip Codes'!$Q$3,IF(G9593&lt;='State Zip Codes'!$R$4,'State Zip Codes'!$R$3,IF(G9593&lt;='State Zip Codes'!$S$4,'State Zip Codes'!$S$3,IF(G9593&lt;='State Zip Codes'!$T$4,'State Zip Codes'!$T$3,"OUT OF TERRITORY"))))),$U$3)</f>
        <v>Zone 5</v>
      </c>
    </row>
    <row r="9594" spans="1:8" x14ac:dyDescent="0.25">
      <c r="A9594" t="s">
        <v>379</v>
      </c>
      <c r="B9594">
        <v>53923</v>
      </c>
      <c r="C9594" t="str">
        <f t="shared" si="150"/>
        <v>53923</v>
      </c>
      <c r="D9594" t="s">
        <v>365</v>
      </c>
      <c r="E9594" t="s">
        <v>1005</v>
      </c>
      <c r="F9594" t="s">
        <v>6094</v>
      </c>
      <c r="G9594" s="144">
        <v>71.457686850000002</v>
      </c>
      <c r="H9594" t="str">
        <f>IF(VLOOKUP(A9594,$J$4:$K$19,2)="Y",IF(G9594&lt;='State Zip Codes'!$P$4,'State Zip Codes'!$P$3,IF(G9594&lt;='State Zip Codes'!$Q$4,'State Zip Codes'!$Q$3,IF(G9594&lt;='State Zip Codes'!$R$4,'State Zip Codes'!$R$3,IF(G9594&lt;='State Zip Codes'!$S$4,'State Zip Codes'!$S$3,IF(G9594&lt;='State Zip Codes'!$T$4,'State Zip Codes'!$T$3,"OUT OF TERRITORY"))))),$U$3)</f>
        <v>Zone 5</v>
      </c>
    </row>
    <row r="9595" spans="1:8" x14ac:dyDescent="0.25">
      <c r="A9595" t="s">
        <v>379</v>
      </c>
      <c r="B9595">
        <v>53960</v>
      </c>
      <c r="C9595" t="str">
        <f t="shared" si="150"/>
        <v>53960</v>
      </c>
      <c r="D9595" t="s">
        <v>365</v>
      </c>
      <c r="E9595" t="s">
        <v>1005</v>
      </c>
      <c r="F9595" t="s">
        <v>1985</v>
      </c>
      <c r="G9595" s="144">
        <v>71.457686850000002</v>
      </c>
      <c r="H9595" t="str">
        <f>IF(VLOOKUP(A9595,$J$4:$K$19,2)="Y",IF(G9595&lt;='State Zip Codes'!$P$4,'State Zip Codes'!$P$3,IF(G9595&lt;='State Zip Codes'!$Q$4,'State Zip Codes'!$Q$3,IF(G9595&lt;='State Zip Codes'!$R$4,'State Zip Codes'!$R$3,IF(G9595&lt;='State Zip Codes'!$S$4,'State Zip Codes'!$S$3,IF(G9595&lt;='State Zip Codes'!$T$4,'State Zip Codes'!$T$3,"OUT OF TERRITORY"))))),$U$3)</f>
        <v>Zone 5</v>
      </c>
    </row>
    <row r="9596" spans="1:8" x14ac:dyDescent="0.25">
      <c r="A9596" t="s">
        <v>379</v>
      </c>
      <c r="B9596">
        <v>53576</v>
      </c>
      <c r="C9596" t="str">
        <f t="shared" si="150"/>
        <v>53576</v>
      </c>
      <c r="D9596" t="s">
        <v>365</v>
      </c>
      <c r="E9596" t="s">
        <v>3943</v>
      </c>
      <c r="F9596" t="s">
        <v>6095</v>
      </c>
      <c r="G9596" s="144">
        <v>72.079058039999993</v>
      </c>
      <c r="H9596" t="str">
        <f>IF(VLOOKUP(A9596,$J$4:$K$19,2)="Y",IF(G9596&lt;='State Zip Codes'!$P$4,'State Zip Codes'!$P$3,IF(G9596&lt;='State Zip Codes'!$Q$4,'State Zip Codes'!$Q$3,IF(G9596&lt;='State Zip Codes'!$R$4,'State Zip Codes'!$R$3,IF(G9596&lt;='State Zip Codes'!$S$4,'State Zip Codes'!$S$3,IF(G9596&lt;='State Zip Codes'!$T$4,'State Zip Codes'!$T$3,"OUT OF TERRITORY"))))),$U$3)</f>
        <v>Zone 5</v>
      </c>
    </row>
    <row r="9597" spans="1:8" x14ac:dyDescent="0.25">
      <c r="A9597" t="s">
        <v>379</v>
      </c>
      <c r="B9597">
        <v>53598</v>
      </c>
      <c r="C9597" t="str">
        <f t="shared" si="150"/>
        <v>53598</v>
      </c>
      <c r="D9597" t="s">
        <v>365</v>
      </c>
      <c r="E9597" t="s">
        <v>6078</v>
      </c>
      <c r="F9597" t="s">
        <v>463</v>
      </c>
      <c r="G9597" s="144">
        <v>72.700429229999997</v>
      </c>
      <c r="H9597" t="str">
        <f>IF(VLOOKUP(A9597,$J$4:$K$19,2)="Y",IF(G9597&lt;='State Zip Codes'!$P$4,'State Zip Codes'!$P$3,IF(G9597&lt;='State Zip Codes'!$Q$4,'State Zip Codes'!$Q$3,IF(G9597&lt;='State Zip Codes'!$R$4,'State Zip Codes'!$R$3,IF(G9597&lt;='State Zip Codes'!$S$4,'State Zip Codes'!$S$3,IF(G9597&lt;='State Zip Codes'!$T$4,'State Zip Codes'!$T$3,"OUT OF TERRITORY"))))),$U$3)</f>
        <v>Zone 5</v>
      </c>
    </row>
    <row r="9598" spans="1:8" x14ac:dyDescent="0.25">
      <c r="A9598" t="s">
        <v>379</v>
      </c>
      <c r="B9598">
        <v>54964</v>
      </c>
      <c r="C9598" t="str">
        <f t="shared" si="150"/>
        <v>54964</v>
      </c>
      <c r="D9598" t="s">
        <v>365</v>
      </c>
      <c r="E9598" t="s">
        <v>1677</v>
      </c>
      <c r="F9598" t="s">
        <v>6096</v>
      </c>
      <c r="G9598" s="144">
        <v>72.700429229999997</v>
      </c>
      <c r="H9598" t="str">
        <f>IF(VLOOKUP(A9598,$J$4:$K$19,2)="Y",IF(G9598&lt;='State Zip Codes'!$P$4,'State Zip Codes'!$P$3,IF(G9598&lt;='State Zip Codes'!$Q$4,'State Zip Codes'!$Q$3,IF(G9598&lt;='State Zip Codes'!$R$4,'State Zip Codes'!$R$3,IF(G9598&lt;='State Zip Codes'!$S$4,'State Zip Codes'!$S$3,IF(G9598&lt;='State Zip Codes'!$T$4,'State Zip Codes'!$T$3,"OUT OF TERRITORY"))))),$U$3)</f>
        <v>Zone 5</v>
      </c>
    </row>
    <row r="9599" spans="1:8" x14ac:dyDescent="0.25">
      <c r="A9599" t="s">
        <v>379</v>
      </c>
      <c r="B9599">
        <v>53532</v>
      </c>
      <c r="C9599" t="str">
        <f t="shared" si="150"/>
        <v>53532</v>
      </c>
      <c r="D9599" t="s">
        <v>365</v>
      </c>
      <c r="E9599" t="s">
        <v>6078</v>
      </c>
      <c r="F9599" t="s">
        <v>6097</v>
      </c>
      <c r="G9599" s="144">
        <v>73.321800420000002</v>
      </c>
      <c r="H9599" t="str">
        <f>IF(VLOOKUP(A9599,$J$4:$K$19,2)="Y",IF(G9599&lt;='State Zip Codes'!$P$4,'State Zip Codes'!$P$3,IF(G9599&lt;='State Zip Codes'!$Q$4,'State Zip Codes'!$Q$3,IF(G9599&lt;='State Zip Codes'!$R$4,'State Zip Codes'!$R$3,IF(G9599&lt;='State Zip Codes'!$S$4,'State Zip Codes'!$S$3,IF(G9599&lt;='State Zip Codes'!$T$4,'State Zip Codes'!$T$3,"OUT OF TERRITORY"))))),$U$3)</f>
        <v>Zone 5</v>
      </c>
    </row>
    <row r="9600" spans="1:8" x14ac:dyDescent="0.25">
      <c r="A9600" t="s">
        <v>379</v>
      </c>
      <c r="B9600">
        <v>54971</v>
      </c>
      <c r="C9600" t="str">
        <f t="shared" si="150"/>
        <v>54971</v>
      </c>
      <c r="D9600" t="s">
        <v>365</v>
      </c>
      <c r="E9600" t="s">
        <v>6061</v>
      </c>
      <c r="F9600" t="s">
        <v>6098</v>
      </c>
      <c r="G9600" s="144">
        <v>73.321800420000002</v>
      </c>
      <c r="H9600" t="str">
        <f>IF(VLOOKUP(A9600,$J$4:$K$19,2)="Y",IF(G9600&lt;='State Zip Codes'!$P$4,'State Zip Codes'!$P$3,IF(G9600&lt;='State Zip Codes'!$Q$4,'State Zip Codes'!$Q$3,IF(G9600&lt;='State Zip Codes'!$R$4,'State Zip Codes'!$R$3,IF(G9600&lt;='State Zip Codes'!$S$4,'State Zip Codes'!$S$3,IF(G9600&lt;='State Zip Codes'!$T$4,'State Zip Codes'!$T$3,"OUT OF TERRITORY"))))),$U$3)</f>
        <v>Zone 5</v>
      </c>
    </row>
    <row r="9601" spans="1:8" x14ac:dyDescent="0.25">
      <c r="A9601" t="s">
        <v>379</v>
      </c>
      <c r="B9601">
        <v>53703</v>
      </c>
      <c r="C9601" t="str">
        <f t="shared" si="150"/>
        <v>53703</v>
      </c>
      <c r="D9601" t="s">
        <v>365</v>
      </c>
      <c r="E9601" t="s">
        <v>6078</v>
      </c>
      <c r="F9601" t="s">
        <v>1071</v>
      </c>
      <c r="G9601" s="144">
        <v>73.321800420000002</v>
      </c>
      <c r="H9601" t="str">
        <f>IF(VLOOKUP(A9601,$J$4:$K$19,2)="Y",IF(G9601&lt;='State Zip Codes'!$P$4,'State Zip Codes'!$P$3,IF(G9601&lt;='State Zip Codes'!$Q$4,'State Zip Codes'!$Q$3,IF(G9601&lt;='State Zip Codes'!$R$4,'State Zip Codes'!$R$3,IF(G9601&lt;='State Zip Codes'!$S$4,'State Zip Codes'!$S$3,IF(G9601&lt;='State Zip Codes'!$T$4,'State Zip Codes'!$T$3,"OUT OF TERRITORY"))))),$U$3)</f>
        <v>Zone 5</v>
      </c>
    </row>
    <row r="9602" spans="1:8" x14ac:dyDescent="0.25">
      <c r="A9602" t="s">
        <v>379</v>
      </c>
      <c r="B9602">
        <v>53713</v>
      </c>
      <c r="C9602" t="str">
        <f t="shared" si="150"/>
        <v>53713</v>
      </c>
      <c r="D9602" t="s">
        <v>365</v>
      </c>
      <c r="E9602" t="s">
        <v>6078</v>
      </c>
      <c r="F9602" t="s">
        <v>1071</v>
      </c>
      <c r="G9602" s="144">
        <v>73.943171609999993</v>
      </c>
      <c r="H9602" t="str">
        <f>IF(VLOOKUP(A9602,$J$4:$K$19,2)="Y",IF(G9602&lt;='State Zip Codes'!$P$4,'State Zip Codes'!$P$3,IF(G9602&lt;='State Zip Codes'!$Q$4,'State Zip Codes'!$Q$3,IF(G9602&lt;='State Zip Codes'!$R$4,'State Zip Codes'!$R$3,IF(G9602&lt;='State Zip Codes'!$S$4,'State Zip Codes'!$S$3,IF(G9602&lt;='State Zip Codes'!$T$4,'State Zip Codes'!$T$3,"OUT OF TERRITORY"))))),$U$3)</f>
        <v>Zone 5</v>
      </c>
    </row>
    <row r="9603" spans="1:8" x14ac:dyDescent="0.25">
      <c r="A9603" t="s">
        <v>379</v>
      </c>
      <c r="B9603">
        <v>53704</v>
      </c>
      <c r="C9603" t="str">
        <f t="shared" si="150"/>
        <v>53704</v>
      </c>
      <c r="D9603" t="s">
        <v>365</v>
      </c>
      <c r="E9603" t="s">
        <v>6078</v>
      </c>
      <c r="F9603" t="s">
        <v>1071</v>
      </c>
      <c r="G9603" s="144">
        <v>73.943171609999993</v>
      </c>
      <c r="H9603" t="str">
        <f>IF(VLOOKUP(A9603,$J$4:$K$19,2)="Y",IF(G9603&lt;='State Zip Codes'!$P$4,'State Zip Codes'!$P$3,IF(G9603&lt;='State Zip Codes'!$Q$4,'State Zip Codes'!$Q$3,IF(G9603&lt;='State Zip Codes'!$R$4,'State Zip Codes'!$R$3,IF(G9603&lt;='State Zip Codes'!$S$4,'State Zip Codes'!$S$3,IF(G9603&lt;='State Zip Codes'!$T$4,'State Zip Codes'!$T$3,"OUT OF TERRITORY"))))),$U$3)</f>
        <v>Zone 5</v>
      </c>
    </row>
    <row r="9604" spans="1:8" x14ac:dyDescent="0.25">
      <c r="A9604" t="s">
        <v>379</v>
      </c>
      <c r="B9604">
        <v>53715</v>
      </c>
      <c r="C9604" t="str">
        <f t="shared" si="150"/>
        <v>53715</v>
      </c>
      <c r="D9604" t="s">
        <v>365</v>
      </c>
      <c r="E9604" t="s">
        <v>6078</v>
      </c>
      <c r="F9604" t="s">
        <v>1071</v>
      </c>
      <c r="G9604" s="144">
        <v>74.564542799999998</v>
      </c>
      <c r="H9604" t="str">
        <f>IF(VLOOKUP(A9604,$J$4:$K$19,2)="Y",IF(G9604&lt;='State Zip Codes'!$P$4,'State Zip Codes'!$P$3,IF(G9604&lt;='State Zip Codes'!$Q$4,'State Zip Codes'!$Q$3,IF(G9604&lt;='State Zip Codes'!$R$4,'State Zip Codes'!$R$3,IF(G9604&lt;='State Zip Codes'!$S$4,'State Zip Codes'!$S$3,IF(G9604&lt;='State Zip Codes'!$T$4,'State Zip Codes'!$T$3,"OUT OF TERRITORY"))))),$U$3)</f>
        <v>Zone 5</v>
      </c>
    </row>
    <row r="9605" spans="1:8" x14ac:dyDescent="0.25">
      <c r="A9605" t="s">
        <v>379</v>
      </c>
      <c r="B9605">
        <v>53946</v>
      </c>
      <c r="C9605" t="str">
        <f t="shared" si="150"/>
        <v>53946</v>
      </c>
      <c r="D9605" t="s">
        <v>365</v>
      </c>
      <c r="E9605" t="s">
        <v>6099</v>
      </c>
      <c r="F9605" t="s">
        <v>6100</v>
      </c>
      <c r="G9605" s="144">
        <v>74.564542799999998</v>
      </c>
      <c r="H9605" t="str">
        <f>IF(VLOOKUP(A9605,$J$4:$K$19,2)="Y",IF(G9605&lt;='State Zip Codes'!$P$4,'State Zip Codes'!$P$3,IF(G9605&lt;='State Zip Codes'!$Q$4,'State Zip Codes'!$Q$3,IF(G9605&lt;='State Zip Codes'!$R$4,'State Zip Codes'!$R$3,IF(G9605&lt;='State Zip Codes'!$S$4,'State Zip Codes'!$S$3,IF(G9605&lt;='State Zip Codes'!$T$4,'State Zip Codes'!$T$3,"OUT OF TERRITORY"))))),$U$3)</f>
        <v>Zone 5</v>
      </c>
    </row>
    <row r="9606" spans="1:8" x14ac:dyDescent="0.25">
      <c r="A9606" t="s">
        <v>379</v>
      </c>
      <c r="B9606">
        <v>53575</v>
      </c>
      <c r="C9606" t="str">
        <f t="shared" si="150"/>
        <v>53575</v>
      </c>
      <c r="D9606" t="s">
        <v>365</v>
      </c>
      <c r="E9606" t="s">
        <v>6078</v>
      </c>
      <c r="F9606" t="s">
        <v>1728</v>
      </c>
      <c r="G9606" s="144">
        <v>74.564542799999998</v>
      </c>
      <c r="H9606" t="str">
        <f>IF(VLOOKUP(A9606,$J$4:$K$19,2)="Y",IF(G9606&lt;='State Zip Codes'!$P$4,'State Zip Codes'!$P$3,IF(G9606&lt;='State Zip Codes'!$Q$4,'State Zip Codes'!$Q$3,IF(G9606&lt;='State Zip Codes'!$R$4,'State Zip Codes'!$R$3,IF(G9606&lt;='State Zip Codes'!$S$4,'State Zip Codes'!$S$3,IF(G9606&lt;='State Zip Codes'!$T$4,'State Zip Codes'!$T$3,"OUT OF TERRITORY"))))),$U$3)</f>
        <v>Zone 5</v>
      </c>
    </row>
    <row r="9607" spans="1:8" x14ac:dyDescent="0.25">
      <c r="A9607" t="s">
        <v>379</v>
      </c>
      <c r="B9607">
        <v>53702</v>
      </c>
      <c r="C9607" t="str">
        <f t="shared" si="150"/>
        <v>53702</v>
      </c>
      <c r="D9607" t="s">
        <v>365</v>
      </c>
      <c r="E9607" t="s">
        <v>6078</v>
      </c>
      <c r="F9607" t="s">
        <v>1071</v>
      </c>
      <c r="G9607" s="144">
        <v>74.564542799999998</v>
      </c>
      <c r="H9607" t="str">
        <f>IF(VLOOKUP(A9607,$J$4:$K$19,2)="Y",IF(G9607&lt;='State Zip Codes'!$P$4,'State Zip Codes'!$P$3,IF(G9607&lt;='State Zip Codes'!$Q$4,'State Zip Codes'!$Q$3,IF(G9607&lt;='State Zip Codes'!$R$4,'State Zip Codes'!$R$3,IF(G9607&lt;='State Zip Codes'!$S$4,'State Zip Codes'!$S$3,IF(G9607&lt;='State Zip Codes'!$T$4,'State Zip Codes'!$T$3,"OUT OF TERRITORY"))))),$U$3)</f>
        <v>Zone 5</v>
      </c>
    </row>
    <row r="9608" spans="1:8" x14ac:dyDescent="0.25">
      <c r="A9608" t="s">
        <v>379</v>
      </c>
      <c r="B9608">
        <v>53774</v>
      </c>
      <c r="C9608" t="str">
        <f t="shared" si="150"/>
        <v>53774</v>
      </c>
      <c r="D9608" t="s">
        <v>365</v>
      </c>
      <c r="E9608" t="s">
        <v>6078</v>
      </c>
      <c r="F9608" t="s">
        <v>1071</v>
      </c>
      <c r="G9608" s="144">
        <v>74.564542799999998</v>
      </c>
      <c r="H9608" t="str">
        <f>IF(VLOOKUP(A9608,$J$4:$K$19,2)="Y",IF(G9608&lt;='State Zip Codes'!$P$4,'State Zip Codes'!$P$3,IF(G9608&lt;='State Zip Codes'!$Q$4,'State Zip Codes'!$Q$3,IF(G9608&lt;='State Zip Codes'!$R$4,'State Zip Codes'!$R$3,IF(G9608&lt;='State Zip Codes'!$S$4,'State Zip Codes'!$S$3,IF(G9608&lt;='State Zip Codes'!$T$4,'State Zip Codes'!$T$3,"OUT OF TERRITORY"))))),$U$3)</f>
        <v>Zone 5</v>
      </c>
    </row>
    <row r="9609" spans="1:8" x14ac:dyDescent="0.25">
      <c r="A9609" t="s">
        <v>379</v>
      </c>
      <c r="B9609">
        <v>53777</v>
      </c>
      <c r="C9609" t="str">
        <f t="shared" si="150"/>
        <v>53777</v>
      </c>
      <c r="D9609" t="s">
        <v>365</v>
      </c>
      <c r="E9609" t="s">
        <v>6078</v>
      </c>
      <c r="F9609" t="s">
        <v>1071</v>
      </c>
      <c r="G9609" s="144">
        <v>74.564542799999998</v>
      </c>
      <c r="H9609" t="str">
        <f>IF(VLOOKUP(A9609,$J$4:$K$19,2)="Y",IF(G9609&lt;='State Zip Codes'!$P$4,'State Zip Codes'!$P$3,IF(G9609&lt;='State Zip Codes'!$Q$4,'State Zip Codes'!$Q$3,IF(G9609&lt;='State Zip Codes'!$R$4,'State Zip Codes'!$R$3,IF(G9609&lt;='State Zip Codes'!$S$4,'State Zip Codes'!$S$3,IF(G9609&lt;='State Zip Codes'!$T$4,'State Zip Codes'!$T$3,"OUT OF TERRITORY"))))),$U$3)</f>
        <v>Zone 5</v>
      </c>
    </row>
    <row r="9610" spans="1:8" x14ac:dyDescent="0.25">
      <c r="A9610" t="s">
        <v>379</v>
      </c>
      <c r="B9610">
        <v>53782</v>
      </c>
      <c r="C9610" t="str">
        <f t="shared" si="150"/>
        <v>53782</v>
      </c>
      <c r="D9610" t="s">
        <v>365</v>
      </c>
      <c r="E9610" t="s">
        <v>6078</v>
      </c>
      <c r="F9610" t="s">
        <v>1071</v>
      </c>
      <c r="G9610" s="144">
        <v>74.564542799999998</v>
      </c>
      <c r="H9610" t="str">
        <f>IF(VLOOKUP(A9610,$J$4:$K$19,2)="Y",IF(G9610&lt;='State Zip Codes'!$P$4,'State Zip Codes'!$P$3,IF(G9610&lt;='State Zip Codes'!$Q$4,'State Zip Codes'!$Q$3,IF(G9610&lt;='State Zip Codes'!$R$4,'State Zip Codes'!$R$3,IF(G9610&lt;='State Zip Codes'!$S$4,'State Zip Codes'!$S$3,IF(G9610&lt;='State Zip Codes'!$T$4,'State Zip Codes'!$T$3,"OUT OF TERRITORY"))))),$U$3)</f>
        <v>Zone 5</v>
      </c>
    </row>
    <row r="9611" spans="1:8" x14ac:dyDescent="0.25">
      <c r="A9611" t="s">
        <v>379</v>
      </c>
      <c r="B9611">
        <v>53783</v>
      </c>
      <c r="C9611" t="str">
        <f t="shared" si="150"/>
        <v>53783</v>
      </c>
      <c r="D9611" t="s">
        <v>365</v>
      </c>
      <c r="E9611" t="s">
        <v>6078</v>
      </c>
      <c r="F9611" t="s">
        <v>1071</v>
      </c>
      <c r="G9611" s="144">
        <v>74.564542799999998</v>
      </c>
      <c r="H9611" t="str">
        <f>IF(VLOOKUP(A9611,$J$4:$K$19,2)="Y",IF(G9611&lt;='State Zip Codes'!$P$4,'State Zip Codes'!$P$3,IF(G9611&lt;='State Zip Codes'!$Q$4,'State Zip Codes'!$Q$3,IF(G9611&lt;='State Zip Codes'!$R$4,'State Zip Codes'!$R$3,IF(G9611&lt;='State Zip Codes'!$S$4,'State Zip Codes'!$S$3,IF(G9611&lt;='State Zip Codes'!$T$4,'State Zip Codes'!$T$3,"OUT OF TERRITORY"))))),$U$3)</f>
        <v>Zone 5</v>
      </c>
    </row>
    <row r="9612" spans="1:8" x14ac:dyDescent="0.25">
      <c r="A9612" t="s">
        <v>379</v>
      </c>
      <c r="B9612">
        <v>53784</v>
      </c>
      <c r="C9612" t="str">
        <f t="shared" si="150"/>
        <v>53784</v>
      </c>
      <c r="D9612" t="s">
        <v>365</v>
      </c>
      <c r="E9612" t="s">
        <v>6078</v>
      </c>
      <c r="F9612" t="s">
        <v>1071</v>
      </c>
      <c r="G9612" s="144">
        <v>74.564542799999998</v>
      </c>
      <c r="H9612" t="str">
        <f>IF(VLOOKUP(A9612,$J$4:$K$19,2)="Y",IF(G9612&lt;='State Zip Codes'!$P$4,'State Zip Codes'!$P$3,IF(G9612&lt;='State Zip Codes'!$Q$4,'State Zip Codes'!$Q$3,IF(G9612&lt;='State Zip Codes'!$R$4,'State Zip Codes'!$R$3,IF(G9612&lt;='State Zip Codes'!$S$4,'State Zip Codes'!$S$3,IF(G9612&lt;='State Zip Codes'!$T$4,'State Zip Codes'!$T$3,"OUT OF TERRITORY"))))),$U$3)</f>
        <v>Zone 5</v>
      </c>
    </row>
    <row r="9613" spans="1:8" x14ac:dyDescent="0.25">
      <c r="A9613" t="s">
        <v>379</v>
      </c>
      <c r="B9613">
        <v>53785</v>
      </c>
      <c r="C9613" t="str">
        <f t="shared" si="150"/>
        <v>53785</v>
      </c>
      <c r="D9613" t="s">
        <v>365</v>
      </c>
      <c r="E9613" t="s">
        <v>6078</v>
      </c>
      <c r="F9613" t="s">
        <v>1071</v>
      </c>
      <c r="G9613" s="144">
        <v>74.564542799999998</v>
      </c>
      <c r="H9613" t="str">
        <f>IF(VLOOKUP(A9613,$J$4:$K$19,2)="Y",IF(G9613&lt;='State Zip Codes'!$P$4,'State Zip Codes'!$P$3,IF(G9613&lt;='State Zip Codes'!$Q$4,'State Zip Codes'!$Q$3,IF(G9613&lt;='State Zip Codes'!$R$4,'State Zip Codes'!$R$3,IF(G9613&lt;='State Zip Codes'!$S$4,'State Zip Codes'!$S$3,IF(G9613&lt;='State Zip Codes'!$T$4,'State Zip Codes'!$T$3,"OUT OF TERRITORY"))))),$U$3)</f>
        <v>Zone 5</v>
      </c>
    </row>
    <row r="9614" spans="1:8" x14ac:dyDescent="0.25">
      <c r="A9614" t="s">
        <v>379</v>
      </c>
      <c r="B9614">
        <v>53786</v>
      </c>
      <c r="C9614" t="str">
        <f t="shared" si="150"/>
        <v>53786</v>
      </c>
      <c r="D9614" t="s">
        <v>365</v>
      </c>
      <c r="E9614" t="s">
        <v>6078</v>
      </c>
      <c r="F9614" t="s">
        <v>1071</v>
      </c>
      <c r="G9614" s="144">
        <v>74.564542799999998</v>
      </c>
      <c r="H9614" t="str">
        <f>IF(VLOOKUP(A9614,$J$4:$K$19,2)="Y",IF(G9614&lt;='State Zip Codes'!$P$4,'State Zip Codes'!$P$3,IF(G9614&lt;='State Zip Codes'!$Q$4,'State Zip Codes'!$Q$3,IF(G9614&lt;='State Zip Codes'!$R$4,'State Zip Codes'!$R$3,IF(G9614&lt;='State Zip Codes'!$S$4,'State Zip Codes'!$S$3,IF(G9614&lt;='State Zip Codes'!$T$4,'State Zip Codes'!$T$3,"OUT OF TERRITORY"))))),$U$3)</f>
        <v>Zone 5</v>
      </c>
    </row>
    <row r="9615" spans="1:8" x14ac:dyDescent="0.25">
      <c r="A9615" t="s">
        <v>379</v>
      </c>
      <c r="B9615">
        <v>53788</v>
      </c>
      <c r="C9615" t="str">
        <f t="shared" si="150"/>
        <v>53788</v>
      </c>
      <c r="D9615" t="s">
        <v>365</v>
      </c>
      <c r="E9615" t="s">
        <v>6078</v>
      </c>
      <c r="F9615" t="s">
        <v>1071</v>
      </c>
      <c r="G9615" s="144">
        <v>74.564542799999998</v>
      </c>
      <c r="H9615" t="str">
        <f>IF(VLOOKUP(A9615,$J$4:$K$19,2)="Y",IF(G9615&lt;='State Zip Codes'!$P$4,'State Zip Codes'!$P$3,IF(G9615&lt;='State Zip Codes'!$Q$4,'State Zip Codes'!$Q$3,IF(G9615&lt;='State Zip Codes'!$R$4,'State Zip Codes'!$R$3,IF(G9615&lt;='State Zip Codes'!$S$4,'State Zip Codes'!$S$3,IF(G9615&lt;='State Zip Codes'!$T$4,'State Zip Codes'!$T$3,"OUT OF TERRITORY"))))),$U$3)</f>
        <v>Zone 5</v>
      </c>
    </row>
    <row r="9616" spans="1:8" x14ac:dyDescent="0.25">
      <c r="A9616" t="s">
        <v>379</v>
      </c>
      <c r="B9616">
        <v>53790</v>
      </c>
      <c r="C9616" t="str">
        <f t="shared" si="150"/>
        <v>53790</v>
      </c>
      <c r="D9616" t="s">
        <v>365</v>
      </c>
      <c r="E9616" t="s">
        <v>6078</v>
      </c>
      <c r="F9616" t="s">
        <v>1071</v>
      </c>
      <c r="G9616" s="144">
        <v>74.564542799999998</v>
      </c>
      <c r="H9616" t="str">
        <f>IF(VLOOKUP(A9616,$J$4:$K$19,2)="Y",IF(G9616&lt;='State Zip Codes'!$P$4,'State Zip Codes'!$P$3,IF(G9616&lt;='State Zip Codes'!$Q$4,'State Zip Codes'!$Q$3,IF(G9616&lt;='State Zip Codes'!$R$4,'State Zip Codes'!$R$3,IF(G9616&lt;='State Zip Codes'!$S$4,'State Zip Codes'!$S$3,IF(G9616&lt;='State Zip Codes'!$T$4,'State Zip Codes'!$T$3,"OUT OF TERRITORY"))))),$U$3)</f>
        <v>Zone 5</v>
      </c>
    </row>
    <row r="9617" spans="1:8" x14ac:dyDescent="0.25">
      <c r="A9617" t="s">
        <v>379</v>
      </c>
      <c r="B9617">
        <v>53791</v>
      </c>
      <c r="C9617" t="str">
        <f t="shared" si="150"/>
        <v>53791</v>
      </c>
      <c r="D9617" t="s">
        <v>365</v>
      </c>
      <c r="E9617" t="s">
        <v>6078</v>
      </c>
      <c r="F9617" t="s">
        <v>1071</v>
      </c>
      <c r="G9617" s="144">
        <v>74.564542799999998</v>
      </c>
      <c r="H9617" t="str">
        <f>IF(VLOOKUP(A9617,$J$4:$K$19,2)="Y",IF(G9617&lt;='State Zip Codes'!$P$4,'State Zip Codes'!$P$3,IF(G9617&lt;='State Zip Codes'!$Q$4,'State Zip Codes'!$Q$3,IF(G9617&lt;='State Zip Codes'!$R$4,'State Zip Codes'!$R$3,IF(G9617&lt;='State Zip Codes'!$S$4,'State Zip Codes'!$S$3,IF(G9617&lt;='State Zip Codes'!$T$4,'State Zip Codes'!$T$3,"OUT OF TERRITORY"))))),$U$3)</f>
        <v>Zone 5</v>
      </c>
    </row>
    <row r="9618" spans="1:8" x14ac:dyDescent="0.25">
      <c r="A9618" t="s">
        <v>379</v>
      </c>
      <c r="B9618">
        <v>53792</v>
      </c>
      <c r="C9618" t="str">
        <f t="shared" si="150"/>
        <v>53792</v>
      </c>
      <c r="D9618" t="s">
        <v>365</v>
      </c>
      <c r="E9618" t="s">
        <v>6078</v>
      </c>
      <c r="F9618" t="s">
        <v>1071</v>
      </c>
      <c r="G9618" s="144">
        <v>74.564542799999998</v>
      </c>
      <c r="H9618" t="str">
        <f>IF(VLOOKUP(A9618,$J$4:$K$19,2)="Y",IF(G9618&lt;='State Zip Codes'!$P$4,'State Zip Codes'!$P$3,IF(G9618&lt;='State Zip Codes'!$Q$4,'State Zip Codes'!$Q$3,IF(G9618&lt;='State Zip Codes'!$R$4,'State Zip Codes'!$R$3,IF(G9618&lt;='State Zip Codes'!$S$4,'State Zip Codes'!$S$3,IF(G9618&lt;='State Zip Codes'!$T$4,'State Zip Codes'!$T$3,"OUT OF TERRITORY"))))),$U$3)</f>
        <v>Zone 5</v>
      </c>
    </row>
    <row r="9619" spans="1:8" x14ac:dyDescent="0.25">
      <c r="A9619" t="s">
        <v>379</v>
      </c>
      <c r="B9619">
        <v>53793</v>
      </c>
      <c r="C9619" t="str">
        <f t="shared" si="150"/>
        <v>53793</v>
      </c>
      <c r="D9619" t="s">
        <v>365</v>
      </c>
      <c r="E9619" t="s">
        <v>6078</v>
      </c>
      <c r="F9619" t="s">
        <v>1071</v>
      </c>
      <c r="G9619" s="144">
        <v>74.564542799999998</v>
      </c>
      <c r="H9619" t="str">
        <f>IF(VLOOKUP(A9619,$J$4:$K$19,2)="Y",IF(G9619&lt;='State Zip Codes'!$P$4,'State Zip Codes'!$P$3,IF(G9619&lt;='State Zip Codes'!$Q$4,'State Zip Codes'!$Q$3,IF(G9619&lt;='State Zip Codes'!$R$4,'State Zip Codes'!$R$3,IF(G9619&lt;='State Zip Codes'!$S$4,'State Zip Codes'!$S$3,IF(G9619&lt;='State Zip Codes'!$T$4,'State Zip Codes'!$T$3,"OUT OF TERRITORY"))))),$U$3)</f>
        <v>Zone 5</v>
      </c>
    </row>
    <row r="9620" spans="1:8" x14ac:dyDescent="0.25">
      <c r="A9620" t="s">
        <v>379</v>
      </c>
      <c r="B9620">
        <v>53794</v>
      </c>
      <c r="C9620" t="str">
        <f t="shared" si="150"/>
        <v>53794</v>
      </c>
      <c r="D9620" t="s">
        <v>365</v>
      </c>
      <c r="E9620" t="s">
        <v>6078</v>
      </c>
      <c r="F9620" t="s">
        <v>1071</v>
      </c>
      <c r="G9620" s="144">
        <v>74.564542799999998</v>
      </c>
      <c r="H9620" t="str">
        <f>IF(VLOOKUP(A9620,$J$4:$K$19,2)="Y",IF(G9620&lt;='State Zip Codes'!$P$4,'State Zip Codes'!$P$3,IF(G9620&lt;='State Zip Codes'!$Q$4,'State Zip Codes'!$Q$3,IF(G9620&lt;='State Zip Codes'!$R$4,'State Zip Codes'!$R$3,IF(G9620&lt;='State Zip Codes'!$S$4,'State Zip Codes'!$S$3,IF(G9620&lt;='State Zip Codes'!$T$4,'State Zip Codes'!$T$3,"OUT OF TERRITORY"))))),$U$3)</f>
        <v>Zone 5</v>
      </c>
    </row>
    <row r="9621" spans="1:8" x14ac:dyDescent="0.25">
      <c r="A9621" t="s">
        <v>379</v>
      </c>
      <c r="B9621">
        <v>53911</v>
      </c>
      <c r="C9621" t="str">
        <f t="shared" si="150"/>
        <v>53911</v>
      </c>
      <c r="D9621" t="s">
        <v>365</v>
      </c>
      <c r="E9621" t="s">
        <v>1005</v>
      </c>
      <c r="F9621" t="s">
        <v>603</v>
      </c>
      <c r="G9621" s="144">
        <v>74.564542799999998</v>
      </c>
      <c r="H9621" t="str">
        <f>IF(VLOOKUP(A9621,$J$4:$K$19,2)="Y",IF(G9621&lt;='State Zip Codes'!$P$4,'State Zip Codes'!$P$3,IF(G9621&lt;='State Zip Codes'!$Q$4,'State Zip Codes'!$Q$3,IF(G9621&lt;='State Zip Codes'!$R$4,'State Zip Codes'!$R$3,IF(G9621&lt;='State Zip Codes'!$S$4,'State Zip Codes'!$S$3,IF(G9621&lt;='State Zip Codes'!$T$4,'State Zip Codes'!$T$3,"OUT OF TERRITORY"))))),$U$3)</f>
        <v>Zone 5</v>
      </c>
    </row>
    <row r="9622" spans="1:8" x14ac:dyDescent="0.25">
      <c r="A9622" t="s">
        <v>379</v>
      </c>
      <c r="B9622">
        <v>54220</v>
      </c>
      <c r="C9622" t="str">
        <f t="shared" si="150"/>
        <v>54220</v>
      </c>
      <c r="D9622" t="s">
        <v>365</v>
      </c>
      <c r="E9622" t="s">
        <v>6081</v>
      </c>
      <c r="F9622" t="s">
        <v>6081</v>
      </c>
      <c r="G9622" s="144">
        <v>74.564542799999998</v>
      </c>
      <c r="H9622" t="str">
        <f>IF(VLOOKUP(A9622,$J$4:$K$19,2)="Y",IF(G9622&lt;='State Zip Codes'!$P$4,'State Zip Codes'!$P$3,IF(G9622&lt;='State Zip Codes'!$Q$4,'State Zip Codes'!$Q$3,IF(G9622&lt;='State Zip Codes'!$R$4,'State Zip Codes'!$R$3,IF(G9622&lt;='State Zip Codes'!$S$4,'State Zip Codes'!$S$3,IF(G9622&lt;='State Zip Codes'!$T$4,'State Zip Codes'!$T$3,"OUT OF TERRITORY"))))),$U$3)</f>
        <v>Zone 5</v>
      </c>
    </row>
    <row r="9623" spans="1:8" x14ac:dyDescent="0.25">
      <c r="A9623" t="s">
        <v>379</v>
      </c>
      <c r="B9623">
        <v>53521</v>
      </c>
      <c r="C9623" t="str">
        <f t="shared" si="150"/>
        <v>53521</v>
      </c>
      <c r="D9623" t="s">
        <v>365</v>
      </c>
      <c r="E9623" t="s">
        <v>3041</v>
      </c>
      <c r="F9623" t="s">
        <v>6101</v>
      </c>
      <c r="G9623" s="144">
        <v>75.185913989999989</v>
      </c>
      <c r="H9623" t="str">
        <f>IF(VLOOKUP(A9623,$J$4:$K$19,2)="Y",IF(G9623&lt;='State Zip Codes'!$P$4,'State Zip Codes'!$P$3,IF(G9623&lt;='State Zip Codes'!$Q$4,'State Zip Codes'!$Q$3,IF(G9623&lt;='State Zip Codes'!$R$4,'State Zip Codes'!$R$3,IF(G9623&lt;='State Zip Codes'!$S$4,'State Zip Codes'!$S$3,IF(G9623&lt;='State Zip Codes'!$T$4,'State Zip Codes'!$T$3,"OUT OF TERRITORY"))))),$U$3)</f>
        <v>Zone 5</v>
      </c>
    </row>
    <row r="9624" spans="1:8" x14ac:dyDescent="0.25">
      <c r="A9624" t="s">
        <v>379</v>
      </c>
      <c r="B9624">
        <v>54906</v>
      </c>
      <c r="C9624" t="str">
        <f t="shared" si="150"/>
        <v>54906</v>
      </c>
      <c r="D9624" t="s">
        <v>365</v>
      </c>
      <c r="E9624" t="s">
        <v>1677</v>
      </c>
      <c r="F9624" t="s">
        <v>6093</v>
      </c>
      <c r="G9624" s="144">
        <v>75.185913989999989</v>
      </c>
      <c r="H9624" t="str">
        <f>IF(VLOOKUP(A9624,$J$4:$K$19,2)="Y",IF(G9624&lt;='State Zip Codes'!$P$4,'State Zip Codes'!$P$3,IF(G9624&lt;='State Zip Codes'!$Q$4,'State Zip Codes'!$Q$3,IF(G9624&lt;='State Zip Codes'!$R$4,'State Zip Codes'!$R$3,IF(G9624&lt;='State Zip Codes'!$S$4,'State Zip Codes'!$S$3,IF(G9624&lt;='State Zip Codes'!$T$4,'State Zip Codes'!$T$3,"OUT OF TERRITORY"))))),$U$3)</f>
        <v>Zone 5</v>
      </c>
    </row>
    <row r="9625" spans="1:8" x14ac:dyDescent="0.25">
      <c r="A9625" t="s">
        <v>379</v>
      </c>
      <c r="B9625">
        <v>53706</v>
      </c>
      <c r="C9625" t="str">
        <f t="shared" si="150"/>
        <v>53706</v>
      </c>
      <c r="D9625" t="s">
        <v>365</v>
      </c>
      <c r="E9625" t="s">
        <v>6078</v>
      </c>
      <c r="F9625" t="s">
        <v>1071</v>
      </c>
      <c r="G9625" s="144">
        <v>75.185913989999989</v>
      </c>
      <c r="H9625" t="str">
        <f>IF(VLOOKUP(A9625,$J$4:$K$19,2)="Y",IF(G9625&lt;='State Zip Codes'!$P$4,'State Zip Codes'!$P$3,IF(G9625&lt;='State Zip Codes'!$Q$4,'State Zip Codes'!$Q$3,IF(G9625&lt;='State Zip Codes'!$R$4,'State Zip Codes'!$R$3,IF(G9625&lt;='State Zip Codes'!$S$4,'State Zip Codes'!$S$3,IF(G9625&lt;='State Zip Codes'!$T$4,'State Zip Codes'!$T$3,"OUT OF TERRITORY"))))),$U$3)</f>
        <v>Zone 5</v>
      </c>
    </row>
    <row r="9626" spans="1:8" x14ac:dyDescent="0.25">
      <c r="A9626" t="s">
        <v>379</v>
      </c>
      <c r="B9626">
        <v>53711</v>
      </c>
      <c r="C9626" t="str">
        <f t="shared" si="150"/>
        <v>53711</v>
      </c>
      <c r="D9626" t="s">
        <v>365</v>
      </c>
      <c r="E9626" t="s">
        <v>6078</v>
      </c>
      <c r="F9626" t="s">
        <v>1071</v>
      </c>
      <c r="G9626" s="144">
        <v>75.185913989999989</v>
      </c>
      <c r="H9626" t="str">
        <f>IF(VLOOKUP(A9626,$J$4:$K$19,2)="Y",IF(G9626&lt;='State Zip Codes'!$P$4,'State Zip Codes'!$P$3,IF(G9626&lt;='State Zip Codes'!$Q$4,'State Zip Codes'!$Q$3,IF(G9626&lt;='State Zip Codes'!$R$4,'State Zip Codes'!$R$3,IF(G9626&lt;='State Zip Codes'!$S$4,'State Zip Codes'!$S$3,IF(G9626&lt;='State Zip Codes'!$T$4,'State Zip Codes'!$T$3,"OUT OF TERRITORY"))))),$U$3)</f>
        <v>Zone 5</v>
      </c>
    </row>
    <row r="9627" spans="1:8" x14ac:dyDescent="0.25">
      <c r="A9627" t="s">
        <v>379</v>
      </c>
      <c r="B9627">
        <v>54901</v>
      </c>
      <c r="C9627" t="str">
        <f t="shared" si="150"/>
        <v>54901</v>
      </c>
      <c r="D9627" t="s">
        <v>365</v>
      </c>
      <c r="E9627" t="s">
        <v>1677</v>
      </c>
      <c r="F9627" t="s">
        <v>6093</v>
      </c>
      <c r="G9627" s="144">
        <v>75.807285179999994</v>
      </c>
      <c r="H9627" t="str">
        <f>IF(VLOOKUP(A9627,$J$4:$K$19,2)="Y",IF(G9627&lt;='State Zip Codes'!$P$4,'State Zip Codes'!$P$3,IF(G9627&lt;='State Zip Codes'!$Q$4,'State Zip Codes'!$Q$3,IF(G9627&lt;='State Zip Codes'!$R$4,'State Zip Codes'!$R$3,IF(G9627&lt;='State Zip Codes'!$S$4,'State Zip Codes'!$S$3,IF(G9627&lt;='State Zip Codes'!$T$4,'State Zip Codes'!$T$3,"OUT OF TERRITORY"))))),$U$3)</f>
        <v>Zone 5</v>
      </c>
    </row>
    <row r="9628" spans="1:8" x14ac:dyDescent="0.25">
      <c r="A9628" t="s">
        <v>379</v>
      </c>
      <c r="B9628">
        <v>53726</v>
      </c>
      <c r="C9628" t="str">
        <f t="shared" si="150"/>
        <v>53726</v>
      </c>
      <c r="D9628" t="s">
        <v>365</v>
      </c>
      <c r="E9628" t="s">
        <v>6078</v>
      </c>
      <c r="F9628" t="s">
        <v>1071</v>
      </c>
      <c r="G9628" s="144">
        <v>75.807285179999994</v>
      </c>
      <c r="H9628" t="str">
        <f>IF(VLOOKUP(A9628,$J$4:$K$19,2)="Y",IF(G9628&lt;='State Zip Codes'!$P$4,'State Zip Codes'!$P$3,IF(G9628&lt;='State Zip Codes'!$Q$4,'State Zip Codes'!$Q$3,IF(G9628&lt;='State Zip Codes'!$R$4,'State Zip Codes'!$R$3,IF(G9628&lt;='State Zip Codes'!$S$4,'State Zip Codes'!$S$3,IF(G9628&lt;='State Zip Codes'!$T$4,'State Zip Codes'!$T$3,"OUT OF TERRITORY"))))),$U$3)</f>
        <v>Zone 5</v>
      </c>
    </row>
    <row r="9629" spans="1:8" x14ac:dyDescent="0.25">
      <c r="A9629" t="s">
        <v>379</v>
      </c>
      <c r="B9629">
        <v>54230</v>
      </c>
      <c r="C9629" t="str">
        <f t="shared" si="150"/>
        <v>54230</v>
      </c>
      <c r="D9629" t="s">
        <v>365</v>
      </c>
      <c r="E9629" t="s">
        <v>6081</v>
      </c>
      <c r="F9629" t="s">
        <v>4851</v>
      </c>
      <c r="G9629" s="144">
        <v>77.05002755999999</v>
      </c>
      <c r="H9629" t="str">
        <f>IF(VLOOKUP(A9629,$J$4:$K$19,2)="Y",IF(G9629&lt;='State Zip Codes'!$P$4,'State Zip Codes'!$P$3,IF(G9629&lt;='State Zip Codes'!$Q$4,'State Zip Codes'!$Q$3,IF(G9629&lt;='State Zip Codes'!$R$4,'State Zip Codes'!$R$3,IF(G9629&lt;='State Zip Codes'!$S$4,'State Zip Codes'!$S$3,IF(G9629&lt;='State Zip Codes'!$T$4,'State Zip Codes'!$T$3,"OUT OF TERRITORY"))))),$U$3)</f>
        <v>Zone 5</v>
      </c>
    </row>
    <row r="9630" spans="1:8" x14ac:dyDescent="0.25">
      <c r="A9630" t="s">
        <v>379</v>
      </c>
      <c r="B9630">
        <v>54904</v>
      </c>
      <c r="C9630" t="str">
        <f t="shared" si="150"/>
        <v>54904</v>
      </c>
      <c r="D9630" t="s">
        <v>365</v>
      </c>
      <c r="E9630" t="s">
        <v>1677</v>
      </c>
      <c r="F9630" t="s">
        <v>6093</v>
      </c>
      <c r="G9630" s="144">
        <v>77.05002755999999</v>
      </c>
      <c r="H9630" t="str">
        <f>IF(VLOOKUP(A9630,$J$4:$K$19,2)="Y",IF(G9630&lt;='State Zip Codes'!$P$4,'State Zip Codes'!$P$3,IF(G9630&lt;='State Zip Codes'!$Q$4,'State Zip Codes'!$Q$3,IF(G9630&lt;='State Zip Codes'!$R$4,'State Zip Codes'!$R$3,IF(G9630&lt;='State Zip Codes'!$S$4,'State Zip Codes'!$S$3,IF(G9630&lt;='State Zip Codes'!$T$4,'State Zip Codes'!$T$3,"OUT OF TERRITORY"))))),$U$3)</f>
        <v>Zone 5</v>
      </c>
    </row>
    <row r="9631" spans="1:8" x14ac:dyDescent="0.25">
      <c r="A9631" t="s">
        <v>379</v>
      </c>
      <c r="B9631">
        <v>53705</v>
      </c>
      <c r="C9631" t="str">
        <f t="shared" si="150"/>
        <v>53705</v>
      </c>
      <c r="D9631" t="s">
        <v>365</v>
      </c>
      <c r="E9631" t="s">
        <v>6078</v>
      </c>
      <c r="F9631" t="s">
        <v>1071</v>
      </c>
      <c r="G9631" s="144">
        <v>77.671398749999994</v>
      </c>
      <c r="H9631" t="str">
        <f>IF(VLOOKUP(A9631,$J$4:$K$19,2)="Y",IF(G9631&lt;='State Zip Codes'!$P$4,'State Zip Codes'!$P$3,IF(G9631&lt;='State Zip Codes'!$Q$4,'State Zip Codes'!$Q$3,IF(G9631&lt;='State Zip Codes'!$R$4,'State Zip Codes'!$R$3,IF(G9631&lt;='State Zip Codes'!$S$4,'State Zip Codes'!$S$3,IF(G9631&lt;='State Zip Codes'!$T$4,'State Zip Codes'!$T$3,"OUT OF TERRITORY"))))),$U$3)</f>
        <v>Zone 5</v>
      </c>
    </row>
    <row r="9632" spans="1:8" x14ac:dyDescent="0.25">
      <c r="A9632" t="s">
        <v>379</v>
      </c>
      <c r="B9632">
        <v>54129</v>
      </c>
      <c r="C9632" t="str">
        <f t="shared" ref="C9632:C9695" si="151">TRIM(CLEAN(B9632))</f>
        <v>54129</v>
      </c>
      <c r="D9632" t="s">
        <v>365</v>
      </c>
      <c r="E9632" t="s">
        <v>6084</v>
      </c>
      <c r="F9632" t="s">
        <v>6102</v>
      </c>
      <c r="G9632" s="144">
        <v>77.671398749999994</v>
      </c>
      <c r="H9632" t="str">
        <f>IF(VLOOKUP(A9632,$J$4:$K$19,2)="Y",IF(G9632&lt;='State Zip Codes'!$P$4,'State Zip Codes'!$P$3,IF(G9632&lt;='State Zip Codes'!$Q$4,'State Zip Codes'!$Q$3,IF(G9632&lt;='State Zip Codes'!$R$4,'State Zip Codes'!$R$3,IF(G9632&lt;='State Zip Codes'!$S$4,'State Zip Codes'!$S$3,IF(G9632&lt;='State Zip Codes'!$T$4,'State Zip Codes'!$T$3,"OUT OF TERRITORY"))))),$U$3)</f>
        <v>Zone 5</v>
      </c>
    </row>
    <row r="9633" spans="1:8" x14ac:dyDescent="0.25">
      <c r="A9633" t="s">
        <v>379</v>
      </c>
      <c r="B9633">
        <v>53520</v>
      </c>
      <c r="C9633" t="str">
        <f t="shared" si="151"/>
        <v>53520</v>
      </c>
      <c r="D9633" t="s">
        <v>365</v>
      </c>
      <c r="E9633" t="s">
        <v>3041</v>
      </c>
      <c r="F9633" t="s">
        <v>3115</v>
      </c>
      <c r="G9633" s="144">
        <v>78.292769939999999</v>
      </c>
      <c r="H9633" t="str">
        <f>IF(VLOOKUP(A9633,$J$4:$K$19,2)="Y",IF(G9633&lt;='State Zip Codes'!$P$4,'State Zip Codes'!$P$3,IF(G9633&lt;='State Zip Codes'!$Q$4,'State Zip Codes'!$Q$3,IF(G9633&lt;='State Zip Codes'!$R$4,'State Zip Codes'!$R$3,IF(G9633&lt;='State Zip Codes'!$S$4,'State Zip Codes'!$S$3,IF(G9633&lt;='State Zip Codes'!$T$4,'State Zip Codes'!$T$3,"OUT OF TERRITORY"))))),$U$3)</f>
        <v>Zone 5</v>
      </c>
    </row>
    <row r="9634" spans="1:8" x14ac:dyDescent="0.25">
      <c r="A9634" t="s">
        <v>379</v>
      </c>
      <c r="B9634">
        <v>53926</v>
      </c>
      <c r="C9634" t="str">
        <f t="shared" si="151"/>
        <v>53926</v>
      </c>
      <c r="D9634" t="s">
        <v>365</v>
      </c>
      <c r="E9634" t="s">
        <v>6099</v>
      </c>
      <c r="F9634" t="s">
        <v>3918</v>
      </c>
      <c r="G9634" s="144">
        <v>78.292769939999999</v>
      </c>
      <c r="H9634" t="str">
        <f>IF(VLOOKUP(A9634,$J$4:$K$19,2)="Y",IF(G9634&lt;='State Zip Codes'!$P$4,'State Zip Codes'!$P$3,IF(G9634&lt;='State Zip Codes'!$Q$4,'State Zip Codes'!$Q$3,IF(G9634&lt;='State Zip Codes'!$R$4,'State Zip Codes'!$R$3,IF(G9634&lt;='State Zip Codes'!$S$4,'State Zip Codes'!$S$3,IF(G9634&lt;='State Zip Codes'!$T$4,'State Zip Codes'!$T$3,"OUT OF TERRITORY"))))),$U$3)</f>
        <v>Zone 5</v>
      </c>
    </row>
    <row r="9635" spans="1:8" x14ac:dyDescent="0.25">
      <c r="A9635" t="s">
        <v>379</v>
      </c>
      <c r="B9635">
        <v>54110</v>
      </c>
      <c r="C9635" t="str">
        <f t="shared" si="151"/>
        <v>54110</v>
      </c>
      <c r="D9635" t="s">
        <v>365</v>
      </c>
      <c r="E9635" t="s">
        <v>6084</v>
      </c>
      <c r="F9635" t="s">
        <v>6103</v>
      </c>
      <c r="G9635" s="144">
        <v>78.91414112999999</v>
      </c>
      <c r="H9635" t="str">
        <f>IF(VLOOKUP(A9635,$J$4:$K$19,2)="Y",IF(G9635&lt;='State Zip Codes'!$P$4,'State Zip Codes'!$P$3,IF(G9635&lt;='State Zip Codes'!$Q$4,'State Zip Codes'!$Q$3,IF(G9635&lt;='State Zip Codes'!$R$4,'State Zip Codes'!$R$3,IF(G9635&lt;='State Zip Codes'!$S$4,'State Zip Codes'!$S$3,IF(G9635&lt;='State Zip Codes'!$T$4,'State Zip Codes'!$T$3,"OUT OF TERRITORY"))))),$U$3)</f>
        <v>Zone 5</v>
      </c>
    </row>
    <row r="9636" spans="1:8" x14ac:dyDescent="0.25">
      <c r="A9636" t="s">
        <v>379</v>
      </c>
      <c r="B9636">
        <v>53597</v>
      </c>
      <c r="C9636" t="str">
        <f t="shared" si="151"/>
        <v>53597</v>
      </c>
      <c r="D9636" t="s">
        <v>365</v>
      </c>
      <c r="E9636" t="s">
        <v>6078</v>
      </c>
      <c r="F9636" t="s">
        <v>6104</v>
      </c>
      <c r="G9636" s="144">
        <v>78.91414112999999</v>
      </c>
      <c r="H9636" t="str">
        <f>IF(VLOOKUP(A9636,$J$4:$K$19,2)="Y",IF(G9636&lt;='State Zip Codes'!$P$4,'State Zip Codes'!$P$3,IF(G9636&lt;='State Zip Codes'!$Q$4,'State Zip Codes'!$Q$3,IF(G9636&lt;='State Zip Codes'!$R$4,'State Zip Codes'!$R$3,IF(G9636&lt;='State Zip Codes'!$S$4,'State Zip Codes'!$S$3,IF(G9636&lt;='State Zip Codes'!$T$4,'State Zip Codes'!$T$3,"OUT OF TERRITORY"))))),$U$3)</f>
        <v>Zone 5</v>
      </c>
    </row>
    <row r="9637" spans="1:8" x14ac:dyDescent="0.25">
      <c r="A9637" t="s">
        <v>379</v>
      </c>
      <c r="B9637">
        <v>54941</v>
      </c>
      <c r="C9637" t="str">
        <f t="shared" si="151"/>
        <v>54941</v>
      </c>
      <c r="D9637" t="s">
        <v>365</v>
      </c>
      <c r="E9637" t="s">
        <v>6099</v>
      </c>
      <c r="F9637" t="s">
        <v>6099</v>
      </c>
      <c r="G9637" s="144">
        <v>78.91414112999999</v>
      </c>
      <c r="H9637" t="str">
        <f>IF(VLOOKUP(A9637,$J$4:$K$19,2)="Y",IF(G9637&lt;='State Zip Codes'!$P$4,'State Zip Codes'!$P$3,IF(G9637&lt;='State Zip Codes'!$Q$4,'State Zip Codes'!$Q$3,IF(G9637&lt;='State Zip Codes'!$R$4,'State Zip Codes'!$R$3,IF(G9637&lt;='State Zip Codes'!$S$4,'State Zip Codes'!$S$3,IF(G9637&lt;='State Zip Codes'!$T$4,'State Zip Codes'!$T$3,"OUT OF TERRITORY"))))),$U$3)</f>
        <v>Zone 5</v>
      </c>
    </row>
    <row r="9638" spans="1:8" x14ac:dyDescent="0.25">
      <c r="A9638" t="s">
        <v>379</v>
      </c>
      <c r="B9638">
        <v>53955</v>
      </c>
      <c r="C9638" t="str">
        <f t="shared" si="151"/>
        <v>53955</v>
      </c>
      <c r="D9638" t="s">
        <v>365</v>
      </c>
      <c r="E9638" t="s">
        <v>1005</v>
      </c>
      <c r="F9638" t="s">
        <v>6105</v>
      </c>
      <c r="G9638" s="144">
        <v>78.91414112999999</v>
      </c>
      <c r="H9638" t="str">
        <f>IF(VLOOKUP(A9638,$J$4:$K$19,2)="Y",IF(G9638&lt;='State Zip Codes'!$P$4,'State Zip Codes'!$P$3,IF(G9638&lt;='State Zip Codes'!$Q$4,'State Zip Codes'!$Q$3,IF(G9638&lt;='State Zip Codes'!$R$4,'State Zip Codes'!$R$3,IF(G9638&lt;='State Zip Codes'!$S$4,'State Zip Codes'!$S$3,IF(G9638&lt;='State Zip Codes'!$T$4,'State Zip Codes'!$T$3,"OUT OF TERRITORY"))))),$U$3)</f>
        <v>Zone 5</v>
      </c>
    </row>
    <row r="9639" spans="1:8" x14ac:dyDescent="0.25">
      <c r="A9639" t="s">
        <v>379</v>
      </c>
      <c r="B9639">
        <v>53954</v>
      </c>
      <c r="C9639" t="str">
        <f t="shared" si="151"/>
        <v>53954</v>
      </c>
      <c r="D9639" t="s">
        <v>365</v>
      </c>
      <c r="E9639" t="s">
        <v>1005</v>
      </c>
      <c r="F9639" t="s">
        <v>6106</v>
      </c>
      <c r="G9639" s="144">
        <v>78.91414112999999</v>
      </c>
      <c r="H9639" t="str">
        <f>IF(VLOOKUP(A9639,$J$4:$K$19,2)="Y",IF(G9639&lt;='State Zip Codes'!$P$4,'State Zip Codes'!$P$3,IF(G9639&lt;='State Zip Codes'!$Q$4,'State Zip Codes'!$Q$3,IF(G9639&lt;='State Zip Codes'!$R$4,'State Zip Codes'!$R$3,IF(G9639&lt;='State Zip Codes'!$S$4,'State Zip Codes'!$S$3,IF(G9639&lt;='State Zip Codes'!$T$4,'State Zip Codes'!$T$3,"OUT OF TERRITORY"))))),$U$3)</f>
        <v>Zone 5</v>
      </c>
    </row>
    <row r="9640" spans="1:8" x14ac:dyDescent="0.25">
      <c r="A9640" t="s">
        <v>379</v>
      </c>
      <c r="B9640">
        <v>53719</v>
      </c>
      <c r="C9640" t="str">
        <f t="shared" si="151"/>
        <v>53719</v>
      </c>
      <c r="D9640" t="s">
        <v>365</v>
      </c>
      <c r="E9640" t="s">
        <v>6078</v>
      </c>
      <c r="F9640" t="s">
        <v>1071</v>
      </c>
      <c r="G9640" s="144">
        <v>78.91414112999999</v>
      </c>
      <c r="H9640" t="str">
        <f>IF(VLOOKUP(A9640,$J$4:$K$19,2)="Y",IF(G9640&lt;='State Zip Codes'!$P$4,'State Zip Codes'!$P$3,IF(G9640&lt;='State Zip Codes'!$Q$4,'State Zip Codes'!$Q$3,IF(G9640&lt;='State Zip Codes'!$R$4,'State Zip Codes'!$R$3,IF(G9640&lt;='State Zip Codes'!$S$4,'State Zip Codes'!$S$3,IF(G9640&lt;='State Zip Codes'!$T$4,'State Zip Codes'!$T$3,"OUT OF TERRITORY"))))),$U$3)</f>
        <v>Zone 5</v>
      </c>
    </row>
    <row r="9641" spans="1:8" x14ac:dyDescent="0.25">
      <c r="A9641" t="s">
        <v>379</v>
      </c>
      <c r="B9641">
        <v>53502</v>
      </c>
      <c r="C9641" t="str">
        <f t="shared" si="151"/>
        <v>53502</v>
      </c>
      <c r="D9641" t="s">
        <v>365</v>
      </c>
      <c r="E9641" t="s">
        <v>3041</v>
      </c>
      <c r="F9641" t="s">
        <v>1900</v>
      </c>
      <c r="G9641" s="144">
        <v>80.15688351</v>
      </c>
      <c r="H9641" t="str">
        <f>IF(VLOOKUP(A9641,$J$4:$K$19,2)="Y",IF(G9641&lt;='State Zip Codes'!$P$4,'State Zip Codes'!$P$3,IF(G9641&lt;='State Zip Codes'!$Q$4,'State Zip Codes'!$Q$3,IF(G9641&lt;='State Zip Codes'!$R$4,'State Zip Codes'!$R$3,IF(G9641&lt;='State Zip Codes'!$S$4,'State Zip Codes'!$S$3,IF(G9641&lt;='State Zip Codes'!$T$4,'State Zip Codes'!$T$3,"OUT OF TERRITORY"))))),$U$3)</f>
        <v>Zone 5</v>
      </c>
    </row>
    <row r="9642" spans="1:8" x14ac:dyDescent="0.25">
      <c r="A9642" t="s">
        <v>379</v>
      </c>
      <c r="B9642">
        <v>54247</v>
      </c>
      <c r="C9642" t="str">
        <f t="shared" si="151"/>
        <v>54247</v>
      </c>
      <c r="D9642" t="s">
        <v>365</v>
      </c>
      <c r="E9642" t="s">
        <v>6081</v>
      </c>
      <c r="F9642" t="s">
        <v>6107</v>
      </c>
      <c r="G9642" s="144">
        <v>80.15688351</v>
      </c>
      <c r="H9642" t="str">
        <f>IF(VLOOKUP(A9642,$J$4:$K$19,2)="Y",IF(G9642&lt;='State Zip Codes'!$P$4,'State Zip Codes'!$P$3,IF(G9642&lt;='State Zip Codes'!$Q$4,'State Zip Codes'!$Q$3,IF(G9642&lt;='State Zip Codes'!$R$4,'State Zip Codes'!$R$3,IF(G9642&lt;='State Zip Codes'!$S$4,'State Zip Codes'!$S$3,IF(G9642&lt;='State Zip Codes'!$T$4,'State Zip Codes'!$T$3,"OUT OF TERRITORY"))))),$U$3)</f>
        <v>Zone 5</v>
      </c>
    </row>
    <row r="9643" spans="1:8" x14ac:dyDescent="0.25">
      <c r="A9643" t="s">
        <v>379</v>
      </c>
      <c r="B9643">
        <v>53717</v>
      </c>
      <c r="C9643" t="str">
        <f t="shared" si="151"/>
        <v>53717</v>
      </c>
      <c r="D9643" t="s">
        <v>365</v>
      </c>
      <c r="E9643" t="s">
        <v>6078</v>
      </c>
      <c r="F9643" t="s">
        <v>1071</v>
      </c>
      <c r="G9643" s="144">
        <v>80.778254699999991</v>
      </c>
      <c r="H9643" t="str">
        <f>IF(VLOOKUP(A9643,$J$4:$K$19,2)="Y",IF(G9643&lt;='State Zip Codes'!$P$4,'State Zip Codes'!$P$3,IF(G9643&lt;='State Zip Codes'!$Q$4,'State Zip Codes'!$Q$3,IF(G9643&lt;='State Zip Codes'!$R$4,'State Zip Codes'!$R$3,IF(G9643&lt;='State Zip Codes'!$S$4,'State Zip Codes'!$S$3,IF(G9643&lt;='State Zip Codes'!$T$4,'State Zip Codes'!$T$3,"OUT OF TERRITORY"))))),$U$3)</f>
        <v>Zone 5</v>
      </c>
    </row>
    <row r="9644" spans="1:8" x14ac:dyDescent="0.25">
      <c r="A9644" t="s">
        <v>379</v>
      </c>
      <c r="B9644">
        <v>53562</v>
      </c>
      <c r="C9644" t="str">
        <f t="shared" si="151"/>
        <v>53562</v>
      </c>
      <c r="D9644" t="s">
        <v>365</v>
      </c>
      <c r="E9644" t="s">
        <v>6078</v>
      </c>
      <c r="F9644" t="s">
        <v>1329</v>
      </c>
      <c r="G9644" s="144">
        <v>80.778254699999991</v>
      </c>
      <c r="H9644" t="str">
        <f>IF(VLOOKUP(A9644,$J$4:$K$19,2)="Y",IF(G9644&lt;='State Zip Codes'!$P$4,'State Zip Codes'!$P$3,IF(G9644&lt;='State Zip Codes'!$Q$4,'State Zip Codes'!$Q$3,IF(G9644&lt;='State Zip Codes'!$R$4,'State Zip Codes'!$R$3,IF(G9644&lt;='State Zip Codes'!$S$4,'State Zip Codes'!$S$3,IF(G9644&lt;='State Zip Codes'!$T$4,'State Zip Codes'!$T$3,"OUT OF TERRITORY"))))),$U$3)</f>
        <v>Zone 5</v>
      </c>
    </row>
    <row r="9645" spans="1:8" x14ac:dyDescent="0.25">
      <c r="A9645" t="s">
        <v>379</v>
      </c>
      <c r="B9645">
        <v>54169</v>
      </c>
      <c r="C9645" t="str">
        <f t="shared" si="151"/>
        <v>54169</v>
      </c>
      <c r="D9645" t="s">
        <v>365</v>
      </c>
      <c r="E9645" t="s">
        <v>6084</v>
      </c>
      <c r="F9645" t="s">
        <v>4880</v>
      </c>
      <c r="G9645" s="144">
        <v>81.399625889999996</v>
      </c>
      <c r="H9645" t="str">
        <f>IF(VLOOKUP(A9645,$J$4:$K$19,2)="Y",IF(G9645&lt;='State Zip Codes'!$P$4,'State Zip Codes'!$P$3,IF(G9645&lt;='State Zip Codes'!$Q$4,'State Zip Codes'!$Q$3,IF(G9645&lt;='State Zip Codes'!$R$4,'State Zip Codes'!$R$3,IF(G9645&lt;='State Zip Codes'!$S$4,'State Zip Codes'!$S$3,IF(G9645&lt;='State Zip Codes'!$T$4,'State Zip Codes'!$T$3,"OUT OF TERRITORY"))))),$U$3)</f>
        <v>Zone 5</v>
      </c>
    </row>
    <row r="9646" spans="1:8" x14ac:dyDescent="0.25">
      <c r="A9646" t="s">
        <v>379</v>
      </c>
      <c r="B9646">
        <v>53529</v>
      </c>
      <c r="C9646" t="str">
        <f t="shared" si="151"/>
        <v>53529</v>
      </c>
      <c r="D9646" t="s">
        <v>365</v>
      </c>
      <c r="E9646" t="s">
        <v>6078</v>
      </c>
      <c r="F9646" t="s">
        <v>6078</v>
      </c>
      <c r="G9646" s="144">
        <v>81.399625889999996</v>
      </c>
      <c r="H9646" t="str">
        <f>IF(VLOOKUP(A9646,$J$4:$K$19,2)="Y",IF(G9646&lt;='State Zip Codes'!$P$4,'State Zip Codes'!$P$3,IF(G9646&lt;='State Zip Codes'!$Q$4,'State Zip Codes'!$Q$3,IF(G9646&lt;='State Zip Codes'!$R$4,'State Zip Codes'!$R$3,IF(G9646&lt;='State Zip Codes'!$S$4,'State Zip Codes'!$S$3,IF(G9646&lt;='State Zip Codes'!$T$4,'State Zip Codes'!$T$3,"OUT OF TERRITORY"))))),$U$3)</f>
        <v>Zone 5</v>
      </c>
    </row>
    <row r="9647" spans="1:8" x14ac:dyDescent="0.25">
      <c r="A9647" t="s">
        <v>379</v>
      </c>
      <c r="B9647">
        <v>54963</v>
      </c>
      <c r="C9647" t="str">
        <f t="shared" si="151"/>
        <v>54963</v>
      </c>
      <c r="D9647" t="s">
        <v>365</v>
      </c>
      <c r="E9647" t="s">
        <v>1677</v>
      </c>
      <c r="F9647" t="s">
        <v>6108</v>
      </c>
      <c r="G9647" s="144">
        <v>81.399625889999996</v>
      </c>
      <c r="H9647" t="str">
        <f>IF(VLOOKUP(A9647,$J$4:$K$19,2)="Y",IF(G9647&lt;='State Zip Codes'!$P$4,'State Zip Codes'!$P$3,IF(G9647&lt;='State Zip Codes'!$Q$4,'State Zip Codes'!$Q$3,IF(G9647&lt;='State Zip Codes'!$R$4,'State Zip Codes'!$R$3,IF(G9647&lt;='State Zip Codes'!$S$4,'State Zip Codes'!$S$3,IF(G9647&lt;='State Zip Codes'!$T$4,'State Zip Codes'!$T$3,"OUT OF TERRITORY"))))),$U$3)</f>
        <v>Zone 5</v>
      </c>
    </row>
    <row r="9648" spans="1:8" x14ac:dyDescent="0.25">
      <c r="A9648" t="s">
        <v>379</v>
      </c>
      <c r="B9648">
        <v>54123</v>
      </c>
      <c r="C9648" t="str">
        <f t="shared" si="151"/>
        <v>54123</v>
      </c>
      <c r="D9648" t="s">
        <v>365</v>
      </c>
      <c r="E9648" t="s">
        <v>6084</v>
      </c>
      <c r="F9648" t="s">
        <v>6109</v>
      </c>
      <c r="G9648" s="144">
        <v>82.020997080000001</v>
      </c>
      <c r="H9648" t="str">
        <f>IF(VLOOKUP(A9648,$J$4:$K$19,2)="Y",IF(G9648&lt;='State Zip Codes'!$P$4,'State Zip Codes'!$P$3,IF(G9648&lt;='State Zip Codes'!$Q$4,'State Zip Codes'!$Q$3,IF(G9648&lt;='State Zip Codes'!$R$4,'State Zip Codes'!$R$3,IF(G9648&lt;='State Zip Codes'!$S$4,'State Zip Codes'!$S$3,IF(G9648&lt;='State Zip Codes'!$T$4,'State Zip Codes'!$T$3,"OUT OF TERRITORY"))))),$U$3)</f>
        <v>Zone 5</v>
      </c>
    </row>
    <row r="9649" spans="1:8" x14ac:dyDescent="0.25">
      <c r="A9649" t="s">
        <v>379</v>
      </c>
      <c r="B9649">
        <v>54952</v>
      </c>
      <c r="C9649" t="str">
        <f t="shared" si="151"/>
        <v>54952</v>
      </c>
      <c r="D9649" t="s">
        <v>365</v>
      </c>
      <c r="E9649" t="s">
        <v>1677</v>
      </c>
      <c r="F9649" t="s">
        <v>6110</v>
      </c>
      <c r="G9649" s="144">
        <v>82.020997080000001</v>
      </c>
      <c r="H9649" t="str">
        <f>IF(VLOOKUP(A9649,$J$4:$K$19,2)="Y",IF(G9649&lt;='State Zip Codes'!$P$4,'State Zip Codes'!$P$3,IF(G9649&lt;='State Zip Codes'!$Q$4,'State Zip Codes'!$Q$3,IF(G9649&lt;='State Zip Codes'!$R$4,'State Zip Codes'!$R$3,IF(G9649&lt;='State Zip Codes'!$S$4,'State Zip Codes'!$S$3,IF(G9649&lt;='State Zip Codes'!$T$4,'State Zip Codes'!$T$3,"OUT OF TERRITORY"))))),$U$3)</f>
        <v>Zone 5</v>
      </c>
    </row>
    <row r="9650" spans="1:8" x14ac:dyDescent="0.25">
      <c r="A9650" t="s">
        <v>379</v>
      </c>
      <c r="B9650">
        <v>54968</v>
      </c>
      <c r="C9650" t="str">
        <f t="shared" si="151"/>
        <v>54968</v>
      </c>
      <c r="D9650" t="s">
        <v>365</v>
      </c>
      <c r="E9650" t="s">
        <v>6099</v>
      </c>
      <c r="F9650" t="s">
        <v>1386</v>
      </c>
      <c r="G9650" s="144">
        <v>82.642368269999992</v>
      </c>
      <c r="H9650" t="str">
        <f>IF(VLOOKUP(A9650,$J$4:$K$19,2)="Y",IF(G9650&lt;='State Zip Codes'!$P$4,'State Zip Codes'!$P$3,IF(G9650&lt;='State Zip Codes'!$Q$4,'State Zip Codes'!$Q$3,IF(G9650&lt;='State Zip Codes'!$R$4,'State Zip Codes'!$R$3,IF(G9650&lt;='State Zip Codes'!$S$4,'State Zip Codes'!$S$3,IF(G9650&lt;='State Zip Codes'!$T$4,'State Zip Codes'!$T$3,"OUT OF TERRITORY"))))),$U$3)</f>
        <v>Zone 5</v>
      </c>
    </row>
    <row r="9651" spans="1:8" x14ac:dyDescent="0.25">
      <c r="A9651" t="s">
        <v>379</v>
      </c>
      <c r="B9651">
        <v>53593</v>
      </c>
      <c r="C9651" t="str">
        <f t="shared" si="151"/>
        <v>53593</v>
      </c>
      <c r="D9651" t="s">
        <v>365</v>
      </c>
      <c r="E9651" t="s">
        <v>6078</v>
      </c>
      <c r="F9651" t="s">
        <v>1656</v>
      </c>
      <c r="G9651" s="144">
        <v>83.263739459999996</v>
      </c>
      <c r="H9651" t="str">
        <f>IF(VLOOKUP(A9651,$J$4:$K$19,2)="Y",IF(G9651&lt;='State Zip Codes'!$P$4,'State Zip Codes'!$P$3,IF(G9651&lt;='State Zip Codes'!$Q$4,'State Zip Codes'!$Q$3,IF(G9651&lt;='State Zip Codes'!$R$4,'State Zip Codes'!$R$3,IF(G9651&lt;='State Zip Codes'!$S$4,'State Zip Codes'!$S$3,IF(G9651&lt;='State Zip Codes'!$T$4,'State Zip Codes'!$T$3,"OUT OF TERRITORY"))))),$U$3)</f>
        <v>Zone 5</v>
      </c>
    </row>
    <row r="9652" spans="1:8" x14ac:dyDescent="0.25">
      <c r="A9652" t="s">
        <v>379</v>
      </c>
      <c r="B9652">
        <v>54241</v>
      </c>
      <c r="C9652" t="str">
        <f t="shared" si="151"/>
        <v>54241</v>
      </c>
      <c r="D9652" t="s">
        <v>365</v>
      </c>
      <c r="E9652" t="s">
        <v>6081</v>
      </c>
      <c r="F9652" t="s">
        <v>6111</v>
      </c>
      <c r="G9652" s="144">
        <v>83.885110650000001</v>
      </c>
      <c r="H9652" t="str">
        <f>IF(VLOOKUP(A9652,$J$4:$K$19,2)="Y",IF(G9652&lt;='State Zip Codes'!$P$4,'State Zip Codes'!$P$3,IF(G9652&lt;='State Zip Codes'!$Q$4,'State Zip Codes'!$Q$3,IF(G9652&lt;='State Zip Codes'!$R$4,'State Zip Codes'!$R$3,IF(G9652&lt;='State Zip Codes'!$S$4,'State Zip Codes'!$S$3,IF(G9652&lt;='State Zip Codes'!$T$4,'State Zip Codes'!$T$3,"OUT OF TERRITORY"))))),$U$3)</f>
        <v>Zone 5</v>
      </c>
    </row>
    <row r="9653" spans="1:8" x14ac:dyDescent="0.25">
      <c r="A9653" t="s">
        <v>379</v>
      </c>
      <c r="B9653">
        <v>54956</v>
      </c>
      <c r="C9653" t="str">
        <f t="shared" si="151"/>
        <v>54956</v>
      </c>
      <c r="D9653" t="s">
        <v>365</v>
      </c>
      <c r="E9653" t="s">
        <v>1677</v>
      </c>
      <c r="F9653" t="s">
        <v>6112</v>
      </c>
      <c r="G9653" s="144">
        <v>84.506481839999992</v>
      </c>
      <c r="H9653" t="str">
        <f>IF(VLOOKUP(A9653,$J$4:$K$19,2)="Y",IF(G9653&lt;='State Zip Codes'!$P$4,'State Zip Codes'!$P$3,IF(G9653&lt;='State Zip Codes'!$Q$4,'State Zip Codes'!$Q$3,IF(G9653&lt;='State Zip Codes'!$R$4,'State Zip Codes'!$R$3,IF(G9653&lt;='State Zip Codes'!$S$4,'State Zip Codes'!$S$3,IF(G9653&lt;='State Zip Codes'!$T$4,'State Zip Codes'!$T$3,"OUT OF TERRITORY"))))),$U$3)</f>
        <v>Zone 5</v>
      </c>
    </row>
    <row r="9654" spans="1:8" x14ac:dyDescent="0.25">
      <c r="A9654" t="s">
        <v>379</v>
      </c>
      <c r="B9654">
        <v>53555</v>
      </c>
      <c r="C9654" t="str">
        <f t="shared" si="151"/>
        <v>53555</v>
      </c>
      <c r="D9654" t="s">
        <v>365</v>
      </c>
      <c r="E9654" t="s">
        <v>1005</v>
      </c>
      <c r="F9654" t="s">
        <v>4990</v>
      </c>
      <c r="G9654" s="144">
        <v>85.127853029999997</v>
      </c>
      <c r="H9654" t="str">
        <f>IF(VLOOKUP(A9654,$J$4:$K$19,2)="Y",IF(G9654&lt;='State Zip Codes'!$P$4,'State Zip Codes'!$P$3,IF(G9654&lt;='State Zip Codes'!$Q$4,'State Zip Codes'!$Q$3,IF(G9654&lt;='State Zip Codes'!$R$4,'State Zip Codes'!$R$3,IF(G9654&lt;='State Zip Codes'!$S$4,'State Zip Codes'!$S$3,IF(G9654&lt;='State Zip Codes'!$T$4,'State Zip Codes'!$T$3,"OUT OF TERRITORY"))))),$U$3)</f>
        <v>Zone 5</v>
      </c>
    </row>
    <row r="9655" spans="1:8" x14ac:dyDescent="0.25">
      <c r="A9655" t="s">
        <v>379</v>
      </c>
      <c r="B9655">
        <v>53508</v>
      </c>
      <c r="C9655" t="str">
        <f t="shared" si="151"/>
        <v>53508</v>
      </c>
      <c r="D9655" t="s">
        <v>365</v>
      </c>
      <c r="E9655" t="s">
        <v>6078</v>
      </c>
      <c r="F9655" t="s">
        <v>2380</v>
      </c>
      <c r="G9655" s="144">
        <v>85.127853029999997</v>
      </c>
      <c r="H9655" t="str">
        <f>IF(VLOOKUP(A9655,$J$4:$K$19,2)="Y",IF(G9655&lt;='State Zip Codes'!$P$4,'State Zip Codes'!$P$3,IF(G9655&lt;='State Zip Codes'!$Q$4,'State Zip Codes'!$Q$3,IF(G9655&lt;='State Zip Codes'!$R$4,'State Zip Codes'!$R$3,IF(G9655&lt;='State Zip Codes'!$S$4,'State Zip Codes'!$S$3,IF(G9655&lt;='State Zip Codes'!$T$4,'State Zip Codes'!$T$3,"OUT OF TERRITORY"))))),$U$3)</f>
        <v>Zone 5</v>
      </c>
    </row>
    <row r="9656" spans="1:8" x14ac:dyDescent="0.25">
      <c r="A9656" t="s">
        <v>379</v>
      </c>
      <c r="B9656">
        <v>53901</v>
      </c>
      <c r="C9656" t="str">
        <f t="shared" si="151"/>
        <v>53901</v>
      </c>
      <c r="D9656" t="s">
        <v>365</v>
      </c>
      <c r="E9656" t="s">
        <v>1005</v>
      </c>
      <c r="F9656" t="s">
        <v>2945</v>
      </c>
      <c r="G9656" s="144">
        <v>85.127853029999997</v>
      </c>
      <c r="H9656" t="str">
        <f>IF(VLOOKUP(A9656,$J$4:$K$19,2)="Y",IF(G9656&lt;='State Zip Codes'!$P$4,'State Zip Codes'!$P$3,IF(G9656&lt;='State Zip Codes'!$Q$4,'State Zip Codes'!$Q$3,IF(G9656&lt;='State Zip Codes'!$R$4,'State Zip Codes'!$R$3,IF(G9656&lt;='State Zip Codes'!$S$4,'State Zip Codes'!$S$3,IF(G9656&lt;='State Zip Codes'!$T$4,'State Zip Codes'!$T$3,"OUT OF TERRITORY"))))),$U$3)</f>
        <v>Zone 5</v>
      </c>
    </row>
    <row r="9657" spans="1:8" x14ac:dyDescent="0.25">
      <c r="A9657" t="s">
        <v>379</v>
      </c>
      <c r="B9657">
        <v>54923</v>
      </c>
      <c r="C9657" t="str">
        <f t="shared" si="151"/>
        <v>54923</v>
      </c>
      <c r="D9657" t="s">
        <v>365</v>
      </c>
      <c r="E9657" t="s">
        <v>6099</v>
      </c>
      <c r="F9657" t="s">
        <v>6113</v>
      </c>
      <c r="G9657" s="144">
        <v>85.749224219999988</v>
      </c>
      <c r="H9657" t="str">
        <f>IF(VLOOKUP(A9657,$J$4:$K$19,2)="Y",IF(G9657&lt;='State Zip Codes'!$P$4,'State Zip Codes'!$P$3,IF(G9657&lt;='State Zip Codes'!$Q$4,'State Zip Codes'!$Q$3,IF(G9657&lt;='State Zip Codes'!$R$4,'State Zip Codes'!$R$3,IF(G9657&lt;='State Zip Codes'!$S$4,'State Zip Codes'!$S$3,IF(G9657&lt;='State Zip Codes'!$T$4,'State Zip Codes'!$T$3,"OUT OF TERRITORY"))))),$U$3)</f>
        <v>Zone 5</v>
      </c>
    </row>
    <row r="9658" spans="1:8" x14ac:dyDescent="0.25">
      <c r="A9658" t="s">
        <v>379</v>
      </c>
      <c r="B9658">
        <v>53550</v>
      </c>
      <c r="C9658" t="str">
        <f t="shared" si="151"/>
        <v>53550</v>
      </c>
      <c r="D9658" t="s">
        <v>365</v>
      </c>
      <c r="E9658" t="s">
        <v>3041</v>
      </c>
      <c r="F9658" t="s">
        <v>6114</v>
      </c>
      <c r="G9658" s="144">
        <v>85.749224219999988</v>
      </c>
      <c r="H9658" t="str">
        <f>IF(VLOOKUP(A9658,$J$4:$K$19,2)="Y",IF(G9658&lt;='State Zip Codes'!$P$4,'State Zip Codes'!$P$3,IF(G9658&lt;='State Zip Codes'!$Q$4,'State Zip Codes'!$Q$3,IF(G9658&lt;='State Zip Codes'!$R$4,'State Zip Codes'!$R$3,IF(G9658&lt;='State Zip Codes'!$S$4,'State Zip Codes'!$S$3,IF(G9658&lt;='State Zip Codes'!$T$4,'State Zip Codes'!$T$3,"OUT OF TERRITORY"))))),$U$3)</f>
        <v>Zone 5</v>
      </c>
    </row>
    <row r="9659" spans="1:8" x14ac:dyDescent="0.25">
      <c r="A9659" t="s">
        <v>379</v>
      </c>
      <c r="B9659">
        <v>54986</v>
      </c>
      <c r="C9659" t="str">
        <f t="shared" si="151"/>
        <v>54986</v>
      </c>
      <c r="D9659" t="s">
        <v>365</v>
      </c>
      <c r="E9659" t="s">
        <v>1677</v>
      </c>
      <c r="F9659" t="s">
        <v>6115</v>
      </c>
      <c r="G9659" s="144">
        <v>86.370595409999993</v>
      </c>
      <c r="H9659" t="str">
        <f>IF(VLOOKUP(A9659,$J$4:$K$19,2)="Y",IF(G9659&lt;='State Zip Codes'!$P$4,'State Zip Codes'!$P$3,IF(G9659&lt;='State Zip Codes'!$Q$4,'State Zip Codes'!$Q$3,IF(G9659&lt;='State Zip Codes'!$R$4,'State Zip Codes'!$R$3,IF(G9659&lt;='State Zip Codes'!$S$4,'State Zip Codes'!$S$3,IF(G9659&lt;='State Zip Codes'!$T$4,'State Zip Codes'!$T$3,"OUT OF TERRITORY"))))),$U$3)</f>
        <v>Zone 5</v>
      </c>
    </row>
    <row r="9660" spans="1:8" x14ac:dyDescent="0.25">
      <c r="A9660" t="s">
        <v>379</v>
      </c>
      <c r="B9660">
        <v>54227</v>
      </c>
      <c r="C9660" t="str">
        <f t="shared" si="151"/>
        <v>54227</v>
      </c>
      <c r="D9660" t="s">
        <v>365</v>
      </c>
      <c r="E9660" t="s">
        <v>6081</v>
      </c>
      <c r="F9660" t="s">
        <v>6116</v>
      </c>
      <c r="G9660" s="144">
        <v>86.370595409999993</v>
      </c>
      <c r="H9660" t="str">
        <f>IF(VLOOKUP(A9660,$J$4:$K$19,2)="Y",IF(G9660&lt;='State Zip Codes'!$P$4,'State Zip Codes'!$P$3,IF(G9660&lt;='State Zip Codes'!$Q$4,'State Zip Codes'!$Q$3,IF(G9660&lt;='State Zip Codes'!$R$4,'State Zip Codes'!$R$3,IF(G9660&lt;='State Zip Codes'!$S$4,'State Zip Codes'!$S$3,IF(G9660&lt;='State Zip Codes'!$T$4,'State Zip Codes'!$T$3,"OUT OF TERRITORY"))))),$U$3)</f>
        <v>Zone 5</v>
      </c>
    </row>
    <row r="9661" spans="1:8" x14ac:dyDescent="0.25">
      <c r="A9661" t="s">
        <v>379</v>
      </c>
      <c r="B9661">
        <v>54228</v>
      </c>
      <c r="C9661" t="str">
        <f t="shared" si="151"/>
        <v>54228</v>
      </c>
      <c r="D9661" t="s">
        <v>365</v>
      </c>
      <c r="E9661" t="s">
        <v>6081</v>
      </c>
      <c r="F9661" t="s">
        <v>6117</v>
      </c>
      <c r="G9661" s="144">
        <v>86.370595409999993</v>
      </c>
      <c r="H9661" t="str">
        <f>IF(VLOOKUP(A9661,$J$4:$K$19,2)="Y",IF(G9661&lt;='State Zip Codes'!$P$4,'State Zip Codes'!$P$3,IF(G9661&lt;='State Zip Codes'!$Q$4,'State Zip Codes'!$Q$3,IF(G9661&lt;='State Zip Codes'!$R$4,'State Zip Codes'!$R$3,IF(G9661&lt;='State Zip Codes'!$S$4,'State Zip Codes'!$S$3,IF(G9661&lt;='State Zip Codes'!$T$4,'State Zip Codes'!$T$3,"OUT OF TERRITORY"))))),$U$3)</f>
        <v>Zone 5</v>
      </c>
    </row>
    <row r="9662" spans="1:8" x14ac:dyDescent="0.25">
      <c r="A9662" t="s">
        <v>379</v>
      </c>
      <c r="B9662">
        <v>54915</v>
      </c>
      <c r="C9662" t="str">
        <f t="shared" si="151"/>
        <v>54915</v>
      </c>
      <c r="D9662" t="s">
        <v>365</v>
      </c>
      <c r="E9662" t="s">
        <v>6118</v>
      </c>
      <c r="F9662" t="s">
        <v>3869</v>
      </c>
      <c r="G9662" s="144">
        <v>86.991966599999998</v>
      </c>
      <c r="H9662" t="str">
        <f>IF(VLOOKUP(A9662,$J$4:$K$19,2)="Y",IF(G9662&lt;='State Zip Codes'!$P$4,'State Zip Codes'!$P$3,IF(G9662&lt;='State Zip Codes'!$Q$4,'State Zip Codes'!$Q$3,IF(G9662&lt;='State Zip Codes'!$R$4,'State Zip Codes'!$R$3,IF(G9662&lt;='State Zip Codes'!$S$4,'State Zip Codes'!$S$3,IF(G9662&lt;='State Zip Codes'!$T$4,'State Zip Codes'!$T$3,"OUT OF TERRITORY"))))),$U$3)</f>
        <v>Zone 5</v>
      </c>
    </row>
    <row r="9663" spans="1:8" x14ac:dyDescent="0.25">
      <c r="A9663" t="s">
        <v>379</v>
      </c>
      <c r="B9663">
        <v>54126</v>
      </c>
      <c r="C9663" t="str">
        <f t="shared" si="151"/>
        <v>54126</v>
      </c>
      <c r="D9663" t="s">
        <v>365</v>
      </c>
      <c r="E9663" t="s">
        <v>2178</v>
      </c>
      <c r="F9663" t="s">
        <v>1338</v>
      </c>
      <c r="G9663" s="144">
        <v>86.991966599999998</v>
      </c>
      <c r="H9663" t="str">
        <f>IF(VLOOKUP(A9663,$J$4:$K$19,2)="Y",IF(G9663&lt;='State Zip Codes'!$P$4,'State Zip Codes'!$P$3,IF(G9663&lt;='State Zip Codes'!$Q$4,'State Zip Codes'!$Q$3,IF(G9663&lt;='State Zip Codes'!$R$4,'State Zip Codes'!$R$3,IF(G9663&lt;='State Zip Codes'!$S$4,'State Zip Codes'!$S$3,IF(G9663&lt;='State Zip Codes'!$T$4,'State Zip Codes'!$T$3,"OUT OF TERRITORY"))))),$U$3)</f>
        <v>Zone 5</v>
      </c>
    </row>
    <row r="9664" spans="1:8" x14ac:dyDescent="0.25">
      <c r="A9664" t="s">
        <v>379</v>
      </c>
      <c r="B9664">
        <v>53528</v>
      </c>
      <c r="C9664" t="str">
        <f t="shared" si="151"/>
        <v>53528</v>
      </c>
      <c r="D9664" t="s">
        <v>365</v>
      </c>
      <c r="E9664" t="s">
        <v>6078</v>
      </c>
      <c r="F9664" t="s">
        <v>2725</v>
      </c>
      <c r="G9664" s="144">
        <v>86.991966599999998</v>
      </c>
      <c r="H9664" t="str">
        <f>IF(VLOOKUP(A9664,$J$4:$K$19,2)="Y",IF(G9664&lt;='State Zip Codes'!$P$4,'State Zip Codes'!$P$3,IF(G9664&lt;='State Zip Codes'!$Q$4,'State Zip Codes'!$Q$3,IF(G9664&lt;='State Zip Codes'!$R$4,'State Zip Codes'!$R$3,IF(G9664&lt;='State Zip Codes'!$S$4,'State Zip Codes'!$S$3,IF(G9664&lt;='State Zip Codes'!$T$4,'State Zip Codes'!$T$3,"OUT OF TERRITORY"))))),$U$3)</f>
        <v>Zone 5</v>
      </c>
    </row>
    <row r="9665" spans="1:8" x14ac:dyDescent="0.25">
      <c r="A9665" t="s">
        <v>379</v>
      </c>
      <c r="B9665">
        <v>54113</v>
      </c>
      <c r="C9665" t="str">
        <f t="shared" si="151"/>
        <v>54113</v>
      </c>
      <c r="D9665" t="s">
        <v>365</v>
      </c>
      <c r="E9665" t="s">
        <v>6118</v>
      </c>
      <c r="F9665" t="s">
        <v>6119</v>
      </c>
      <c r="G9665" s="144">
        <v>86.991966599999998</v>
      </c>
      <c r="H9665" t="str">
        <f>IF(VLOOKUP(A9665,$J$4:$K$19,2)="Y",IF(G9665&lt;='State Zip Codes'!$P$4,'State Zip Codes'!$P$3,IF(G9665&lt;='State Zip Codes'!$Q$4,'State Zip Codes'!$Q$3,IF(G9665&lt;='State Zip Codes'!$R$4,'State Zip Codes'!$R$3,IF(G9665&lt;='State Zip Codes'!$S$4,'State Zip Codes'!$S$3,IF(G9665&lt;='State Zip Codes'!$T$4,'State Zip Codes'!$T$3,"OUT OF TERRITORY"))))),$U$3)</f>
        <v>Zone 5</v>
      </c>
    </row>
    <row r="9666" spans="1:8" x14ac:dyDescent="0.25">
      <c r="A9666" t="s">
        <v>379</v>
      </c>
      <c r="B9666">
        <v>53949</v>
      </c>
      <c r="C9666" t="str">
        <f t="shared" si="151"/>
        <v>53949</v>
      </c>
      <c r="D9666" t="s">
        <v>365</v>
      </c>
      <c r="E9666" t="s">
        <v>6120</v>
      </c>
      <c r="F9666" t="s">
        <v>6121</v>
      </c>
      <c r="G9666" s="144">
        <v>87.613337789999989</v>
      </c>
      <c r="H9666" t="str">
        <f>IF(VLOOKUP(A9666,$J$4:$K$19,2)="Y",IF(G9666&lt;='State Zip Codes'!$P$4,'State Zip Codes'!$P$3,IF(G9666&lt;='State Zip Codes'!$Q$4,'State Zip Codes'!$Q$3,IF(G9666&lt;='State Zip Codes'!$R$4,'State Zip Codes'!$R$3,IF(G9666&lt;='State Zip Codes'!$S$4,'State Zip Codes'!$S$3,IF(G9666&lt;='State Zip Codes'!$T$4,'State Zip Codes'!$T$3,"OUT OF TERRITORY"))))),$U$3)</f>
        <v>Zone 5</v>
      </c>
    </row>
    <row r="9667" spans="1:8" x14ac:dyDescent="0.25">
      <c r="A9667" t="s">
        <v>379</v>
      </c>
      <c r="B9667">
        <v>54136</v>
      </c>
      <c r="C9667" t="str">
        <f t="shared" si="151"/>
        <v>54136</v>
      </c>
      <c r="D9667" t="s">
        <v>365</v>
      </c>
      <c r="E9667" t="s">
        <v>6118</v>
      </c>
      <c r="F9667" t="s">
        <v>1276</v>
      </c>
      <c r="G9667" s="144">
        <v>87.613337789999989</v>
      </c>
      <c r="H9667" t="str">
        <f>IF(VLOOKUP(A9667,$J$4:$K$19,2)="Y",IF(G9667&lt;='State Zip Codes'!$P$4,'State Zip Codes'!$P$3,IF(G9667&lt;='State Zip Codes'!$Q$4,'State Zip Codes'!$Q$3,IF(G9667&lt;='State Zip Codes'!$R$4,'State Zip Codes'!$R$3,IF(G9667&lt;='State Zip Codes'!$S$4,'State Zip Codes'!$S$3,IF(G9667&lt;='State Zip Codes'!$T$4,'State Zip Codes'!$T$3,"OUT OF TERRITORY"))))),$U$3)</f>
        <v>Zone 5</v>
      </c>
    </row>
    <row r="9668" spans="1:8" x14ac:dyDescent="0.25">
      <c r="A9668" t="s">
        <v>379</v>
      </c>
      <c r="B9668">
        <v>54919</v>
      </c>
      <c r="C9668" t="str">
        <f t="shared" si="151"/>
        <v>54919</v>
      </c>
      <c r="D9668" t="s">
        <v>365</v>
      </c>
      <c r="E9668" t="s">
        <v>6118</v>
      </c>
      <c r="F9668" t="s">
        <v>3869</v>
      </c>
      <c r="G9668" s="144">
        <v>88.234708979999994</v>
      </c>
      <c r="H9668" t="str">
        <f>IF(VLOOKUP(A9668,$J$4:$K$19,2)="Y",IF(G9668&lt;='State Zip Codes'!$P$4,'State Zip Codes'!$P$3,IF(G9668&lt;='State Zip Codes'!$Q$4,'State Zip Codes'!$Q$3,IF(G9668&lt;='State Zip Codes'!$R$4,'State Zip Codes'!$R$3,IF(G9668&lt;='State Zip Codes'!$S$4,'State Zip Codes'!$S$3,IF(G9668&lt;='State Zip Codes'!$T$4,'State Zip Codes'!$T$3,"OUT OF TERRITORY"))))),$U$3)</f>
        <v>Zone 5</v>
      </c>
    </row>
    <row r="9669" spans="1:8" x14ac:dyDescent="0.25">
      <c r="A9669" t="s">
        <v>379</v>
      </c>
      <c r="B9669">
        <v>54140</v>
      </c>
      <c r="C9669" t="str">
        <f t="shared" si="151"/>
        <v>54140</v>
      </c>
      <c r="D9669" t="s">
        <v>365</v>
      </c>
      <c r="E9669" t="s">
        <v>6118</v>
      </c>
      <c r="F9669" t="s">
        <v>6122</v>
      </c>
      <c r="G9669" s="144">
        <v>88.856080169999998</v>
      </c>
      <c r="H9669" t="str">
        <f>IF(VLOOKUP(A9669,$J$4:$K$19,2)="Y",IF(G9669&lt;='State Zip Codes'!$P$4,'State Zip Codes'!$P$3,IF(G9669&lt;='State Zip Codes'!$Q$4,'State Zip Codes'!$Q$3,IF(G9669&lt;='State Zip Codes'!$R$4,'State Zip Codes'!$R$3,IF(G9669&lt;='State Zip Codes'!$S$4,'State Zip Codes'!$S$3,IF(G9669&lt;='State Zip Codes'!$T$4,'State Zip Codes'!$T$3,"OUT OF TERRITORY"))))),$U$3)</f>
        <v>Zone 5</v>
      </c>
    </row>
    <row r="9670" spans="1:8" x14ac:dyDescent="0.25">
      <c r="A9670" t="s">
        <v>379</v>
      </c>
      <c r="B9670">
        <v>54911</v>
      </c>
      <c r="C9670" t="str">
        <f t="shared" si="151"/>
        <v>54911</v>
      </c>
      <c r="D9670" t="s">
        <v>365</v>
      </c>
      <c r="E9670" t="s">
        <v>6118</v>
      </c>
      <c r="F9670" t="s">
        <v>3869</v>
      </c>
      <c r="G9670" s="144">
        <v>88.856080169999998</v>
      </c>
      <c r="H9670" t="str">
        <f>IF(VLOOKUP(A9670,$J$4:$K$19,2)="Y",IF(G9670&lt;='State Zip Codes'!$P$4,'State Zip Codes'!$P$3,IF(G9670&lt;='State Zip Codes'!$Q$4,'State Zip Codes'!$Q$3,IF(G9670&lt;='State Zip Codes'!$R$4,'State Zip Codes'!$R$3,IF(G9670&lt;='State Zip Codes'!$S$4,'State Zip Codes'!$S$3,IF(G9670&lt;='State Zip Codes'!$T$4,'State Zip Codes'!$T$3,"OUT OF TERRITORY"))))),$U$3)</f>
        <v>Zone 5</v>
      </c>
    </row>
    <row r="9671" spans="1:8" x14ac:dyDescent="0.25">
      <c r="A9671" t="s">
        <v>379</v>
      </c>
      <c r="B9671">
        <v>53574</v>
      </c>
      <c r="C9671" t="str">
        <f t="shared" si="151"/>
        <v>53574</v>
      </c>
      <c r="D9671" t="s">
        <v>365</v>
      </c>
      <c r="E9671" t="s">
        <v>3041</v>
      </c>
      <c r="F9671" t="s">
        <v>6123</v>
      </c>
      <c r="G9671" s="144">
        <v>88.856080169999998</v>
      </c>
      <c r="H9671" t="str">
        <f>IF(VLOOKUP(A9671,$J$4:$K$19,2)="Y",IF(G9671&lt;='State Zip Codes'!$P$4,'State Zip Codes'!$P$3,IF(G9671&lt;='State Zip Codes'!$Q$4,'State Zip Codes'!$Q$3,IF(G9671&lt;='State Zip Codes'!$R$4,'State Zip Codes'!$R$3,IF(G9671&lt;='State Zip Codes'!$S$4,'State Zip Codes'!$S$3,IF(G9671&lt;='State Zip Codes'!$T$4,'State Zip Codes'!$T$3,"OUT OF TERRITORY"))))),$U$3)</f>
        <v>Zone 5</v>
      </c>
    </row>
    <row r="9672" spans="1:8" x14ac:dyDescent="0.25">
      <c r="A9672" t="s">
        <v>379</v>
      </c>
      <c r="B9672">
        <v>53570</v>
      </c>
      <c r="C9672" t="str">
        <f t="shared" si="151"/>
        <v>53570</v>
      </c>
      <c r="D9672" t="s">
        <v>365</v>
      </c>
      <c r="E9672" t="s">
        <v>3041</v>
      </c>
      <c r="F9672" t="s">
        <v>1093</v>
      </c>
      <c r="G9672" s="144">
        <v>88.856080169999998</v>
      </c>
      <c r="H9672" t="str">
        <f>IF(VLOOKUP(A9672,$J$4:$K$19,2)="Y",IF(G9672&lt;='State Zip Codes'!$P$4,'State Zip Codes'!$P$3,IF(G9672&lt;='State Zip Codes'!$Q$4,'State Zip Codes'!$Q$3,IF(G9672&lt;='State Zip Codes'!$R$4,'State Zip Codes'!$R$3,IF(G9672&lt;='State Zip Codes'!$S$4,'State Zip Codes'!$S$3,IF(G9672&lt;='State Zip Codes'!$T$4,'State Zip Codes'!$T$3,"OUT OF TERRITORY"))))),$U$3)</f>
        <v>Zone 5</v>
      </c>
    </row>
    <row r="9673" spans="1:8" x14ac:dyDescent="0.25">
      <c r="A9673" t="s">
        <v>379</v>
      </c>
      <c r="B9673">
        <v>54947</v>
      </c>
      <c r="C9673" t="str">
        <f t="shared" si="151"/>
        <v>54947</v>
      </c>
      <c r="D9673" t="s">
        <v>365</v>
      </c>
      <c r="E9673" t="s">
        <v>1677</v>
      </c>
      <c r="F9673" t="s">
        <v>6124</v>
      </c>
      <c r="G9673" s="144">
        <v>88.856080169999998</v>
      </c>
      <c r="H9673" t="str">
        <f>IF(VLOOKUP(A9673,$J$4:$K$19,2)="Y",IF(G9673&lt;='State Zip Codes'!$P$4,'State Zip Codes'!$P$3,IF(G9673&lt;='State Zip Codes'!$Q$4,'State Zip Codes'!$Q$3,IF(G9673&lt;='State Zip Codes'!$R$4,'State Zip Codes'!$R$3,IF(G9673&lt;='State Zip Codes'!$S$4,'State Zip Codes'!$S$3,IF(G9673&lt;='State Zip Codes'!$T$4,'State Zip Codes'!$T$3,"OUT OF TERRITORY"))))),$U$3)</f>
        <v>Zone 5</v>
      </c>
    </row>
    <row r="9674" spans="1:8" x14ac:dyDescent="0.25">
      <c r="A9674" t="s">
        <v>379</v>
      </c>
      <c r="B9674">
        <v>53561</v>
      </c>
      <c r="C9674" t="str">
        <f t="shared" si="151"/>
        <v>53561</v>
      </c>
      <c r="D9674" t="s">
        <v>365</v>
      </c>
      <c r="E9674" t="s">
        <v>6125</v>
      </c>
      <c r="F9674" t="s">
        <v>6126</v>
      </c>
      <c r="G9674" s="144">
        <v>89.477451359999989</v>
      </c>
      <c r="H9674" t="str">
        <f>IF(VLOOKUP(A9674,$J$4:$K$19,2)="Y",IF(G9674&lt;='State Zip Codes'!$P$4,'State Zip Codes'!$P$3,IF(G9674&lt;='State Zip Codes'!$Q$4,'State Zip Codes'!$Q$3,IF(G9674&lt;='State Zip Codes'!$R$4,'State Zip Codes'!$R$3,IF(G9674&lt;='State Zip Codes'!$S$4,'State Zip Codes'!$S$3,IF(G9674&lt;='State Zip Codes'!$T$4,'State Zip Codes'!$T$3,"OUT OF TERRITORY"))))),$U$3)</f>
        <v>Zone 5</v>
      </c>
    </row>
    <row r="9675" spans="1:8" x14ac:dyDescent="0.25">
      <c r="A9675" t="s">
        <v>379</v>
      </c>
      <c r="B9675">
        <v>54914</v>
      </c>
      <c r="C9675" t="str">
        <f t="shared" si="151"/>
        <v>54914</v>
      </c>
      <c r="D9675" t="s">
        <v>365</v>
      </c>
      <c r="E9675" t="s">
        <v>6118</v>
      </c>
      <c r="F9675" t="s">
        <v>3869</v>
      </c>
      <c r="G9675" s="144">
        <v>89.477451359999989</v>
      </c>
      <c r="H9675" t="str">
        <f>IF(VLOOKUP(A9675,$J$4:$K$19,2)="Y",IF(G9675&lt;='State Zip Codes'!$P$4,'State Zip Codes'!$P$3,IF(G9675&lt;='State Zip Codes'!$Q$4,'State Zip Codes'!$Q$3,IF(G9675&lt;='State Zip Codes'!$R$4,'State Zip Codes'!$R$3,IF(G9675&lt;='State Zip Codes'!$S$4,'State Zip Codes'!$S$3,IF(G9675&lt;='State Zip Codes'!$T$4,'State Zip Codes'!$T$3,"OUT OF TERRITORY"))))),$U$3)</f>
        <v>Zone 5</v>
      </c>
    </row>
    <row r="9676" spans="1:8" x14ac:dyDescent="0.25">
      <c r="A9676" t="s">
        <v>379</v>
      </c>
      <c r="B9676">
        <v>54960</v>
      </c>
      <c r="C9676" t="str">
        <f t="shared" si="151"/>
        <v>54960</v>
      </c>
      <c r="D9676" t="s">
        <v>365</v>
      </c>
      <c r="E9676" t="s">
        <v>6120</v>
      </c>
      <c r="F9676" t="s">
        <v>6127</v>
      </c>
      <c r="G9676" s="144">
        <v>90.098822549999994</v>
      </c>
      <c r="H9676" t="str">
        <f>IF(VLOOKUP(A9676,$J$4:$K$19,2)="Y",IF(G9676&lt;='State Zip Codes'!$P$4,'State Zip Codes'!$P$3,IF(G9676&lt;='State Zip Codes'!$Q$4,'State Zip Codes'!$Q$3,IF(G9676&lt;='State Zip Codes'!$R$4,'State Zip Codes'!$R$3,IF(G9676&lt;='State Zip Codes'!$S$4,'State Zip Codes'!$S$3,IF(G9676&lt;='State Zip Codes'!$T$4,'State Zip Codes'!$T$3,"OUT OF TERRITORY"))))),$U$3)</f>
        <v>Zone 5</v>
      </c>
    </row>
    <row r="9677" spans="1:8" x14ac:dyDescent="0.25">
      <c r="A9677" t="s">
        <v>379</v>
      </c>
      <c r="B9677">
        <v>54130</v>
      </c>
      <c r="C9677" t="str">
        <f t="shared" si="151"/>
        <v>54130</v>
      </c>
      <c r="D9677" t="s">
        <v>365</v>
      </c>
      <c r="E9677" t="s">
        <v>6118</v>
      </c>
      <c r="F9677" t="s">
        <v>6128</v>
      </c>
      <c r="G9677" s="144">
        <v>90.098822549999994</v>
      </c>
      <c r="H9677" t="str">
        <f>IF(VLOOKUP(A9677,$J$4:$K$19,2)="Y",IF(G9677&lt;='State Zip Codes'!$P$4,'State Zip Codes'!$P$3,IF(G9677&lt;='State Zip Codes'!$Q$4,'State Zip Codes'!$Q$3,IF(G9677&lt;='State Zip Codes'!$R$4,'State Zip Codes'!$R$3,IF(G9677&lt;='State Zip Codes'!$S$4,'State Zip Codes'!$S$3,IF(G9677&lt;='State Zip Codes'!$T$4,'State Zip Codes'!$T$3,"OUT OF TERRITORY"))))),$U$3)</f>
        <v>Zone 5</v>
      </c>
    </row>
    <row r="9678" spans="1:8" x14ac:dyDescent="0.25">
      <c r="A9678" t="s">
        <v>379</v>
      </c>
      <c r="B9678">
        <v>53930</v>
      </c>
      <c r="C9678" t="str">
        <f t="shared" si="151"/>
        <v>53930</v>
      </c>
      <c r="D9678" t="s">
        <v>365</v>
      </c>
      <c r="E9678" t="s">
        <v>6120</v>
      </c>
      <c r="F9678" t="s">
        <v>6129</v>
      </c>
      <c r="G9678" s="144">
        <v>90.098822549999994</v>
      </c>
      <c r="H9678" t="str">
        <f>IF(VLOOKUP(A9678,$J$4:$K$19,2)="Y",IF(G9678&lt;='State Zip Codes'!$P$4,'State Zip Codes'!$P$3,IF(G9678&lt;='State Zip Codes'!$Q$4,'State Zip Codes'!$Q$3,IF(G9678&lt;='State Zip Codes'!$R$4,'State Zip Codes'!$R$3,IF(G9678&lt;='State Zip Codes'!$S$4,'State Zip Codes'!$S$3,IF(G9678&lt;='State Zip Codes'!$T$4,'State Zip Codes'!$T$3,"OUT OF TERRITORY"))))),$U$3)</f>
        <v>Zone 5</v>
      </c>
    </row>
    <row r="9679" spans="1:8" x14ac:dyDescent="0.25">
      <c r="A9679" t="s">
        <v>379</v>
      </c>
      <c r="B9679">
        <v>54180</v>
      </c>
      <c r="C9679" t="str">
        <f t="shared" si="151"/>
        <v>54180</v>
      </c>
      <c r="D9679" t="s">
        <v>365</v>
      </c>
      <c r="E9679" t="s">
        <v>2178</v>
      </c>
      <c r="F9679" t="s">
        <v>6130</v>
      </c>
      <c r="G9679" s="144">
        <v>90.720193739999999</v>
      </c>
      <c r="H9679" t="str">
        <f>IF(VLOOKUP(A9679,$J$4:$K$19,2)="Y",IF(G9679&lt;='State Zip Codes'!$P$4,'State Zip Codes'!$P$3,IF(G9679&lt;='State Zip Codes'!$Q$4,'State Zip Codes'!$Q$3,IF(G9679&lt;='State Zip Codes'!$R$4,'State Zip Codes'!$R$3,IF(G9679&lt;='State Zip Codes'!$S$4,'State Zip Codes'!$S$3,IF(G9679&lt;='State Zip Codes'!$T$4,'State Zip Codes'!$T$3,"OUT OF TERRITORY"))))),$U$3)</f>
        <v>Zone 5</v>
      </c>
    </row>
    <row r="9680" spans="1:8" x14ac:dyDescent="0.25">
      <c r="A9680" t="s">
        <v>379</v>
      </c>
      <c r="B9680">
        <v>53566</v>
      </c>
      <c r="C9680" t="str">
        <f t="shared" si="151"/>
        <v>53566</v>
      </c>
      <c r="D9680" t="s">
        <v>365</v>
      </c>
      <c r="E9680" t="s">
        <v>3041</v>
      </c>
      <c r="F9680" t="s">
        <v>1110</v>
      </c>
      <c r="G9680" s="144">
        <v>91.34156492999999</v>
      </c>
      <c r="H9680" t="str">
        <f>IF(VLOOKUP(A9680,$J$4:$K$19,2)="Y",IF(G9680&lt;='State Zip Codes'!$P$4,'State Zip Codes'!$P$3,IF(G9680&lt;='State Zip Codes'!$Q$4,'State Zip Codes'!$Q$3,IF(G9680&lt;='State Zip Codes'!$R$4,'State Zip Codes'!$R$3,IF(G9680&lt;='State Zip Codes'!$S$4,'State Zip Codes'!$S$3,IF(G9680&lt;='State Zip Codes'!$T$4,'State Zip Codes'!$T$3,"OUT OF TERRITORY"))))),$U$3)</f>
        <v>Zone 5</v>
      </c>
    </row>
    <row r="9681" spans="1:8" x14ac:dyDescent="0.25">
      <c r="A9681" t="s">
        <v>379</v>
      </c>
      <c r="B9681">
        <v>53572</v>
      </c>
      <c r="C9681" t="str">
        <f t="shared" si="151"/>
        <v>53572</v>
      </c>
      <c r="D9681" t="s">
        <v>365</v>
      </c>
      <c r="E9681" t="s">
        <v>6078</v>
      </c>
      <c r="F9681" t="s">
        <v>6131</v>
      </c>
      <c r="G9681" s="144">
        <v>91.962936119999995</v>
      </c>
      <c r="H9681" t="str">
        <f>IF(VLOOKUP(A9681,$J$4:$K$19,2)="Y",IF(G9681&lt;='State Zip Codes'!$P$4,'State Zip Codes'!$P$3,IF(G9681&lt;='State Zip Codes'!$Q$4,'State Zip Codes'!$Q$3,IF(G9681&lt;='State Zip Codes'!$R$4,'State Zip Codes'!$R$3,IF(G9681&lt;='State Zip Codes'!$S$4,'State Zip Codes'!$S$3,IF(G9681&lt;='State Zip Codes'!$T$4,'State Zip Codes'!$T$3,"OUT OF TERRITORY"))))),$U$3)</f>
        <v>Zone 5</v>
      </c>
    </row>
    <row r="9682" spans="1:8" x14ac:dyDescent="0.25">
      <c r="A9682" t="s">
        <v>379</v>
      </c>
      <c r="B9682">
        <v>54967</v>
      </c>
      <c r="C9682" t="str">
        <f t="shared" si="151"/>
        <v>54967</v>
      </c>
      <c r="D9682" t="s">
        <v>365</v>
      </c>
      <c r="E9682" t="s">
        <v>6132</v>
      </c>
      <c r="F9682" t="s">
        <v>6133</v>
      </c>
      <c r="G9682" s="144">
        <v>91.962936119999995</v>
      </c>
      <c r="H9682" t="str">
        <f>IF(VLOOKUP(A9682,$J$4:$K$19,2)="Y",IF(G9682&lt;='State Zip Codes'!$P$4,'State Zip Codes'!$P$3,IF(G9682&lt;='State Zip Codes'!$Q$4,'State Zip Codes'!$Q$3,IF(G9682&lt;='State Zip Codes'!$R$4,'State Zip Codes'!$R$3,IF(G9682&lt;='State Zip Codes'!$S$4,'State Zip Codes'!$S$3,IF(G9682&lt;='State Zip Codes'!$T$4,'State Zip Codes'!$T$3,"OUT OF TERRITORY"))))),$U$3)</f>
        <v>Zone 5</v>
      </c>
    </row>
    <row r="9683" spans="1:8" x14ac:dyDescent="0.25">
      <c r="A9683" t="s">
        <v>379</v>
      </c>
      <c r="B9683">
        <v>54970</v>
      </c>
      <c r="C9683" t="str">
        <f t="shared" si="151"/>
        <v>54970</v>
      </c>
      <c r="D9683" t="s">
        <v>365</v>
      </c>
      <c r="E9683" t="s">
        <v>6132</v>
      </c>
      <c r="F9683" t="s">
        <v>6134</v>
      </c>
      <c r="G9683" s="144">
        <v>91.962936119999995</v>
      </c>
      <c r="H9683" t="str">
        <f>IF(VLOOKUP(A9683,$J$4:$K$19,2)="Y",IF(G9683&lt;='State Zip Codes'!$P$4,'State Zip Codes'!$P$3,IF(G9683&lt;='State Zip Codes'!$Q$4,'State Zip Codes'!$Q$3,IF(G9683&lt;='State Zip Codes'!$R$4,'State Zip Codes'!$R$3,IF(G9683&lt;='State Zip Codes'!$S$4,'State Zip Codes'!$S$3,IF(G9683&lt;='State Zip Codes'!$T$4,'State Zip Codes'!$T$3,"OUT OF TERRITORY"))))),$U$3)</f>
        <v>Zone 5</v>
      </c>
    </row>
    <row r="9684" spans="1:8" x14ac:dyDescent="0.25">
      <c r="A9684" t="s">
        <v>379</v>
      </c>
      <c r="B9684">
        <v>54208</v>
      </c>
      <c r="C9684" t="str">
        <f t="shared" si="151"/>
        <v>54208</v>
      </c>
      <c r="D9684" t="s">
        <v>365</v>
      </c>
      <c r="E9684" t="s">
        <v>2178</v>
      </c>
      <c r="F9684" t="s">
        <v>5745</v>
      </c>
      <c r="G9684" s="144">
        <v>91.962936119999995</v>
      </c>
      <c r="H9684" t="str">
        <f>IF(VLOOKUP(A9684,$J$4:$K$19,2)="Y",IF(G9684&lt;='State Zip Codes'!$P$4,'State Zip Codes'!$P$3,IF(G9684&lt;='State Zip Codes'!$Q$4,'State Zip Codes'!$Q$3,IF(G9684&lt;='State Zip Codes'!$R$4,'State Zip Codes'!$R$3,IF(G9684&lt;='State Zip Codes'!$S$4,'State Zip Codes'!$S$3,IF(G9684&lt;='State Zip Codes'!$T$4,'State Zip Codes'!$T$3,"OUT OF TERRITORY"))))),$U$3)</f>
        <v>Zone 5</v>
      </c>
    </row>
    <row r="9685" spans="1:8" x14ac:dyDescent="0.25">
      <c r="A9685" t="s">
        <v>379</v>
      </c>
      <c r="B9685">
        <v>53515</v>
      </c>
      <c r="C9685" t="str">
        <f t="shared" si="151"/>
        <v>53515</v>
      </c>
      <c r="D9685" t="s">
        <v>365</v>
      </c>
      <c r="E9685" t="s">
        <v>6078</v>
      </c>
      <c r="F9685" t="s">
        <v>6135</v>
      </c>
      <c r="G9685" s="144">
        <v>92.58430731</v>
      </c>
      <c r="H9685" t="str">
        <f>IF(VLOOKUP(A9685,$J$4:$K$19,2)="Y",IF(G9685&lt;='State Zip Codes'!$P$4,'State Zip Codes'!$P$3,IF(G9685&lt;='State Zip Codes'!$Q$4,'State Zip Codes'!$Q$3,IF(G9685&lt;='State Zip Codes'!$R$4,'State Zip Codes'!$R$3,IF(G9685&lt;='State Zip Codes'!$S$4,'State Zip Codes'!$S$3,IF(G9685&lt;='State Zip Codes'!$T$4,'State Zip Codes'!$T$3,"OUT OF TERRITORY"))))),$U$3)</f>
        <v>Zone 5</v>
      </c>
    </row>
    <row r="9686" spans="1:8" x14ac:dyDescent="0.25">
      <c r="A9686" t="s">
        <v>379</v>
      </c>
      <c r="B9686">
        <v>53560</v>
      </c>
      <c r="C9686" t="str">
        <f t="shared" si="151"/>
        <v>53560</v>
      </c>
      <c r="D9686" t="s">
        <v>365</v>
      </c>
      <c r="E9686" t="s">
        <v>6078</v>
      </c>
      <c r="F9686" t="s">
        <v>6136</v>
      </c>
      <c r="G9686" s="144">
        <v>92.58430731</v>
      </c>
      <c r="H9686" t="str">
        <f>IF(VLOOKUP(A9686,$J$4:$K$19,2)="Y",IF(G9686&lt;='State Zip Codes'!$P$4,'State Zip Codes'!$P$3,IF(G9686&lt;='State Zip Codes'!$Q$4,'State Zip Codes'!$Q$3,IF(G9686&lt;='State Zip Codes'!$R$4,'State Zip Codes'!$R$3,IF(G9686&lt;='State Zip Codes'!$S$4,'State Zip Codes'!$S$3,IF(G9686&lt;='State Zip Codes'!$T$4,'State Zip Codes'!$T$3,"OUT OF TERRITORY"))))),$U$3)</f>
        <v>Zone 5</v>
      </c>
    </row>
    <row r="9687" spans="1:8" x14ac:dyDescent="0.25">
      <c r="A9687" t="s">
        <v>379</v>
      </c>
      <c r="B9687">
        <v>54942</v>
      </c>
      <c r="C9687" t="str">
        <f t="shared" si="151"/>
        <v>54942</v>
      </c>
      <c r="D9687" t="s">
        <v>365</v>
      </c>
      <c r="E9687" t="s">
        <v>6118</v>
      </c>
      <c r="F9687" t="s">
        <v>1083</v>
      </c>
      <c r="G9687" s="144">
        <v>93.205678499999991</v>
      </c>
      <c r="H9687" t="str">
        <f>IF(VLOOKUP(A9687,$J$4:$K$19,2)="Y",IF(G9687&lt;='State Zip Codes'!$P$4,'State Zip Codes'!$P$3,IF(G9687&lt;='State Zip Codes'!$Q$4,'State Zip Codes'!$Q$3,IF(G9687&lt;='State Zip Codes'!$R$4,'State Zip Codes'!$R$3,IF(G9687&lt;='State Zip Codes'!$S$4,'State Zip Codes'!$S$3,IF(G9687&lt;='State Zip Codes'!$T$4,'State Zip Codes'!$T$3,"OUT OF TERRITORY"))))),$U$3)</f>
        <v>Zone 5</v>
      </c>
    </row>
    <row r="9688" spans="1:8" x14ac:dyDescent="0.25">
      <c r="A9688" t="s">
        <v>379</v>
      </c>
      <c r="B9688">
        <v>54940</v>
      </c>
      <c r="C9688" t="str">
        <f t="shared" si="151"/>
        <v>54940</v>
      </c>
      <c r="D9688" t="s">
        <v>365</v>
      </c>
      <c r="E9688" t="s">
        <v>6137</v>
      </c>
      <c r="F9688" t="s">
        <v>532</v>
      </c>
      <c r="G9688" s="144">
        <v>93.205678499999991</v>
      </c>
      <c r="H9688" t="str">
        <f>IF(VLOOKUP(A9688,$J$4:$K$19,2)="Y",IF(G9688&lt;='State Zip Codes'!$P$4,'State Zip Codes'!$P$3,IF(G9688&lt;='State Zip Codes'!$Q$4,'State Zip Codes'!$Q$3,IF(G9688&lt;='State Zip Codes'!$R$4,'State Zip Codes'!$R$3,IF(G9688&lt;='State Zip Codes'!$S$4,'State Zip Codes'!$S$3,IF(G9688&lt;='State Zip Codes'!$T$4,'State Zip Codes'!$T$3,"OUT OF TERRITORY"))))),$U$3)</f>
        <v>Zone 5</v>
      </c>
    </row>
    <row r="9689" spans="1:8" x14ac:dyDescent="0.25">
      <c r="A9689" t="s">
        <v>379</v>
      </c>
      <c r="B9689">
        <v>54913</v>
      </c>
      <c r="C9689" t="str">
        <f t="shared" si="151"/>
        <v>54913</v>
      </c>
      <c r="D9689" t="s">
        <v>365</v>
      </c>
      <c r="E9689" t="s">
        <v>6118</v>
      </c>
      <c r="F9689" t="s">
        <v>3869</v>
      </c>
      <c r="G9689" s="144">
        <v>93.205678499999991</v>
      </c>
      <c r="H9689" t="str">
        <f>IF(VLOOKUP(A9689,$J$4:$K$19,2)="Y",IF(G9689&lt;='State Zip Codes'!$P$4,'State Zip Codes'!$P$3,IF(G9689&lt;='State Zip Codes'!$Q$4,'State Zip Codes'!$Q$3,IF(G9689&lt;='State Zip Codes'!$R$4,'State Zip Codes'!$R$3,IF(G9689&lt;='State Zip Codes'!$S$4,'State Zip Codes'!$S$3,IF(G9689&lt;='State Zip Codes'!$T$4,'State Zip Codes'!$T$3,"OUT OF TERRITORY"))))),$U$3)</f>
        <v>Zone 5</v>
      </c>
    </row>
    <row r="9690" spans="1:8" x14ac:dyDescent="0.25">
      <c r="A9690" t="s">
        <v>379</v>
      </c>
      <c r="B9690">
        <v>54944</v>
      </c>
      <c r="C9690" t="str">
        <f t="shared" si="151"/>
        <v>54944</v>
      </c>
      <c r="D9690" t="s">
        <v>365</v>
      </c>
      <c r="E9690" t="s">
        <v>6118</v>
      </c>
      <c r="F9690" t="s">
        <v>6138</v>
      </c>
      <c r="G9690" s="144">
        <v>95.069792069999991</v>
      </c>
      <c r="H9690" t="str">
        <f>IF(VLOOKUP(A9690,$J$4:$K$19,2)="Y",IF(G9690&lt;='State Zip Codes'!$P$4,'State Zip Codes'!$P$3,IF(G9690&lt;='State Zip Codes'!$Q$4,'State Zip Codes'!$Q$3,IF(G9690&lt;='State Zip Codes'!$R$4,'State Zip Codes'!$R$3,IF(G9690&lt;='State Zip Codes'!$S$4,'State Zip Codes'!$S$3,IF(G9690&lt;='State Zip Codes'!$T$4,'State Zip Codes'!$T$3,"OUT OF TERRITORY"))))),$U$3)</f>
        <v>Zone 5</v>
      </c>
    </row>
    <row r="9691" spans="1:8" x14ac:dyDescent="0.25">
      <c r="A9691" t="s">
        <v>379</v>
      </c>
      <c r="B9691">
        <v>54965</v>
      </c>
      <c r="C9691" t="str">
        <f t="shared" si="151"/>
        <v>54965</v>
      </c>
      <c r="D9691" t="s">
        <v>365</v>
      </c>
      <c r="E9691" t="s">
        <v>6132</v>
      </c>
      <c r="F9691" t="s">
        <v>3868</v>
      </c>
      <c r="G9691" s="144">
        <v>95.069792069999991</v>
      </c>
      <c r="H9691" t="str">
        <f>IF(VLOOKUP(A9691,$J$4:$K$19,2)="Y",IF(G9691&lt;='State Zip Codes'!$P$4,'State Zip Codes'!$P$3,IF(G9691&lt;='State Zip Codes'!$Q$4,'State Zip Codes'!$Q$3,IF(G9691&lt;='State Zip Codes'!$R$4,'State Zip Codes'!$R$3,IF(G9691&lt;='State Zip Codes'!$S$4,'State Zip Codes'!$S$3,IF(G9691&lt;='State Zip Codes'!$T$4,'State Zip Codes'!$T$3,"OUT OF TERRITORY"))))),$U$3)</f>
        <v>Zone 5</v>
      </c>
    </row>
    <row r="9692" spans="1:8" x14ac:dyDescent="0.25">
      <c r="A9692" t="s">
        <v>379</v>
      </c>
      <c r="B9692">
        <v>54115</v>
      </c>
      <c r="C9692" t="str">
        <f t="shared" si="151"/>
        <v>54115</v>
      </c>
      <c r="D9692" t="s">
        <v>365</v>
      </c>
      <c r="E9692" t="s">
        <v>2178</v>
      </c>
      <c r="F9692" t="s">
        <v>6139</v>
      </c>
      <c r="G9692" s="144">
        <v>95.691163259999996</v>
      </c>
      <c r="H9692" t="str">
        <f>IF(VLOOKUP(A9692,$J$4:$K$19,2)="Y",IF(G9692&lt;='State Zip Codes'!$P$4,'State Zip Codes'!$P$3,IF(G9692&lt;='State Zip Codes'!$Q$4,'State Zip Codes'!$Q$3,IF(G9692&lt;='State Zip Codes'!$R$4,'State Zip Codes'!$R$3,IF(G9692&lt;='State Zip Codes'!$S$4,'State Zip Codes'!$S$3,IF(G9692&lt;='State Zip Codes'!$T$4,'State Zip Codes'!$T$3,"OUT OF TERRITORY"))))),$U$3)</f>
        <v>Zone 5</v>
      </c>
    </row>
    <row r="9693" spans="1:8" x14ac:dyDescent="0.25">
      <c r="A9693" t="s">
        <v>379</v>
      </c>
      <c r="B9693">
        <v>53583</v>
      </c>
      <c r="C9693" t="str">
        <f t="shared" si="151"/>
        <v>53583</v>
      </c>
      <c r="D9693" t="s">
        <v>365</v>
      </c>
      <c r="E9693" t="s">
        <v>6125</v>
      </c>
      <c r="F9693" t="s">
        <v>6140</v>
      </c>
      <c r="G9693" s="144">
        <v>95.691163259999996</v>
      </c>
      <c r="H9693" t="str">
        <f>IF(VLOOKUP(A9693,$J$4:$K$19,2)="Y",IF(G9693&lt;='State Zip Codes'!$P$4,'State Zip Codes'!$P$3,IF(G9693&lt;='State Zip Codes'!$Q$4,'State Zip Codes'!$Q$3,IF(G9693&lt;='State Zip Codes'!$R$4,'State Zip Codes'!$R$3,IF(G9693&lt;='State Zip Codes'!$S$4,'State Zip Codes'!$S$3,IF(G9693&lt;='State Zip Codes'!$T$4,'State Zip Codes'!$T$3,"OUT OF TERRITORY"))))),$U$3)</f>
        <v>Zone 5</v>
      </c>
    </row>
    <row r="9694" spans="1:8" x14ac:dyDescent="0.25">
      <c r="A9694" t="s">
        <v>379</v>
      </c>
      <c r="B9694">
        <v>53920</v>
      </c>
      <c r="C9694" t="str">
        <f t="shared" si="151"/>
        <v>53920</v>
      </c>
      <c r="D9694" t="s">
        <v>365</v>
      </c>
      <c r="E9694" t="s">
        <v>6120</v>
      </c>
      <c r="F9694" t="s">
        <v>6141</v>
      </c>
      <c r="G9694" s="144">
        <v>95.691163259999996</v>
      </c>
      <c r="H9694" t="str">
        <f>IF(VLOOKUP(A9694,$J$4:$K$19,2)="Y",IF(G9694&lt;='State Zip Codes'!$P$4,'State Zip Codes'!$P$3,IF(G9694&lt;='State Zip Codes'!$Q$4,'State Zip Codes'!$Q$3,IF(G9694&lt;='State Zip Codes'!$R$4,'State Zip Codes'!$R$3,IF(G9694&lt;='State Zip Codes'!$S$4,'State Zip Codes'!$S$3,IF(G9694&lt;='State Zip Codes'!$T$4,'State Zip Codes'!$T$3,"OUT OF TERRITORY"))))),$U$3)</f>
        <v>Zone 5</v>
      </c>
    </row>
    <row r="9695" spans="1:8" x14ac:dyDescent="0.25">
      <c r="A9695" t="s">
        <v>379</v>
      </c>
      <c r="B9695">
        <v>53578</v>
      </c>
      <c r="C9695" t="str">
        <f t="shared" si="151"/>
        <v>53578</v>
      </c>
      <c r="D9695" t="s">
        <v>365</v>
      </c>
      <c r="E9695" t="s">
        <v>6125</v>
      </c>
      <c r="F9695" t="s">
        <v>6142</v>
      </c>
      <c r="G9695" s="144">
        <v>96.312534450000001</v>
      </c>
      <c r="H9695" t="str">
        <f>IF(VLOOKUP(A9695,$J$4:$K$19,2)="Y",IF(G9695&lt;='State Zip Codes'!$P$4,'State Zip Codes'!$P$3,IF(G9695&lt;='State Zip Codes'!$Q$4,'State Zip Codes'!$Q$3,IF(G9695&lt;='State Zip Codes'!$R$4,'State Zip Codes'!$R$3,IF(G9695&lt;='State Zip Codes'!$S$4,'State Zip Codes'!$S$3,IF(G9695&lt;='State Zip Codes'!$T$4,'State Zip Codes'!$T$3,"OUT OF TERRITORY"))))),$U$3)</f>
        <v>Zone 5</v>
      </c>
    </row>
    <row r="9696" spans="1:8" x14ac:dyDescent="0.25">
      <c r="A9696" t="s">
        <v>379</v>
      </c>
      <c r="B9696">
        <v>53517</v>
      </c>
      <c r="C9696" t="str">
        <f t="shared" ref="C9696:C9759" si="152">TRIM(CLEAN(B9696))</f>
        <v>53517</v>
      </c>
      <c r="D9696" t="s">
        <v>365</v>
      </c>
      <c r="E9696" t="s">
        <v>6078</v>
      </c>
      <c r="F9696" t="s">
        <v>6143</v>
      </c>
      <c r="G9696" s="144">
        <v>96.312534450000001</v>
      </c>
      <c r="H9696" t="str">
        <f>IF(VLOOKUP(A9696,$J$4:$K$19,2)="Y",IF(G9696&lt;='State Zip Codes'!$P$4,'State Zip Codes'!$P$3,IF(G9696&lt;='State Zip Codes'!$Q$4,'State Zip Codes'!$Q$3,IF(G9696&lt;='State Zip Codes'!$R$4,'State Zip Codes'!$R$3,IF(G9696&lt;='State Zip Codes'!$S$4,'State Zip Codes'!$S$3,IF(G9696&lt;='State Zip Codes'!$T$4,'State Zip Codes'!$T$3,"OUT OF TERRITORY"))))),$U$3)</f>
        <v>Zone 5</v>
      </c>
    </row>
    <row r="9697" spans="1:8" x14ac:dyDescent="0.25">
      <c r="A9697" t="s">
        <v>379</v>
      </c>
      <c r="B9697">
        <v>53913</v>
      </c>
      <c r="C9697" t="str">
        <f t="shared" si="152"/>
        <v>53913</v>
      </c>
      <c r="D9697" t="s">
        <v>365</v>
      </c>
      <c r="E9697" t="s">
        <v>6125</v>
      </c>
      <c r="F9697" t="s">
        <v>6144</v>
      </c>
      <c r="G9697" s="144">
        <v>96.933905639999992</v>
      </c>
      <c r="H9697" t="str">
        <f>IF(VLOOKUP(A9697,$J$4:$K$19,2)="Y",IF(G9697&lt;='State Zip Codes'!$P$4,'State Zip Codes'!$P$3,IF(G9697&lt;='State Zip Codes'!$Q$4,'State Zip Codes'!$Q$3,IF(G9697&lt;='State Zip Codes'!$R$4,'State Zip Codes'!$R$3,IF(G9697&lt;='State Zip Codes'!$S$4,'State Zip Codes'!$S$3,IF(G9697&lt;='State Zip Codes'!$T$4,'State Zip Codes'!$T$3,"OUT OF TERRITORY"))))),$U$3)</f>
        <v>Zone 5</v>
      </c>
    </row>
    <row r="9698" spans="1:8" x14ac:dyDescent="0.25">
      <c r="A9698" t="s">
        <v>379</v>
      </c>
      <c r="B9698">
        <v>54982</v>
      </c>
      <c r="C9698" t="str">
        <f t="shared" si="152"/>
        <v>54982</v>
      </c>
      <c r="D9698" t="s">
        <v>365</v>
      </c>
      <c r="E9698" t="s">
        <v>6132</v>
      </c>
      <c r="F9698" t="s">
        <v>6145</v>
      </c>
      <c r="G9698" s="144">
        <v>98.176648019999988</v>
      </c>
      <c r="H9698" t="str">
        <f>IF(VLOOKUP(A9698,$J$4:$K$19,2)="Y",IF(G9698&lt;='State Zip Codes'!$P$4,'State Zip Codes'!$P$3,IF(G9698&lt;='State Zip Codes'!$Q$4,'State Zip Codes'!$Q$3,IF(G9698&lt;='State Zip Codes'!$R$4,'State Zip Codes'!$R$3,IF(G9698&lt;='State Zip Codes'!$S$4,'State Zip Codes'!$S$3,IF(G9698&lt;='State Zip Codes'!$T$4,'State Zip Codes'!$T$3,"OUT OF TERRITORY"))))),$U$3)</f>
        <v>Zone 5</v>
      </c>
    </row>
    <row r="9699" spans="1:8" x14ac:dyDescent="0.25">
      <c r="A9699" t="s">
        <v>379</v>
      </c>
      <c r="B9699">
        <v>53952</v>
      </c>
      <c r="C9699" t="str">
        <f t="shared" si="152"/>
        <v>53952</v>
      </c>
      <c r="D9699" t="s">
        <v>365</v>
      </c>
      <c r="E9699" t="s">
        <v>6120</v>
      </c>
      <c r="F9699" t="s">
        <v>826</v>
      </c>
      <c r="G9699" s="144">
        <v>98.798019209999993</v>
      </c>
      <c r="H9699" t="str">
        <f>IF(VLOOKUP(A9699,$J$4:$K$19,2)="Y",IF(G9699&lt;='State Zip Codes'!$P$4,'State Zip Codes'!$P$3,IF(G9699&lt;='State Zip Codes'!$Q$4,'State Zip Codes'!$Q$3,IF(G9699&lt;='State Zip Codes'!$R$4,'State Zip Codes'!$R$3,IF(G9699&lt;='State Zip Codes'!$S$4,'State Zip Codes'!$S$3,IF(G9699&lt;='State Zip Codes'!$T$4,'State Zip Codes'!$T$3,"OUT OF TERRITORY"))))),$U$3)</f>
        <v>Zone 5</v>
      </c>
    </row>
    <row r="9700" spans="1:8" x14ac:dyDescent="0.25">
      <c r="A9700" t="s">
        <v>379</v>
      </c>
      <c r="B9700">
        <v>54216</v>
      </c>
      <c r="C9700" t="str">
        <f t="shared" si="152"/>
        <v>54216</v>
      </c>
      <c r="D9700" t="s">
        <v>365</v>
      </c>
      <c r="E9700" t="s">
        <v>6146</v>
      </c>
      <c r="F9700" t="s">
        <v>6146</v>
      </c>
      <c r="G9700" s="144">
        <v>98.798019209999993</v>
      </c>
      <c r="H9700" t="str">
        <f>IF(VLOOKUP(A9700,$J$4:$K$19,2)="Y",IF(G9700&lt;='State Zip Codes'!$P$4,'State Zip Codes'!$P$3,IF(G9700&lt;='State Zip Codes'!$Q$4,'State Zip Codes'!$Q$3,IF(G9700&lt;='State Zip Codes'!$R$4,'State Zip Codes'!$R$3,IF(G9700&lt;='State Zip Codes'!$S$4,'State Zip Codes'!$S$3,IF(G9700&lt;='State Zip Codes'!$T$4,'State Zip Codes'!$T$3,"OUT OF TERRITORY"))))),$U$3)</f>
        <v>Zone 5</v>
      </c>
    </row>
    <row r="9701" spans="1:8" x14ac:dyDescent="0.25">
      <c r="A9701" t="s">
        <v>379</v>
      </c>
      <c r="B9701">
        <v>53507</v>
      </c>
      <c r="C9701" t="str">
        <f t="shared" si="152"/>
        <v>53507</v>
      </c>
      <c r="D9701" t="s">
        <v>365</v>
      </c>
      <c r="E9701" t="s">
        <v>6147</v>
      </c>
      <c r="F9701" t="s">
        <v>6148</v>
      </c>
      <c r="G9701" s="144">
        <v>99.419390399999997</v>
      </c>
      <c r="H9701" t="str">
        <f>IF(VLOOKUP(A9701,$J$4:$K$19,2)="Y",IF(G9701&lt;='State Zip Codes'!$P$4,'State Zip Codes'!$P$3,IF(G9701&lt;='State Zip Codes'!$Q$4,'State Zip Codes'!$Q$3,IF(G9701&lt;='State Zip Codes'!$R$4,'State Zip Codes'!$R$3,IF(G9701&lt;='State Zip Codes'!$S$4,'State Zip Codes'!$S$3,IF(G9701&lt;='State Zip Codes'!$T$4,'State Zip Codes'!$T$3,"OUT OF TERRITORY"))))),$U$3)</f>
        <v>Zone 5</v>
      </c>
    </row>
    <row r="9702" spans="1:8" x14ac:dyDescent="0.25">
      <c r="A9702" t="s">
        <v>379</v>
      </c>
      <c r="B9702">
        <v>53522</v>
      </c>
      <c r="C9702" t="str">
        <f t="shared" si="152"/>
        <v>53522</v>
      </c>
      <c r="D9702" t="s">
        <v>365</v>
      </c>
      <c r="E9702" t="s">
        <v>3041</v>
      </c>
      <c r="F9702" t="s">
        <v>6149</v>
      </c>
      <c r="G9702" s="144">
        <v>100.04076158999999</v>
      </c>
      <c r="H9702" t="str">
        <f>IF(VLOOKUP(A9702,$J$4:$K$19,2)="Y",IF(G9702&lt;='State Zip Codes'!$P$4,'State Zip Codes'!$P$3,IF(G9702&lt;='State Zip Codes'!$Q$4,'State Zip Codes'!$Q$3,IF(G9702&lt;='State Zip Codes'!$R$4,'State Zip Codes'!$R$3,IF(G9702&lt;='State Zip Codes'!$S$4,'State Zip Codes'!$S$3,IF(G9702&lt;='State Zip Codes'!$T$4,'State Zip Codes'!$T$3,"OUT OF TERRITORY"))))),$U$3)</f>
        <v>Zone 5</v>
      </c>
    </row>
    <row r="9703" spans="1:8" x14ac:dyDescent="0.25">
      <c r="A9703" t="s">
        <v>379</v>
      </c>
      <c r="B9703">
        <v>54301</v>
      </c>
      <c r="C9703" t="str">
        <f t="shared" si="152"/>
        <v>54301</v>
      </c>
      <c r="D9703" t="s">
        <v>365</v>
      </c>
      <c r="E9703" t="s">
        <v>2178</v>
      </c>
      <c r="F9703" t="s">
        <v>6150</v>
      </c>
      <c r="G9703" s="144">
        <v>100.04076158999999</v>
      </c>
      <c r="H9703" t="str">
        <f>IF(VLOOKUP(A9703,$J$4:$K$19,2)="Y",IF(G9703&lt;='State Zip Codes'!$P$4,'State Zip Codes'!$P$3,IF(G9703&lt;='State Zip Codes'!$Q$4,'State Zip Codes'!$Q$3,IF(G9703&lt;='State Zip Codes'!$R$4,'State Zip Codes'!$R$3,IF(G9703&lt;='State Zip Codes'!$S$4,'State Zip Codes'!$S$3,IF(G9703&lt;='State Zip Codes'!$T$4,'State Zip Codes'!$T$3,"OUT OF TERRITORY"))))),$U$3)</f>
        <v>Zone 5</v>
      </c>
    </row>
    <row r="9704" spans="1:8" x14ac:dyDescent="0.25">
      <c r="A9704" t="s">
        <v>379</v>
      </c>
      <c r="B9704">
        <v>53516</v>
      </c>
      <c r="C9704" t="str">
        <f t="shared" si="152"/>
        <v>53516</v>
      </c>
      <c r="D9704" t="s">
        <v>365</v>
      </c>
      <c r="E9704" t="s">
        <v>408</v>
      </c>
      <c r="F9704" t="s">
        <v>6151</v>
      </c>
      <c r="G9704" s="144">
        <v>100.04076158999999</v>
      </c>
      <c r="H9704" t="str">
        <f>IF(VLOOKUP(A9704,$J$4:$K$19,2)="Y",IF(G9704&lt;='State Zip Codes'!$P$4,'State Zip Codes'!$P$3,IF(G9704&lt;='State Zip Codes'!$Q$4,'State Zip Codes'!$Q$3,IF(G9704&lt;='State Zip Codes'!$R$4,'State Zip Codes'!$R$3,IF(G9704&lt;='State Zip Codes'!$S$4,'State Zip Codes'!$S$3,IF(G9704&lt;='State Zip Codes'!$T$4,'State Zip Codes'!$T$3,"OUT OF TERRITORY"))))),$U$3)</f>
        <v>Zone 5</v>
      </c>
    </row>
    <row r="9705" spans="1:8" x14ac:dyDescent="0.25">
      <c r="A9705" t="s">
        <v>379</v>
      </c>
      <c r="B9705">
        <v>53964</v>
      </c>
      <c r="C9705" t="str">
        <f t="shared" si="152"/>
        <v>53964</v>
      </c>
      <c r="D9705" t="s">
        <v>365</v>
      </c>
      <c r="E9705" t="s">
        <v>6120</v>
      </c>
      <c r="F9705" t="s">
        <v>2052</v>
      </c>
      <c r="G9705" s="144">
        <v>100.66213277999999</v>
      </c>
      <c r="H9705" t="str">
        <f>IF(VLOOKUP(A9705,$J$4:$K$19,2)="Y",IF(G9705&lt;='State Zip Codes'!$P$4,'State Zip Codes'!$P$3,IF(G9705&lt;='State Zip Codes'!$Q$4,'State Zip Codes'!$Q$3,IF(G9705&lt;='State Zip Codes'!$R$4,'State Zip Codes'!$R$3,IF(G9705&lt;='State Zip Codes'!$S$4,'State Zip Codes'!$S$3,IF(G9705&lt;='State Zip Codes'!$T$4,'State Zip Codes'!$T$3,"OUT OF TERRITORY"))))),$U$3)</f>
        <v>Zone 5</v>
      </c>
    </row>
    <row r="9706" spans="1:8" x14ac:dyDescent="0.25">
      <c r="A9706" t="s">
        <v>379</v>
      </c>
      <c r="B9706">
        <v>54304</v>
      </c>
      <c r="C9706" t="str">
        <f t="shared" si="152"/>
        <v>54304</v>
      </c>
      <c r="D9706" t="s">
        <v>365</v>
      </c>
      <c r="E9706" t="s">
        <v>2178</v>
      </c>
      <c r="F9706" t="s">
        <v>6150</v>
      </c>
      <c r="G9706" s="144">
        <v>100.66213277999999</v>
      </c>
      <c r="H9706" t="str">
        <f>IF(VLOOKUP(A9706,$J$4:$K$19,2)="Y",IF(G9706&lt;='State Zip Codes'!$P$4,'State Zip Codes'!$P$3,IF(G9706&lt;='State Zip Codes'!$Q$4,'State Zip Codes'!$Q$3,IF(G9706&lt;='State Zip Codes'!$R$4,'State Zip Codes'!$R$3,IF(G9706&lt;='State Zip Codes'!$S$4,'State Zip Codes'!$S$3,IF(G9706&lt;='State Zip Codes'!$T$4,'State Zip Codes'!$T$3,"OUT OF TERRITORY"))))),$U$3)</f>
        <v>Zone 5</v>
      </c>
    </row>
    <row r="9707" spans="1:8" x14ac:dyDescent="0.25">
      <c r="A9707" t="s">
        <v>379</v>
      </c>
      <c r="B9707">
        <v>53504</v>
      </c>
      <c r="C9707" t="str">
        <f t="shared" si="152"/>
        <v>53504</v>
      </c>
      <c r="D9707" t="s">
        <v>365</v>
      </c>
      <c r="E9707" t="s">
        <v>408</v>
      </c>
      <c r="F9707" t="s">
        <v>4096</v>
      </c>
      <c r="G9707" s="144">
        <v>101.28350397</v>
      </c>
      <c r="H9707" t="str">
        <f>IF(VLOOKUP(A9707,$J$4:$K$19,2)="Y",IF(G9707&lt;='State Zip Codes'!$P$4,'State Zip Codes'!$P$3,IF(G9707&lt;='State Zip Codes'!$Q$4,'State Zip Codes'!$Q$3,IF(G9707&lt;='State Zip Codes'!$R$4,'State Zip Codes'!$R$3,IF(G9707&lt;='State Zip Codes'!$S$4,'State Zip Codes'!$S$3,IF(G9707&lt;='State Zip Codes'!$T$4,'State Zip Codes'!$T$3,"OUT OF TERRITORY"))))),$U$3)</f>
        <v>Zone 5</v>
      </c>
    </row>
    <row r="9708" spans="1:8" x14ac:dyDescent="0.25">
      <c r="A9708" t="s">
        <v>379</v>
      </c>
      <c r="B9708">
        <v>54984</v>
      </c>
      <c r="C9708" t="str">
        <f t="shared" si="152"/>
        <v>54984</v>
      </c>
      <c r="D9708" t="s">
        <v>365</v>
      </c>
      <c r="E9708" t="s">
        <v>6132</v>
      </c>
      <c r="F9708" t="s">
        <v>6152</v>
      </c>
      <c r="G9708" s="144">
        <v>101.28350397</v>
      </c>
      <c r="H9708" t="str">
        <f>IF(VLOOKUP(A9708,$J$4:$K$19,2)="Y",IF(G9708&lt;='State Zip Codes'!$P$4,'State Zip Codes'!$P$3,IF(G9708&lt;='State Zip Codes'!$Q$4,'State Zip Codes'!$Q$3,IF(G9708&lt;='State Zip Codes'!$R$4,'State Zip Codes'!$R$3,IF(G9708&lt;='State Zip Codes'!$S$4,'State Zip Codes'!$S$3,IF(G9708&lt;='State Zip Codes'!$T$4,'State Zip Codes'!$T$3,"OUT OF TERRITORY"))))),$U$3)</f>
        <v>Zone 5</v>
      </c>
    </row>
    <row r="9709" spans="1:8" x14ac:dyDescent="0.25">
      <c r="A9709" t="s">
        <v>379</v>
      </c>
      <c r="B9709">
        <v>54983</v>
      </c>
      <c r="C9709" t="str">
        <f t="shared" si="152"/>
        <v>54983</v>
      </c>
      <c r="D9709" t="s">
        <v>365</v>
      </c>
      <c r="E9709" t="s">
        <v>6137</v>
      </c>
      <c r="F9709" t="s">
        <v>6153</v>
      </c>
      <c r="G9709" s="144">
        <v>101.90487515999999</v>
      </c>
      <c r="H9709" t="str">
        <f>IF(VLOOKUP(A9709,$J$4:$K$19,2)="Y",IF(G9709&lt;='State Zip Codes'!$P$4,'State Zip Codes'!$P$3,IF(G9709&lt;='State Zip Codes'!$Q$4,'State Zip Codes'!$Q$3,IF(G9709&lt;='State Zip Codes'!$R$4,'State Zip Codes'!$R$3,IF(G9709&lt;='State Zip Codes'!$S$4,'State Zip Codes'!$S$3,IF(G9709&lt;='State Zip Codes'!$T$4,'State Zip Codes'!$T$3,"OUT OF TERRITORY"))))),$U$3)</f>
        <v>Zone 5</v>
      </c>
    </row>
    <row r="9710" spans="1:8" x14ac:dyDescent="0.25">
      <c r="A9710" t="s">
        <v>379</v>
      </c>
      <c r="B9710">
        <v>54302</v>
      </c>
      <c r="C9710" t="str">
        <f t="shared" si="152"/>
        <v>54302</v>
      </c>
      <c r="D9710" t="s">
        <v>365</v>
      </c>
      <c r="E9710" t="s">
        <v>2178</v>
      </c>
      <c r="F9710" t="s">
        <v>6150</v>
      </c>
      <c r="G9710" s="144">
        <v>101.90487515999999</v>
      </c>
      <c r="H9710" t="str">
        <f>IF(VLOOKUP(A9710,$J$4:$K$19,2)="Y",IF(G9710&lt;='State Zip Codes'!$P$4,'State Zip Codes'!$P$3,IF(G9710&lt;='State Zip Codes'!$Q$4,'State Zip Codes'!$Q$3,IF(G9710&lt;='State Zip Codes'!$R$4,'State Zip Codes'!$R$3,IF(G9710&lt;='State Zip Codes'!$S$4,'State Zip Codes'!$S$3,IF(G9710&lt;='State Zip Codes'!$T$4,'State Zip Codes'!$T$3,"OUT OF TERRITORY"))))),$U$3)</f>
        <v>Zone 5</v>
      </c>
    </row>
    <row r="9711" spans="1:8" x14ac:dyDescent="0.25">
      <c r="A9711" t="s">
        <v>379</v>
      </c>
      <c r="B9711">
        <v>53951</v>
      </c>
      <c r="C9711" t="str">
        <f t="shared" si="152"/>
        <v>53951</v>
      </c>
      <c r="D9711" t="s">
        <v>365</v>
      </c>
      <c r="E9711" t="s">
        <v>6125</v>
      </c>
      <c r="F9711" t="s">
        <v>6154</v>
      </c>
      <c r="G9711" s="144">
        <v>101.90487515999999</v>
      </c>
      <c r="H9711" t="str">
        <f>IF(VLOOKUP(A9711,$J$4:$K$19,2)="Y",IF(G9711&lt;='State Zip Codes'!$P$4,'State Zip Codes'!$P$3,IF(G9711&lt;='State Zip Codes'!$Q$4,'State Zip Codes'!$Q$3,IF(G9711&lt;='State Zip Codes'!$R$4,'State Zip Codes'!$R$3,IF(G9711&lt;='State Zip Codes'!$S$4,'State Zip Codes'!$S$3,IF(G9711&lt;='State Zip Codes'!$T$4,'State Zip Codes'!$T$3,"OUT OF TERRITORY"))))),$U$3)</f>
        <v>Zone 5</v>
      </c>
    </row>
    <row r="9712" spans="1:8" x14ac:dyDescent="0.25">
      <c r="A9712" t="s">
        <v>379</v>
      </c>
      <c r="B9712">
        <v>53503</v>
      </c>
      <c r="C9712" t="str">
        <f t="shared" si="152"/>
        <v>53503</v>
      </c>
      <c r="D9712" t="s">
        <v>365</v>
      </c>
      <c r="E9712" t="s">
        <v>6147</v>
      </c>
      <c r="F9712" t="s">
        <v>6155</v>
      </c>
      <c r="G9712" s="144">
        <v>101.90487515999999</v>
      </c>
      <c r="H9712" t="str">
        <f>IF(VLOOKUP(A9712,$J$4:$K$19,2)="Y",IF(G9712&lt;='State Zip Codes'!$P$4,'State Zip Codes'!$P$3,IF(G9712&lt;='State Zip Codes'!$Q$4,'State Zip Codes'!$Q$3,IF(G9712&lt;='State Zip Codes'!$R$4,'State Zip Codes'!$R$3,IF(G9712&lt;='State Zip Codes'!$S$4,'State Zip Codes'!$S$3,IF(G9712&lt;='State Zip Codes'!$T$4,'State Zip Codes'!$T$3,"OUT OF TERRITORY"))))),$U$3)</f>
        <v>Zone 5</v>
      </c>
    </row>
    <row r="9713" spans="1:8" x14ac:dyDescent="0.25">
      <c r="A9713" t="s">
        <v>379</v>
      </c>
      <c r="B9713">
        <v>53544</v>
      </c>
      <c r="C9713" t="str">
        <f t="shared" si="152"/>
        <v>53544</v>
      </c>
      <c r="D9713" t="s">
        <v>365</v>
      </c>
      <c r="E9713" t="s">
        <v>6147</v>
      </c>
      <c r="F9713" t="s">
        <v>3703</v>
      </c>
      <c r="G9713" s="144">
        <v>101.90487515999999</v>
      </c>
      <c r="H9713" t="str">
        <f>IF(VLOOKUP(A9713,$J$4:$K$19,2)="Y",IF(G9713&lt;='State Zip Codes'!$P$4,'State Zip Codes'!$P$3,IF(G9713&lt;='State Zip Codes'!$Q$4,'State Zip Codes'!$Q$3,IF(G9713&lt;='State Zip Codes'!$R$4,'State Zip Codes'!$R$3,IF(G9713&lt;='State Zip Codes'!$S$4,'State Zip Codes'!$S$3,IF(G9713&lt;='State Zip Codes'!$T$4,'State Zip Codes'!$T$3,"OUT OF TERRITORY"))))),$U$3)</f>
        <v>Zone 5</v>
      </c>
    </row>
    <row r="9714" spans="1:8" x14ac:dyDescent="0.25">
      <c r="A9714" t="s">
        <v>379</v>
      </c>
      <c r="B9714">
        <v>54311</v>
      </c>
      <c r="C9714" t="str">
        <f t="shared" si="152"/>
        <v>54311</v>
      </c>
      <c r="D9714" t="s">
        <v>365</v>
      </c>
      <c r="E9714" t="s">
        <v>2178</v>
      </c>
      <c r="F9714" t="s">
        <v>6150</v>
      </c>
      <c r="G9714" s="144">
        <v>102.52624634999999</v>
      </c>
      <c r="H9714" t="str">
        <f>IF(VLOOKUP(A9714,$J$4:$K$19,2)="Y",IF(G9714&lt;='State Zip Codes'!$P$4,'State Zip Codes'!$P$3,IF(G9714&lt;='State Zip Codes'!$Q$4,'State Zip Codes'!$Q$3,IF(G9714&lt;='State Zip Codes'!$R$4,'State Zip Codes'!$R$3,IF(G9714&lt;='State Zip Codes'!$S$4,'State Zip Codes'!$S$3,IF(G9714&lt;='State Zip Codes'!$T$4,'State Zip Codes'!$T$3,"OUT OF TERRITORY"))))),$U$3)</f>
        <v>Zone 5</v>
      </c>
    </row>
    <row r="9715" spans="1:8" x14ac:dyDescent="0.25">
      <c r="A9715" t="s">
        <v>379</v>
      </c>
      <c r="B9715">
        <v>54344</v>
      </c>
      <c r="C9715" t="str">
        <f t="shared" si="152"/>
        <v>54344</v>
      </c>
      <c r="D9715" t="s">
        <v>365</v>
      </c>
      <c r="E9715" t="s">
        <v>2178</v>
      </c>
      <c r="F9715" t="s">
        <v>6150</v>
      </c>
      <c r="G9715" s="144">
        <v>102.52624634999999</v>
      </c>
      <c r="H9715" t="str">
        <f>IF(VLOOKUP(A9715,$J$4:$K$19,2)="Y",IF(G9715&lt;='State Zip Codes'!$P$4,'State Zip Codes'!$P$3,IF(G9715&lt;='State Zip Codes'!$Q$4,'State Zip Codes'!$Q$3,IF(G9715&lt;='State Zip Codes'!$R$4,'State Zip Codes'!$R$3,IF(G9715&lt;='State Zip Codes'!$S$4,'State Zip Codes'!$S$3,IF(G9715&lt;='State Zip Codes'!$T$4,'State Zip Codes'!$T$3,"OUT OF TERRITORY"))))),$U$3)</f>
        <v>Zone 5</v>
      </c>
    </row>
    <row r="9716" spans="1:8" x14ac:dyDescent="0.25">
      <c r="A9716" t="s">
        <v>379</v>
      </c>
      <c r="B9716">
        <v>53965</v>
      </c>
      <c r="C9716" t="str">
        <f t="shared" si="152"/>
        <v>53965</v>
      </c>
      <c r="D9716" t="s">
        <v>365</v>
      </c>
      <c r="E9716" t="s">
        <v>1005</v>
      </c>
      <c r="F9716" t="s">
        <v>6156</v>
      </c>
      <c r="G9716" s="144">
        <v>103.14761754</v>
      </c>
      <c r="H9716" t="str">
        <f>IF(VLOOKUP(A9716,$J$4:$K$19,2)="Y",IF(G9716&lt;='State Zip Codes'!$P$4,'State Zip Codes'!$P$3,IF(G9716&lt;='State Zip Codes'!$Q$4,'State Zip Codes'!$Q$3,IF(G9716&lt;='State Zip Codes'!$R$4,'State Zip Codes'!$R$3,IF(G9716&lt;='State Zip Codes'!$S$4,'State Zip Codes'!$S$3,IF(G9716&lt;='State Zip Codes'!$T$4,'State Zip Codes'!$T$3,"OUT OF TERRITORY"))))),$U$3)</f>
        <v>Zone 5</v>
      </c>
    </row>
    <row r="9717" spans="1:8" x14ac:dyDescent="0.25">
      <c r="A9717" t="s">
        <v>379</v>
      </c>
      <c r="B9717">
        <v>54106</v>
      </c>
      <c r="C9717" t="str">
        <f t="shared" si="152"/>
        <v>54106</v>
      </c>
      <c r="D9717" t="s">
        <v>365</v>
      </c>
      <c r="E9717" t="s">
        <v>6118</v>
      </c>
      <c r="F9717" t="s">
        <v>6157</v>
      </c>
      <c r="G9717" s="144">
        <v>103.14761754</v>
      </c>
      <c r="H9717" t="str">
        <f>IF(VLOOKUP(A9717,$J$4:$K$19,2)="Y",IF(G9717&lt;='State Zip Codes'!$P$4,'State Zip Codes'!$P$3,IF(G9717&lt;='State Zip Codes'!$Q$4,'State Zip Codes'!$Q$3,IF(G9717&lt;='State Zip Codes'!$R$4,'State Zip Codes'!$R$3,IF(G9717&lt;='State Zip Codes'!$S$4,'State Zip Codes'!$S$3,IF(G9717&lt;='State Zip Codes'!$T$4,'State Zip Codes'!$T$3,"OUT OF TERRITORY"))))),$U$3)</f>
        <v>Zone 5</v>
      </c>
    </row>
    <row r="9718" spans="1:8" x14ac:dyDescent="0.25">
      <c r="A9718" t="s">
        <v>379</v>
      </c>
      <c r="B9718">
        <v>54165</v>
      </c>
      <c r="C9718" t="str">
        <f t="shared" si="152"/>
        <v>54165</v>
      </c>
      <c r="D9718" t="s">
        <v>365</v>
      </c>
      <c r="E9718" t="s">
        <v>6118</v>
      </c>
      <c r="F9718" t="s">
        <v>1885</v>
      </c>
      <c r="G9718" s="144">
        <v>103.14761754</v>
      </c>
      <c r="H9718" t="str">
        <f>IF(VLOOKUP(A9718,$J$4:$K$19,2)="Y",IF(G9718&lt;='State Zip Codes'!$P$4,'State Zip Codes'!$P$3,IF(G9718&lt;='State Zip Codes'!$Q$4,'State Zip Codes'!$Q$3,IF(G9718&lt;='State Zip Codes'!$R$4,'State Zip Codes'!$R$3,IF(G9718&lt;='State Zip Codes'!$S$4,'State Zip Codes'!$S$3,IF(G9718&lt;='State Zip Codes'!$T$4,'State Zip Codes'!$T$3,"OUT OF TERRITORY"))))),$U$3)</f>
        <v>Zone 5</v>
      </c>
    </row>
    <row r="9719" spans="1:8" x14ac:dyDescent="0.25">
      <c r="A9719" t="s">
        <v>379</v>
      </c>
      <c r="B9719">
        <v>54155</v>
      </c>
      <c r="C9719" t="str">
        <f t="shared" si="152"/>
        <v>54155</v>
      </c>
      <c r="D9719" t="s">
        <v>365</v>
      </c>
      <c r="E9719" t="s">
        <v>2178</v>
      </c>
      <c r="F9719" t="s">
        <v>1238</v>
      </c>
      <c r="G9719" s="144">
        <v>103.14761754</v>
      </c>
      <c r="H9719" t="str">
        <f>IF(VLOOKUP(A9719,$J$4:$K$19,2)="Y",IF(G9719&lt;='State Zip Codes'!$P$4,'State Zip Codes'!$P$3,IF(G9719&lt;='State Zip Codes'!$Q$4,'State Zip Codes'!$Q$3,IF(G9719&lt;='State Zip Codes'!$R$4,'State Zip Codes'!$R$3,IF(G9719&lt;='State Zip Codes'!$S$4,'State Zip Codes'!$S$3,IF(G9719&lt;='State Zip Codes'!$T$4,'State Zip Codes'!$T$3,"OUT OF TERRITORY"))))),$U$3)</f>
        <v>Zone 5</v>
      </c>
    </row>
    <row r="9720" spans="1:8" x14ac:dyDescent="0.25">
      <c r="A9720" t="s">
        <v>379</v>
      </c>
      <c r="B9720">
        <v>54961</v>
      </c>
      <c r="C9720" t="str">
        <f t="shared" si="152"/>
        <v>54961</v>
      </c>
      <c r="D9720" t="s">
        <v>365</v>
      </c>
      <c r="E9720" t="s">
        <v>6137</v>
      </c>
      <c r="F9720" t="s">
        <v>3717</v>
      </c>
      <c r="G9720" s="144">
        <v>103.76898872999999</v>
      </c>
      <c r="H9720" t="str">
        <f>IF(VLOOKUP(A9720,$J$4:$K$19,2)="Y",IF(G9720&lt;='State Zip Codes'!$P$4,'State Zip Codes'!$P$3,IF(G9720&lt;='State Zip Codes'!$Q$4,'State Zip Codes'!$Q$3,IF(G9720&lt;='State Zip Codes'!$R$4,'State Zip Codes'!$R$3,IF(G9720&lt;='State Zip Codes'!$S$4,'State Zip Codes'!$S$3,IF(G9720&lt;='State Zip Codes'!$T$4,'State Zip Codes'!$T$3,"OUT OF TERRITORY"))))),$U$3)</f>
        <v>Zone 5</v>
      </c>
    </row>
    <row r="9721" spans="1:8" x14ac:dyDescent="0.25">
      <c r="A9721" t="s">
        <v>379</v>
      </c>
      <c r="B9721">
        <v>53582</v>
      </c>
      <c r="C9721" t="str">
        <f t="shared" si="152"/>
        <v>53582</v>
      </c>
      <c r="D9721" t="s">
        <v>365</v>
      </c>
      <c r="E9721" t="s">
        <v>6147</v>
      </c>
      <c r="F9721" t="s">
        <v>4760</v>
      </c>
      <c r="G9721" s="144">
        <v>104.39035991999999</v>
      </c>
      <c r="H9721" t="str">
        <f>IF(VLOOKUP(A9721,$J$4:$K$19,2)="Y",IF(G9721&lt;='State Zip Codes'!$P$4,'State Zip Codes'!$P$3,IF(G9721&lt;='State Zip Codes'!$Q$4,'State Zip Codes'!$Q$3,IF(G9721&lt;='State Zip Codes'!$R$4,'State Zip Codes'!$R$3,IF(G9721&lt;='State Zip Codes'!$S$4,'State Zip Codes'!$S$3,IF(G9721&lt;='State Zip Codes'!$T$4,'State Zip Codes'!$T$3,"OUT OF TERRITORY"))))),$U$3)</f>
        <v>Zone 5</v>
      </c>
    </row>
    <row r="9722" spans="1:8" x14ac:dyDescent="0.25">
      <c r="A9722" t="s">
        <v>379</v>
      </c>
      <c r="B9722">
        <v>54303</v>
      </c>
      <c r="C9722" t="str">
        <f t="shared" si="152"/>
        <v>54303</v>
      </c>
      <c r="D9722" t="s">
        <v>365</v>
      </c>
      <c r="E9722" t="s">
        <v>2178</v>
      </c>
      <c r="F9722" t="s">
        <v>6150</v>
      </c>
      <c r="G9722" s="144">
        <v>104.39035991999999</v>
      </c>
      <c r="H9722" t="str">
        <f>IF(VLOOKUP(A9722,$J$4:$K$19,2)="Y",IF(G9722&lt;='State Zip Codes'!$P$4,'State Zip Codes'!$P$3,IF(G9722&lt;='State Zip Codes'!$Q$4,'State Zip Codes'!$Q$3,IF(G9722&lt;='State Zip Codes'!$R$4,'State Zip Codes'!$R$3,IF(G9722&lt;='State Zip Codes'!$S$4,'State Zip Codes'!$S$3,IF(G9722&lt;='State Zip Codes'!$T$4,'State Zip Codes'!$T$3,"OUT OF TERRITORY"))))),$U$3)</f>
        <v>Zone 5</v>
      </c>
    </row>
    <row r="9723" spans="1:8" x14ac:dyDescent="0.25">
      <c r="A9723" t="s">
        <v>379</v>
      </c>
      <c r="B9723">
        <v>54930</v>
      </c>
      <c r="C9723" t="str">
        <f t="shared" si="152"/>
        <v>54930</v>
      </c>
      <c r="D9723" t="s">
        <v>365</v>
      </c>
      <c r="E9723" t="s">
        <v>6132</v>
      </c>
      <c r="F9723" t="s">
        <v>6158</v>
      </c>
      <c r="G9723" s="144">
        <v>104.39035991999999</v>
      </c>
      <c r="H9723" t="str">
        <f>IF(VLOOKUP(A9723,$J$4:$K$19,2)="Y",IF(G9723&lt;='State Zip Codes'!$P$4,'State Zip Codes'!$P$3,IF(G9723&lt;='State Zip Codes'!$Q$4,'State Zip Codes'!$Q$3,IF(G9723&lt;='State Zip Codes'!$R$4,'State Zip Codes'!$R$3,IF(G9723&lt;='State Zip Codes'!$S$4,'State Zip Codes'!$S$3,IF(G9723&lt;='State Zip Codes'!$T$4,'State Zip Codes'!$T$3,"OUT OF TERRITORY"))))),$U$3)</f>
        <v>Zone 5</v>
      </c>
    </row>
    <row r="9724" spans="1:8" x14ac:dyDescent="0.25">
      <c r="A9724" t="s">
        <v>379</v>
      </c>
      <c r="B9724">
        <v>53587</v>
      </c>
      <c r="C9724" t="str">
        <f t="shared" si="152"/>
        <v>53587</v>
      </c>
      <c r="D9724" t="s">
        <v>365</v>
      </c>
      <c r="E9724" t="s">
        <v>408</v>
      </c>
      <c r="F9724" t="s">
        <v>6159</v>
      </c>
      <c r="G9724" s="144">
        <v>105.01173111</v>
      </c>
      <c r="H9724" t="str">
        <f>IF(VLOOKUP(A9724,$J$4:$K$19,2)="Y",IF(G9724&lt;='State Zip Codes'!$P$4,'State Zip Codes'!$P$3,IF(G9724&lt;='State Zip Codes'!$Q$4,'State Zip Codes'!$Q$3,IF(G9724&lt;='State Zip Codes'!$R$4,'State Zip Codes'!$R$3,IF(G9724&lt;='State Zip Codes'!$S$4,'State Zip Codes'!$S$3,IF(G9724&lt;='State Zip Codes'!$T$4,'State Zip Codes'!$T$3,"OUT OF TERRITORY"))))),$U$3)</f>
        <v>Zone 5</v>
      </c>
    </row>
    <row r="9725" spans="1:8" x14ac:dyDescent="0.25">
      <c r="A9725" t="s">
        <v>379</v>
      </c>
      <c r="B9725">
        <v>53961</v>
      </c>
      <c r="C9725" t="str">
        <f t="shared" si="152"/>
        <v>53961</v>
      </c>
      <c r="D9725" t="s">
        <v>365</v>
      </c>
      <c r="E9725" t="s">
        <v>6125</v>
      </c>
      <c r="F9725" t="s">
        <v>6160</v>
      </c>
      <c r="G9725" s="144">
        <v>105.01173111</v>
      </c>
      <c r="H9725" t="str">
        <f>IF(VLOOKUP(A9725,$J$4:$K$19,2)="Y",IF(G9725&lt;='State Zip Codes'!$P$4,'State Zip Codes'!$P$3,IF(G9725&lt;='State Zip Codes'!$Q$4,'State Zip Codes'!$Q$3,IF(G9725&lt;='State Zip Codes'!$R$4,'State Zip Codes'!$R$3,IF(G9725&lt;='State Zip Codes'!$S$4,'State Zip Codes'!$S$3,IF(G9725&lt;='State Zip Codes'!$T$4,'State Zip Codes'!$T$3,"OUT OF TERRITORY"))))),$U$3)</f>
        <v>Zone 5</v>
      </c>
    </row>
    <row r="9726" spans="1:8" x14ac:dyDescent="0.25">
      <c r="A9726" t="s">
        <v>379</v>
      </c>
      <c r="B9726">
        <v>54217</v>
      </c>
      <c r="C9726" t="str">
        <f t="shared" si="152"/>
        <v>54217</v>
      </c>
      <c r="D9726" t="s">
        <v>365</v>
      </c>
      <c r="E9726" t="s">
        <v>6146</v>
      </c>
      <c r="F9726" t="s">
        <v>6161</v>
      </c>
      <c r="G9726" s="144">
        <v>106.25447349</v>
      </c>
      <c r="H9726" t="str">
        <f>IF(VLOOKUP(A9726,$J$4:$K$19,2)="Y",IF(G9726&lt;='State Zip Codes'!$P$4,'State Zip Codes'!$P$3,IF(G9726&lt;='State Zip Codes'!$Q$4,'State Zip Codes'!$Q$3,IF(G9726&lt;='State Zip Codes'!$R$4,'State Zip Codes'!$R$3,IF(G9726&lt;='State Zip Codes'!$S$4,'State Zip Codes'!$S$3,IF(G9726&lt;='State Zip Codes'!$T$4,'State Zip Codes'!$T$3,"OUT OF TERRITORY"))))),$U$3)</f>
        <v>Zone 5</v>
      </c>
    </row>
    <row r="9727" spans="1:8" x14ac:dyDescent="0.25">
      <c r="A9727" t="s">
        <v>379</v>
      </c>
      <c r="B9727">
        <v>54229</v>
      </c>
      <c r="C9727" t="str">
        <f t="shared" si="152"/>
        <v>54229</v>
      </c>
      <c r="D9727" t="s">
        <v>365</v>
      </c>
      <c r="E9727" t="s">
        <v>2178</v>
      </c>
      <c r="F9727" t="s">
        <v>6162</v>
      </c>
      <c r="G9727" s="144">
        <v>106.25447349</v>
      </c>
      <c r="H9727" t="str">
        <f>IF(VLOOKUP(A9727,$J$4:$K$19,2)="Y",IF(G9727&lt;='State Zip Codes'!$P$4,'State Zip Codes'!$P$3,IF(G9727&lt;='State Zip Codes'!$Q$4,'State Zip Codes'!$Q$3,IF(G9727&lt;='State Zip Codes'!$R$4,'State Zip Codes'!$R$3,IF(G9727&lt;='State Zip Codes'!$S$4,'State Zip Codes'!$S$3,IF(G9727&lt;='State Zip Codes'!$T$4,'State Zip Codes'!$T$3,"OUT OF TERRITORY"))))),$U$3)</f>
        <v>Zone 5</v>
      </c>
    </row>
    <row r="9728" spans="1:8" x14ac:dyDescent="0.25">
      <c r="A9728" t="s">
        <v>379</v>
      </c>
      <c r="B9728">
        <v>54313</v>
      </c>
      <c r="C9728" t="str">
        <f t="shared" si="152"/>
        <v>54313</v>
      </c>
      <c r="D9728" t="s">
        <v>365</v>
      </c>
      <c r="E9728" t="s">
        <v>2178</v>
      </c>
      <c r="F9728" t="s">
        <v>6150</v>
      </c>
      <c r="G9728" s="144">
        <v>106.87584468</v>
      </c>
      <c r="H9728" t="str">
        <f>IF(VLOOKUP(A9728,$J$4:$K$19,2)="Y",IF(G9728&lt;='State Zip Codes'!$P$4,'State Zip Codes'!$P$3,IF(G9728&lt;='State Zip Codes'!$Q$4,'State Zip Codes'!$Q$3,IF(G9728&lt;='State Zip Codes'!$R$4,'State Zip Codes'!$R$3,IF(G9728&lt;='State Zip Codes'!$S$4,'State Zip Codes'!$S$3,IF(G9728&lt;='State Zip Codes'!$T$4,'State Zip Codes'!$T$3,"OUT OF TERRITORY"))))),$U$3)</f>
        <v>Zone 5</v>
      </c>
    </row>
    <row r="9729" spans="1:8" x14ac:dyDescent="0.25">
      <c r="A9729" t="s">
        <v>379</v>
      </c>
      <c r="B9729">
        <v>54981</v>
      </c>
      <c r="C9729" t="str">
        <f t="shared" si="152"/>
        <v>54981</v>
      </c>
      <c r="D9729" t="s">
        <v>365</v>
      </c>
      <c r="E9729" t="s">
        <v>6137</v>
      </c>
      <c r="F9729" t="s">
        <v>6137</v>
      </c>
      <c r="G9729" s="144">
        <v>106.87584468</v>
      </c>
      <c r="H9729" t="str">
        <f>IF(VLOOKUP(A9729,$J$4:$K$19,2)="Y",IF(G9729&lt;='State Zip Codes'!$P$4,'State Zip Codes'!$P$3,IF(G9729&lt;='State Zip Codes'!$Q$4,'State Zip Codes'!$Q$3,IF(G9729&lt;='State Zip Codes'!$R$4,'State Zip Codes'!$R$3,IF(G9729&lt;='State Zip Codes'!$S$4,'State Zip Codes'!$S$3,IF(G9729&lt;='State Zip Codes'!$T$4,'State Zip Codes'!$T$3,"OUT OF TERRITORY"))))),$U$3)</f>
        <v>Zone 5</v>
      </c>
    </row>
    <row r="9730" spans="1:8" x14ac:dyDescent="0.25">
      <c r="A9730" t="s">
        <v>379</v>
      </c>
      <c r="B9730">
        <v>53936</v>
      </c>
      <c r="C9730" t="str">
        <f t="shared" si="152"/>
        <v>53936</v>
      </c>
      <c r="D9730" t="s">
        <v>365</v>
      </c>
      <c r="E9730" t="s">
        <v>390</v>
      </c>
      <c r="F9730" t="s">
        <v>6163</v>
      </c>
      <c r="G9730" s="144">
        <v>107.49721586999999</v>
      </c>
      <c r="H9730" t="str">
        <f>IF(VLOOKUP(A9730,$J$4:$K$19,2)="Y",IF(G9730&lt;='State Zip Codes'!$P$4,'State Zip Codes'!$P$3,IF(G9730&lt;='State Zip Codes'!$Q$4,'State Zip Codes'!$Q$3,IF(G9730&lt;='State Zip Codes'!$R$4,'State Zip Codes'!$R$3,IF(G9730&lt;='State Zip Codes'!$S$4,'State Zip Codes'!$S$3,IF(G9730&lt;='State Zip Codes'!$T$4,'State Zip Codes'!$T$3,"OUT OF TERRITORY"))))),$U$3)</f>
        <v>Zone 5</v>
      </c>
    </row>
    <row r="9731" spans="1:8" x14ac:dyDescent="0.25">
      <c r="A9731" t="s">
        <v>379</v>
      </c>
      <c r="B9731">
        <v>53588</v>
      </c>
      <c r="C9731" t="str">
        <f t="shared" si="152"/>
        <v>53588</v>
      </c>
      <c r="D9731" t="s">
        <v>365</v>
      </c>
      <c r="E9731" t="s">
        <v>6125</v>
      </c>
      <c r="F9731" t="s">
        <v>6164</v>
      </c>
      <c r="G9731" s="144">
        <v>107.49721586999999</v>
      </c>
      <c r="H9731" t="str">
        <f>IF(VLOOKUP(A9731,$J$4:$K$19,2)="Y",IF(G9731&lt;='State Zip Codes'!$P$4,'State Zip Codes'!$P$3,IF(G9731&lt;='State Zip Codes'!$Q$4,'State Zip Codes'!$Q$3,IF(G9731&lt;='State Zip Codes'!$R$4,'State Zip Codes'!$R$3,IF(G9731&lt;='State Zip Codes'!$S$4,'State Zip Codes'!$S$3,IF(G9731&lt;='State Zip Codes'!$T$4,'State Zip Codes'!$T$3,"OUT OF TERRITORY"))))),$U$3)</f>
        <v>Zone 5</v>
      </c>
    </row>
    <row r="9732" spans="1:8" x14ac:dyDescent="0.25">
      <c r="A9732" t="s">
        <v>379</v>
      </c>
      <c r="B9732">
        <v>54170</v>
      </c>
      <c r="C9732" t="str">
        <f t="shared" si="152"/>
        <v>54170</v>
      </c>
      <c r="D9732" t="s">
        <v>365</v>
      </c>
      <c r="E9732" t="s">
        <v>6118</v>
      </c>
      <c r="F9732" t="s">
        <v>6165</v>
      </c>
      <c r="G9732" s="144">
        <v>108.11858706</v>
      </c>
      <c r="H9732" t="str">
        <f>IF(VLOOKUP(A9732,$J$4:$K$19,2)="Y",IF(G9732&lt;='State Zip Codes'!$P$4,'State Zip Codes'!$P$3,IF(G9732&lt;='State Zip Codes'!$Q$4,'State Zip Codes'!$Q$3,IF(G9732&lt;='State Zip Codes'!$R$4,'State Zip Codes'!$R$3,IF(G9732&lt;='State Zip Codes'!$S$4,'State Zip Codes'!$S$3,IF(G9732&lt;='State Zip Codes'!$T$4,'State Zip Codes'!$T$3,"OUT OF TERRITORY"))))),$U$3)</f>
        <v>Zone 5</v>
      </c>
    </row>
    <row r="9733" spans="1:8" x14ac:dyDescent="0.25">
      <c r="A9733" t="s">
        <v>379</v>
      </c>
      <c r="B9733">
        <v>53959</v>
      </c>
      <c r="C9733" t="str">
        <f t="shared" si="152"/>
        <v>53959</v>
      </c>
      <c r="D9733" t="s">
        <v>365</v>
      </c>
      <c r="E9733" t="s">
        <v>6125</v>
      </c>
      <c r="F9733" t="s">
        <v>6166</v>
      </c>
      <c r="G9733" s="144">
        <v>108.73995824999999</v>
      </c>
      <c r="H9733" t="str">
        <f>IF(VLOOKUP(A9733,$J$4:$K$19,2)="Y",IF(G9733&lt;='State Zip Codes'!$P$4,'State Zip Codes'!$P$3,IF(G9733&lt;='State Zip Codes'!$Q$4,'State Zip Codes'!$Q$3,IF(G9733&lt;='State Zip Codes'!$R$4,'State Zip Codes'!$R$3,IF(G9733&lt;='State Zip Codes'!$S$4,'State Zip Codes'!$S$3,IF(G9733&lt;='State Zip Codes'!$T$4,'State Zip Codes'!$T$3,"OUT OF TERRITORY"))))),$U$3)</f>
        <v>Zone 5</v>
      </c>
    </row>
    <row r="9734" spans="1:8" x14ac:dyDescent="0.25">
      <c r="A9734" t="s">
        <v>379</v>
      </c>
      <c r="B9734">
        <v>54205</v>
      </c>
      <c r="C9734" t="str">
        <f t="shared" si="152"/>
        <v>54205</v>
      </c>
      <c r="D9734" t="s">
        <v>365</v>
      </c>
      <c r="E9734" t="s">
        <v>6146</v>
      </c>
      <c r="F9734" t="s">
        <v>6167</v>
      </c>
      <c r="G9734" s="144">
        <v>108.73995824999999</v>
      </c>
      <c r="H9734" t="str">
        <f>IF(VLOOKUP(A9734,$J$4:$K$19,2)="Y",IF(G9734&lt;='State Zip Codes'!$P$4,'State Zip Codes'!$P$3,IF(G9734&lt;='State Zip Codes'!$Q$4,'State Zip Codes'!$Q$3,IF(G9734&lt;='State Zip Codes'!$R$4,'State Zip Codes'!$R$3,IF(G9734&lt;='State Zip Codes'!$S$4,'State Zip Codes'!$S$3,IF(G9734&lt;='State Zip Codes'!$T$4,'State Zip Codes'!$T$3,"OUT OF TERRITORY"))))),$U$3)</f>
        <v>Zone 5</v>
      </c>
    </row>
    <row r="9735" spans="1:8" x14ac:dyDescent="0.25">
      <c r="A9735" t="s">
        <v>379</v>
      </c>
      <c r="B9735">
        <v>53577</v>
      </c>
      <c r="C9735" t="str">
        <f t="shared" si="152"/>
        <v>53577</v>
      </c>
      <c r="D9735" t="s">
        <v>365</v>
      </c>
      <c r="E9735" t="s">
        <v>6125</v>
      </c>
      <c r="F9735" t="s">
        <v>6168</v>
      </c>
      <c r="G9735" s="144">
        <v>108.73995824999999</v>
      </c>
      <c r="H9735" t="str">
        <f>IF(VLOOKUP(A9735,$J$4:$K$19,2)="Y",IF(G9735&lt;='State Zip Codes'!$P$4,'State Zip Codes'!$P$3,IF(G9735&lt;='State Zip Codes'!$Q$4,'State Zip Codes'!$Q$3,IF(G9735&lt;='State Zip Codes'!$R$4,'State Zip Codes'!$R$3,IF(G9735&lt;='State Zip Codes'!$S$4,'State Zip Codes'!$S$3,IF(G9735&lt;='State Zip Codes'!$T$4,'State Zip Codes'!$T$3,"OUT OF TERRITORY"))))),$U$3)</f>
        <v>Zone 5</v>
      </c>
    </row>
    <row r="9736" spans="1:8" x14ac:dyDescent="0.25">
      <c r="A9736" t="s">
        <v>379</v>
      </c>
      <c r="B9736">
        <v>53943</v>
      </c>
      <c r="C9736" t="str">
        <f t="shared" si="152"/>
        <v>53943</v>
      </c>
      <c r="D9736" t="s">
        <v>365</v>
      </c>
      <c r="E9736" t="s">
        <v>6125</v>
      </c>
      <c r="F9736" t="s">
        <v>6169</v>
      </c>
      <c r="G9736" s="144">
        <v>109.36132943999999</v>
      </c>
      <c r="H9736" t="str">
        <f>IF(VLOOKUP(A9736,$J$4:$K$19,2)="Y",IF(G9736&lt;='State Zip Codes'!$P$4,'State Zip Codes'!$P$3,IF(G9736&lt;='State Zip Codes'!$Q$4,'State Zip Codes'!$Q$3,IF(G9736&lt;='State Zip Codes'!$R$4,'State Zip Codes'!$R$3,IF(G9736&lt;='State Zip Codes'!$S$4,'State Zip Codes'!$S$3,IF(G9736&lt;='State Zip Codes'!$T$4,'State Zip Codes'!$T$3,"OUT OF TERRITORY"))))),$U$3)</f>
        <v>Zone 5</v>
      </c>
    </row>
    <row r="9737" spans="1:8" x14ac:dyDescent="0.25">
      <c r="A9737" t="s">
        <v>379</v>
      </c>
      <c r="B9737">
        <v>53958</v>
      </c>
      <c r="C9737" t="str">
        <f t="shared" si="152"/>
        <v>53958</v>
      </c>
      <c r="D9737" t="s">
        <v>365</v>
      </c>
      <c r="E9737" t="s">
        <v>6125</v>
      </c>
      <c r="F9737" t="s">
        <v>6166</v>
      </c>
      <c r="G9737" s="144">
        <v>109.98270063</v>
      </c>
      <c r="H9737" t="str">
        <f>IF(VLOOKUP(A9737,$J$4:$K$19,2)="Y",IF(G9737&lt;='State Zip Codes'!$P$4,'State Zip Codes'!$P$3,IF(G9737&lt;='State Zip Codes'!$Q$4,'State Zip Codes'!$Q$3,IF(G9737&lt;='State Zip Codes'!$R$4,'State Zip Codes'!$R$3,IF(G9737&lt;='State Zip Codes'!$S$4,'State Zip Codes'!$S$3,IF(G9737&lt;='State Zip Codes'!$T$4,'State Zip Codes'!$T$3,"OUT OF TERRITORY"))))),$U$3)</f>
        <v>Zone 5</v>
      </c>
    </row>
    <row r="9738" spans="1:8" x14ac:dyDescent="0.25">
      <c r="A9738" t="s">
        <v>379</v>
      </c>
      <c r="B9738">
        <v>53944</v>
      </c>
      <c r="C9738" t="str">
        <f t="shared" si="152"/>
        <v>53944</v>
      </c>
      <c r="D9738" t="s">
        <v>365</v>
      </c>
      <c r="E9738" t="s">
        <v>6065</v>
      </c>
      <c r="F9738" t="s">
        <v>6170</v>
      </c>
      <c r="G9738" s="144">
        <v>109.98270063</v>
      </c>
      <c r="H9738" t="str">
        <f>IF(VLOOKUP(A9738,$J$4:$K$19,2)="Y",IF(G9738&lt;='State Zip Codes'!$P$4,'State Zip Codes'!$P$3,IF(G9738&lt;='State Zip Codes'!$Q$4,'State Zip Codes'!$Q$3,IF(G9738&lt;='State Zip Codes'!$R$4,'State Zip Codes'!$R$3,IF(G9738&lt;='State Zip Codes'!$S$4,'State Zip Codes'!$S$3,IF(G9738&lt;='State Zip Codes'!$T$4,'State Zip Codes'!$T$3,"OUT OF TERRITORY"))))),$U$3)</f>
        <v>Zone 5</v>
      </c>
    </row>
    <row r="9739" spans="1:8" x14ac:dyDescent="0.25">
      <c r="A9739" t="s">
        <v>379</v>
      </c>
      <c r="B9739">
        <v>54173</v>
      </c>
      <c r="C9739" t="str">
        <f t="shared" si="152"/>
        <v>54173</v>
      </c>
      <c r="D9739" t="s">
        <v>365</v>
      </c>
      <c r="E9739" t="s">
        <v>2178</v>
      </c>
      <c r="F9739" t="s">
        <v>6171</v>
      </c>
      <c r="G9739" s="144">
        <v>110.60407181999999</v>
      </c>
      <c r="H9739" t="str">
        <f>IF(VLOOKUP(A9739,$J$4:$K$19,2)="Y",IF(G9739&lt;='State Zip Codes'!$P$4,'State Zip Codes'!$P$3,IF(G9739&lt;='State Zip Codes'!$Q$4,'State Zip Codes'!$Q$3,IF(G9739&lt;='State Zip Codes'!$R$4,'State Zip Codes'!$R$3,IF(G9739&lt;='State Zip Codes'!$S$4,'State Zip Codes'!$S$3,IF(G9739&lt;='State Zip Codes'!$T$4,'State Zip Codes'!$T$3,"OUT OF TERRITORY"))))),$U$3)</f>
        <v>Zone 5</v>
      </c>
    </row>
    <row r="9740" spans="1:8" x14ac:dyDescent="0.25">
      <c r="A9740" t="s">
        <v>379</v>
      </c>
      <c r="B9740">
        <v>54909</v>
      </c>
      <c r="C9740" t="str">
        <f t="shared" si="152"/>
        <v>54909</v>
      </c>
      <c r="D9740" t="s">
        <v>365</v>
      </c>
      <c r="E9740" t="s">
        <v>2945</v>
      </c>
      <c r="F9740" t="s">
        <v>4615</v>
      </c>
      <c r="G9740" s="144">
        <v>111.22544300999999</v>
      </c>
      <c r="H9740" t="str">
        <f>IF(VLOOKUP(A9740,$J$4:$K$19,2)="Y",IF(G9740&lt;='State Zip Codes'!$P$4,'State Zip Codes'!$P$3,IF(G9740&lt;='State Zip Codes'!$Q$4,'State Zip Codes'!$Q$3,IF(G9740&lt;='State Zip Codes'!$R$4,'State Zip Codes'!$R$3,IF(G9740&lt;='State Zip Codes'!$S$4,'State Zip Codes'!$S$3,IF(G9740&lt;='State Zip Codes'!$T$4,'State Zip Codes'!$T$3,"OUT OF TERRITORY"))))),$U$3)</f>
        <v>Zone 5</v>
      </c>
    </row>
    <row r="9741" spans="1:8" x14ac:dyDescent="0.25">
      <c r="A9741" t="s">
        <v>379</v>
      </c>
      <c r="B9741">
        <v>53595</v>
      </c>
      <c r="C9741" t="str">
        <f t="shared" si="152"/>
        <v>53595</v>
      </c>
      <c r="D9741" t="s">
        <v>365</v>
      </c>
      <c r="E9741" t="s">
        <v>6147</v>
      </c>
      <c r="F9741" t="s">
        <v>6172</v>
      </c>
      <c r="G9741" s="144">
        <v>111.8468142</v>
      </c>
      <c r="H9741" t="str">
        <f>IF(VLOOKUP(A9741,$J$4:$K$19,2)="Y",IF(G9741&lt;='State Zip Codes'!$P$4,'State Zip Codes'!$P$3,IF(G9741&lt;='State Zip Codes'!$Q$4,'State Zip Codes'!$Q$3,IF(G9741&lt;='State Zip Codes'!$R$4,'State Zip Codes'!$R$3,IF(G9741&lt;='State Zip Codes'!$S$4,'State Zip Codes'!$S$3,IF(G9741&lt;='State Zip Codes'!$T$4,'State Zip Codes'!$T$3,"OUT OF TERRITORY"))))),$U$3)</f>
        <v>Zone 5</v>
      </c>
    </row>
    <row r="9742" spans="1:8" x14ac:dyDescent="0.25">
      <c r="A9742" t="s">
        <v>379</v>
      </c>
      <c r="B9742">
        <v>53541</v>
      </c>
      <c r="C9742" t="str">
        <f t="shared" si="152"/>
        <v>53541</v>
      </c>
      <c r="D9742" t="s">
        <v>365</v>
      </c>
      <c r="E9742" t="s">
        <v>408</v>
      </c>
      <c r="F9742" t="s">
        <v>6173</v>
      </c>
      <c r="G9742" s="144">
        <v>111.8468142</v>
      </c>
      <c r="H9742" t="str">
        <f>IF(VLOOKUP(A9742,$J$4:$K$19,2)="Y",IF(G9742&lt;='State Zip Codes'!$P$4,'State Zip Codes'!$P$3,IF(G9742&lt;='State Zip Codes'!$Q$4,'State Zip Codes'!$Q$3,IF(G9742&lt;='State Zip Codes'!$R$4,'State Zip Codes'!$R$3,IF(G9742&lt;='State Zip Codes'!$S$4,'State Zip Codes'!$S$3,IF(G9742&lt;='State Zip Codes'!$T$4,'State Zip Codes'!$T$3,"OUT OF TERRITORY"))))),$U$3)</f>
        <v>Zone 5</v>
      </c>
    </row>
    <row r="9743" spans="1:8" x14ac:dyDescent="0.25">
      <c r="A9743" t="s">
        <v>379</v>
      </c>
      <c r="B9743">
        <v>54949</v>
      </c>
      <c r="C9743" t="str">
        <f t="shared" si="152"/>
        <v>54949</v>
      </c>
      <c r="D9743" t="s">
        <v>365</v>
      </c>
      <c r="E9743" t="s">
        <v>6137</v>
      </c>
      <c r="F9743" t="s">
        <v>6174</v>
      </c>
      <c r="G9743" s="144">
        <v>111.8468142</v>
      </c>
      <c r="H9743" t="str">
        <f>IF(VLOOKUP(A9743,$J$4:$K$19,2)="Y",IF(G9743&lt;='State Zip Codes'!$P$4,'State Zip Codes'!$P$3,IF(G9743&lt;='State Zip Codes'!$Q$4,'State Zip Codes'!$Q$3,IF(G9743&lt;='State Zip Codes'!$R$4,'State Zip Codes'!$R$3,IF(G9743&lt;='State Zip Codes'!$S$4,'State Zip Codes'!$S$3,IF(G9743&lt;='State Zip Codes'!$T$4,'State Zip Codes'!$T$3,"OUT OF TERRITORY"))))),$U$3)</f>
        <v>Zone 5</v>
      </c>
    </row>
    <row r="9744" spans="1:8" x14ac:dyDescent="0.25">
      <c r="A9744" t="s">
        <v>379</v>
      </c>
      <c r="B9744">
        <v>54943</v>
      </c>
      <c r="C9744" t="str">
        <f t="shared" si="152"/>
        <v>54943</v>
      </c>
      <c r="D9744" t="s">
        <v>365</v>
      </c>
      <c r="E9744" t="s">
        <v>6132</v>
      </c>
      <c r="F9744" t="s">
        <v>2158</v>
      </c>
      <c r="G9744" s="144">
        <v>112.46818538999999</v>
      </c>
      <c r="H9744" t="str">
        <f>IF(VLOOKUP(A9744,$J$4:$K$19,2)="Y",IF(G9744&lt;='State Zip Codes'!$P$4,'State Zip Codes'!$P$3,IF(G9744&lt;='State Zip Codes'!$Q$4,'State Zip Codes'!$Q$3,IF(G9744&lt;='State Zip Codes'!$R$4,'State Zip Codes'!$R$3,IF(G9744&lt;='State Zip Codes'!$S$4,'State Zip Codes'!$S$3,IF(G9744&lt;='State Zip Codes'!$T$4,'State Zip Codes'!$T$3,"OUT OF TERRITORY"))))),$U$3)</f>
        <v>Zone 5</v>
      </c>
    </row>
    <row r="9745" spans="1:8" x14ac:dyDescent="0.25">
      <c r="A9745" t="s">
        <v>379</v>
      </c>
      <c r="B9745">
        <v>54201</v>
      </c>
      <c r="C9745" t="str">
        <f t="shared" si="152"/>
        <v>54201</v>
      </c>
      <c r="D9745" t="s">
        <v>365</v>
      </c>
      <c r="E9745" t="s">
        <v>6146</v>
      </c>
      <c r="F9745" t="s">
        <v>6175</v>
      </c>
      <c r="G9745" s="144">
        <v>112.46818538999999</v>
      </c>
      <c r="H9745" t="str">
        <f>IF(VLOOKUP(A9745,$J$4:$K$19,2)="Y",IF(G9745&lt;='State Zip Codes'!$P$4,'State Zip Codes'!$P$3,IF(G9745&lt;='State Zip Codes'!$Q$4,'State Zip Codes'!$Q$3,IF(G9745&lt;='State Zip Codes'!$R$4,'State Zip Codes'!$R$3,IF(G9745&lt;='State Zip Codes'!$S$4,'State Zip Codes'!$S$3,IF(G9745&lt;='State Zip Codes'!$T$4,'State Zip Codes'!$T$3,"OUT OF TERRITORY"))))),$U$3)</f>
        <v>Zone 5</v>
      </c>
    </row>
    <row r="9746" spans="1:8" x14ac:dyDescent="0.25">
      <c r="A9746" t="s">
        <v>379</v>
      </c>
      <c r="B9746">
        <v>53533</v>
      </c>
      <c r="C9746" t="str">
        <f t="shared" si="152"/>
        <v>53533</v>
      </c>
      <c r="D9746" t="s">
        <v>365</v>
      </c>
      <c r="E9746" t="s">
        <v>6147</v>
      </c>
      <c r="F9746" t="s">
        <v>6172</v>
      </c>
      <c r="G9746" s="144">
        <v>112.46818538999999</v>
      </c>
      <c r="H9746" t="str">
        <f>IF(VLOOKUP(A9746,$J$4:$K$19,2)="Y",IF(G9746&lt;='State Zip Codes'!$P$4,'State Zip Codes'!$P$3,IF(G9746&lt;='State Zip Codes'!$Q$4,'State Zip Codes'!$Q$3,IF(G9746&lt;='State Zip Codes'!$R$4,'State Zip Codes'!$R$3,IF(G9746&lt;='State Zip Codes'!$S$4,'State Zip Codes'!$S$3,IF(G9746&lt;='State Zip Codes'!$T$4,'State Zip Codes'!$T$3,"OUT OF TERRITORY"))))),$U$3)</f>
        <v>Zone 5</v>
      </c>
    </row>
    <row r="9747" spans="1:8" x14ac:dyDescent="0.25">
      <c r="A9747" t="s">
        <v>379</v>
      </c>
      <c r="B9747">
        <v>54922</v>
      </c>
      <c r="C9747" t="str">
        <f t="shared" si="152"/>
        <v>54922</v>
      </c>
      <c r="D9747" t="s">
        <v>365</v>
      </c>
      <c r="E9747" t="s">
        <v>6118</v>
      </c>
      <c r="F9747" t="s">
        <v>4163</v>
      </c>
      <c r="G9747" s="144">
        <v>112.46818538999999</v>
      </c>
      <c r="H9747" t="str">
        <f>IF(VLOOKUP(A9747,$J$4:$K$19,2)="Y",IF(G9747&lt;='State Zip Codes'!$P$4,'State Zip Codes'!$P$3,IF(G9747&lt;='State Zip Codes'!$Q$4,'State Zip Codes'!$Q$3,IF(G9747&lt;='State Zip Codes'!$R$4,'State Zip Codes'!$R$3,IF(G9747&lt;='State Zip Codes'!$S$4,'State Zip Codes'!$S$3,IF(G9747&lt;='State Zip Codes'!$T$4,'State Zip Codes'!$T$3,"OUT OF TERRITORY"))))),$U$3)</f>
        <v>Zone 5</v>
      </c>
    </row>
    <row r="9748" spans="1:8" x14ac:dyDescent="0.25">
      <c r="A9748" t="s">
        <v>379</v>
      </c>
      <c r="B9748">
        <v>53910</v>
      </c>
      <c r="C9748" t="str">
        <f t="shared" si="152"/>
        <v>53910</v>
      </c>
      <c r="D9748" t="s">
        <v>365</v>
      </c>
      <c r="E9748" t="s">
        <v>390</v>
      </c>
      <c r="F9748" t="s">
        <v>390</v>
      </c>
      <c r="G9748" s="144">
        <v>113.08955657999999</v>
      </c>
      <c r="H9748" t="str">
        <f>IF(VLOOKUP(A9748,$J$4:$K$19,2)="Y",IF(G9748&lt;='State Zip Codes'!$P$4,'State Zip Codes'!$P$3,IF(G9748&lt;='State Zip Codes'!$Q$4,'State Zip Codes'!$Q$3,IF(G9748&lt;='State Zip Codes'!$R$4,'State Zip Codes'!$R$3,IF(G9748&lt;='State Zip Codes'!$S$4,'State Zip Codes'!$S$3,IF(G9748&lt;='State Zip Codes'!$T$4,'State Zip Codes'!$T$3,"OUT OF TERRITORY"))))),$U$3)</f>
        <v>Zone 5</v>
      </c>
    </row>
    <row r="9749" spans="1:8" x14ac:dyDescent="0.25">
      <c r="A9749" t="s">
        <v>379</v>
      </c>
      <c r="B9749">
        <v>54966</v>
      </c>
      <c r="C9749" t="str">
        <f t="shared" si="152"/>
        <v>54966</v>
      </c>
      <c r="D9749" t="s">
        <v>365</v>
      </c>
      <c r="E9749" t="s">
        <v>6132</v>
      </c>
      <c r="F9749" t="s">
        <v>1560</v>
      </c>
      <c r="G9749" s="144">
        <v>113.71092777</v>
      </c>
      <c r="H9749" t="str">
        <f>IF(VLOOKUP(A9749,$J$4:$K$19,2)="Y",IF(G9749&lt;='State Zip Codes'!$P$4,'State Zip Codes'!$P$3,IF(G9749&lt;='State Zip Codes'!$Q$4,'State Zip Codes'!$Q$3,IF(G9749&lt;='State Zip Codes'!$R$4,'State Zip Codes'!$R$3,IF(G9749&lt;='State Zip Codes'!$S$4,'State Zip Codes'!$S$3,IF(G9749&lt;='State Zip Codes'!$T$4,'State Zip Codes'!$T$3,"OUT OF TERRITORY"))))),$U$3)</f>
        <v>Zone 5</v>
      </c>
    </row>
    <row r="9750" spans="1:8" x14ac:dyDescent="0.25">
      <c r="A9750" t="s">
        <v>379</v>
      </c>
      <c r="B9750">
        <v>53565</v>
      </c>
      <c r="C9750" t="str">
        <f t="shared" si="152"/>
        <v>53565</v>
      </c>
      <c r="D9750" t="s">
        <v>365</v>
      </c>
      <c r="E9750" t="s">
        <v>6147</v>
      </c>
      <c r="F9750" t="s">
        <v>6176</v>
      </c>
      <c r="G9750" s="144">
        <v>113.71092777</v>
      </c>
      <c r="H9750" t="str">
        <f>IF(VLOOKUP(A9750,$J$4:$K$19,2)="Y",IF(G9750&lt;='State Zip Codes'!$P$4,'State Zip Codes'!$P$3,IF(G9750&lt;='State Zip Codes'!$Q$4,'State Zip Codes'!$Q$3,IF(G9750&lt;='State Zip Codes'!$R$4,'State Zip Codes'!$R$3,IF(G9750&lt;='State Zip Codes'!$S$4,'State Zip Codes'!$S$3,IF(G9750&lt;='State Zip Codes'!$T$4,'State Zip Codes'!$T$3,"OUT OF TERRITORY"))))),$U$3)</f>
        <v>Zone 5</v>
      </c>
    </row>
    <row r="9751" spans="1:8" x14ac:dyDescent="0.25">
      <c r="A9751" t="s">
        <v>379</v>
      </c>
      <c r="B9751">
        <v>53934</v>
      </c>
      <c r="C9751" t="str">
        <f t="shared" si="152"/>
        <v>53934</v>
      </c>
      <c r="D9751" t="s">
        <v>365</v>
      </c>
      <c r="E9751" t="s">
        <v>390</v>
      </c>
      <c r="F9751" t="s">
        <v>6177</v>
      </c>
      <c r="G9751" s="144">
        <v>114.33229895999999</v>
      </c>
      <c r="H9751" t="str">
        <f>IF(VLOOKUP(A9751,$J$4:$K$19,2)="Y",IF(G9751&lt;='State Zip Codes'!$P$4,'State Zip Codes'!$P$3,IF(G9751&lt;='State Zip Codes'!$Q$4,'State Zip Codes'!$Q$3,IF(G9751&lt;='State Zip Codes'!$R$4,'State Zip Codes'!$R$3,IF(G9751&lt;='State Zip Codes'!$S$4,'State Zip Codes'!$S$3,IF(G9751&lt;='State Zip Codes'!$T$4,'State Zip Codes'!$T$3,"OUT OF TERRITORY"))))),$U$3)</f>
        <v>Zone 5</v>
      </c>
    </row>
    <row r="9752" spans="1:8" x14ac:dyDescent="0.25">
      <c r="A9752" t="s">
        <v>379</v>
      </c>
      <c r="B9752">
        <v>53530</v>
      </c>
      <c r="C9752" t="str">
        <f t="shared" si="152"/>
        <v>53530</v>
      </c>
      <c r="D9752" t="s">
        <v>365</v>
      </c>
      <c r="E9752" t="s">
        <v>408</v>
      </c>
      <c r="F9752" t="s">
        <v>2568</v>
      </c>
      <c r="G9752" s="144">
        <v>114.33229895999999</v>
      </c>
      <c r="H9752" t="str">
        <f>IF(VLOOKUP(A9752,$J$4:$K$19,2)="Y",IF(G9752&lt;='State Zip Codes'!$P$4,'State Zip Codes'!$P$3,IF(G9752&lt;='State Zip Codes'!$Q$4,'State Zip Codes'!$Q$3,IF(G9752&lt;='State Zip Codes'!$R$4,'State Zip Codes'!$R$3,IF(G9752&lt;='State Zip Codes'!$S$4,'State Zip Codes'!$S$3,IF(G9752&lt;='State Zip Codes'!$T$4,'State Zip Codes'!$T$3,"OUT OF TERRITORY"))))),$U$3)</f>
        <v>Zone 5</v>
      </c>
    </row>
    <row r="9753" spans="1:8" x14ac:dyDescent="0.25">
      <c r="A9753" t="s">
        <v>379</v>
      </c>
      <c r="B9753">
        <v>54162</v>
      </c>
      <c r="C9753" t="str">
        <f t="shared" si="152"/>
        <v>54162</v>
      </c>
      <c r="D9753" t="s">
        <v>365</v>
      </c>
      <c r="E9753" t="s">
        <v>2178</v>
      </c>
      <c r="F9753" t="s">
        <v>2492</v>
      </c>
      <c r="G9753" s="144">
        <v>114.95367014999999</v>
      </c>
      <c r="H9753" t="str">
        <f>IF(VLOOKUP(A9753,$J$4:$K$19,2)="Y",IF(G9753&lt;='State Zip Codes'!$P$4,'State Zip Codes'!$P$3,IF(G9753&lt;='State Zip Codes'!$Q$4,'State Zip Codes'!$Q$3,IF(G9753&lt;='State Zip Codes'!$R$4,'State Zip Codes'!$R$3,IF(G9753&lt;='State Zip Codes'!$S$4,'State Zip Codes'!$S$3,IF(G9753&lt;='State Zip Codes'!$T$4,'State Zip Codes'!$T$3,"OUT OF TERRITORY"))))),$U$3)</f>
        <v>Zone 5</v>
      </c>
    </row>
    <row r="9754" spans="1:8" x14ac:dyDescent="0.25">
      <c r="A9754" t="s">
        <v>379</v>
      </c>
      <c r="B9754">
        <v>53937</v>
      </c>
      <c r="C9754" t="str">
        <f t="shared" si="152"/>
        <v>53937</v>
      </c>
      <c r="D9754" t="s">
        <v>365</v>
      </c>
      <c r="E9754" t="s">
        <v>6125</v>
      </c>
      <c r="F9754" t="s">
        <v>6178</v>
      </c>
      <c r="G9754" s="144">
        <v>114.95367014999999</v>
      </c>
      <c r="H9754" t="str">
        <f>IF(VLOOKUP(A9754,$J$4:$K$19,2)="Y",IF(G9754&lt;='State Zip Codes'!$P$4,'State Zip Codes'!$P$3,IF(G9754&lt;='State Zip Codes'!$Q$4,'State Zip Codes'!$Q$3,IF(G9754&lt;='State Zip Codes'!$R$4,'State Zip Codes'!$R$3,IF(G9754&lt;='State Zip Codes'!$S$4,'State Zip Codes'!$S$3,IF(G9754&lt;='State Zip Codes'!$T$4,'State Zip Codes'!$T$3,"OUT OF TERRITORY"))))),$U$3)</f>
        <v>Zone 5</v>
      </c>
    </row>
    <row r="9755" spans="1:8" x14ac:dyDescent="0.25">
      <c r="A9755" t="s">
        <v>379</v>
      </c>
      <c r="B9755">
        <v>54962</v>
      </c>
      <c r="C9755" t="str">
        <f t="shared" si="152"/>
        <v>54962</v>
      </c>
      <c r="D9755" t="s">
        <v>365</v>
      </c>
      <c r="E9755" t="s">
        <v>6137</v>
      </c>
      <c r="F9755" t="s">
        <v>6179</v>
      </c>
      <c r="G9755" s="144">
        <v>114.95367014999999</v>
      </c>
      <c r="H9755" t="str">
        <f>IF(VLOOKUP(A9755,$J$4:$K$19,2)="Y",IF(G9755&lt;='State Zip Codes'!$P$4,'State Zip Codes'!$P$3,IF(G9755&lt;='State Zip Codes'!$Q$4,'State Zip Codes'!$Q$3,IF(G9755&lt;='State Zip Codes'!$R$4,'State Zip Codes'!$R$3,IF(G9755&lt;='State Zip Codes'!$S$4,'State Zip Codes'!$S$3,IF(G9755&lt;='State Zip Codes'!$T$4,'State Zip Codes'!$T$3,"OUT OF TERRITORY"))))),$U$3)</f>
        <v>Zone 5</v>
      </c>
    </row>
    <row r="9756" spans="1:8" x14ac:dyDescent="0.25">
      <c r="A9756" t="s">
        <v>379</v>
      </c>
      <c r="B9756">
        <v>54213</v>
      </c>
      <c r="C9756" t="str">
        <f t="shared" si="152"/>
        <v>54213</v>
      </c>
      <c r="D9756" t="s">
        <v>365</v>
      </c>
      <c r="E9756" t="s">
        <v>6180</v>
      </c>
      <c r="F9756" t="s">
        <v>6181</v>
      </c>
      <c r="G9756" s="144">
        <v>116.81778371999999</v>
      </c>
      <c r="H9756" t="str">
        <f>IF(VLOOKUP(A9756,$J$4:$K$19,2)="Y",IF(G9756&lt;='State Zip Codes'!$P$4,'State Zip Codes'!$P$3,IF(G9756&lt;='State Zip Codes'!$Q$4,'State Zip Codes'!$Q$3,IF(G9756&lt;='State Zip Codes'!$R$4,'State Zip Codes'!$R$3,IF(G9756&lt;='State Zip Codes'!$S$4,'State Zip Codes'!$S$3,IF(G9756&lt;='State Zip Codes'!$T$4,'State Zip Codes'!$T$3,"OUT OF TERRITORY"))))),$U$3)</f>
        <v>Zone 5</v>
      </c>
    </row>
    <row r="9757" spans="1:8" x14ac:dyDescent="0.25">
      <c r="A9757" t="s">
        <v>379</v>
      </c>
      <c r="B9757">
        <v>53941</v>
      </c>
      <c r="C9757" t="str">
        <f t="shared" si="152"/>
        <v>53941</v>
      </c>
      <c r="D9757" t="s">
        <v>365</v>
      </c>
      <c r="E9757" t="s">
        <v>6125</v>
      </c>
      <c r="F9757" t="s">
        <v>6182</v>
      </c>
      <c r="G9757" s="144">
        <v>116.81778371999999</v>
      </c>
      <c r="H9757" t="str">
        <f>IF(VLOOKUP(A9757,$J$4:$K$19,2)="Y",IF(G9757&lt;='State Zip Codes'!$P$4,'State Zip Codes'!$P$3,IF(G9757&lt;='State Zip Codes'!$Q$4,'State Zip Codes'!$Q$3,IF(G9757&lt;='State Zip Codes'!$R$4,'State Zip Codes'!$R$3,IF(G9757&lt;='State Zip Codes'!$S$4,'State Zip Codes'!$S$3,IF(G9757&lt;='State Zip Codes'!$T$4,'State Zip Codes'!$T$3,"OUT OF TERRITORY"))))),$U$3)</f>
        <v>Zone 5</v>
      </c>
    </row>
    <row r="9758" spans="1:8" x14ac:dyDescent="0.25">
      <c r="A9758" t="s">
        <v>379</v>
      </c>
      <c r="B9758">
        <v>54977</v>
      </c>
      <c r="C9758" t="str">
        <f t="shared" si="152"/>
        <v>54977</v>
      </c>
      <c r="D9758" t="s">
        <v>365</v>
      </c>
      <c r="E9758" t="s">
        <v>6137</v>
      </c>
      <c r="F9758" t="s">
        <v>6183</v>
      </c>
      <c r="G9758" s="144">
        <v>116.81778371999999</v>
      </c>
      <c r="H9758" t="str">
        <f>IF(VLOOKUP(A9758,$J$4:$K$19,2)="Y",IF(G9758&lt;='State Zip Codes'!$P$4,'State Zip Codes'!$P$3,IF(G9758&lt;='State Zip Codes'!$Q$4,'State Zip Codes'!$Q$3,IF(G9758&lt;='State Zip Codes'!$R$4,'State Zip Codes'!$R$3,IF(G9758&lt;='State Zip Codes'!$S$4,'State Zip Codes'!$S$3,IF(G9758&lt;='State Zip Codes'!$T$4,'State Zip Codes'!$T$3,"OUT OF TERRITORY"))))),$U$3)</f>
        <v>Zone 5</v>
      </c>
    </row>
    <row r="9759" spans="1:8" x14ac:dyDescent="0.25">
      <c r="A9759" t="s">
        <v>379</v>
      </c>
      <c r="B9759">
        <v>54171</v>
      </c>
      <c r="C9759" t="str">
        <f t="shared" si="152"/>
        <v>54171</v>
      </c>
      <c r="D9759" t="s">
        <v>365</v>
      </c>
      <c r="E9759" t="s">
        <v>6184</v>
      </c>
      <c r="F9759" t="s">
        <v>6185</v>
      </c>
      <c r="G9759" s="144">
        <v>117.43915491</v>
      </c>
      <c r="H9759" t="str">
        <f>IF(VLOOKUP(A9759,$J$4:$K$19,2)="Y",IF(G9759&lt;='State Zip Codes'!$P$4,'State Zip Codes'!$P$3,IF(G9759&lt;='State Zip Codes'!$Q$4,'State Zip Codes'!$Q$3,IF(G9759&lt;='State Zip Codes'!$R$4,'State Zip Codes'!$R$3,IF(G9759&lt;='State Zip Codes'!$S$4,'State Zip Codes'!$S$3,IF(G9759&lt;='State Zip Codes'!$T$4,'State Zip Codes'!$T$3,"OUT OF TERRITORY"))))),$U$3)</f>
        <v>Zone 5</v>
      </c>
    </row>
    <row r="9760" spans="1:8" x14ac:dyDescent="0.25">
      <c r="A9760" t="s">
        <v>379</v>
      </c>
      <c r="B9760">
        <v>54107</v>
      </c>
      <c r="C9760" t="str">
        <f t="shared" ref="C9760:C9823" si="153">TRIM(CLEAN(B9760))</f>
        <v>54107</v>
      </c>
      <c r="D9760" t="s">
        <v>365</v>
      </c>
      <c r="E9760" t="s">
        <v>6186</v>
      </c>
      <c r="F9760" t="s">
        <v>6187</v>
      </c>
      <c r="G9760" s="144">
        <v>117.43915491</v>
      </c>
      <c r="H9760" t="str">
        <f>IF(VLOOKUP(A9760,$J$4:$K$19,2)="Y",IF(G9760&lt;='State Zip Codes'!$P$4,'State Zip Codes'!$P$3,IF(G9760&lt;='State Zip Codes'!$Q$4,'State Zip Codes'!$Q$3,IF(G9760&lt;='State Zip Codes'!$R$4,'State Zip Codes'!$R$3,IF(G9760&lt;='State Zip Codes'!$S$4,'State Zip Codes'!$S$3,IF(G9760&lt;='State Zip Codes'!$T$4,'State Zip Codes'!$T$3,"OUT OF TERRITORY"))))),$U$3)</f>
        <v>Zone 5</v>
      </c>
    </row>
    <row r="9761" spans="1:8" x14ac:dyDescent="0.25">
      <c r="A9761" t="s">
        <v>379</v>
      </c>
      <c r="B9761">
        <v>54406</v>
      </c>
      <c r="C9761" t="str">
        <f t="shared" si="153"/>
        <v>54406</v>
      </c>
      <c r="D9761" t="s">
        <v>365</v>
      </c>
      <c r="E9761" t="s">
        <v>2945</v>
      </c>
      <c r="F9761" t="s">
        <v>670</v>
      </c>
      <c r="G9761" s="144">
        <v>118.06052609999999</v>
      </c>
      <c r="H9761" t="str">
        <f>IF(VLOOKUP(A9761,$J$4:$K$19,2)="Y",IF(G9761&lt;='State Zip Codes'!$P$4,'State Zip Codes'!$P$3,IF(G9761&lt;='State Zip Codes'!$Q$4,'State Zip Codes'!$Q$3,IF(G9761&lt;='State Zip Codes'!$R$4,'State Zip Codes'!$R$3,IF(G9761&lt;='State Zip Codes'!$S$4,'State Zip Codes'!$S$3,IF(G9761&lt;='State Zip Codes'!$T$4,'State Zip Codes'!$T$3,"OUT OF TERRITORY"))))),$U$3)</f>
        <v>Zone 5</v>
      </c>
    </row>
    <row r="9762" spans="1:8" x14ac:dyDescent="0.25">
      <c r="A9762" t="s">
        <v>379</v>
      </c>
      <c r="B9762">
        <v>53948</v>
      </c>
      <c r="C9762" t="str">
        <f t="shared" si="153"/>
        <v>53948</v>
      </c>
      <c r="D9762" t="s">
        <v>365</v>
      </c>
      <c r="E9762" t="s">
        <v>6065</v>
      </c>
      <c r="F9762" t="s">
        <v>6188</v>
      </c>
      <c r="G9762" s="144">
        <v>118.06052609999999</v>
      </c>
      <c r="H9762" t="str">
        <f>IF(VLOOKUP(A9762,$J$4:$K$19,2)="Y",IF(G9762&lt;='State Zip Codes'!$P$4,'State Zip Codes'!$P$3,IF(G9762&lt;='State Zip Codes'!$Q$4,'State Zip Codes'!$Q$3,IF(G9762&lt;='State Zip Codes'!$R$4,'State Zip Codes'!$R$3,IF(G9762&lt;='State Zip Codes'!$S$4,'State Zip Codes'!$S$3,IF(G9762&lt;='State Zip Codes'!$T$4,'State Zip Codes'!$T$3,"OUT OF TERRITORY"))))),$U$3)</f>
        <v>Zone 5</v>
      </c>
    </row>
    <row r="9763" spans="1:8" x14ac:dyDescent="0.25">
      <c r="A9763" t="s">
        <v>379</v>
      </c>
      <c r="B9763">
        <v>53556</v>
      </c>
      <c r="C9763" t="str">
        <f t="shared" si="153"/>
        <v>53556</v>
      </c>
      <c r="D9763" t="s">
        <v>365</v>
      </c>
      <c r="E9763" t="s">
        <v>2205</v>
      </c>
      <c r="F9763" t="s">
        <v>6189</v>
      </c>
      <c r="G9763" s="144">
        <v>118.06052609999999</v>
      </c>
      <c r="H9763" t="str">
        <f>IF(VLOOKUP(A9763,$J$4:$K$19,2)="Y",IF(G9763&lt;='State Zip Codes'!$P$4,'State Zip Codes'!$P$3,IF(G9763&lt;='State Zip Codes'!$Q$4,'State Zip Codes'!$Q$3,IF(G9763&lt;='State Zip Codes'!$R$4,'State Zip Codes'!$R$3,IF(G9763&lt;='State Zip Codes'!$S$4,'State Zip Codes'!$S$3,IF(G9763&lt;='State Zip Codes'!$T$4,'State Zip Codes'!$T$3,"OUT OF TERRITORY"))))),$U$3)</f>
        <v>Zone 5</v>
      </c>
    </row>
    <row r="9764" spans="1:8" x14ac:dyDescent="0.25">
      <c r="A9764" t="s">
        <v>379</v>
      </c>
      <c r="B9764">
        <v>54141</v>
      </c>
      <c r="C9764" t="str">
        <f t="shared" si="153"/>
        <v>54141</v>
      </c>
      <c r="D9764" t="s">
        <v>365</v>
      </c>
      <c r="E9764" t="s">
        <v>6184</v>
      </c>
      <c r="F9764" t="s">
        <v>6190</v>
      </c>
      <c r="G9764" s="144">
        <v>118.06052609999999</v>
      </c>
      <c r="H9764" t="str">
        <f>IF(VLOOKUP(A9764,$J$4:$K$19,2)="Y",IF(G9764&lt;='State Zip Codes'!$P$4,'State Zip Codes'!$P$3,IF(G9764&lt;='State Zip Codes'!$Q$4,'State Zip Codes'!$Q$3,IF(G9764&lt;='State Zip Codes'!$R$4,'State Zip Codes'!$R$3,IF(G9764&lt;='State Zip Codes'!$S$4,'State Zip Codes'!$S$3,IF(G9764&lt;='State Zip Codes'!$T$4,'State Zip Codes'!$T$3,"OUT OF TERRITORY"))))),$U$3)</f>
        <v>Zone 5</v>
      </c>
    </row>
    <row r="9765" spans="1:8" x14ac:dyDescent="0.25">
      <c r="A9765" t="s">
        <v>379</v>
      </c>
      <c r="B9765">
        <v>54929</v>
      </c>
      <c r="C9765" t="str">
        <f t="shared" si="153"/>
        <v>54929</v>
      </c>
      <c r="D9765" t="s">
        <v>365</v>
      </c>
      <c r="E9765" t="s">
        <v>6137</v>
      </c>
      <c r="F9765" t="s">
        <v>6191</v>
      </c>
      <c r="G9765" s="144">
        <v>118.68189728999999</v>
      </c>
      <c r="H9765" t="str">
        <f>IF(VLOOKUP(A9765,$J$4:$K$19,2)="Y",IF(G9765&lt;='State Zip Codes'!$P$4,'State Zip Codes'!$P$3,IF(G9765&lt;='State Zip Codes'!$Q$4,'State Zip Codes'!$Q$3,IF(G9765&lt;='State Zip Codes'!$R$4,'State Zip Codes'!$R$3,IF(G9765&lt;='State Zip Codes'!$S$4,'State Zip Codes'!$S$3,IF(G9765&lt;='State Zip Codes'!$T$4,'State Zip Codes'!$T$3,"OUT OF TERRITORY"))))),$U$3)</f>
        <v>Zone 5</v>
      </c>
    </row>
    <row r="9766" spans="1:8" x14ac:dyDescent="0.25">
      <c r="A9766" t="s">
        <v>379</v>
      </c>
      <c r="B9766">
        <v>53506</v>
      </c>
      <c r="C9766" t="str">
        <f t="shared" si="153"/>
        <v>53506</v>
      </c>
      <c r="D9766" t="s">
        <v>365</v>
      </c>
      <c r="E9766" t="s">
        <v>6147</v>
      </c>
      <c r="F9766" t="s">
        <v>3872</v>
      </c>
      <c r="G9766" s="144">
        <v>118.68189728999999</v>
      </c>
      <c r="H9766" t="str">
        <f>IF(VLOOKUP(A9766,$J$4:$K$19,2)="Y",IF(G9766&lt;='State Zip Codes'!$P$4,'State Zip Codes'!$P$3,IF(G9766&lt;='State Zip Codes'!$Q$4,'State Zip Codes'!$Q$3,IF(G9766&lt;='State Zip Codes'!$R$4,'State Zip Codes'!$R$3,IF(G9766&lt;='State Zip Codes'!$S$4,'State Zip Codes'!$S$3,IF(G9766&lt;='State Zip Codes'!$T$4,'State Zip Codes'!$T$3,"OUT OF TERRITORY"))))),$U$3)</f>
        <v>Zone 5</v>
      </c>
    </row>
    <row r="9767" spans="1:8" x14ac:dyDescent="0.25">
      <c r="A9767" t="s">
        <v>379</v>
      </c>
      <c r="B9767">
        <v>54204</v>
      </c>
      <c r="C9767" t="str">
        <f t="shared" si="153"/>
        <v>54204</v>
      </c>
      <c r="D9767" t="s">
        <v>365</v>
      </c>
      <c r="E9767" t="s">
        <v>6180</v>
      </c>
      <c r="F9767" t="s">
        <v>2357</v>
      </c>
      <c r="G9767" s="144">
        <v>119.92463966999999</v>
      </c>
      <c r="H9767" t="str">
        <f>IF(VLOOKUP(A9767,$J$4:$K$19,2)="Y",IF(G9767&lt;='State Zip Codes'!$P$4,'State Zip Codes'!$P$3,IF(G9767&lt;='State Zip Codes'!$Q$4,'State Zip Codes'!$Q$3,IF(G9767&lt;='State Zip Codes'!$R$4,'State Zip Codes'!$R$3,IF(G9767&lt;='State Zip Codes'!$S$4,'State Zip Codes'!$S$3,IF(G9767&lt;='State Zip Codes'!$T$4,'State Zip Codes'!$T$3,"OUT OF TERRITORY"))))),$U$3)</f>
        <v>Zone 5</v>
      </c>
    </row>
    <row r="9768" spans="1:8" x14ac:dyDescent="0.25">
      <c r="A9768" t="s">
        <v>379</v>
      </c>
      <c r="B9768">
        <v>54921</v>
      </c>
      <c r="C9768" t="str">
        <f t="shared" si="153"/>
        <v>54921</v>
      </c>
      <c r="D9768" t="s">
        <v>365</v>
      </c>
      <c r="E9768" t="s">
        <v>2945</v>
      </c>
      <c r="F9768" t="s">
        <v>1209</v>
      </c>
      <c r="G9768" s="144">
        <v>119.92463966999999</v>
      </c>
      <c r="H9768" t="str">
        <f>IF(VLOOKUP(A9768,$J$4:$K$19,2)="Y",IF(G9768&lt;='State Zip Codes'!$P$4,'State Zip Codes'!$P$3,IF(G9768&lt;='State Zip Codes'!$Q$4,'State Zip Codes'!$Q$3,IF(G9768&lt;='State Zip Codes'!$R$4,'State Zip Codes'!$R$3,IF(G9768&lt;='State Zip Codes'!$S$4,'State Zip Codes'!$S$3,IF(G9768&lt;='State Zip Codes'!$T$4,'State Zip Codes'!$T$3,"OUT OF TERRITORY"))))),$U$3)</f>
        <v>Zone 5</v>
      </c>
    </row>
    <row r="9769" spans="1:8" x14ac:dyDescent="0.25">
      <c r="A9769" t="s">
        <v>379</v>
      </c>
      <c r="B9769">
        <v>54137</v>
      </c>
      <c r="C9769" t="str">
        <f t="shared" si="153"/>
        <v>54137</v>
      </c>
      <c r="D9769" t="s">
        <v>365</v>
      </c>
      <c r="E9769" t="s">
        <v>6186</v>
      </c>
      <c r="F9769" t="s">
        <v>6192</v>
      </c>
      <c r="G9769" s="144">
        <v>119.92463966999999</v>
      </c>
      <c r="H9769" t="str">
        <f>IF(VLOOKUP(A9769,$J$4:$K$19,2)="Y",IF(G9769&lt;='State Zip Codes'!$P$4,'State Zip Codes'!$P$3,IF(G9769&lt;='State Zip Codes'!$Q$4,'State Zip Codes'!$Q$3,IF(G9769&lt;='State Zip Codes'!$R$4,'State Zip Codes'!$R$3,IF(G9769&lt;='State Zip Codes'!$S$4,'State Zip Codes'!$S$3,IF(G9769&lt;='State Zip Codes'!$T$4,'State Zip Codes'!$T$3,"OUT OF TERRITORY"))))),$U$3)</f>
        <v>Zone 5</v>
      </c>
    </row>
    <row r="9770" spans="1:8" x14ac:dyDescent="0.25">
      <c r="A9770" t="s">
        <v>379</v>
      </c>
      <c r="B9770">
        <v>53553</v>
      </c>
      <c r="C9770" t="str">
        <f t="shared" si="153"/>
        <v>53553</v>
      </c>
      <c r="D9770" t="s">
        <v>365</v>
      </c>
      <c r="E9770" t="s">
        <v>6147</v>
      </c>
      <c r="F9770" t="s">
        <v>2592</v>
      </c>
      <c r="G9770" s="144">
        <v>120.54601086</v>
      </c>
      <c r="H9770" t="str">
        <f>IF(VLOOKUP(A9770,$J$4:$K$19,2)="Y",IF(G9770&lt;='State Zip Codes'!$P$4,'State Zip Codes'!$P$3,IF(G9770&lt;='State Zip Codes'!$Q$4,'State Zip Codes'!$Q$3,IF(G9770&lt;='State Zip Codes'!$R$4,'State Zip Codes'!$R$3,IF(G9770&lt;='State Zip Codes'!$S$4,'State Zip Codes'!$S$3,IF(G9770&lt;='State Zip Codes'!$T$4,'State Zip Codes'!$T$3,"OUT OF TERRITORY"))))),$U$3)</f>
        <v>Zone 5</v>
      </c>
    </row>
    <row r="9771" spans="1:8" x14ac:dyDescent="0.25">
      <c r="A9771" t="s">
        <v>379</v>
      </c>
      <c r="B9771">
        <v>53586</v>
      </c>
      <c r="C9771" t="str">
        <f t="shared" si="153"/>
        <v>53586</v>
      </c>
      <c r="D9771" t="s">
        <v>365</v>
      </c>
      <c r="E9771" t="s">
        <v>408</v>
      </c>
      <c r="F9771" t="s">
        <v>6193</v>
      </c>
      <c r="G9771" s="144">
        <v>121.16738204999999</v>
      </c>
      <c r="H9771" t="str">
        <f>IF(VLOOKUP(A9771,$J$4:$K$19,2)="Y",IF(G9771&lt;='State Zip Codes'!$P$4,'State Zip Codes'!$P$3,IF(G9771&lt;='State Zip Codes'!$Q$4,'State Zip Codes'!$Q$3,IF(G9771&lt;='State Zip Codes'!$R$4,'State Zip Codes'!$R$3,IF(G9771&lt;='State Zip Codes'!$S$4,'State Zip Codes'!$S$3,IF(G9771&lt;='State Zip Codes'!$T$4,'State Zip Codes'!$T$3,"OUT OF TERRITORY"))))),$U$3)</f>
        <v>Zone 5</v>
      </c>
    </row>
    <row r="9772" spans="1:8" x14ac:dyDescent="0.25">
      <c r="A9772" t="s">
        <v>379</v>
      </c>
      <c r="B9772">
        <v>54101</v>
      </c>
      <c r="C9772" t="str">
        <f t="shared" si="153"/>
        <v>54101</v>
      </c>
      <c r="D9772" t="s">
        <v>365</v>
      </c>
      <c r="E9772" t="s">
        <v>6184</v>
      </c>
      <c r="F9772" t="s">
        <v>6194</v>
      </c>
      <c r="G9772" s="144">
        <v>121.16738204999999</v>
      </c>
      <c r="H9772" t="str">
        <f>IF(VLOOKUP(A9772,$J$4:$K$19,2)="Y",IF(G9772&lt;='State Zip Codes'!$P$4,'State Zip Codes'!$P$3,IF(G9772&lt;='State Zip Codes'!$Q$4,'State Zip Codes'!$Q$3,IF(G9772&lt;='State Zip Codes'!$R$4,'State Zip Codes'!$R$3,IF(G9772&lt;='State Zip Codes'!$S$4,'State Zip Codes'!$S$3,IF(G9772&lt;='State Zip Codes'!$T$4,'State Zip Codes'!$T$3,"OUT OF TERRITORY"))))),$U$3)</f>
        <v>Zone 5</v>
      </c>
    </row>
    <row r="9773" spans="1:8" x14ac:dyDescent="0.25">
      <c r="A9773" t="s">
        <v>379</v>
      </c>
      <c r="B9773">
        <v>53924</v>
      </c>
      <c r="C9773" t="str">
        <f t="shared" si="153"/>
        <v>53924</v>
      </c>
      <c r="D9773" t="s">
        <v>365</v>
      </c>
      <c r="E9773" t="s">
        <v>2205</v>
      </c>
      <c r="F9773" t="s">
        <v>6195</v>
      </c>
      <c r="G9773" s="144">
        <v>121.78875323999999</v>
      </c>
      <c r="H9773" t="str">
        <f>IF(VLOOKUP(A9773,$J$4:$K$19,2)="Y",IF(G9773&lt;='State Zip Codes'!$P$4,'State Zip Codes'!$P$3,IF(G9773&lt;='State Zip Codes'!$Q$4,'State Zip Codes'!$Q$3,IF(G9773&lt;='State Zip Codes'!$R$4,'State Zip Codes'!$R$3,IF(G9773&lt;='State Zip Codes'!$S$4,'State Zip Codes'!$S$3,IF(G9773&lt;='State Zip Codes'!$T$4,'State Zip Codes'!$T$3,"OUT OF TERRITORY"))))),$U$3)</f>
        <v>Zone 5</v>
      </c>
    </row>
    <row r="9774" spans="1:8" x14ac:dyDescent="0.25">
      <c r="A9774" t="s">
        <v>379</v>
      </c>
      <c r="B9774">
        <v>53543</v>
      </c>
      <c r="C9774" t="str">
        <f t="shared" si="153"/>
        <v>53543</v>
      </c>
      <c r="D9774" t="s">
        <v>365</v>
      </c>
      <c r="E9774" t="s">
        <v>6147</v>
      </c>
      <c r="F9774" t="s">
        <v>2304</v>
      </c>
      <c r="G9774" s="144">
        <v>121.78875323999999</v>
      </c>
      <c r="H9774" t="str">
        <f>IF(VLOOKUP(A9774,$J$4:$K$19,2)="Y",IF(G9774&lt;='State Zip Codes'!$P$4,'State Zip Codes'!$P$3,IF(G9774&lt;='State Zip Codes'!$Q$4,'State Zip Codes'!$Q$3,IF(G9774&lt;='State Zip Codes'!$R$4,'State Zip Codes'!$R$3,IF(G9774&lt;='State Zip Codes'!$S$4,'State Zip Codes'!$S$3,IF(G9774&lt;='State Zip Codes'!$T$4,'State Zip Codes'!$T$3,"OUT OF TERRITORY"))))),$U$3)</f>
        <v>Zone 5</v>
      </c>
    </row>
    <row r="9775" spans="1:8" x14ac:dyDescent="0.25">
      <c r="A9775" t="s">
        <v>379</v>
      </c>
      <c r="B9775">
        <v>54613</v>
      </c>
      <c r="C9775" t="str">
        <f t="shared" si="153"/>
        <v>54613</v>
      </c>
      <c r="D9775" t="s">
        <v>365</v>
      </c>
      <c r="E9775" t="s">
        <v>390</v>
      </c>
      <c r="F9775" t="s">
        <v>6196</v>
      </c>
      <c r="G9775" s="144">
        <v>122.41012443</v>
      </c>
      <c r="H9775" t="str">
        <f>IF(VLOOKUP(A9775,$J$4:$K$19,2)="Y",IF(G9775&lt;='State Zip Codes'!$P$4,'State Zip Codes'!$P$3,IF(G9775&lt;='State Zip Codes'!$Q$4,'State Zip Codes'!$Q$3,IF(G9775&lt;='State Zip Codes'!$R$4,'State Zip Codes'!$R$3,IF(G9775&lt;='State Zip Codes'!$S$4,'State Zip Codes'!$S$3,IF(G9775&lt;='State Zip Codes'!$T$4,'State Zip Codes'!$T$3,"OUT OF TERRITORY"))))),$U$3)</f>
        <v>Zone 5</v>
      </c>
    </row>
    <row r="9776" spans="1:8" x14ac:dyDescent="0.25">
      <c r="A9776" t="s">
        <v>379</v>
      </c>
      <c r="B9776">
        <v>53968</v>
      </c>
      <c r="C9776" t="str">
        <f t="shared" si="153"/>
        <v>53968</v>
      </c>
      <c r="D9776" t="s">
        <v>365</v>
      </c>
      <c r="E9776" t="s">
        <v>6065</v>
      </c>
      <c r="F9776" t="s">
        <v>6197</v>
      </c>
      <c r="G9776" s="144">
        <v>122.41012443</v>
      </c>
      <c r="H9776" t="str">
        <f>IF(VLOOKUP(A9776,$J$4:$K$19,2)="Y",IF(G9776&lt;='State Zip Codes'!$P$4,'State Zip Codes'!$P$3,IF(G9776&lt;='State Zip Codes'!$Q$4,'State Zip Codes'!$Q$3,IF(G9776&lt;='State Zip Codes'!$R$4,'State Zip Codes'!$R$3,IF(G9776&lt;='State Zip Codes'!$S$4,'State Zip Codes'!$S$3,IF(G9776&lt;='State Zip Codes'!$T$4,'State Zip Codes'!$T$3,"OUT OF TERRITORY"))))),$U$3)</f>
        <v>Zone 5</v>
      </c>
    </row>
    <row r="9777" spans="1:8" x14ac:dyDescent="0.25">
      <c r="A9777" t="s">
        <v>379</v>
      </c>
      <c r="B9777">
        <v>53526</v>
      </c>
      <c r="C9777" t="str">
        <f t="shared" si="153"/>
        <v>53526</v>
      </c>
      <c r="D9777" t="s">
        <v>365</v>
      </c>
      <c r="E9777" t="s">
        <v>6147</v>
      </c>
      <c r="F9777" t="s">
        <v>6198</v>
      </c>
      <c r="G9777" s="144">
        <v>123.03149561999999</v>
      </c>
      <c r="H9777" t="str">
        <f>IF(VLOOKUP(A9777,$J$4:$K$19,2)="Y",IF(G9777&lt;='State Zip Codes'!$P$4,'State Zip Codes'!$P$3,IF(G9777&lt;='State Zip Codes'!$Q$4,'State Zip Codes'!$Q$3,IF(G9777&lt;='State Zip Codes'!$R$4,'State Zip Codes'!$R$3,IF(G9777&lt;='State Zip Codes'!$S$4,'State Zip Codes'!$S$3,IF(G9777&lt;='State Zip Codes'!$T$4,'State Zip Codes'!$T$3,"OUT OF TERRITORY"))))),$U$3)</f>
        <v>Zone 5</v>
      </c>
    </row>
    <row r="9778" spans="1:8" x14ac:dyDescent="0.25">
      <c r="A9778" t="s">
        <v>379</v>
      </c>
      <c r="B9778">
        <v>54127</v>
      </c>
      <c r="C9778" t="str">
        <f t="shared" si="153"/>
        <v>54127</v>
      </c>
      <c r="D9778" t="s">
        <v>365</v>
      </c>
      <c r="E9778" t="s">
        <v>6186</v>
      </c>
      <c r="F9778" t="s">
        <v>1961</v>
      </c>
      <c r="G9778" s="144">
        <v>123.03149561999999</v>
      </c>
      <c r="H9778" t="str">
        <f>IF(VLOOKUP(A9778,$J$4:$K$19,2)="Y",IF(G9778&lt;='State Zip Codes'!$P$4,'State Zip Codes'!$P$3,IF(G9778&lt;='State Zip Codes'!$Q$4,'State Zip Codes'!$Q$3,IF(G9778&lt;='State Zip Codes'!$R$4,'State Zip Codes'!$R$3,IF(G9778&lt;='State Zip Codes'!$S$4,'State Zip Codes'!$S$3,IF(G9778&lt;='State Zip Codes'!$T$4,'State Zip Codes'!$T$3,"OUT OF TERRITORY"))))),$U$3)</f>
        <v>Zone 5</v>
      </c>
    </row>
    <row r="9779" spans="1:8" x14ac:dyDescent="0.25">
      <c r="A9779" t="s">
        <v>379</v>
      </c>
      <c r="B9779">
        <v>54945</v>
      </c>
      <c r="C9779" t="str">
        <f t="shared" si="153"/>
        <v>54945</v>
      </c>
      <c r="D9779" t="s">
        <v>365</v>
      </c>
      <c r="E9779" t="s">
        <v>6137</v>
      </c>
      <c r="F9779" t="s">
        <v>6199</v>
      </c>
      <c r="G9779" s="144">
        <v>123.03149561999999</v>
      </c>
      <c r="H9779" t="str">
        <f>IF(VLOOKUP(A9779,$J$4:$K$19,2)="Y",IF(G9779&lt;='State Zip Codes'!$P$4,'State Zip Codes'!$P$3,IF(G9779&lt;='State Zip Codes'!$Q$4,'State Zip Codes'!$Q$3,IF(G9779&lt;='State Zip Codes'!$R$4,'State Zip Codes'!$R$3,IF(G9779&lt;='State Zip Codes'!$S$4,'State Zip Codes'!$S$3,IF(G9779&lt;='State Zip Codes'!$T$4,'State Zip Codes'!$T$3,"OUT OF TERRITORY"))))),$U$3)</f>
        <v>Zone 5</v>
      </c>
    </row>
    <row r="9780" spans="1:8" x14ac:dyDescent="0.25">
      <c r="A9780" t="s">
        <v>379</v>
      </c>
      <c r="B9780">
        <v>53510</v>
      </c>
      <c r="C9780" t="str">
        <f t="shared" si="153"/>
        <v>53510</v>
      </c>
      <c r="D9780" t="s">
        <v>365</v>
      </c>
      <c r="E9780" t="s">
        <v>408</v>
      </c>
      <c r="F9780" t="s">
        <v>4485</v>
      </c>
      <c r="G9780" s="144">
        <v>123.03149561999999</v>
      </c>
      <c r="H9780" t="str">
        <f>IF(VLOOKUP(A9780,$J$4:$K$19,2)="Y",IF(G9780&lt;='State Zip Codes'!$P$4,'State Zip Codes'!$P$3,IF(G9780&lt;='State Zip Codes'!$Q$4,'State Zip Codes'!$Q$3,IF(G9780&lt;='State Zip Codes'!$R$4,'State Zip Codes'!$R$3,IF(G9780&lt;='State Zip Codes'!$S$4,'State Zip Codes'!$S$3,IF(G9780&lt;='State Zip Codes'!$T$4,'State Zip Codes'!$T$3,"OUT OF TERRITORY"))))),$U$3)</f>
        <v>Zone 5</v>
      </c>
    </row>
    <row r="9781" spans="1:8" x14ac:dyDescent="0.25">
      <c r="A9781" t="s">
        <v>379</v>
      </c>
      <c r="B9781">
        <v>54950</v>
      </c>
      <c r="C9781" t="str">
        <f t="shared" si="153"/>
        <v>54950</v>
      </c>
      <c r="D9781" t="s">
        <v>365</v>
      </c>
      <c r="E9781" t="s">
        <v>6137</v>
      </c>
      <c r="F9781" t="s">
        <v>811</v>
      </c>
      <c r="G9781" s="144">
        <v>123.65286680999999</v>
      </c>
      <c r="H9781" t="str">
        <f>IF(VLOOKUP(A9781,$J$4:$K$19,2)="Y",IF(G9781&lt;='State Zip Codes'!$P$4,'State Zip Codes'!$P$3,IF(G9781&lt;='State Zip Codes'!$Q$4,'State Zip Codes'!$Q$3,IF(G9781&lt;='State Zip Codes'!$R$4,'State Zip Codes'!$R$3,IF(G9781&lt;='State Zip Codes'!$S$4,'State Zip Codes'!$S$3,IF(G9781&lt;='State Zip Codes'!$T$4,'State Zip Codes'!$T$3,"OUT OF TERRITORY"))))),$U$3)</f>
        <v>Zone 5</v>
      </c>
    </row>
    <row r="9782" spans="1:8" x14ac:dyDescent="0.25">
      <c r="A9782" t="s">
        <v>379</v>
      </c>
      <c r="B9782">
        <v>54407</v>
      </c>
      <c r="C9782" t="str">
        <f t="shared" si="153"/>
        <v>54407</v>
      </c>
      <c r="D9782" t="s">
        <v>365</v>
      </c>
      <c r="E9782" t="s">
        <v>2945</v>
      </c>
      <c r="F9782" t="s">
        <v>6200</v>
      </c>
      <c r="G9782" s="144">
        <v>124.274238</v>
      </c>
      <c r="H9782" t="str">
        <f>IF(VLOOKUP(A9782,$J$4:$K$19,2)="Y",IF(G9782&lt;='State Zip Codes'!$P$4,'State Zip Codes'!$P$3,IF(G9782&lt;='State Zip Codes'!$Q$4,'State Zip Codes'!$Q$3,IF(G9782&lt;='State Zip Codes'!$R$4,'State Zip Codes'!$R$3,IF(G9782&lt;='State Zip Codes'!$S$4,'State Zip Codes'!$S$3,IF(G9782&lt;='State Zip Codes'!$T$4,'State Zip Codes'!$T$3,"OUT OF TERRITORY"))))),$U$3)</f>
        <v>Zone 5</v>
      </c>
    </row>
    <row r="9783" spans="1:8" x14ac:dyDescent="0.25">
      <c r="A9783" t="s">
        <v>379</v>
      </c>
      <c r="B9783">
        <v>54166</v>
      </c>
      <c r="C9783" t="str">
        <f t="shared" si="153"/>
        <v>54166</v>
      </c>
      <c r="D9783" t="s">
        <v>365</v>
      </c>
      <c r="E9783" t="s">
        <v>6186</v>
      </c>
      <c r="F9783" t="s">
        <v>6186</v>
      </c>
      <c r="G9783" s="144">
        <v>124.274238</v>
      </c>
      <c r="H9783" t="str">
        <f>IF(VLOOKUP(A9783,$J$4:$K$19,2)="Y",IF(G9783&lt;='State Zip Codes'!$P$4,'State Zip Codes'!$P$3,IF(G9783&lt;='State Zip Codes'!$Q$4,'State Zip Codes'!$Q$3,IF(G9783&lt;='State Zip Codes'!$R$4,'State Zip Codes'!$R$3,IF(G9783&lt;='State Zip Codes'!$S$4,'State Zip Codes'!$S$3,IF(G9783&lt;='State Zip Codes'!$T$4,'State Zip Codes'!$T$3,"OUT OF TERRITORY"))))),$U$3)</f>
        <v>Zone 5</v>
      </c>
    </row>
    <row r="9784" spans="1:8" x14ac:dyDescent="0.25">
      <c r="A9784" t="s">
        <v>379</v>
      </c>
      <c r="B9784">
        <v>53580</v>
      </c>
      <c r="C9784" t="str">
        <f t="shared" si="153"/>
        <v>53580</v>
      </c>
      <c r="D9784" t="s">
        <v>365</v>
      </c>
      <c r="E9784" t="s">
        <v>6147</v>
      </c>
      <c r="F9784" t="s">
        <v>6201</v>
      </c>
      <c r="G9784" s="144">
        <v>124.89560918999999</v>
      </c>
      <c r="H9784" t="str">
        <f>IF(VLOOKUP(A9784,$J$4:$K$19,2)="Y",IF(G9784&lt;='State Zip Codes'!$P$4,'State Zip Codes'!$P$3,IF(G9784&lt;='State Zip Codes'!$Q$4,'State Zip Codes'!$Q$3,IF(G9784&lt;='State Zip Codes'!$R$4,'State Zip Codes'!$R$3,IF(G9784&lt;='State Zip Codes'!$S$4,'State Zip Codes'!$S$3,IF(G9784&lt;='State Zip Codes'!$T$4,'State Zip Codes'!$T$3,"OUT OF TERRITORY"))))),$U$3)</f>
        <v>Zone 5</v>
      </c>
    </row>
    <row r="9785" spans="1:8" x14ac:dyDescent="0.25">
      <c r="A9785" t="s">
        <v>379</v>
      </c>
      <c r="B9785">
        <v>54467</v>
      </c>
      <c r="C9785" t="str">
        <f t="shared" si="153"/>
        <v>54467</v>
      </c>
      <c r="D9785" t="s">
        <v>365</v>
      </c>
      <c r="E9785" t="s">
        <v>2945</v>
      </c>
      <c r="F9785" t="s">
        <v>6202</v>
      </c>
      <c r="G9785" s="144">
        <v>124.89560918999999</v>
      </c>
      <c r="H9785" t="str">
        <f>IF(VLOOKUP(A9785,$J$4:$K$19,2)="Y",IF(G9785&lt;='State Zip Codes'!$P$4,'State Zip Codes'!$P$3,IF(G9785&lt;='State Zip Codes'!$Q$4,'State Zip Codes'!$Q$3,IF(G9785&lt;='State Zip Codes'!$R$4,'State Zip Codes'!$R$3,IF(G9785&lt;='State Zip Codes'!$S$4,'State Zip Codes'!$S$3,IF(G9785&lt;='State Zip Codes'!$T$4,'State Zip Codes'!$T$3,"OUT OF TERRITORY"))))),$U$3)</f>
        <v>Zone 5</v>
      </c>
    </row>
    <row r="9786" spans="1:8" x14ac:dyDescent="0.25">
      <c r="A9786" t="s">
        <v>379</v>
      </c>
      <c r="B9786">
        <v>54111</v>
      </c>
      <c r="C9786" t="str">
        <f t="shared" si="153"/>
        <v>54111</v>
      </c>
      <c r="D9786" t="s">
        <v>365</v>
      </c>
      <c r="E9786" t="s">
        <v>6186</v>
      </c>
      <c r="F9786" t="s">
        <v>4858</v>
      </c>
      <c r="G9786" s="144">
        <v>125.51698037999999</v>
      </c>
      <c r="H9786" t="str">
        <f>IF(VLOOKUP(A9786,$J$4:$K$19,2)="Y",IF(G9786&lt;='State Zip Codes'!$P$4,'State Zip Codes'!$P$3,IF(G9786&lt;='State Zip Codes'!$Q$4,'State Zip Codes'!$Q$3,IF(G9786&lt;='State Zip Codes'!$R$4,'State Zip Codes'!$R$3,IF(G9786&lt;='State Zip Codes'!$S$4,'State Zip Codes'!$S$3,IF(G9786&lt;='State Zip Codes'!$T$4,'State Zip Codes'!$T$3,"OUT OF TERRITORY"))))),$U$3)</f>
        <v>Zone 5</v>
      </c>
    </row>
    <row r="9787" spans="1:8" x14ac:dyDescent="0.25">
      <c r="A9787" t="s">
        <v>379</v>
      </c>
      <c r="B9787">
        <v>53950</v>
      </c>
      <c r="C9787" t="str">
        <f t="shared" si="153"/>
        <v>53950</v>
      </c>
      <c r="D9787" t="s">
        <v>365</v>
      </c>
      <c r="E9787" t="s">
        <v>6065</v>
      </c>
      <c r="F9787" t="s">
        <v>6203</v>
      </c>
      <c r="G9787" s="144">
        <v>125.51698037999999</v>
      </c>
      <c r="H9787" t="str">
        <f>IF(VLOOKUP(A9787,$J$4:$K$19,2)="Y",IF(G9787&lt;='State Zip Codes'!$P$4,'State Zip Codes'!$P$3,IF(G9787&lt;='State Zip Codes'!$Q$4,'State Zip Codes'!$Q$3,IF(G9787&lt;='State Zip Codes'!$R$4,'State Zip Codes'!$R$3,IF(G9787&lt;='State Zip Codes'!$S$4,'State Zip Codes'!$S$3,IF(G9787&lt;='State Zip Codes'!$T$4,'State Zip Codes'!$T$3,"OUT OF TERRITORY"))))),$U$3)</f>
        <v>Zone 5</v>
      </c>
    </row>
    <row r="9788" spans="1:8" x14ac:dyDescent="0.25">
      <c r="A9788" t="s">
        <v>379</v>
      </c>
      <c r="B9788">
        <v>53569</v>
      </c>
      <c r="C9788" t="str">
        <f t="shared" si="153"/>
        <v>53569</v>
      </c>
      <c r="D9788" t="s">
        <v>365</v>
      </c>
      <c r="E9788" t="s">
        <v>871</v>
      </c>
      <c r="F9788" t="s">
        <v>6204</v>
      </c>
      <c r="G9788" s="144">
        <v>126.13835157</v>
      </c>
      <c r="H9788" t="str">
        <f>IF(VLOOKUP(A9788,$J$4:$K$19,2)="Y",IF(G9788&lt;='State Zip Codes'!$P$4,'State Zip Codes'!$P$3,IF(G9788&lt;='State Zip Codes'!$Q$4,'State Zip Codes'!$Q$3,IF(G9788&lt;='State Zip Codes'!$R$4,'State Zip Codes'!$R$3,IF(G9788&lt;='State Zip Codes'!$S$4,'State Zip Codes'!$S$3,IF(G9788&lt;='State Zip Codes'!$T$4,'State Zip Codes'!$T$3,"OUT OF TERRITORY"))))),$U$3)</f>
        <v>Zone 5</v>
      </c>
    </row>
    <row r="9789" spans="1:8" x14ac:dyDescent="0.25">
      <c r="A9789" t="s">
        <v>379</v>
      </c>
      <c r="B9789">
        <v>53803</v>
      </c>
      <c r="C9789" t="str">
        <f t="shared" si="153"/>
        <v>53803</v>
      </c>
      <c r="D9789" t="s">
        <v>365</v>
      </c>
      <c r="E9789" t="s">
        <v>408</v>
      </c>
      <c r="F9789" t="s">
        <v>2410</v>
      </c>
      <c r="G9789" s="144">
        <v>127.38109394999999</v>
      </c>
      <c r="H9789" t="str">
        <f>IF(VLOOKUP(A9789,$J$4:$K$19,2)="Y",IF(G9789&lt;='State Zip Codes'!$P$4,'State Zip Codes'!$P$3,IF(G9789&lt;='State Zip Codes'!$Q$4,'State Zip Codes'!$Q$3,IF(G9789&lt;='State Zip Codes'!$R$4,'State Zip Codes'!$R$3,IF(G9789&lt;='State Zip Codes'!$S$4,'State Zip Codes'!$S$3,IF(G9789&lt;='State Zip Codes'!$T$4,'State Zip Codes'!$T$3,"OUT OF TERRITORY"))))),$U$3)</f>
        <v>Zone 5</v>
      </c>
    </row>
    <row r="9790" spans="1:8" x14ac:dyDescent="0.25">
      <c r="A9790" t="s">
        <v>379</v>
      </c>
      <c r="B9790">
        <v>54928</v>
      </c>
      <c r="C9790" t="str">
        <f t="shared" si="153"/>
        <v>54928</v>
      </c>
      <c r="D9790" t="s">
        <v>365</v>
      </c>
      <c r="E9790" t="s">
        <v>6186</v>
      </c>
      <c r="F9790" t="s">
        <v>6205</v>
      </c>
      <c r="G9790" s="144">
        <v>127.38109394999999</v>
      </c>
      <c r="H9790" t="str">
        <f>IF(VLOOKUP(A9790,$J$4:$K$19,2)="Y",IF(G9790&lt;='State Zip Codes'!$P$4,'State Zip Codes'!$P$3,IF(G9790&lt;='State Zip Codes'!$Q$4,'State Zip Codes'!$Q$3,IF(G9790&lt;='State Zip Codes'!$R$4,'State Zip Codes'!$R$3,IF(G9790&lt;='State Zip Codes'!$S$4,'State Zip Codes'!$S$3,IF(G9790&lt;='State Zip Codes'!$T$4,'State Zip Codes'!$T$3,"OUT OF TERRITORY"))))),$U$3)</f>
        <v>Zone 5</v>
      </c>
    </row>
    <row r="9791" spans="1:8" x14ac:dyDescent="0.25">
      <c r="A9791" t="s">
        <v>379</v>
      </c>
      <c r="B9791">
        <v>54235</v>
      </c>
      <c r="C9791" t="str">
        <f t="shared" si="153"/>
        <v>54235</v>
      </c>
      <c r="D9791" t="s">
        <v>365</v>
      </c>
      <c r="E9791" t="s">
        <v>6180</v>
      </c>
      <c r="F9791" t="s">
        <v>6206</v>
      </c>
      <c r="G9791" s="144">
        <v>127.38109394999999</v>
      </c>
      <c r="H9791" t="str">
        <f>IF(VLOOKUP(A9791,$J$4:$K$19,2)="Y",IF(G9791&lt;='State Zip Codes'!$P$4,'State Zip Codes'!$P$3,IF(G9791&lt;='State Zip Codes'!$Q$4,'State Zip Codes'!$Q$3,IF(G9791&lt;='State Zip Codes'!$R$4,'State Zip Codes'!$R$3,IF(G9791&lt;='State Zip Codes'!$S$4,'State Zip Codes'!$S$3,IF(G9791&lt;='State Zip Codes'!$T$4,'State Zip Codes'!$T$3,"OUT OF TERRITORY"))))),$U$3)</f>
        <v>Zone 5</v>
      </c>
    </row>
    <row r="9792" spans="1:8" x14ac:dyDescent="0.25">
      <c r="A9792" t="s">
        <v>379</v>
      </c>
      <c r="B9792">
        <v>53554</v>
      </c>
      <c r="C9792" t="str">
        <f t="shared" si="153"/>
        <v>53554</v>
      </c>
      <c r="D9792" t="s">
        <v>365</v>
      </c>
      <c r="E9792" t="s">
        <v>871</v>
      </c>
      <c r="F9792" t="s">
        <v>1662</v>
      </c>
      <c r="G9792" s="144">
        <v>127.38109394999999</v>
      </c>
      <c r="H9792" t="str">
        <f>IF(VLOOKUP(A9792,$J$4:$K$19,2)="Y",IF(G9792&lt;='State Zip Codes'!$P$4,'State Zip Codes'!$P$3,IF(G9792&lt;='State Zip Codes'!$Q$4,'State Zip Codes'!$Q$3,IF(G9792&lt;='State Zip Codes'!$R$4,'State Zip Codes'!$R$3,IF(G9792&lt;='State Zip Codes'!$S$4,'State Zip Codes'!$S$3,IF(G9792&lt;='State Zip Codes'!$T$4,'State Zip Codes'!$T$3,"OUT OF TERRITORY"))))),$U$3)</f>
        <v>Zone 5</v>
      </c>
    </row>
    <row r="9793" spans="1:8" x14ac:dyDescent="0.25">
      <c r="A9793" t="s">
        <v>379</v>
      </c>
      <c r="B9793">
        <v>54154</v>
      </c>
      <c r="C9793" t="str">
        <f t="shared" si="153"/>
        <v>54154</v>
      </c>
      <c r="D9793" t="s">
        <v>365</v>
      </c>
      <c r="E9793" t="s">
        <v>6184</v>
      </c>
      <c r="F9793" t="s">
        <v>6207</v>
      </c>
      <c r="G9793" s="144">
        <v>127.38109394999999</v>
      </c>
      <c r="H9793" t="str">
        <f>IF(VLOOKUP(A9793,$J$4:$K$19,2)="Y",IF(G9793&lt;='State Zip Codes'!$P$4,'State Zip Codes'!$P$3,IF(G9793&lt;='State Zip Codes'!$Q$4,'State Zip Codes'!$Q$3,IF(G9793&lt;='State Zip Codes'!$R$4,'State Zip Codes'!$R$3,IF(G9793&lt;='State Zip Codes'!$S$4,'State Zip Codes'!$S$3,IF(G9793&lt;='State Zip Codes'!$T$4,'State Zip Codes'!$T$3,"OUT OF TERRITORY"))))),$U$3)</f>
        <v>Zone 5</v>
      </c>
    </row>
    <row r="9794" spans="1:8" x14ac:dyDescent="0.25">
      <c r="A9794" t="s">
        <v>379</v>
      </c>
      <c r="B9794">
        <v>54153</v>
      </c>
      <c r="C9794" t="str">
        <f t="shared" si="153"/>
        <v>54153</v>
      </c>
      <c r="D9794" t="s">
        <v>365</v>
      </c>
      <c r="E9794" t="s">
        <v>6184</v>
      </c>
      <c r="F9794" t="s">
        <v>6184</v>
      </c>
      <c r="G9794" s="144">
        <v>128.00246514</v>
      </c>
      <c r="H9794" t="str">
        <f>IF(VLOOKUP(A9794,$J$4:$K$19,2)="Y",IF(G9794&lt;='State Zip Codes'!$P$4,'State Zip Codes'!$P$3,IF(G9794&lt;='State Zip Codes'!$Q$4,'State Zip Codes'!$Q$3,IF(G9794&lt;='State Zip Codes'!$R$4,'State Zip Codes'!$R$3,IF(G9794&lt;='State Zip Codes'!$S$4,'State Zip Codes'!$S$3,IF(G9794&lt;='State Zip Codes'!$T$4,'State Zip Codes'!$T$3,"OUT OF TERRITORY"))))),$U$3)</f>
        <v>Zone 5</v>
      </c>
    </row>
    <row r="9795" spans="1:8" x14ac:dyDescent="0.25">
      <c r="A9795" t="s">
        <v>379</v>
      </c>
      <c r="B9795">
        <v>54494</v>
      </c>
      <c r="C9795" t="str">
        <f t="shared" si="153"/>
        <v>54494</v>
      </c>
      <c r="D9795" t="s">
        <v>365</v>
      </c>
      <c r="E9795" t="s">
        <v>4872</v>
      </c>
      <c r="F9795" t="s">
        <v>6208</v>
      </c>
      <c r="G9795" s="144">
        <v>128.62383632999999</v>
      </c>
      <c r="H9795" t="str">
        <f>IF(VLOOKUP(A9795,$J$4:$K$19,2)="Y",IF(G9795&lt;='State Zip Codes'!$P$4,'State Zip Codes'!$P$3,IF(G9795&lt;='State Zip Codes'!$Q$4,'State Zip Codes'!$Q$3,IF(G9795&lt;='State Zip Codes'!$R$4,'State Zip Codes'!$R$3,IF(G9795&lt;='State Zip Codes'!$S$4,'State Zip Codes'!$S$3,IF(G9795&lt;='State Zip Codes'!$T$4,'State Zip Codes'!$T$3,"OUT OF TERRITORY"))))),$U$3)</f>
        <v>Zone 5</v>
      </c>
    </row>
    <row r="9796" spans="1:8" x14ac:dyDescent="0.25">
      <c r="A9796" t="s">
        <v>379</v>
      </c>
      <c r="B9796">
        <v>53581</v>
      </c>
      <c r="C9796" t="str">
        <f t="shared" si="153"/>
        <v>53581</v>
      </c>
      <c r="D9796" t="s">
        <v>365</v>
      </c>
      <c r="E9796" t="s">
        <v>2205</v>
      </c>
      <c r="F9796" t="s">
        <v>6209</v>
      </c>
      <c r="G9796" s="144">
        <v>128.62383632999999</v>
      </c>
      <c r="H9796" t="str">
        <f>IF(VLOOKUP(A9796,$J$4:$K$19,2)="Y",IF(G9796&lt;='State Zip Codes'!$P$4,'State Zip Codes'!$P$3,IF(G9796&lt;='State Zip Codes'!$Q$4,'State Zip Codes'!$Q$3,IF(G9796&lt;='State Zip Codes'!$R$4,'State Zip Codes'!$R$3,IF(G9796&lt;='State Zip Codes'!$S$4,'State Zip Codes'!$S$3,IF(G9796&lt;='State Zip Codes'!$T$4,'State Zip Codes'!$T$3,"OUT OF TERRITORY"))))),$U$3)</f>
        <v>Zone 5</v>
      </c>
    </row>
    <row r="9797" spans="1:8" x14ac:dyDescent="0.25">
      <c r="A9797" t="s">
        <v>379</v>
      </c>
      <c r="B9797">
        <v>53573</v>
      </c>
      <c r="C9797" t="str">
        <f t="shared" si="153"/>
        <v>53573</v>
      </c>
      <c r="D9797" t="s">
        <v>365</v>
      </c>
      <c r="E9797" t="s">
        <v>871</v>
      </c>
      <c r="F9797" t="s">
        <v>6210</v>
      </c>
      <c r="G9797" s="144">
        <v>128.62383632999999</v>
      </c>
      <c r="H9797" t="str">
        <f>IF(VLOOKUP(A9797,$J$4:$K$19,2)="Y",IF(G9797&lt;='State Zip Codes'!$P$4,'State Zip Codes'!$P$3,IF(G9797&lt;='State Zip Codes'!$Q$4,'State Zip Codes'!$Q$3,IF(G9797&lt;='State Zip Codes'!$R$4,'State Zip Codes'!$R$3,IF(G9797&lt;='State Zip Codes'!$S$4,'State Zip Codes'!$S$3,IF(G9797&lt;='State Zip Codes'!$T$4,'State Zip Codes'!$T$3,"OUT OF TERRITORY"))))),$U$3)</f>
        <v>Zone 5</v>
      </c>
    </row>
    <row r="9798" spans="1:8" x14ac:dyDescent="0.25">
      <c r="A9798" t="s">
        <v>379</v>
      </c>
      <c r="B9798">
        <v>53929</v>
      </c>
      <c r="C9798" t="str">
        <f t="shared" si="153"/>
        <v>53929</v>
      </c>
      <c r="D9798" t="s">
        <v>365</v>
      </c>
      <c r="E9798" t="s">
        <v>6065</v>
      </c>
      <c r="F9798" t="s">
        <v>6211</v>
      </c>
      <c r="G9798" s="144">
        <v>129.24520751999998</v>
      </c>
      <c r="H9798" t="str">
        <f>IF(VLOOKUP(A9798,$J$4:$K$19,2)="Y",IF(G9798&lt;='State Zip Codes'!$P$4,'State Zip Codes'!$P$3,IF(G9798&lt;='State Zip Codes'!$Q$4,'State Zip Codes'!$Q$3,IF(G9798&lt;='State Zip Codes'!$R$4,'State Zip Codes'!$R$3,IF(G9798&lt;='State Zip Codes'!$S$4,'State Zip Codes'!$S$3,IF(G9798&lt;='State Zip Codes'!$T$4,'State Zip Codes'!$T$3,"OUT OF TERRITORY"))))),$U$3)</f>
        <v>Zone 5</v>
      </c>
    </row>
    <row r="9799" spans="1:8" x14ac:dyDescent="0.25">
      <c r="A9799" t="s">
        <v>379</v>
      </c>
      <c r="B9799">
        <v>54486</v>
      </c>
      <c r="C9799" t="str">
        <f t="shared" si="153"/>
        <v>54486</v>
      </c>
      <c r="D9799" t="s">
        <v>365</v>
      </c>
      <c r="E9799" t="s">
        <v>6186</v>
      </c>
      <c r="F9799" t="s">
        <v>6212</v>
      </c>
      <c r="G9799" s="144">
        <v>129.24520751999998</v>
      </c>
      <c r="H9799" t="str">
        <f>IF(VLOOKUP(A9799,$J$4:$K$19,2)="Y",IF(G9799&lt;='State Zip Codes'!$P$4,'State Zip Codes'!$P$3,IF(G9799&lt;='State Zip Codes'!$Q$4,'State Zip Codes'!$Q$3,IF(G9799&lt;='State Zip Codes'!$R$4,'State Zip Codes'!$R$3,IF(G9799&lt;='State Zip Codes'!$S$4,'State Zip Codes'!$S$3,IF(G9799&lt;='State Zip Codes'!$T$4,'State Zip Codes'!$T$3,"OUT OF TERRITORY"))))),$U$3)</f>
        <v>Zone 5</v>
      </c>
    </row>
    <row r="9800" spans="1:8" x14ac:dyDescent="0.25">
      <c r="A9800" t="s">
        <v>379</v>
      </c>
      <c r="B9800">
        <v>54482</v>
      </c>
      <c r="C9800" t="str">
        <f t="shared" si="153"/>
        <v>54482</v>
      </c>
      <c r="D9800" t="s">
        <v>365</v>
      </c>
      <c r="E9800" t="s">
        <v>2945</v>
      </c>
      <c r="F9800" t="s">
        <v>6213</v>
      </c>
      <c r="G9800" s="144">
        <v>129.86657871</v>
      </c>
      <c r="H9800" t="str">
        <f>IF(VLOOKUP(A9800,$J$4:$K$19,2)="Y",IF(G9800&lt;='State Zip Codes'!$P$4,'State Zip Codes'!$P$3,IF(G9800&lt;='State Zip Codes'!$Q$4,'State Zip Codes'!$Q$3,IF(G9800&lt;='State Zip Codes'!$R$4,'State Zip Codes'!$R$3,IF(G9800&lt;='State Zip Codes'!$S$4,'State Zip Codes'!$S$3,IF(G9800&lt;='State Zip Codes'!$T$4,'State Zip Codes'!$T$3,"OUT OF TERRITORY"))))),$U$3)</f>
        <v>Zone 5</v>
      </c>
    </row>
    <row r="9801" spans="1:8" x14ac:dyDescent="0.25">
      <c r="A9801" t="s">
        <v>379</v>
      </c>
      <c r="B9801">
        <v>54457</v>
      </c>
      <c r="C9801" t="str">
        <f t="shared" si="153"/>
        <v>54457</v>
      </c>
      <c r="D9801" t="s">
        <v>365</v>
      </c>
      <c r="E9801" t="s">
        <v>4872</v>
      </c>
      <c r="F9801" t="s">
        <v>6214</v>
      </c>
      <c r="G9801" s="144">
        <v>129.86657871</v>
      </c>
      <c r="H9801" t="str">
        <f>IF(VLOOKUP(A9801,$J$4:$K$19,2)="Y",IF(G9801&lt;='State Zip Codes'!$P$4,'State Zip Codes'!$P$3,IF(G9801&lt;='State Zip Codes'!$Q$4,'State Zip Codes'!$Q$3,IF(G9801&lt;='State Zip Codes'!$R$4,'State Zip Codes'!$R$3,IF(G9801&lt;='State Zip Codes'!$S$4,'State Zip Codes'!$S$3,IF(G9801&lt;='State Zip Codes'!$T$4,'State Zip Codes'!$T$3,"OUT OF TERRITORY"))))),$U$3)</f>
        <v>Zone 5</v>
      </c>
    </row>
    <row r="9802" spans="1:8" x14ac:dyDescent="0.25">
      <c r="A9802" t="s">
        <v>379</v>
      </c>
      <c r="B9802">
        <v>54423</v>
      </c>
      <c r="C9802" t="str">
        <f t="shared" si="153"/>
        <v>54423</v>
      </c>
      <c r="D9802" t="s">
        <v>365</v>
      </c>
      <c r="E9802" t="s">
        <v>2945</v>
      </c>
      <c r="F9802" t="s">
        <v>579</v>
      </c>
      <c r="G9802" s="144">
        <v>129.86657871</v>
      </c>
      <c r="H9802" t="str">
        <f>IF(VLOOKUP(A9802,$J$4:$K$19,2)="Y",IF(G9802&lt;='State Zip Codes'!$P$4,'State Zip Codes'!$P$3,IF(G9802&lt;='State Zip Codes'!$Q$4,'State Zip Codes'!$Q$3,IF(G9802&lt;='State Zip Codes'!$R$4,'State Zip Codes'!$R$3,IF(G9802&lt;='State Zip Codes'!$S$4,'State Zip Codes'!$S$3,IF(G9802&lt;='State Zip Codes'!$T$4,'State Zip Codes'!$T$3,"OUT OF TERRITORY"))))),$U$3)</f>
        <v>Zone 5</v>
      </c>
    </row>
    <row r="9803" spans="1:8" x14ac:dyDescent="0.25">
      <c r="A9803" t="s">
        <v>379</v>
      </c>
      <c r="B9803">
        <v>54978</v>
      </c>
      <c r="C9803" t="str">
        <f t="shared" si="153"/>
        <v>54978</v>
      </c>
      <c r="D9803" t="s">
        <v>365</v>
      </c>
      <c r="E9803" t="s">
        <v>6186</v>
      </c>
      <c r="F9803" t="s">
        <v>6215</v>
      </c>
      <c r="G9803" s="144">
        <v>129.86657871</v>
      </c>
      <c r="H9803" t="str">
        <f>IF(VLOOKUP(A9803,$J$4:$K$19,2)="Y",IF(G9803&lt;='State Zip Codes'!$P$4,'State Zip Codes'!$P$3,IF(G9803&lt;='State Zip Codes'!$Q$4,'State Zip Codes'!$Q$3,IF(G9803&lt;='State Zip Codes'!$R$4,'State Zip Codes'!$R$3,IF(G9803&lt;='State Zip Codes'!$S$4,'State Zip Codes'!$S$3,IF(G9803&lt;='State Zip Codes'!$T$4,'State Zip Codes'!$T$3,"OUT OF TERRITORY"))))),$U$3)</f>
        <v>Zone 5</v>
      </c>
    </row>
    <row r="9804" spans="1:8" x14ac:dyDescent="0.25">
      <c r="A9804" t="s">
        <v>379</v>
      </c>
      <c r="B9804">
        <v>54948</v>
      </c>
      <c r="C9804" t="str">
        <f t="shared" si="153"/>
        <v>54948</v>
      </c>
      <c r="D9804" t="s">
        <v>365</v>
      </c>
      <c r="E9804" t="s">
        <v>6186</v>
      </c>
      <c r="F9804" t="s">
        <v>6216</v>
      </c>
      <c r="G9804" s="144">
        <v>130.48794989999999</v>
      </c>
      <c r="H9804" t="str">
        <f>IF(VLOOKUP(A9804,$J$4:$K$19,2)="Y",IF(G9804&lt;='State Zip Codes'!$P$4,'State Zip Codes'!$P$3,IF(G9804&lt;='State Zip Codes'!$Q$4,'State Zip Codes'!$Q$3,IF(G9804&lt;='State Zip Codes'!$R$4,'State Zip Codes'!$R$3,IF(G9804&lt;='State Zip Codes'!$S$4,'State Zip Codes'!$S$3,IF(G9804&lt;='State Zip Codes'!$T$4,'State Zip Codes'!$T$3,"OUT OF TERRITORY"))))),$U$3)</f>
        <v>Zone 5</v>
      </c>
    </row>
    <row r="9805" spans="1:8" x14ac:dyDescent="0.25">
      <c r="A9805" t="s">
        <v>379</v>
      </c>
      <c r="B9805">
        <v>54646</v>
      </c>
      <c r="C9805" t="str">
        <f t="shared" si="153"/>
        <v>54646</v>
      </c>
      <c r="D9805" t="s">
        <v>365</v>
      </c>
      <c r="E9805" t="s">
        <v>6065</v>
      </c>
      <c r="F9805" t="s">
        <v>6217</v>
      </c>
      <c r="G9805" s="144">
        <v>130.48794989999999</v>
      </c>
      <c r="H9805" t="str">
        <f>IF(VLOOKUP(A9805,$J$4:$K$19,2)="Y",IF(G9805&lt;='State Zip Codes'!$P$4,'State Zip Codes'!$P$3,IF(G9805&lt;='State Zip Codes'!$Q$4,'State Zip Codes'!$Q$3,IF(G9805&lt;='State Zip Codes'!$R$4,'State Zip Codes'!$R$3,IF(G9805&lt;='State Zip Codes'!$S$4,'State Zip Codes'!$S$3,IF(G9805&lt;='State Zip Codes'!$T$4,'State Zip Codes'!$T$3,"OUT OF TERRITORY"))))),$U$3)</f>
        <v>Zone 5</v>
      </c>
    </row>
    <row r="9806" spans="1:8" x14ac:dyDescent="0.25">
      <c r="A9806" t="s">
        <v>379</v>
      </c>
      <c r="B9806">
        <v>53818</v>
      </c>
      <c r="C9806" t="str">
        <f t="shared" si="153"/>
        <v>53818</v>
      </c>
      <c r="D9806" t="s">
        <v>365</v>
      </c>
      <c r="E9806" t="s">
        <v>871</v>
      </c>
      <c r="F9806" t="s">
        <v>436</v>
      </c>
      <c r="G9806" s="144">
        <v>131.73069228</v>
      </c>
      <c r="H9806" t="str">
        <f>IF(VLOOKUP(A9806,$J$4:$K$19,2)="Y",IF(G9806&lt;='State Zip Codes'!$P$4,'State Zip Codes'!$P$3,IF(G9806&lt;='State Zip Codes'!$Q$4,'State Zip Codes'!$Q$3,IF(G9806&lt;='State Zip Codes'!$R$4,'State Zip Codes'!$R$3,IF(G9806&lt;='State Zip Codes'!$S$4,'State Zip Codes'!$S$3,IF(G9806&lt;='State Zip Codes'!$T$4,'State Zip Codes'!$T$3,"OUT OF TERRITORY"))))),$U$3)</f>
        <v>Zone 5</v>
      </c>
    </row>
    <row r="9807" spans="1:8" x14ac:dyDescent="0.25">
      <c r="A9807" t="s">
        <v>379</v>
      </c>
      <c r="B9807">
        <v>54124</v>
      </c>
      <c r="C9807" t="str">
        <f t="shared" si="153"/>
        <v>54124</v>
      </c>
      <c r="D9807" t="s">
        <v>365</v>
      </c>
      <c r="E9807" t="s">
        <v>6184</v>
      </c>
      <c r="F9807" t="s">
        <v>6218</v>
      </c>
      <c r="G9807" s="144">
        <v>131.73069228</v>
      </c>
      <c r="H9807" t="str">
        <f>IF(VLOOKUP(A9807,$J$4:$K$19,2)="Y",IF(G9807&lt;='State Zip Codes'!$P$4,'State Zip Codes'!$P$3,IF(G9807&lt;='State Zip Codes'!$Q$4,'State Zip Codes'!$Q$3,IF(G9807&lt;='State Zip Codes'!$R$4,'State Zip Codes'!$R$3,IF(G9807&lt;='State Zip Codes'!$S$4,'State Zip Codes'!$S$3,IF(G9807&lt;='State Zip Codes'!$T$4,'State Zip Codes'!$T$3,"OUT OF TERRITORY"))))),$U$3)</f>
        <v>Zone 5</v>
      </c>
    </row>
    <row r="9808" spans="1:8" x14ac:dyDescent="0.25">
      <c r="A9808" t="s">
        <v>379</v>
      </c>
      <c r="B9808">
        <v>54139</v>
      </c>
      <c r="C9808" t="str">
        <f t="shared" si="153"/>
        <v>54139</v>
      </c>
      <c r="D9808" t="s">
        <v>365</v>
      </c>
      <c r="E9808" t="s">
        <v>6184</v>
      </c>
      <c r="F9808" t="s">
        <v>1834</v>
      </c>
      <c r="G9808" s="144">
        <v>131.73069228</v>
      </c>
      <c r="H9808" t="str">
        <f>IF(VLOOKUP(A9808,$J$4:$K$19,2)="Y",IF(G9808&lt;='State Zip Codes'!$P$4,'State Zip Codes'!$P$3,IF(G9808&lt;='State Zip Codes'!$Q$4,'State Zip Codes'!$Q$3,IF(G9808&lt;='State Zip Codes'!$R$4,'State Zip Codes'!$R$3,IF(G9808&lt;='State Zip Codes'!$S$4,'State Zip Codes'!$S$3,IF(G9808&lt;='State Zip Codes'!$T$4,'State Zip Codes'!$T$3,"OUT OF TERRITORY"))))),$U$3)</f>
        <v>Zone 5</v>
      </c>
    </row>
    <row r="9809" spans="1:8" x14ac:dyDescent="0.25">
      <c r="A9809" t="s">
        <v>379</v>
      </c>
      <c r="B9809">
        <v>54492</v>
      </c>
      <c r="C9809" t="str">
        <f t="shared" si="153"/>
        <v>54492</v>
      </c>
      <c r="D9809" t="s">
        <v>365</v>
      </c>
      <c r="E9809" t="s">
        <v>2945</v>
      </c>
      <c r="F9809" t="s">
        <v>6213</v>
      </c>
      <c r="G9809" s="144">
        <v>131.73069228</v>
      </c>
      <c r="H9809" t="str">
        <f>IF(VLOOKUP(A9809,$J$4:$K$19,2)="Y",IF(G9809&lt;='State Zip Codes'!$P$4,'State Zip Codes'!$P$3,IF(G9809&lt;='State Zip Codes'!$Q$4,'State Zip Codes'!$Q$3,IF(G9809&lt;='State Zip Codes'!$R$4,'State Zip Codes'!$R$3,IF(G9809&lt;='State Zip Codes'!$S$4,'State Zip Codes'!$S$3,IF(G9809&lt;='State Zip Codes'!$T$4,'State Zip Codes'!$T$3,"OUT OF TERRITORY"))))),$U$3)</f>
        <v>Zone 5</v>
      </c>
    </row>
    <row r="9810" spans="1:8" x14ac:dyDescent="0.25">
      <c r="A9810" t="s">
        <v>379</v>
      </c>
      <c r="B9810">
        <v>54634</v>
      </c>
      <c r="C9810" t="str">
        <f t="shared" si="153"/>
        <v>54634</v>
      </c>
      <c r="D9810" t="s">
        <v>365</v>
      </c>
      <c r="E9810" t="s">
        <v>621</v>
      </c>
      <c r="F9810" t="s">
        <v>2213</v>
      </c>
      <c r="G9810" s="144">
        <v>132.35206346999999</v>
      </c>
      <c r="H9810" t="str">
        <f>IF(VLOOKUP(A9810,$J$4:$K$19,2)="Y",IF(G9810&lt;='State Zip Codes'!$P$4,'State Zip Codes'!$P$3,IF(G9810&lt;='State Zip Codes'!$Q$4,'State Zip Codes'!$Q$3,IF(G9810&lt;='State Zip Codes'!$R$4,'State Zip Codes'!$R$3,IF(G9810&lt;='State Zip Codes'!$S$4,'State Zip Codes'!$S$3,IF(G9810&lt;='State Zip Codes'!$T$4,'State Zip Codes'!$T$3,"OUT OF TERRITORY"))))),$U$3)</f>
        <v>Zone 5</v>
      </c>
    </row>
    <row r="9811" spans="1:8" x14ac:dyDescent="0.25">
      <c r="A9811" t="s">
        <v>379</v>
      </c>
      <c r="B9811">
        <v>54469</v>
      </c>
      <c r="C9811" t="str">
        <f t="shared" si="153"/>
        <v>54469</v>
      </c>
      <c r="D9811" t="s">
        <v>365</v>
      </c>
      <c r="E9811" t="s">
        <v>4872</v>
      </c>
      <c r="F9811" t="s">
        <v>6219</v>
      </c>
      <c r="G9811" s="144">
        <v>132.97343465999998</v>
      </c>
      <c r="H9811" t="str">
        <f>IF(VLOOKUP(A9811,$J$4:$K$19,2)="Y",IF(G9811&lt;='State Zip Codes'!$P$4,'State Zip Codes'!$P$3,IF(G9811&lt;='State Zip Codes'!$Q$4,'State Zip Codes'!$Q$3,IF(G9811&lt;='State Zip Codes'!$R$4,'State Zip Codes'!$R$3,IF(G9811&lt;='State Zip Codes'!$S$4,'State Zip Codes'!$S$3,IF(G9811&lt;='State Zip Codes'!$T$4,'State Zip Codes'!$T$3,"OUT OF TERRITORY"))))),$U$3)</f>
        <v>Zone 5</v>
      </c>
    </row>
    <row r="9812" spans="1:8" x14ac:dyDescent="0.25">
      <c r="A9812" t="s">
        <v>379</v>
      </c>
      <c r="B9812">
        <v>54481</v>
      </c>
      <c r="C9812" t="str">
        <f t="shared" si="153"/>
        <v>54481</v>
      </c>
      <c r="D9812" t="s">
        <v>365</v>
      </c>
      <c r="E9812" t="s">
        <v>2945</v>
      </c>
      <c r="F9812" t="s">
        <v>6213</v>
      </c>
      <c r="G9812" s="144">
        <v>132.97343465999998</v>
      </c>
      <c r="H9812" t="str">
        <f>IF(VLOOKUP(A9812,$J$4:$K$19,2)="Y",IF(G9812&lt;='State Zip Codes'!$P$4,'State Zip Codes'!$P$3,IF(G9812&lt;='State Zip Codes'!$Q$4,'State Zip Codes'!$Q$3,IF(G9812&lt;='State Zip Codes'!$R$4,'State Zip Codes'!$R$3,IF(G9812&lt;='State Zip Codes'!$S$4,'State Zip Codes'!$S$3,IF(G9812&lt;='State Zip Codes'!$T$4,'State Zip Codes'!$T$3,"OUT OF TERRITORY"))))),$U$3)</f>
        <v>Zone 5</v>
      </c>
    </row>
    <row r="9813" spans="1:8" x14ac:dyDescent="0.25">
      <c r="A9813" t="s">
        <v>379</v>
      </c>
      <c r="B9813">
        <v>53807</v>
      </c>
      <c r="C9813" t="str">
        <f t="shared" si="153"/>
        <v>53807</v>
      </c>
      <c r="D9813" t="s">
        <v>365</v>
      </c>
      <c r="E9813" t="s">
        <v>871</v>
      </c>
      <c r="F9813" t="s">
        <v>6220</v>
      </c>
      <c r="G9813" s="144">
        <v>132.97343465999998</v>
      </c>
      <c r="H9813" t="str">
        <f>IF(VLOOKUP(A9813,$J$4:$K$19,2)="Y",IF(G9813&lt;='State Zip Codes'!$P$4,'State Zip Codes'!$P$3,IF(G9813&lt;='State Zip Codes'!$Q$4,'State Zip Codes'!$Q$3,IF(G9813&lt;='State Zip Codes'!$R$4,'State Zip Codes'!$R$3,IF(G9813&lt;='State Zip Codes'!$S$4,'State Zip Codes'!$S$3,IF(G9813&lt;='State Zip Codes'!$T$4,'State Zip Codes'!$T$3,"OUT OF TERRITORY"))))),$U$3)</f>
        <v>Zone 5</v>
      </c>
    </row>
    <row r="9814" spans="1:8" x14ac:dyDescent="0.25">
      <c r="A9814" t="s">
        <v>379</v>
      </c>
      <c r="B9814">
        <v>54473</v>
      </c>
      <c r="C9814" t="str">
        <f t="shared" si="153"/>
        <v>54473</v>
      </c>
      <c r="D9814" t="s">
        <v>365</v>
      </c>
      <c r="E9814" t="s">
        <v>2945</v>
      </c>
      <c r="F9814" t="s">
        <v>6221</v>
      </c>
      <c r="G9814" s="144">
        <v>133.59480585</v>
      </c>
      <c r="H9814" t="str">
        <f>IF(VLOOKUP(A9814,$J$4:$K$19,2)="Y",IF(G9814&lt;='State Zip Codes'!$P$4,'State Zip Codes'!$P$3,IF(G9814&lt;='State Zip Codes'!$Q$4,'State Zip Codes'!$Q$3,IF(G9814&lt;='State Zip Codes'!$R$4,'State Zip Codes'!$R$3,IF(G9814&lt;='State Zip Codes'!$S$4,'State Zip Codes'!$S$3,IF(G9814&lt;='State Zip Codes'!$T$4,'State Zip Codes'!$T$3,"OUT OF TERRITORY"))))),$U$3)</f>
        <v>Zone 5</v>
      </c>
    </row>
    <row r="9815" spans="1:8" x14ac:dyDescent="0.25">
      <c r="A9815" t="s">
        <v>379</v>
      </c>
      <c r="B9815">
        <v>54638</v>
      </c>
      <c r="C9815" t="str">
        <f t="shared" si="153"/>
        <v>54638</v>
      </c>
      <c r="D9815" t="s">
        <v>365</v>
      </c>
      <c r="E9815" t="s">
        <v>1110</v>
      </c>
      <c r="F9815" t="s">
        <v>1585</v>
      </c>
      <c r="G9815" s="144">
        <v>134.21617703999999</v>
      </c>
      <c r="H9815" t="str">
        <f>IF(VLOOKUP(A9815,$J$4:$K$19,2)="Y",IF(G9815&lt;='State Zip Codes'!$P$4,'State Zip Codes'!$P$3,IF(G9815&lt;='State Zip Codes'!$Q$4,'State Zip Codes'!$Q$3,IF(G9815&lt;='State Zip Codes'!$R$4,'State Zip Codes'!$R$3,IF(G9815&lt;='State Zip Codes'!$S$4,'State Zip Codes'!$S$3,IF(G9815&lt;='State Zip Codes'!$T$4,'State Zip Codes'!$T$3,"OUT OF TERRITORY"))))),$U$3)</f>
        <v>Zone 5</v>
      </c>
    </row>
    <row r="9816" spans="1:8" x14ac:dyDescent="0.25">
      <c r="A9816" t="s">
        <v>379</v>
      </c>
      <c r="B9816">
        <v>54128</v>
      </c>
      <c r="C9816" t="str">
        <f t="shared" si="153"/>
        <v>54128</v>
      </c>
      <c r="D9816" t="s">
        <v>365</v>
      </c>
      <c r="E9816" t="s">
        <v>6186</v>
      </c>
      <c r="F9816" t="s">
        <v>5142</v>
      </c>
      <c r="G9816" s="144">
        <v>134.21617703999999</v>
      </c>
      <c r="H9816" t="str">
        <f>IF(VLOOKUP(A9816,$J$4:$K$19,2)="Y",IF(G9816&lt;='State Zip Codes'!$P$4,'State Zip Codes'!$P$3,IF(G9816&lt;='State Zip Codes'!$Q$4,'State Zip Codes'!$Q$3,IF(G9816&lt;='State Zip Codes'!$R$4,'State Zip Codes'!$R$3,IF(G9816&lt;='State Zip Codes'!$S$4,'State Zip Codes'!$S$3,IF(G9816&lt;='State Zip Codes'!$T$4,'State Zip Codes'!$T$3,"OUT OF TERRITORY"))))),$U$3)</f>
        <v>Zone 5</v>
      </c>
    </row>
    <row r="9817" spans="1:8" x14ac:dyDescent="0.25">
      <c r="A9817" t="s">
        <v>379</v>
      </c>
      <c r="B9817">
        <v>53518</v>
      </c>
      <c r="C9817" t="str">
        <f t="shared" si="153"/>
        <v>53518</v>
      </c>
      <c r="D9817" t="s">
        <v>365</v>
      </c>
      <c r="E9817" t="s">
        <v>871</v>
      </c>
      <c r="F9817" t="s">
        <v>3359</v>
      </c>
      <c r="G9817" s="144">
        <v>134.83754822999998</v>
      </c>
      <c r="H9817" t="str">
        <f>IF(VLOOKUP(A9817,$J$4:$K$19,2)="Y",IF(G9817&lt;='State Zip Codes'!$P$4,'State Zip Codes'!$P$3,IF(G9817&lt;='State Zip Codes'!$Q$4,'State Zip Codes'!$Q$3,IF(G9817&lt;='State Zip Codes'!$R$4,'State Zip Codes'!$R$3,IF(G9817&lt;='State Zip Codes'!$S$4,'State Zip Codes'!$S$3,IF(G9817&lt;='State Zip Codes'!$T$4,'State Zip Codes'!$T$3,"OUT OF TERRITORY"))))),$U$3)</f>
        <v>Zone 5</v>
      </c>
    </row>
    <row r="9818" spans="1:8" x14ac:dyDescent="0.25">
      <c r="A9818" t="s">
        <v>379</v>
      </c>
      <c r="B9818">
        <v>53825</v>
      </c>
      <c r="C9818" t="str">
        <f t="shared" si="153"/>
        <v>53825</v>
      </c>
      <c r="D9818" t="s">
        <v>365</v>
      </c>
      <c r="E9818" t="s">
        <v>871</v>
      </c>
      <c r="F9818" t="s">
        <v>6222</v>
      </c>
      <c r="G9818" s="144">
        <v>134.83754822999998</v>
      </c>
      <c r="H9818" t="str">
        <f>IF(VLOOKUP(A9818,$J$4:$K$19,2)="Y",IF(G9818&lt;='State Zip Codes'!$P$4,'State Zip Codes'!$P$3,IF(G9818&lt;='State Zip Codes'!$Q$4,'State Zip Codes'!$Q$3,IF(G9818&lt;='State Zip Codes'!$R$4,'State Zip Codes'!$R$3,IF(G9818&lt;='State Zip Codes'!$S$4,'State Zip Codes'!$S$3,IF(G9818&lt;='State Zip Codes'!$T$4,'State Zip Codes'!$T$3,"OUT OF TERRITORY"))))),$U$3)</f>
        <v>Zone 5</v>
      </c>
    </row>
    <row r="9819" spans="1:8" x14ac:dyDescent="0.25">
      <c r="A9819" t="s">
        <v>379</v>
      </c>
      <c r="B9819">
        <v>54618</v>
      </c>
      <c r="C9819" t="str">
        <f t="shared" si="153"/>
        <v>54618</v>
      </c>
      <c r="D9819" t="s">
        <v>365</v>
      </c>
      <c r="E9819" t="s">
        <v>6065</v>
      </c>
      <c r="F9819" t="s">
        <v>6223</v>
      </c>
      <c r="G9819" s="144">
        <v>135.45891942</v>
      </c>
      <c r="H9819" t="str">
        <f>IF(VLOOKUP(A9819,$J$4:$K$19,2)="Y",IF(G9819&lt;='State Zip Codes'!$P$4,'State Zip Codes'!$P$3,IF(G9819&lt;='State Zip Codes'!$Q$4,'State Zip Codes'!$Q$3,IF(G9819&lt;='State Zip Codes'!$R$4,'State Zip Codes'!$R$3,IF(G9819&lt;='State Zip Codes'!$S$4,'State Zip Codes'!$S$3,IF(G9819&lt;='State Zip Codes'!$T$4,'State Zip Codes'!$T$3,"OUT OF TERRITORY"))))),$U$3)</f>
        <v>Zone 5</v>
      </c>
    </row>
    <row r="9820" spans="1:8" x14ac:dyDescent="0.25">
      <c r="A9820" t="s">
        <v>379</v>
      </c>
      <c r="B9820">
        <v>53811</v>
      </c>
      <c r="C9820" t="str">
        <f t="shared" si="153"/>
        <v>53811</v>
      </c>
      <c r="D9820" t="s">
        <v>365</v>
      </c>
      <c r="E9820" t="s">
        <v>871</v>
      </c>
      <c r="F9820" t="s">
        <v>3224</v>
      </c>
      <c r="G9820" s="144">
        <v>135.45891942</v>
      </c>
      <c r="H9820" t="str">
        <f>IF(VLOOKUP(A9820,$J$4:$K$19,2)="Y",IF(G9820&lt;='State Zip Codes'!$P$4,'State Zip Codes'!$P$3,IF(G9820&lt;='State Zip Codes'!$Q$4,'State Zip Codes'!$Q$3,IF(G9820&lt;='State Zip Codes'!$R$4,'State Zip Codes'!$R$3,IF(G9820&lt;='State Zip Codes'!$S$4,'State Zip Codes'!$S$3,IF(G9820&lt;='State Zip Codes'!$T$4,'State Zip Codes'!$T$3,"OUT OF TERRITORY"))))),$U$3)</f>
        <v>Zone 5</v>
      </c>
    </row>
    <row r="9821" spans="1:8" x14ac:dyDescent="0.25">
      <c r="A9821" t="s">
        <v>379</v>
      </c>
      <c r="B9821">
        <v>54475</v>
      </c>
      <c r="C9821" t="str">
        <f t="shared" si="153"/>
        <v>54475</v>
      </c>
      <c r="D9821" t="s">
        <v>365</v>
      </c>
      <c r="E9821" t="s">
        <v>4872</v>
      </c>
      <c r="F9821" t="s">
        <v>4891</v>
      </c>
      <c r="G9821" s="144">
        <v>136.08029060999999</v>
      </c>
      <c r="H9821" t="str">
        <f>IF(VLOOKUP(A9821,$J$4:$K$19,2)="Y",IF(G9821&lt;='State Zip Codes'!$P$4,'State Zip Codes'!$P$3,IF(G9821&lt;='State Zip Codes'!$Q$4,'State Zip Codes'!$Q$3,IF(G9821&lt;='State Zip Codes'!$R$4,'State Zip Codes'!$R$3,IF(G9821&lt;='State Zip Codes'!$S$4,'State Zip Codes'!$S$3,IF(G9821&lt;='State Zip Codes'!$T$4,'State Zip Codes'!$T$3,"OUT OF TERRITORY"))))),$U$3)</f>
        <v>Zone 5</v>
      </c>
    </row>
    <row r="9822" spans="1:8" x14ac:dyDescent="0.25">
      <c r="A9822" t="s">
        <v>379</v>
      </c>
      <c r="B9822">
        <v>54499</v>
      </c>
      <c r="C9822" t="str">
        <f t="shared" si="153"/>
        <v>54499</v>
      </c>
      <c r="D9822" t="s">
        <v>365</v>
      </c>
      <c r="E9822" t="s">
        <v>6186</v>
      </c>
      <c r="F9822" t="s">
        <v>6224</v>
      </c>
      <c r="G9822" s="144">
        <v>136.08029060999999</v>
      </c>
      <c r="H9822" t="str">
        <f>IF(VLOOKUP(A9822,$J$4:$K$19,2)="Y",IF(G9822&lt;='State Zip Codes'!$P$4,'State Zip Codes'!$P$3,IF(G9822&lt;='State Zip Codes'!$Q$4,'State Zip Codes'!$Q$3,IF(G9822&lt;='State Zip Codes'!$R$4,'State Zip Codes'!$R$3,IF(G9822&lt;='State Zip Codes'!$S$4,'State Zip Codes'!$S$3,IF(G9822&lt;='State Zip Codes'!$T$4,'State Zip Codes'!$T$3,"OUT OF TERRITORY"))))),$U$3)</f>
        <v>Zone 5</v>
      </c>
    </row>
    <row r="9823" spans="1:8" x14ac:dyDescent="0.25">
      <c r="A9823" t="s">
        <v>379</v>
      </c>
      <c r="B9823">
        <v>53809</v>
      </c>
      <c r="C9823" t="str">
        <f t="shared" si="153"/>
        <v>53809</v>
      </c>
      <c r="D9823" t="s">
        <v>365</v>
      </c>
      <c r="E9823" t="s">
        <v>871</v>
      </c>
      <c r="F9823" t="s">
        <v>6225</v>
      </c>
      <c r="G9823" s="144">
        <v>136.70166179999998</v>
      </c>
      <c r="H9823" t="str">
        <f>IF(VLOOKUP(A9823,$J$4:$K$19,2)="Y",IF(G9823&lt;='State Zip Codes'!$P$4,'State Zip Codes'!$P$3,IF(G9823&lt;='State Zip Codes'!$Q$4,'State Zip Codes'!$Q$3,IF(G9823&lt;='State Zip Codes'!$R$4,'State Zip Codes'!$R$3,IF(G9823&lt;='State Zip Codes'!$S$4,'State Zip Codes'!$S$3,IF(G9823&lt;='State Zip Codes'!$T$4,'State Zip Codes'!$T$3,"OUT OF TERRITORY"))))),$U$3)</f>
        <v>Zone 5</v>
      </c>
    </row>
    <row r="9824" spans="1:8" x14ac:dyDescent="0.25">
      <c r="A9824" t="s">
        <v>379</v>
      </c>
      <c r="B9824">
        <v>54135</v>
      </c>
      <c r="C9824" t="str">
        <f t="shared" ref="C9824:C9887" si="154">TRIM(CLEAN(B9824))</f>
        <v>54135</v>
      </c>
      <c r="D9824" t="s">
        <v>365</v>
      </c>
      <c r="E9824" t="s">
        <v>6226</v>
      </c>
      <c r="F9824" t="s">
        <v>6227</v>
      </c>
      <c r="G9824" s="144">
        <v>136.70166179999998</v>
      </c>
      <c r="H9824" t="str">
        <f>IF(VLOOKUP(A9824,$J$4:$K$19,2)="Y",IF(G9824&lt;='State Zip Codes'!$P$4,'State Zip Codes'!$P$3,IF(G9824&lt;='State Zip Codes'!$Q$4,'State Zip Codes'!$Q$3,IF(G9824&lt;='State Zip Codes'!$R$4,'State Zip Codes'!$R$3,IF(G9824&lt;='State Zip Codes'!$S$4,'State Zip Codes'!$S$3,IF(G9824&lt;='State Zip Codes'!$T$4,'State Zip Codes'!$T$3,"OUT OF TERRITORY"))))),$U$3)</f>
        <v>Zone 5</v>
      </c>
    </row>
    <row r="9825" spans="1:8" x14ac:dyDescent="0.25">
      <c r="A9825" t="s">
        <v>379</v>
      </c>
      <c r="B9825">
        <v>54495</v>
      </c>
      <c r="C9825" t="str">
        <f t="shared" si="154"/>
        <v>54495</v>
      </c>
      <c r="D9825" t="s">
        <v>365</v>
      </c>
      <c r="E9825" t="s">
        <v>4872</v>
      </c>
      <c r="F9825" t="s">
        <v>6208</v>
      </c>
      <c r="G9825" s="144">
        <v>138.56577536999998</v>
      </c>
      <c r="H9825" t="str">
        <f>IF(VLOOKUP(A9825,$J$4:$K$19,2)="Y",IF(G9825&lt;='State Zip Codes'!$P$4,'State Zip Codes'!$P$3,IF(G9825&lt;='State Zip Codes'!$Q$4,'State Zip Codes'!$Q$3,IF(G9825&lt;='State Zip Codes'!$R$4,'State Zip Codes'!$R$3,IF(G9825&lt;='State Zip Codes'!$S$4,'State Zip Codes'!$S$3,IF(G9825&lt;='State Zip Codes'!$T$4,'State Zip Codes'!$T$3,"OUT OF TERRITORY"))))),$U$3)</f>
        <v>Zone 5</v>
      </c>
    </row>
    <row r="9826" spans="1:8" x14ac:dyDescent="0.25">
      <c r="A9826" t="s">
        <v>379</v>
      </c>
      <c r="B9826">
        <v>54427</v>
      </c>
      <c r="C9826" t="str">
        <f t="shared" si="154"/>
        <v>54427</v>
      </c>
      <c r="D9826" t="s">
        <v>365</v>
      </c>
      <c r="E9826" t="s">
        <v>1123</v>
      </c>
      <c r="F9826" t="s">
        <v>6228</v>
      </c>
      <c r="G9826" s="144">
        <v>138.56577536999998</v>
      </c>
      <c r="H9826" t="str">
        <f>IF(VLOOKUP(A9826,$J$4:$K$19,2)="Y",IF(G9826&lt;='State Zip Codes'!$P$4,'State Zip Codes'!$P$3,IF(G9826&lt;='State Zip Codes'!$Q$4,'State Zip Codes'!$Q$3,IF(G9826&lt;='State Zip Codes'!$R$4,'State Zip Codes'!$R$3,IF(G9826&lt;='State Zip Codes'!$S$4,'State Zip Codes'!$S$3,IF(G9826&lt;='State Zip Codes'!$T$4,'State Zip Codes'!$T$3,"OUT OF TERRITORY"))))),$U$3)</f>
        <v>Zone 5</v>
      </c>
    </row>
    <row r="9827" spans="1:8" x14ac:dyDescent="0.25">
      <c r="A9827" t="s">
        <v>379</v>
      </c>
      <c r="B9827">
        <v>54112</v>
      </c>
      <c r="C9827" t="str">
        <f t="shared" si="154"/>
        <v>54112</v>
      </c>
      <c r="D9827" t="s">
        <v>365</v>
      </c>
      <c r="E9827" t="s">
        <v>6229</v>
      </c>
      <c r="F9827" t="s">
        <v>6230</v>
      </c>
      <c r="G9827" s="144">
        <v>138.56577536999998</v>
      </c>
      <c r="H9827" t="str">
        <f>IF(VLOOKUP(A9827,$J$4:$K$19,2)="Y",IF(G9827&lt;='State Zip Codes'!$P$4,'State Zip Codes'!$P$3,IF(G9827&lt;='State Zip Codes'!$Q$4,'State Zip Codes'!$Q$3,IF(G9827&lt;='State Zip Codes'!$R$4,'State Zip Codes'!$R$3,IF(G9827&lt;='State Zip Codes'!$S$4,'State Zip Codes'!$S$3,IF(G9827&lt;='State Zip Codes'!$T$4,'State Zip Codes'!$T$3,"OUT OF TERRITORY"))))),$U$3)</f>
        <v>Zone 5</v>
      </c>
    </row>
    <row r="9828" spans="1:8" x14ac:dyDescent="0.25">
      <c r="A9828" t="s">
        <v>379</v>
      </c>
      <c r="B9828">
        <v>53805</v>
      </c>
      <c r="C9828" t="str">
        <f t="shared" si="154"/>
        <v>53805</v>
      </c>
      <c r="D9828" t="s">
        <v>365</v>
      </c>
      <c r="E9828" t="s">
        <v>871</v>
      </c>
      <c r="F9828" t="s">
        <v>6231</v>
      </c>
      <c r="G9828" s="144">
        <v>139.18714656</v>
      </c>
      <c r="H9828" t="str">
        <f>IF(VLOOKUP(A9828,$J$4:$K$19,2)="Y",IF(G9828&lt;='State Zip Codes'!$P$4,'State Zip Codes'!$P$3,IF(G9828&lt;='State Zip Codes'!$Q$4,'State Zip Codes'!$Q$3,IF(G9828&lt;='State Zip Codes'!$R$4,'State Zip Codes'!$R$3,IF(G9828&lt;='State Zip Codes'!$S$4,'State Zip Codes'!$S$3,IF(G9828&lt;='State Zip Codes'!$T$4,'State Zip Codes'!$T$3,"OUT OF TERRITORY"))))),$U$3)</f>
        <v>Zone 5</v>
      </c>
    </row>
    <row r="9829" spans="1:8" x14ac:dyDescent="0.25">
      <c r="A9829" t="s">
        <v>379</v>
      </c>
      <c r="B9829">
        <v>54157</v>
      </c>
      <c r="C9829" t="str">
        <f t="shared" si="154"/>
        <v>54157</v>
      </c>
      <c r="D9829" t="s">
        <v>365</v>
      </c>
      <c r="E9829" t="s">
        <v>6229</v>
      </c>
      <c r="F9829" t="s">
        <v>6232</v>
      </c>
      <c r="G9829" s="144">
        <v>139.18714656</v>
      </c>
      <c r="H9829" t="str">
        <f>IF(VLOOKUP(A9829,$J$4:$K$19,2)="Y",IF(G9829&lt;='State Zip Codes'!$P$4,'State Zip Codes'!$P$3,IF(G9829&lt;='State Zip Codes'!$Q$4,'State Zip Codes'!$Q$3,IF(G9829&lt;='State Zip Codes'!$R$4,'State Zip Codes'!$R$3,IF(G9829&lt;='State Zip Codes'!$S$4,'State Zip Codes'!$S$3,IF(G9829&lt;='State Zip Codes'!$T$4,'State Zip Codes'!$T$3,"OUT OF TERRITORY"))))),$U$3)</f>
        <v>Zone 5</v>
      </c>
    </row>
    <row r="9830" spans="1:8" x14ac:dyDescent="0.25">
      <c r="A9830" t="s">
        <v>379</v>
      </c>
      <c r="B9830">
        <v>54664</v>
      </c>
      <c r="C9830" t="str">
        <f t="shared" si="154"/>
        <v>54664</v>
      </c>
      <c r="D9830" t="s">
        <v>365</v>
      </c>
      <c r="E9830" t="s">
        <v>2205</v>
      </c>
      <c r="F9830" t="s">
        <v>1387</v>
      </c>
      <c r="G9830" s="144">
        <v>139.80851774999999</v>
      </c>
      <c r="H9830" t="str">
        <f>IF(VLOOKUP(A9830,$J$4:$K$19,2)="Y",IF(G9830&lt;='State Zip Codes'!$P$4,'State Zip Codes'!$P$3,IF(G9830&lt;='State Zip Codes'!$Q$4,'State Zip Codes'!$Q$3,IF(G9830&lt;='State Zip Codes'!$R$4,'State Zip Codes'!$R$3,IF(G9830&lt;='State Zip Codes'!$S$4,'State Zip Codes'!$S$3,IF(G9830&lt;='State Zip Codes'!$T$4,'State Zip Codes'!$T$3,"OUT OF TERRITORY"))))),$U$3)</f>
        <v>Zone 5</v>
      </c>
    </row>
    <row r="9831" spans="1:8" x14ac:dyDescent="0.25">
      <c r="A9831" t="s">
        <v>379</v>
      </c>
      <c r="B9831">
        <v>54670</v>
      </c>
      <c r="C9831" t="str">
        <f t="shared" si="154"/>
        <v>54670</v>
      </c>
      <c r="D9831" t="s">
        <v>365</v>
      </c>
      <c r="E9831" t="s">
        <v>1110</v>
      </c>
      <c r="F9831" t="s">
        <v>6233</v>
      </c>
      <c r="G9831" s="144">
        <v>140.42988893999998</v>
      </c>
      <c r="H9831" t="str">
        <f>IF(VLOOKUP(A9831,$J$4:$K$19,2)="Y",IF(G9831&lt;='State Zip Codes'!$P$4,'State Zip Codes'!$P$3,IF(G9831&lt;='State Zip Codes'!$Q$4,'State Zip Codes'!$Q$3,IF(G9831&lt;='State Zip Codes'!$R$4,'State Zip Codes'!$R$3,IF(G9831&lt;='State Zip Codes'!$S$4,'State Zip Codes'!$S$3,IF(G9831&lt;='State Zip Codes'!$T$4,'State Zip Codes'!$T$3,"OUT OF TERRITORY"))))),$U$3)</f>
        <v>Zone 5</v>
      </c>
    </row>
    <row r="9832" spans="1:8" x14ac:dyDescent="0.25">
      <c r="A9832" t="s">
        <v>379</v>
      </c>
      <c r="B9832">
        <v>53813</v>
      </c>
      <c r="C9832" t="str">
        <f t="shared" si="154"/>
        <v>53813</v>
      </c>
      <c r="D9832" t="s">
        <v>365</v>
      </c>
      <c r="E9832" t="s">
        <v>871</v>
      </c>
      <c r="F9832" t="s">
        <v>3060</v>
      </c>
      <c r="G9832" s="144">
        <v>140.42988893999998</v>
      </c>
      <c r="H9832" t="str">
        <f>IF(VLOOKUP(A9832,$J$4:$K$19,2)="Y",IF(G9832&lt;='State Zip Codes'!$P$4,'State Zip Codes'!$P$3,IF(G9832&lt;='State Zip Codes'!$Q$4,'State Zip Codes'!$Q$3,IF(G9832&lt;='State Zip Codes'!$R$4,'State Zip Codes'!$R$3,IF(G9832&lt;='State Zip Codes'!$S$4,'State Zip Codes'!$S$3,IF(G9832&lt;='State Zip Codes'!$T$4,'State Zip Codes'!$T$3,"OUT OF TERRITORY"))))),$U$3)</f>
        <v>Zone 5</v>
      </c>
    </row>
    <row r="9833" spans="1:8" x14ac:dyDescent="0.25">
      <c r="A9833" t="s">
        <v>379</v>
      </c>
      <c r="B9833">
        <v>54209</v>
      </c>
      <c r="C9833" t="str">
        <f t="shared" si="154"/>
        <v>54209</v>
      </c>
      <c r="D9833" t="s">
        <v>365</v>
      </c>
      <c r="E9833" t="s">
        <v>6180</v>
      </c>
      <c r="F9833" t="s">
        <v>6234</v>
      </c>
      <c r="G9833" s="144">
        <v>141.05126013</v>
      </c>
      <c r="H9833" t="str">
        <f>IF(VLOOKUP(A9833,$J$4:$K$19,2)="Y",IF(G9833&lt;='State Zip Codes'!$P$4,'State Zip Codes'!$P$3,IF(G9833&lt;='State Zip Codes'!$Q$4,'State Zip Codes'!$Q$3,IF(G9833&lt;='State Zip Codes'!$R$4,'State Zip Codes'!$R$3,IF(G9833&lt;='State Zip Codes'!$S$4,'State Zip Codes'!$S$3,IF(G9833&lt;='State Zip Codes'!$T$4,'State Zip Codes'!$T$3,"OUT OF TERRITORY"))))),$U$3)</f>
        <v>Zone 5</v>
      </c>
    </row>
    <row r="9834" spans="1:8" x14ac:dyDescent="0.25">
      <c r="A9834" t="s">
        <v>379</v>
      </c>
      <c r="B9834">
        <v>54174</v>
      </c>
      <c r="C9834" t="str">
        <f t="shared" si="154"/>
        <v>54174</v>
      </c>
      <c r="D9834" t="s">
        <v>365</v>
      </c>
      <c r="E9834" t="s">
        <v>6184</v>
      </c>
      <c r="F9834" t="s">
        <v>6235</v>
      </c>
      <c r="G9834" s="144">
        <v>141.05126013</v>
      </c>
      <c r="H9834" t="str">
        <f>IF(VLOOKUP(A9834,$J$4:$K$19,2)="Y",IF(G9834&lt;='State Zip Codes'!$P$4,'State Zip Codes'!$P$3,IF(G9834&lt;='State Zip Codes'!$Q$4,'State Zip Codes'!$Q$3,IF(G9834&lt;='State Zip Codes'!$R$4,'State Zip Codes'!$R$3,IF(G9834&lt;='State Zip Codes'!$S$4,'State Zip Codes'!$S$3,IF(G9834&lt;='State Zip Codes'!$T$4,'State Zip Codes'!$T$3,"OUT OF TERRITORY"))))),$U$3)</f>
        <v>Zone 5</v>
      </c>
    </row>
    <row r="9835" spans="1:8" x14ac:dyDescent="0.25">
      <c r="A9835" t="s">
        <v>379</v>
      </c>
      <c r="B9835">
        <v>54651</v>
      </c>
      <c r="C9835" t="str">
        <f t="shared" si="154"/>
        <v>54651</v>
      </c>
      <c r="D9835" t="s">
        <v>365</v>
      </c>
      <c r="E9835" t="s">
        <v>621</v>
      </c>
      <c r="F9835" t="s">
        <v>5645</v>
      </c>
      <c r="G9835" s="144">
        <v>141.05126013</v>
      </c>
      <c r="H9835" t="str">
        <f>IF(VLOOKUP(A9835,$J$4:$K$19,2)="Y",IF(G9835&lt;='State Zip Codes'!$P$4,'State Zip Codes'!$P$3,IF(G9835&lt;='State Zip Codes'!$Q$4,'State Zip Codes'!$Q$3,IF(G9835&lt;='State Zip Codes'!$R$4,'State Zip Codes'!$R$3,IF(G9835&lt;='State Zip Codes'!$S$4,'State Zip Codes'!$S$3,IF(G9835&lt;='State Zip Codes'!$T$4,'State Zip Codes'!$T$3,"OUT OF TERRITORY"))))),$U$3)</f>
        <v>Zone 5</v>
      </c>
    </row>
    <row r="9836" spans="1:8" x14ac:dyDescent="0.25">
      <c r="A9836" t="s">
        <v>379</v>
      </c>
      <c r="B9836">
        <v>54443</v>
      </c>
      <c r="C9836" t="str">
        <f t="shared" si="154"/>
        <v>54443</v>
      </c>
      <c r="D9836" t="s">
        <v>365</v>
      </c>
      <c r="E9836" t="s">
        <v>2945</v>
      </c>
      <c r="F9836" t="s">
        <v>3046</v>
      </c>
      <c r="G9836" s="144">
        <v>141.67263131999999</v>
      </c>
      <c r="H9836" t="str">
        <f>IF(VLOOKUP(A9836,$J$4:$K$19,2)="Y",IF(G9836&lt;='State Zip Codes'!$P$4,'State Zip Codes'!$P$3,IF(G9836&lt;='State Zip Codes'!$Q$4,'State Zip Codes'!$Q$3,IF(G9836&lt;='State Zip Codes'!$R$4,'State Zip Codes'!$R$3,IF(G9836&lt;='State Zip Codes'!$S$4,'State Zip Codes'!$S$3,IF(G9836&lt;='State Zip Codes'!$T$4,'State Zip Codes'!$T$3,"OUT OF TERRITORY"))))),$U$3)</f>
        <v>Zone 5</v>
      </c>
    </row>
    <row r="9837" spans="1:8" x14ac:dyDescent="0.25">
      <c r="A9837" t="s">
        <v>379</v>
      </c>
      <c r="B9837">
        <v>54639</v>
      </c>
      <c r="C9837" t="str">
        <f t="shared" si="154"/>
        <v>54639</v>
      </c>
      <c r="D9837" t="s">
        <v>365</v>
      </c>
      <c r="E9837" t="s">
        <v>621</v>
      </c>
      <c r="F9837" t="s">
        <v>6236</v>
      </c>
      <c r="G9837" s="144">
        <v>142.29400250999998</v>
      </c>
      <c r="H9837" t="str">
        <f>IF(VLOOKUP(A9837,$J$4:$K$19,2)="Y",IF(G9837&lt;='State Zip Codes'!$P$4,'State Zip Codes'!$P$3,IF(G9837&lt;='State Zip Codes'!$Q$4,'State Zip Codes'!$Q$3,IF(G9837&lt;='State Zip Codes'!$R$4,'State Zip Codes'!$R$3,IF(G9837&lt;='State Zip Codes'!$S$4,'State Zip Codes'!$S$3,IF(G9837&lt;='State Zip Codes'!$T$4,'State Zip Codes'!$T$3,"OUT OF TERRITORY"))))),$U$3)</f>
        <v>Zone 5</v>
      </c>
    </row>
    <row r="9838" spans="1:8" x14ac:dyDescent="0.25">
      <c r="A9838" t="s">
        <v>379</v>
      </c>
      <c r="B9838">
        <v>54416</v>
      </c>
      <c r="C9838" t="str">
        <f t="shared" si="154"/>
        <v>54416</v>
      </c>
      <c r="D9838" t="s">
        <v>365</v>
      </c>
      <c r="E9838" t="s">
        <v>6186</v>
      </c>
      <c r="F9838" t="s">
        <v>6237</v>
      </c>
      <c r="G9838" s="144">
        <v>142.29400250999998</v>
      </c>
      <c r="H9838" t="str">
        <f>IF(VLOOKUP(A9838,$J$4:$K$19,2)="Y",IF(G9838&lt;='State Zip Codes'!$P$4,'State Zip Codes'!$P$3,IF(G9838&lt;='State Zip Codes'!$Q$4,'State Zip Codes'!$Q$3,IF(G9838&lt;='State Zip Codes'!$R$4,'State Zip Codes'!$R$3,IF(G9838&lt;='State Zip Codes'!$S$4,'State Zip Codes'!$S$3,IF(G9838&lt;='State Zip Codes'!$T$4,'State Zip Codes'!$T$3,"OUT OF TERRITORY"))))),$U$3)</f>
        <v>Zone 5</v>
      </c>
    </row>
    <row r="9839" spans="1:8" x14ac:dyDescent="0.25">
      <c r="A9839" t="s">
        <v>379</v>
      </c>
      <c r="B9839">
        <v>54489</v>
      </c>
      <c r="C9839" t="str">
        <f t="shared" si="154"/>
        <v>54489</v>
      </c>
      <c r="D9839" t="s">
        <v>365</v>
      </c>
      <c r="E9839" t="s">
        <v>4872</v>
      </c>
      <c r="F9839" t="s">
        <v>6238</v>
      </c>
      <c r="G9839" s="144">
        <v>142.29400250999998</v>
      </c>
      <c r="H9839" t="str">
        <f>IF(VLOOKUP(A9839,$J$4:$K$19,2)="Y",IF(G9839&lt;='State Zip Codes'!$P$4,'State Zip Codes'!$P$3,IF(G9839&lt;='State Zip Codes'!$Q$4,'State Zip Codes'!$Q$3,IF(G9839&lt;='State Zip Codes'!$R$4,'State Zip Codes'!$R$3,IF(G9839&lt;='State Zip Codes'!$S$4,'State Zip Codes'!$S$3,IF(G9839&lt;='State Zip Codes'!$T$4,'State Zip Codes'!$T$3,"OUT OF TERRITORY"))))),$U$3)</f>
        <v>Zone 5</v>
      </c>
    </row>
    <row r="9840" spans="1:8" x14ac:dyDescent="0.25">
      <c r="A9840" t="s">
        <v>379</v>
      </c>
      <c r="B9840">
        <v>54143</v>
      </c>
      <c r="C9840" t="str">
        <f t="shared" si="154"/>
        <v>54143</v>
      </c>
      <c r="D9840" t="s">
        <v>365</v>
      </c>
      <c r="E9840" t="s">
        <v>6229</v>
      </c>
      <c r="F9840" t="s">
        <v>6229</v>
      </c>
      <c r="G9840" s="144">
        <v>142.9153737</v>
      </c>
      <c r="H9840" t="str">
        <f>IF(VLOOKUP(A9840,$J$4:$K$19,2)="Y",IF(G9840&lt;='State Zip Codes'!$P$4,'State Zip Codes'!$P$3,IF(G9840&lt;='State Zip Codes'!$Q$4,'State Zip Codes'!$Q$3,IF(G9840&lt;='State Zip Codes'!$R$4,'State Zip Codes'!$R$3,IF(G9840&lt;='State Zip Codes'!$S$4,'State Zip Codes'!$S$3,IF(G9840&lt;='State Zip Codes'!$T$4,'State Zip Codes'!$T$3,"OUT OF TERRITORY"))))),$U$3)</f>
        <v>Zone 5</v>
      </c>
    </row>
    <row r="9841" spans="1:8" x14ac:dyDescent="0.25">
      <c r="A9841" t="s">
        <v>379</v>
      </c>
      <c r="B9841">
        <v>54440</v>
      </c>
      <c r="C9841" t="str">
        <f t="shared" si="154"/>
        <v>54440</v>
      </c>
      <c r="D9841" t="s">
        <v>365</v>
      </c>
      <c r="E9841" t="s">
        <v>1123</v>
      </c>
      <c r="F9841" t="s">
        <v>6239</v>
      </c>
      <c r="G9841" s="144">
        <v>142.9153737</v>
      </c>
      <c r="H9841" t="str">
        <f>IF(VLOOKUP(A9841,$J$4:$K$19,2)="Y",IF(G9841&lt;='State Zip Codes'!$P$4,'State Zip Codes'!$P$3,IF(G9841&lt;='State Zip Codes'!$Q$4,'State Zip Codes'!$Q$3,IF(G9841&lt;='State Zip Codes'!$R$4,'State Zip Codes'!$R$3,IF(G9841&lt;='State Zip Codes'!$S$4,'State Zip Codes'!$S$3,IF(G9841&lt;='State Zip Codes'!$T$4,'State Zip Codes'!$T$3,"OUT OF TERRITORY"))))),$U$3)</f>
        <v>Zone 5</v>
      </c>
    </row>
    <row r="9842" spans="1:8" x14ac:dyDescent="0.25">
      <c r="A9842" t="s">
        <v>379</v>
      </c>
      <c r="B9842">
        <v>54161</v>
      </c>
      <c r="C9842" t="str">
        <f t="shared" si="154"/>
        <v>54161</v>
      </c>
      <c r="D9842" t="s">
        <v>365</v>
      </c>
      <c r="E9842" t="s">
        <v>6229</v>
      </c>
      <c r="F9842" t="s">
        <v>6240</v>
      </c>
      <c r="G9842" s="144">
        <v>144.15811607999999</v>
      </c>
      <c r="H9842" t="str">
        <f>IF(VLOOKUP(A9842,$J$4:$K$19,2)="Y",IF(G9842&lt;='State Zip Codes'!$P$4,'State Zip Codes'!$P$3,IF(G9842&lt;='State Zip Codes'!$Q$4,'State Zip Codes'!$Q$3,IF(G9842&lt;='State Zip Codes'!$R$4,'State Zip Codes'!$R$3,IF(G9842&lt;='State Zip Codes'!$S$4,'State Zip Codes'!$S$3,IF(G9842&lt;='State Zip Codes'!$T$4,'State Zip Codes'!$T$3,"OUT OF TERRITORY"))))),$U$3)</f>
        <v>Zone 5</v>
      </c>
    </row>
    <row r="9843" spans="1:8" x14ac:dyDescent="0.25">
      <c r="A9843" t="s">
        <v>379</v>
      </c>
      <c r="B9843">
        <v>53820</v>
      </c>
      <c r="C9843" t="str">
        <f t="shared" si="154"/>
        <v>53820</v>
      </c>
      <c r="D9843" t="s">
        <v>365</v>
      </c>
      <c r="E9843" t="s">
        <v>871</v>
      </c>
      <c r="F9843" t="s">
        <v>6241</v>
      </c>
      <c r="G9843" s="144">
        <v>144.15811607999999</v>
      </c>
      <c r="H9843" t="str">
        <f>IF(VLOOKUP(A9843,$J$4:$K$19,2)="Y",IF(G9843&lt;='State Zip Codes'!$P$4,'State Zip Codes'!$P$3,IF(G9843&lt;='State Zip Codes'!$Q$4,'State Zip Codes'!$Q$3,IF(G9843&lt;='State Zip Codes'!$R$4,'State Zip Codes'!$R$3,IF(G9843&lt;='State Zip Codes'!$S$4,'State Zip Codes'!$S$3,IF(G9843&lt;='State Zip Codes'!$T$4,'State Zip Codes'!$T$3,"OUT OF TERRITORY"))))),$U$3)</f>
        <v>Zone 5</v>
      </c>
    </row>
    <row r="9844" spans="1:8" x14ac:dyDescent="0.25">
      <c r="A9844" t="s">
        <v>379</v>
      </c>
      <c r="B9844">
        <v>54150</v>
      </c>
      <c r="C9844" t="str">
        <f t="shared" si="154"/>
        <v>54150</v>
      </c>
      <c r="D9844" t="s">
        <v>365</v>
      </c>
      <c r="E9844" t="s">
        <v>6226</v>
      </c>
      <c r="F9844" t="s">
        <v>6242</v>
      </c>
      <c r="G9844" s="144">
        <v>144.77948727</v>
      </c>
      <c r="H9844" t="str">
        <f>IF(VLOOKUP(A9844,$J$4:$K$19,2)="Y",IF(G9844&lt;='State Zip Codes'!$P$4,'State Zip Codes'!$P$3,IF(G9844&lt;='State Zip Codes'!$Q$4,'State Zip Codes'!$Q$3,IF(G9844&lt;='State Zip Codes'!$R$4,'State Zip Codes'!$R$3,IF(G9844&lt;='State Zip Codes'!$S$4,'State Zip Codes'!$S$3,IF(G9844&lt;='State Zip Codes'!$T$4,'State Zip Codes'!$T$3,"OUT OF TERRITORY"))))),$U$3)</f>
        <v>Zone 5</v>
      </c>
    </row>
    <row r="9845" spans="1:8" x14ac:dyDescent="0.25">
      <c r="A9845" t="s">
        <v>379</v>
      </c>
      <c r="B9845">
        <v>54652</v>
      </c>
      <c r="C9845" t="str">
        <f t="shared" si="154"/>
        <v>54652</v>
      </c>
      <c r="D9845" t="s">
        <v>365</v>
      </c>
      <c r="E9845" t="s">
        <v>621</v>
      </c>
      <c r="F9845" t="s">
        <v>6243</v>
      </c>
      <c r="G9845" s="144">
        <v>145.40085845999999</v>
      </c>
      <c r="H9845" t="str">
        <f>IF(VLOOKUP(A9845,$J$4:$K$19,2)="Y",IF(G9845&lt;='State Zip Codes'!$P$4,'State Zip Codes'!$P$3,IF(G9845&lt;='State Zip Codes'!$Q$4,'State Zip Codes'!$Q$3,IF(G9845&lt;='State Zip Codes'!$R$4,'State Zip Codes'!$R$3,IF(G9845&lt;='State Zip Codes'!$S$4,'State Zip Codes'!$S$3,IF(G9845&lt;='State Zip Codes'!$T$4,'State Zip Codes'!$T$3,"OUT OF TERRITORY"))))),$U$3)</f>
        <v>Zone 5</v>
      </c>
    </row>
    <row r="9846" spans="1:8" x14ac:dyDescent="0.25">
      <c r="A9846" t="s">
        <v>379</v>
      </c>
      <c r="B9846">
        <v>54660</v>
      </c>
      <c r="C9846" t="str">
        <f t="shared" si="154"/>
        <v>54660</v>
      </c>
      <c r="D9846" t="s">
        <v>365</v>
      </c>
      <c r="E9846" t="s">
        <v>1110</v>
      </c>
      <c r="F9846" t="s">
        <v>6244</v>
      </c>
      <c r="G9846" s="144">
        <v>145.40085845999999</v>
      </c>
      <c r="H9846" t="str">
        <f>IF(VLOOKUP(A9846,$J$4:$K$19,2)="Y",IF(G9846&lt;='State Zip Codes'!$P$4,'State Zip Codes'!$P$3,IF(G9846&lt;='State Zip Codes'!$Q$4,'State Zip Codes'!$Q$3,IF(G9846&lt;='State Zip Codes'!$R$4,'State Zip Codes'!$R$3,IF(G9846&lt;='State Zip Codes'!$S$4,'State Zip Codes'!$S$3,IF(G9846&lt;='State Zip Codes'!$T$4,'State Zip Codes'!$T$3,"OUT OF TERRITORY"))))),$U$3)</f>
        <v>Zone 5</v>
      </c>
    </row>
    <row r="9847" spans="1:8" x14ac:dyDescent="0.25">
      <c r="A9847" t="s">
        <v>379</v>
      </c>
      <c r="B9847">
        <v>54655</v>
      </c>
      <c r="C9847" t="str">
        <f t="shared" si="154"/>
        <v>54655</v>
      </c>
      <c r="D9847" t="s">
        <v>365</v>
      </c>
      <c r="E9847" t="s">
        <v>657</v>
      </c>
      <c r="F9847" t="s">
        <v>6245</v>
      </c>
      <c r="G9847" s="144">
        <v>145.40085845999999</v>
      </c>
      <c r="H9847" t="str">
        <f>IF(VLOOKUP(A9847,$J$4:$K$19,2)="Y",IF(G9847&lt;='State Zip Codes'!$P$4,'State Zip Codes'!$P$3,IF(G9847&lt;='State Zip Codes'!$Q$4,'State Zip Codes'!$Q$3,IF(G9847&lt;='State Zip Codes'!$R$4,'State Zip Codes'!$R$3,IF(G9847&lt;='State Zip Codes'!$S$4,'State Zip Codes'!$S$3,IF(G9847&lt;='State Zip Codes'!$T$4,'State Zip Codes'!$T$3,"OUT OF TERRITORY"))))),$U$3)</f>
        <v>Zone 5</v>
      </c>
    </row>
    <row r="9848" spans="1:8" x14ac:dyDescent="0.25">
      <c r="A9848" t="s">
        <v>379</v>
      </c>
      <c r="B9848">
        <v>54414</v>
      </c>
      <c r="C9848" t="str">
        <f t="shared" si="154"/>
        <v>54414</v>
      </c>
      <c r="D9848" t="s">
        <v>365</v>
      </c>
      <c r="E9848" t="s">
        <v>6186</v>
      </c>
      <c r="F9848" t="s">
        <v>6246</v>
      </c>
      <c r="G9848" s="144">
        <v>146.02222964999999</v>
      </c>
      <c r="H9848" t="str">
        <f>IF(VLOOKUP(A9848,$J$4:$K$19,2)="Y",IF(G9848&lt;='State Zip Codes'!$P$4,'State Zip Codes'!$P$3,IF(G9848&lt;='State Zip Codes'!$Q$4,'State Zip Codes'!$Q$3,IF(G9848&lt;='State Zip Codes'!$R$4,'State Zip Codes'!$R$3,IF(G9848&lt;='State Zip Codes'!$S$4,'State Zip Codes'!$S$3,IF(G9848&lt;='State Zip Codes'!$T$4,'State Zip Codes'!$T$3,"OUT OF TERRITORY"))))),$U$3)</f>
        <v>Zone 5</v>
      </c>
    </row>
    <row r="9849" spans="1:8" x14ac:dyDescent="0.25">
      <c r="A9849" t="s">
        <v>379</v>
      </c>
      <c r="B9849">
        <v>54454</v>
      </c>
      <c r="C9849" t="str">
        <f t="shared" si="154"/>
        <v>54454</v>
      </c>
      <c r="D9849" t="s">
        <v>365</v>
      </c>
      <c r="E9849" t="s">
        <v>4872</v>
      </c>
      <c r="F9849" t="s">
        <v>6247</v>
      </c>
      <c r="G9849" s="144">
        <v>146.64360084</v>
      </c>
      <c r="H9849" t="str">
        <f>IF(VLOOKUP(A9849,$J$4:$K$19,2)="Y",IF(G9849&lt;='State Zip Codes'!$P$4,'State Zip Codes'!$P$3,IF(G9849&lt;='State Zip Codes'!$Q$4,'State Zip Codes'!$Q$3,IF(G9849&lt;='State Zip Codes'!$R$4,'State Zip Codes'!$R$3,IF(G9849&lt;='State Zip Codes'!$S$4,'State Zip Codes'!$S$3,IF(G9849&lt;='State Zip Codes'!$T$4,'State Zip Codes'!$T$3,"OUT OF TERRITORY"))))),$U$3)</f>
        <v>Zone 5</v>
      </c>
    </row>
    <row r="9850" spans="1:8" x14ac:dyDescent="0.25">
      <c r="A9850" t="s">
        <v>379</v>
      </c>
      <c r="B9850">
        <v>54202</v>
      </c>
      <c r="C9850" t="str">
        <f t="shared" si="154"/>
        <v>54202</v>
      </c>
      <c r="D9850" t="s">
        <v>365</v>
      </c>
      <c r="E9850" t="s">
        <v>6180</v>
      </c>
      <c r="F9850" t="s">
        <v>6248</v>
      </c>
      <c r="G9850" s="144">
        <v>146.64360084</v>
      </c>
      <c r="H9850" t="str">
        <f>IF(VLOOKUP(A9850,$J$4:$K$19,2)="Y",IF(G9850&lt;='State Zip Codes'!$P$4,'State Zip Codes'!$P$3,IF(G9850&lt;='State Zip Codes'!$Q$4,'State Zip Codes'!$Q$3,IF(G9850&lt;='State Zip Codes'!$R$4,'State Zip Codes'!$R$3,IF(G9850&lt;='State Zip Codes'!$S$4,'State Zip Codes'!$S$3,IF(G9850&lt;='State Zip Codes'!$T$4,'State Zip Codes'!$T$3,"OUT OF TERRITORY"))))),$U$3)</f>
        <v>Zone 5</v>
      </c>
    </row>
    <row r="9851" spans="1:8" x14ac:dyDescent="0.25">
      <c r="A9851" t="s">
        <v>379</v>
      </c>
      <c r="B9851">
        <v>53827</v>
      </c>
      <c r="C9851" t="str">
        <f t="shared" si="154"/>
        <v>53827</v>
      </c>
      <c r="D9851" t="s">
        <v>365</v>
      </c>
      <c r="E9851" t="s">
        <v>871</v>
      </c>
      <c r="F9851" t="s">
        <v>6249</v>
      </c>
      <c r="G9851" s="144">
        <v>147.26497203</v>
      </c>
      <c r="H9851" t="str">
        <f>IF(VLOOKUP(A9851,$J$4:$K$19,2)="Y",IF(G9851&lt;='State Zip Codes'!$P$4,'State Zip Codes'!$P$3,IF(G9851&lt;='State Zip Codes'!$Q$4,'State Zip Codes'!$Q$3,IF(G9851&lt;='State Zip Codes'!$R$4,'State Zip Codes'!$R$3,IF(G9851&lt;='State Zip Codes'!$S$4,'State Zip Codes'!$S$3,IF(G9851&lt;='State Zip Codes'!$T$4,'State Zip Codes'!$T$3,"OUT OF TERRITORY"))))),$U$3)</f>
        <v>Zone 5</v>
      </c>
    </row>
    <row r="9852" spans="1:8" x14ac:dyDescent="0.25">
      <c r="A9852" t="s">
        <v>379</v>
      </c>
      <c r="B9852">
        <v>54410</v>
      </c>
      <c r="C9852" t="str">
        <f t="shared" si="154"/>
        <v>54410</v>
      </c>
      <c r="D9852" t="s">
        <v>365</v>
      </c>
      <c r="E9852" t="s">
        <v>4872</v>
      </c>
      <c r="F9852" t="s">
        <v>6250</v>
      </c>
      <c r="G9852" s="144">
        <v>147.26497203</v>
      </c>
      <c r="H9852" t="str">
        <f>IF(VLOOKUP(A9852,$J$4:$K$19,2)="Y",IF(G9852&lt;='State Zip Codes'!$P$4,'State Zip Codes'!$P$3,IF(G9852&lt;='State Zip Codes'!$Q$4,'State Zip Codes'!$Q$3,IF(G9852&lt;='State Zip Codes'!$R$4,'State Zip Codes'!$R$3,IF(G9852&lt;='State Zip Codes'!$S$4,'State Zip Codes'!$S$3,IF(G9852&lt;='State Zip Codes'!$T$4,'State Zip Codes'!$T$3,"OUT OF TERRITORY"))))),$U$3)</f>
        <v>Zone 5</v>
      </c>
    </row>
    <row r="9853" spans="1:8" x14ac:dyDescent="0.25">
      <c r="A9853" t="s">
        <v>379</v>
      </c>
      <c r="B9853">
        <v>54648</v>
      </c>
      <c r="C9853" t="str">
        <f t="shared" si="154"/>
        <v>54648</v>
      </c>
      <c r="D9853" t="s">
        <v>365</v>
      </c>
      <c r="E9853" t="s">
        <v>1110</v>
      </c>
      <c r="F9853" t="s">
        <v>4955</v>
      </c>
      <c r="G9853" s="144">
        <v>147.26497203</v>
      </c>
      <c r="H9853" t="str">
        <f>IF(VLOOKUP(A9853,$J$4:$K$19,2)="Y",IF(G9853&lt;='State Zip Codes'!$P$4,'State Zip Codes'!$P$3,IF(G9853&lt;='State Zip Codes'!$Q$4,'State Zip Codes'!$Q$3,IF(G9853&lt;='State Zip Codes'!$R$4,'State Zip Codes'!$R$3,IF(G9853&lt;='State Zip Codes'!$S$4,'State Zip Codes'!$S$3,IF(G9853&lt;='State Zip Codes'!$T$4,'State Zip Codes'!$T$3,"OUT OF TERRITORY"))))),$U$3)</f>
        <v>Zone 5</v>
      </c>
    </row>
    <row r="9854" spans="1:8" x14ac:dyDescent="0.25">
      <c r="A9854" t="s">
        <v>379</v>
      </c>
      <c r="B9854">
        <v>54631</v>
      </c>
      <c r="C9854" t="str">
        <f t="shared" si="154"/>
        <v>54631</v>
      </c>
      <c r="D9854" t="s">
        <v>365</v>
      </c>
      <c r="E9854" t="s">
        <v>657</v>
      </c>
      <c r="F9854" t="s">
        <v>6251</v>
      </c>
      <c r="G9854" s="144">
        <v>147.88634321999999</v>
      </c>
      <c r="H9854" t="str">
        <f>IF(VLOOKUP(A9854,$J$4:$K$19,2)="Y",IF(G9854&lt;='State Zip Codes'!$P$4,'State Zip Codes'!$P$3,IF(G9854&lt;='State Zip Codes'!$Q$4,'State Zip Codes'!$Q$3,IF(G9854&lt;='State Zip Codes'!$R$4,'State Zip Codes'!$R$3,IF(G9854&lt;='State Zip Codes'!$S$4,'State Zip Codes'!$S$3,IF(G9854&lt;='State Zip Codes'!$T$4,'State Zip Codes'!$T$3,"OUT OF TERRITORY"))))),$U$3)</f>
        <v>Zone 5</v>
      </c>
    </row>
    <row r="9855" spans="1:8" x14ac:dyDescent="0.25">
      <c r="A9855" t="s">
        <v>379</v>
      </c>
      <c r="B9855">
        <v>54666</v>
      </c>
      <c r="C9855" t="str">
        <f t="shared" si="154"/>
        <v>54666</v>
      </c>
      <c r="D9855" t="s">
        <v>365</v>
      </c>
      <c r="E9855" t="s">
        <v>1110</v>
      </c>
      <c r="F9855" t="s">
        <v>6252</v>
      </c>
      <c r="G9855" s="144">
        <v>148.50771440999998</v>
      </c>
      <c r="H9855" t="str">
        <f>IF(VLOOKUP(A9855,$J$4:$K$19,2)="Y",IF(G9855&lt;='State Zip Codes'!$P$4,'State Zip Codes'!$P$3,IF(G9855&lt;='State Zip Codes'!$Q$4,'State Zip Codes'!$Q$3,IF(G9855&lt;='State Zip Codes'!$R$4,'State Zip Codes'!$R$3,IF(G9855&lt;='State Zip Codes'!$S$4,'State Zip Codes'!$S$3,IF(G9855&lt;='State Zip Codes'!$T$4,'State Zip Codes'!$T$3,"OUT OF TERRITORY"))))),$U$3)</f>
        <v>Zone 5</v>
      </c>
    </row>
    <row r="9856" spans="1:8" x14ac:dyDescent="0.25">
      <c r="A9856" t="s">
        <v>379</v>
      </c>
      <c r="B9856">
        <v>53816</v>
      </c>
      <c r="C9856" t="str">
        <f t="shared" si="154"/>
        <v>53816</v>
      </c>
      <c r="D9856" t="s">
        <v>365</v>
      </c>
      <c r="E9856" t="s">
        <v>871</v>
      </c>
      <c r="F9856" t="s">
        <v>6253</v>
      </c>
      <c r="G9856" s="144">
        <v>149.1290856</v>
      </c>
      <c r="H9856" t="str">
        <f>IF(VLOOKUP(A9856,$J$4:$K$19,2)="Y",IF(G9856&lt;='State Zip Codes'!$P$4,'State Zip Codes'!$P$3,IF(G9856&lt;='State Zip Codes'!$Q$4,'State Zip Codes'!$Q$3,IF(G9856&lt;='State Zip Codes'!$R$4,'State Zip Codes'!$R$3,IF(G9856&lt;='State Zip Codes'!$S$4,'State Zip Codes'!$S$3,IF(G9856&lt;='State Zip Codes'!$T$4,'State Zip Codes'!$T$3,"OUT OF TERRITORY"))))),$U$3)</f>
        <v>Zone 5</v>
      </c>
    </row>
    <row r="9857" spans="1:8" x14ac:dyDescent="0.25">
      <c r="A9857" t="s">
        <v>379</v>
      </c>
      <c r="B9857">
        <v>54212</v>
      </c>
      <c r="C9857" t="str">
        <f t="shared" si="154"/>
        <v>54212</v>
      </c>
      <c r="D9857" t="s">
        <v>365</v>
      </c>
      <c r="E9857" t="s">
        <v>6180</v>
      </c>
      <c r="F9857" t="s">
        <v>6254</v>
      </c>
      <c r="G9857" s="144">
        <v>149.1290856</v>
      </c>
      <c r="H9857" t="str">
        <f>IF(VLOOKUP(A9857,$J$4:$K$19,2)="Y",IF(G9857&lt;='State Zip Codes'!$P$4,'State Zip Codes'!$P$3,IF(G9857&lt;='State Zip Codes'!$Q$4,'State Zip Codes'!$Q$3,IF(G9857&lt;='State Zip Codes'!$R$4,'State Zip Codes'!$R$3,IF(G9857&lt;='State Zip Codes'!$S$4,'State Zip Codes'!$S$3,IF(G9857&lt;='State Zip Codes'!$T$4,'State Zip Codes'!$T$3,"OUT OF TERRITORY"))))),$U$3)</f>
        <v>Zone 5</v>
      </c>
    </row>
    <row r="9858" spans="1:8" x14ac:dyDescent="0.25">
      <c r="A9858" t="s">
        <v>379</v>
      </c>
      <c r="B9858">
        <v>54455</v>
      </c>
      <c r="C9858" t="str">
        <f t="shared" si="154"/>
        <v>54455</v>
      </c>
      <c r="D9858" t="s">
        <v>365</v>
      </c>
      <c r="E9858" t="s">
        <v>1123</v>
      </c>
      <c r="F9858" t="s">
        <v>6255</v>
      </c>
      <c r="G9858" s="144">
        <v>149.75045678999999</v>
      </c>
      <c r="H9858" t="str">
        <f>IF(VLOOKUP(A9858,$J$4:$K$19,2)="Y",IF(G9858&lt;='State Zip Codes'!$P$4,'State Zip Codes'!$P$3,IF(G9858&lt;='State Zip Codes'!$Q$4,'State Zip Codes'!$Q$3,IF(G9858&lt;='State Zip Codes'!$R$4,'State Zip Codes'!$R$3,IF(G9858&lt;='State Zip Codes'!$S$4,'State Zip Codes'!$S$3,IF(G9858&lt;='State Zip Codes'!$T$4,'State Zip Codes'!$T$3,"OUT OF TERRITORY"))))),$U$3)</f>
        <v>Zone 5</v>
      </c>
    </row>
    <row r="9859" spans="1:8" x14ac:dyDescent="0.25">
      <c r="A9859" t="s">
        <v>379</v>
      </c>
      <c r="B9859">
        <v>54159</v>
      </c>
      <c r="C9859" t="str">
        <f t="shared" si="154"/>
        <v>54159</v>
      </c>
      <c r="D9859" t="s">
        <v>365</v>
      </c>
      <c r="E9859" t="s">
        <v>6229</v>
      </c>
      <c r="F9859" t="s">
        <v>6256</v>
      </c>
      <c r="G9859" s="144">
        <v>149.75045678999999</v>
      </c>
      <c r="H9859" t="str">
        <f>IF(VLOOKUP(A9859,$J$4:$K$19,2)="Y",IF(G9859&lt;='State Zip Codes'!$P$4,'State Zip Codes'!$P$3,IF(G9859&lt;='State Zip Codes'!$Q$4,'State Zip Codes'!$Q$3,IF(G9859&lt;='State Zip Codes'!$R$4,'State Zip Codes'!$R$3,IF(G9859&lt;='State Zip Codes'!$S$4,'State Zip Codes'!$S$3,IF(G9859&lt;='State Zip Codes'!$T$4,'State Zip Codes'!$T$3,"OUT OF TERRITORY"))))),$U$3)</f>
        <v>Zone 5</v>
      </c>
    </row>
    <row r="9860" spans="1:8" x14ac:dyDescent="0.25">
      <c r="A9860" t="s">
        <v>379</v>
      </c>
      <c r="B9860">
        <v>53804</v>
      </c>
      <c r="C9860" t="str">
        <f t="shared" si="154"/>
        <v>53804</v>
      </c>
      <c r="D9860" t="s">
        <v>365</v>
      </c>
      <c r="E9860" t="s">
        <v>871</v>
      </c>
      <c r="F9860" t="s">
        <v>1839</v>
      </c>
      <c r="G9860" s="144">
        <v>150.99319917</v>
      </c>
      <c r="H9860" t="str">
        <f>IF(VLOOKUP(A9860,$J$4:$K$19,2)="Y",IF(G9860&lt;='State Zip Codes'!$P$4,'State Zip Codes'!$P$3,IF(G9860&lt;='State Zip Codes'!$Q$4,'State Zip Codes'!$Q$3,IF(G9860&lt;='State Zip Codes'!$R$4,'State Zip Codes'!$R$3,IF(G9860&lt;='State Zip Codes'!$S$4,'State Zip Codes'!$S$3,IF(G9860&lt;='State Zip Codes'!$T$4,'State Zip Codes'!$T$3,"OUT OF TERRITORY"))))),$U$3)</f>
        <v>Zone 5</v>
      </c>
    </row>
    <row r="9861" spans="1:8" x14ac:dyDescent="0.25">
      <c r="A9861" t="s">
        <v>379</v>
      </c>
      <c r="B9861">
        <v>54471</v>
      </c>
      <c r="C9861" t="str">
        <f t="shared" si="154"/>
        <v>54471</v>
      </c>
      <c r="D9861" t="s">
        <v>365</v>
      </c>
      <c r="E9861" t="s">
        <v>1123</v>
      </c>
      <c r="F9861" t="s">
        <v>6257</v>
      </c>
      <c r="G9861" s="144">
        <v>150.99319917</v>
      </c>
      <c r="H9861" t="str">
        <f>IF(VLOOKUP(A9861,$J$4:$K$19,2)="Y",IF(G9861&lt;='State Zip Codes'!$P$4,'State Zip Codes'!$P$3,IF(G9861&lt;='State Zip Codes'!$Q$4,'State Zip Codes'!$Q$3,IF(G9861&lt;='State Zip Codes'!$R$4,'State Zip Codes'!$R$3,IF(G9861&lt;='State Zip Codes'!$S$4,'State Zip Codes'!$S$3,IF(G9861&lt;='State Zip Codes'!$T$4,'State Zip Codes'!$T$3,"OUT OF TERRITORY"))))),$U$3)</f>
        <v>Zone 5</v>
      </c>
    </row>
    <row r="9862" spans="1:8" x14ac:dyDescent="0.25">
      <c r="A9862" t="s">
        <v>379</v>
      </c>
      <c r="B9862">
        <v>54476</v>
      </c>
      <c r="C9862" t="str">
        <f t="shared" si="154"/>
        <v>54476</v>
      </c>
      <c r="D9862" t="s">
        <v>365</v>
      </c>
      <c r="E9862" t="s">
        <v>1123</v>
      </c>
      <c r="F9862" t="s">
        <v>6258</v>
      </c>
      <c r="G9862" s="144">
        <v>150.99319917</v>
      </c>
      <c r="H9862" t="str">
        <f>IF(VLOOKUP(A9862,$J$4:$K$19,2)="Y",IF(G9862&lt;='State Zip Codes'!$P$4,'State Zip Codes'!$P$3,IF(G9862&lt;='State Zip Codes'!$Q$4,'State Zip Codes'!$Q$3,IF(G9862&lt;='State Zip Codes'!$R$4,'State Zip Codes'!$R$3,IF(G9862&lt;='State Zip Codes'!$S$4,'State Zip Codes'!$S$3,IF(G9862&lt;='State Zip Codes'!$T$4,'State Zip Codes'!$T$3,"OUT OF TERRITORY"))))),$U$3)</f>
        <v>Zone 5</v>
      </c>
    </row>
    <row r="9863" spans="1:8" x14ac:dyDescent="0.25">
      <c r="A9863" t="s">
        <v>379</v>
      </c>
      <c r="B9863">
        <v>54657</v>
      </c>
      <c r="C9863" t="str">
        <f t="shared" si="154"/>
        <v>54657</v>
      </c>
      <c r="D9863" t="s">
        <v>365</v>
      </c>
      <c r="E9863" t="s">
        <v>657</v>
      </c>
      <c r="F9863" t="s">
        <v>2938</v>
      </c>
      <c r="G9863" s="144">
        <v>151.61457035999999</v>
      </c>
      <c r="H9863" t="str">
        <f>IF(VLOOKUP(A9863,$J$4:$K$19,2)="Y",IF(G9863&lt;='State Zip Codes'!$P$4,'State Zip Codes'!$P$3,IF(G9863&lt;='State Zip Codes'!$Q$4,'State Zip Codes'!$Q$3,IF(G9863&lt;='State Zip Codes'!$R$4,'State Zip Codes'!$R$3,IF(G9863&lt;='State Zip Codes'!$S$4,'State Zip Codes'!$S$3,IF(G9863&lt;='State Zip Codes'!$T$4,'State Zip Codes'!$T$3,"OUT OF TERRITORY"))))),$U$3)</f>
        <v>Zone 5</v>
      </c>
    </row>
    <row r="9864" spans="1:8" x14ac:dyDescent="0.25">
      <c r="A9864" t="s">
        <v>379</v>
      </c>
      <c r="B9864">
        <v>54466</v>
      </c>
      <c r="C9864" t="str">
        <f t="shared" si="154"/>
        <v>54466</v>
      </c>
      <c r="D9864" t="s">
        <v>365</v>
      </c>
      <c r="E9864" t="s">
        <v>4872</v>
      </c>
      <c r="F9864" t="s">
        <v>6259</v>
      </c>
      <c r="G9864" s="144">
        <v>151.61457035999999</v>
      </c>
      <c r="H9864" t="str">
        <f>IF(VLOOKUP(A9864,$J$4:$K$19,2)="Y",IF(G9864&lt;='State Zip Codes'!$P$4,'State Zip Codes'!$P$3,IF(G9864&lt;='State Zip Codes'!$Q$4,'State Zip Codes'!$Q$3,IF(G9864&lt;='State Zip Codes'!$R$4,'State Zip Codes'!$R$3,IF(G9864&lt;='State Zip Codes'!$S$4,'State Zip Codes'!$S$3,IF(G9864&lt;='State Zip Codes'!$T$4,'State Zip Codes'!$T$3,"OUT OF TERRITORY"))))),$U$3)</f>
        <v>Zone 5</v>
      </c>
    </row>
    <row r="9865" spans="1:8" x14ac:dyDescent="0.25">
      <c r="A9865" t="s">
        <v>379</v>
      </c>
      <c r="B9865">
        <v>54619</v>
      </c>
      <c r="C9865" t="str">
        <f t="shared" si="154"/>
        <v>54619</v>
      </c>
      <c r="D9865" t="s">
        <v>365</v>
      </c>
      <c r="E9865" t="s">
        <v>1110</v>
      </c>
      <c r="F9865" t="s">
        <v>6260</v>
      </c>
      <c r="G9865" s="144">
        <v>152.23594154999998</v>
      </c>
      <c r="H9865" t="str">
        <f>IF(VLOOKUP(A9865,$J$4:$K$19,2)="Y",IF(G9865&lt;='State Zip Codes'!$P$4,'State Zip Codes'!$P$3,IF(G9865&lt;='State Zip Codes'!$Q$4,'State Zip Codes'!$Q$3,IF(G9865&lt;='State Zip Codes'!$R$4,'State Zip Codes'!$R$3,IF(G9865&lt;='State Zip Codes'!$S$4,'State Zip Codes'!$S$3,IF(G9865&lt;='State Zip Codes'!$T$4,'State Zip Codes'!$T$3,"OUT OF TERRITORY"))))),$U$3)</f>
        <v>Zone 5</v>
      </c>
    </row>
    <row r="9866" spans="1:8" x14ac:dyDescent="0.25">
      <c r="A9866" t="s">
        <v>379</v>
      </c>
      <c r="B9866">
        <v>54149</v>
      </c>
      <c r="C9866" t="str">
        <f t="shared" si="154"/>
        <v>54149</v>
      </c>
      <c r="D9866" t="s">
        <v>365</v>
      </c>
      <c r="E9866" t="s">
        <v>6184</v>
      </c>
      <c r="F9866" t="s">
        <v>6261</v>
      </c>
      <c r="G9866" s="144">
        <v>152.85731274</v>
      </c>
      <c r="H9866" t="str">
        <f>IF(VLOOKUP(A9866,$J$4:$K$19,2)="Y",IF(G9866&lt;='State Zip Codes'!$P$4,'State Zip Codes'!$P$3,IF(G9866&lt;='State Zip Codes'!$Q$4,'State Zip Codes'!$Q$3,IF(G9866&lt;='State Zip Codes'!$R$4,'State Zip Codes'!$R$3,IF(G9866&lt;='State Zip Codes'!$S$4,'State Zip Codes'!$S$3,IF(G9866&lt;='State Zip Codes'!$T$4,'State Zip Codes'!$T$3,"OUT OF TERRITORY"))))),$U$3)</f>
        <v>Zone 5</v>
      </c>
    </row>
    <row r="9867" spans="1:8" x14ac:dyDescent="0.25">
      <c r="A9867" t="s">
        <v>379</v>
      </c>
      <c r="B9867">
        <v>54667</v>
      </c>
      <c r="C9867" t="str">
        <f t="shared" si="154"/>
        <v>54667</v>
      </c>
      <c r="D9867" t="s">
        <v>365</v>
      </c>
      <c r="E9867" t="s">
        <v>621</v>
      </c>
      <c r="F9867" t="s">
        <v>6262</v>
      </c>
      <c r="G9867" s="144">
        <v>152.85731274</v>
      </c>
      <c r="H9867" t="str">
        <f>IF(VLOOKUP(A9867,$J$4:$K$19,2)="Y",IF(G9867&lt;='State Zip Codes'!$P$4,'State Zip Codes'!$P$3,IF(G9867&lt;='State Zip Codes'!$Q$4,'State Zip Codes'!$Q$3,IF(G9867&lt;='State Zip Codes'!$R$4,'State Zip Codes'!$R$3,IF(G9867&lt;='State Zip Codes'!$S$4,'State Zip Codes'!$S$3,IF(G9867&lt;='State Zip Codes'!$T$4,'State Zip Codes'!$T$3,"OUT OF TERRITORY"))))),$U$3)</f>
        <v>Zone 5</v>
      </c>
    </row>
    <row r="9868" spans="1:8" x14ac:dyDescent="0.25">
      <c r="A9868" t="s">
        <v>379</v>
      </c>
      <c r="B9868">
        <v>54474</v>
      </c>
      <c r="C9868" t="str">
        <f t="shared" si="154"/>
        <v>54474</v>
      </c>
      <c r="D9868" t="s">
        <v>365</v>
      </c>
      <c r="E9868" t="s">
        <v>1123</v>
      </c>
      <c r="F9868" t="s">
        <v>6263</v>
      </c>
      <c r="G9868" s="144">
        <v>152.85731274</v>
      </c>
      <c r="H9868" t="str">
        <f>IF(VLOOKUP(A9868,$J$4:$K$19,2)="Y",IF(G9868&lt;='State Zip Codes'!$P$4,'State Zip Codes'!$P$3,IF(G9868&lt;='State Zip Codes'!$Q$4,'State Zip Codes'!$Q$3,IF(G9868&lt;='State Zip Codes'!$R$4,'State Zip Codes'!$R$3,IF(G9868&lt;='State Zip Codes'!$S$4,'State Zip Codes'!$S$3,IF(G9868&lt;='State Zip Codes'!$T$4,'State Zip Codes'!$T$3,"OUT OF TERRITORY"))))),$U$3)</f>
        <v>Zone 5</v>
      </c>
    </row>
    <row r="9869" spans="1:8" x14ac:dyDescent="0.25">
      <c r="A9869" t="s">
        <v>379</v>
      </c>
      <c r="B9869">
        <v>54114</v>
      </c>
      <c r="C9869" t="str">
        <f t="shared" si="154"/>
        <v>54114</v>
      </c>
      <c r="D9869" t="s">
        <v>365</v>
      </c>
      <c r="E9869" t="s">
        <v>6229</v>
      </c>
      <c r="F9869" t="s">
        <v>6264</v>
      </c>
      <c r="G9869" s="144">
        <v>153.47868392999999</v>
      </c>
      <c r="H9869" t="str">
        <f>IF(VLOOKUP(A9869,$J$4:$K$19,2)="Y",IF(G9869&lt;='State Zip Codes'!$P$4,'State Zip Codes'!$P$3,IF(G9869&lt;='State Zip Codes'!$Q$4,'State Zip Codes'!$Q$3,IF(G9869&lt;='State Zip Codes'!$R$4,'State Zip Codes'!$R$3,IF(G9869&lt;='State Zip Codes'!$S$4,'State Zip Codes'!$S$3,IF(G9869&lt;='State Zip Codes'!$T$4,'State Zip Codes'!$T$3,"OUT OF TERRITORY"))))),$U$3)</f>
        <v>Zone 5</v>
      </c>
    </row>
    <row r="9870" spans="1:8" x14ac:dyDescent="0.25">
      <c r="A9870" t="s">
        <v>379</v>
      </c>
      <c r="B9870">
        <v>54412</v>
      </c>
      <c r="C9870" t="str">
        <f t="shared" si="154"/>
        <v>54412</v>
      </c>
      <c r="D9870" t="s">
        <v>365</v>
      </c>
      <c r="E9870" t="s">
        <v>4872</v>
      </c>
      <c r="F9870" t="s">
        <v>802</v>
      </c>
      <c r="G9870" s="144">
        <v>153.47868392999999</v>
      </c>
      <c r="H9870" t="str">
        <f>IF(VLOOKUP(A9870,$J$4:$K$19,2)="Y",IF(G9870&lt;='State Zip Codes'!$P$4,'State Zip Codes'!$P$3,IF(G9870&lt;='State Zip Codes'!$Q$4,'State Zip Codes'!$Q$3,IF(G9870&lt;='State Zip Codes'!$R$4,'State Zip Codes'!$R$3,IF(G9870&lt;='State Zip Codes'!$S$4,'State Zip Codes'!$S$3,IF(G9870&lt;='State Zip Codes'!$T$4,'State Zip Codes'!$T$3,"OUT OF TERRITORY"))))),$U$3)</f>
        <v>Zone 5</v>
      </c>
    </row>
    <row r="9871" spans="1:8" x14ac:dyDescent="0.25">
      <c r="A9871" t="s">
        <v>379</v>
      </c>
      <c r="B9871">
        <v>53806</v>
      </c>
      <c r="C9871" t="str">
        <f t="shared" si="154"/>
        <v>53806</v>
      </c>
      <c r="D9871" t="s">
        <v>365</v>
      </c>
      <c r="E9871" t="s">
        <v>871</v>
      </c>
      <c r="F9871" t="s">
        <v>6265</v>
      </c>
      <c r="G9871" s="144">
        <v>153.47868392999999</v>
      </c>
      <c r="H9871" t="str">
        <f>IF(VLOOKUP(A9871,$J$4:$K$19,2)="Y",IF(G9871&lt;='State Zip Codes'!$P$4,'State Zip Codes'!$P$3,IF(G9871&lt;='State Zip Codes'!$Q$4,'State Zip Codes'!$Q$3,IF(G9871&lt;='State Zip Codes'!$R$4,'State Zip Codes'!$R$3,IF(G9871&lt;='State Zip Codes'!$S$4,'State Zip Codes'!$S$3,IF(G9871&lt;='State Zip Codes'!$T$4,'State Zip Codes'!$T$3,"OUT OF TERRITORY"))))),$U$3)</f>
        <v>Zone 5</v>
      </c>
    </row>
    <row r="9872" spans="1:8" x14ac:dyDescent="0.25">
      <c r="A9872" t="s">
        <v>379</v>
      </c>
      <c r="B9872">
        <v>54430</v>
      </c>
      <c r="C9872" t="str">
        <f t="shared" si="154"/>
        <v>54430</v>
      </c>
      <c r="D9872" t="s">
        <v>365</v>
      </c>
      <c r="E9872" t="s">
        <v>6266</v>
      </c>
      <c r="F9872" t="s">
        <v>6267</v>
      </c>
      <c r="G9872" s="144">
        <v>153.47868392999999</v>
      </c>
      <c r="H9872" t="str">
        <f>IF(VLOOKUP(A9872,$J$4:$K$19,2)="Y",IF(G9872&lt;='State Zip Codes'!$P$4,'State Zip Codes'!$P$3,IF(G9872&lt;='State Zip Codes'!$Q$4,'State Zip Codes'!$Q$3,IF(G9872&lt;='State Zip Codes'!$R$4,'State Zip Codes'!$R$3,IF(G9872&lt;='State Zip Codes'!$S$4,'State Zip Codes'!$S$3,IF(G9872&lt;='State Zip Codes'!$T$4,'State Zip Codes'!$T$3,"OUT OF TERRITORY"))))),$U$3)</f>
        <v>Zone 5</v>
      </c>
    </row>
    <row r="9873" spans="1:8" x14ac:dyDescent="0.25">
      <c r="A9873" t="s">
        <v>379</v>
      </c>
      <c r="B9873">
        <v>53826</v>
      </c>
      <c r="C9873" t="str">
        <f t="shared" si="154"/>
        <v>53826</v>
      </c>
      <c r="D9873" t="s">
        <v>365</v>
      </c>
      <c r="E9873" t="s">
        <v>657</v>
      </c>
      <c r="F9873" t="s">
        <v>6268</v>
      </c>
      <c r="G9873" s="144">
        <v>154.10005511999998</v>
      </c>
      <c r="H9873" t="str">
        <f>IF(VLOOKUP(A9873,$J$4:$K$19,2)="Y",IF(G9873&lt;='State Zip Codes'!$P$4,'State Zip Codes'!$P$3,IF(G9873&lt;='State Zip Codes'!$Q$4,'State Zip Codes'!$Q$3,IF(G9873&lt;='State Zip Codes'!$R$4,'State Zip Codes'!$R$3,IF(G9873&lt;='State Zip Codes'!$S$4,'State Zip Codes'!$S$3,IF(G9873&lt;='State Zip Codes'!$T$4,'State Zip Codes'!$T$3,"OUT OF TERRITORY"))))),$U$3)</f>
        <v>Zone 5</v>
      </c>
    </row>
    <row r="9874" spans="1:8" x14ac:dyDescent="0.25">
      <c r="A9874" t="s">
        <v>379</v>
      </c>
      <c r="B9874">
        <v>54234</v>
      </c>
      <c r="C9874" t="str">
        <f t="shared" si="154"/>
        <v>54234</v>
      </c>
      <c r="D9874" t="s">
        <v>365</v>
      </c>
      <c r="E9874" t="s">
        <v>6180</v>
      </c>
      <c r="F9874" t="s">
        <v>6269</v>
      </c>
      <c r="G9874" s="144">
        <v>154.10005511999998</v>
      </c>
      <c r="H9874" t="str">
        <f>IF(VLOOKUP(A9874,$J$4:$K$19,2)="Y",IF(G9874&lt;='State Zip Codes'!$P$4,'State Zip Codes'!$P$3,IF(G9874&lt;='State Zip Codes'!$Q$4,'State Zip Codes'!$Q$3,IF(G9874&lt;='State Zip Codes'!$R$4,'State Zip Codes'!$R$3,IF(G9874&lt;='State Zip Codes'!$S$4,'State Zip Codes'!$S$3,IF(G9874&lt;='State Zip Codes'!$T$4,'State Zip Codes'!$T$3,"OUT OF TERRITORY"))))),$U$3)</f>
        <v>Zone 5</v>
      </c>
    </row>
    <row r="9875" spans="1:8" x14ac:dyDescent="0.25">
      <c r="A9875" t="s">
        <v>379</v>
      </c>
      <c r="B9875">
        <v>54665</v>
      </c>
      <c r="C9875" t="str">
        <f t="shared" si="154"/>
        <v>54665</v>
      </c>
      <c r="D9875" t="s">
        <v>365</v>
      </c>
      <c r="E9875" t="s">
        <v>621</v>
      </c>
      <c r="F9875" t="s">
        <v>6270</v>
      </c>
      <c r="G9875" s="144">
        <v>154.10005511999998</v>
      </c>
      <c r="H9875" t="str">
        <f>IF(VLOOKUP(A9875,$J$4:$K$19,2)="Y",IF(G9875&lt;='State Zip Codes'!$P$4,'State Zip Codes'!$P$3,IF(G9875&lt;='State Zip Codes'!$Q$4,'State Zip Codes'!$Q$3,IF(G9875&lt;='State Zip Codes'!$R$4,'State Zip Codes'!$R$3,IF(G9875&lt;='State Zip Codes'!$S$4,'State Zip Codes'!$S$3,IF(G9875&lt;='State Zip Codes'!$T$4,'State Zip Codes'!$T$3,"OUT OF TERRITORY"))))),$U$3)</f>
        <v>Zone 5</v>
      </c>
    </row>
    <row r="9876" spans="1:8" x14ac:dyDescent="0.25">
      <c r="A9876" t="s">
        <v>379</v>
      </c>
      <c r="B9876">
        <v>54408</v>
      </c>
      <c r="C9876" t="str">
        <f t="shared" si="154"/>
        <v>54408</v>
      </c>
      <c r="D9876" t="s">
        <v>365</v>
      </c>
      <c r="E9876" t="s">
        <v>1123</v>
      </c>
      <c r="F9876" t="s">
        <v>6271</v>
      </c>
      <c r="G9876" s="144">
        <v>154.72142631</v>
      </c>
      <c r="H9876" t="str">
        <f>IF(VLOOKUP(A9876,$J$4:$K$19,2)="Y",IF(G9876&lt;='State Zip Codes'!$P$4,'State Zip Codes'!$P$3,IF(G9876&lt;='State Zip Codes'!$Q$4,'State Zip Codes'!$Q$3,IF(G9876&lt;='State Zip Codes'!$R$4,'State Zip Codes'!$R$3,IF(G9876&lt;='State Zip Codes'!$S$4,'State Zip Codes'!$S$3,IF(G9876&lt;='State Zip Codes'!$T$4,'State Zip Codes'!$T$3,"OUT OF TERRITORY"))))),$U$3)</f>
        <v>Zone 5</v>
      </c>
    </row>
    <row r="9877" spans="1:8" x14ac:dyDescent="0.25">
      <c r="A9877" t="s">
        <v>379</v>
      </c>
      <c r="B9877">
        <v>54441</v>
      </c>
      <c r="C9877" t="str">
        <f t="shared" si="154"/>
        <v>54441</v>
      </c>
      <c r="D9877" t="s">
        <v>365</v>
      </c>
      <c r="E9877" t="s">
        <v>4872</v>
      </c>
      <c r="F9877" t="s">
        <v>3851</v>
      </c>
      <c r="G9877" s="144">
        <v>155.34279749999999</v>
      </c>
      <c r="H9877" t="str">
        <f>IF(VLOOKUP(A9877,$J$4:$K$19,2)="Y",IF(G9877&lt;='State Zip Codes'!$P$4,'State Zip Codes'!$P$3,IF(G9877&lt;='State Zip Codes'!$Q$4,'State Zip Codes'!$Q$3,IF(G9877&lt;='State Zip Codes'!$R$4,'State Zip Codes'!$R$3,IF(G9877&lt;='State Zip Codes'!$S$4,'State Zip Codes'!$S$3,IF(G9877&lt;='State Zip Codes'!$T$4,'State Zip Codes'!$T$3,"OUT OF TERRITORY"))))),$U$3)</f>
        <v>Zone 5</v>
      </c>
    </row>
    <row r="9878" spans="1:8" x14ac:dyDescent="0.25">
      <c r="A9878" t="s">
        <v>379</v>
      </c>
      <c r="B9878">
        <v>54409</v>
      </c>
      <c r="C9878" t="str">
        <f t="shared" si="154"/>
        <v>54409</v>
      </c>
      <c r="D9878" t="s">
        <v>365</v>
      </c>
      <c r="E9878" t="s">
        <v>6266</v>
      </c>
      <c r="F9878" t="s">
        <v>6272</v>
      </c>
      <c r="G9878" s="144">
        <v>156.58553988</v>
      </c>
      <c r="H9878" t="str">
        <f>IF(VLOOKUP(A9878,$J$4:$K$19,2)="Y",IF(G9878&lt;='State Zip Codes'!$P$4,'State Zip Codes'!$P$3,IF(G9878&lt;='State Zip Codes'!$Q$4,'State Zip Codes'!$Q$3,IF(G9878&lt;='State Zip Codes'!$R$4,'State Zip Codes'!$R$3,IF(G9878&lt;='State Zip Codes'!$S$4,'State Zip Codes'!$S$3,IF(G9878&lt;='State Zip Codes'!$T$4,'State Zip Codes'!$T$3,"OUT OF TERRITORY"))))),$U$3)</f>
        <v>Zone 5</v>
      </c>
    </row>
    <row r="9879" spans="1:8" x14ac:dyDescent="0.25">
      <c r="A9879" t="s">
        <v>379</v>
      </c>
      <c r="B9879">
        <v>53810</v>
      </c>
      <c r="C9879" t="str">
        <f t="shared" si="154"/>
        <v>53810</v>
      </c>
      <c r="D9879" t="s">
        <v>365</v>
      </c>
      <c r="E9879" t="s">
        <v>871</v>
      </c>
      <c r="F9879" t="s">
        <v>6273</v>
      </c>
      <c r="G9879" s="144">
        <v>156.58553988</v>
      </c>
      <c r="H9879" t="str">
        <f>IF(VLOOKUP(A9879,$J$4:$K$19,2)="Y",IF(G9879&lt;='State Zip Codes'!$P$4,'State Zip Codes'!$P$3,IF(G9879&lt;='State Zip Codes'!$Q$4,'State Zip Codes'!$Q$3,IF(G9879&lt;='State Zip Codes'!$R$4,'State Zip Codes'!$R$3,IF(G9879&lt;='State Zip Codes'!$S$4,'State Zip Codes'!$S$3,IF(G9879&lt;='State Zip Codes'!$T$4,'State Zip Codes'!$T$3,"OUT OF TERRITORY"))))),$U$3)</f>
        <v>Zone 5</v>
      </c>
    </row>
    <row r="9880" spans="1:8" x14ac:dyDescent="0.25">
      <c r="A9880" t="s">
        <v>379</v>
      </c>
      <c r="B9880">
        <v>54626</v>
      </c>
      <c r="C9880" t="str">
        <f t="shared" si="154"/>
        <v>54626</v>
      </c>
      <c r="D9880" t="s">
        <v>365</v>
      </c>
      <c r="E9880" t="s">
        <v>657</v>
      </c>
      <c r="F9880" t="s">
        <v>6274</v>
      </c>
      <c r="G9880" s="144">
        <v>156.58553988</v>
      </c>
      <c r="H9880" t="str">
        <f>IF(VLOOKUP(A9880,$J$4:$K$19,2)="Y",IF(G9880&lt;='State Zip Codes'!$P$4,'State Zip Codes'!$P$3,IF(G9880&lt;='State Zip Codes'!$Q$4,'State Zip Codes'!$Q$3,IF(G9880&lt;='State Zip Codes'!$R$4,'State Zip Codes'!$R$3,IF(G9880&lt;='State Zip Codes'!$S$4,'State Zip Codes'!$S$3,IF(G9880&lt;='State Zip Codes'!$T$4,'State Zip Codes'!$T$3,"OUT OF TERRITORY"))))),$U$3)</f>
        <v>Zone 5</v>
      </c>
    </row>
    <row r="9881" spans="1:8" x14ac:dyDescent="0.25">
      <c r="A9881" t="s">
        <v>379</v>
      </c>
      <c r="B9881">
        <v>53821</v>
      </c>
      <c r="C9881" t="str">
        <f t="shared" si="154"/>
        <v>53821</v>
      </c>
      <c r="D9881" t="s">
        <v>365</v>
      </c>
      <c r="E9881" t="s">
        <v>657</v>
      </c>
      <c r="F9881" t="s">
        <v>6275</v>
      </c>
      <c r="G9881" s="144">
        <v>157.82828225999998</v>
      </c>
      <c r="H9881" t="str">
        <f>IF(VLOOKUP(A9881,$J$4:$K$19,2)="Y",IF(G9881&lt;='State Zip Codes'!$P$4,'State Zip Codes'!$P$3,IF(G9881&lt;='State Zip Codes'!$Q$4,'State Zip Codes'!$Q$3,IF(G9881&lt;='State Zip Codes'!$R$4,'State Zip Codes'!$R$3,IF(G9881&lt;='State Zip Codes'!$S$4,'State Zip Codes'!$S$3,IF(G9881&lt;='State Zip Codes'!$T$4,'State Zip Codes'!$T$3,"OUT OF TERRITORY"))))),$U$3)</f>
        <v>Zone 5</v>
      </c>
    </row>
    <row r="9882" spans="1:8" x14ac:dyDescent="0.25">
      <c r="A9882" t="s">
        <v>379</v>
      </c>
      <c r="B9882">
        <v>54403</v>
      </c>
      <c r="C9882" t="str">
        <f t="shared" si="154"/>
        <v>54403</v>
      </c>
      <c r="D9882" t="s">
        <v>365</v>
      </c>
      <c r="E9882" t="s">
        <v>1123</v>
      </c>
      <c r="F9882" t="s">
        <v>6276</v>
      </c>
      <c r="G9882" s="144">
        <v>157.82828225999998</v>
      </c>
      <c r="H9882" t="str">
        <f>IF(VLOOKUP(A9882,$J$4:$K$19,2)="Y",IF(G9882&lt;='State Zip Codes'!$P$4,'State Zip Codes'!$P$3,IF(G9882&lt;='State Zip Codes'!$Q$4,'State Zip Codes'!$Q$3,IF(G9882&lt;='State Zip Codes'!$R$4,'State Zip Codes'!$R$3,IF(G9882&lt;='State Zip Codes'!$S$4,'State Zip Codes'!$S$3,IF(G9882&lt;='State Zip Codes'!$T$4,'State Zip Codes'!$T$3,"OUT OF TERRITORY"))))),$U$3)</f>
        <v>Zone 5</v>
      </c>
    </row>
    <row r="9883" spans="1:8" x14ac:dyDescent="0.25">
      <c r="A9883" t="s">
        <v>379</v>
      </c>
      <c r="B9883">
        <v>54449</v>
      </c>
      <c r="C9883" t="str">
        <f t="shared" si="154"/>
        <v>54449</v>
      </c>
      <c r="D9883" t="s">
        <v>365</v>
      </c>
      <c r="E9883" t="s">
        <v>4872</v>
      </c>
      <c r="F9883" t="s">
        <v>6277</v>
      </c>
      <c r="G9883" s="144">
        <v>158.44965345</v>
      </c>
      <c r="H9883" t="str">
        <f>IF(VLOOKUP(A9883,$J$4:$K$19,2)="Y",IF(G9883&lt;='State Zip Codes'!$P$4,'State Zip Codes'!$P$3,IF(G9883&lt;='State Zip Codes'!$Q$4,'State Zip Codes'!$Q$3,IF(G9883&lt;='State Zip Codes'!$R$4,'State Zip Codes'!$R$3,IF(G9883&lt;='State Zip Codes'!$S$4,'State Zip Codes'!$S$3,IF(G9883&lt;='State Zip Codes'!$T$4,'State Zip Codes'!$T$3,"OUT OF TERRITORY"))))),$U$3)</f>
        <v>Zone 5</v>
      </c>
    </row>
    <row r="9884" spans="1:8" x14ac:dyDescent="0.25">
      <c r="A9884" t="s">
        <v>379</v>
      </c>
      <c r="B9884">
        <v>54491</v>
      </c>
      <c r="C9884" t="str">
        <f t="shared" si="154"/>
        <v>54491</v>
      </c>
      <c r="D9884" t="s">
        <v>365</v>
      </c>
      <c r="E9884" t="s">
        <v>6266</v>
      </c>
      <c r="F9884" t="s">
        <v>6278</v>
      </c>
      <c r="G9884" s="144">
        <v>158.44965345</v>
      </c>
      <c r="H9884" t="str">
        <f>IF(VLOOKUP(A9884,$J$4:$K$19,2)="Y",IF(G9884&lt;='State Zip Codes'!$P$4,'State Zip Codes'!$P$3,IF(G9884&lt;='State Zip Codes'!$Q$4,'State Zip Codes'!$Q$3,IF(G9884&lt;='State Zip Codes'!$R$4,'State Zip Codes'!$R$3,IF(G9884&lt;='State Zip Codes'!$S$4,'State Zip Codes'!$S$3,IF(G9884&lt;='State Zip Codes'!$T$4,'State Zip Codes'!$T$3,"OUT OF TERRITORY"))))),$U$3)</f>
        <v>Zone 5</v>
      </c>
    </row>
    <row r="9885" spans="1:8" x14ac:dyDescent="0.25">
      <c r="A9885" t="s">
        <v>379</v>
      </c>
      <c r="B9885">
        <v>54656</v>
      </c>
      <c r="C9885" t="str">
        <f t="shared" si="154"/>
        <v>54656</v>
      </c>
      <c r="D9885" t="s">
        <v>365</v>
      </c>
      <c r="E9885" t="s">
        <v>1110</v>
      </c>
      <c r="F9885" t="s">
        <v>2425</v>
      </c>
      <c r="G9885" s="144">
        <v>158.44965345</v>
      </c>
      <c r="H9885" t="str">
        <f>IF(VLOOKUP(A9885,$J$4:$K$19,2)="Y",IF(G9885&lt;='State Zip Codes'!$P$4,'State Zip Codes'!$P$3,IF(G9885&lt;='State Zip Codes'!$Q$4,'State Zip Codes'!$Q$3,IF(G9885&lt;='State Zip Codes'!$R$4,'State Zip Codes'!$R$3,IF(G9885&lt;='State Zip Codes'!$S$4,'State Zip Codes'!$S$3,IF(G9885&lt;='State Zip Codes'!$T$4,'State Zip Codes'!$T$3,"OUT OF TERRITORY"))))),$U$3)</f>
        <v>Zone 5</v>
      </c>
    </row>
    <row r="9886" spans="1:8" x14ac:dyDescent="0.25">
      <c r="A9886" t="s">
        <v>379</v>
      </c>
      <c r="B9886">
        <v>54628</v>
      </c>
      <c r="C9886" t="str">
        <f t="shared" si="154"/>
        <v>54628</v>
      </c>
      <c r="D9886" t="s">
        <v>365</v>
      </c>
      <c r="E9886" t="s">
        <v>657</v>
      </c>
      <c r="F9886" t="s">
        <v>6279</v>
      </c>
      <c r="G9886" s="144">
        <v>158.44965345</v>
      </c>
      <c r="H9886" t="str">
        <f>IF(VLOOKUP(A9886,$J$4:$K$19,2)="Y",IF(G9886&lt;='State Zip Codes'!$P$4,'State Zip Codes'!$P$3,IF(G9886&lt;='State Zip Codes'!$Q$4,'State Zip Codes'!$Q$3,IF(G9886&lt;='State Zip Codes'!$R$4,'State Zip Codes'!$R$3,IF(G9886&lt;='State Zip Codes'!$S$4,'State Zip Codes'!$S$3,IF(G9886&lt;='State Zip Codes'!$T$4,'State Zip Codes'!$T$3,"OUT OF TERRITORY"))))),$U$3)</f>
        <v>Zone 5</v>
      </c>
    </row>
    <row r="9887" spans="1:8" x14ac:dyDescent="0.25">
      <c r="A9887" t="s">
        <v>379</v>
      </c>
      <c r="B9887">
        <v>54418</v>
      </c>
      <c r="C9887" t="str">
        <f t="shared" si="154"/>
        <v>54418</v>
      </c>
      <c r="D9887" t="s">
        <v>365</v>
      </c>
      <c r="E9887" t="s">
        <v>6266</v>
      </c>
      <c r="F9887" t="s">
        <v>2740</v>
      </c>
      <c r="G9887" s="144">
        <v>159.07102463999999</v>
      </c>
      <c r="H9887" t="str">
        <f>IF(VLOOKUP(A9887,$J$4:$K$19,2)="Y",IF(G9887&lt;='State Zip Codes'!$P$4,'State Zip Codes'!$P$3,IF(G9887&lt;='State Zip Codes'!$Q$4,'State Zip Codes'!$Q$3,IF(G9887&lt;='State Zip Codes'!$R$4,'State Zip Codes'!$R$3,IF(G9887&lt;='State Zip Codes'!$S$4,'State Zip Codes'!$S$3,IF(G9887&lt;='State Zip Codes'!$T$4,'State Zip Codes'!$T$3,"OUT OF TERRITORY"))))),$U$3)</f>
        <v>Zone 5</v>
      </c>
    </row>
    <row r="9888" spans="1:8" x14ac:dyDescent="0.25">
      <c r="A9888" t="s">
        <v>379</v>
      </c>
      <c r="B9888">
        <v>54404</v>
      </c>
      <c r="C9888" t="str">
        <f t="shared" ref="C9888:C9951" si="155">TRIM(CLEAN(B9888))</f>
        <v>54404</v>
      </c>
      <c r="D9888" t="s">
        <v>365</v>
      </c>
      <c r="E9888" t="s">
        <v>4872</v>
      </c>
      <c r="F9888" t="s">
        <v>6277</v>
      </c>
      <c r="G9888" s="144">
        <v>159.07102463999999</v>
      </c>
      <c r="H9888" t="str">
        <f>IF(VLOOKUP(A9888,$J$4:$K$19,2)="Y",IF(G9888&lt;='State Zip Codes'!$P$4,'State Zip Codes'!$P$3,IF(G9888&lt;='State Zip Codes'!$Q$4,'State Zip Codes'!$Q$3,IF(G9888&lt;='State Zip Codes'!$R$4,'State Zip Codes'!$R$3,IF(G9888&lt;='State Zip Codes'!$S$4,'State Zip Codes'!$S$3,IF(G9888&lt;='State Zip Codes'!$T$4,'State Zip Codes'!$T$3,"OUT OF TERRITORY"))))),$U$3)</f>
        <v>Zone 5</v>
      </c>
    </row>
    <row r="9889" spans="1:8" x14ac:dyDescent="0.25">
      <c r="A9889" t="s">
        <v>379</v>
      </c>
      <c r="B9889">
        <v>53801</v>
      </c>
      <c r="C9889" t="str">
        <f t="shared" si="155"/>
        <v>53801</v>
      </c>
      <c r="D9889" t="s">
        <v>365</v>
      </c>
      <c r="E9889" t="s">
        <v>871</v>
      </c>
      <c r="F9889" t="s">
        <v>4009</v>
      </c>
      <c r="G9889" s="144">
        <v>159.07102463999999</v>
      </c>
      <c r="H9889" t="str">
        <f>IF(VLOOKUP(A9889,$J$4:$K$19,2)="Y",IF(G9889&lt;='State Zip Codes'!$P$4,'State Zip Codes'!$P$3,IF(G9889&lt;='State Zip Codes'!$Q$4,'State Zip Codes'!$Q$3,IF(G9889&lt;='State Zip Codes'!$R$4,'State Zip Codes'!$R$3,IF(G9889&lt;='State Zip Codes'!$S$4,'State Zip Codes'!$S$3,IF(G9889&lt;='State Zip Codes'!$T$4,'State Zip Codes'!$T$3,"OUT OF TERRITORY"))))),$U$3)</f>
        <v>Zone 5</v>
      </c>
    </row>
    <row r="9890" spans="1:8" x14ac:dyDescent="0.25">
      <c r="A9890" t="s">
        <v>379</v>
      </c>
      <c r="B9890">
        <v>54210</v>
      </c>
      <c r="C9890" t="str">
        <f t="shared" si="155"/>
        <v>54210</v>
      </c>
      <c r="D9890" t="s">
        <v>365</v>
      </c>
      <c r="E9890" t="s">
        <v>6180</v>
      </c>
      <c r="F9890" t="s">
        <v>6280</v>
      </c>
      <c r="G9890" s="144">
        <v>159.07102463999999</v>
      </c>
      <c r="H9890" t="str">
        <f>IF(VLOOKUP(A9890,$J$4:$K$19,2)="Y",IF(G9890&lt;='State Zip Codes'!$P$4,'State Zip Codes'!$P$3,IF(G9890&lt;='State Zip Codes'!$Q$4,'State Zip Codes'!$Q$3,IF(G9890&lt;='State Zip Codes'!$R$4,'State Zip Codes'!$R$3,IF(G9890&lt;='State Zip Codes'!$S$4,'State Zip Codes'!$S$3,IF(G9890&lt;='State Zip Codes'!$T$4,'State Zip Codes'!$T$3,"OUT OF TERRITORY"))))),$U$3)</f>
        <v>Zone 5</v>
      </c>
    </row>
    <row r="9891" spans="1:8" x14ac:dyDescent="0.25">
      <c r="A9891" t="s">
        <v>379</v>
      </c>
      <c r="B9891">
        <v>54653</v>
      </c>
      <c r="C9891" t="str">
        <f t="shared" si="155"/>
        <v>54653</v>
      </c>
      <c r="D9891" t="s">
        <v>365</v>
      </c>
      <c r="E9891" t="s">
        <v>2851</v>
      </c>
      <c r="F9891" t="s">
        <v>1232</v>
      </c>
      <c r="G9891" s="144">
        <v>159.69239582999998</v>
      </c>
      <c r="H9891" t="str">
        <f>IF(VLOOKUP(A9891,$J$4:$K$19,2)="Y",IF(G9891&lt;='State Zip Codes'!$P$4,'State Zip Codes'!$P$3,IF(G9891&lt;='State Zip Codes'!$Q$4,'State Zip Codes'!$Q$3,IF(G9891&lt;='State Zip Codes'!$R$4,'State Zip Codes'!$R$3,IF(G9891&lt;='State Zip Codes'!$S$4,'State Zip Codes'!$S$3,IF(G9891&lt;='State Zip Codes'!$T$4,'State Zip Codes'!$T$3,"OUT OF TERRITORY"))))),$U$3)</f>
        <v>Zone 5</v>
      </c>
    </row>
    <row r="9892" spans="1:8" x14ac:dyDescent="0.25">
      <c r="A9892" t="s">
        <v>379</v>
      </c>
      <c r="B9892">
        <v>54175</v>
      </c>
      <c r="C9892" t="str">
        <f t="shared" si="155"/>
        <v>54175</v>
      </c>
      <c r="D9892" t="s">
        <v>365</v>
      </c>
      <c r="E9892" t="s">
        <v>6184</v>
      </c>
      <c r="F9892" t="s">
        <v>6281</v>
      </c>
      <c r="G9892" s="144">
        <v>159.69239582999998</v>
      </c>
      <c r="H9892" t="str">
        <f>IF(VLOOKUP(A9892,$J$4:$K$19,2)="Y",IF(G9892&lt;='State Zip Codes'!$P$4,'State Zip Codes'!$P$3,IF(G9892&lt;='State Zip Codes'!$Q$4,'State Zip Codes'!$Q$3,IF(G9892&lt;='State Zip Codes'!$R$4,'State Zip Codes'!$R$3,IF(G9892&lt;='State Zip Codes'!$S$4,'State Zip Codes'!$S$3,IF(G9892&lt;='State Zip Codes'!$T$4,'State Zip Codes'!$T$3,"OUT OF TERRITORY"))))),$U$3)</f>
        <v>Zone 5</v>
      </c>
    </row>
    <row r="9893" spans="1:8" x14ac:dyDescent="0.25">
      <c r="A9893" t="s">
        <v>379</v>
      </c>
      <c r="B9893">
        <v>54401</v>
      </c>
      <c r="C9893" t="str">
        <f t="shared" si="155"/>
        <v>54401</v>
      </c>
      <c r="D9893" t="s">
        <v>365</v>
      </c>
      <c r="E9893" t="s">
        <v>1123</v>
      </c>
      <c r="F9893" t="s">
        <v>6276</v>
      </c>
      <c r="G9893" s="144">
        <v>159.69239582999998</v>
      </c>
      <c r="H9893" t="str">
        <f>IF(VLOOKUP(A9893,$J$4:$K$19,2)="Y",IF(G9893&lt;='State Zip Codes'!$P$4,'State Zip Codes'!$P$3,IF(G9893&lt;='State Zip Codes'!$Q$4,'State Zip Codes'!$Q$3,IF(G9893&lt;='State Zip Codes'!$R$4,'State Zip Codes'!$R$3,IF(G9893&lt;='State Zip Codes'!$S$4,'State Zip Codes'!$S$3,IF(G9893&lt;='State Zip Codes'!$T$4,'State Zip Codes'!$T$3,"OUT OF TERRITORY"))))),$U$3)</f>
        <v>Zone 5</v>
      </c>
    </row>
    <row r="9894" spans="1:8" x14ac:dyDescent="0.25">
      <c r="A9894" t="s">
        <v>379</v>
      </c>
      <c r="B9894">
        <v>54138</v>
      </c>
      <c r="C9894" t="str">
        <f t="shared" si="155"/>
        <v>54138</v>
      </c>
      <c r="D9894" t="s">
        <v>365</v>
      </c>
      <c r="E9894" t="s">
        <v>6184</v>
      </c>
      <c r="F9894" t="s">
        <v>2124</v>
      </c>
      <c r="G9894" s="144">
        <v>160.93513820999999</v>
      </c>
      <c r="H9894" t="str">
        <f>IF(VLOOKUP(A9894,$J$4:$K$19,2)="Y",IF(G9894&lt;='State Zip Codes'!$P$4,'State Zip Codes'!$P$3,IF(G9894&lt;='State Zip Codes'!$Q$4,'State Zip Codes'!$Q$3,IF(G9894&lt;='State Zip Codes'!$R$4,'State Zip Codes'!$R$3,IF(G9894&lt;='State Zip Codes'!$S$4,'State Zip Codes'!$S$3,IF(G9894&lt;='State Zip Codes'!$T$4,'State Zip Codes'!$T$3,"OUT OF TERRITORY"))))),$U$3)</f>
        <v>Zone 5</v>
      </c>
    </row>
    <row r="9895" spans="1:8" x14ac:dyDescent="0.25">
      <c r="A9895" t="s">
        <v>379</v>
      </c>
      <c r="B9895">
        <v>54484</v>
      </c>
      <c r="C9895" t="str">
        <f t="shared" si="155"/>
        <v>54484</v>
      </c>
      <c r="D9895" t="s">
        <v>365</v>
      </c>
      <c r="E9895" t="s">
        <v>1123</v>
      </c>
      <c r="F9895" t="s">
        <v>6282</v>
      </c>
      <c r="G9895" s="144">
        <v>162.17788059</v>
      </c>
      <c r="H9895" t="str">
        <f>IF(VLOOKUP(A9895,$J$4:$K$19,2)="Y",IF(G9895&lt;='State Zip Codes'!$P$4,'State Zip Codes'!$P$3,IF(G9895&lt;='State Zip Codes'!$Q$4,'State Zip Codes'!$Q$3,IF(G9895&lt;='State Zip Codes'!$R$4,'State Zip Codes'!$R$3,IF(G9895&lt;='State Zip Codes'!$S$4,'State Zip Codes'!$S$3,IF(G9895&lt;='State Zip Codes'!$T$4,'State Zip Codes'!$T$3,"OUT OF TERRITORY"))))),$U$3)</f>
        <v>Zone 5</v>
      </c>
    </row>
    <row r="9896" spans="1:8" x14ac:dyDescent="0.25">
      <c r="A9896" t="s">
        <v>379</v>
      </c>
      <c r="B9896">
        <v>54436</v>
      </c>
      <c r="C9896" t="str">
        <f t="shared" si="155"/>
        <v>54436</v>
      </c>
      <c r="D9896" t="s">
        <v>365</v>
      </c>
      <c r="E9896" t="s">
        <v>589</v>
      </c>
      <c r="F9896" t="s">
        <v>6283</v>
      </c>
      <c r="G9896" s="144">
        <v>162.79925177999999</v>
      </c>
      <c r="H9896" t="str">
        <f>IF(VLOOKUP(A9896,$J$4:$K$19,2)="Y",IF(G9896&lt;='State Zip Codes'!$P$4,'State Zip Codes'!$P$3,IF(G9896&lt;='State Zip Codes'!$Q$4,'State Zip Codes'!$Q$3,IF(G9896&lt;='State Zip Codes'!$R$4,'State Zip Codes'!$R$3,IF(G9896&lt;='State Zip Codes'!$S$4,'State Zip Codes'!$S$3,IF(G9896&lt;='State Zip Codes'!$T$4,'State Zip Codes'!$T$3,"OUT OF TERRITORY"))))),$U$3)</f>
        <v>Zone 5</v>
      </c>
    </row>
    <row r="9897" spans="1:8" x14ac:dyDescent="0.25">
      <c r="A9897" t="s">
        <v>379</v>
      </c>
      <c r="B9897">
        <v>54420</v>
      </c>
      <c r="C9897" t="str">
        <f t="shared" si="155"/>
        <v>54420</v>
      </c>
      <c r="D9897" t="s">
        <v>365</v>
      </c>
      <c r="E9897" t="s">
        <v>589</v>
      </c>
      <c r="F9897" t="s">
        <v>6284</v>
      </c>
      <c r="G9897" s="144">
        <v>163.42062296999998</v>
      </c>
      <c r="H9897" t="str">
        <f>IF(VLOOKUP(A9897,$J$4:$K$19,2)="Y",IF(G9897&lt;='State Zip Codes'!$P$4,'State Zip Codes'!$P$3,IF(G9897&lt;='State Zip Codes'!$Q$4,'State Zip Codes'!$Q$3,IF(G9897&lt;='State Zip Codes'!$R$4,'State Zip Codes'!$R$3,IF(G9897&lt;='State Zip Codes'!$S$4,'State Zip Codes'!$S$3,IF(G9897&lt;='State Zip Codes'!$T$4,'State Zip Codes'!$T$3,"OUT OF TERRITORY"))))),$U$3)</f>
        <v>Zone 5</v>
      </c>
    </row>
    <row r="9898" spans="1:8" x14ac:dyDescent="0.25">
      <c r="A9898" t="s">
        <v>379</v>
      </c>
      <c r="B9898">
        <v>54621</v>
      </c>
      <c r="C9898" t="str">
        <f t="shared" si="155"/>
        <v>54621</v>
      </c>
      <c r="D9898" t="s">
        <v>365</v>
      </c>
      <c r="E9898" t="s">
        <v>621</v>
      </c>
      <c r="F9898" t="s">
        <v>6285</v>
      </c>
      <c r="G9898" s="144">
        <v>163.42062296999998</v>
      </c>
      <c r="H9898" t="str">
        <f>IF(VLOOKUP(A9898,$J$4:$K$19,2)="Y",IF(G9898&lt;='State Zip Codes'!$P$4,'State Zip Codes'!$P$3,IF(G9898&lt;='State Zip Codes'!$Q$4,'State Zip Codes'!$Q$3,IF(G9898&lt;='State Zip Codes'!$R$4,'State Zip Codes'!$R$3,IF(G9898&lt;='State Zip Codes'!$S$4,'State Zip Codes'!$S$3,IF(G9898&lt;='State Zip Codes'!$T$4,'State Zip Codes'!$T$3,"OUT OF TERRITORY"))))),$U$3)</f>
        <v>Zone 5</v>
      </c>
    </row>
    <row r="9899" spans="1:8" x14ac:dyDescent="0.25">
      <c r="A9899" t="s">
        <v>379</v>
      </c>
      <c r="B9899">
        <v>54177</v>
      </c>
      <c r="C9899" t="str">
        <f t="shared" si="155"/>
        <v>54177</v>
      </c>
      <c r="D9899" t="s">
        <v>365</v>
      </c>
      <c r="E9899" t="s">
        <v>6229</v>
      </c>
      <c r="F9899" t="s">
        <v>6286</v>
      </c>
      <c r="G9899" s="144">
        <v>163.42062296999998</v>
      </c>
      <c r="H9899" t="str">
        <f>IF(VLOOKUP(A9899,$J$4:$K$19,2)="Y",IF(G9899&lt;='State Zip Codes'!$P$4,'State Zip Codes'!$P$3,IF(G9899&lt;='State Zip Codes'!$Q$4,'State Zip Codes'!$Q$3,IF(G9899&lt;='State Zip Codes'!$R$4,'State Zip Codes'!$R$3,IF(G9899&lt;='State Zip Codes'!$S$4,'State Zip Codes'!$S$3,IF(G9899&lt;='State Zip Codes'!$T$4,'State Zip Codes'!$T$3,"OUT OF TERRITORY"))))),$U$3)</f>
        <v>Zone 5</v>
      </c>
    </row>
    <row r="9900" spans="1:8" x14ac:dyDescent="0.25">
      <c r="A9900" t="s">
        <v>379</v>
      </c>
      <c r="B9900">
        <v>54448</v>
      </c>
      <c r="C9900" t="str">
        <f t="shared" si="155"/>
        <v>54448</v>
      </c>
      <c r="D9900" t="s">
        <v>365</v>
      </c>
      <c r="E9900" t="s">
        <v>1123</v>
      </c>
      <c r="F9900" t="s">
        <v>1123</v>
      </c>
      <c r="G9900" s="144">
        <v>163.42062296999998</v>
      </c>
      <c r="H9900" t="str">
        <f>IF(VLOOKUP(A9900,$J$4:$K$19,2)="Y",IF(G9900&lt;='State Zip Codes'!$P$4,'State Zip Codes'!$P$3,IF(G9900&lt;='State Zip Codes'!$Q$4,'State Zip Codes'!$Q$3,IF(G9900&lt;='State Zip Codes'!$R$4,'State Zip Codes'!$R$3,IF(G9900&lt;='State Zip Codes'!$S$4,'State Zip Codes'!$S$3,IF(G9900&lt;='State Zip Codes'!$T$4,'State Zip Codes'!$T$3,"OUT OF TERRITORY"))))),$U$3)</f>
        <v>Zone 5</v>
      </c>
    </row>
    <row r="9901" spans="1:8" x14ac:dyDescent="0.25">
      <c r="A9901" t="s">
        <v>379</v>
      </c>
      <c r="B9901">
        <v>54614</v>
      </c>
      <c r="C9901" t="str">
        <f t="shared" si="155"/>
        <v>54614</v>
      </c>
      <c r="D9901" t="s">
        <v>365</v>
      </c>
      <c r="E9901" t="s">
        <v>2851</v>
      </c>
      <c r="F9901" t="s">
        <v>6287</v>
      </c>
      <c r="G9901" s="144">
        <v>164.04199416</v>
      </c>
      <c r="H9901" t="str">
        <f>IF(VLOOKUP(A9901,$J$4:$K$19,2)="Y",IF(G9901&lt;='State Zip Codes'!$P$4,'State Zip Codes'!$P$3,IF(G9901&lt;='State Zip Codes'!$Q$4,'State Zip Codes'!$Q$3,IF(G9901&lt;='State Zip Codes'!$R$4,'State Zip Codes'!$R$3,IF(G9901&lt;='State Zip Codes'!$S$4,'State Zip Codes'!$S$3,IF(G9901&lt;='State Zip Codes'!$T$4,'State Zip Codes'!$T$3,"OUT OF TERRITORY"))))),$U$3)</f>
        <v>Zone 5</v>
      </c>
    </row>
    <row r="9902" spans="1:8" x14ac:dyDescent="0.25">
      <c r="A9902" t="s">
        <v>379</v>
      </c>
      <c r="B9902">
        <v>54623</v>
      </c>
      <c r="C9902" t="str">
        <f t="shared" si="155"/>
        <v>54623</v>
      </c>
      <c r="D9902" t="s">
        <v>365</v>
      </c>
      <c r="E9902" t="s">
        <v>621</v>
      </c>
      <c r="F9902" t="s">
        <v>6288</v>
      </c>
      <c r="G9902" s="144">
        <v>164.66336534999999</v>
      </c>
      <c r="H9902" t="str">
        <f>IF(VLOOKUP(A9902,$J$4:$K$19,2)="Y",IF(G9902&lt;='State Zip Codes'!$P$4,'State Zip Codes'!$P$3,IF(G9902&lt;='State Zip Codes'!$Q$4,'State Zip Codes'!$Q$3,IF(G9902&lt;='State Zip Codes'!$R$4,'State Zip Codes'!$R$3,IF(G9902&lt;='State Zip Codes'!$S$4,'State Zip Codes'!$S$3,IF(G9902&lt;='State Zip Codes'!$T$4,'State Zip Codes'!$T$3,"OUT OF TERRITORY"))))),$U$3)</f>
        <v>Zone 5</v>
      </c>
    </row>
    <row r="9903" spans="1:8" x14ac:dyDescent="0.25">
      <c r="A9903" t="s">
        <v>379</v>
      </c>
      <c r="B9903">
        <v>54624</v>
      </c>
      <c r="C9903" t="str">
        <f t="shared" si="155"/>
        <v>54624</v>
      </c>
      <c r="D9903" t="s">
        <v>365</v>
      </c>
      <c r="E9903" t="s">
        <v>621</v>
      </c>
      <c r="F9903" t="s">
        <v>2450</v>
      </c>
      <c r="G9903" s="144">
        <v>165.28473653999998</v>
      </c>
      <c r="H9903" t="str">
        <f>IF(VLOOKUP(A9903,$J$4:$K$19,2)="Y",IF(G9903&lt;='State Zip Codes'!$P$4,'State Zip Codes'!$P$3,IF(G9903&lt;='State Zip Codes'!$Q$4,'State Zip Codes'!$Q$3,IF(G9903&lt;='State Zip Codes'!$R$4,'State Zip Codes'!$R$3,IF(G9903&lt;='State Zip Codes'!$S$4,'State Zip Codes'!$S$3,IF(G9903&lt;='State Zip Codes'!$T$4,'State Zip Codes'!$T$3,"OUT OF TERRITORY"))))),$U$3)</f>
        <v>Zone 5</v>
      </c>
    </row>
    <row r="9904" spans="1:8" x14ac:dyDescent="0.25">
      <c r="A9904" t="s">
        <v>379</v>
      </c>
      <c r="B9904">
        <v>54615</v>
      </c>
      <c r="C9904" t="str">
        <f t="shared" si="155"/>
        <v>54615</v>
      </c>
      <c r="D9904" t="s">
        <v>365</v>
      </c>
      <c r="E9904" t="s">
        <v>542</v>
      </c>
      <c r="F9904" t="s">
        <v>6289</v>
      </c>
      <c r="G9904" s="144">
        <v>165.28473653999998</v>
      </c>
      <c r="H9904" t="str">
        <f>IF(VLOOKUP(A9904,$J$4:$K$19,2)="Y",IF(G9904&lt;='State Zip Codes'!$P$4,'State Zip Codes'!$P$3,IF(G9904&lt;='State Zip Codes'!$Q$4,'State Zip Codes'!$Q$3,IF(G9904&lt;='State Zip Codes'!$R$4,'State Zip Codes'!$R$3,IF(G9904&lt;='State Zip Codes'!$S$4,'State Zip Codes'!$S$3,IF(G9904&lt;='State Zip Codes'!$T$4,'State Zip Codes'!$T$3,"OUT OF TERRITORY"))))),$U$3)</f>
        <v>Zone 5</v>
      </c>
    </row>
    <row r="9905" spans="1:8" x14ac:dyDescent="0.25">
      <c r="A9905" t="s">
        <v>379</v>
      </c>
      <c r="B9905">
        <v>54426</v>
      </c>
      <c r="C9905" t="str">
        <f t="shared" si="155"/>
        <v>54426</v>
      </c>
      <c r="D9905" t="s">
        <v>365</v>
      </c>
      <c r="E9905" t="s">
        <v>1123</v>
      </c>
      <c r="F9905" t="s">
        <v>1941</v>
      </c>
      <c r="G9905" s="144">
        <v>166.52747891999999</v>
      </c>
      <c r="H9905" t="str">
        <f>IF(VLOOKUP(A9905,$J$4:$K$19,2)="Y",IF(G9905&lt;='State Zip Codes'!$P$4,'State Zip Codes'!$P$3,IF(G9905&lt;='State Zip Codes'!$Q$4,'State Zip Codes'!$Q$3,IF(G9905&lt;='State Zip Codes'!$R$4,'State Zip Codes'!$R$3,IF(G9905&lt;='State Zip Codes'!$S$4,'State Zip Codes'!$S$3,IF(G9905&lt;='State Zip Codes'!$T$4,'State Zip Codes'!$T$3,"OUT OF TERRITORY"))))),$U$3)</f>
        <v>Zone 5</v>
      </c>
    </row>
    <row r="9906" spans="1:8" x14ac:dyDescent="0.25">
      <c r="A9906" t="s">
        <v>379</v>
      </c>
      <c r="B9906">
        <v>54632</v>
      </c>
      <c r="C9906" t="str">
        <f t="shared" si="155"/>
        <v>54632</v>
      </c>
      <c r="D9906" t="s">
        <v>365</v>
      </c>
      <c r="E9906" t="s">
        <v>621</v>
      </c>
      <c r="F9906" t="s">
        <v>524</v>
      </c>
      <c r="G9906" s="144">
        <v>166.52747891999999</v>
      </c>
      <c r="H9906" t="str">
        <f>IF(VLOOKUP(A9906,$J$4:$K$19,2)="Y",IF(G9906&lt;='State Zip Codes'!$P$4,'State Zip Codes'!$P$3,IF(G9906&lt;='State Zip Codes'!$Q$4,'State Zip Codes'!$Q$3,IF(G9906&lt;='State Zip Codes'!$R$4,'State Zip Codes'!$R$3,IF(G9906&lt;='State Zip Codes'!$S$4,'State Zip Codes'!$S$3,IF(G9906&lt;='State Zip Codes'!$T$4,'State Zip Codes'!$T$3,"OUT OF TERRITORY"))))),$U$3)</f>
        <v>Zone 5</v>
      </c>
    </row>
    <row r="9907" spans="1:8" x14ac:dyDescent="0.25">
      <c r="A9907" t="s">
        <v>379</v>
      </c>
      <c r="B9907">
        <v>54104</v>
      </c>
      <c r="C9907" t="str">
        <f t="shared" si="155"/>
        <v>54104</v>
      </c>
      <c r="D9907" t="s">
        <v>365</v>
      </c>
      <c r="E9907" t="s">
        <v>6229</v>
      </c>
      <c r="F9907" t="s">
        <v>6290</v>
      </c>
      <c r="G9907" s="144">
        <v>166.52747891999999</v>
      </c>
      <c r="H9907" t="str">
        <f>IF(VLOOKUP(A9907,$J$4:$K$19,2)="Y",IF(G9907&lt;='State Zip Codes'!$P$4,'State Zip Codes'!$P$3,IF(G9907&lt;='State Zip Codes'!$Q$4,'State Zip Codes'!$Q$3,IF(G9907&lt;='State Zip Codes'!$R$4,'State Zip Codes'!$R$3,IF(G9907&lt;='State Zip Codes'!$S$4,'State Zip Codes'!$S$3,IF(G9907&lt;='State Zip Codes'!$T$4,'State Zip Codes'!$T$3,"OUT OF TERRITORY"))))),$U$3)</f>
        <v>Zone 5</v>
      </c>
    </row>
    <row r="9908" spans="1:8" x14ac:dyDescent="0.25">
      <c r="A9908" t="s">
        <v>379</v>
      </c>
      <c r="B9908">
        <v>54465</v>
      </c>
      <c r="C9908" t="str">
        <f t="shared" si="155"/>
        <v>54465</v>
      </c>
      <c r="D9908" t="s">
        <v>365</v>
      </c>
      <c r="E9908" t="s">
        <v>6266</v>
      </c>
      <c r="F9908" t="s">
        <v>6291</v>
      </c>
      <c r="G9908" s="144">
        <v>167.14885010999998</v>
      </c>
      <c r="H9908" t="str">
        <f>IF(VLOOKUP(A9908,$J$4:$K$19,2)="Y",IF(G9908&lt;='State Zip Codes'!$P$4,'State Zip Codes'!$P$3,IF(G9908&lt;='State Zip Codes'!$Q$4,'State Zip Codes'!$Q$3,IF(G9908&lt;='State Zip Codes'!$R$4,'State Zip Codes'!$R$3,IF(G9908&lt;='State Zip Codes'!$S$4,'State Zip Codes'!$S$3,IF(G9908&lt;='State Zip Codes'!$T$4,'State Zip Codes'!$T$3,"OUT OF TERRITORY"))))),$U$3)</f>
        <v>Zone 5</v>
      </c>
    </row>
    <row r="9909" spans="1:8" x14ac:dyDescent="0.25">
      <c r="A9909" t="s">
        <v>379</v>
      </c>
      <c r="B9909">
        <v>54424</v>
      </c>
      <c r="C9909" t="str">
        <f t="shared" si="155"/>
        <v>54424</v>
      </c>
      <c r="D9909" t="s">
        <v>365</v>
      </c>
      <c r="E9909" t="s">
        <v>6266</v>
      </c>
      <c r="F9909" t="s">
        <v>6292</v>
      </c>
      <c r="G9909" s="144">
        <v>167.7702213</v>
      </c>
      <c r="H9909" t="str">
        <f>IF(VLOOKUP(A9909,$J$4:$K$19,2)="Y",IF(G9909&lt;='State Zip Codes'!$P$4,'State Zip Codes'!$P$3,IF(G9909&lt;='State Zip Codes'!$Q$4,'State Zip Codes'!$Q$3,IF(G9909&lt;='State Zip Codes'!$R$4,'State Zip Codes'!$R$3,IF(G9909&lt;='State Zip Codes'!$S$4,'State Zip Codes'!$S$3,IF(G9909&lt;='State Zip Codes'!$T$4,'State Zip Codes'!$T$3,"OUT OF TERRITORY"))))),$U$3)</f>
        <v>Zone 5</v>
      </c>
    </row>
    <row r="9910" spans="1:8" x14ac:dyDescent="0.25">
      <c r="A9910" t="s">
        <v>379</v>
      </c>
      <c r="B9910">
        <v>54479</v>
      </c>
      <c r="C9910" t="str">
        <f t="shared" si="155"/>
        <v>54479</v>
      </c>
      <c r="D9910" t="s">
        <v>365</v>
      </c>
      <c r="E9910" t="s">
        <v>1123</v>
      </c>
      <c r="F9910" t="s">
        <v>1218</v>
      </c>
      <c r="G9910" s="144">
        <v>168.39159248999999</v>
      </c>
      <c r="H9910" t="str">
        <f>IF(VLOOKUP(A9910,$J$4:$K$19,2)="Y",IF(G9910&lt;='State Zip Codes'!$P$4,'State Zip Codes'!$P$3,IF(G9910&lt;='State Zip Codes'!$Q$4,'State Zip Codes'!$Q$3,IF(G9910&lt;='State Zip Codes'!$R$4,'State Zip Codes'!$R$3,IF(G9910&lt;='State Zip Codes'!$S$4,'State Zip Codes'!$S$3,IF(G9910&lt;='State Zip Codes'!$T$4,'State Zip Codes'!$T$3,"OUT OF TERRITORY"))))),$U$3)</f>
        <v>Zone 5</v>
      </c>
    </row>
    <row r="9911" spans="1:8" x14ac:dyDescent="0.25">
      <c r="A9911" t="s">
        <v>379</v>
      </c>
      <c r="B9911">
        <v>54566</v>
      </c>
      <c r="C9911" t="str">
        <f t="shared" si="155"/>
        <v>54566</v>
      </c>
      <c r="D9911" t="s">
        <v>365</v>
      </c>
      <c r="E9911" t="s">
        <v>2575</v>
      </c>
      <c r="F9911" t="s">
        <v>6293</v>
      </c>
      <c r="G9911" s="144">
        <v>168.39159248999999</v>
      </c>
      <c r="H9911" t="str">
        <f>IF(VLOOKUP(A9911,$J$4:$K$19,2)="Y",IF(G9911&lt;='State Zip Codes'!$P$4,'State Zip Codes'!$P$3,IF(G9911&lt;='State Zip Codes'!$Q$4,'State Zip Codes'!$Q$3,IF(G9911&lt;='State Zip Codes'!$R$4,'State Zip Codes'!$R$3,IF(G9911&lt;='State Zip Codes'!$S$4,'State Zip Codes'!$S$3,IF(G9911&lt;='State Zip Codes'!$T$4,'State Zip Codes'!$T$3,"OUT OF TERRITORY"))))),$U$3)</f>
        <v>Zone 5</v>
      </c>
    </row>
    <row r="9912" spans="1:8" x14ac:dyDescent="0.25">
      <c r="A9912" t="s">
        <v>379</v>
      </c>
      <c r="B9912">
        <v>54246</v>
      </c>
      <c r="C9912" t="str">
        <f t="shared" si="155"/>
        <v>54246</v>
      </c>
      <c r="D9912" t="s">
        <v>365</v>
      </c>
      <c r="E9912" t="s">
        <v>6180</v>
      </c>
      <c r="F9912" t="s">
        <v>6294</v>
      </c>
      <c r="G9912" s="144">
        <v>169.01296367999998</v>
      </c>
      <c r="H9912" t="str">
        <f>IF(VLOOKUP(A9912,$J$4:$K$19,2)="Y",IF(G9912&lt;='State Zip Codes'!$P$4,'State Zip Codes'!$P$3,IF(G9912&lt;='State Zip Codes'!$Q$4,'State Zip Codes'!$Q$3,IF(G9912&lt;='State Zip Codes'!$R$4,'State Zip Codes'!$R$3,IF(G9912&lt;='State Zip Codes'!$S$4,'State Zip Codes'!$S$3,IF(G9912&lt;='State Zip Codes'!$T$4,'State Zip Codes'!$T$3,"OUT OF TERRITORY"))))),$U$3)</f>
        <v>Zone 5</v>
      </c>
    </row>
    <row r="9913" spans="1:8" x14ac:dyDescent="0.25">
      <c r="A9913" t="s">
        <v>379</v>
      </c>
      <c r="B9913">
        <v>54658</v>
      </c>
      <c r="C9913" t="str">
        <f t="shared" si="155"/>
        <v>54658</v>
      </c>
      <c r="D9913" t="s">
        <v>365</v>
      </c>
      <c r="E9913" t="s">
        <v>621</v>
      </c>
      <c r="F9913" t="s">
        <v>6295</v>
      </c>
      <c r="G9913" s="144">
        <v>169.63433487</v>
      </c>
      <c r="H9913" t="str">
        <f>IF(VLOOKUP(A9913,$J$4:$K$19,2)="Y",IF(G9913&lt;='State Zip Codes'!$P$4,'State Zip Codes'!$P$3,IF(G9913&lt;='State Zip Codes'!$Q$4,'State Zip Codes'!$Q$3,IF(G9913&lt;='State Zip Codes'!$R$4,'State Zip Codes'!$R$3,IF(G9913&lt;='State Zip Codes'!$S$4,'State Zip Codes'!$S$3,IF(G9913&lt;='State Zip Codes'!$T$4,'State Zip Codes'!$T$3,"OUT OF TERRITORY"))))),$U$3)</f>
        <v>Zone 5</v>
      </c>
    </row>
    <row r="9914" spans="1:8" x14ac:dyDescent="0.25">
      <c r="A9914" t="s">
        <v>379</v>
      </c>
      <c r="B9914">
        <v>54669</v>
      </c>
      <c r="C9914" t="str">
        <f t="shared" si="155"/>
        <v>54669</v>
      </c>
      <c r="D9914" t="s">
        <v>365</v>
      </c>
      <c r="E9914" t="s">
        <v>2851</v>
      </c>
      <c r="F9914" t="s">
        <v>2284</v>
      </c>
      <c r="G9914" s="144">
        <v>169.63433487</v>
      </c>
      <c r="H9914" t="str">
        <f>IF(VLOOKUP(A9914,$J$4:$K$19,2)="Y",IF(G9914&lt;='State Zip Codes'!$P$4,'State Zip Codes'!$P$3,IF(G9914&lt;='State Zip Codes'!$Q$4,'State Zip Codes'!$Q$3,IF(G9914&lt;='State Zip Codes'!$R$4,'State Zip Codes'!$R$3,IF(G9914&lt;='State Zip Codes'!$S$4,'State Zip Codes'!$S$3,IF(G9914&lt;='State Zip Codes'!$T$4,'State Zip Codes'!$T$3,"OUT OF TERRITORY"))))),$U$3)</f>
        <v>Zone 5</v>
      </c>
    </row>
    <row r="9915" spans="1:8" x14ac:dyDescent="0.25">
      <c r="A9915" t="s">
        <v>379</v>
      </c>
      <c r="B9915">
        <v>54644</v>
      </c>
      <c r="C9915" t="str">
        <f t="shared" si="155"/>
        <v>54644</v>
      </c>
      <c r="D9915" t="s">
        <v>365</v>
      </c>
      <c r="E9915" t="s">
        <v>2851</v>
      </c>
      <c r="F9915" t="s">
        <v>6296</v>
      </c>
      <c r="G9915" s="144">
        <v>170.25570605999999</v>
      </c>
      <c r="H9915" t="str">
        <f>IF(VLOOKUP(A9915,$J$4:$K$19,2)="Y",IF(G9915&lt;='State Zip Codes'!$P$4,'State Zip Codes'!$P$3,IF(G9915&lt;='State Zip Codes'!$Q$4,'State Zip Codes'!$Q$3,IF(G9915&lt;='State Zip Codes'!$R$4,'State Zip Codes'!$R$3,IF(G9915&lt;='State Zip Codes'!$S$4,'State Zip Codes'!$S$3,IF(G9915&lt;='State Zip Codes'!$T$4,'State Zip Codes'!$T$3,"OUT OF TERRITORY"))))),$U$3)</f>
        <v>Zone 5</v>
      </c>
    </row>
    <row r="9916" spans="1:8" x14ac:dyDescent="0.25">
      <c r="A9916" t="s">
        <v>379</v>
      </c>
      <c r="B9916">
        <v>54102</v>
      </c>
      <c r="C9916" t="str">
        <f t="shared" si="155"/>
        <v>54102</v>
      </c>
      <c r="D9916" t="s">
        <v>365</v>
      </c>
      <c r="E9916" t="s">
        <v>6229</v>
      </c>
      <c r="F9916" t="s">
        <v>6297</v>
      </c>
      <c r="G9916" s="144">
        <v>170.25570605999999</v>
      </c>
      <c r="H9916" t="str">
        <f>IF(VLOOKUP(A9916,$J$4:$K$19,2)="Y",IF(G9916&lt;='State Zip Codes'!$P$4,'State Zip Codes'!$P$3,IF(G9916&lt;='State Zip Codes'!$Q$4,'State Zip Codes'!$Q$3,IF(G9916&lt;='State Zip Codes'!$R$4,'State Zip Codes'!$R$3,IF(G9916&lt;='State Zip Codes'!$S$4,'State Zip Codes'!$S$3,IF(G9916&lt;='State Zip Codes'!$T$4,'State Zip Codes'!$T$3,"OUT OF TERRITORY"))))),$U$3)</f>
        <v>Zone 5</v>
      </c>
    </row>
    <row r="9917" spans="1:8" x14ac:dyDescent="0.25">
      <c r="A9917" t="s">
        <v>379</v>
      </c>
      <c r="B9917">
        <v>54601</v>
      </c>
      <c r="C9917" t="str">
        <f t="shared" si="155"/>
        <v>54601</v>
      </c>
      <c r="D9917" t="s">
        <v>365</v>
      </c>
      <c r="E9917" t="s">
        <v>2851</v>
      </c>
      <c r="F9917" t="s">
        <v>2851</v>
      </c>
      <c r="G9917" s="144">
        <v>170.25570605999999</v>
      </c>
      <c r="H9917" t="str">
        <f>IF(VLOOKUP(A9917,$J$4:$K$19,2)="Y",IF(G9917&lt;='State Zip Codes'!$P$4,'State Zip Codes'!$P$3,IF(G9917&lt;='State Zip Codes'!$Q$4,'State Zip Codes'!$Q$3,IF(G9917&lt;='State Zip Codes'!$R$4,'State Zip Codes'!$R$3,IF(G9917&lt;='State Zip Codes'!$S$4,'State Zip Codes'!$S$3,IF(G9917&lt;='State Zip Codes'!$T$4,'State Zip Codes'!$T$3,"OUT OF TERRITORY"))))),$U$3)</f>
        <v>Zone 5</v>
      </c>
    </row>
    <row r="9918" spans="1:8" x14ac:dyDescent="0.25">
      <c r="A9918" t="s">
        <v>379</v>
      </c>
      <c r="B9918">
        <v>54456</v>
      </c>
      <c r="C9918" t="str">
        <f t="shared" si="155"/>
        <v>54456</v>
      </c>
      <c r="D9918" t="s">
        <v>365</v>
      </c>
      <c r="E9918" t="s">
        <v>589</v>
      </c>
      <c r="F9918" t="s">
        <v>6298</v>
      </c>
      <c r="G9918" s="144">
        <v>170.87707724999999</v>
      </c>
      <c r="H9918" t="str">
        <f>IF(VLOOKUP(A9918,$J$4:$K$19,2)="Y",IF(G9918&lt;='State Zip Codes'!$P$4,'State Zip Codes'!$P$3,IF(G9918&lt;='State Zip Codes'!$Q$4,'State Zip Codes'!$Q$3,IF(G9918&lt;='State Zip Codes'!$R$4,'State Zip Codes'!$R$3,IF(G9918&lt;='State Zip Codes'!$S$4,'State Zip Codes'!$S$3,IF(G9918&lt;='State Zip Codes'!$T$4,'State Zip Codes'!$T$3,"OUT OF TERRITORY"))))),$U$3)</f>
        <v>Zone 5</v>
      </c>
    </row>
    <row r="9919" spans="1:8" x14ac:dyDescent="0.25">
      <c r="A9919" t="s">
        <v>379</v>
      </c>
      <c r="B9919">
        <v>54462</v>
      </c>
      <c r="C9919" t="str">
        <f t="shared" si="155"/>
        <v>54462</v>
      </c>
      <c r="D9919" t="s">
        <v>365</v>
      </c>
      <c r="E9919" t="s">
        <v>6266</v>
      </c>
      <c r="F9919" t="s">
        <v>6299</v>
      </c>
      <c r="G9919" s="144">
        <v>170.87707724999999</v>
      </c>
      <c r="H9919" t="str">
        <f>IF(VLOOKUP(A9919,$J$4:$K$19,2)="Y",IF(G9919&lt;='State Zip Codes'!$P$4,'State Zip Codes'!$P$3,IF(G9919&lt;='State Zip Codes'!$Q$4,'State Zip Codes'!$Q$3,IF(G9919&lt;='State Zip Codes'!$R$4,'State Zip Codes'!$R$3,IF(G9919&lt;='State Zip Codes'!$S$4,'State Zip Codes'!$S$3,IF(G9919&lt;='State Zip Codes'!$T$4,'State Zip Codes'!$T$3,"OUT OF TERRITORY"))))),$U$3)</f>
        <v>Zone 5</v>
      </c>
    </row>
    <row r="9920" spans="1:8" x14ac:dyDescent="0.25">
      <c r="A9920" t="s">
        <v>379</v>
      </c>
      <c r="B9920">
        <v>54488</v>
      </c>
      <c r="C9920" t="str">
        <f t="shared" si="155"/>
        <v>54488</v>
      </c>
      <c r="D9920" t="s">
        <v>365</v>
      </c>
      <c r="E9920" t="s">
        <v>1123</v>
      </c>
      <c r="F9920" t="s">
        <v>5557</v>
      </c>
      <c r="G9920" s="144">
        <v>172.11981962999999</v>
      </c>
      <c r="H9920" t="str">
        <f>IF(VLOOKUP(A9920,$J$4:$K$19,2)="Y",IF(G9920&lt;='State Zip Codes'!$P$4,'State Zip Codes'!$P$3,IF(G9920&lt;='State Zip Codes'!$Q$4,'State Zip Codes'!$Q$3,IF(G9920&lt;='State Zip Codes'!$R$4,'State Zip Codes'!$R$3,IF(G9920&lt;='State Zip Codes'!$S$4,'State Zip Codes'!$S$3,IF(G9920&lt;='State Zip Codes'!$T$4,'State Zip Codes'!$T$3,"OUT OF TERRITORY"))))),$U$3)</f>
        <v>Zone 5</v>
      </c>
    </row>
    <row r="9921" spans="1:8" x14ac:dyDescent="0.25">
      <c r="A9921" t="s">
        <v>379</v>
      </c>
      <c r="B9921">
        <v>54411</v>
      </c>
      <c r="C9921" t="str">
        <f t="shared" si="155"/>
        <v>54411</v>
      </c>
      <c r="D9921" t="s">
        <v>365</v>
      </c>
      <c r="E9921" t="s">
        <v>1123</v>
      </c>
      <c r="F9921" t="s">
        <v>2046</v>
      </c>
      <c r="G9921" s="144">
        <v>172.74119081999999</v>
      </c>
      <c r="H9921" t="str">
        <f>IF(VLOOKUP(A9921,$J$4:$K$19,2)="Y",IF(G9921&lt;='State Zip Codes'!$P$4,'State Zip Codes'!$P$3,IF(G9921&lt;='State Zip Codes'!$Q$4,'State Zip Codes'!$Q$3,IF(G9921&lt;='State Zip Codes'!$R$4,'State Zip Codes'!$R$3,IF(G9921&lt;='State Zip Codes'!$S$4,'State Zip Codes'!$S$3,IF(G9921&lt;='State Zip Codes'!$T$4,'State Zip Codes'!$T$3,"OUT OF TERRITORY"))))),$U$3)</f>
        <v>Zone 5</v>
      </c>
    </row>
    <row r="9922" spans="1:8" x14ac:dyDescent="0.25">
      <c r="A9922" t="s">
        <v>379</v>
      </c>
      <c r="B9922">
        <v>54754</v>
      </c>
      <c r="C9922" t="str">
        <f t="shared" si="155"/>
        <v>54754</v>
      </c>
      <c r="D9922" t="s">
        <v>365</v>
      </c>
      <c r="E9922" t="s">
        <v>542</v>
      </c>
      <c r="F9922" t="s">
        <v>6300</v>
      </c>
      <c r="G9922" s="144">
        <v>173.36256200999998</v>
      </c>
      <c r="H9922" t="str">
        <f>IF(VLOOKUP(A9922,$J$4:$K$19,2)="Y",IF(G9922&lt;='State Zip Codes'!$P$4,'State Zip Codes'!$P$3,IF(G9922&lt;='State Zip Codes'!$Q$4,'State Zip Codes'!$Q$3,IF(G9922&lt;='State Zip Codes'!$R$4,'State Zip Codes'!$R$3,IF(G9922&lt;='State Zip Codes'!$S$4,'State Zip Codes'!$S$3,IF(G9922&lt;='State Zip Codes'!$T$4,'State Zip Codes'!$T$3,"OUT OF TERRITORY"))))),$U$3)</f>
        <v>Zone 5</v>
      </c>
    </row>
    <row r="9923" spans="1:8" x14ac:dyDescent="0.25">
      <c r="A9923" t="s">
        <v>379</v>
      </c>
      <c r="B9923">
        <v>54446</v>
      </c>
      <c r="C9923" t="str">
        <f t="shared" si="155"/>
        <v>54446</v>
      </c>
      <c r="D9923" t="s">
        <v>365</v>
      </c>
      <c r="E9923" t="s">
        <v>589</v>
      </c>
      <c r="F9923" t="s">
        <v>6301</v>
      </c>
      <c r="G9923" s="144">
        <v>173.36256200999998</v>
      </c>
      <c r="H9923" t="str">
        <f>IF(VLOOKUP(A9923,$J$4:$K$19,2)="Y",IF(G9923&lt;='State Zip Codes'!$P$4,'State Zip Codes'!$P$3,IF(G9923&lt;='State Zip Codes'!$Q$4,'State Zip Codes'!$Q$3,IF(G9923&lt;='State Zip Codes'!$R$4,'State Zip Codes'!$R$3,IF(G9923&lt;='State Zip Codes'!$S$4,'State Zip Codes'!$S$3,IF(G9923&lt;='State Zip Codes'!$T$4,'State Zip Codes'!$T$3,"OUT OF TERRITORY"))))),$U$3)</f>
        <v>Zone 5</v>
      </c>
    </row>
    <row r="9924" spans="1:8" x14ac:dyDescent="0.25">
      <c r="A9924" t="s">
        <v>379</v>
      </c>
      <c r="B9924">
        <v>54485</v>
      </c>
      <c r="C9924" t="str">
        <f t="shared" si="155"/>
        <v>54485</v>
      </c>
      <c r="D9924" t="s">
        <v>365</v>
      </c>
      <c r="E9924" t="s">
        <v>6266</v>
      </c>
      <c r="F9924" t="s">
        <v>6302</v>
      </c>
      <c r="G9924" s="144">
        <v>173.9839332</v>
      </c>
      <c r="H9924" t="str">
        <f>IF(VLOOKUP(A9924,$J$4:$K$19,2)="Y",IF(G9924&lt;='State Zip Codes'!$P$4,'State Zip Codes'!$P$3,IF(G9924&lt;='State Zip Codes'!$Q$4,'State Zip Codes'!$Q$3,IF(G9924&lt;='State Zip Codes'!$R$4,'State Zip Codes'!$R$3,IF(G9924&lt;='State Zip Codes'!$S$4,'State Zip Codes'!$S$3,IF(G9924&lt;='State Zip Codes'!$T$4,'State Zip Codes'!$T$3,"OUT OF TERRITORY"))))),$U$3)</f>
        <v>Zone 5</v>
      </c>
    </row>
    <row r="9925" spans="1:8" x14ac:dyDescent="0.25">
      <c r="A9925" t="s">
        <v>379</v>
      </c>
      <c r="B9925">
        <v>54421</v>
      </c>
      <c r="C9925" t="str">
        <f t="shared" si="155"/>
        <v>54421</v>
      </c>
      <c r="D9925" t="s">
        <v>365</v>
      </c>
      <c r="E9925" t="s">
        <v>589</v>
      </c>
      <c r="F9925" t="s">
        <v>6303</v>
      </c>
      <c r="G9925" s="144">
        <v>174.60530438999999</v>
      </c>
      <c r="H9925" t="str">
        <f>IF(VLOOKUP(A9925,$J$4:$K$19,2)="Y",IF(G9925&lt;='State Zip Codes'!$P$4,'State Zip Codes'!$P$3,IF(G9925&lt;='State Zip Codes'!$Q$4,'State Zip Codes'!$Q$3,IF(G9925&lt;='State Zip Codes'!$R$4,'State Zip Codes'!$R$3,IF(G9925&lt;='State Zip Codes'!$S$4,'State Zip Codes'!$S$3,IF(G9925&lt;='State Zip Codes'!$T$4,'State Zip Codes'!$T$3,"OUT OF TERRITORY"))))),$U$3)</f>
        <v>Zone 5</v>
      </c>
    </row>
    <row r="9926" spans="1:8" x14ac:dyDescent="0.25">
      <c r="A9926" t="s">
        <v>379</v>
      </c>
      <c r="B9926">
        <v>54452</v>
      </c>
      <c r="C9926" t="str">
        <f t="shared" si="155"/>
        <v>54452</v>
      </c>
      <c r="D9926" t="s">
        <v>365</v>
      </c>
      <c r="E9926" t="s">
        <v>514</v>
      </c>
      <c r="F9926" t="s">
        <v>5595</v>
      </c>
      <c r="G9926" s="144">
        <v>175.84804677</v>
      </c>
      <c r="H9926" t="str">
        <f>IF(VLOOKUP(A9926,$J$4:$K$19,2)="Y",IF(G9926&lt;='State Zip Codes'!$P$4,'State Zip Codes'!$P$3,IF(G9926&lt;='State Zip Codes'!$Q$4,'State Zip Codes'!$Q$3,IF(G9926&lt;='State Zip Codes'!$R$4,'State Zip Codes'!$R$3,IF(G9926&lt;='State Zip Codes'!$S$4,'State Zip Codes'!$S$3,IF(G9926&lt;='State Zip Codes'!$T$4,'State Zip Codes'!$T$3,"OUT OF TERRITORY"))))),$U$3)</f>
        <v>Zone 5</v>
      </c>
    </row>
    <row r="9927" spans="1:8" x14ac:dyDescent="0.25">
      <c r="A9927" t="s">
        <v>379</v>
      </c>
      <c r="B9927">
        <v>54642</v>
      </c>
      <c r="C9927" t="str">
        <f t="shared" si="155"/>
        <v>54642</v>
      </c>
      <c r="D9927" t="s">
        <v>365</v>
      </c>
      <c r="E9927" t="s">
        <v>542</v>
      </c>
      <c r="F9927" t="s">
        <v>936</v>
      </c>
      <c r="G9927" s="144">
        <v>176.46941795999999</v>
      </c>
      <c r="H9927" t="str">
        <f>IF(VLOOKUP(A9927,$J$4:$K$19,2)="Y",IF(G9927&lt;='State Zip Codes'!$P$4,'State Zip Codes'!$P$3,IF(G9927&lt;='State Zip Codes'!$Q$4,'State Zip Codes'!$Q$3,IF(G9927&lt;='State Zip Codes'!$R$4,'State Zip Codes'!$R$3,IF(G9927&lt;='State Zip Codes'!$S$4,'State Zip Codes'!$S$3,IF(G9927&lt;='State Zip Codes'!$T$4,'State Zip Codes'!$T$3,"OUT OF TERRITORY"))))),$U$3)</f>
        <v>Zone 5</v>
      </c>
    </row>
    <row r="9928" spans="1:8" x14ac:dyDescent="0.25">
      <c r="A9928" t="s">
        <v>379</v>
      </c>
      <c r="B9928">
        <v>54428</v>
      </c>
      <c r="C9928" t="str">
        <f t="shared" si="155"/>
        <v>54428</v>
      </c>
      <c r="D9928" t="s">
        <v>365</v>
      </c>
      <c r="E9928" t="s">
        <v>6266</v>
      </c>
      <c r="F9928" t="s">
        <v>6304</v>
      </c>
      <c r="G9928" s="144">
        <v>176.46941795999999</v>
      </c>
      <c r="H9928" t="str">
        <f>IF(VLOOKUP(A9928,$J$4:$K$19,2)="Y",IF(G9928&lt;='State Zip Codes'!$P$4,'State Zip Codes'!$P$3,IF(G9928&lt;='State Zip Codes'!$Q$4,'State Zip Codes'!$Q$3,IF(G9928&lt;='State Zip Codes'!$R$4,'State Zip Codes'!$R$3,IF(G9928&lt;='State Zip Codes'!$S$4,'State Zip Codes'!$S$3,IF(G9928&lt;='State Zip Codes'!$T$4,'State Zip Codes'!$T$3,"OUT OF TERRITORY"))))),$U$3)</f>
        <v>Zone 5</v>
      </c>
    </row>
    <row r="9929" spans="1:8" x14ac:dyDescent="0.25">
      <c r="A9929" t="s">
        <v>379</v>
      </c>
      <c r="B9929">
        <v>54541</v>
      </c>
      <c r="C9929" t="str">
        <f t="shared" si="155"/>
        <v>54541</v>
      </c>
      <c r="D9929" t="s">
        <v>365</v>
      </c>
      <c r="E9929" t="s">
        <v>2575</v>
      </c>
      <c r="F9929" t="s">
        <v>6305</v>
      </c>
      <c r="G9929" s="144">
        <v>177.71216034</v>
      </c>
      <c r="H9929" t="str">
        <f>IF(VLOOKUP(A9929,$J$4:$K$19,2)="Y",IF(G9929&lt;='State Zip Codes'!$P$4,'State Zip Codes'!$P$3,IF(G9929&lt;='State Zip Codes'!$Q$4,'State Zip Codes'!$Q$3,IF(G9929&lt;='State Zip Codes'!$R$4,'State Zip Codes'!$R$3,IF(G9929&lt;='State Zip Codes'!$S$4,'State Zip Codes'!$S$3,IF(G9929&lt;='State Zip Codes'!$T$4,'State Zip Codes'!$T$3,"OUT OF TERRITORY"))))),$U$3)</f>
        <v>Zone 5</v>
      </c>
    </row>
    <row r="9930" spans="1:8" x14ac:dyDescent="0.25">
      <c r="A9930" t="s">
        <v>379</v>
      </c>
      <c r="B9930">
        <v>54650</v>
      </c>
      <c r="C9930" t="str">
        <f t="shared" si="155"/>
        <v>54650</v>
      </c>
      <c r="D9930" t="s">
        <v>365</v>
      </c>
      <c r="E9930" t="s">
        <v>2851</v>
      </c>
      <c r="F9930" t="s">
        <v>5244</v>
      </c>
      <c r="G9930" s="144">
        <v>177.71216034</v>
      </c>
      <c r="H9930" t="str">
        <f>IF(VLOOKUP(A9930,$J$4:$K$19,2)="Y",IF(G9930&lt;='State Zip Codes'!$P$4,'State Zip Codes'!$P$3,IF(G9930&lt;='State Zip Codes'!$Q$4,'State Zip Codes'!$Q$3,IF(G9930&lt;='State Zip Codes'!$R$4,'State Zip Codes'!$R$3,IF(G9930&lt;='State Zip Codes'!$S$4,'State Zip Codes'!$S$3,IF(G9930&lt;='State Zip Codes'!$T$4,'State Zip Codes'!$T$3,"OUT OF TERRITORY"))))),$U$3)</f>
        <v>Zone 5</v>
      </c>
    </row>
    <row r="9931" spans="1:8" x14ac:dyDescent="0.25">
      <c r="A9931" t="s">
        <v>379</v>
      </c>
      <c r="B9931">
        <v>54603</v>
      </c>
      <c r="C9931" t="str">
        <f t="shared" si="155"/>
        <v>54603</v>
      </c>
      <c r="D9931" t="s">
        <v>365</v>
      </c>
      <c r="E9931" t="s">
        <v>2851</v>
      </c>
      <c r="F9931" t="s">
        <v>2851</v>
      </c>
      <c r="G9931" s="144">
        <v>177.71216034</v>
      </c>
      <c r="H9931" t="str">
        <f>IF(VLOOKUP(A9931,$J$4:$K$19,2)="Y",IF(G9931&lt;='State Zip Codes'!$P$4,'State Zip Codes'!$P$3,IF(G9931&lt;='State Zip Codes'!$Q$4,'State Zip Codes'!$Q$3,IF(G9931&lt;='State Zip Codes'!$R$4,'State Zip Codes'!$R$3,IF(G9931&lt;='State Zip Codes'!$S$4,'State Zip Codes'!$S$3,IF(G9931&lt;='State Zip Codes'!$T$4,'State Zip Codes'!$T$3,"OUT OF TERRITORY"))))),$U$3)</f>
        <v>Zone 5</v>
      </c>
    </row>
    <row r="9932" spans="1:8" x14ac:dyDescent="0.25">
      <c r="A9932" t="s">
        <v>379</v>
      </c>
      <c r="B9932">
        <v>54156</v>
      </c>
      <c r="C9932" t="str">
        <f t="shared" si="155"/>
        <v>54156</v>
      </c>
      <c r="D9932" t="s">
        <v>365</v>
      </c>
      <c r="E9932" t="s">
        <v>6229</v>
      </c>
      <c r="F9932" t="s">
        <v>6306</v>
      </c>
      <c r="G9932" s="144">
        <v>177.71216034</v>
      </c>
      <c r="H9932" t="str">
        <f>IF(VLOOKUP(A9932,$J$4:$K$19,2)="Y",IF(G9932&lt;='State Zip Codes'!$P$4,'State Zip Codes'!$P$3,IF(G9932&lt;='State Zip Codes'!$Q$4,'State Zip Codes'!$Q$3,IF(G9932&lt;='State Zip Codes'!$R$4,'State Zip Codes'!$R$3,IF(G9932&lt;='State Zip Codes'!$S$4,'State Zip Codes'!$S$3,IF(G9932&lt;='State Zip Codes'!$T$4,'State Zip Codes'!$T$3,"OUT OF TERRITORY"))))),$U$3)</f>
        <v>Zone 5</v>
      </c>
    </row>
    <row r="9933" spans="1:8" x14ac:dyDescent="0.25">
      <c r="A9933" t="s">
        <v>379</v>
      </c>
      <c r="B9933">
        <v>54435</v>
      </c>
      <c r="C9933" t="str">
        <f t="shared" si="155"/>
        <v>54435</v>
      </c>
      <c r="D9933" t="s">
        <v>365</v>
      </c>
      <c r="E9933" t="s">
        <v>514</v>
      </c>
      <c r="F9933" t="s">
        <v>6307</v>
      </c>
      <c r="G9933" s="144">
        <v>178.33353152999999</v>
      </c>
      <c r="H9933" t="str">
        <f>IF(VLOOKUP(A9933,$J$4:$K$19,2)="Y",IF(G9933&lt;='State Zip Codes'!$P$4,'State Zip Codes'!$P$3,IF(G9933&lt;='State Zip Codes'!$Q$4,'State Zip Codes'!$Q$3,IF(G9933&lt;='State Zip Codes'!$R$4,'State Zip Codes'!$R$3,IF(G9933&lt;='State Zip Codes'!$S$4,'State Zip Codes'!$S$3,IF(G9933&lt;='State Zip Codes'!$T$4,'State Zip Codes'!$T$3,"OUT OF TERRITORY"))))),$U$3)</f>
        <v>Zone 5</v>
      </c>
    </row>
    <row r="9934" spans="1:8" x14ac:dyDescent="0.25">
      <c r="A9934" t="s">
        <v>379</v>
      </c>
      <c r="B9934">
        <v>54405</v>
      </c>
      <c r="C9934" t="str">
        <f t="shared" si="155"/>
        <v>54405</v>
      </c>
      <c r="D9934" t="s">
        <v>365</v>
      </c>
      <c r="E9934" t="s">
        <v>589</v>
      </c>
      <c r="F9934" t="s">
        <v>6308</v>
      </c>
      <c r="G9934" s="144">
        <v>178.33353152999999</v>
      </c>
      <c r="H9934" t="str">
        <f>IF(VLOOKUP(A9934,$J$4:$K$19,2)="Y",IF(G9934&lt;='State Zip Codes'!$P$4,'State Zip Codes'!$P$3,IF(G9934&lt;='State Zip Codes'!$Q$4,'State Zip Codes'!$Q$3,IF(G9934&lt;='State Zip Codes'!$R$4,'State Zip Codes'!$R$3,IF(G9934&lt;='State Zip Codes'!$S$4,'State Zip Codes'!$S$3,IF(G9934&lt;='State Zip Codes'!$T$4,'State Zip Codes'!$T$3,"OUT OF TERRITORY"))))),$U$3)</f>
        <v>Zone 5</v>
      </c>
    </row>
    <row r="9935" spans="1:8" x14ac:dyDescent="0.25">
      <c r="A9935" t="s">
        <v>379</v>
      </c>
      <c r="B9935">
        <v>54520</v>
      </c>
      <c r="C9935" t="str">
        <f t="shared" si="155"/>
        <v>54520</v>
      </c>
      <c r="D9935" t="s">
        <v>365</v>
      </c>
      <c r="E9935" t="s">
        <v>2575</v>
      </c>
      <c r="F9935" t="s">
        <v>6309</v>
      </c>
      <c r="G9935" s="144">
        <v>178.33353152999999</v>
      </c>
      <c r="H9935" t="str">
        <f>IF(VLOOKUP(A9935,$J$4:$K$19,2)="Y",IF(G9935&lt;='State Zip Codes'!$P$4,'State Zip Codes'!$P$3,IF(G9935&lt;='State Zip Codes'!$Q$4,'State Zip Codes'!$Q$3,IF(G9935&lt;='State Zip Codes'!$R$4,'State Zip Codes'!$R$3,IF(G9935&lt;='State Zip Codes'!$S$4,'State Zip Codes'!$S$3,IF(G9935&lt;='State Zip Codes'!$T$4,'State Zip Codes'!$T$3,"OUT OF TERRITORY"))))),$U$3)</f>
        <v>Zone 5</v>
      </c>
    </row>
    <row r="9936" spans="1:8" x14ac:dyDescent="0.25">
      <c r="A9936" t="s">
        <v>379</v>
      </c>
      <c r="B9936">
        <v>54119</v>
      </c>
      <c r="C9936" t="str">
        <f t="shared" si="155"/>
        <v>54119</v>
      </c>
      <c r="D9936" t="s">
        <v>365</v>
      </c>
      <c r="E9936" t="s">
        <v>6229</v>
      </c>
      <c r="F9936" t="s">
        <v>6310</v>
      </c>
      <c r="G9936" s="144">
        <v>179.57627391</v>
      </c>
      <c r="H9936" t="str">
        <f>IF(VLOOKUP(A9936,$J$4:$K$19,2)="Y",IF(G9936&lt;='State Zip Codes'!$P$4,'State Zip Codes'!$P$3,IF(G9936&lt;='State Zip Codes'!$Q$4,'State Zip Codes'!$Q$3,IF(G9936&lt;='State Zip Codes'!$R$4,'State Zip Codes'!$R$3,IF(G9936&lt;='State Zip Codes'!$S$4,'State Zip Codes'!$S$3,IF(G9936&lt;='State Zip Codes'!$T$4,'State Zip Codes'!$T$3,"OUT OF TERRITORY"))))),$U$3)</f>
        <v>Zone 5</v>
      </c>
    </row>
    <row r="9937" spans="1:8" x14ac:dyDescent="0.25">
      <c r="A9937" t="s">
        <v>379</v>
      </c>
      <c r="B9937">
        <v>54746</v>
      </c>
      <c r="C9937" t="str">
        <f t="shared" si="155"/>
        <v>54746</v>
      </c>
      <c r="D9937" t="s">
        <v>365</v>
      </c>
      <c r="E9937" t="s">
        <v>589</v>
      </c>
      <c r="F9937" t="s">
        <v>6311</v>
      </c>
      <c r="G9937" s="144">
        <v>180.19764509999999</v>
      </c>
      <c r="H9937" t="str">
        <f>IF(VLOOKUP(A9937,$J$4:$K$19,2)="Y",IF(G9937&lt;='State Zip Codes'!$P$4,'State Zip Codes'!$P$3,IF(G9937&lt;='State Zip Codes'!$Q$4,'State Zip Codes'!$Q$3,IF(G9937&lt;='State Zip Codes'!$R$4,'State Zip Codes'!$R$3,IF(G9937&lt;='State Zip Codes'!$S$4,'State Zip Codes'!$S$3,IF(G9937&lt;='State Zip Codes'!$T$4,'State Zip Codes'!$T$3,"OUT OF TERRITORY"))))),$U$3)</f>
        <v>Zone 5</v>
      </c>
    </row>
    <row r="9938" spans="1:8" x14ac:dyDescent="0.25">
      <c r="A9938" t="s">
        <v>379</v>
      </c>
      <c r="B9938">
        <v>54659</v>
      </c>
      <c r="C9938" t="str">
        <f t="shared" si="155"/>
        <v>54659</v>
      </c>
      <c r="D9938" t="s">
        <v>365</v>
      </c>
      <c r="E9938" t="s">
        <v>542</v>
      </c>
      <c r="F9938" t="s">
        <v>1042</v>
      </c>
      <c r="G9938" s="144">
        <v>180.19764509999999</v>
      </c>
      <c r="H9938" t="str">
        <f>IF(VLOOKUP(A9938,$J$4:$K$19,2)="Y",IF(G9938&lt;='State Zip Codes'!$P$4,'State Zip Codes'!$P$3,IF(G9938&lt;='State Zip Codes'!$Q$4,'State Zip Codes'!$Q$3,IF(G9938&lt;='State Zip Codes'!$R$4,'State Zip Codes'!$R$3,IF(G9938&lt;='State Zip Codes'!$S$4,'State Zip Codes'!$S$3,IF(G9938&lt;='State Zip Codes'!$T$4,'State Zip Codes'!$T$3,"OUT OF TERRITORY"))))),$U$3)</f>
        <v>Zone 5</v>
      </c>
    </row>
    <row r="9939" spans="1:8" x14ac:dyDescent="0.25">
      <c r="A9939" t="s">
        <v>379</v>
      </c>
      <c r="B9939">
        <v>54611</v>
      </c>
      <c r="C9939" t="str">
        <f t="shared" si="155"/>
        <v>54611</v>
      </c>
      <c r="D9939" t="s">
        <v>365</v>
      </c>
      <c r="E9939" t="s">
        <v>542</v>
      </c>
      <c r="F9939" t="s">
        <v>6312</v>
      </c>
      <c r="G9939" s="144">
        <v>180.81901628999998</v>
      </c>
      <c r="H9939" t="str">
        <f>IF(VLOOKUP(A9939,$J$4:$K$19,2)="Y",IF(G9939&lt;='State Zip Codes'!$P$4,'State Zip Codes'!$P$3,IF(G9939&lt;='State Zip Codes'!$Q$4,'State Zip Codes'!$Q$3,IF(G9939&lt;='State Zip Codes'!$R$4,'State Zip Codes'!$R$3,IF(G9939&lt;='State Zip Codes'!$S$4,'State Zip Codes'!$S$3,IF(G9939&lt;='State Zip Codes'!$T$4,'State Zip Codes'!$T$3,"OUT OF TERRITORY"))))),$U$3)</f>
        <v>Zone 5</v>
      </c>
    </row>
    <row r="9940" spans="1:8" x14ac:dyDescent="0.25">
      <c r="A9940" t="s">
        <v>379</v>
      </c>
      <c r="B9940">
        <v>54636</v>
      </c>
      <c r="C9940" t="str">
        <f t="shared" si="155"/>
        <v>54636</v>
      </c>
      <c r="D9940" t="s">
        <v>365</v>
      </c>
      <c r="E9940" t="s">
        <v>2851</v>
      </c>
      <c r="F9940" t="s">
        <v>6313</v>
      </c>
      <c r="G9940" s="144">
        <v>180.81901628999998</v>
      </c>
      <c r="H9940" t="str">
        <f>IF(VLOOKUP(A9940,$J$4:$K$19,2)="Y",IF(G9940&lt;='State Zip Codes'!$P$4,'State Zip Codes'!$P$3,IF(G9940&lt;='State Zip Codes'!$Q$4,'State Zip Codes'!$Q$3,IF(G9940&lt;='State Zip Codes'!$R$4,'State Zip Codes'!$R$3,IF(G9940&lt;='State Zip Codes'!$S$4,'State Zip Codes'!$S$3,IF(G9940&lt;='State Zip Codes'!$T$4,'State Zip Codes'!$T$3,"OUT OF TERRITORY"))))),$U$3)</f>
        <v>Zone 5</v>
      </c>
    </row>
    <row r="9941" spans="1:8" x14ac:dyDescent="0.25">
      <c r="A9941" t="s">
        <v>379</v>
      </c>
      <c r="B9941">
        <v>54425</v>
      </c>
      <c r="C9941" t="str">
        <f t="shared" si="155"/>
        <v>54425</v>
      </c>
      <c r="D9941" t="s">
        <v>365</v>
      </c>
      <c r="E9941" t="s">
        <v>589</v>
      </c>
      <c r="F9941" t="s">
        <v>5676</v>
      </c>
      <c r="G9941" s="144">
        <v>180.81901628999998</v>
      </c>
      <c r="H9941" t="str">
        <f>IF(VLOOKUP(A9941,$J$4:$K$19,2)="Y",IF(G9941&lt;='State Zip Codes'!$P$4,'State Zip Codes'!$P$3,IF(G9941&lt;='State Zip Codes'!$Q$4,'State Zip Codes'!$Q$3,IF(G9941&lt;='State Zip Codes'!$R$4,'State Zip Codes'!$R$3,IF(G9941&lt;='State Zip Codes'!$S$4,'State Zip Codes'!$S$3,IF(G9941&lt;='State Zip Codes'!$T$4,'State Zip Codes'!$T$3,"OUT OF TERRITORY"))))),$U$3)</f>
        <v>Zone 5</v>
      </c>
    </row>
    <row r="9942" spans="1:8" x14ac:dyDescent="0.25">
      <c r="A9942" t="s">
        <v>379</v>
      </c>
      <c r="B9942">
        <v>54125</v>
      </c>
      <c r="C9942" t="str">
        <f t="shared" si="155"/>
        <v>54125</v>
      </c>
      <c r="D9942" t="s">
        <v>365</v>
      </c>
      <c r="E9942" t="s">
        <v>6229</v>
      </c>
      <c r="F9942" t="s">
        <v>6314</v>
      </c>
      <c r="G9942" s="144">
        <v>180.81901628999998</v>
      </c>
      <c r="H9942" t="str">
        <f>IF(VLOOKUP(A9942,$J$4:$K$19,2)="Y",IF(G9942&lt;='State Zip Codes'!$P$4,'State Zip Codes'!$P$3,IF(G9942&lt;='State Zip Codes'!$Q$4,'State Zip Codes'!$Q$3,IF(G9942&lt;='State Zip Codes'!$R$4,'State Zip Codes'!$R$3,IF(G9942&lt;='State Zip Codes'!$S$4,'State Zip Codes'!$S$3,IF(G9942&lt;='State Zip Codes'!$T$4,'State Zip Codes'!$T$3,"OUT OF TERRITORY"))))),$U$3)</f>
        <v>Zone 5</v>
      </c>
    </row>
    <row r="9943" spans="1:8" x14ac:dyDescent="0.25">
      <c r="A9943" t="s">
        <v>379</v>
      </c>
      <c r="B9943">
        <v>54463</v>
      </c>
      <c r="C9943" t="str">
        <f t="shared" si="155"/>
        <v>54463</v>
      </c>
      <c r="D9943" t="s">
        <v>365</v>
      </c>
      <c r="E9943" t="s">
        <v>1238</v>
      </c>
      <c r="F9943" t="s">
        <v>6315</v>
      </c>
      <c r="G9943" s="144">
        <v>181.44038748</v>
      </c>
      <c r="H9943" t="str">
        <f>IF(VLOOKUP(A9943,$J$4:$K$19,2)="Y",IF(G9943&lt;='State Zip Codes'!$P$4,'State Zip Codes'!$P$3,IF(G9943&lt;='State Zip Codes'!$Q$4,'State Zip Codes'!$Q$3,IF(G9943&lt;='State Zip Codes'!$R$4,'State Zip Codes'!$R$3,IF(G9943&lt;='State Zip Codes'!$S$4,'State Zip Codes'!$S$3,IF(G9943&lt;='State Zip Codes'!$T$4,'State Zip Codes'!$T$3,"OUT OF TERRITORY"))))),$U$3)</f>
        <v>Zone 5</v>
      </c>
    </row>
    <row r="9944" spans="1:8" x14ac:dyDescent="0.25">
      <c r="A9944" t="s">
        <v>379</v>
      </c>
      <c r="B9944">
        <v>54437</v>
      </c>
      <c r="C9944" t="str">
        <f t="shared" si="155"/>
        <v>54437</v>
      </c>
      <c r="D9944" t="s">
        <v>365</v>
      </c>
      <c r="E9944" t="s">
        <v>589</v>
      </c>
      <c r="F9944" t="s">
        <v>1135</v>
      </c>
      <c r="G9944" s="144">
        <v>181.44038748</v>
      </c>
      <c r="H9944" t="str">
        <f>IF(VLOOKUP(A9944,$J$4:$K$19,2)="Y",IF(G9944&lt;='State Zip Codes'!$P$4,'State Zip Codes'!$P$3,IF(G9944&lt;='State Zip Codes'!$Q$4,'State Zip Codes'!$Q$3,IF(G9944&lt;='State Zip Codes'!$R$4,'State Zip Codes'!$R$3,IF(G9944&lt;='State Zip Codes'!$S$4,'State Zip Codes'!$S$3,IF(G9944&lt;='State Zip Codes'!$T$4,'State Zip Codes'!$T$3,"OUT OF TERRITORY"))))),$U$3)</f>
        <v>Zone 5</v>
      </c>
    </row>
    <row r="9945" spans="1:8" x14ac:dyDescent="0.25">
      <c r="A9945" t="s">
        <v>379</v>
      </c>
      <c r="B9945">
        <v>54480</v>
      </c>
      <c r="C9945" t="str">
        <f t="shared" si="155"/>
        <v>54480</v>
      </c>
      <c r="D9945" t="s">
        <v>365</v>
      </c>
      <c r="E9945" t="s">
        <v>1042</v>
      </c>
      <c r="F9945" t="s">
        <v>6316</v>
      </c>
      <c r="G9945" s="144">
        <v>182.06175866999999</v>
      </c>
      <c r="H9945" t="str">
        <f>IF(VLOOKUP(A9945,$J$4:$K$19,2)="Y",IF(G9945&lt;='State Zip Codes'!$P$4,'State Zip Codes'!$P$3,IF(G9945&lt;='State Zip Codes'!$Q$4,'State Zip Codes'!$Q$3,IF(G9945&lt;='State Zip Codes'!$R$4,'State Zip Codes'!$R$3,IF(G9945&lt;='State Zip Codes'!$S$4,'State Zip Codes'!$S$3,IF(G9945&lt;='State Zip Codes'!$T$4,'State Zip Codes'!$T$3,"OUT OF TERRITORY"))))),$U$3)</f>
        <v>Zone 5</v>
      </c>
    </row>
    <row r="9946" spans="1:8" x14ac:dyDescent="0.25">
      <c r="A9946" t="s">
        <v>379</v>
      </c>
      <c r="B9946">
        <v>54442</v>
      </c>
      <c r="C9946" t="str">
        <f t="shared" si="155"/>
        <v>54442</v>
      </c>
      <c r="D9946" t="s">
        <v>365</v>
      </c>
      <c r="E9946" t="s">
        <v>514</v>
      </c>
      <c r="F9946" t="s">
        <v>6317</v>
      </c>
      <c r="G9946" s="144">
        <v>182.68312985999998</v>
      </c>
      <c r="H9946" t="str">
        <f>IF(VLOOKUP(A9946,$J$4:$K$19,2)="Y",IF(G9946&lt;='State Zip Codes'!$P$4,'State Zip Codes'!$P$3,IF(G9946&lt;='State Zip Codes'!$Q$4,'State Zip Codes'!$Q$3,IF(G9946&lt;='State Zip Codes'!$R$4,'State Zip Codes'!$R$3,IF(G9946&lt;='State Zip Codes'!$S$4,'State Zip Codes'!$S$3,IF(G9946&lt;='State Zip Codes'!$T$4,'State Zip Codes'!$T$3,"OUT OF TERRITORY"))))),$U$3)</f>
        <v>Zone 5</v>
      </c>
    </row>
    <row r="9947" spans="1:8" x14ac:dyDescent="0.25">
      <c r="A9947" t="s">
        <v>379</v>
      </c>
      <c r="B9947">
        <v>54635</v>
      </c>
      <c r="C9947" t="str">
        <f t="shared" si="155"/>
        <v>54635</v>
      </c>
      <c r="D9947" t="s">
        <v>365</v>
      </c>
      <c r="E9947" t="s">
        <v>542</v>
      </c>
      <c r="F9947" t="s">
        <v>6318</v>
      </c>
      <c r="G9947" s="144">
        <v>182.68312985999998</v>
      </c>
      <c r="H9947" t="str">
        <f>IF(VLOOKUP(A9947,$J$4:$K$19,2)="Y",IF(G9947&lt;='State Zip Codes'!$P$4,'State Zip Codes'!$P$3,IF(G9947&lt;='State Zip Codes'!$Q$4,'State Zip Codes'!$Q$3,IF(G9947&lt;='State Zip Codes'!$R$4,'State Zip Codes'!$R$3,IF(G9947&lt;='State Zip Codes'!$S$4,'State Zip Codes'!$S$3,IF(G9947&lt;='State Zip Codes'!$T$4,'State Zip Codes'!$T$3,"OUT OF TERRITORY"))))),$U$3)</f>
        <v>Zone 5</v>
      </c>
    </row>
    <row r="9948" spans="1:8" x14ac:dyDescent="0.25">
      <c r="A9948" t="s">
        <v>379</v>
      </c>
      <c r="B9948">
        <v>54627</v>
      </c>
      <c r="C9948" t="str">
        <f t="shared" si="155"/>
        <v>54627</v>
      </c>
      <c r="D9948" t="s">
        <v>365</v>
      </c>
      <c r="E9948" t="s">
        <v>6319</v>
      </c>
      <c r="F9948" t="s">
        <v>6320</v>
      </c>
      <c r="G9948" s="144">
        <v>183.30450105</v>
      </c>
      <c r="H9948" t="str">
        <f>IF(VLOOKUP(A9948,$J$4:$K$19,2)="Y",IF(G9948&lt;='State Zip Codes'!$P$4,'State Zip Codes'!$P$3,IF(G9948&lt;='State Zip Codes'!$Q$4,'State Zip Codes'!$Q$3,IF(G9948&lt;='State Zip Codes'!$R$4,'State Zip Codes'!$R$3,IF(G9948&lt;='State Zip Codes'!$S$4,'State Zip Codes'!$S$3,IF(G9948&lt;='State Zip Codes'!$T$4,'State Zip Codes'!$T$3,"OUT OF TERRITORY"))))),$U$3)</f>
        <v>Zone 5</v>
      </c>
    </row>
    <row r="9949" spans="1:8" x14ac:dyDescent="0.25">
      <c r="A9949" t="s">
        <v>379</v>
      </c>
      <c r="B9949">
        <v>54493</v>
      </c>
      <c r="C9949" t="str">
        <f t="shared" si="155"/>
        <v>54493</v>
      </c>
      <c r="D9949" t="s">
        <v>365</v>
      </c>
      <c r="E9949" t="s">
        <v>589</v>
      </c>
      <c r="F9949" t="s">
        <v>4293</v>
      </c>
      <c r="G9949" s="144">
        <v>183.92587223999999</v>
      </c>
      <c r="H9949" t="str">
        <f>IF(VLOOKUP(A9949,$J$4:$K$19,2)="Y",IF(G9949&lt;='State Zip Codes'!$P$4,'State Zip Codes'!$P$3,IF(G9949&lt;='State Zip Codes'!$Q$4,'State Zip Codes'!$Q$3,IF(G9949&lt;='State Zip Codes'!$R$4,'State Zip Codes'!$R$3,IF(G9949&lt;='State Zip Codes'!$S$4,'State Zip Codes'!$S$3,IF(G9949&lt;='State Zip Codes'!$T$4,'State Zip Codes'!$T$3,"OUT OF TERRITORY"))))),$U$3)</f>
        <v>Zone 5</v>
      </c>
    </row>
    <row r="9950" spans="1:8" x14ac:dyDescent="0.25">
      <c r="A9950" t="s">
        <v>379</v>
      </c>
      <c r="B9950">
        <v>54422</v>
      </c>
      <c r="C9950" t="str">
        <f t="shared" si="155"/>
        <v>54422</v>
      </c>
      <c r="D9950" t="s">
        <v>365</v>
      </c>
      <c r="E9950" t="s">
        <v>589</v>
      </c>
      <c r="F9950" t="s">
        <v>6321</v>
      </c>
      <c r="G9950" s="144">
        <v>183.92587223999999</v>
      </c>
      <c r="H9950" t="str">
        <f>IF(VLOOKUP(A9950,$J$4:$K$19,2)="Y",IF(G9950&lt;='State Zip Codes'!$P$4,'State Zip Codes'!$P$3,IF(G9950&lt;='State Zip Codes'!$Q$4,'State Zip Codes'!$Q$3,IF(G9950&lt;='State Zip Codes'!$R$4,'State Zip Codes'!$R$3,IF(G9950&lt;='State Zip Codes'!$S$4,'State Zip Codes'!$S$3,IF(G9950&lt;='State Zip Codes'!$T$4,'State Zip Codes'!$T$3,"OUT OF TERRITORY"))))),$U$3)</f>
        <v>Zone 5</v>
      </c>
    </row>
    <row r="9951" spans="1:8" x14ac:dyDescent="0.25">
      <c r="A9951" t="s">
        <v>379</v>
      </c>
      <c r="B9951">
        <v>54103</v>
      </c>
      <c r="C9951" t="str">
        <f t="shared" si="155"/>
        <v>54103</v>
      </c>
      <c r="D9951" t="s">
        <v>365</v>
      </c>
      <c r="E9951" t="s">
        <v>2575</v>
      </c>
      <c r="F9951" t="s">
        <v>6322</v>
      </c>
      <c r="G9951" s="144">
        <v>185.16861462</v>
      </c>
      <c r="H9951" t="str">
        <f>IF(VLOOKUP(A9951,$J$4:$K$19,2)="Y",IF(G9951&lt;='State Zip Codes'!$P$4,'State Zip Codes'!$P$3,IF(G9951&lt;='State Zip Codes'!$Q$4,'State Zip Codes'!$Q$3,IF(G9951&lt;='State Zip Codes'!$R$4,'State Zip Codes'!$R$3,IF(G9951&lt;='State Zip Codes'!$S$4,'State Zip Codes'!$S$3,IF(G9951&lt;='State Zip Codes'!$T$4,'State Zip Codes'!$T$3,"OUT OF TERRITORY"))))),$U$3)</f>
        <v>Zone 5</v>
      </c>
    </row>
    <row r="9952" spans="1:8" x14ac:dyDescent="0.25">
      <c r="A9952" t="s">
        <v>379</v>
      </c>
      <c r="B9952">
        <v>54151</v>
      </c>
      <c r="C9952" t="str">
        <f t="shared" ref="C9952:C10015" si="156">TRIM(CLEAN(B9952))</f>
        <v>54151</v>
      </c>
      <c r="D9952" t="s">
        <v>365</v>
      </c>
      <c r="E9952" t="s">
        <v>6229</v>
      </c>
      <c r="F9952" t="s">
        <v>6323</v>
      </c>
      <c r="G9952" s="144">
        <v>185.78998580999999</v>
      </c>
      <c r="H9952" t="str">
        <f>IF(VLOOKUP(A9952,$J$4:$K$19,2)="Y",IF(G9952&lt;='State Zip Codes'!$P$4,'State Zip Codes'!$P$3,IF(G9952&lt;='State Zip Codes'!$Q$4,'State Zip Codes'!$Q$3,IF(G9952&lt;='State Zip Codes'!$R$4,'State Zip Codes'!$R$3,IF(G9952&lt;='State Zip Codes'!$S$4,'State Zip Codes'!$S$3,IF(G9952&lt;='State Zip Codes'!$T$4,'State Zip Codes'!$T$3,"OUT OF TERRITORY"))))),$U$3)</f>
        <v>Zone 5</v>
      </c>
    </row>
    <row r="9953" spans="1:8" x14ac:dyDescent="0.25">
      <c r="A9953" t="s">
        <v>379</v>
      </c>
      <c r="B9953">
        <v>54630</v>
      </c>
      <c r="C9953" t="str">
        <f t="shared" si="156"/>
        <v>54630</v>
      </c>
      <c r="D9953" t="s">
        <v>365</v>
      </c>
      <c r="E9953" t="s">
        <v>6319</v>
      </c>
      <c r="F9953" t="s">
        <v>6324</v>
      </c>
      <c r="G9953" s="144">
        <v>186.41135699999998</v>
      </c>
      <c r="H9953" t="str">
        <f>IF(VLOOKUP(A9953,$J$4:$K$19,2)="Y",IF(G9953&lt;='State Zip Codes'!$P$4,'State Zip Codes'!$P$3,IF(G9953&lt;='State Zip Codes'!$Q$4,'State Zip Codes'!$Q$3,IF(G9953&lt;='State Zip Codes'!$R$4,'State Zip Codes'!$R$3,IF(G9953&lt;='State Zip Codes'!$S$4,'State Zip Codes'!$S$3,IF(G9953&lt;='State Zip Codes'!$T$4,'State Zip Codes'!$T$3,"OUT OF TERRITORY"))))),$U$3)</f>
        <v>Zone 5</v>
      </c>
    </row>
    <row r="9954" spans="1:8" x14ac:dyDescent="0.25">
      <c r="A9954" t="s">
        <v>379</v>
      </c>
      <c r="B9954">
        <v>54460</v>
      </c>
      <c r="C9954" t="str">
        <f t="shared" si="156"/>
        <v>54460</v>
      </c>
      <c r="D9954" t="s">
        <v>365</v>
      </c>
      <c r="E9954" t="s">
        <v>589</v>
      </c>
      <c r="F9954" t="s">
        <v>2563</v>
      </c>
      <c r="G9954" s="144">
        <v>186.41135699999998</v>
      </c>
      <c r="H9954" t="str">
        <f>IF(VLOOKUP(A9954,$J$4:$K$19,2)="Y",IF(G9954&lt;='State Zip Codes'!$P$4,'State Zip Codes'!$P$3,IF(G9954&lt;='State Zip Codes'!$Q$4,'State Zip Codes'!$Q$3,IF(G9954&lt;='State Zip Codes'!$R$4,'State Zip Codes'!$R$3,IF(G9954&lt;='State Zip Codes'!$S$4,'State Zip Codes'!$S$3,IF(G9954&lt;='State Zip Codes'!$T$4,'State Zip Codes'!$T$3,"OUT OF TERRITORY"))))),$U$3)</f>
        <v>Zone 5</v>
      </c>
    </row>
    <row r="9955" spans="1:8" x14ac:dyDescent="0.25">
      <c r="A9955" t="s">
        <v>379</v>
      </c>
      <c r="B9955">
        <v>54616</v>
      </c>
      <c r="C9955" t="str">
        <f t="shared" si="156"/>
        <v>54616</v>
      </c>
      <c r="D9955" t="s">
        <v>365</v>
      </c>
      <c r="E9955" t="s">
        <v>6319</v>
      </c>
      <c r="F9955" t="s">
        <v>5820</v>
      </c>
      <c r="G9955" s="144">
        <v>188.27547056999998</v>
      </c>
      <c r="H9955" t="str">
        <f>IF(VLOOKUP(A9955,$J$4:$K$19,2)="Y",IF(G9955&lt;='State Zip Codes'!$P$4,'State Zip Codes'!$P$3,IF(G9955&lt;='State Zip Codes'!$Q$4,'State Zip Codes'!$Q$3,IF(G9955&lt;='State Zip Codes'!$R$4,'State Zip Codes'!$R$3,IF(G9955&lt;='State Zip Codes'!$S$4,'State Zip Codes'!$S$3,IF(G9955&lt;='State Zip Codes'!$T$4,'State Zip Codes'!$T$3,"OUT OF TERRITORY"))))),$U$3)</f>
        <v>Zone 5</v>
      </c>
    </row>
    <row r="9956" spans="1:8" x14ac:dyDescent="0.25">
      <c r="A9956" t="s">
        <v>379</v>
      </c>
      <c r="B9956">
        <v>54741</v>
      </c>
      <c r="C9956" t="str">
        <f t="shared" si="156"/>
        <v>54741</v>
      </c>
      <c r="D9956" t="s">
        <v>365</v>
      </c>
      <c r="E9956" t="s">
        <v>6325</v>
      </c>
      <c r="F9956" t="s">
        <v>6326</v>
      </c>
      <c r="G9956" s="144">
        <v>188.27547056999998</v>
      </c>
      <c r="H9956" t="str">
        <f>IF(VLOOKUP(A9956,$J$4:$K$19,2)="Y",IF(G9956&lt;='State Zip Codes'!$P$4,'State Zip Codes'!$P$3,IF(G9956&lt;='State Zip Codes'!$Q$4,'State Zip Codes'!$Q$3,IF(G9956&lt;='State Zip Codes'!$R$4,'State Zip Codes'!$R$3,IF(G9956&lt;='State Zip Codes'!$S$4,'State Zip Codes'!$S$3,IF(G9956&lt;='State Zip Codes'!$T$4,'State Zip Codes'!$T$3,"OUT OF TERRITORY"))))),$U$3)</f>
        <v>Zone 5</v>
      </c>
    </row>
    <row r="9957" spans="1:8" x14ac:dyDescent="0.25">
      <c r="A9957" t="s">
        <v>379</v>
      </c>
      <c r="B9957">
        <v>54120</v>
      </c>
      <c r="C9957" t="str">
        <f t="shared" si="156"/>
        <v>54120</v>
      </c>
      <c r="D9957" t="s">
        <v>365</v>
      </c>
      <c r="E9957" t="s">
        <v>541</v>
      </c>
      <c r="F9957" t="s">
        <v>6327</v>
      </c>
      <c r="G9957" s="144">
        <v>190.13958413999998</v>
      </c>
      <c r="H9957" t="str">
        <f>IF(VLOOKUP(A9957,$J$4:$K$19,2)="Y",IF(G9957&lt;='State Zip Codes'!$P$4,'State Zip Codes'!$P$3,IF(G9957&lt;='State Zip Codes'!$Q$4,'State Zip Codes'!$Q$3,IF(G9957&lt;='State Zip Codes'!$R$4,'State Zip Codes'!$R$3,IF(G9957&lt;='State Zip Codes'!$S$4,'State Zip Codes'!$S$3,IF(G9957&lt;='State Zip Codes'!$T$4,'State Zip Codes'!$T$3,"OUT OF TERRITORY"))))),$U$3)</f>
        <v>Zone 5</v>
      </c>
    </row>
    <row r="9958" spans="1:8" x14ac:dyDescent="0.25">
      <c r="A9958" t="s">
        <v>379</v>
      </c>
      <c r="B9958">
        <v>54661</v>
      </c>
      <c r="C9958" t="str">
        <f t="shared" si="156"/>
        <v>54661</v>
      </c>
      <c r="D9958" t="s">
        <v>365</v>
      </c>
      <c r="E9958" t="s">
        <v>6319</v>
      </c>
      <c r="F9958" t="s">
        <v>6319</v>
      </c>
      <c r="G9958" s="144">
        <v>190.13958413999998</v>
      </c>
      <c r="H9958" t="str">
        <f>IF(VLOOKUP(A9958,$J$4:$K$19,2)="Y",IF(G9958&lt;='State Zip Codes'!$P$4,'State Zip Codes'!$P$3,IF(G9958&lt;='State Zip Codes'!$Q$4,'State Zip Codes'!$Q$3,IF(G9958&lt;='State Zip Codes'!$R$4,'State Zip Codes'!$R$3,IF(G9958&lt;='State Zip Codes'!$S$4,'State Zip Codes'!$S$3,IF(G9958&lt;='State Zip Codes'!$T$4,'State Zip Codes'!$T$3,"OUT OF TERRITORY"))))),$U$3)</f>
        <v>Zone 5</v>
      </c>
    </row>
    <row r="9959" spans="1:8" x14ac:dyDescent="0.25">
      <c r="A9959" t="s">
        <v>379</v>
      </c>
      <c r="B9959">
        <v>54470</v>
      </c>
      <c r="C9959" t="str">
        <f t="shared" si="156"/>
        <v>54470</v>
      </c>
      <c r="D9959" t="s">
        <v>365</v>
      </c>
      <c r="E9959" t="s">
        <v>1042</v>
      </c>
      <c r="F9959" t="s">
        <v>6328</v>
      </c>
      <c r="G9959" s="144">
        <v>190.76095533</v>
      </c>
      <c r="H9959" t="str">
        <f>IF(VLOOKUP(A9959,$J$4:$K$19,2)="Y",IF(G9959&lt;='State Zip Codes'!$P$4,'State Zip Codes'!$P$3,IF(G9959&lt;='State Zip Codes'!$Q$4,'State Zip Codes'!$Q$3,IF(G9959&lt;='State Zip Codes'!$R$4,'State Zip Codes'!$R$3,IF(G9959&lt;='State Zip Codes'!$S$4,'State Zip Codes'!$S$3,IF(G9959&lt;='State Zip Codes'!$T$4,'State Zip Codes'!$T$3,"OUT OF TERRITORY"))))),$U$3)</f>
        <v>Zone 5</v>
      </c>
    </row>
    <row r="9960" spans="1:8" x14ac:dyDescent="0.25">
      <c r="A9960" t="s">
        <v>379</v>
      </c>
      <c r="B9960">
        <v>54511</v>
      </c>
      <c r="C9960" t="str">
        <f t="shared" si="156"/>
        <v>54511</v>
      </c>
      <c r="D9960" t="s">
        <v>365</v>
      </c>
      <c r="E9960" t="s">
        <v>2575</v>
      </c>
      <c r="F9960" t="s">
        <v>6329</v>
      </c>
      <c r="G9960" s="144">
        <v>191.38232651999999</v>
      </c>
      <c r="H9960" t="str">
        <f>IF(VLOOKUP(A9960,$J$4:$K$19,2)="Y",IF(G9960&lt;='State Zip Codes'!$P$4,'State Zip Codes'!$P$3,IF(G9960&lt;='State Zip Codes'!$Q$4,'State Zip Codes'!$Q$3,IF(G9960&lt;='State Zip Codes'!$R$4,'State Zip Codes'!$R$3,IF(G9960&lt;='State Zip Codes'!$S$4,'State Zip Codes'!$S$3,IF(G9960&lt;='State Zip Codes'!$T$4,'State Zip Codes'!$T$3,"OUT OF TERRITORY"))))),$U$3)</f>
        <v>Zone 5</v>
      </c>
    </row>
    <row r="9961" spans="1:8" x14ac:dyDescent="0.25">
      <c r="A9961" t="s">
        <v>379</v>
      </c>
      <c r="B9961">
        <v>54498</v>
      </c>
      <c r="C9961" t="str">
        <f t="shared" si="156"/>
        <v>54498</v>
      </c>
      <c r="D9961" t="s">
        <v>365</v>
      </c>
      <c r="E9961" t="s">
        <v>589</v>
      </c>
      <c r="F9961" t="s">
        <v>6330</v>
      </c>
      <c r="G9961" s="144">
        <v>192.00369770999998</v>
      </c>
      <c r="H9961" t="str">
        <f>IF(VLOOKUP(A9961,$J$4:$K$19,2)="Y",IF(G9961&lt;='State Zip Codes'!$P$4,'State Zip Codes'!$P$3,IF(G9961&lt;='State Zip Codes'!$Q$4,'State Zip Codes'!$Q$3,IF(G9961&lt;='State Zip Codes'!$R$4,'State Zip Codes'!$R$3,IF(G9961&lt;='State Zip Codes'!$S$4,'State Zip Codes'!$S$3,IF(G9961&lt;='State Zip Codes'!$T$4,'State Zip Codes'!$T$3,"OUT OF TERRITORY"))))),$U$3)</f>
        <v>Zone 5</v>
      </c>
    </row>
    <row r="9962" spans="1:8" x14ac:dyDescent="0.25">
      <c r="A9962" t="s">
        <v>379</v>
      </c>
      <c r="B9962">
        <v>54773</v>
      </c>
      <c r="C9962" t="str">
        <f t="shared" si="156"/>
        <v>54773</v>
      </c>
      <c r="D9962" t="s">
        <v>365</v>
      </c>
      <c r="E9962" t="s">
        <v>6319</v>
      </c>
      <c r="F9962" t="s">
        <v>6331</v>
      </c>
      <c r="G9962" s="144">
        <v>192.6250689</v>
      </c>
      <c r="H9962" t="str">
        <f>IF(VLOOKUP(A9962,$J$4:$K$19,2)="Y",IF(G9962&lt;='State Zip Codes'!$P$4,'State Zip Codes'!$P$3,IF(G9962&lt;='State Zip Codes'!$Q$4,'State Zip Codes'!$Q$3,IF(G9962&lt;='State Zip Codes'!$R$4,'State Zip Codes'!$R$3,IF(G9962&lt;='State Zip Codes'!$S$4,'State Zip Codes'!$S$3,IF(G9962&lt;='State Zip Codes'!$T$4,'State Zip Codes'!$T$3,"OUT OF TERRITORY"))))),$U$3)</f>
        <v>Zone 5</v>
      </c>
    </row>
    <row r="9963" spans="1:8" x14ac:dyDescent="0.25">
      <c r="A9963" t="s">
        <v>379</v>
      </c>
      <c r="B9963">
        <v>54487</v>
      </c>
      <c r="C9963" t="str">
        <f t="shared" si="156"/>
        <v>54487</v>
      </c>
      <c r="D9963" t="s">
        <v>365</v>
      </c>
      <c r="E9963" t="s">
        <v>514</v>
      </c>
      <c r="F9963" t="s">
        <v>3418</v>
      </c>
      <c r="G9963" s="144">
        <v>193.24644008999999</v>
      </c>
      <c r="H9963" t="str">
        <f>IF(VLOOKUP(A9963,$J$4:$K$19,2)="Y",IF(G9963&lt;='State Zip Codes'!$P$4,'State Zip Codes'!$P$3,IF(G9963&lt;='State Zip Codes'!$Q$4,'State Zip Codes'!$Q$3,IF(G9963&lt;='State Zip Codes'!$R$4,'State Zip Codes'!$R$3,IF(G9963&lt;='State Zip Codes'!$S$4,'State Zip Codes'!$S$3,IF(G9963&lt;='State Zip Codes'!$T$4,'State Zip Codes'!$T$3,"OUT OF TERRITORY"))))),$U$3)</f>
        <v>Zone 5</v>
      </c>
    </row>
    <row r="9964" spans="1:8" x14ac:dyDescent="0.25">
      <c r="A9964" t="s">
        <v>379</v>
      </c>
      <c r="B9964">
        <v>54451</v>
      </c>
      <c r="C9964" t="str">
        <f t="shared" si="156"/>
        <v>54451</v>
      </c>
      <c r="D9964" t="s">
        <v>365</v>
      </c>
      <c r="E9964" t="s">
        <v>1042</v>
      </c>
      <c r="F9964" t="s">
        <v>3626</v>
      </c>
      <c r="G9964" s="144">
        <v>193.24644008999999</v>
      </c>
      <c r="H9964" t="str">
        <f>IF(VLOOKUP(A9964,$J$4:$K$19,2)="Y",IF(G9964&lt;='State Zip Codes'!$P$4,'State Zip Codes'!$P$3,IF(G9964&lt;='State Zip Codes'!$Q$4,'State Zip Codes'!$Q$3,IF(G9964&lt;='State Zip Codes'!$R$4,'State Zip Codes'!$R$3,IF(G9964&lt;='State Zip Codes'!$S$4,'State Zip Codes'!$S$3,IF(G9964&lt;='State Zip Codes'!$T$4,'State Zip Codes'!$T$3,"OUT OF TERRITORY"))))),$U$3)</f>
        <v>Zone 5</v>
      </c>
    </row>
    <row r="9965" spans="1:8" x14ac:dyDescent="0.25">
      <c r="A9965" t="s">
        <v>379</v>
      </c>
      <c r="B9965">
        <v>54758</v>
      </c>
      <c r="C9965" t="str">
        <f t="shared" si="156"/>
        <v>54758</v>
      </c>
      <c r="D9965" t="s">
        <v>365</v>
      </c>
      <c r="E9965" t="s">
        <v>6319</v>
      </c>
      <c r="F9965" t="s">
        <v>3528</v>
      </c>
      <c r="G9965" s="144">
        <v>194.48918246999997</v>
      </c>
      <c r="H9965" t="str">
        <f>IF(VLOOKUP(A9965,$J$4:$K$19,2)="Y",IF(G9965&lt;='State Zip Codes'!$P$4,'State Zip Codes'!$P$3,IF(G9965&lt;='State Zip Codes'!$Q$4,'State Zip Codes'!$Q$3,IF(G9965&lt;='State Zip Codes'!$R$4,'State Zip Codes'!$R$3,IF(G9965&lt;='State Zip Codes'!$S$4,'State Zip Codes'!$S$3,IF(G9965&lt;='State Zip Codes'!$T$4,'State Zip Codes'!$T$3,"OUT OF TERRITORY"))))),$U$3)</f>
        <v>Zone 5</v>
      </c>
    </row>
    <row r="9966" spans="1:8" x14ac:dyDescent="0.25">
      <c r="A9966" t="s">
        <v>379</v>
      </c>
      <c r="B9966">
        <v>54771</v>
      </c>
      <c r="C9966" t="str">
        <f t="shared" si="156"/>
        <v>54771</v>
      </c>
      <c r="D9966" t="s">
        <v>365</v>
      </c>
      <c r="E9966" t="s">
        <v>589</v>
      </c>
      <c r="F9966" t="s">
        <v>5366</v>
      </c>
      <c r="G9966" s="144">
        <v>194.48918246999997</v>
      </c>
      <c r="H9966" t="str">
        <f>IF(VLOOKUP(A9966,$J$4:$K$19,2)="Y",IF(G9966&lt;='State Zip Codes'!$P$4,'State Zip Codes'!$P$3,IF(G9966&lt;='State Zip Codes'!$Q$4,'State Zip Codes'!$Q$3,IF(G9966&lt;='State Zip Codes'!$R$4,'State Zip Codes'!$R$3,IF(G9966&lt;='State Zip Codes'!$S$4,'State Zip Codes'!$S$3,IF(G9966&lt;='State Zip Codes'!$T$4,'State Zip Codes'!$T$3,"OUT OF TERRITORY"))))),$U$3)</f>
        <v>Zone 5</v>
      </c>
    </row>
    <row r="9967" spans="1:8" x14ac:dyDescent="0.25">
      <c r="A9967" t="s">
        <v>379</v>
      </c>
      <c r="B9967">
        <v>54625</v>
      </c>
      <c r="C9967" t="str">
        <f t="shared" si="156"/>
        <v>54625</v>
      </c>
      <c r="D9967" t="s">
        <v>365</v>
      </c>
      <c r="E9967" t="s">
        <v>6319</v>
      </c>
      <c r="F9967" t="s">
        <v>3633</v>
      </c>
      <c r="G9967" s="144">
        <v>195.11055365999999</v>
      </c>
      <c r="H9967" t="str">
        <f>IF(VLOOKUP(A9967,$J$4:$K$19,2)="Y",IF(G9967&lt;='State Zip Codes'!$P$4,'State Zip Codes'!$P$3,IF(G9967&lt;='State Zip Codes'!$Q$4,'State Zip Codes'!$Q$3,IF(G9967&lt;='State Zip Codes'!$R$4,'State Zip Codes'!$R$3,IF(G9967&lt;='State Zip Codes'!$S$4,'State Zip Codes'!$S$3,IF(G9967&lt;='State Zip Codes'!$T$4,'State Zip Codes'!$T$3,"OUT OF TERRITORY"))))),$U$3)</f>
        <v>Zone 5</v>
      </c>
    </row>
    <row r="9968" spans="1:8" x14ac:dyDescent="0.25">
      <c r="A9968" t="s">
        <v>379</v>
      </c>
      <c r="B9968">
        <v>54501</v>
      </c>
      <c r="C9968" t="str">
        <f t="shared" si="156"/>
        <v>54501</v>
      </c>
      <c r="D9968" t="s">
        <v>365</v>
      </c>
      <c r="E9968" t="s">
        <v>1238</v>
      </c>
      <c r="F9968" t="s">
        <v>6332</v>
      </c>
      <c r="G9968" s="144">
        <v>195.73192484999998</v>
      </c>
      <c r="H9968" t="str">
        <f>IF(VLOOKUP(A9968,$J$4:$K$19,2)="Y",IF(G9968&lt;='State Zip Codes'!$P$4,'State Zip Codes'!$P$3,IF(G9968&lt;='State Zip Codes'!$Q$4,'State Zip Codes'!$Q$3,IF(G9968&lt;='State Zip Codes'!$R$4,'State Zip Codes'!$R$3,IF(G9968&lt;='State Zip Codes'!$S$4,'State Zip Codes'!$S$3,IF(G9968&lt;='State Zip Codes'!$T$4,'State Zip Codes'!$T$3,"OUT OF TERRITORY"))))),$U$3)</f>
        <v>Zone 5</v>
      </c>
    </row>
    <row r="9969" spans="1:8" x14ac:dyDescent="0.25">
      <c r="A9969" t="s">
        <v>379</v>
      </c>
      <c r="B9969">
        <v>54768</v>
      </c>
      <c r="C9969" t="str">
        <f t="shared" si="156"/>
        <v>54768</v>
      </c>
      <c r="D9969" t="s">
        <v>365</v>
      </c>
      <c r="E9969" t="s">
        <v>3768</v>
      </c>
      <c r="F9969" t="s">
        <v>1283</v>
      </c>
      <c r="G9969" s="144">
        <v>196.35329603999998</v>
      </c>
      <c r="H9969" t="str">
        <f>IF(VLOOKUP(A9969,$J$4:$K$19,2)="Y",IF(G9969&lt;='State Zip Codes'!$P$4,'State Zip Codes'!$P$3,IF(G9969&lt;='State Zip Codes'!$Q$4,'State Zip Codes'!$Q$3,IF(G9969&lt;='State Zip Codes'!$R$4,'State Zip Codes'!$R$3,IF(G9969&lt;='State Zip Codes'!$S$4,'State Zip Codes'!$S$3,IF(G9969&lt;='State Zip Codes'!$T$4,'State Zip Codes'!$T$3,"OUT OF TERRITORY"))))),$U$3)</f>
        <v>Zone 5</v>
      </c>
    </row>
    <row r="9970" spans="1:8" x14ac:dyDescent="0.25">
      <c r="A9970" t="s">
        <v>379</v>
      </c>
      <c r="B9970">
        <v>54121</v>
      </c>
      <c r="C9970" t="str">
        <f t="shared" si="156"/>
        <v>54121</v>
      </c>
      <c r="D9970" t="s">
        <v>365</v>
      </c>
      <c r="E9970" t="s">
        <v>541</v>
      </c>
      <c r="F9970" t="s">
        <v>541</v>
      </c>
      <c r="G9970" s="144">
        <v>196.97466722999999</v>
      </c>
      <c r="H9970" t="str">
        <f>IF(VLOOKUP(A9970,$J$4:$K$19,2)="Y",IF(G9970&lt;='State Zip Codes'!$P$4,'State Zip Codes'!$P$3,IF(G9970&lt;='State Zip Codes'!$Q$4,'State Zip Codes'!$Q$3,IF(G9970&lt;='State Zip Codes'!$R$4,'State Zip Codes'!$R$3,IF(G9970&lt;='State Zip Codes'!$S$4,'State Zip Codes'!$S$3,IF(G9970&lt;='State Zip Codes'!$T$4,'State Zip Codes'!$T$3,"OUT OF TERRITORY"))))),$U$3)</f>
        <v>Zone 5</v>
      </c>
    </row>
    <row r="9971" spans="1:8" x14ac:dyDescent="0.25">
      <c r="A9971" t="s">
        <v>379</v>
      </c>
      <c r="B9971">
        <v>54722</v>
      </c>
      <c r="C9971" t="str">
        <f t="shared" si="156"/>
        <v>54722</v>
      </c>
      <c r="D9971" t="s">
        <v>365</v>
      </c>
      <c r="E9971" t="s">
        <v>6325</v>
      </c>
      <c r="F9971" t="s">
        <v>2193</v>
      </c>
      <c r="G9971" s="144">
        <v>197.59603841999999</v>
      </c>
      <c r="H9971" t="str">
        <f>IF(VLOOKUP(A9971,$J$4:$K$19,2)="Y",IF(G9971&lt;='State Zip Codes'!$P$4,'State Zip Codes'!$P$3,IF(G9971&lt;='State Zip Codes'!$Q$4,'State Zip Codes'!$Q$3,IF(G9971&lt;='State Zip Codes'!$R$4,'State Zip Codes'!$R$3,IF(G9971&lt;='State Zip Codes'!$S$4,'State Zip Codes'!$S$3,IF(G9971&lt;='State Zip Codes'!$T$4,'State Zip Codes'!$T$3,"OUT OF TERRITORY"))))),$U$3)</f>
        <v>Zone 5</v>
      </c>
    </row>
    <row r="9972" spans="1:8" x14ac:dyDescent="0.25">
      <c r="A9972" t="s">
        <v>379</v>
      </c>
      <c r="B9972">
        <v>54612</v>
      </c>
      <c r="C9972" t="str">
        <f t="shared" si="156"/>
        <v>54612</v>
      </c>
      <c r="D9972" t="s">
        <v>365</v>
      </c>
      <c r="E9972" t="s">
        <v>6319</v>
      </c>
      <c r="F9972" t="s">
        <v>953</v>
      </c>
      <c r="G9972" s="144">
        <v>197.59603841999999</v>
      </c>
      <c r="H9972" t="str">
        <f>IF(VLOOKUP(A9972,$J$4:$K$19,2)="Y",IF(G9972&lt;='State Zip Codes'!$P$4,'State Zip Codes'!$P$3,IF(G9972&lt;='State Zip Codes'!$Q$4,'State Zip Codes'!$Q$3,IF(G9972&lt;='State Zip Codes'!$R$4,'State Zip Codes'!$R$3,IF(G9972&lt;='State Zip Codes'!$S$4,'State Zip Codes'!$S$3,IF(G9972&lt;='State Zip Codes'!$T$4,'State Zip Codes'!$T$3,"OUT OF TERRITORY"))))),$U$3)</f>
        <v>Zone 5</v>
      </c>
    </row>
    <row r="9973" spans="1:8" x14ac:dyDescent="0.25">
      <c r="A9973" t="s">
        <v>379</v>
      </c>
      <c r="B9973">
        <v>54447</v>
      </c>
      <c r="C9973" t="str">
        <f t="shared" si="156"/>
        <v>54447</v>
      </c>
      <c r="D9973" t="s">
        <v>365</v>
      </c>
      <c r="E9973" t="s">
        <v>1042</v>
      </c>
      <c r="F9973" t="s">
        <v>6333</v>
      </c>
      <c r="G9973" s="144">
        <v>198.83878079999999</v>
      </c>
      <c r="H9973" t="str">
        <f>IF(VLOOKUP(A9973,$J$4:$K$19,2)="Y",IF(G9973&lt;='State Zip Codes'!$P$4,'State Zip Codes'!$P$3,IF(G9973&lt;='State Zip Codes'!$Q$4,'State Zip Codes'!$Q$3,IF(G9973&lt;='State Zip Codes'!$R$4,'State Zip Codes'!$R$3,IF(G9973&lt;='State Zip Codes'!$S$4,'State Zip Codes'!$S$3,IF(G9973&lt;='State Zip Codes'!$T$4,'State Zip Codes'!$T$3,"OUT OF TERRITORY"))))),$U$3)</f>
        <v>Zone 5</v>
      </c>
    </row>
    <row r="9974" spans="1:8" x14ac:dyDescent="0.25">
      <c r="A9974" t="s">
        <v>379</v>
      </c>
      <c r="B9974">
        <v>54529</v>
      </c>
      <c r="C9974" t="str">
        <f t="shared" si="156"/>
        <v>54529</v>
      </c>
      <c r="D9974" t="s">
        <v>365</v>
      </c>
      <c r="E9974" t="s">
        <v>1238</v>
      </c>
      <c r="F9974" t="s">
        <v>6334</v>
      </c>
      <c r="G9974" s="144">
        <v>201.32426555999999</v>
      </c>
      <c r="H9974" t="str">
        <f>IF(VLOOKUP(A9974,$J$4:$K$19,2)="Y",IF(G9974&lt;='State Zip Codes'!$P$4,'State Zip Codes'!$P$3,IF(G9974&lt;='State Zip Codes'!$Q$4,'State Zip Codes'!$Q$3,IF(G9974&lt;='State Zip Codes'!$R$4,'State Zip Codes'!$R$3,IF(G9974&lt;='State Zip Codes'!$S$4,'State Zip Codes'!$S$3,IF(G9974&lt;='State Zip Codes'!$T$4,'State Zip Codes'!$T$3,"OUT OF TERRITORY"))))),$U$3)</f>
        <v>Zone 5</v>
      </c>
    </row>
    <row r="9975" spans="1:8" x14ac:dyDescent="0.25">
      <c r="A9975" t="s">
        <v>379</v>
      </c>
      <c r="B9975">
        <v>54562</v>
      </c>
      <c r="C9975" t="str">
        <f t="shared" si="156"/>
        <v>54562</v>
      </c>
      <c r="D9975" t="s">
        <v>365</v>
      </c>
      <c r="E9975" t="s">
        <v>1238</v>
      </c>
      <c r="F9975" t="s">
        <v>6335</v>
      </c>
      <c r="G9975" s="144">
        <v>201.94563674999998</v>
      </c>
      <c r="H9975" t="str">
        <f>IF(VLOOKUP(A9975,$J$4:$K$19,2)="Y",IF(G9975&lt;='State Zip Codes'!$P$4,'State Zip Codes'!$P$3,IF(G9975&lt;='State Zip Codes'!$Q$4,'State Zip Codes'!$Q$3,IF(G9975&lt;='State Zip Codes'!$R$4,'State Zip Codes'!$R$3,IF(G9975&lt;='State Zip Codes'!$S$4,'State Zip Codes'!$S$3,IF(G9975&lt;='State Zip Codes'!$T$4,'State Zip Codes'!$T$3,"OUT OF TERRITORY"))))),$U$3)</f>
        <v>Zone 5</v>
      </c>
    </row>
    <row r="9976" spans="1:8" x14ac:dyDescent="0.25">
      <c r="A9976" t="s">
        <v>379</v>
      </c>
      <c r="B9976">
        <v>54490</v>
      </c>
      <c r="C9976" t="str">
        <f t="shared" si="156"/>
        <v>54490</v>
      </c>
      <c r="D9976" t="s">
        <v>365</v>
      </c>
      <c r="E9976" t="s">
        <v>1042</v>
      </c>
      <c r="F9976" t="s">
        <v>6336</v>
      </c>
      <c r="G9976" s="144">
        <v>201.94563674999998</v>
      </c>
      <c r="H9976" t="str">
        <f>IF(VLOOKUP(A9976,$J$4:$K$19,2)="Y",IF(G9976&lt;='State Zip Codes'!$P$4,'State Zip Codes'!$P$3,IF(G9976&lt;='State Zip Codes'!$Q$4,'State Zip Codes'!$Q$3,IF(G9976&lt;='State Zip Codes'!$R$4,'State Zip Codes'!$R$3,IF(G9976&lt;='State Zip Codes'!$S$4,'State Zip Codes'!$S$3,IF(G9976&lt;='State Zip Codes'!$T$4,'State Zip Codes'!$T$3,"OUT OF TERRITORY"))))),$U$3)</f>
        <v>Zone 5</v>
      </c>
    </row>
    <row r="9977" spans="1:8" x14ac:dyDescent="0.25">
      <c r="A9977" t="s">
        <v>379</v>
      </c>
      <c r="B9977">
        <v>54747</v>
      </c>
      <c r="C9977" t="str">
        <f t="shared" si="156"/>
        <v>54747</v>
      </c>
      <c r="D9977" t="s">
        <v>365</v>
      </c>
      <c r="E9977" t="s">
        <v>6319</v>
      </c>
      <c r="F9977" t="s">
        <v>3086</v>
      </c>
      <c r="G9977" s="144">
        <v>201.94563674999998</v>
      </c>
      <c r="H9977" t="str">
        <f>IF(VLOOKUP(A9977,$J$4:$K$19,2)="Y",IF(G9977&lt;='State Zip Codes'!$P$4,'State Zip Codes'!$P$3,IF(G9977&lt;='State Zip Codes'!$Q$4,'State Zip Codes'!$Q$3,IF(G9977&lt;='State Zip Codes'!$R$4,'State Zip Codes'!$R$3,IF(G9977&lt;='State Zip Codes'!$S$4,'State Zip Codes'!$S$3,IF(G9977&lt;='State Zip Codes'!$T$4,'State Zip Codes'!$T$3,"OUT OF TERRITORY"))))),$U$3)</f>
        <v>Zone 5</v>
      </c>
    </row>
    <row r="9978" spans="1:8" x14ac:dyDescent="0.25">
      <c r="A9978" t="s">
        <v>379</v>
      </c>
      <c r="B9978">
        <v>54770</v>
      </c>
      <c r="C9978" t="str">
        <f t="shared" si="156"/>
        <v>54770</v>
      </c>
      <c r="D9978" t="s">
        <v>365</v>
      </c>
      <c r="E9978" t="s">
        <v>6319</v>
      </c>
      <c r="F9978" t="s">
        <v>6337</v>
      </c>
      <c r="G9978" s="144">
        <v>201.94563674999998</v>
      </c>
      <c r="H9978" t="str">
        <f>IF(VLOOKUP(A9978,$J$4:$K$19,2)="Y",IF(G9978&lt;='State Zip Codes'!$P$4,'State Zip Codes'!$P$3,IF(G9978&lt;='State Zip Codes'!$Q$4,'State Zip Codes'!$Q$3,IF(G9978&lt;='State Zip Codes'!$R$4,'State Zip Codes'!$R$3,IF(G9978&lt;='State Zip Codes'!$S$4,'State Zip Codes'!$S$3,IF(G9978&lt;='State Zip Codes'!$T$4,'State Zip Codes'!$T$3,"OUT OF TERRITORY"))))),$U$3)</f>
        <v>Zone 5</v>
      </c>
    </row>
    <row r="9979" spans="1:8" x14ac:dyDescent="0.25">
      <c r="A9979" t="s">
        <v>379</v>
      </c>
      <c r="B9979">
        <v>54459</v>
      </c>
      <c r="C9979" t="str">
        <f t="shared" si="156"/>
        <v>54459</v>
      </c>
      <c r="D9979" t="s">
        <v>365</v>
      </c>
      <c r="E9979" t="s">
        <v>5956</v>
      </c>
      <c r="F9979" t="s">
        <v>4013</v>
      </c>
      <c r="G9979" s="144">
        <v>203.80975031999998</v>
      </c>
      <c r="H9979" t="str">
        <f>IF(VLOOKUP(A9979,$J$4:$K$19,2)="Y",IF(G9979&lt;='State Zip Codes'!$P$4,'State Zip Codes'!$P$3,IF(G9979&lt;='State Zip Codes'!$Q$4,'State Zip Codes'!$Q$3,IF(G9979&lt;='State Zip Codes'!$R$4,'State Zip Codes'!$R$3,IF(G9979&lt;='State Zip Codes'!$S$4,'State Zip Codes'!$S$3,IF(G9979&lt;='State Zip Codes'!$T$4,'State Zip Codes'!$T$3,"OUT OF TERRITORY"))))),$U$3)</f>
        <v>Zone 5</v>
      </c>
    </row>
    <row r="9980" spans="1:8" x14ac:dyDescent="0.25">
      <c r="A9980" t="s">
        <v>379</v>
      </c>
      <c r="B9980">
        <v>54726</v>
      </c>
      <c r="C9980" t="str">
        <f t="shared" si="156"/>
        <v>54726</v>
      </c>
      <c r="D9980" t="s">
        <v>365</v>
      </c>
      <c r="E9980" t="s">
        <v>3768</v>
      </c>
      <c r="F9980" t="s">
        <v>3351</v>
      </c>
      <c r="G9980" s="144">
        <v>203.80975031999998</v>
      </c>
      <c r="H9980" t="str">
        <f>IF(VLOOKUP(A9980,$J$4:$K$19,2)="Y",IF(G9980&lt;='State Zip Codes'!$P$4,'State Zip Codes'!$P$3,IF(G9980&lt;='State Zip Codes'!$Q$4,'State Zip Codes'!$Q$3,IF(G9980&lt;='State Zip Codes'!$R$4,'State Zip Codes'!$R$3,IF(G9980&lt;='State Zip Codes'!$S$4,'State Zip Codes'!$S$3,IF(G9980&lt;='State Zip Codes'!$T$4,'State Zip Codes'!$T$3,"OUT OF TERRITORY"))))),$U$3)</f>
        <v>Zone 5</v>
      </c>
    </row>
    <row r="9981" spans="1:8" x14ac:dyDescent="0.25">
      <c r="A9981" t="s">
        <v>379</v>
      </c>
      <c r="B9981">
        <v>54564</v>
      </c>
      <c r="C9981" t="str">
        <f t="shared" si="156"/>
        <v>54564</v>
      </c>
      <c r="D9981" t="s">
        <v>365</v>
      </c>
      <c r="E9981" t="s">
        <v>1238</v>
      </c>
      <c r="F9981" t="s">
        <v>6338</v>
      </c>
      <c r="G9981" s="144">
        <v>203.80975031999998</v>
      </c>
      <c r="H9981" t="str">
        <f>IF(VLOOKUP(A9981,$J$4:$K$19,2)="Y",IF(G9981&lt;='State Zip Codes'!$P$4,'State Zip Codes'!$P$3,IF(G9981&lt;='State Zip Codes'!$Q$4,'State Zip Codes'!$Q$3,IF(G9981&lt;='State Zip Codes'!$R$4,'State Zip Codes'!$R$3,IF(G9981&lt;='State Zip Codes'!$S$4,'State Zip Codes'!$S$3,IF(G9981&lt;='State Zip Codes'!$T$4,'State Zip Codes'!$T$3,"OUT OF TERRITORY"))))),$U$3)</f>
        <v>Zone 5</v>
      </c>
    </row>
    <row r="9982" spans="1:8" x14ac:dyDescent="0.25">
      <c r="A9982" t="s">
        <v>379</v>
      </c>
      <c r="B9982">
        <v>54542</v>
      </c>
      <c r="C9982" t="str">
        <f t="shared" si="156"/>
        <v>54542</v>
      </c>
      <c r="D9982" t="s">
        <v>365</v>
      </c>
      <c r="E9982" t="s">
        <v>541</v>
      </c>
      <c r="F9982" t="s">
        <v>3534</v>
      </c>
      <c r="G9982" s="144">
        <v>203.80975031999998</v>
      </c>
      <c r="H9982" t="str">
        <f>IF(VLOOKUP(A9982,$J$4:$K$19,2)="Y",IF(G9982&lt;='State Zip Codes'!$P$4,'State Zip Codes'!$P$3,IF(G9982&lt;='State Zip Codes'!$Q$4,'State Zip Codes'!$Q$3,IF(G9982&lt;='State Zip Codes'!$R$4,'State Zip Codes'!$R$3,IF(G9982&lt;='State Zip Codes'!$S$4,'State Zip Codes'!$S$3,IF(G9982&lt;='State Zip Codes'!$T$4,'State Zip Codes'!$T$3,"OUT OF TERRITORY"))))),$U$3)</f>
        <v>Zone 5</v>
      </c>
    </row>
    <row r="9983" spans="1:8" x14ac:dyDescent="0.25">
      <c r="A9983" t="s">
        <v>379</v>
      </c>
      <c r="B9983">
        <v>54629</v>
      </c>
      <c r="C9983" t="str">
        <f t="shared" si="156"/>
        <v>54629</v>
      </c>
      <c r="D9983" t="s">
        <v>365</v>
      </c>
      <c r="E9983" t="s">
        <v>2045</v>
      </c>
      <c r="F9983" t="s">
        <v>2680</v>
      </c>
      <c r="G9983" s="144">
        <v>204.43112151</v>
      </c>
      <c r="H9983" t="str">
        <f>IF(VLOOKUP(A9983,$J$4:$K$19,2)="Y",IF(G9983&lt;='State Zip Codes'!$P$4,'State Zip Codes'!$P$3,IF(G9983&lt;='State Zip Codes'!$Q$4,'State Zip Codes'!$Q$3,IF(G9983&lt;='State Zip Codes'!$R$4,'State Zip Codes'!$R$3,IF(G9983&lt;='State Zip Codes'!$S$4,'State Zip Codes'!$S$3,IF(G9983&lt;='State Zip Codes'!$T$4,'State Zip Codes'!$T$3,"OUT OF TERRITORY"))))),$U$3)</f>
        <v>Zone 5</v>
      </c>
    </row>
    <row r="9984" spans="1:8" x14ac:dyDescent="0.25">
      <c r="A9984" t="s">
        <v>379</v>
      </c>
      <c r="B9984">
        <v>54742</v>
      </c>
      <c r="C9984" t="str">
        <f t="shared" si="156"/>
        <v>54742</v>
      </c>
      <c r="D9984" t="s">
        <v>365</v>
      </c>
      <c r="E9984" t="s">
        <v>6325</v>
      </c>
      <c r="F9984" t="s">
        <v>5311</v>
      </c>
      <c r="G9984" s="144">
        <v>205.67386388999998</v>
      </c>
      <c r="H9984" t="str">
        <f>IF(VLOOKUP(A9984,$J$4:$K$19,2)="Y",IF(G9984&lt;='State Zip Codes'!$P$4,'State Zip Codes'!$P$3,IF(G9984&lt;='State Zip Codes'!$Q$4,'State Zip Codes'!$Q$3,IF(G9984&lt;='State Zip Codes'!$R$4,'State Zip Codes'!$R$3,IF(G9984&lt;='State Zip Codes'!$S$4,'State Zip Codes'!$S$3,IF(G9984&lt;='State Zip Codes'!$T$4,'State Zip Codes'!$T$3,"OUT OF TERRITORY"))))),$U$3)</f>
        <v>Zone 5</v>
      </c>
    </row>
    <row r="9985" spans="1:8" x14ac:dyDescent="0.25">
      <c r="A9985" t="s">
        <v>379</v>
      </c>
      <c r="B9985">
        <v>54513</v>
      </c>
      <c r="C9985" t="str">
        <f t="shared" si="156"/>
        <v>54513</v>
      </c>
      <c r="D9985" t="s">
        <v>365</v>
      </c>
      <c r="E9985" t="s">
        <v>5956</v>
      </c>
      <c r="F9985" t="s">
        <v>6339</v>
      </c>
      <c r="G9985" s="144">
        <v>206.29523508</v>
      </c>
      <c r="H9985" t="str">
        <f>IF(VLOOKUP(A9985,$J$4:$K$19,2)="Y",IF(G9985&lt;='State Zip Codes'!$P$4,'State Zip Codes'!$P$3,IF(G9985&lt;='State Zip Codes'!$Q$4,'State Zip Codes'!$Q$3,IF(G9985&lt;='State Zip Codes'!$R$4,'State Zip Codes'!$R$3,IF(G9985&lt;='State Zip Codes'!$S$4,'State Zip Codes'!$S$3,IF(G9985&lt;='State Zip Codes'!$T$4,'State Zip Codes'!$T$3,"OUT OF TERRITORY"))))),$U$3)</f>
        <v>Zone 5</v>
      </c>
    </row>
    <row r="9986" spans="1:8" x14ac:dyDescent="0.25">
      <c r="A9986" t="s">
        <v>379</v>
      </c>
      <c r="B9986">
        <v>54539</v>
      </c>
      <c r="C9986" t="str">
        <f t="shared" si="156"/>
        <v>54539</v>
      </c>
      <c r="D9986" t="s">
        <v>365</v>
      </c>
      <c r="E9986" t="s">
        <v>1238</v>
      </c>
      <c r="F9986" t="s">
        <v>6340</v>
      </c>
      <c r="G9986" s="144">
        <v>207.53797745999998</v>
      </c>
      <c r="H9986" t="str">
        <f>IF(VLOOKUP(A9986,$J$4:$K$19,2)="Y",IF(G9986&lt;='State Zip Codes'!$P$4,'State Zip Codes'!$P$3,IF(G9986&lt;='State Zip Codes'!$Q$4,'State Zip Codes'!$Q$3,IF(G9986&lt;='State Zip Codes'!$R$4,'State Zip Codes'!$R$3,IF(G9986&lt;='State Zip Codes'!$S$4,'State Zip Codes'!$S$3,IF(G9986&lt;='State Zip Codes'!$T$4,'State Zip Codes'!$T$3,"OUT OF TERRITORY"))))),$U$3)</f>
        <v>Zone 5</v>
      </c>
    </row>
    <row r="9987" spans="1:8" x14ac:dyDescent="0.25">
      <c r="A9987" t="s">
        <v>379</v>
      </c>
      <c r="B9987">
        <v>54531</v>
      </c>
      <c r="C9987" t="str">
        <f t="shared" si="156"/>
        <v>54531</v>
      </c>
      <c r="D9987" t="s">
        <v>365</v>
      </c>
      <c r="E9987" t="s">
        <v>1238</v>
      </c>
      <c r="F9987" t="s">
        <v>6341</v>
      </c>
      <c r="G9987" s="144">
        <v>207.53797745999998</v>
      </c>
      <c r="H9987" t="str">
        <f>IF(VLOOKUP(A9987,$J$4:$K$19,2)="Y",IF(G9987&lt;='State Zip Codes'!$P$4,'State Zip Codes'!$P$3,IF(G9987&lt;='State Zip Codes'!$Q$4,'State Zip Codes'!$Q$3,IF(G9987&lt;='State Zip Codes'!$R$4,'State Zip Codes'!$R$3,IF(G9987&lt;='State Zip Codes'!$S$4,'State Zip Codes'!$S$3,IF(G9987&lt;='State Zip Codes'!$T$4,'State Zip Codes'!$T$3,"OUT OF TERRITORY"))))),$U$3)</f>
        <v>Zone 5</v>
      </c>
    </row>
    <row r="9988" spans="1:8" x14ac:dyDescent="0.25">
      <c r="A9988" t="s">
        <v>379</v>
      </c>
      <c r="B9988">
        <v>54738</v>
      </c>
      <c r="C9988" t="str">
        <f t="shared" si="156"/>
        <v>54738</v>
      </c>
      <c r="D9988" t="s">
        <v>365</v>
      </c>
      <c r="E9988" t="s">
        <v>6319</v>
      </c>
      <c r="F9988" t="s">
        <v>6342</v>
      </c>
      <c r="G9988" s="144">
        <v>208.15934865</v>
      </c>
      <c r="H9988" t="str">
        <f>IF(VLOOKUP(A9988,$J$4:$K$19,2)="Y",IF(G9988&lt;='State Zip Codes'!$P$4,'State Zip Codes'!$P$3,IF(G9988&lt;='State Zip Codes'!$Q$4,'State Zip Codes'!$Q$3,IF(G9988&lt;='State Zip Codes'!$R$4,'State Zip Codes'!$R$3,IF(G9988&lt;='State Zip Codes'!$S$4,'State Zip Codes'!$S$3,IF(G9988&lt;='State Zip Codes'!$T$4,'State Zip Codes'!$T$3,"OUT OF TERRITORY"))))),$U$3)</f>
        <v>Zone 5</v>
      </c>
    </row>
    <row r="9989" spans="1:8" x14ac:dyDescent="0.25">
      <c r="A9989" t="s">
        <v>379</v>
      </c>
      <c r="B9989">
        <v>54622</v>
      </c>
      <c r="C9989" t="str">
        <f t="shared" si="156"/>
        <v>54622</v>
      </c>
      <c r="D9989" t="s">
        <v>365</v>
      </c>
      <c r="E9989" t="s">
        <v>2045</v>
      </c>
      <c r="F9989" t="s">
        <v>6343</v>
      </c>
      <c r="G9989" s="144">
        <v>208.78071983999999</v>
      </c>
      <c r="H9989" t="str">
        <f>IF(VLOOKUP(A9989,$J$4:$K$19,2)="Y",IF(G9989&lt;='State Zip Codes'!$P$4,'State Zip Codes'!$P$3,IF(G9989&lt;='State Zip Codes'!$Q$4,'State Zip Codes'!$Q$3,IF(G9989&lt;='State Zip Codes'!$R$4,'State Zip Codes'!$R$3,IF(G9989&lt;='State Zip Codes'!$S$4,'State Zip Codes'!$S$3,IF(G9989&lt;='State Zip Codes'!$T$4,'State Zip Codes'!$T$3,"OUT OF TERRITORY"))))),$U$3)</f>
        <v>Zone 5</v>
      </c>
    </row>
    <row r="9990" spans="1:8" x14ac:dyDescent="0.25">
      <c r="A9990" t="s">
        <v>379</v>
      </c>
      <c r="B9990">
        <v>54727</v>
      </c>
      <c r="C9990" t="str">
        <f t="shared" si="156"/>
        <v>54727</v>
      </c>
      <c r="D9990" t="s">
        <v>365</v>
      </c>
      <c r="E9990" t="s">
        <v>3768</v>
      </c>
      <c r="F9990" t="s">
        <v>6344</v>
      </c>
      <c r="G9990" s="144">
        <v>208.78071983999999</v>
      </c>
      <c r="H9990" t="str">
        <f>IF(VLOOKUP(A9990,$J$4:$K$19,2)="Y",IF(G9990&lt;='State Zip Codes'!$P$4,'State Zip Codes'!$P$3,IF(G9990&lt;='State Zip Codes'!$Q$4,'State Zip Codes'!$Q$3,IF(G9990&lt;='State Zip Codes'!$R$4,'State Zip Codes'!$R$3,IF(G9990&lt;='State Zip Codes'!$S$4,'State Zip Codes'!$S$3,IF(G9990&lt;='State Zip Codes'!$T$4,'State Zip Codes'!$T$3,"OUT OF TERRITORY"))))),$U$3)</f>
        <v>Zone 5</v>
      </c>
    </row>
    <row r="9991" spans="1:8" x14ac:dyDescent="0.25">
      <c r="A9991" t="s">
        <v>379</v>
      </c>
      <c r="B9991">
        <v>54556</v>
      </c>
      <c r="C9991" t="str">
        <f t="shared" si="156"/>
        <v>54556</v>
      </c>
      <c r="D9991" t="s">
        <v>365</v>
      </c>
      <c r="E9991" t="s">
        <v>5956</v>
      </c>
      <c r="F9991" t="s">
        <v>6345</v>
      </c>
      <c r="G9991" s="144">
        <v>209.40209102999998</v>
      </c>
      <c r="H9991" t="str">
        <f>IF(VLOOKUP(A9991,$J$4:$K$19,2)="Y",IF(G9991&lt;='State Zip Codes'!$P$4,'State Zip Codes'!$P$3,IF(G9991&lt;='State Zip Codes'!$Q$4,'State Zip Codes'!$Q$3,IF(G9991&lt;='State Zip Codes'!$R$4,'State Zip Codes'!$R$3,IF(G9991&lt;='State Zip Codes'!$S$4,'State Zip Codes'!$S$3,IF(G9991&lt;='State Zip Codes'!$T$4,'State Zip Codes'!$T$3,"OUT OF TERRITORY"))))),$U$3)</f>
        <v>Zone 5</v>
      </c>
    </row>
    <row r="9992" spans="1:8" x14ac:dyDescent="0.25">
      <c r="A9992" t="s">
        <v>379</v>
      </c>
      <c r="B9992">
        <v>54433</v>
      </c>
      <c r="C9992" t="str">
        <f t="shared" si="156"/>
        <v>54433</v>
      </c>
      <c r="D9992" t="s">
        <v>365</v>
      </c>
      <c r="E9992" t="s">
        <v>1042</v>
      </c>
      <c r="F9992" t="s">
        <v>1697</v>
      </c>
      <c r="G9992" s="144">
        <v>210.02346222</v>
      </c>
      <c r="H9992" t="str">
        <f>IF(VLOOKUP(A9992,$J$4:$K$19,2)="Y",IF(G9992&lt;='State Zip Codes'!$P$4,'State Zip Codes'!$P$3,IF(G9992&lt;='State Zip Codes'!$Q$4,'State Zip Codes'!$Q$3,IF(G9992&lt;='State Zip Codes'!$R$4,'State Zip Codes'!$R$3,IF(G9992&lt;='State Zip Codes'!$S$4,'State Zip Codes'!$S$3,IF(G9992&lt;='State Zip Codes'!$T$4,'State Zip Codes'!$T$3,"OUT OF TERRITORY"))))),$U$3)</f>
        <v>Zone 5</v>
      </c>
    </row>
    <row r="9993" spans="1:8" x14ac:dyDescent="0.25">
      <c r="A9993" t="s">
        <v>379</v>
      </c>
      <c r="B9993">
        <v>54521</v>
      </c>
      <c r="C9993" t="str">
        <f t="shared" si="156"/>
        <v>54521</v>
      </c>
      <c r="D9993" t="s">
        <v>365</v>
      </c>
      <c r="E9993" t="s">
        <v>4560</v>
      </c>
      <c r="F9993" t="s">
        <v>6346</v>
      </c>
      <c r="G9993" s="144">
        <v>211.88757579</v>
      </c>
      <c r="H9993" t="str">
        <f>IF(VLOOKUP(A9993,$J$4:$K$19,2)="Y",IF(G9993&lt;='State Zip Codes'!$P$4,'State Zip Codes'!$P$3,IF(G9993&lt;='State Zip Codes'!$Q$4,'State Zip Codes'!$Q$3,IF(G9993&lt;='State Zip Codes'!$R$4,'State Zip Codes'!$R$3,IF(G9993&lt;='State Zip Codes'!$S$4,'State Zip Codes'!$S$3,IF(G9993&lt;='State Zip Codes'!$T$4,'State Zip Codes'!$T$3,"OUT OF TERRITORY"))))),$U$3)</f>
        <v>Zone 5</v>
      </c>
    </row>
    <row r="9994" spans="1:8" x14ac:dyDescent="0.25">
      <c r="A9994" t="s">
        <v>379</v>
      </c>
      <c r="B9994">
        <v>54720</v>
      </c>
      <c r="C9994" t="str">
        <f t="shared" si="156"/>
        <v>54720</v>
      </c>
      <c r="D9994" t="s">
        <v>365</v>
      </c>
      <c r="E9994" t="s">
        <v>6325</v>
      </c>
      <c r="F9994" t="s">
        <v>793</v>
      </c>
      <c r="G9994" s="144">
        <v>213.13031816999998</v>
      </c>
      <c r="H9994" t="str">
        <f>IF(VLOOKUP(A9994,$J$4:$K$19,2)="Y",IF(G9994&lt;='State Zip Codes'!$P$4,'State Zip Codes'!$P$3,IF(G9994&lt;='State Zip Codes'!$Q$4,'State Zip Codes'!$Q$3,IF(G9994&lt;='State Zip Codes'!$R$4,'State Zip Codes'!$R$3,IF(G9994&lt;='State Zip Codes'!$S$4,'State Zip Codes'!$S$3,IF(G9994&lt;='State Zip Codes'!$T$4,'State Zip Codes'!$T$3,"OUT OF TERRITORY"))))),$U$3)</f>
        <v>Zone 5</v>
      </c>
    </row>
    <row r="9995" spans="1:8" x14ac:dyDescent="0.25">
      <c r="A9995" t="s">
        <v>379</v>
      </c>
      <c r="B9995">
        <v>54515</v>
      </c>
      <c r="C9995" t="str">
        <f t="shared" si="156"/>
        <v>54515</v>
      </c>
      <c r="D9995" t="s">
        <v>365</v>
      </c>
      <c r="E9995" t="s">
        <v>5956</v>
      </c>
      <c r="F9995" t="s">
        <v>4456</v>
      </c>
      <c r="G9995" s="144">
        <v>213.13031816999998</v>
      </c>
      <c r="H9995" t="str">
        <f>IF(VLOOKUP(A9995,$J$4:$K$19,2)="Y",IF(G9995&lt;='State Zip Codes'!$P$4,'State Zip Codes'!$P$3,IF(G9995&lt;='State Zip Codes'!$Q$4,'State Zip Codes'!$Q$3,IF(G9995&lt;='State Zip Codes'!$R$4,'State Zip Codes'!$R$3,IF(G9995&lt;='State Zip Codes'!$S$4,'State Zip Codes'!$S$3,IF(G9995&lt;='State Zip Codes'!$T$4,'State Zip Codes'!$T$3,"OUT OF TERRITORY"))))),$U$3)</f>
        <v>Zone 5</v>
      </c>
    </row>
    <row r="9996" spans="1:8" x14ac:dyDescent="0.25">
      <c r="A9996" t="s">
        <v>379</v>
      </c>
      <c r="B9996">
        <v>54610</v>
      </c>
      <c r="C9996" t="str">
        <f t="shared" si="156"/>
        <v>54610</v>
      </c>
      <c r="D9996" t="s">
        <v>365</v>
      </c>
      <c r="E9996" t="s">
        <v>2045</v>
      </c>
      <c r="F9996" t="s">
        <v>2259</v>
      </c>
      <c r="G9996" s="144">
        <v>213.75168936</v>
      </c>
      <c r="H9996" t="str">
        <f>IF(VLOOKUP(A9996,$J$4:$K$19,2)="Y",IF(G9996&lt;='State Zip Codes'!$P$4,'State Zip Codes'!$P$3,IF(G9996&lt;='State Zip Codes'!$Q$4,'State Zip Codes'!$Q$3,IF(G9996&lt;='State Zip Codes'!$R$4,'State Zip Codes'!$R$3,IF(G9996&lt;='State Zip Codes'!$S$4,'State Zip Codes'!$S$3,IF(G9996&lt;='State Zip Codes'!$T$4,'State Zip Codes'!$T$3,"OUT OF TERRITORY"))))),$U$3)</f>
        <v>Zone 5</v>
      </c>
    </row>
    <row r="9997" spans="1:8" x14ac:dyDescent="0.25">
      <c r="A9997" t="s">
        <v>379</v>
      </c>
      <c r="B9997">
        <v>54558</v>
      </c>
      <c r="C9997" t="str">
        <f t="shared" si="156"/>
        <v>54558</v>
      </c>
      <c r="D9997" t="s">
        <v>365</v>
      </c>
      <c r="E9997" t="s">
        <v>4560</v>
      </c>
      <c r="F9997" t="s">
        <v>6347</v>
      </c>
      <c r="G9997" s="144">
        <v>214.37306054999999</v>
      </c>
      <c r="H9997" t="str">
        <f>IF(VLOOKUP(A9997,$J$4:$K$19,2)="Y",IF(G9997&lt;='State Zip Codes'!$P$4,'State Zip Codes'!$P$3,IF(G9997&lt;='State Zip Codes'!$Q$4,'State Zip Codes'!$Q$3,IF(G9997&lt;='State Zip Codes'!$R$4,'State Zip Codes'!$R$3,IF(G9997&lt;='State Zip Codes'!$S$4,'State Zip Codes'!$S$3,IF(G9997&lt;='State Zip Codes'!$T$4,'State Zip Codes'!$T$3,"OUT OF TERRITORY"))))),$U$3)</f>
        <v>Zone 5</v>
      </c>
    </row>
    <row r="9998" spans="1:8" x14ac:dyDescent="0.25">
      <c r="A9998" t="s">
        <v>379</v>
      </c>
      <c r="B9998">
        <v>54701</v>
      </c>
      <c r="C9998" t="str">
        <f t="shared" si="156"/>
        <v>54701</v>
      </c>
      <c r="D9998" t="s">
        <v>365</v>
      </c>
      <c r="E9998" t="s">
        <v>6325</v>
      </c>
      <c r="F9998" t="s">
        <v>6325</v>
      </c>
      <c r="G9998" s="144">
        <v>214.37306054999999</v>
      </c>
      <c r="H9998" t="str">
        <f>IF(VLOOKUP(A9998,$J$4:$K$19,2)="Y",IF(G9998&lt;='State Zip Codes'!$P$4,'State Zip Codes'!$P$3,IF(G9998&lt;='State Zip Codes'!$Q$4,'State Zip Codes'!$Q$3,IF(G9998&lt;='State Zip Codes'!$R$4,'State Zip Codes'!$R$3,IF(G9998&lt;='State Zip Codes'!$S$4,'State Zip Codes'!$S$3,IF(G9998&lt;='State Zip Codes'!$T$4,'State Zip Codes'!$T$3,"OUT OF TERRITORY"))))),$U$3)</f>
        <v>Zone 5</v>
      </c>
    </row>
    <row r="9999" spans="1:8" x14ac:dyDescent="0.25">
      <c r="A9999" t="s">
        <v>379</v>
      </c>
      <c r="B9999">
        <v>54766</v>
      </c>
      <c r="C9999" t="str">
        <f t="shared" si="156"/>
        <v>54766</v>
      </c>
      <c r="D9999" t="s">
        <v>365</v>
      </c>
      <c r="E9999" t="s">
        <v>6348</v>
      </c>
      <c r="F9999" t="s">
        <v>1690</v>
      </c>
      <c r="G9999" s="144">
        <v>214.99443173999998</v>
      </c>
      <c r="H9999" t="str">
        <f>IF(VLOOKUP(A9999,$J$4:$K$19,2)="Y",IF(G9999&lt;='State Zip Codes'!$P$4,'State Zip Codes'!$P$3,IF(G9999&lt;='State Zip Codes'!$Q$4,'State Zip Codes'!$Q$3,IF(G9999&lt;='State Zip Codes'!$R$4,'State Zip Codes'!$R$3,IF(G9999&lt;='State Zip Codes'!$S$4,'State Zip Codes'!$S$3,IF(G9999&lt;='State Zip Codes'!$T$4,'State Zip Codes'!$T$3,"OUT OF TERRITORY"))))),$U$3)</f>
        <v>Zone 5</v>
      </c>
    </row>
    <row r="10000" spans="1:8" x14ac:dyDescent="0.25">
      <c r="A10000" t="s">
        <v>379</v>
      </c>
      <c r="B10000">
        <v>54755</v>
      </c>
      <c r="C10000" t="str">
        <f t="shared" si="156"/>
        <v>54755</v>
      </c>
      <c r="D10000" t="s">
        <v>365</v>
      </c>
      <c r="E10000" t="s">
        <v>2045</v>
      </c>
      <c r="F10000" t="s">
        <v>6349</v>
      </c>
      <c r="G10000" s="144">
        <v>216.23717411999999</v>
      </c>
      <c r="H10000" t="str">
        <f>IF(VLOOKUP(A10000,$J$4:$K$19,2)="Y",IF(G10000&lt;='State Zip Codes'!$P$4,'State Zip Codes'!$P$3,IF(G10000&lt;='State Zip Codes'!$Q$4,'State Zip Codes'!$Q$3,IF(G10000&lt;='State Zip Codes'!$R$4,'State Zip Codes'!$R$3,IF(G10000&lt;='State Zip Codes'!$S$4,'State Zip Codes'!$S$3,IF(G10000&lt;='State Zip Codes'!$T$4,'State Zip Codes'!$T$3,"OUT OF TERRITORY"))))),$U$3)</f>
        <v>Zone 5</v>
      </c>
    </row>
    <row r="10001" spans="1:8" x14ac:dyDescent="0.25">
      <c r="A10001" t="s">
        <v>379</v>
      </c>
      <c r="B10001">
        <v>54703</v>
      </c>
      <c r="C10001" t="str">
        <f t="shared" si="156"/>
        <v>54703</v>
      </c>
      <c r="D10001" t="s">
        <v>365</v>
      </c>
      <c r="E10001" t="s">
        <v>6325</v>
      </c>
      <c r="F10001" t="s">
        <v>6325</v>
      </c>
      <c r="G10001" s="144">
        <v>216.23717411999999</v>
      </c>
      <c r="H10001" t="str">
        <f>IF(VLOOKUP(A10001,$J$4:$K$19,2)="Y",IF(G10001&lt;='State Zip Codes'!$P$4,'State Zip Codes'!$P$3,IF(G10001&lt;='State Zip Codes'!$Q$4,'State Zip Codes'!$Q$3,IF(G10001&lt;='State Zip Codes'!$R$4,'State Zip Codes'!$R$3,IF(G10001&lt;='State Zip Codes'!$S$4,'State Zip Codes'!$S$3,IF(G10001&lt;='State Zip Codes'!$T$4,'State Zip Codes'!$T$3,"OUT OF TERRITORY"))))),$U$3)</f>
        <v>Zone 5</v>
      </c>
    </row>
    <row r="10002" spans="1:8" x14ac:dyDescent="0.25">
      <c r="A10002" t="s">
        <v>379</v>
      </c>
      <c r="B10002">
        <v>54554</v>
      </c>
      <c r="C10002" t="str">
        <f t="shared" si="156"/>
        <v>54554</v>
      </c>
      <c r="D10002" t="s">
        <v>365</v>
      </c>
      <c r="E10002" t="s">
        <v>4560</v>
      </c>
      <c r="F10002" t="s">
        <v>3504</v>
      </c>
      <c r="G10002" s="144">
        <v>216.85854530999998</v>
      </c>
      <c r="H10002" t="str">
        <f>IF(VLOOKUP(A10002,$J$4:$K$19,2)="Y",IF(G10002&lt;='State Zip Codes'!$P$4,'State Zip Codes'!$P$3,IF(G10002&lt;='State Zip Codes'!$Q$4,'State Zip Codes'!$Q$3,IF(G10002&lt;='State Zip Codes'!$R$4,'State Zip Codes'!$R$3,IF(G10002&lt;='State Zip Codes'!$S$4,'State Zip Codes'!$S$3,IF(G10002&lt;='State Zip Codes'!$T$4,'State Zip Codes'!$T$3,"OUT OF TERRITORY"))))),$U$3)</f>
        <v>Zone 5</v>
      </c>
    </row>
    <row r="10003" spans="1:8" x14ac:dyDescent="0.25">
      <c r="A10003" t="s">
        <v>379</v>
      </c>
      <c r="B10003">
        <v>54774</v>
      </c>
      <c r="C10003" t="str">
        <f t="shared" si="156"/>
        <v>54774</v>
      </c>
      <c r="D10003" t="s">
        <v>365</v>
      </c>
      <c r="E10003" t="s">
        <v>3768</v>
      </c>
      <c r="F10003" t="s">
        <v>6350</v>
      </c>
      <c r="G10003" s="144">
        <v>216.85854530999998</v>
      </c>
      <c r="H10003" t="str">
        <f>IF(VLOOKUP(A10003,$J$4:$K$19,2)="Y",IF(G10003&lt;='State Zip Codes'!$P$4,'State Zip Codes'!$P$3,IF(G10003&lt;='State Zip Codes'!$Q$4,'State Zip Codes'!$Q$3,IF(G10003&lt;='State Zip Codes'!$R$4,'State Zip Codes'!$R$3,IF(G10003&lt;='State Zip Codes'!$S$4,'State Zip Codes'!$S$3,IF(G10003&lt;='State Zip Codes'!$T$4,'State Zip Codes'!$T$3,"OUT OF TERRITORY"))))),$U$3)</f>
        <v>Zone 5</v>
      </c>
    </row>
    <row r="10004" spans="1:8" x14ac:dyDescent="0.25">
      <c r="A10004" t="s">
        <v>379</v>
      </c>
      <c r="B10004">
        <v>54537</v>
      </c>
      <c r="C10004" t="str">
        <f t="shared" si="156"/>
        <v>54537</v>
      </c>
      <c r="D10004" t="s">
        <v>365</v>
      </c>
      <c r="E10004" t="s">
        <v>5956</v>
      </c>
      <c r="F10004" t="s">
        <v>6351</v>
      </c>
      <c r="G10004" s="144">
        <v>217.47991649999997</v>
      </c>
      <c r="H10004" t="str">
        <f>IF(VLOOKUP(A10004,$J$4:$K$19,2)="Y",IF(G10004&lt;='State Zip Codes'!$P$4,'State Zip Codes'!$P$3,IF(G10004&lt;='State Zip Codes'!$Q$4,'State Zip Codes'!$Q$3,IF(G10004&lt;='State Zip Codes'!$R$4,'State Zip Codes'!$R$3,IF(G10004&lt;='State Zip Codes'!$S$4,'State Zip Codes'!$S$3,IF(G10004&lt;='State Zip Codes'!$T$4,'State Zip Codes'!$T$3,"OUT OF TERRITORY"))))),$U$3)</f>
        <v>Zone 5</v>
      </c>
    </row>
    <row r="10005" spans="1:8" x14ac:dyDescent="0.25">
      <c r="A10005" t="s">
        <v>379</v>
      </c>
      <c r="B10005">
        <v>54732</v>
      </c>
      <c r="C10005" t="str">
        <f t="shared" si="156"/>
        <v>54732</v>
      </c>
      <c r="D10005" t="s">
        <v>365</v>
      </c>
      <c r="E10005" t="s">
        <v>3768</v>
      </c>
      <c r="F10005" t="s">
        <v>1709</v>
      </c>
      <c r="G10005" s="144">
        <v>217.47991649999997</v>
      </c>
      <c r="H10005" t="str">
        <f>IF(VLOOKUP(A10005,$J$4:$K$19,2)="Y",IF(G10005&lt;='State Zip Codes'!$P$4,'State Zip Codes'!$P$3,IF(G10005&lt;='State Zip Codes'!$Q$4,'State Zip Codes'!$Q$3,IF(G10005&lt;='State Zip Codes'!$R$4,'State Zip Codes'!$R$3,IF(G10005&lt;='State Zip Codes'!$S$4,'State Zip Codes'!$S$3,IF(G10005&lt;='State Zip Codes'!$T$4,'State Zip Codes'!$T$3,"OUT OF TERRITORY"))))),$U$3)</f>
        <v>Zone 5</v>
      </c>
    </row>
    <row r="10006" spans="1:8" x14ac:dyDescent="0.25">
      <c r="A10006" t="s">
        <v>379</v>
      </c>
      <c r="B10006">
        <v>54548</v>
      </c>
      <c r="C10006" t="str">
        <f t="shared" si="156"/>
        <v>54548</v>
      </c>
      <c r="D10006" t="s">
        <v>365</v>
      </c>
      <c r="E10006" t="s">
        <v>1238</v>
      </c>
      <c r="F10006" t="s">
        <v>6352</v>
      </c>
      <c r="G10006" s="144">
        <v>217.47991649999997</v>
      </c>
      <c r="H10006" t="str">
        <f>IF(VLOOKUP(A10006,$J$4:$K$19,2)="Y",IF(G10006&lt;='State Zip Codes'!$P$4,'State Zip Codes'!$P$3,IF(G10006&lt;='State Zip Codes'!$Q$4,'State Zip Codes'!$Q$3,IF(G10006&lt;='State Zip Codes'!$R$4,'State Zip Codes'!$R$3,IF(G10006&lt;='State Zip Codes'!$S$4,'State Zip Codes'!$S$3,IF(G10006&lt;='State Zip Codes'!$T$4,'State Zip Codes'!$T$3,"OUT OF TERRITORY"))))),$U$3)</f>
        <v>Zone 5</v>
      </c>
    </row>
    <row r="10007" spans="1:8" x14ac:dyDescent="0.25">
      <c r="A10007" t="s">
        <v>379</v>
      </c>
      <c r="B10007">
        <v>54729</v>
      </c>
      <c r="C10007" t="str">
        <f t="shared" si="156"/>
        <v>54729</v>
      </c>
      <c r="D10007" t="s">
        <v>365</v>
      </c>
      <c r="E10007" t="s">
        <v>3768</v>
      </c>
      <c r="F10007" t="s">
        <v>6350</v>
      </c>
      <c r="G10007" s="144">
        <v>218.10128768999999</v>
      </c>
      <c r="H10007" t="str">
        <f>IF(VLOOKUP(A10007,$J$4:$K$19,2)="Y",IF(G10007&lt;='State Zip Codes'!$P$4,'State Zip Codes'!$P$3,IF(G10007&lt;='State Zip Codes'!$Q$4,'State Zip Codes'!$Q$3,IF(G10007&lt;='State Zip Codes'!$R$4,'State Zip Codes'!$R$3,IF(G10007&lt;='State Zip Codes'!$S$4,'State Zip Codes'!$S$3,IF(G10007&lt;='State Zip Codes'!$T$4,'State Zip Codes'!$T$3,"OUT OF TERRITORY"))))),$U$3)</f>
        <v>Zone 5</v>
      </c>
    </row>
    <row r="10008" spans="1:8" x14ac:dyDescent="0.25">
      <c r="A10008" t="s">
        <v>379</v>
      </c>
      <c r="B10008">
        <v>54748</v>
      </c>
      <c r="C10008" t="str">
        <f t="shared" si="156"/>
        <v>54748</v>
      </c>
      <c r="D10008" t="s">
        <v>365</v>
      </c>
      <c r="E10008" t="s">
        <v>3768</v>
      </c>
      <c r="F10008" t="s">
        <v>6353</v>
      </c>
      <c r="G10008" s="144">
        <v>218.10128768999999</v>
      </c>
      <c r="H10008" t="str">
        <f>IF(VLOOKUP(A10008,$J$4:$K$19,2)="Y",IF(G10008&lt;='State Zip Codes'!$P$4,'State Zip Codes'!$P$3,IF(G10008&lt;='State Zip Codes'!$Q$4,'State Zip Codes'!$Q$3,IF(G10008&lt;='State Zip Codes'!$R$4,'State Zip Codes'!$R$3,IF(G10008&lt;='State Zip Codes'!$S$4,'State Zip Codes'!$S$3,IF(G10008&lt;='State Zip Codes'!$T$4,'State Zip Codes'!$T$3,"OUT OF TERRITORY"))))),$U$3)</f>
        <v>Zone 5</v>
      </c>
    </row>
    <row r="10009" spans="1:8" x14ac:dyDescent="0.25">
      <c r="A10009" t="s">
        <v>379</v>
      </c>
      <c r="B10009">
        <v>54519</v>
      </c>
      <c r="C10009" t="str">
        <f t="shared" si="156"/>
        <v>54519</v>
      </c>
      <c r="D10009" t="s">
        <v>365</v>
      </c>
      <c r="E10009" t="s">
        <v>4560</v>
      </c>
      <c r="F10009" t="s">
        <v>4496</v>
      </c>
      <c r="G10009" s="144">
        <v>218.10128768999999</v>
      </c>
      <c r="H10009" t="str">
        <f>IF(VLOOKUP(A10009,$J$4:$K$19,2)="Y",IF(G10009&lt;='State Zip Codes'!$P$4,'State Zip Codes'!$P$3,IF(G10009&lt;='State Zip Codes'!$Q$4,'State Zip Codes'!$Q$3,IF(G10009&lt;='State Zip Codes'!$R$4,'State Zip Codes'!$R$3,IF(G10009&lt;='State Zip Codes'!$S$4,'State Zip Codes'!$S$3,IF(G10009&lt;='State Zip Codes'!$T$4,'State Zip Codes'!$T$3,"OUT OF TERRITORY"))))),$U$3)</f>
        <v>Zone 5</v>
      </c>
    </row>
    <row r="10010" spans="1:8" x14ac:dyDescent="0.25">
      <c r="A10010" t="s">
        <v>379</v>
      </c>
      <c r="B10010">
        <v>54568</v>
      </c>
      <c r="C10010" t="str">
        <f t="shared" si="156"/>
        <v>54568</v>
      </c>
      <c r="D10010" t="s">
        <v>365</v>
      </c>
      <c r="E10010" t="s">
        <v>1238</v>
      </c>
      <c r="F10010" t="s">
        <v>5856</v>
      </c>
      <c r="G10010" s="144">
        <v>219.96540125999999</v>
      </c>
      <c r="H10010" t="str">
        <f>IF(VLOOKUP(A10010,$J$4:$K$19,2)="Y",IF(G10010&lt;='State Zip Codes'!$P$4,'State Zip Codes'!$P$3,IF(G10010&lt;='State Zip Codes'!$Q$4,'State Zip Codes'!$Q$3,IF(G10010&lt;='State Zip Codes'!$R$4,'State Zip Codes'!$R$3,IF(G10010&lt;='State Zip Codes'!$S$4,'State Zip Codes'!$S$3,IF(G10010&lt;='State Zip Codes'!$T$4,'State Zip Codes'!$T$3,"OUT OF TERRITORY"))))),$U$3)</f>
        <v>Zone 5</v>
      </c>
    </row>
    <row r="10011" spans="1:8" x14ac:dyDescent="0.25">
      <c r="A10011" t="s">
        <v>379</v>
      </c>
      <c r="B10011">
        <v>54560</v>
      </c>
      <c r="C10011" t="str">
        <f t="shared" si="156"/>
        <v>54560</v>
      </c>
      <c r="D10011" t="s">
        <v>365</v>
      </c>
      <c r="E10011" t="s">
        <v>4560</v>
      </c>
      <c r="F10011" t="s">
        <v>6354</v>
      </c>
      <c r="G10011" s="144">
        <v>220.58677244999998</v>
      </c>
      <c r="H10011" t="str">
        <f>IF(VLOOKUP(A10011,$J$4:$K$19,2)="Y",IF(G10011&lt;='State Zip Codes'!$P$4,'State Zip Codes'!$P$3,IF(G10011&lt;='State Zip Codes'!$Q$4,'State Zip Codes'!$Q$3,IF(G10011&lt;='State Zip Codes'!$R$4,'State Zip Codes'!$R$3,IF(G10011&lt;='State Zip Codes'!$S$4,'State Zip Codes'!$S$3,IF(G10011&lt;='State Zip Codes'!$T$4,'State Zip Codes'!$T$3,"OUT OF TERRITORY"))))),$U$3)</f>
        <v>Zone 5</v>
      </c>
    </row>
    <row r="10012" spans="1:8" x14ac:dyDescent="0.25">
      <c r="A10012" t="s">
        <v>379</v>
      </c>
      <c r="B10012">
        <v>54745</v>
      </c>
      <c r="C10012" t="str">
        <f t="shared" si="156"/>
        <v>54745</v>
      </c>
      <c r="D10012" t="s">
        <v>365</v>
      </c>
      <c r="E10012" t="s">
        <v>3768</v>
      </c>
      <c r="F10012" t="s">
        <v>6355</v>
      </c>
      <c r="G10012" s="144">
        <v>221.82951482999999</v>
      </c>
      <c r="H10012" t="str">
        <f>IF(VLOOKUP(A10012,$J$4:$K$19,2)="Y",IF(G10012&lt;='State Zip Codes'!$P$4,'State Zip Codes'!$P$3,IF(G10012&lt;='State Zip Codes'!$Q$4,'State Zip Codes'!$Q$3,IF(G10012&lt;='State Zip Codes'!$R$4,'State Zip Codes'!$R$3,IF(G10012&lt;='State Zip Codes'!$S$4,'State Zip Codes'!$S$3,IF(G10012&lt;='State Zip Codes'!$T$4,'State Zip Codes'!$T$3,"OUT OF TERRITORY"))))),$U$3)</f>
        <v>Zone 5</v>
      </c>
    </row>
    <row r="10013" spans="1:8" x14ac:dyDescent="0.25">
      <c r="A10013" t="s">
        <v>379</v>
      </c>
      <c r="B10013">
        <v>54561</v>
      </c>
      <c r="C10013" t="str">
        <f t="shared" si="156"/>
        <v>54561</v>
      </c>
      <c r="D10013" t="s">
        <v>365</v>
      </c>
      <c r="E10013" t="s">
        <v>4560</v>
      </c>
      <c r="F10013" t="s">
        <v>6356</v>
      </c>
      <c r="G10013" s="144">
        <v>222.45088601999998</v>
      </c>
      <c r="H10013" t="str">
        <f>IF(VLOOKUP(A10013,$J$4:$K$19,2)="Y",IF(G10013&lt;='State Zip Codes'!$P$4,'State Zip Codes'!$P$3,IF(G10013&lt;='State Zip Codes'!$Q$4,'State Zip Codes'!$Q$3,IF(G10013&lt;='State Zip Codes'!$R$4,'State Zip Codes'!$R$3,IF(G10013&lt;='State Zip Codes'!$S$4,'State Zip Codes'!$S$3,IF(G10013&lt;='State Zip Codes'!$T$4,'State Zip Codes'!$T$3,"OUT OF TERRITORY"))))),$U$3)</f>
        <v>Zone 5</v>
      </c>
    </row>
    <row r="10014" spans="1:8" x14ac:dyDescent="0.25">
      <c r="A10014" t="s">
        <v>379</v>
      </c>
      <c r="B10014">
        <v>54538</v>
      </c>
      <c r="C10014" t="str">
        <f t="shared" si="156"/>
        <v>54538</v>
      </c>
      <c r="D10014" t="s">
        <v>365</v>
      </c>
      <c r="E10014" t="s">
        <v>4560</v>
      </c>
      <c r="F10014" t="s">
        <v>6357</v>
      </c>
      <c r="G10014" s="144">
        <v>222.45088601999998</v>
      </c>
      <c r="H10014" t="str">
        <f>IF(VLOOKUP(A10014,$J$4:$K$19,2)="Y",IF(G10014&lt;='State Zip Codes'!$P$4,'State Zip Codes'!$P$3,IF(G10014&lt;='State Zip Codes'!$Q$4,'State Zip Codes'!$Q$3,IF(G10014&lt;='State Zip Codes'!$R$4,'State Zip Codes'!$R$3,IF(G10014&lt;='State Zip Codes'!$S$4,'State Zip Codes'!$S$3,IF(G10014&lt;='State Zip Codes'!$T$4,'State Zip Codes'!$T$3,"OUT OF TERRITORY"))))),$U$3)</f>
        <v>Zone 5</v>
      </c>
    </row>
    <row r="10015" spans="1:8" x14ac:dyDescent="0.25">
      <c r="A10015" t="s">
        <v>379</v>
      </c>
      <c r="B10015">
        <v>54555</v>
      </c>
      <c r="C10015" t="str">
        <f t="shared" si="156"/>
        <v>54555</v>
      </c>
      <c r="D10015" t="s">
        <v>365</v>
      </c>
      <c r="E10015" t="s">
        <v>5956</v>
      </c>
      <c r="F10015" t="s">
        <v>622</v>
      </c>
      <c r="G10015" s="144">
        <v>222.45088601999998</v>
      </c>
      <c r="H10015" t="str">
        <f>IF(VLOOKUP(A10015,$J$4:$K$19,2)="Y",IF(G10015&lt;='State Zip Codes'!$P$4,'State Zip Codes'!$P$3,IF(G10015&lt;='State Zip Codes'!$Q$4,'State Zip Codes'!$Q$3,IF(G10015&lt;='State Zip Codes'!$R$4,'State Zip Codes'!$R$3,IF(G10015&lt;='State Zip Codes'!$S$4,'State Zip Codes'!$S$3,IF(G10015&lt;='State Zip Codes'!$T$4,'State Zip Codes'!$T$3,"OUT OF TERRITORY"))))),$U$3)</f>
        <v>Zone 5</v>
      </c>
    </row>
    <row r="10016" spans="1:8" x14ac:dyDescent="0.25">
      <c r="A10016" t="s">
        <v>379</v>
      </c>
      <c r="B10016">
        <v>54731</v>
      </c>
      <c r="C10016" t="str">
        <f t="shared" ref="C10016:C10079" si="157">TRIM(CLEAN(B10016))</f>
        <v>54731</v>
      </c>
      <c r="D10016" t="s">
        <v>365</v>
      </c>
      <c r="E10016" t="s">
        <v>6348</v>
      </c>
      <c r="F10016" t="s">
        <v>6358</v>
      </c>
      <c r="G10016" s="144">
        <v>223.07225720999998</v>
      </c>
      <c r="H10016" t="str">
        <f>IF(VLOOKUP(A10016,$J$4:$K$19,2)="Y",IF(G10016&lt;='State Zip Codes'!$P$4,'State Zip Codes'!$P$3,IF(G10016&lt;='State Zip Codes'!$Q$4,'State Zip Codes'!$Q$3,IF(G10016&lt;='State Zip Codes'!$R$4,'State Zip Codes'!$R$3,IF(G10016&lt;='State Zip Codes'!$S$4,'State Zip Codes'!$S$3,IF(G10016&lt;='State Zip Codes'!$T$4,'State Zip Codes'!$T$3,"OUT OF TERRITORY"))))),$U$3)</f>
        <v>Zone 5</v>
      </c>
    </row>
    <row r="10017" spans="1:8" x14ac:dyDescent="0.25">
      <c r="A10017" t="s">
        <v>379</v>
      </c>
      <c r="B10017">
        <v>54530</v>
      </c>
      <c r="C10017" t="str">
        <f t="shared" si="157"/>
        <v>54530</v>
      </c>
      <c r="D10017" t="s">
        <v>365</v>
      </c>
      <c r="E10017" t="s">
        <v>6348</v>
      </c>
      <c r="F10017" t="s">
        <v>6359</v>
      </c>
      <c r="G10017" s="144">
        <v>223.07225720999998</v>
      </c>
      <c r="H10017" t="str">
        <f>IF(VLOOKUP(A10017,$J$4:$K$19,2)="Y",IF(G10017&lt;='State Zip Codes'!$P$4,'State Zip Codes'!$P$3,IF(G10017&lt;='State Zip Codes'!$Q$4,'State Zip Codes'!$Q$3,IF(G10017&lt;='State Zip Codes'!$R$4,'State Zip Codes'!$R$3,IF(G10017&lt;='State Zip Codes'!$S$4,'State Zip Codes'!$S$3,IF(G10017&lt;='State Zip Codes'!$T$4,'State Zip Codes'!$T$3,"OUT OF TERRITORY"))))),$U$3)</f>
        <v>Zone 5</v>
      </c>
    </row>
    <row r="10018" spans="1:8" x14ac:dyDescent="0.25">
      <c r="A10018" t="s">
        <v>379</v>
      </c>
      <c r="B10018">
        <v>54756</v>
      </c>
      <c r="C10018" t="str">
        <f t="shared" si="157"/>
        <v>54756</v>
      </c>
      <c r="D10018" t="s">
        <v>365</v>
      </c>
      <c r="E10018" t="s">
        <v>2045</v>
      </c>
      <c r="F10018" t="s">
        <v>2977</v>
      </c>
      <c r="G10018" s="144">
        <v>223.69362839999999</v>
      </c>
      <c r="H10018" t="str">
        <f>IF(VLOOKUP(A10018,$J$4:$K$19,2)="Y",IF(G10018&lt;='State Zip Codes'!$P$4,'State Zip Codes'!$P$3,IF(G10018&lt;='State Zip Codes'!$Q$4,'State Zip Codes'!$Q$3,IF(G10018&lt;='State Zip Codes'!$R$4,'State Zip Codes'!$R$3,IF(G10018&lt;='State Zip Codes'!$S$4,'State Zip Codes'!$S$3,IF(G10018&lt;='State Zip Codes'!$T$4,'State Zip Codes'!$T$3,"OUT OF TERRITORY"))))),$U$3)</f>
        <v>Zone 5</v>
      </c>
    </row>
    <row r="10019" spans="1:8" x14ac:dyDescent="0.25">
      <c r="A10019" t="s">
        <v>379</v>
      </c>
      <c r="B10019">
        <v>54526</v>
      </c>
      <c r="C10019" t="str">
        <f t="shared" si="157"/>
        <v>54526</v>
      </c>
      <c r="D10019" t="s">
        <v>365</v>
      </c>
      <c r="E10019" t="s">
        <v>6348</v>
      </c>
      <c r="F10019" t="s">
        <v>6360</v>
      </c>
      <c r="G10019" s="144">
        <v>224.31499958999999</v>
      </c>
      <c r="H10019" t="str">
        <f>IF(VLOOKUP(A10019,$J$4:$K$19,2)="Y",IF(G10019&lt;='State Zip Codes'!$P$4,'State Zip Codes'!$P$3,IF(G10019&lt;='State Zip Codes'!$Q$4,'State Zip Codes'!$Q$3,IF(G10019&lt;='State Zip Codes'!$R$4,'State Zip Codes'!$R$3,IF(G10019&lt;='State Zip Codes'!$S$4,'State Zip Codes'!$S$3,IF(G10019&lt;='State Zip Codes'!$T$4,'State Zip Codes'!$T$3,"OUT OF TERRITORY"))))),$U$3)</f>
        <v>Zone 5</v>
      </c>
    </row>
    <row r="10020" spans="1:8" x14ac:dyDescent="0.25">
      <c r="A10020" t="s">
        <v>379</v>
      </c>
      <c r="B10020">
        <v>54736</v>
      </c>
      <c r="C10020" t="str">
        <f t="shared" si="157"/>
        <v>54736</v>
      </c>
      <c r="D10020" t="s">
        <v>365</v>
      </c>
      <c r="E10020" t="s">
        <v>6361</v>
      </c>
      <c r="F10020" t="s">
        <v>1742</v>
      </c>
      <c r="G10020" s="144">
        <v>225.55774197</v>
      </c>
      <c r="H10020" t="str">
        <f>IF(VLOOKUP(A10020,$J$4:$K$19,2)="Y",IF(G10020&lt;='State Zip Codes'!$P$4,'State Zip Codes'!$P$3,IF(G10020&lt;='State Zip Codes'!$Q$4,'State Zip Codes'!$Q$3,IF(G10020&lt;='State Zip Codes'!$R$4,'State Zip Codes'!$R$3,IF(G10020&lt;='State Zip Codes'!$S$4,'State Zip Codes'!$S$3,IF(G10020&lt;='State Zip Codes'!$T$4,'State Zip Codes'!$T$3,"OUT OF TERRITORY"))))),$U$3)</f>
        <v>Zone 5</v>
      </c>
    </row>
    <row r="10021" spans="1:8" x14ac:dyDescent="0.25">
      <c r="A10021" t="s">
        <v>379</v>
      </c>
      <c r="B10021">
        <v>54512</v>
      </c>
      <c r="C10021" t="str">
        <f t="shared" si="157"/>
        <v>54512</v>
      </c>
      <c r="D10021" t="s">
        <v>365</v>
      </c>
      <c r="E10021" t="s">
        <v>4560</v>
      </c>
      <c r="F10021" t="s">
        <v>6362</v>
      </c>
      <c r="G10021" s="144">
        <v>225.55774197</v>
      </c>
      <c r="H10021" t="str">
        <f>IF(VLOOKUP(A10021,$J$4:$K$19,2)="Y",IF(G10021&lt;='State Zip Codes'!$P$4,'State Zip Codes'!$P$3,IF(G10021&lt;='State Zip Codes'!$Q$4,'State Zip Codes'!$Q$3,IF(G10021&lt;='State Zip Codes'!$R$4,'State Zip Codes'!$R$3,IF(G10021&lt;='State Zip Codes'!$S$4,'State Zip Codes'!$S$3,IF(G10021&lt;='State Zip Codes'!$T$4,'State Zip Codes'!$T$3,"OUT OF TERRITORY"))))),$U$3)</f>
        <v>Zone 5</v>
      </c>
    </row>
    <row r="10022" spans="1:8" x14ac:dyDescent="0.25">
      <c r="A10022" t="s">
        <v>379</v>
      </c>
      <c r="B10022">
        <v>54739</v>
      </c>
      <c r="C10022" t="str">
        <f t="shared" si="157"/>
        <v>54739</v>
      </c>
      <c r="D10022" t="s">
        <v>365</v>
      </c>
      <c r="E10022" t="s">
        <v>4147</v>
      </c>
      <c r="F10022" t="s">
        <v>6363</v>
      </c>
      <c r="G10022" s="144">
        <v>226.17911315999999</v>
      </c>
      <c r="H10022" t="str">
        <f>IF(VLOOKUP(A10022,$J$4:$K$19,2)="Y",IF(G10022&lt;='State Zip Codes'!$P$4,'State Zip Codes'!$P$3,IF(G10022&lt;='State Zip Codes'!$Q$4,'State Zip Codes'!$Q$3,IF(G10022&lt;='State Zip Codes'!$R$4,'State Zip Codes'!$R$3,IF(G10022&lt;='State Zip Codes'!$S$4,'State Zip Codes'!$S$3,IF(G10022&lt;='State Zip Codes'!$T$4,'State Zip Codes'!$T$3,"OUT OF TERRITORY"))))),$U$3)</f>
        <v>Zone 5</v>
      </c>
    </row>
    <row r="10023" spans="1:8" x14ac:dyDescent="0.25">
      <c r="A10023" t="s">
        <v>379</v>
      </c>
      <c r="B10023">
        <v>54563</v>
      </c>
      <c r="C10023" t="str">
        <f t="shared" si="157"/>
        <v>54563</v>
      </c>
      <c r="D10023" t="s">
        <v>365</v>
      </c>
      <c r="E10023" t="s">
        <v>6348</v>
      </c>
      <c r="F10023" t="s">
        <v>6364</v>
      </c>
      <c r="G10023" s="144">
        <v>226.17911315999999</v>
      </c>
      <c r="H10023" t="str">
        <f>IF(VLOOKUP(A10023,$J$4:$K$19,2)="Y",IF(G10023&lt;='State Zip Codes'!$P$4,'State Zip Codes'!$P$3,IF(G10023&lt;='State Zip Codes'!$Q$4,'State Zip Codes'!$Q$3,IF(G10023&lt;='State Zip Codes'!$R$4,'State Zip Codes'!$R$3,IF(G10023&lt;='State Zip Codes'!$S$4,'State Zip Codes'!$S$3,IF(G10023&lt;='State Zip Codes'!$T$4,'State Zip Codes'!$T$3,"OUT OF TERRITORY"))))),$U$3)</f>
        <v>Zone 5</v>
      </c>
    </row>
    <row r="10024" spans="1:8" x14ac:dyDescent="0.25">
      <c r="A10024" t="s">
        <v>379</v>
      </c>
      <c r="B10024">
        <v>54540</v>
      </c>
      <c r="C10024" t="str">
        <f t="shared" si="157"/>
        <v>54540</v>
      </c>
      <c r="D10024" t="s">
        <v>365</v>
      </c>
      <c r="E10024" t="s">
        <v>4560</v>
      </c>
      <c r="F10024" t="s">
        <v>866</v>
      </c>
      <c r="G10024" s="144">
        <v>226.80048434999998</v>
      </c>
      <c r="H10024" t="str">
        <f>IF(VLOOKUP(A10024,$J$4:$K$19,2)="Y",IF(G10024&lt;='State Zip Codes'!$P$4,'State Zip Codes'!$P$3,IF(G10024&lt;='State Zip Codes'!$Q$4,'State Zip Codes'!$Q$3,IF(G10024&lt;='State Zip Codes'!$R$4,'State Zip Codes'!$R$3,IF(G10024&lt;='State Zip Codes'!$S$4,'State Zip Codes'!$S$3,IF(G10024&lt;='State Zip Codes'!$T$4,'State Zip Codes'!$T$3,"OUT OF TERRITORY"))))),$U$3)</f>
        <v>Zone 5</v>
      </c>
    </row>
    <row r="10025" spans="1:8" x14ac:dyDescent="0.25">
      <c r="A10025" t="s">
        <v>379</v>
      </c>
      <c r="B10025">
        <v>54724</v>
      </c>
      <c r="C10025" t="str">
        <f t="shared" si="157"/>
        <v>54724</v>
      </c>
      <c r="D10025" t="s">
        <v>365</v>
      </c>
      <c r="E10025" t="s">
        <v>3768</v>
      </c>
      <c r="F10025" t="s">
        <v>6365</v>
      </c>
      <c r="G10025" s="144">
        <v>227.42185554</v>
      </c>
      <c r="H10025" t="str">
        <f>IF(VLOOKUP(A10025,$J$4:$K$19,2)="Y",IF(G10025&lt;='State Zip Codes'!$P$4,'State Zip Codes'!$P$3,IF(G10025&lt;='State Zip Codes'!$Q$4,'State Zip Codes'!$Q$3,IF(G10025&lt;='State Zip Codes'!$R$4,'State Zip Codes'!$R$3,IF(G10025&lt;='State Zip Codes'!$S$4,'State Zip Codes'!$S$3,IF(G10025&lt;='State Zip Codes'!$T$4,'State Zip Codes'!$T$3,"OUT OF TERRITORY"))))),$U$3)</f>
        <v>Zone 5</v>
      </c>
    </row>
    <row r="10026" spans="1:8" x14ac:dyDescent="0.25">
      <c r="A10026" t="s">
        <v>379</v>
      </c>
      <c r="B10026">
        <v>54524</v>
      </c>
      <c r="C10026" t="str">
        <f t="shared" si="157"/>
        <v>54524</v>
      </c>
      <c r="D10026" t="s">
        <v>365</v>
      </c>
      <c r="E10026" t="s">
        <v>5956</v>
      </c>
      <c r="F10026" t="s">
        <v>6366</v>
      </c>
      <c r="G10026" s="144">
        <v>229.28596911</v>
      </c>
      <c r="H10026" t="str">
        <f>IF(VLOOKUP(A10026,$J$4:$K$19,2)="Y",IF(G10026&lt;='State Zip Codes'!$P$4,'State Zip Codes'!$P$3,IF(G10026&lt;='State Zip Codes'!$Q$4,'State Zip Codes'!$Q$3,IF(G10026&lt;='State Zip Codes'!$R$4,'State Zip Codes'!$R$3,IF(G10026&lt;='State Zip Codes'!$S$4,'State Zip Codes'!$S$3,IF(G10026&lt;='State Zip Codes'!$T$4,'State Zip Codes'!$T$3,"OUT OF TERRITORY"))))),$U$3)</f>
        <v>Zone 5</v>
      </c>
    </row>
    <row r="10027" spans="1:8" x14ac:dyDescent="0.25">
      <c r="A10027" t="s">
        <v>379</v>
      </c>
      <c r="B10027">
        <v>54848</v>
      </c>
      <c r="C10027" t="str">
        <f t="shared" si="157"/>
        <v>54848</v>
      </c>
      <c r="D10027" t="s">
        <v>365</v>
      </c>
      <c r="E10027" t="s">
        <v>6348</v>
      </c>
      <c r="F10027" t="s">
        <v>6367</v>
      </c>
      <c r="G10027" s="144">
        <v>231.77145386999999</v>
      </c>
      <c r="H10027" t="str">
        <f>IF(VLOOKUP(A10027,$J$4:$K$19,2)="Y",IF(G10027&lt;='State Zip Codes'!$P$4,'State Zip Codes'!$P$3,IF(G10027&lt;='State Zip Codes'!$Q$4,'State Zip Codes'!$Q$3,IF(G10027&lt;='State Zip Codes'!$R$4,'State Zip Codes'!$R$3,IF(G10027&lt;='State Zip Codes'!$S$4,'State Zip Codes'!$S$3,IF(G10027&lt;='State Zip Codes'!$T$4,'State Zip Codes'!$T$3,"OUT OF TERRITORY"))))),$U$3)</f>
        <v>Zone 5</v>
      </c>
    </row>
    <row r="10028" spans="1:8" x14ac:dyDescent="0.25">
      <c r="A10028" t="s">
        <v>379</v>
      </c>
      <c r="B10028">
        <v>54759</v>
      </c>
      <c r="C10028" t="str">
        <f t="shared" si="157"/>
        <v>54759</v>
      </c>
      <c r="D10028" t="s">
        <v>365</v>
      </c>
      <c r="E10028" t="s">
        <v>6361</v>
      </c>
      <c r="F10028" t="s">
        <v>6361</v>
      </c>
      <c r="G10028" s="144">
        <v>232.39282505999998</v>
      </c>
      <c r="H10028" t="str">
        <f>IF(VLOOKUP(A10028,$J$4:$K$19,2)="Y",IF(G10028&lt;='State Zip Codes'!$P$4,'State Zip Codes'!$P$3,IF(G10028&lt;='State Zip Codes'!$Q$4,'State Zip Codes'!$Q$3,IF(G10028&lt;='State Zip Codes'!$R$4,'State Zip Codes'!$R$3,IF(G10028&lt;='State Zip Codes'!$S$4,'State Zip Codes'!$S$3,IF(G10028&lt;='State Zip Codes'!$T$4,'State Zip Codes'!$T$3,"OUT OF TERRITORY"))))),$U$3)</f>
        <v>Zone 5</v>
      </c>
    </row>
    <row r="10029" spans="1:8" x14ac:dyDescent="0.25">
      <c r="A10029" t="s">
        <v>379</v>
      </c>
      <c r="B10029">
        <v>54737</v>
      </c>
      <c r="C10029" t="str">
        <f t="shared" si="157"/>
        <v>54737</v>
      </c>
      <c r="D10029" t="s">
        <v>365</v>
      </c>
      <c r="E10029" t="s">
        <v>4147</v>
      </c>
      <c r="F10029" t="s">
        <v>6368</v>
      </c>
      <c r="G10029" s="144">
        <v>233.63556743999999</v>
      </c>
      <c r="H10029" t="str">
        <f>IF(VLOOKUP(A10029,$J$4:$K$19,2)="Y",IF(G10029&lt;='State Zip Codes'!$P$4,'State Zip Codes'!$P$3,IF(G10029&lt;='State Zip Codes'!$Q$4,'State Zip Codes'!$Q$3,IF(G10029&lt;='State Zip Codes'!$R$4,'State Zip Codes'!$R$3,IF(G10029&lt;='State Zip Codes'!$S$4,'State Zip Codes'!$S$3,IF(G10029&lt;='State Zip Codes'!$T$4,'State Zip Codes'!$T$3,"OUT OF TERRITORY"))))),$U$3)</f>
        <v>Zone 5</v>
      </c>
    </row>
    <row r="10030" spans="1:8" x14ac:dyDescent="0.25">
      <c r="A10030" t="s">
        <v>379</v>
      </c>
      <c r="B10030">
        <v>54552</v>
      </c>
      <c r="C10030" t="str">
        <f t="shared" si="157"/>
        <v>54552</v>
      </c>
      <c r="D10030" t="s">
        <v>365</v>
      </c>
      <c r="E10030" t="s">
        <v>5956</v>
      </c>
      <c r="F10030" t="s">
        <v>6369</v>
      </c>
      <c r="G10030" s="144">
        <v>233.63556743999999</v>
      </c>
      <c r="H10030" t="str">
        <f>IF(VLOOKUP(A10030,$J$4:$K$19,2)="Y",IF(G10030&lt;='State Zip Codes'!$P$4,'State Zip Codes'!$P$3,IF(G10030&lt;='State Zip Codes'!$Q$4,'State Zip Codes'!$Q$3,IF(G10030&lt;='State Zip Codes'!$R$4,'State Zip Codes'!$R$3,IF(G10030&lt;='State Zip Codes'!$S$4,'State Zip Codes'!$S$3,IF(G10030&lt;='State Zip Codes'!$T$4,'State Zip Codes'!$T$3,"OUT OF TERRITORY"))))),$U$3)</f>
        <v>Zone 5</v>
      </c>
    </row>
    <row r="10031" spans="1:8" x14ac:dyDescent="0.25">
      <c r="A10031" t="s">
        <v>379</v>
      </c>
      <c r="B10031">
        <v>54545</v>
      </c>
      <c r="C10031" t="str">
        <f t="shared" si="157"/>
        <v>54545</v>
      </c>
      <c r="D10031" t="s">
        <v>365</v>
      </c>
      <c r="E10031" t="s">
        <v>4560</v>
      </c>
      <c r="F10031" t="s">
        <v>6370</v>
      </c>
      <c r="G10031" s="144">
        <v>233.63556743999999</v>
      </c>
      <c r="H10031" t="str">
        <f>IF(VLOOKUP(A10031,$J$4:$K$19,2)="Y",IF(G10031&lt;='State Zip Codes'!$P$4,'State Zip Codes'!$P$3,IF(G10031&lt;='State Zip Codes'!$Q$4,'State Zip Codes'!$Q$3,IF(G10031&lt;='State Zip Codes'!$R$4,'State Zip Codes'!$R$3,IF(G10031&lt;='State Zip Codes'!$S$4,'State Zip Codes'!$S$3,IF(G10031&lt;='State Zip Codes'!$T$4,'State Zip Codes'!$T$3,"OUT OF TERRITORY"))))),$U$3)</f>
        <v>Zone 5</v>
      </c>
    </row>
    <row r="10032" spans="1:8" x14ac:dyDescent="0.25">
      <c r="A10032" t="s">
        <v>379</v>
      </c>
      <c r="B10032">
        <v>54721</v>
      </c>
      <c r="C10032" t="str">
        <f t="shared" si="157"/>
        <v>54721</v>
      </c>
      <c r="D10032" t="s">
        <v>365</v>
      </c>
      <c r="E10032" t="s">
        <v>6361</v>
      </c>
      <c r="F10032" t="s">
        <v>6371</v>
      </c>
      <c r="G10032" s="144">
        <v>234.25693862999998</v>
      </c>
      <c r="H10032" t="str">
        <f>IF(VLOOKUP(A10032,$J$4:$K$19,2)="Y",IF(G10032&lt;='State Zip Codes'!$P$4,'State Zip Codes'!$P$3,IF(G10032&lt;='State Zip Codes'!$Q$4,'State Zip Codes'!$Q$3,IF(G10032&lt;='State Zip Codes'!$R$4,'State Zip Codes'!$R$3,IF(G10032&lt;='State Zip Codes'!$S$4,'State Zip Codes'!$S$3,IF(G10032&lt;='State Zip Codes'!$T$4,'State Zip Codes'!$T$3,"OUT OF TERRITORY"))))),$U$3)</f>
        <v>Zone 5</v>
      </c>
    </row>
    <row r="10033" spans="1:8" x14ac:dyDescent="0.25">
      <c r="A10033" t="s">
        <v>379</v>
      </c>
      <c r="B10033">
        <v>54730</v>
      </c>
      <c r="C10033" t="str">
        <f t="shared" si="157"/>
        <v>54730</v>
      </c>
      <c r="D10033" t="s">
        <v>365</v>
      </c>
      <c r="E10033" t="s">
        <v>4147</v>
      </c>
      <c r="F10033" t="s">
        <v>1776</v>
      </c>
      <c r="G10033" s="144">
        <v>234.25693862999998</v>
      </c>
      <c r="H10033" t="str">
        <f>IF(VLOOKUP(A10033,$J$4:$K$19,2)="Y",IF(G10033&lt;='State Zip Codes'!$P$4,'State Zip Codes'!$P$3,IF(G10033&lt;='State Zip Codes'!$Q$4,'State Zip Codes'!$Q$3,IF(G10033&lt;='State Zip Codes'!$R$4,'State Zip Codes'!$R$3,IF(G10033&lt;='State Zip Codes'!$S$4,'State Zip Codes'!$S$3,IF(G10033&lt;='State Zip Codes'!$T$4,'State Zip Codes'!$T$3,"OUT OF TERRITORY"))))),$U$3)</f>
        <v>Zone 5</v>
      </c>
    </row>
    <row r="10034" spans="1:8" x14ac:dyDescent="0.25">
      <c r="A10034" t="s">
        <v>379</v>
      </c>
      <c r="B10034">
        <v>54757</v>
      </c>
      <c r="C10034" t="str">
        <f t="shared" si="157"/>
        <v>54757</v>
      </c>
      <c r="D10034" t="s">
        <v>365</v>
      </c>
      <c r="E10034" t="s">
        <v>3768</v>
      </c>
      <c r="F10034" t="s">
        <v>6372</v>
      </c>
      <c r="G10034" s="144">
        <v>235.49968100999999</v>
      </c>
      <c r="H10034" t="str">
        <f>IF(VLOOKUP(A10034,$J$4:$K$19,2)="Y",IF(G10034&lt;='State Zip Codes'!$P$4,'State Zip Codes'!$P$3,IF(G10034&lt;='State Zip Codes'!$Q$4,'State Zip Codes'!$Q$3,IF(G10034&lt;='State Zip Codes'!$R$4,'State Zip Codes'!$R$3,IF(G10034&lt;='State Zip Codes'!$S$4,'State Zip Codes'!$S$3,IF(G10034&lt;='State Zip Codes'!$T$4,'State Zip Codes'!$T$3,"OUT OF TERRITORY"))))),$U$3)</f>
        <v>Zone 5</v>
      </c>
    </row>
    <row r="10035" spans="1:8" x14ac:dyDescent="0.25">
      <c r="A10035" t="s">
        <v>379</v>
      </c>
      <c r="B10035">
        <v>54751</v>
      </c>
      <c r="C10035" t="str">
        <f t="shared" si="157"/>
        <v>54751</v>
      </c>
      <c r="D10035" t="s">
        <v>365</v>
      </c>
      <c r="E10035" t="s">
        <v>4147</v>
      </c>
      <c r="F10035" t="s">
        <v>6373</v>
      </c>
      <c r="G10035" s="144">
        <v>235.49968100999999</v>
      </c>
      <c r="H10035" t="str">
        <f>IF(VLOOKUP(A10035,$J$4:$K$19,2)="Y",IF(G10035&lt;='State Zip Codes'!$P$4,'State Zip Codes'!$P$3,IF(G10035&lt;='State Zip Codes'!$Q$4,'State Zip Codes'!$Q$3,IF(G10035&lt;='State Zip Codes'!$R$4,'State Zip Codes'!$R$3,IF(G10035&lt;='State Zip Codes'!$S$4,'State Zip Codes'!$S$3,IF(G10035&lt;='State Zip Codes'!$T$4,'State Zip Codes'!$T$3,"OUT OF TERRITORY"))))),$U$3)</f>
        <v>Zone 5</v>
      </c>
    </row>
    <row r="10036" spans="1:8" x14ac:dyDescent="0.25">
      <c r="A10036" t="s">
        <v>379</v>
      </c>
      <c r="B10036">
        <v>54819</v>
      </c>
      <c r="C10036" t="str">
        <f t="shared" si="157"/>
        <v>54819</v>
      </c>
      <c r="D10036" t="s">
        <v>365</v>
      </c>
      <c r="E10036" t="s">
        <v>6348</v>
      </c>
      <c r="F10036" t="s">
        <v>6374</v>
      </c>
      <c r="G10036" s="144">
        <v>237.36379457999999</v>
      </c>
      <c r="H10036" t="str">
        <f>IF(VLOOKUP(A10036,$J$4:$K$19,2)="Y",IF(G10036&lt;='State Zip Codes'!$P$4,'State Zip Codes'!$P$3,IF(G10036&lt;='State Zip Codes'!$Q$4,'State Zip Codes'!$Q$3,IF(G10036&lt;='State Zip Codes'!$R$4,'State Zip Codes'!$R$3,IF(G10036&lt;='State Zip Codes'!$S$4,'State Zip Codes'!$S$3,IF(G10036&lt;='State Zip Codes'!$T$4,'State Zip Codes'!$T$3,"OUT OF TERRITORY"))))),$U$3)</f>
        <v>Zone 5</v>
      </c>
    </row>
    <row r="10037" spans="1:8" x14ac:dyDescent="0.25">
      <c r="A10037" t="s">
        <v>379</v>
      </c>
      <c r="B10037">
        <v>54769</v>
      </c>
      <c r="C10037" t="str">
        <f t="shared" si="157"/>
        <v>54769</v>
      </c>
      <c r="D10037" t="s">
        <v>365</v>
      </c>
      <c r="E10037" t="s">
        <v>6361</v>
      </c>
      <c r="F10037" t="s">
        <v>6375</v>
      </c>
      <c r="G10037" s="144">
        <v>237.98516576999998</v>
      </c>
      <c r="H10037" t="str">
        <f>IF(VLOOKUP(A10037,$J$4:$K$19,2)="Y",IF(G10037&lt;='State Zip Codes'!$P$4,'State Zip Codes'!$P$3,IF(G10037&lt;='State Zip Codes'!$Q$4,'State Zip Codes'!$Q$3,IF(G10037&lt;='State Zip Codes'!$R$4,'State Zip Codes'!$R$3,IF(G10037&lt;='State Zip Codes'!$S$4,'State Zip Codes'!$S$3,IF(G10037&lt;='State Zip Codes'!$T$4,'State Zip Codes'!$T$3,"OUT OF TERRITORY"))))),$U$3)</f>
        <v>Zone 5</v>
      </c>
    </row>
    <row r="10038" spans="1:8" x14ac:dyDescent="0.25">
      <c r="A10038" t="s">
        <v>379</v>
      </c>
      <c r="B10038">
        <v>54557</v>
      </c>
      <c r="C10038" t="str">
        <f t="shared" si="157"/>
        <v>54557</v>
      </c>
      <c r="D10038" t="s">
        <v>365</v>
      </c>
      <c r="E10038" t="s">
        <v>4560</v>
      </c>
      <c r="F10038" t="s">
        <v>6376</v>
      </c>
      <c r="G10038" s="144">
        <v>237.98516576999998</v>
      </c>
      <c r="H10038" t="str">
        <f>IF(VLOOKUP(A10038,$J$4:$K$19,2)="Y",IF(G10038&lt;='State Zip Codes'!$P$4,'State Zip Codes'!$P$3,IF(G10038&lt;='State Zip Codes'!$Q$4,'State Zip Codes'!$Q$3,IF(G10038&lt;='State Zip Codes'!$R$4,'State Zip Codes'!$R$3,IF(G10038&lt;='State Zip Codes'!$S$4,'State Zip Codes'!$S$3,IF(G10038&lt;='State Zip Codes'!$T$4,'State Zip Codes'!$T$3,"OUT OF TERRITORY"))))),$U$3)</f>
        <v>Zone 5</v>
      </c>
    </row>
    <row r="10039" spans="1:8" x14ac:dyDescent="0.25">
      <c r="A10039" t="s">
        <v>379</v>
      </c>
      <c r="B10039">
        <v>54761</v>
      </c>
      <c r="C10039" t="str">
        <f t="shared" si="157"/>
        <v>54761</v>
      </c>
      <c r="D10039" t="s">
        <v>365</v>
      </c>
      <c r="E10039" t="s">
        <v>490</v>
      </c>
      <c r="F10039" t="s">
        <v>6377</v>
      </c>
      <c r="G10039" s="144">
        <v>238.60653695999997</v>
      </c>
      <c r="H10039" t="str">
        <f>IF(VLOOKUP(A10039,$J$4:$K$19,2)="Y",IF(G10039&lt;='State Zip Codes'!$P$4,'State Zip Codes'!$P$3,IF(G10039&lt;='State Zip Codes'!$Q$4,'State Zip Codes'!$Q$3,IF(G10039&lt;='State Zip Codes'!$R$4,'State Zip Codes'!$R$3,IF(G10039&lt;='State Zip Codes'!$S$4,'State Zip Codes'!$S$3,IF(G10039&lt;='State Zip Codes'!$T$4,'State Zip Codes'!$T$3,"OUT OF TERRITORY"))))),$U$3)</f>
        <v>Zone 5</v>
      </c>
    </row>
    <row r="10040" spans="1:8" x14ac:dyDescent="0.25">
      <c r="A10040" t="s">
        <v>379</v>
      </c>
      <c r="B10040">
        <v>54895</v>
      </c>
      <c r="C10040" t="str">
        <f t="shared" si="157"/>
        <v>54895</v>
      </c>
      <c r="D10040" t="s">
        <v>365</v>
      </c>
      <c r="E10040" t="s">
        <v>6348</v>
      </c>
      <c r="F10040" t="s">
        <v>6378</v>
      </c>
      <c r="G10040" s="144">
        <v>239.84927933999998</v>
      </c>
      <c r="H10040" t="str">
        <f>IF(VLOOKUP(A10040,$J$4:$K$19,2)="Y",IF(G10040&lt;='State Zip Codes'!$P$4,'State Zip Codes'!$P$3,IF(G10040&lt;='State Zip Codes'!$Q$4,'State Zip Codes'!$Q$3,IF(G10040&lt;='State Zip Codes'!$R$4,'State Zip Codes'!$R$3,IF(G10040&lt;='State Zip Codes'!$S$4,'State Zip Codes'!$S$3,IF(G10040&lt;='State Zip Codes'!$T$4,'State Zip Codes'!$T$3,"OUT OF TERRITORY"))))),$U$3)</f>
        <v>Zone 5</v>
      </c>
    </row>
    <row r="10041" spans="1:8" x14ac:dyDescent="0.25">
      <c r="A10041" t="s">
        <v>379</v>
      </c>
      <c r="B10041">
        <v>54728</v>
      </c>
      <c r="C10041" t="str">
        <f t="shared" si="157"/>
        <v>54728</v>
      </c>
      <c r="D10041" t="s">
        <v>365</v>
      </c>
      <c r="E10041" t="s">
        <v>6379</v>
      </c>
      <c r="F10041" t="s">
        <v>6380</v>
      </c>
      <c r="G10041" s="144">
        <v>240.47065052999997</v>
      </c>
      <c r="H10041" t="str">
        <f>IF(VLOOKUP(A10041,$J$4:$K$19,2)="Y",IF(G10041&lt;='State Zip Codes'!$P$4,'State Zip Codes'!$P$3,IF(G10041&lt;='State Zip Codes'!$Q$4,'State Zip Codes'!$Q$3,IF(G10041&lt;='State Zip Codes'!$R$4,'State Zip Codes'!$R$3,IF(G10041&lt;='State Zip Codes'!$S$4,'State Zip Codes'!$S$3,IF(G10041&lt;='State Zip Codes'!$T$4,'State Zip Codes'!$T$3,"OUT OF TERRITORY"))))),$U$3)</f>
        <v>Zone 5</v>
      </c>
    </row>
    <row r="10042" spans="1:8" x14ac:dyDescent="0.25">
      <c r="A10042" t="s">
        <v>379</v>
      </c>
      <c r="B10042">
        <v>54896</v>
      </c>
      <c r="C10042" t="str">
        <f t="shared" si="157"/>
        <v>54896</v>
      </c>
      <c r="D10042" t="s">
        <v>365</v>
      </c>
      <c r="E10042" t="s">
        <v>3832</v>
      </c>
      <c r="F10042" t="s">
        <v>6381</v>
      </c>
      <c r="G10042" s="144">
        <v>241.71339290999998</v>
      </c>
      <c r="H10042" t="str">
        <f>IF(VLOOKUP(A10042,$J$4:$K$19,2)="Y",IF(G10042&lt;='State Zip Codes'!$P$4,'State Zip Codes'!$P$3,IF(G10042&lt;='State Zip Codes'!$Q$4,'State Zip Codes'!$Q$3,IF(G10042&lt;='State Zip Codes'!$R$4,'State Zip Codes'!$R$3,IF(G10042&lt;='State Zip Codes'!$S$4,'State Zip Codes'!$S$3,IF(G10042&lt;='State Zip Codes'!$T$4,'State Zip Codes'!$T$3,"OUT OF TERRITORY"))))),$U$3)</f>
        <v>Zone 5</v>
      </c>
    </row>
    <row r="10043" spans="1:8" x14ac:dyDescent="0.25">
      <c r="A10043" t="s">
        <v>379</v>
      </c>
      <c r="B10043">
        <v>54772</v>
      </c>
      <c r="C10043" t="str">
        <f t="shared" si="157"/>
        <v>54772</v>
      </c>
      <c r="D10043" t="s">
        <v>365</v>
      </c>
      <c r="E10043" t="s">
        <v>4147</v>
      </c>
      <c r="F10043" t="s">
        <v>2166</v>
      </c>
      <c r="G10043" s="144">
        <v>242.33476409999997</v>
      </c>
      <c r="H10043" t="str">
        <f>IF(VLOOKUP(A10043,$J$4:$K$19,2)="Y",IF(G10043&lt;='State Zip Codes'!$P$4,'State Zip Codes'!$P$3,IF(G10043&lt;='State Zip Codes'!$Q$4,'State Zip Codes'!$Q$3,IF(G10043&lt;='State Zip Codes'!$R$4,'State Zip Codes'!$R$3,IF(G10043&lt;='State Zip Codes'!$S$4,'State Zip Codes'!$S$3,IF(G10043&lt;='State Zip Codes'!$T$4,'State Zip Codes'!$T$3,"OUT OF TERRITORY"))))),$U$3)</f>
        <v>Zone 5</v>
      </c>
    </row>
    <row r="10044" spans="1:8" x14ac:dyDescent="0.25">
      <c r="A10044" t="s">
        <v>379</v>
      </c>
      <c r="B10044">
        <v>54740</v>
      </c>
      <c r="C10044" t="str">
        <f t="shared" si="157"/>
        <v>54740</v>
      </c>
      <c r="D10044" t="s">
        <v>365</v>
      </c>
      <c r="E10044" t="s">
        <v>490</v>
      </c>
      <c r="F10044" t="s">
        <v>1934</v>
      </c>
      <c r="G10044" s="144">
        <v>242.33476409999997</v>
      </c>
      <c r="H10044" t="str">
        <f>IF(VLOOKUP(A10044,$J$4:$K$19,2)="Y",IF(G10044&lt;='State Zip Codes'!$P$4,'State Zip Codes'!$P$3,IF(G10044&lt;='State Zip Codes'!$Q$4,'State Zip Codes'!$Q$3,IF(G10044&lt;='State Zip Codes'!$R$4,'State Zip Codes'!$R$3,IF(G10044&lt;='State Zip Codes'!$S$4,'State Zip Codes'!$S$3,IF(G10044&lt;='State Zip Codes'!$T$4,'State Zip Codes'!$T$3,"OUT OF TERRITORY"))))),$U$3)</f>
        <v>Zone 5</v>
      </c>
    </row>
    <row r="10045" spans="1:8" x14ac:dyDescent="0.25">
      <c r="A10045" t="s">
        <v>379</v>
      </c>
      <c r="B10045">
        <v>54750</v>
      </c>
      <c r="C10045" t="str">
        <f t="shared" si="157"/>
        <v>54750</v>
      </c>
      <c r="D10045" t="s">
        <v>365</v>
      </c>
      <c r="E10045" t="s">
        <v>490</v>
      </c>
      <c r="F10045" t="s">
        <v>6382</v>
      </c>
      <c r="G10045" s="144">
        <v>243.57750647999998</v>
      </c>
      <c r="H10045" t="str">
        <f>IF(VLOOKUP(A10045,$J$4:$K$19,2)="Y",IF(G10045&lt;='State Zip Codes'!$P$4,'State Zip Codes'!$P$3,IF(G10045&lt;='State Zip Codes'!$Q$4,'State Zip Codes'!$Q$3,IF(G10045&lt;='State Zip Codes'!$R$4,'State Zip Codes'!$R$3,IF(G10045&lt;='State Zip Codes'!$S$4,'State Zip Codes'!$S$3,IF(G10045&lt;='State Zip Codes'!$T$4,'State Zip Codes'!$T$3,"OUT OF TERRITORY"))))),$U$3)</f>
        <v>Zone 5</v>
      </c>
    </row>
    <row r="10046" spans="1:8" x14ac:dyDescent="0.25">
      <c r="A10046" t="s">
        <v>379</v>
      </c>
      <c r="B10046">
        <v>54547</v>
      </c>
      <c r="C10046" t="str">
        <f t="shared" si="157"/>
        <v>54547</v>
      </c>
      <c r="D10046" t="s">
        <v>365</v>
      </c>
      <c r="E10046" t="s">
        <v>3960</v>
      </c>
      <c r="F10046" t="s">
        <v>1994</v>
      </c>
      <c r="G10046" s="144">
        <v>244.19887766999997</v>
      </c>
      <c r="H10046" t="str">
        <f>IF(VLOOKUP(A10046,$J$4:$K$19,2)="Y",IF(G10046&lt;='State Zip Codes'!$P$4,'State Zip Codes'!$P$3,IF(G10046&lt;='State Zip Codes'!$Q$4,'State Zip Codes'!$Q$3,IF(G10046&lt;='State Zip Codes'!$R$4,'State Zip Codes'!$R$3,IF(G10046&lt;='State Zip Codes'!$S$4,'State Zip Codes'!$S$3,IF(G10046&lt;='State Zip Codes'!$T$4,'State Zip Codes'!$T$3,"OUT OF TERRITORY"))))),$U$3)</f>
        <v>Zone 5</v>
      </c>
    </row>
    <row r="10047" spans="1:8" x14ac:dyDescent="0.25">
      <c r="A10047" t="s">
        <v>379</v>
      </c>
      <c r="B10047">
        <v>54514</v>
      </c>
      <c r="C10047" t="str">
        <f t="shared" si="157"/>
        <v>54514</v>
      </c>
      <c r="D10047" t="s">
        <v>365</v>
      </c>
      <c r="E10047" t="s">
        <v>2119</v>
      </c>
      <c r="F10047" t="s">
        <v>6383</v>
      </c>
      <c r="G10047" s="144">
        <v>245.44162004999998</v>
      </c>
      <c r="H10047" t="str">
        <f>IF(VLOOKUP(A10047,$J$4:$K$19,2)="Y",IF(G10047&lt;='State Zip Codes'!$P$4,'State Zip Codes'!$P$3,IF(G10047&lt;='State Zip Codes'!$Q$4,'State Zip Codes'!$Q$3,IF(G10047&lt;='State Zip Codes'!$R$4,'State Zip Codes'!$R$3,IF(G10047&lt;='State Zip Codes'!$S$4,'State Zip Codes'!$S$3,IF(G10047&lt;='State Zip Codes'!$T$4,'State Zip Codes'!$T$3,"OUT OF TERRITORY"))))),$U$3)</f>
        <v>Zone 5</v>
      </c>
    </row>
    <row r="10048" spans="1:8" x14ac:dyDescent="0.25">
      <c r="A10048" t="s">
        <v>379</v>
      </c>
      <c r="B10048">
        <v>54749</v>
      </c>
      <c r="C10048" t="str">
        <f t="shared" si="157"/>
        <v>54749</v>
      </c>
      <c r="D10048" t="s">
        <v>365</v>
      </c>
      <c r="E10048" t="s">
        <v>4147</v>
      </c>
      <c r="F10048" t="s">
        <v>6384</v>
      </c>
      <c r="G10048" s="144">
        <v>245.44162004999998</v>
      </c>
      <c r="H10048" t="str">
        <f>IF(VLOOKUP(A10048,$J$4:$K$19,2)="Y",IF(G10048&lt;='State Zip Codes'!$P$4,'State Zip Codes'!$P$3,IF(G10048&lt;='State Zip Codes'!$Q$4,'State Zip Codes'!$Q$3,IF(G10048&lt;='State Zip Codes'!$R$4,'State Zip Codes'!$R$3,IF(G10048&lt;='State Zip Codes'!$S$4,'State Zip Codes'!$S$3,IF(G10048&lt;='State Zip Codes'!$T$4,'State Zip Codes'!$T$3,"OUT OF TERRITORY"))))),$U$3)</f>
        <v>Zone 5</v>
      </c>
    </row>
    <row r="10049" spans="1:8" x14ac:dyDescent="0.25">
      <c r="A10049" t="s">
        <v>379</v>
      </c>
      <c r="B10049">
        <v>54763</v>
      </c>
      <c r="C10049" t="str">
        <f t="shared" si="157"/>
        <v>54763</v>
      </c>
      <c r="D10049" t="s">
        <v>365</v>
      </c>
      <c r="E10049" t="s">
        <v>4147</v>
      </c>
      <c r="F10049" t="s">
        <v>5718</v>
      </c>
      <c r="G10049" s="144">
        <v>245.44162004999998</v>
      </c>
      <c r="H10049" t="str">
        <f>IF(VLOOKUP(A10049,$J$4:$K$19,2)="Y",IF(G10049&lt;='State Zip Codes'!$P$4,'State Zip Codes'!$P$3,IF(G10049&lt;='State Zip Codes'!$Q$4,'State Zip Codes'!$Q$3,IF(G10049&lt;='State Zip Codes'!$R$4,'State Zip Codes'!$R$3,IF(G10049&lt;='State Zip Codes'!$S$4,'State Zip Codes'!$S$3,IF(G10049&lt;='State Zip Codes'!$T$4,'State Zip Codes'!$T$3,"OUT OF TERRITORY"))))),$U$3)</f>
        <v>Zone 5</v>
      </c>
    </row>
    <row r="10050" spans="1:8" x14ac:dyDescent="0.25">
      <c r="A10050" t="s">
        <v>379</v>
      </c>
      <c r="B10050">
        <v>54835</v>
      </c>
      <c r="C10050" t="str">
        <f t="shared" si="157"/>
        <v>54835</v>
      </c>
      <c r="D10050" t="s">
        <v>365</v>
      </c>
      <c r="E10050" t="s">
        <v>3832</v>
      </c>
      <c r="F10050" t="s">
        <v>6385</v>
      </c>
      <c r="G10050" s="144">
        <v>246.06299123999997</v>
      </c>
      <c r="H10050" t="str">
        <f>IF(VLOOKUP(A10050,$J$4:$K$19,2)="Y",IF(G10050&lt;='State Zip Codes'!$P$4,'State Zip Codes'!$P$3,IF(G10050&lt;='State Zip Codes'!$Q$4,'State Zip Codes'!$Q$3,IF(G10050&lt;='State Zip Codes'!$R$4,'State Zip Codes'!$R$3,IF(G10050&lt;='State Zip Codes'!$S$4,'State Zip Codes'!$S$3,IF(G10050&lt;='State Zip Codes'!$T$4,'State Zip Codes'!$T$3,"OUT OF TERRITORY"))))),$U$3)</f>
        <v>Zone 5</v>
      </c>
    </row>
    <row r="10051" spans="1:8" x14ac:dyDescent="0.25">
      <c r="A10051" t="s">
        <v>379</v>
      </c>
      <c r="B10051">
        <v>54725</v>
      </c>
      <c r="C10051" t="str">
        <f t="shared" si="157"/>
        <v>54725</v>
      </c>
      <c r="D10051" t="s">
        <v>365</v>
      </c>
      <c r="E10051" t="s">
        <v>4147</v>
      </c>
      <c r="F10051" t="s">
        <v>6386</v>
      </c>
      <c r="G10051" s="144">
        <v>246.68436242999999</v>
      </c>
      <c r="H10051" t="str">
        <f>IF(VLOOKUP(A10051,$J$4:$K$19,2)="Y",IF(G10051&lt;='State Zip Codes'!$P$4,'State Zip Codes'!$P$3,IF(G10051&lt;='State Zip Codes'!$Q$4,'State Zip Codes'!$Q$3,IF(G10051&lt;='State Zip Codes'!$R$4,'State Zip Codes'!$R$3,IF(G10051&lt;='State Zip Codes'!$S$4,'State Zip Codes'!$S$3,IF(G10051&lt;='State Zip Codes'!$T$4,'State Zip Codes'!$T$3,"OUT OF TERRITORY"))))),$U$3)</f>
        <v>Zone 5</v>
      </c>
    </row>
    <row r="10052" spans="1:8" x14ac:dyDescent="0.25">
      <c r="A10052" t="s">
        <v>379</v>
      </c>
      <c r="B10052">
        <v>54822</v>
      </c>
      <c r="C10052" t="str">
        <f t="shared" si="157"/>
        <v>54822</v>
      </c>
      <c r="D10052" t="s">
        <v>365</v>
      </c>
      <c r="E10052" t="s">
        <v>6379</v>
      </c>
      <c r="F10052" t="s">
        <v>2035</v>
      </c>
      <c r="G10052" s="144">
        <v>247.30573361999998</v>
      </c>
      <c r="H10052" t="str">
        <f>IF(VLOOKUP(A10052,$J$4:$K$19,2)="Y",IF(G10052&lt;='State Zip Codes'!$P$4,'State Zip Codes'!$P$3,IF(G10052&lt;='State Zip Codes'!$Q$4,'State Zip Codes'!$Q$3,IF(G10052&lt;='State Zip Codes'!$R$4,'State Zip Codes'!$R$3,IF(G10052&lt;='State Zip Codes'!$S$4,'State Zip Codes'!$S$3,IF(G10052&lt;='State Zip Codes'!$T$4,'State Zip Codes'!$T$3,"OUT OF TERRITORY"))))),$U$3)</f>
        <v>Zone 5</v>
      </c>
    </row>
    <row r="10053" spans="1:8" x14ac:dyDescent="0.25">
      <c r="A10053" t="s">
        <v>379</v>
      </c>
      <c r="B10053">
        <v>54767</v>
      </c>
      <c r="C10053" t="str">
        <f t="shared" si="157"/>
        <v>54767</v>
      </c>
      <c r="D10053" t="s">
        <v>365</v>
      </c>
      <c r="E10053" t="s">
        <v>490</v>
      </c>
      <c r="F10053" t="s">
        <v>1730</v>
      </c>
      <c r="G10053" s="144">
        <v>249.16984718999998</v>
      </c>
      <c r="H10053" t="str">
        <f>IF(VLOOKUP(A10053,$J$4:$K$19,2)="Y",IF(G10053&lt;='State Zip Codes'!$P$4,'State Zip Codes'!$P$3,IF(G10053&lt;='State Zip Codes'!$Q$4,'State Zip Codes'!$Q$3,IF(G10053&lt;='State Zip Codes'!$R$4,'State Zip Codes'!$R$3,IF(G10053&lt;='State Zip Codes'!$S$4,'State Zip Codes'!$S$3,IF(G10053&lt;='State Zip Codes'!$T$4,'State Zip Codes'!$T$3,"OUT OF TERRITORY"))))),$U$3)</f>
        <v>Zone 5</v>
      </c>
    </row>
    <row r="10054" spans="1:8" x14ac:dyDescent="0.25">
      <c r="A10054" t="s">
        <v>379</v>
      </c>
      <c r="B10054">
        <v>54862</v>
      </c>
      <c r="C10054" t="str">
        <f t="shared" si="157"/>
        <v>54862</v>
      </c>
      <c r="D10054" t="s">
        <v>365</v>
      </c>
      <c r="E10054" t="s">
        <v>3832</v>
      </c>
      <c r="F10054" t="s">
        <v>6387</v>
      </c>
      <c r="G10054" s="144">
        <v>249.16984718999998</v>
      </c>
      <c r="H10054" t="str">
        <f>IF(VLOOKUP(A10054,$J$4:$K$19,2)="Y",IF(G10054&lt;='State Zip Codes'!$P$4,'State Zip Codes'!$P$3,IF(G10054&lt;='State Zip Codes'!$Q$4,'State Zip Codes'!$Q$3,IF(G10054&lt;='State Zip Codes'!$R$4,'State Zip Codes'!$R$3,IF(G10054&lt;='State Zip Codes'!$S$4,'State Zip Codes'!$S$3,IF(G10054&lt;='State Zip Codes'!$T$4,'State Zip Codes'!$T$3,"OUT OF TERRITORY"))))),$U$3)</f>
        <v>Zone 5</v>
      </c>
    </row>
    <row r="10055" spans="1:8" x14ac:dyDescent="0.25">
      <c r="A10055" t="s">
        <v>379</v>
      </c>
      <c r="B10055">
        <v>54723</v>
      </c>
      <c r="C10055" t="str">
        <f t="shared" si="157"/>
        <v>54723</v>
      </c>
      <c r="D10055" t="s">
        <v>365</v>
      </c>
      <c r="E10055" t="s">
        <v>490</v>
      </c>
      <c r="F10055" t="s">
        <v>5212</v>
      </c>
      <c r="G10055" s="144">
        <v>249.16984718999998</v>
      </c>
      <c r="H10055" t="str">
        <f>IF(VLOOKUP(A10055,$J$4:$K$19,2)="Y",IF(G10055&lt;='State Zip Codes'!$P$4,'State Zip Codes'!$P$3,IF(G10055&lt;='State Zip Codes'!$Q$4,'State Zip Codes'!$Q$3,IF(G10055&lt;='State Zip Codes'!$R$4,'State Zip Codes'!$R$3,IF(G10055&lt;='State Zip Codes'!$S$4,'State Zip Codes'!$S$3,IF(G10055&lt;='State Zip Codes'!$T$4,'State Zip Codes'!$T$3,"OUT OF TERRITORY"))))),$U$3)</f>
        <v>Zone 5</v>
      </c>
    </row>
    <row r="10056" spans="1:8" x14ac:dyDescent="0.25">
      <c r="A10056" t="s">
        <v>379</v>
      </c>
      <c r="B10056">
        <v>54027</v>
      </c>
      <c r="C10056" t="str">
        <f t="shared" si="157"/>
        <v>54027</v>
      </c>
      <c r="D10056" t="s">
        <v>365</v>
      </c>
      <c r="E10056" t="s">
        <v>2849</v>
      </c>
      <c r="F10056" t="s">
        <v>4137</v>
      </c>
      <c r="G10056" s="144">
        <v>249.79121837999998</v>
      </c>
      <c r="H10056" t="str">
        <f>IF(VLOOKUP(A10056,$J$4:$K$19,2)="Y",IF(G10056&lt;='State Zip Codes'!$P$4,'State Zip Codes'!$P$3,IF(G10056&lt;='State Zip Codes'!$Q$4,'State Zip Codes'!$Q$3,IF(G10056&lt;='State Zip Codes'!$R$4,'State Zip Codes'!$R$3,IF(G10056&lt;='State Zip Codes'!$S$4,'State Zip Codes'!$S$3,IF(G10056&lt;='State Zip Codes'!$T$4,'State Zip Codes'!$T$3,"OUT OF TERRITORY"))))),$U$3)</f>
        <v>Zone 5</v>
      </c>
    </row>
    <row r="10057" spans="1:8" x14ac:dyDescent="0.25">
      <c r="A10057" t="s">
        <v>379</v>
      </c>
      <c r="B10057">
        <v>54733</v>
      </c>
      <c r="C10057" t="str">
        <f t="shared" si="157"/>
        <v>54733</v>
      </c>
      <c r="D10057" t="s">
        <v>365</v>
      </c>
      <c r="E10057" t="s">
        <v>6379</v>
      </c>
      <c r="F10057" t="s">
        <v>4498</v>
      </c>
      <c r="G10057" s="144">
        <v>250.41258956999999</v>
      </c>
      <c r="H10057" t="str">
        <f>IF(VLOOKUP(A10057,$J$4:$K$19,2)="Y",IF(G10057&lt;='State Zip Codes'!$P$4,'State Zip Codes'!$P$3,IF(G10057&lt;='State Zip Codes'!$Q$4,'State Zip Codes'!$Q$3,IF(G10057&lt;='State Zip Codes'!$R$4,'State Zip Codes'!$R$3,IF(G10057&lt;='State Zip Codes'!$S$4,'State Zip Codes'!$S$3,IF(G10057&lt;='State Zip Codes'!$T$4,'State Zip Codes'!$T$3,"OUT OF TERRITORY"))))),$U$3)</f>
        <v>Zone 5</v>
      </c>
    </row>
    <row r="10058" spans="1:8" x14ac:dyDescent="0.25">
      <c r="A10058" t="s">
        <v>379</v>
      </c>
      <c r="B10058">
        <v>54867</v>
      </c>
      <c r="C10058" t="str">
        <f t="shared" si="157"/>
        <v>54867</v>
      </c>
      <c r="D10058" t="s">
        <v>365</v>
      </c>
      <c r="E10058" t="s">
        <v>3832</v>
      </c>
      <c r="F10058" t="s">
        <v>6388</v>
      </c>
      <c r="G10058" s="144">
        <v>250.41258956999999</v>
      </c>
      <c r="H10058" t="str">
        <f>IF(VLOOKUP(A10058,$J$4:$K$19,2)="Y",IF(G10058&lt;='State Zip Codes'!$P$4,'State Zip Codes'!$P$3,IF(G10058&lt;='State Zip Codes'!$Q$4,'State Zip Codes'!$Q$3,IF(G10058&lt;='State Zip Codes'!$R$4,'State Zip Codes'!$R$3,IF(G10058&lt;='State Zip Codes'!$S$4,'State Zip Codes'!$S$3,IF(G10058&lt;='State Zip Codes'!$T$4,'State Zip Codes'!$T$3,"OUT OF TERRITORY"))))),$U$3)</f>
        <v>Zone 5</v>
      </c>
    </row>
    <row r="10059" spans="1:8" x14ac:dyDescent="0.25">
      <c r="A10059" t="s">
        <v>379</v>
      </c>
      <c r="B10059">
        <v>54734</v>
      </c>
      <c r="C10059" t="str">
        <f t="shared" si="157"/>
        <v>54734</v>
      </c>
      <c r="D10059" t="s">
        <v>365</v>
      </c>
      <c r="E10059" t="s">
        <v>4147</v>
      </c>
      <c r="F10059" t="s">
        <v>6389</v>
      </c>
      <c r="G10059" s="144">
        <v>252.27670314</v>
      </c>
      <c r="H10059" t="str">
        <f>IF(VLOOKUP(A10059,$J$4:$K$19,2)="Y",IF(G10059&lt;='State Zip Codes'!$P$4,'State Zip Codes'!$P$3,IF(G10059&lt;='State Zip Codes'!$Q$4,'State Zip Codes'!$Q$3,IF(G10059&lt;='State Zip Codes'!$R$4,'State Zip Codes'!$R$3,IF(G10059&lt;='State Zip Codes'!$S$4,'State Zip Codes'!$S$3,IF(G10059&lt;='State Zip Codes'!$T$4,'State Zip Codes'!$T$3,"OUT OF TERRITORY"))))),$U$3)</f>
        <v>Zone 5</v>
      </c>
    </row>
    <row r="10060" spans="1:8" x14ac:dyDescent="0.25">
      <c r="A10060" t="s">
        <v>379</v>
      </c>
      <c r="B10060">
        <v>54028</v>
      </c>
      <c r="C10060" t="str">
        <f t="shared" si="157"/>
        <v>54028</v>
      </c>
      <c r="D10060" t="s">
        <v>365</v>
      </c>
      <c r="E10060" t="s">
        <v>2849</v>
      </c>
      <c r="F10060" t="s">
        <v>4940</v>
      </c>
      <c r="G10060" s="144">
        <v>252.89807432999999</v>
      </c>
      <c r="H10060" t="str">
        <f>IF(VLOOKUP(A10060,$J$4:$K$19,2)="Y",IF(G10060&lt;='State Zip Codes'!$P$4,'State Zip Codes'!$P$3,IF(G10060&lt;='State Zip Codes'!$Q$4,'State Zip Codes'!$Q$3,IF(G10060&lt;='State Zip Codes'!$R$4,'State Zip Codes'!$R$3,IF(G10060&lt;='State Zip Codes'!$S$4,'State Zip Codes'!$S$3,IF(G10060&lt;='State Zip Codes'!$T$4,'State Zip Codes'!$T$3,"OUT OF TERRITORY"))))),$U$3)</f>
        <v>Zone 5</v>
      </c>
    </row>
    <row r="10061" spans="1:8" x14ac:dyDescent="0.25">
      <c r="A10061" t="s">
        <v>379</v>
      </c>
      <c r="B10061">
        <v>54762</v>
      </c>
      <c r="C10061" t="str">
        <f t="shared" si="157"/>
        <v>54762</v>
      </c>
      <c r="D10061" t="s">
        <v>365</v>
      </c>
      <c r="E10061" t="s">
        <v>6379</v>
      </c>
      <c r="F10061" t="s">
        <v>6390</v>
      </c>
      <c r="G10061" s="144">
        <v>252.89807432999999</v>
      </c>
      <c r="H10061" t="str">
        <f>IF(VLOOKUP(A10061,$J$4:$K$19,2)="Y",IF(G10061&lt;='State Zip Codes'!$P$4,'State Zip Codes'!$P$3,IF(G10061&lt;='State Zip Codes'!$Q$4,'State Zip Codes'!$Q$3,IF(G10061&lt;='State Zip Codes'!$R$4,'State Zip Codes'!$R$3,IF(G10061&lt;='State Zip Codes'!$S$4,'State Zip Codes'!$S$3,IF(G10061&lt;='State Zip Codes'!$T$4,'State Zip Codes'!$T$3,"OUT OF TERRITORY"))))),$U$3)</f>
        <v>Zone 5</v>
      </c>
    </row>
    <row r="10062" spans="1:8" x14ac:dyDescent="0.25">
      <c r="A10062" t="s">
        <v>379</v>
      </c>
      <c r="B10062">
        <v>54857</v>
      </c>
      <c r="C10062" t="str">
        <f t="shared" si="157"/>
        <v>54857</v>
      </c>
      <c r="D10062" t="s">
        <v>365</v>
      </c>
      <c r="E10062" t="s">
        <v>6379</v>
      </c>
      <c r="F10062" t="s">
        <v>6391</v>
      </c>
      <c r="G10062" s="144">
        <v>253.51944551999998</v>
      </c>
      <c r="H10062" t="str">
        <f>IF(VLOOKUP(A10062,$J$4:$K$19,2)="Y",IF(G10062&lt;='State Zip Codes'!$P$4,'State Zip Codes'!$P$3,IF(G10062&lt;='State Zip Codes'!$Q$4,'State Zip Codes'!$Q$3,IF(G10062&lt;='State Zip Codes'!$R$4,'State Zip Codes'!$R$3,IF(G10062&lt;='State Zip Codes'!$S$4,'State Zip Codes'!$S$3,IF(G10062&lt;='State Zip Codes'!$T$4,'State Zip Codes'!$T$3,"OUT OF TERRITORY"))))),$U$3)</f>
        <v>Zone 5</v>
      </c>
    </row>
    <row r="10063" spans="1:8" x14ac:dyDescent="0.25">
      <c r="A10063" t="s">
        <v>379</v>
      </c>
      <c r="B10063">
        <v>54868</v>
      </c>
      <c r="C10063" t="str">
        <f t="shared" si="157"/>
        <v>54868</v>
      </c>
      <c r="D10063" t="s">
        <v>365</v>
      </c>
      <c r="E10063" t="s">
        <v>6379</v>
      </c>
      <c r="F10063" t="s">
        <v>6392</v>
      </c>
      <c r="G10063" s="144">
        <v>253.51944551999998</v>
      </c>
      <c r="H10063" t="str">
        <f>IF(VLOOKUP(A10063,$J$4:$K$19,2)="Y",IF(G10063&lt;='State Zip Codes'!$P$4,'State Zip Codes'!$P$3,IF(G10063&lt;='State Zip Codes'!$Q$4,'State Zip Codes'!$Q$3,IF(G10063&lt;='State Zip Codes'!$R$4,'State Zip Codes'!$R$3,IF(G10063&lt;='State Zip Codes'!$S$4,'State Zip Codes'!$S$3,IF(G10063&lt;='State Zip Codes'!$T$4,'State Zip Codes'!$T$3,"OUT OF TERRITORY"))))),$U$3)</f>
        <v>Zone 5</v>
      </c>
    </row>
    <row r="10064" spans="1:8" x14ac:dyDescent="0.25">
      <c r="A10064" t="s">
        <v>379</v>
      </c>
      <c r="B10064">
        <v>54011</v>
      </c>
      <c r="C10064" t="str">
        <f t="shared" si="157"/>
        <v>54011</v>
      </c>
      <c r="D10064" t="s">
        <v>365</v>
      </c>
      <c r="E10064" t="s">
        <v>490</v>
      </c>
      <c r="F10064" t="s">
        <v>1822</v>
      </c>
      <c r="G10064" s="144">
        <v>254.14081671</v>
      </c>
      <c r="H10064" t="str">
        <f>IF(VLOOKUP(A10064,$J$4:$K$19,2)="Y",IF(G10064&lt;='State Zip Codes'!$P$4,'State Zip Codes'!$P$3,IF(G10064&lt;='State Zip Codes'!$Q$4,'State Zip Codes'!$Q$3,IF(G10064&lt;='State Zip Codes'!$R$4,'State Zip Codes'!$R$3,IF(G10064&lt;='State Zip Codes'!$S$4,'State Zip Codes'!$S$3,IF(G10064&lt;='State Zip Codes'!$T$4,'State Zip Codes'!$T$3,"OUT OF TERRITORY"))))),$U$3)</f>
        <v>Zone 5</v>
      </c>
    </row>
    <row r="10065" spans="1:8" x14ac:dyDescent="0.25">
      <c r="A10065" t="s">
        <v>379</v>
      </c>
      <c r="B10065">
        <v>54828</v>
      </c>
      <c r="C10065" t="str">
        <f t="shared" si="157"/>
        <v>54828</v>
      </c>
      <c r="D10065" t="s">
        <v>365</v>
      </c>
      <c r="E10065" t="s">
        <v>3832</v>
      </c>
      <c r="F10065" t="s">
        <v>6393</v>
      </c>
      <c r="G10065" s="144">
        <v>254.14081671</v>
      </c>
      <c r="H10065" t="str">
        <f>IF(VLOOKUP(A10065,$J$4:$K$19,2)="Y",IF(G10065&lt;='State Zip Codes'!$P$4,'State Zip Codes'!$P$3,IF(G10065&lt;='State Zip Codes'!$Q$4,'State Zip Codes'!$Q$3,IF(G10065&lt;='State Zip Codes'!$R$4,'State Zip Codes'!$R$3,IF(G10065&lt;='State Zip Codes'!$S$4,'State Zip Codes'!$S$3,IF(G10065&lt;='State Zip Codes'!$T$4,'State Zip Codes'!$T$3,"OUT OF TERRITORY"))))),$U$3)</f>
        <v>Zone 5</v>
      </c>
    </row>
    <row r="10066" spans="1:8" x14ac:dyDescent="0.25">
      <c r="A10066" t="s">
        <v>379</v>
      </c>
      <c r="B10066">
        <v>54527</v>
      </c>
      <c r="C10066" t="str">
        <f t="shared" si="157"/>
        <v>54527</v>
      </c>
      <c r="D10066" t="s">
        <v>365</v>
      </c>
      <c r="E10066" t="s">
        <v>2119</v>
      </c>
      <c r="F10066" t="s">
        <v>6394</v>
      </c>
      <c r="G10066" s="144">
        <v>254.76218789999999</v>
      </c>
      <c r="H10066" t="str">
        <f>IF(VLOOKUP(A10066,$J$4:$K$19,2)="Y",IF(G10066&lt;='State Zip Codes'!$P$4,'State Zip Codes'!$P$3,IF(G10066&lt;='State Zip Codes'!$Q$4,'State Zip Codes'!$Q$3,IF(G10066&lt;='State Zip Codes'!$R$4,'State Zip Codes'!$R$3,IF(G10066&lt;='State Zip Codes'!$S$4,'State Zip Codes'!$S$3,IF(G10066&lt;='State Zip Codes'!$T$4,'State Zip Codes'!$T$3,"OUT OF TERRITORY"))))),$U$3)</f>
        <v>Zone 5</v>
      </c>
    </row>
    <row r="10067" spans="1:8" x14ac:dyDescent="0.25">
      <c r="A10067" t="s">
        <v>379</v>
      </c>
      <c r="B10067">
        <v>54817</v>
      </c>
      <c r="C10067" t="str">
        <f t="shared" si="157"/>
        <v>54817</v>
      </c>
      <c r="D10067" t="s">
        <v>365</v>
      </c>
      <c r="E10067" t="s">
        <v>1795</v>
      </c>
      <c r="F10067" t="s">
        <v>6395</v>
      </c>
      <c r="G10067" s="144">
        <v>255.38355908999998</v>
      </c>
      <c r="H10067" t="str">
        <f>IF(VLOOKUP(A10067,$J$4:$K$19,2)="Y",IF(G10067&lt;='State Zip Codes'!$P$4,'State Zip Codes'!$P$3,IF(G10067&lt;='State Zip Codes'!$Q$4,'State Zip Codes'!$Q$3,IF(G10067&lt;='State Zip Codes'!$R$4,'State Zip Codes'!$R$3,IF(G10067&lt;='State Zip Codes'!$S$4,'State Zip Codes'!$S$3,IF(G10067&lt;='State Zip Codes'!$T$4,'State Zip Codes'!$T$3,"OUT OF TERRITORY"))))),$U$3)</f>
        <v>Zone 5</v>
      </c>
    </row>
    <row r="10068" spans="1:8" x14ac:dyDescent="0.25">
      <c r="A10068" t="s">
        <v>379</v>
      </c>
      <c r="B10068">
        <v>54003</v>
      </c>
      <c r="C10068" t="str">
        <f t="shared" si="157"/>
        <v>54003</v>
      </c>
      <c r="D10068" t="s">
        <v>365</v>
      </c>
      <c r="E10068" t="s">
        <v>490</v>
      </c>
      <c r="F10068" t="s">
        <v>6396</v>
      </c>
      <c r="G10068" s="144">
        <v>255.38355908999998</v>
      </c>
      <c r="H10068" t="str">
        <f>IF(VLOOKUP(A10068,$J$4:$K$19,2)="Y",IF(G10068&lt;='State Zip Codes'!$P$4,'State Zip Codes'!$P$3,IF(G10068&lt;='State Zip Codes'!$Q$4,'State Zip Codes'!$Q$3,IF(G10068&lt;='State Zip Codes'!$R$4,'State Zip Codes'!$R$3,IF(G10068&lt;='State Zip Codes'!$S$4,'State Zip Codes'!$S$3,IF(G10068&lt;='State Zip Codes'!$T$4,'State Zip Codes'!$T$3,"OUT OF TERRITORY"))))),$U$3)</f>
        <v>Zone 5</v>
      </c>
    </row>
    <row r="10069" spans="1:8" x14ac:dyDescent="0.25">
      <c r="A10069" t="s">
        <v>379</v>
      </c>
      <c r="B10069">
        <v>54812</v>
      </c>
      <c r="C10069" t="str">
        <f t="shared" si="157"/>
        <v>54812</v>
      </c>
      <c r="D10069" t="s">
        <v>365</v>
      </c>
      <c r="E10069" t="s">
        <v>6379</v>
      </c>
      <c r="F10069" t="s">
        <v>6379</v>
      </c>
      <c r="G10069" s="144">
        <v>256.00493028</v>
      </c>
      <c r="H10069" t="str">
        <f>IF(VLOOKUP(A10069,$J$4:$K$19,2)="Y",IF(G10069&lt;='State Zip Codes'!$P$4,'State Zip Codes'!$P$3,IF(G10069&lt;='State Zip Codes'!$Q$4,'State Zip Codes'!$Q$3,IF(G10069&lt;='State Zip Codes'!$R$4,'State Zip Codes'!$R$3,IF(G10069&lt;='State Zip Codes'!$S$4,'State Zip Codes'!$S$3,IF(G10069&lt;='State Zip Codes'!$T$4,'State Zip Codes'!$T$3,"OUT OF TERRITORY"))))),$U$3)</f>
        <v>Zone 5</v>
      </c>
    </row>
    <row r="10070" spans="1:8" x14ac:dyDescent="0.25">
      <c r="A10070" t="s">
        <v>379</v>
      </c>
      <c r="B10070">
        <v>54013</v>
      </c>
      <c r="C10070" t="str">
        <f t="shared" si="157"/>
        <v>54013</v>
      </c>
      <c r="D10070" t="s">
        <v>365</v>
      </c>
      <c r="E10070" t="s">
        <v>2849</v>
      </c>
      <c r="F10070" t="s">
        <v>6397</v>
      </c>
      <c r="G10070" s="144">
        <v>256.62630146999999</v>
      </c>
      <c r="H10070" t="str">
        <f>IF(VLOOKUP(A10070,$J$4:$K$19,2)="Y",IF(G10070&lt;='State Zip Codes'!$P$4,'State Zip Codes'!$P$3,IF(G10070&lt;='State Zip Codes'!$Q$4,'State Zip Codes'!$Q$3,IF(G10070&lt;='State Zip Codes'!$R$4,'State Zip Codes'!$R$3,IF(G10070&lt;='State Zip Codes'!$S$4,'State Zip Codes'!$S$3,IF(G10070&lt;='State Zip Codes'!$T$4,'State Zip Codes'!$T$3,"OUT OF TERRITORY"))))),$U$3)</f>
        <v>Zone 5</v>
      </c>
    </row>
    <row r="10071" spans="1:8" x14ac:dyDescent="0.25">
      <c r="A10071" t="s">
        <v>379</v>
      </c>
      <c r="B10071">
        <v>54550</v>
      </c>
      <c r="C10071" t="str">
        <f t="shared" si="157"/>
        <v>54550</v>
      </c>
      <c r="D10071" t="s">
        <v>365</v>
      </c>
      <c r="E10071" t="s">
        <v>3960</v>
      </c>
      <c r="F10071" t="s">
        <v>6398</v>
      </c>
      <c r="G10071" s="144">
        <v>257.24767265999998</v>
      </c>
      <c r="H10071" t="str">
        <f>IF(VLOOKUP(A10071,$J$4:$K$19,2)="Y",IF(G10071&lt;='State Zip Codes'!$P$4,'State Zip Codes'!$P$3,IF(G10071&lt;='State Zip Codes'!$Q$4,'State Zip Codes'!$Q$3,IF(G10071&lt;='State Zip Codes'!$R$4,'State Zip Codes'!$R$3,IF(G10071&lt;='State Zip Codes'!$S$4,'State Zip Codes'!$S$3,IF(G10071&lt;='State Zip Codes'!$T$4,'State Zip Codes'!$T$3,"OUT OF TERRITORY"))))),$U$3)</f>
        <v>Zone 5</v>
      </c>
    </row>
    <row r="10072" spans="1:8" x14ac:dyDescent="0.25">
      <c r="A10072" t="s">
        <v>379</v>
      </c>
      <c r="B10072">
        <v>54014</v>
      </c>
      <c r="C10072" t="str">
        <f t="shared" si="157"/>
        <v>54014</v>
      </c>
      <c r="D10072" t="s">
        <v>365</v>
      </c>
      <c r="E10072" t="s">
        <v>490</v>
      </c>
      <c r="F10072" t="s">
        <v>6399</v>
      </c>
      <c r="G10072" s="144">
        <v>257.24767265999998</v>
      </c>
      <c r="H10072" t="str">
        <f>IF(VLOOKUP(A10072,$J$4:$K$19,2)="Y",IF(G10072&lt;='State Zip Codes'!$P$4,'State Zip Codes'!$P$3,IF(G10072&lt;='State Zip Codes'!$Q$4,'State Zip Codes'!$Q$3,IF(G10072&lt;='State Zip Codes'!$R$4,'State Zip Codes'!$R$3,IF(G10072&lt;='State Zip Codes'!$S$4,'State Zip Codes'!$S$3,IF(G10072&lt;='State Zip Codes'!$T$4,'State Zip Codes'!$T$3,"OUT OF TERRITORY"))))),$U$3)</f>
        <v>Zone 5</v>
      </c>
    </row>
    <row r="10073" spans="1:8" x14ac:dyDescent="0.25">
      <c r="A10073" t="s">
        <v>379</v>
      </c>
      <c r="B10073">
        <v>54565</v>
      </c>
      <c r="C10073" t="str">
        <f t="shared" si="157"/>
        <v>54565</v>
      </c>
      <c r="D10073" t="s">
        <v>365</v>
      </c>
      <c r="E10073" t="s">
        <v>3960</v>
      </c>
      <c r="F10073" t="s">
        <v>6400</v>
      </c>
      <c r="G10073" s="144">
        <v>257.86904384999997</v>
      </c>
      <c r="H10073" t="str">
        <f>IF(VLOOKUP(A10073,$J$4:$K$19,2)="Y",IF(G10073&lt;='State Zip Codes'!$P$4,'State Zip Codes'!$P$3,IF(G10073&lt;='State Zip Codes'!$Q$4,'State Zip Codes'!$Q$3,IF(G10073&lt;='State Zip Codes'!$R$4,'State Zip Codes'!$R$3,IF(G10073&lt;='State Zip Codes'!$S$4,'State Zip Codes'!$S$3,IF(G10073&lt;='State Zip Codes'!$T$4,'State Zip Codes'!$T$3,"OUT OF TERRITORY"))))),$U$3)</f>
        <v>Zone 5</v>
      </c>
    </row>
    <row r="10074" spans="1:8" x14ac:dyDescent="0.25">
      <c r="A10074" t="s">
        <v>379</v>
      </c>
      <c r="B10074">
        <v>54002</v>
      </c>
      <c r="C10074" t="str">
        <f t="shared" si="157"/>
        <v>54002</v>
      </c>
      <c r="D10074" t="s">
        <v>365</v>
      </c>
      <c r="E10074" t="s">
        <v>2849</v>
      </c>
      <c r="F10074" t="s">
        <v>2420</v>
      </c>
      <c r="G10074" s="144">
        <v>257.86904384999997</v>
      </c>
      <c r="H10074" t="str">
        <f>IF(VLOOKUP(A10074,$J$4:$K$19,2)="Y",IF(G10074&lt;='State Zip Codes'!$P$4,'State Zip Codes'!$P$3,IF(G10074&lt;='State Zip Codes'!$Q$4,'State Zip Codes'!$Q$3,IF(G10074&lt;='State Zip Codes'!$R$4,'State Zip Codes'!$R$3,IF(G10074&lt;='State Zip Codes'!$S$4,'State Zip Codes'!$S$3,IF(G10074&lt;='State Zip Codes'!$T$4,'State Zip Codes'!$T$3,"OUT OF TERRITORY"))))),$U$3)</f>
        <v>Zone 5</v>
      </c>
    </row>
    <row r="10075" spans="1:8" x14ac:dyDescent="0.25">
      <c r="A10075" t="s">
        <v>379</v>
      </c>
      <c r="B10075">
        <v>54534</v>
      </c>
      <c r="C10075" t="str">
        <f t="shared" si="157"/>
        <v>54534</v>
      </c>
      <c r="D10075" t="s">
        <v>365</v>
      </c>
      <c r="E10075" t="s">
        <v>3960</v>
      </c>
      <c r="F10075" t="s">
        <v>6401</v>
      </c>
      <c r="G10075" s="144">
        <v>258.49041503999996</v>
      </c>
      <c r="H10075" t="str">
        <f>IF(VLOOKUP(A10075,$J$4:$K$19,2)="Y",IF(G10075&lt;='State Zip Codes'!$P$4,'State Zip Codes'!$P$3,IF(G10075&lt;='State Zip Codes'!$Q$4,'State Zip Codes'!$Q$3,IF(G10075&lt;='State Zip Codes'!$R$4,'State Zip Codes'!$R$3,IF(G10075&lt;='State Zip Codes'!$S$4,'State Zip Codes'!$S$3,IF(G10075&lt;='State Zip Codes'!$T$4,'State Zip Codes'!$T$3,"OUT OF TERRITORY"))))),$U$3)</f>
        <v>Zone 5</v>
      </c>
    </row>
    <row r="10076" spans="1:8" x14ac:dyDescent="0.25">
      <c r="A10076" t="s">
        <v>379</v>
      </c>
      <c r="B10076">
        <v>54525</v>
      </c>
      <c r="C10076" t="str">
        <f t="shared" si="157"/>
        <v>54525</v>
      </c>
      <c r="D10076" t="s">
        <v>365</v>
      </c>
      <c r="E10076" t="s">
        <v>3960</v>
      </c>
      <c r="F10076" t="s">
        <v>6402</v>
      </c>
      <c r="G10076" s="144">
        <v>259.73315742</v>
      </c>
      <c r="H10076" t="str">
        <f>IF(VLOOKUP(A10076,$J$4:$K$19,2)="Y",IF(G10076&lt;='State Zip Codes'!$P$4,'State Zip Codes'!$P$3,IF(G10076&lt;='State Zip Codes'!$Q$4,'State Zip Codes'!$Q$3,IF(G10076&lt;='State Zip Codes'!$R$4,'State Zip Codes'!$R$3,IF(G10076&lt;='State Zip Codes'!$S$4,'State Zip Codes'!$S$3,IF(G10076&lt;='State Zip Codes'!$T$4,'State Zip Codes'!$T$3,"OUT OF TERRITORY"))))),$U$3)</f>
        <v>Zone 5</v>
      </c>
    </row>
    <row r="10077" spans="1:8" x14ac:dyDescent="0.25">
      <c r="A10077" t="s">
        <v>379</v>
      </c>
      <c r="B10077">
        <v>54004</v>
      </c>
      <c r="C10077" t="str">
        <f t="shared" si="157"/>
        <v>54004</v>
      </c>
      <c r="D10077" t="s">
        <v>365</v>
      </c>
      <c r="E10077" t="s">
        <v>763</v>
      </c>
      <c r="F10077" t="s">
        <v>1272</v>
      </c>
      <c r="G10077" s="144">
        <v>259.73315742</v>
      </c>
      <c r="H10077" t="str">
        <f>IF(VLOOKUP(A10077,$J$4:$K$19,2)="Y",IF(G10077&lt;='State Zip Codes'!$P$4,'State Zip Codes'!$P$3,IF(G10077&lt;='State Zip Codes'!$Q$4,'State Zip Codes'!$Q$3,IF(G10077&lt;='State Zip Codes'!$R$4,'State Zip Codes'!$R$3,IF(G10077&lt;='State Zip Codes'!$S$4,'State Zip Codes'!$S$3,IF(G10077&lt;='State Zip Codes'!$T$4,'State Zip Codes'!$T$3,"OUT OF TERRITORY"))))),$U$3)</f>
        <v>Zone 5</v>
      </c>
    </row>
    <row r="10078" spans="1:8" x14ac:dyDescent="0.25">
      <c r="A10078" t="s">
        <v>379</v>
      </c>
      <c r="B10078">
        <v>54841</v>
      </c>
      <c r="C10078" t="str">
        <f t="shared" si="157"/>
        <v>54841</v>
      </c>
      <c r="D10078" t="s">
        <v>365</v>
      </c>
      <c r="E10078" t="s">
        <v>6379</v>
      </c>
      <c r="F10078" t="s">
        <v>6403</v>
      </c>
      <c r="G10078" s="144">
        <v>260.97589979999998</v>
      </c>
      <c r="H10078" t="str">
        <f>IF(VLOOKUP(A10078,$J$4:$K$19,2)="Y",IF(G10078&lt;='State Zip Codes'!$P$4,'State Zip Codes'!$P$3,IF(G10078&lt;='State Zip Codes'!$Q$4,'State Zip Codes'!$Q$3,IF(G10078&lt;='State Zip Codes'!$R$4,'State Zip Codes'!$R$3,IF(G10078&lt;='State Zip Codes'!$S$4,'State Zip Codes'!$S$3,IF(G10078&lt;='State Zip Codes'!$T$4,'State Zip Codes'!$T$3,"OUT OF TERRITORY"))))),$U$3)</f>
        <v>Zone 5</v>
      </c>
    </row>
    <row r="10079" spans="1:8" x14ac:dyDescent="0.25">
      <c r="A10079" t="s">
        <v>379</v>
      </c>
      <c r="B10079">
        <v>54876</v>
      </c>
      <c r="C10079" t="str">
        <f t="shared" si="157"/>
        <v>54876</v>
      </c>
      <c r="D10079" t="s">
        <v>365</v>
      </c>
      <c r="E10079" t="s">
        <v>3832</v>
      </c>
      <c r="F10079" t="s">
        <v>6404</v>
      </c>
      <c r="G10079" s="144">
        <v>260.97589979999998</v>
      </c>
      <c r="H10079" t="str">
        <f>IF(VLOOKUP(A10079,$J$4:$K$19,2)="Y",IF(G10079&lt;='State Zip Codes'!$P$4,'State Zip Codes'!$P$3,IF(G10079&lt;='State Zip Codes'!$Q$4,'State Zip Codes'!$Q$3,IF(G10079&lt;='State Zip Codes'!$R$4,'State Zip Codes'!$R$3,IF(G10079&lt;='State Zip Codes'!$S$4,'State Zip Codes'!$S$3,IF(G10079&lt;='State Zip Codes'!$T$4,'State Zip Codes'!$T$3,"OUT OF TERRITORY"))))),$U$3)</f>
        <v>Zone 5</v>
      </c>
    </row>
    <row r="10080" spans="1:8" x14ac:dyDescent="0.25">
      <c r="A10080" t="s">
        <v>379</v>
      </c>
      <c r="B10080">
        <v>54805</v>
      </c>
      <c r="C10080" t="str">
        <f t="shared" ref="C10080:C10142" si="158">TRIM(CLEAN(B10080))</f>
        <v>54805</v>
      </c>
      <c r="D10080" t="s">
        <v>365</v>
      </c>
      <c r="E10080" t="s">
        <v>6379</v>
      </c>
      <c r="F10080" t="s">
        <v>6405</v>
      </c>
      <c r="G10080" s="144">
        <v>261.59727098999997</v>
      </c>
      <c r="H10080" t="str">
        <f>IF(VLOOKUP(A10080,$J$4:$K$19,2)="Y",IF(G10080&lt;='State Zip Codes'!$P$4,'State Zip Codes'!$P$3,IF(G10080&lt;='State Zip Codes'!$Q$4,'State Zip Codes'!$Q$3,IF(G10080&lt;='State Zip Codes'!$R$4,'State Zip Codes'!$R$3,IF(G10080&lt;='State Zip Codes'!$S$4,'State Zip Codes'!$S$3,IF(G10080&lt;='State Zip Codes'!$T$4,'State Zip Codes'!$T$3,"OUT OF TERRITORY"))))),$U$3)</f>
        <v>Zone 5</v>
      </c>
    </row>
    <row r="10081" spans="1:8" x14ac:dyDescent="0.25">
      <c r="A10081" t="s">
        <v>379</v>
      </c>
      <c r="B10081">
        <v>54005</v>
      </c>
      <c r="C10081" t="str">
        <f t="shared" si="158"/>
        <v>54005</v>
      </c>
      <c r="D10081" t="s">
        <v>365</v>
      </c>
      <c r="E10081" t="s">
        <v>763</v>
      </c>
      <c r="F10081" t="s">
        <v>3611</v>
      </c>
      <c r="G10081" s="144">
        <v>261.59727098999997</v>
      </c>
      <c r="H10081" t="str">
        <f>IF(VLOOKUP(A10081,$J$4:$K$19,2)="Y",IF(G10081&lt;='State Zip Codes'!$P$4,'State Zip Codes'!$P$3,IF(G10081&lt;='State Zip Codes'!$Q$4,'State Zip Codes'!$Q$3,IF(G10081&lt;='State Zip Codes'!$R$4,'State Zip Codes'!$R$3,IF(G10081&lt;='State Zip Codes'!$S$4,'State Zip Codes'!$S$3,IF(G10081&lt;='State Zip Codes'!$T$4,'State Zip Codes'!$T$3,"OUT OF TERRITORY"))))),$U$3)</f>
        <v>Zone 5</v>
      </c>
    </row>
    <row r="10082" spans="1:8" x14ac:dyDescent="0.25">
      <c r="A10082" t="s">
        <v>379</v>
      </c>
      <c r="B10082">
        <v>54015</v>
      </c>
      <c r="C10082" t="str">
        <f t="shared" si="158"/>
        <v>54015</v>
      </c>
      <c r="D10082" t="s">
        <v>365</v>
      </c>
      <c r="E10082" t="s">
        <v>2849</v>
      </c>
      <c r="F10082" t="s">
        <v>1978</v>
      </c>
      <c r="G10082" s="144">
        <v>261.59727098999997</v>
      </c>
      <c r="H10082" t="str">
        <f>IF(VLOOKUP(A10082,$J$4:$K$19,2)="Y",IF(G10082&lt;='State Zip Codes'!$P$4,'State Zip Codes'!$P$3,IF(G10082&lt;='State Zip Codes'!$Q$4,'State Zip Codes'!$Q$3,IF(G10082&lt;='State Zip Codes'!$R$4,'State Zip Codes'!$R$3,IF(G10082&lt;='State Zip Codes'!$S$4,'State Zip Codes'!$S$3,IF(G10082&lt;='State Zip Codes'!$T$4,'State Zip Codes'!$T$3,"OUT OF TERRITORY"))))),$U$3)</f>
        <v>Zone 5</v>
      </c>
    </row>
    <row r="10083" spans="1:8" x14ac:dyDescent="0.25">
      <c r="A10083" t="s">
        <v>379</v>
      </c>
      <c r="B10083">
        <v>54546</v>
      </c>
      <c r="C10083" t="str">
        <f t="shared" si="158"/>
        <v>54546</v>
      </c>
      <c r="D10083" t="s">
        <v>365</v>
      </c>
      <c r="E10083" t="s">
        <v>2119</v>
      </c>
      <c r="F10083" t="s">
        <v>6406</v>
      </c>
      <c r="G10083" s="144">
        <v>263.46138456</v>
      </c>
      <c r="H10083" t="str">
        <f>IF(VLOOKUP(A10083,$J$4:$K$19,2)="Y",IF(G10083&lt;='State Zip Codes'!$P$4,'State Zip Codes'!$P$3,IF(G10083&lt;='State Zip Codes'!$Q$4,'State Zip Codes'!$Q$3,IF(G10083&lt;='State Zip Codes'!$R$4,'State Zip Codes'!$R$3,IF(G10083&lt;='State Zip Codes'!$S$4,'State Zip Codes'!$S$3,IF(G10083&lt;='State Zip Codes'!$T$4,'State Zip Codes'!$T$3,"OUT OF TERRITORY"))))),$U$3)</f>
        <v>Zone 5</v>
      </c>
    </row>
    <row r="10084" spans="1:8" x14ac:dyDescent="0.25">
      <c r="A10084" t="s">
        <v>379</v>
      </c>
      <c r="B10084">
        <v>54022</v>
      </c>
      <c r="C10084" t="str">
        <f t="shared" si="158"/>
        <v>54022</v>
      </c>
      <c r="D10084" t="s">
        <v>365</v>
      </c>
      <c r="E10084" t="s">
        <v>490</v>
      </c>
      <c r="F10084" t="s">
        <v>6407</v>
      </c>
      <c r="G10084" s="144">
        <v>264.08275574999999</v>
      </c>
      <c r="H10084" t="str">
        <f>IF(VLOOKUP(A10084,$J$4:$K$19,2)="Y",IF(G10084&lt;='State Zip Codes'!$P$4,'State Zip Codes'!$P$3,IF(G10084&lt;='State Zip Codes'!$Q$4,'State Zip Codes'!$Q$3,IF(G10084&lt;='State Zip Codes'!$R$4,'State Zip Codes'!$R$3,IF(G10084&lt;='State Zip Codes'!$S$4,'State Zip Codes'!$S$3,IF(G10084&lt;='State Zip Codes'!$T$4,'State Zip Codes'!$T$3,"OUT OF TERRITORY"))))),$U$3)</f>
        <v>Zone 5</v>
      </c>
    </row>
    <row r="10085" spans="1:8" x14ac:dyDescent="0.25">
      <c r="A10085" t="s">
        <v>379</v>
      </c>
      <c r="B10085">
        <v>54843</v>
      </c>
      <c r="C10085" t="str">
        <f t="shared" si="158"/>
        <v>54843</v>
      </c>
      <c r="D10085" t="s">
        <v>365</v>
      </c>
      <c r="E10085" t="s">
        <v>3832</v>
      </c>
      <c r="F10085" t="s">
        <v>3736</v>
      </c>
      <c r="G10085" s="144">
        <v>264.08275574999999</v>
      </c>
      <c r="H10085" t="str">
        <f>IF(VLOOKUP(A10085,$J$4:$K$19,2)="Y",IF(G10085&lt;='State Zip Codes'!$P$4,'State Zip Codes'!$P$3,IF(G10085&lt;='State Zip Codes'!$Q$4,'State Zip Codes'!$Q$3,IF(G10085&lt;='State Zip Codes'!$R$4,'State Zip Codes'!$R$3,IF(G10085&lt;='State Zip Codes'!$S$4,'State Zip Codes'!$S$3,IF(G10085&lt;='State Zip Codes'!$T$4,'State Zip Codes'!$T$3,"OUT OF TERRITORY"))))),$U$3)</f>
        <v>Zone 5</v>
      </c>
    </row>
    <row r="10086" spans="1:8" x14ac:dyDescent="0.25">
      <c r="A10086" t="s">
        <v>379</v>
      </c>
      <c r="B10086">
        <v>54870</v>
      </c>
      <c r="C10086" t="str">
        <f t="shared" si="158"/>
        <v>54870</v>
      </c>
      <c r="D10086" t="s">
        <v>365</v>
      </c>
      <c r="E10086" t="s">
        <v>1795</v>
      </c>
      <c r="F10086" t="s">
        <v>6408</v>
      </c>
      <c r="G10086" s="144">
        <v>265.32549812999997</v>
      </c>
      <c r="H10086" t="str">
        <f>IF(VLOOKUP(A10086,$J$4:$K$19,2)="Y",IF(G10086&lt;='State Zip Codes'!$P$4,'State Zip Codes'!$P$3,IF(G10086&lt;='State Zip Codes'!$Q$4,'State Zip Codes'!$Q$3,IF(G10086&lt;='State Zip Codes'!$R$4,'State Zip Codes'!$R$3,IF(G10086&lt;='State Zip Codes'!$S$4,'State Zip Codes'!$S$3,IF(G10086&lt;='State Zip Codes'!$T$4,'State Zip Codes'!$T$3,"OUT OF TERRITORY"))))),$U$3)</f>
        <v>Zone 5</v>
      </c>
    </row>
    <row r="10087" spans="1:8" x14ac:dyDescent="0.25">
      <c r="A10087" t="s">
        <v>379</v>
      </c>
      <c r="B10087">
        <v>54007</v>
      </c>
      <c r="C10087" t="str">
        <f t="shared" si="158"/>
        <v>54007</v>
      </c>
      <c r="D10087" t="s">
        <v>365</v>
      </c>
      <c r="E10087" t="s">
        <v>2849</v>
      </c>
      <c r="F10087" t="s">
        <v>5646</v>
      </c>
      <c r="G10087" s="144">
        <v>265.32549812999997</v>
      </c>
      <c r="H10087" t="str">
        <f>IF(VLOOKUP(A10087,$J$4:$K$19,2)="Y",IF(G10087&lt;='State Zip Codes'!$P$4,'State Zip Codes'!$P$3,IF(G10087&lt;='State Zip Codes'!$Q$4,'State Zip Codes'!$Q$3,IF(G10087&lt;='State Zip Codes'!$R$4,'State Zip Codes'!$R$3,IF(G10087&lt;='State Zip Codes'!$S$4,'State Zip Codes'!$S$3,IF(G10087&lt;='State Zip Codes'!$T$4,'State Zip Codes'!$T$3,"OUT OF TERRITORY"))))),$U$3)</f>
        <v>Zone 5</v>
      </c>
    </row>
    <row r="10088" spans="1:8" x14ac:dyDescent="0.25">
      <c r="A10088" t="s">
        <v>379</v>
      </c>
      <c r="B10088">
        <v>54021</v>
      </c>
      <c r="C10088" t="str">
        <f t="shared" si="158"/>
        <v>54021</v>
      </c>
      <c r="D10088" t="s">
        <v>365</v>
      </c>
      <c r="E10088" t="s">
        <v>490</v>
      </c>
      <c r="F10088" t="s">
        <v>5520</v>
      </c>
      <c r="G10088" s="144">
        <v>265.32549812999997</v>
      </c>
      <c r="H10088" t="str">
        <f>IF(VLOOKUP(A10088,$J$4:$K$19,2)="Y",IF(G10088&lt;='State Zip Codes'!$P$4,'State Zip Codes'!$P$3,IF(G10088&lt;='State Zip Codes'!$Q$4,'State Zip Codes'!$Q$3,IF(G10088&lt;='State Zip Codes'!$R$4,'State Zip Codes'!$R$3,IF(G10088&lt;='State Zip Codes'!$S$4,'State Zip Codes'!$S$3,IF(G10088&lt;='State Zip Codes'!$T$4,'State Zip Codes'!$T$3,"OUT OF TERRITORY"))))),$U$3)</f>
        <v>Zone 5</v>
      </c>
    </row>
    <row r="10089" spans="1:8" x14ac:dyDescent="0.25">
      <c r="A10089" t="s">
        <v>379</v>
      </c>
      <c r="B10089">
        <v>54023</v>
      </c>
      <c r="C10089" t="str">
        <f t="shared" si="158"/>
        <v>54023</v>
      </c>
      <c r="D10089" t="s">
        <v>365</v>
      </c>
      <c r="E10089" t="s">
        <v>2849</v>
      </c>
      <c r="F10089" t="s">
        <v>1186</v>
      </c>
      <c r="G10089" s="144">
        <v>266.56824051000001</v>
      </c>
      <c r="H10089" t="str">
        <f>IF(VLOOKUP(A10089,$J$4:$K$19,2)="Y",IF(G10089&lt;='State Zip Codes'!$P$4,'State Zip Codes'!$P$3,IF(G10089&lt;='State Zip Codes'!$Q$4,'State Zip Codes'!$Q$3,IF(G10089&lt;='State Zip Codes'!$R$4,'State Zip Codes'!$R$3,IF(G10089&lt;='State Zip Codes'!$S$4,'State Zip Codes'!$S$3,IF(G10089&lt;='State Zip Codes'!$T$4,'State Zip Codes'!$T$3,"OUT OF TERRITORY"))))),$U$3)</f>
        <v>Zone 5</v>
      </c>
    </row>
    <row r="10090" spans="1:8" x14ac:dyDescent="0.25">
      <c r="A10090" t="s">
        <v>379</v>
      </c>
      <c r="B10090">
        <v>54889</v>
      </c>
      <c r="C10090" t="str">
        <f t="shared" si="158"/>
        <v>54889</v>
      </c>
      <c r="D10090" t="s">
        <v>365</v>
      </c>
      <c r="E10090" t="s">
        <v>6379</v>
      </c>
      <c r="F10090" t="s">
        <v>6409</v>
      </c>
      <c r="G10090" s="144">
        <v>267.1896117</v>
      </c>
      <c r="H10090" t="str">
        <f>IF(VLOOKUP(A10090,$J$4:$K$19,2)="Y",IF(G10090&lt;='State Zip Codes'!$P$4,'State Zip Codes'!$P$3,IF(G10090&lt;='State Zip Codes'!$Q$4,'State Zip Codes'!$Q$3,IF(G10090&lt;='State Zip Codes'!$R$4,'State Zip Codes'!$R$3,IF(G10090&lt;='State Zip Codes'!$S$4,'State Zip Codes'!$S$3,IF(G10090&lt;='State Zip Codes'!$T$4,'State Zip Codes'!$T$3,"OUT OF TERRITORY"))))),$U$3)</f>
        <v>Zone 5</v>
      </c>
    </row>
    <row r="10091" spans="1:8" x14ac:dyDescent="0.25">
      <c r="A10091" t="s">
        <v>379</v>
      </c>
      <c r="B10091">
        <v>54517</v>
      </c>
      <c r="C10091" t="str">
        <f t="shared" si="158"/>
        <v>54517</v>
      </c>
      <c r="D10091" t="s">
        <v>365</v>
      </c>
      <c r="E10091" t="s">
        <v>2119</v>
      </c>
      <c r="F10091" t="s">
        <v>6410</v>
      </c>
      <c r="G10091" s="144">
        <v>267.1896117</v>
      </c>
      <c r="H10091" t="str">
        <f>IF(VLOOKUP(A10091,$J$4:$K$19,2)="Y",IF(G10091&lt;='State Zip Codes'!$P$4,'State Zip Codes'!$P$3,IF(G10091&lt;='State Zip Codes'!$Q$4,'State Zip Codes'!$Q$3,IF(G10091&lt;='State Zip Codes'!$R$4,'State Zip Codes'!$R$3,IF(G10091&lt;='State Zip Codes'!$S$4,'State Zip Codes'!$S$3,IF(G10091&lt;='State Zip Codes'!$T$4,'State Zip Codes'!$T$3,"OUT OF TERRITORY"))))),$U$3)</f>
        <v>Zone 5</v>
      </c>
    </row>
    <row r="10092" spans="1:8" x14ac:dyDescent="0.25">
      <c r="A10092" t="s">
        <v>379</v>
      </c>
      <c r="B10092">
        <v>54829</v>
      </c>
      <c r="C10092" t="str">
        <f t="shared" si="158"/>
        <v>54829</v>
      </c>
      <c r="D10092" t="s">
        <v>365</v>
      </c>
      <c r="E10092" t="s">
        <v>6379</v>
      </c>
      <c r="F10092" t="s">
        <v>2096</v>
      </c>
      <c r="G10092" s="144">
        <v>269.05372526999997</v>
      </c>
      <c r="H10092" t="str">
        <f>IF(VLOOKUP(A10092,$J$4:$K$19,2)="Y",IF(G10092&lt;='State Zip Codes'!$P$4,'State Zip Codes'!$P$3,IF(G10092&lt;='State Zip Codes'!$Q$4,'State Zip Codes'!$Q$3,IF(G10092&lt;='State Zip Codes'!$R$4,'State Zip Codes'!$R$3,IF(G10092&lt;='State Zip Codes'!$S$4,'State Zip Codes'!$S$3,IF(G10092&lt;='State Zip Codes'!$T$4,'State Zip Codes'!$T$3,"OUT OF TERRITORY"))))),$U$3)</f>
        <v>Zone 5</v>
      </c>
    </row>
    <row r="10093" spans="1:8" x14ac:dyDescent="0.25">
      <c r="A10093" t="s">
        <v>379</v>
      </c>
      <c r="B10093">
        <v>54017</v>
      </c>
      <c r="C10093" t="str">
        <f t="shared" si="158"/>
        <v>54017</v>
      </c>
      <c r="D10093" t="s">
        <v>365</v>
      </c>
      <c r="E10093" t="s">
        <v>2849</v>
      </c>
      <c r="F10093" t="s">
        <v>2614</v>
      </c>
      <c r="G10093" s="144">
        <v>269.05372526999997</v>
      </c>
      <c r="H10093" t="str">
        <f>IF(VLOOKUP(A10093,$J$4:$K$19,2)="Y",IF(G10093&lt;='State Zip Codes'!$P$4,'State Zip Codes'!$P$3,IF(G10093&lt;='State Zip Codes'!$Q$4,'State Zip Codes'!$Q$3,IF(G10093&lt;='State Zip Codes'!$R$4,'State Zip Codes'!$R$3,IF(G10093&lt;='State Zip Codes'!$S$4,'State Zip Codes'!$S$3,IF(G10093&lt;='State Zip Codes'!$T$4,'State Zip Codes'!$T$3,"OUT OF TERRITORY"))))),$U$3)</f>
        <v>Zone 5</v>
      </c>
    </row>
    <row r="10094" spans="1:8" x14ac:dyDescent="0.25">
      <c r="A10094" t="s">
        <v>379</v>
      </c>
      <c r="B10094">
        <v>54855</v>
      </c>
      <c r="C10094" t="str">
        <f t="shared" si="158"/>
        <v>54855</v>
      </c>
      <c r="D10094" t="s">
        <v>365</v>
      </c>
      <c r="E10094" t="s">
        <v>2119</v>
      </c>
      <c r="F10094" t="s">
        <v>1638</v>
      </c>
      <c r="G10094" s="144">
        <v>269.67509645999996</v>
      </c>
      <c r="H10094" t="str">
        <f>IF(VLOOKUP(A10094,$J$4:$K$19,2)="Y",IF(G10094&lt;='State Zip Codes'!$P$4,'State Zip Codes'!$P$3,IF(G10094&lt;='State Zip Codes'!$Q$4,'State Zip Codes'!$Q$3,IF(G10094&lt;='State Zip Codes'!$R$4,'State Zip Codes'!$R$3,IF(G10094&lt;='State Zip Codes'!$S$4,'State Zip Codes'!$S$3,IF(G10094&lt;='State Zip Codes'!$T$4,'State Zip Codes'!$T$3,"OUT OF TERRITORY"))))),$U$3)</f>
        <v>Zone 5</v>
      </c>
    </row>
    <row r="10095" spans="1:8" x14ac:dyDescent="0.25">
      <c r="A10095" t="s">
        <v>379</v>
      </c>
      <c r="B10095">
        <v>54559</v>
      </c>
      <c r="C10095" t="str">
        <f t="shared" si="158"/>
        <v>54559</v>
      </c>
      <c r="D10095" t="s">
        <v>365</v>
      </c>
      <c r="E10095" t="s">
        <v>3960</v>
      </c>
      <c r="F10095" t="s">
        <v>6411</v>
      </c>
      <c r="G10095" s="144">
        <v>269.67509645999996</v>
      </c>
      <c r="H10095" t="str">
        <f>IF(VLOOKUP(A10095,$J$4:$K$19,2)="Y",IF(G10095&lt;='State Zip Codes'!$P$4,'State Zip Codes'!$P$3,IF(G10095&lt;='State Zip Codes'!$Q$4,'State Zip Codes'!$Q$3,IF(G10095&lt;='State Zip Codes'!$R$4,'State Zip Codes'!$R$3,IF(G10095&lt;='State Zip Codes'!$S$4,'State Zip Codes'!$S$3,IF(G10095&lt;='State Zip Codes'!$T$4,'State Zip Codes'!$T$3,"OUT OF TERRITORY"))))),$U$3)</f>
        <v>Zone 5</v>
      </c>
    </row>
    <row r="10096" spans="1:8" x14ac:dyDescent="0.25">
      <c r="A10096" t="s">
        <v>379</v>
      </c>
      <c r="B10096">
        <v>54826</v>
      </c>
      <c r="C10096" t="str">
        <f t="shared" si="158"/>
        <v>54826</v>
      </c>
      <c r="D10096" t="s">
        <v>365</v>
      </c>
      <c r="E10096" t="s">
        <v>6379</v>
      </c>
      <c r="F10096" t="s">
        <v>6412</v>
      </c>
      <c r="G10096" s="144">
        <v>269.67509645999996</v>
      </c>
      <c r="H10096" t="str">
        <f>IF(VLOOKUP(A10096,$J$4:$K$19,2)="Y",IF(G10096&lt;='State Zip Codes'!$P$4,'State Zip Codes'!$P$3,IF(G10096&lt;='State Zip Codes'!$Q$4,'State Zip Codes'!$Q$3,IF(G10096&lt;='State Zip Codes'!$R$4,'State Zip Codes'!$R$3,IF(G10096&lt;='State Zip Codes'!$S$4,'State Zip Codes'!$S$3,IF(G10096&lt;='State Zip Codes'!$T$4,'State Zip Codes'!$T$3,"OUT OF TERRITORY"))))),$U$3)</f>
        <v>Zone 5</v>
      </c>
    </row>
    <row r="10097" spans="1:8" x14ac:dyDescent="0.25">
      <c r="A10097" t="s">
        <v>379</v>
      </c>
      <c r="B10097">
        <v>54846</v>
      </c>
      <c r="C10097" t="str">
        <f t="shared" si="158"/>
        <v>54846</v>
      </c>
      <c r="D10097" t="s">
        <v>365</v>
      </c>
      <c r="E10097" t="s">
        <v>2119</v>
      </c>
      <c r="F10097" t="s">
        <v>6413</v>
      </c>
      <c r="G10097" s="144">
        <v>269.67509645999996</v>
      </c>
      <c r="H10097" t="str">
        <f>IF(VLOOKUP(A10097,$J$4:$K$19,2)="Y",IF(G10097&lt;='State Zip Codes'!$P$4,'State Zip Codes'!$P$3,IF(G10097&lt;='State Zip Codes'!$Q$4,'State Zip Codes'!$Q$3,IF(G10097&lt;='State Zip Codes'!$R$4,'State Zip Codes'!$R$3,IF(G10097&lt;='State Zip Codes'!$S$4,'State Zip Codes'!$S$3,IF(G10097&lt;='State Zip Codes'!$T$4,'State Zip Codes'!$T$3,"OUT OF TERRITORY"))))),$U$3)</f>
        <v>Zone 5</v>
      </c>
    </row>
    <row r="10098" spans="1:8" x14ac:dyDescent="0.25">
      <c r="A10098" t="s">
        <v>379</v>
      </c>
      <c r="B10098">
        <v>54813</v>
      </c>
      <c r="C10098" t="str">
        <f t="shared" si="158"/>
        <v>54813</v>
      </c>
      <c r="D10098" t="s">
        <v>365</v>
      </c>
      <c r="E10098" t="s">
        <v>6379</v>
      </c>
      <c r="F10098" t="s">
        <v>6414</v>
      </c>
      <c r="G10098" s="144">
        <v>270.91783884</v>
      </c>
      <c r="H10098" t="str">
        <f>IF(VLOOKUP(A10098,$J$4:$K$19,2)="Y",IF(G10098&lt;='State Zip Codes'!$P$4,'State Zip Codes'!$P$3,IF(G10098&lt;='State Zip Codes'!$Q$4,'State Zip Codes'!$Q$3,IF(G10098&lt;='State Zip Codes'!$R$4,'State Zip Codes'!$R$3,IF(G10098&lt;='State Zip Codes'!$S$4,'State Zip Codes'!$S$3,IF(G10098&lt;='State Zip Codes'!$T$4,'State Zip Codes'!$T$3,"OUT OF TERRITORY"))))),$U$3)</f>
        <v>Zone 5</v>
      </c>
    </row>
    <row r="10099" spans="1:8" x14ac:dyDescent="0.25">
      <c r="A10099" t="s">
        <v>379</v>
      </c>
      <c r="B10099">
        <v>54001</v>
      </c>
      <c r="C10099" t="str">
        <f t="shared" si="158"/>
        <v>54001</v>
      </c>
      <c r="D10099" t="s">
        <v>365</v>
      </c>
      <c r="E10099" t="s">
        <v>763</v>
      </c>
      <c r="F10099" t="s">
        <v>6415</v>
      </c>
      <c r="G10099" s="144">
        <v>271.53921002999999</v>
      </c>
      <c r="H10099" t="str">
        <f>IF(VLOOKUP(A10099,$J$4:$K$19,2)="Y",IF(G10099&lt;='State Zip Codes'!$P$4,'State Zip Codes'!$P$3,IF(G10099&lt;='State Zip Codes'!$Q$4,'State Zip Codes'!$Q$3,IF(G10099&lt;='State Zip Codes'!$R$4,'State Zip Codes'!$R$3,IF(G10099&lt;='State Zip Codes'!$S$4,'State Zip Codes'!$S$3,IF(G10099&lt;='State Zip Codes'!$T$4,'State Zip Codes'!$T$3,"OUT OF TERRITORY"))))),$U$3)</f>
        <v>Zone 5</v>
      </c>
    </row>
    <row r="10100" spans="1:8" x14ac:dyDescent="0.25">
      <c r="A10100" t="s">
        <v>379</v>
      </c>
      <c r="B10100">
        <v>54016</v>
      </c>
      <c r="C10100" t="str">
        <f t="shared" si="158"/>
        <v>54016</v>
      </c>
      <c r="D10100" t="s">
        <v>365</v>
      </c>
      <c r="E10100" t="s">
        <v>2849</v>
      </c>
      <c r="F10100" t="s">
        <v>424</v>
      </c>
      <c r="G10100" s="144">
        <v>272.16058121999998</v>
      </c>
      <c r="H10100" t="str">
        <f>IF(VLOOKUP(A10100,$J$4:$K$19,2)="Y",IF(G10100&lt;='State Zip Codes'!$P$4,'State Zip Codes'!$P$3,IF(G10100&lt;='State Zip Codes'!$Q$4,'State Zip Codes'!$Q$3,IF(G10100&lt;='State Zip Codes'!$R$4,'State Zip Codes'!$R$3,IF(G10100&lt;='State Zip Codes'!$S$4,'State Zip Codes'!$S$3,IF(G10100&lt;='State Zip Codes'!$T$4,'State Zip Codes'!$T$3,"OUT OF TERRITORY"))))),$U$3)</f>
        <v>Zone 5</v>
      </c>
    </row>
    <row r="10101" spans="1:8" x14ac:dyDescent="0.25">
      <c r="A10101" t="s">
        <v>379</v>
      </c>
      <c r="B10101">
        <v>54875</v>
      </c>
      <c r="C10101" t="str">
        <f t="shared" si="158"/>
        <v>54875</v>
      </c>
      <c r="D10101" t="s">
        <v>365</v>
      </c>
      <c r="E10101" t="s">
        <v>1795</v>
      </c>
      <c r="F10101" t="s">
        <v>6416</v>
      </c>
      <c r="G10101" s="144">
        <v>273.40332359999996</v>
      </c>
      <c r="H10101" t="str">
        <f>IF(VLOOKUP(A10101,$J$4:$K$19,2)="Y",IF(G10101&lt;='State Zip Codes'!$P$4,'State Zip Codes'!$P$3,IF(G10101&lt;='State Zip Codes'!$Q$4,'State Zip Codes'!$Q$3,IF(G10101&lt;='State Zip Codes'!$R$4,'State Zip Codes'!$R$3,IF(G10101&lt;='State Zip Codes'!$S$4,'State Zip Codes'!$S$3,IF(G10101&lt;='State Zip Codes'!$T$4,'State Zip Codes'!$T$3,"OUT OF TERRITORY"))))),$U$3)</f>
        <v>Zone 5</v>
      </c>
    </row>
    <row r="10102" spans="1:8" x14ac:dyDescent="0.25">
      <c r="A10102" t="s">
        <v>379</v>
      </c>
      <c r="B10102">
        <v>54026</v>
      </c>
      <c r="C10102" t="str">
        <f t="shared" si="158"/>
        <v>54026</v>
      </c>
      <c r="D10102" t="s">
        <v>365</v>
      </c>
      <c r="E10102" t="s">
        <v>763</v>
      </c>
      <c r="F10102" t="s">
        <v>6417</v>
      </c>
      <c r="G10102" s="144">
        <v>274.64606598</v>
      </c>
      <c r="H10102" t="str">
        <f>IF(VLOOKUP(A10102,$J$4:$K$19,2)="Y",IF(G10102&lt;='State Zip Codes'!$P$4,'State Zip Codes'!$P$3,IF(G10102&lt;='State Zip Codes'!$Q$4,'State Zip Codes'!$Q$3,IF(G10102&lt;='State Zip Codes'!$R$4,'State Zip Codes'!$R$3,IF(G10102&lt;='State Zip Codes'!$S$4,'State Zip Codes'!$S$3,IF(G10102&lt;='State Zip Codes'!$T$4,'State Zip Codes'!$T$3,"OUT OF TERRITORY"))))),$U$3)</f>
        <v>Zone 5</v>
      </c>
    </row>
    <row r="10103" spans="1:8" x14ac:dyDescent="0.25">
      <c r="A10103" t="s">
        <v>379</v>
      </c>
      <c r="B10103">
        <v>54821</v>
      </c>
      <c r="C10103" t="str">
        <f t="shared" si="158"/>
        <v>54821</v>
      </c>
      <c r="D10103" t="s">
        <v>365</v>
      </c>
      <c r="E10103" t="s">
        <v>718</v>
      </c>
      <c r="F10103" t="s">
        <v>4697</v>
      </c>
      <c r="G10103" s="144">
        <v>275.26743716999999</v>
      </c>
      <c r="H10103" t="str">
        <f>IF(VLOOKUP(A10103,$J$4:$K$19,2)="Y",IF(G10103&lt;='State Zip Codes'!$P$4,'State Zip Codes'!$P$3,IF(G10103&lt;='State Zip Codes'!$Q$4,'State Zip Codes'!$Q$3,IF(G10103&lt;='State Zip Codes'!$R$4,'State Zip Codes'!$R$3,IF(G10103&lt;='State Zip Codes'!$S$4,'State Zip Codes'!$S$3,IF(G10103&lt;='State Zip Codes'!$T$4,'State Zip Codes'!$T$3,"OUT OF TERRITORY"))))),$U$3)</f>
        <v>Zone 5</v>
      </c>
    </row>
    <row r="10104" spans="1:8" x14ac:dyDescent="0.25">
      <c r="A10104" t="s">
        <v>379</v>
      </c>
      <c r="B10104">
        <v>54871</v>
      </c>
      <c r="C10104" t="str">
        <f t="shared" si="158"/>
        <v>54871</v>
      </c>
      <c r="D10104" t="s">
        <v>365</v>
      </c>
      <c r="E10104" t="s">
        <v>1795</v>
      </c>
      <c r="F10104" t="s">
        <v>6418</v>
      </c>
      <c r="G10104" s="144">
        <v>275.26743716999999</v>
      </c>
      <c r="H10104" t="str">
        <f>IF(VLOOKUP(A10104,$J$4:$K$19,2)="Y",IF(G10104&lt;='State Zip Codes'!$P$4,'State Zip Codes'!$P$3,IF(G10104&lt;='State Zip Codes'!$Q$4,'State Zip Codes'!$Q$3,IF(G10104&lt;='State Zip Codes'!$R$4,'State Zip Codes'!$R$3,IF(G10104&lt;='State Zip Codes'!$S$4,'State Zip Codes'!$S$3,IF(G10104&lt;='State Zip Codes'!$T$4,'State Zip Codes'!$T$3,"OUT OF TERRITORY"))))),$U$3)</f>
        <v>Zone 5</v>
      </c>
    </row>
    <row r="10105" spans="1:8" x14ac:dyDescent="0.25">
      <c r="A10105" t="s">
        <v>379</v>
      </c>
      <c r="B10105">
        <v>54839</v>
      </c>
      <c r="C10105" t="str">
        <f t="shared" si="158"/>
        <v>54839</v>
      </c>
      <c r="D10105" t="s">
        <v>365</v>
      </c>
      <c r="E10105" t="s">
        <v>718</v>
      </c>
      <c r="F10105" t="s">
        <v>1328</v>
      </c>
      <c r="G10105" s="144">
        <v>276.51017954999998</v>
      </c>
      <c r="H10105" t="str">
        <f>IF(VLOOKUP(A10105,$J$4:$K$19,2)="Y",IF(G10105&lt;='State Zip Codes'!$P$4,'State Zip Codes'!$P$3,IF(G10105&lt;='State Zip Codes'!$Q$4,'State Zip Codes'!$Q$3,IF(G10105&lt;='State Zip Codes'!$R$4,'State Zip Codes'!$R$3,IF(G10105&lt;='State Zip Codes'!$S$4,'State Zip Codes'!$S$3,IF(G10105&lt;='State Zip Codes'!$T$4,'State Zip Codes'!$T$3,"OUT OF TERRITORY"))))),$U$3)</f>
        <v>Zone 5</v>
      </c>
    </row>
    <row r="10106" spans="1:8" x14ac:dyDescent="0.25">
      <c r="A10106" t="s">
        <v>379</v>
      </c>
      <c r="B10106">
        <v>54810</v>
      </c>
      <c r="C10106" t="str">
        <f t="shared" si="158"/>
        <v>54810</v>
      </c>
      <c r="D10106" t="s">
        <v>365</v>
      </c>
      <c r="E10106" t="s">
        <v>763</v>
      </c>
      <c r="F10106" t="s">
        <v>6419</v>
      </c>
      <c r="G10106" s="144">
        <v>276.51017954999998</v>
      </c>
      <c r="H10106" t="str">
        <f>IF(VLOOKUP(A10106,$J$4:$K$19,2)="Y",IF(G10106&lt;='State Zip Codes'!$P$4,'State Zip Codes'!$P$3,IF(G10106&lt;='State Zip Codes'!$Q$4,'State Zip Codes'!$Q$3,IF(G10106&lt;='State Zip Codes'!$R$4,'State Zip Codes'!$R$3,IF(G10106&lt;='State Zip Codes'!$S$4,'State Zip Codes'!$S$3,IF(G10106&lt;='State Zip Codes'!$T$4,'State Zip Codes'!$T$3,"OUT OF TERRITORY"))))),$U$3)</f>
        <v>Zone 5</v>
      </c>
    </row>
    <row r="10107" spans="1:8" x14ac:dyDescent="0.25">
      <c r="A10107" t="s">
        <v>379</v>
      </c>
      <c r="B10107">
        <v>54025</v>
      </c>
      <c r="C10107" t="str">
        <f t="shared" si="158"/>
        <v>54025</v>
      </c>
      <c r="D10107" t="s">
        <v>365</v>
      </c>
      <c r="E10107" t="s">
        <v>2849</v>
      </c>
      <c r="F10107" t="s">
        <v>607</v>
      </c>
      <c r="G10107" s="144">
        <v>276.51017954999998</v>
      </c>
      <c r="H10107" t="str">
        <f>IF(VLOOKUP(A10107,$J$4:$K$19,2)="Y",IF(G10107&lt;='State Zip Codes'!$P$4,'State Zip Codes'!$P$3,IF(G10107&lt;='State Zip Codes'!$Q$4,'State Zip Codes'!$Q$3,IF(G10107&lt;='State Zip Codes'!$R$4,'State Zip Codes'!$R$3,IF(G10107&lt;='State Zip Codes'!$S$4,'State Zip Codes'!$S$3,IF(G10107&lt;='State Zip Codes'!$T$4,'State Zip Codes'!$T$3,"OUT OF TERRITORY"))))),$U$3)</f>
        <v>Zone 5</v>
      </c>
    </row>
    <row r="10108" spans="1:8" x14ac:dyDescent="0.25">
      <c r="A10108" t="s">
        <v>379</v>
      </c>
      <c r="B10108">
        <v>54801</v>
      </c>
      <c r="C10108" t="str">
        <f t="shared" si="158"/>
        <v>54801</v>
      </c>
      <c r="D10108" t="s">
        <v>365</v>
      </c>
      <c r="E10108" t="s">
        <v>1795</v>
      </c>
      <c r="F10108" t="s">
        <v>6420</v>
      </c>
      <c r="G10108" s="144">
        <v>277.75292192999996</v>
      </c>
      <c r="H10108" t="str">
        <f>IF(VLOOKUP(A10108,$J$4:$K$19,2)="Y",IF(G10108&lt;='State Zip Codes'!$P$4,'State Zip Codes'!$P$3,IF(G10108&lt;='State Zip Codes'!$Q$4,'State Zip Codes'!$Q$3,IF(G10108&lt;='State Zip Codes'!$R$4,'State Zip Codes'!$R$3,IF(G10108&lt;='State Zip Codes'!$S$4,'State Zip Codes'!$S$3,IF(G10108&lt;='State Zip Codes'!$T$4,'State Zip Codes'!$T$3,"OUT OF TERRITORY"))))),$U$3)</f>
        <v>Zone 5</v>
      </c>
    </row>
    <row r="10109" spans="1:8" x14ac:dyDescent="0.25">
      <c r="A10109" t="s">
        <v>379</v>
      </c>
      <c r="B10109">
        <v>54082</v>
      </c>
      <c r="C10109" t="str">
        <f t="shared" si="158"/>
        <v>54082</v>
      </c>
      <c r="D10109" t="s">
        <v>365</v>
      </c>
      <c r="E10109" t="s">
        <v>2849</v>
      </c>
      <c r="F10109" t="s">
        <v>6421</v>
      </c>
      <c r="G10109" s="144">
        <v>278.37429312</v>
      </c>
      <c r="H10109" t="str">
        <f>IF(VLOOKUP(A10109,$J$4:$K$19,2)="Y",IF(G10109&lt;='State Zip Codes'!$P$4,'State Zip Codes'!$P$3,IF(G10109&lt;='State Zip Codes'!$Q$4,'State Zip Codes'!$Q$3,IF(G10109&lt;='State Zip Codes'!$R$4,'State Zip Codes'!$R$3,IF(G10109&lt;='State Zip Codes'!$S$4,'State Zip Codes'!$S$3,IF(G10109&lt;='State Zip Codes'!$T$4,'State Zip Codes'!$T$3,"OUT OF TERRITORY"))))),$U$3)</f>
        <v>Zone 5</v>
      </c>
    </row>
    <row r="10110" spans="1:8" x14ac:dyDescent="0.25">
      <c r="A10110" t="s">
        <v>379</v>
      </c>
      <c r="B10110">
        <v>54020</v>
      </c>
      <c r="C10110" t="str">
        <f t="shared" si="158"/>
        <v>54020</v>
      </c>
      <c r="D10110" t="s">
        <v>365</v>
      </c>
      <c r="E10110" t="s">
        <v>763</v>
      </c>
      <c r="F10110" t="s">
        <v>752</v>
      </c>
      <c r="G10110" s="144">
        <v>280.23840668999998</v>
      </c>
      <c r="H10110" t="str">
        <f>IF(VLOOKUP(A10110,$J$4:$K$19,2)="Y",IF(G10110&lt;='State Zip Codes'!$P$4,'State Zip Codes'!$P$3,IF(G10110&lt;='State Zip Codes'!$Q$4,'State Zip Codes'!$Q$3,IF(G10110&lt;='State Zip Codes'!$R$4,'State Zip Codes'!$R$3,IF(G10110&lt;='State Zip Codes'!$S$4,'State Zip Codes'!$S$3,IF(G10110&lt;='State Zip Codes'!$T$4,'State Zip Codes'!$T$3,"OUT OF TERRITORY"))))),$U$3)</f>
        <v>Zone 5</v>
      </c>
    </row>
    <row r="10111" spans="1:8" x14ac:dyDescent="0.25">
      <c r="A10111" t="s">
        <v>379</v>
      </c>
      <c r="B10111">
        <v>54856</v>
      </c>
      <c r="C10111" t="str">
        <f t="shared" si="158"/>
        <v>54856</v>
      </c>
      <c r="D10111" t="s">
        <v>365</v>
      </c>
      <c r="E10111" t="s">
        <v>718</v>
      </c>
      <c r="F10111" t="s">
        <v>1979</v>
      </c>
      <c r="G10111" s="144">
        <v>280.23840668999998</v>
      </c>
      <c r="H10111" t="str">
        <f>IF(VLOOKUP(A10111,$J$4:$K$19,2)="Y",IF(G10111&lt;='State Zip Codes'!$P$4,'State Zip Codes'!$P$3,IF(G10111&lt;='State Zip Codes'!$Q$4,'State Zip Codes'!$Q$3,IF(G10111&lt;='State Zip Codes'!$R$4,'State Zip Codes'!$R$3,IF(G10111&lt;='State Zip Codes'!$S$4,'State Zip Codes'!$S$3,IF(G10111&lt;='State Zip Codes'!$T$4,'State Zip Codes'!$T$3,"OUT OF TERRITORY"))))),$U$3)</f>
        <v>Zone 5</v>
      </c>
    </row>
    <row r="10112" spans="1:8" x14ac:dyDescent="0.25">
      <c r="A10112" t="s">
        <v>379</v>
      </c>
      <c r="B10112">
        <v>54009</v>
      </c>
      <c r="C10112" t="str">
        <f t="shared" si="158"/>
        <v>54009</v>
      </c>
      <c r="D10112" t="s">
        <v>365</v>
      </c>
      <c r="E10112" t="s">
        <v>763</v>
      </c>
      <c r="F10112" t="s">
        <v>6422</v>
      </c>
      <c r="G10112" s="144">
        <v>281.48114906999996</v>
      </c>
      <c r="H10112" t="str">
        <f>IF(VLOOKUP(A10112,$J$4:$K$19,2)="Y",IF(G10112&lt;='State Zip Codes'!$P$4,'State Zip Codes'!$P$3,IF(G10112&lt;='State Zip Codes'!$Q$4,'State Zip Codes'!$Q$3,IF(G10112&lt;='State Zip Codes'!$R$4,'State Zip Codes'!$R$3,IF(G10112&lt;='State Zip Codes'!$S$4,'State Zip Codes'!$S$3,IF(G10112&lt;='State Zip Codes'!$T$4,'State Zip Codes'!$T$3,"OUT OF TERRITORY"))))),$U$3)</f>
        <v>Zone 5</v>
      </c>
    </row>
    <row r="10113" spans="1:8" x14ac:dyDescent="0.25">
      <c r="A10113" t="s">
        <v>379</v>
      </c>
      <c r="B10113">
        <v>54832</v>
      </c>
      <c r="C10113" t="str">
        <f t="shared" si="158"/>
        <v>54832</v>
      </c>
      <c r="D10113" t="s">
        <v>365</v>
      </c>
      <c r="E10113" t="s">
        <v>718</v>
      </c>
      <c r="F10113" t="s">
        <v>6423</v>
      </c>
      <c r="G10113" s="144">
        <v>281.48114906999996</v>
      </c>
      <c r="H10113" t="str">
        <f>IF(VLOOKUP(A10113,$J$4:$K$19,2)="Y",IF(G10113&lt;='State Zip Codes'!$P$4,'State Zip Codes'!$P$3,IF(G10113&lt;='State Zip Codes'!$Q$4,'State Zip Codes'!$Q$3,IF(G10113&lt;='State Zip Codes'!$R$4,'State Zip Codes'!$R$3,IF(G10113&lt;='State Zip Codes'!$S$4,'State Zip Codes'!$S$3,IF(G10113&lt;='State Zip Codes'!$T$4,'State Zip Codes'!$T$3,"OUT OF TERRITORY"))))),$U$3)</f>
        <v>Zone 5</v>
      </c>
    </row>
    <row r="10114" spans="1:8" x14ac:dyDescent="0.25">
      <c r="A10114" t="s">
        <v>379</v>
      </c>
      <c r="B10114">
        <v>54888</v>
      </c>
      <c r="C10114" t="str">
        <f t="shared" si="158"/>
        <v>54888</v>
      </c>
      <c r="D10114" t="s">
        <v>365</v>
      </c>
      <c r="E10114" t="s">
        <v>1795</v>
      </c>
      <c r="F10114" t="s">
        <v>6424</v>
      </c>
      <c r="G10114" s="144">
        <v>282.10252026000001</v>
      </c>
      <c r="H10114" t="str">
        <f>IF(VLOOKUP(A10114,$J$4:$K$19,2)="Y",IF(G10114&lt;='State Zip Codes'!$P$4,'State Zip Codes'!$P$3,IF(G10114&lt;='State Zip Codes'!$Q$4,'State Zip Codes'!$Q$3,IF(G10114&lt;='State Zip Codes'!$R$4,'State Zip Codes'!$R$3,IF(G10114&lt;='State Zip Codes'!$S$4,'State Zip Codes'!$S$3,IF(G10114&lt;='State Zip Codes'!$T$4,'State Zip Codes'!$T$3,"OUT OF TERRITORY"))))),$U$3)</f>
        <v>Zone 5</v>
      </c>
    </row>
    <row r="10115" spans="1:8" x14ac:dyDescent="0.25">
      <c r="A10115" t="s">
        <v>379</v>
      </c>
      <c r="B10115">
        <v>54845</v>
      </c>
      <c r="C10115" t="str">
        <f t="shared" si="158"/>
        <v>54845</v>
      </c>
      <c r="D10115" t="s">
        <v>365</v>
      </c>
      <c r="E10115" t="s">
        <v>6074</v>
      </c>
      <c r="F10115" t="s">
        <v>6425</v>
      </c>
      <c r="G10115" s="144">
        <v>282.10252026000001</v>
      </c>
      <c r="H10115" t="str">
        <f>IF(VLOOKUP(A10115,$J$4:$K$19,2)="Y",IF(G10115&lt;='State Zip Codes'!$P$4,'State Zip Codes'!$P$3,IF(G10115&lt;='State Zip Codes'!$Q$4,'State Zip Codes'!$Q$3,IF(G10115&lt;='State Zip Codes'!$R$4,'State Zip Codes'!$R$3,IF(G10115&lt;='State Zip Codes'!$S$4,'State Zip Codes'!$S$3,IF(G10115&lt;='State Zip Codes'!$T$4,'State Zip Codes'!$T$3,"OUT OF TERRITORY"))))),$U$3)</f>
        <v>Zone 5</v>
      </c>
    </row>
    <row r="10116" spans="1:8" x14ac:dyDescent="0.25">
      <c r="A10116" t="s">
        <v>379</v>
      </c>
      <c r="B10116">
        <v>54858</v>
      </c>
      <c r="C10116" t="str">
        <f t="shared" si="158"/>
        <v>54858</v>
      </c>
      <c r="D10116" t="s">
        <v>365</v>
      </c>
      <c r="E10116" t="s">
        <v>763</v>
      </c>
      <c r="F10116" t="s">
        <v>2805</v>
      </c>
      <c r="G10116" s="144">
        <v>282.72389145</v>
      </c>
      <c r="H10116" t="str">
        <f>IF(VLOOKUP(A10116,$J$4:$K$19,2)="Y",IF(G10116&lt;='State Zip Codes'!$P$4,'State Zip Codes'!$P$3,IF(G10116&lt;='State Zip Codes'!$Q$4,'State Zip Codes'!$Q$3,IF(G10116&lt;='State Zip Codes'!$R$4,'State Zip Codes'!$R$3,IF(G10116&lt;='State Zip Codes'!$S$4,'State Zip Codes'!$S$3,IF(G10116&lt;='State Zip Codes'!$T$4,'State Zip Codes'!$T$3,"OUT OF TERRITORY"))))),$U$3)</f>
        <v>Zone 5</v>
      </c>
    </row>
    <row r="10117" spans="1:8" x14ac:dyDescent="0.25">
      <c r="A10117" t="s">
        <v>379</v>
      </c>
      <c r="B10117">
        <v>54853</v>
      </c>
      <c r="C10117" t="str">
        <f t="shared" si="158"/>
        <v>54853</v>
      </c>
      <c r="D10117" t="s">
        <v>365</v>
      </c>
      <c r="E10117" t="s">
        <v>763</v>
      </c>
      <c r="F10117" t="s">
        <v>6426</v>
      </c>
      <c r="G10117" s="144">
        <v>284.58800501999997</v>
      </c>
      <c r="H10117" t="str">
        <f>IF(VLOOKUP(A10117,$J$4:$K$19,2)="Y",IF(G10117&lt;='State Zip Codes'!$P$4,'State Zip Codes'!$P$3,IF(G10117&lt;='State Zip Codes'!$Q$4,'State Zip Codes'!$Q$3,IF(G10117&lt;='State Zip Codes'!$R$4,'State Zip Codes'!$R$3,IF(G10117&lt;='State Zip Codes'!$S$4,'State Zip Codes'!$S$3,IF(G10117&lt;='State Zip Codes'!$T$4,'State Zip Codes'!$T$3,"OUT OF TERRITORY"))))),$U$3)</f>
        <v>Zone 5</v>
      </c>
    </row>
    <row r="10118" spans="1:8" x14ac:dyDescent="0.25">
      <c r="A10118" t="s">
        <v>379</v>
      </c>
      <c r="B10118">
        <v>54806</v>
      </c>
      <c r="C10118" t="str">
        <f t="shared" si="158"/>
        <v>54806</v>
      </c>
      <c r="D10118" t="s">
        <v>365</v>
      </c>
      <c r="E10118" t="s">
        <v>2119</v>
      </c>
      <c r="F10118" t="s">
        <v>2119</v>
      </c>
      <c r="G10118" s="144">
        <v>284.58800501999997</v>
      </c>
      <c r="H10118" t="str">
        <f>IF(VLOOKUP(A10118,$J$4:$K$19,2)="Y",IF(G10118&lt;='State Zip Codes'!$P$4,'State Zip Codes'!$P$3,IF(G10118&lt;='State Zip Codes'!$Q$4,'State Zip Codes'!$Q$3,IF(G10118&lt;='State Zip Codes'!$R$4,'State Zip Codes'!$R$3,IF(G10118&lt;='State Zip Codes'!$S$4,'State Zip Codes'!$S$3,IF(G10118&lt;='State Zip Codes'!$T$4,'State Zip Codes'!$T$3,"OUT OF TERRITORY"))))),$U$3)</f>
        <v>Zone 5</v>
      </c>
    </row>
    <row r="10119" spans="1:8" x14ac:dyDescent="0.25">
      <c r="A10119" t="s">
        <v>379</v>
      </c>
      <c r="B10119">
        <v>54824</v>
      </c>
      <c r="C10119" t="str">
        <f t="shared" si="158"/>
        <v>54824</v>
      </c>
      <c r="D10119" t="s">
        <v>365</v>
      </c>
      <c r="E10119" t="s">
        <v>763</v>
      </c>
      <c r="F10119" t="s">
        <v>6427</v>
      </c>
      <c r="G10119" s="144">
        <v>285.20937620999996</v>
      </c>
      <c r="H10119" t="str">
        <f>IF(VLOOKUP(A10119,$J$4:$K$19,2)="Y",IF(G10119&lt;='State Zip Codes'!$P$4,'State Zip Codes'!$P$3,IF(G10119&lt;='State Zip Codes'!$Q$4,'State Zip Codes'!$Q$3,IF(G10119&lt;='State Zip Codes'!$R$4,'State Zip Codes'!$R$3,IF(G10119&lt;='State Zip Codes'!$S$4,'State Zip Codes'!$S$3,IF(G10119&lt;='State Zip Codes'!$T$4,'State Zip Codes'!$T$3,"OUT OF TERRITORY"))))),$U$3)</f>
        <v>Zone 5</v>
      </c>
    </row>
    <row r="10120" spans="1:8" x14ac:dyDescent="0.25">
      <c r="A10120" t="s">
        <v>379</v>
      </c>
      <c r="B10120">
        <v>54837</v>
      </c>
      <c r="C10120" t="str">
        <f t="shared" si="158"/>
        <v>54837</v>
      </c>
      <c r="D10120" t="s">
        <v>365</v>
      </c>
      <c r="E10120" t="s">
        <v>763</v>
      </c>
      <c r="F10120" t="s">
        <v>6428</v>
      </c>
      <c r="G10120" s="144">
        <v>285.83074740000001</v>
      </c>
      <c r="H10120" t="str">
        <f>IF(VLOOKUP(A10120,$J$4:$K$19,2)="Y",IF(G10120&lt;='State Zip Codes'!$P$4,'State Zip Codes'!$P$3,IF(G10120&lt;='State Zip Codes'!$Q$4,'State Zip Codes'!$Q$3,IF(G10120&lt;='State Zip Codes'!$R$4,'State Zip Codes'!$R$3,IF(G10120&lt;='State Zip Codes'!$S$4,'State Zip Codes'!$S$3,IF(G10120&lt;='State Zip Codes'!$T$4,'State Zip Codes'!$T$3,"OUT OF TERRITORY"))))),$U$3)</f>
        <v>Zone 5</v>
      </c>
    </row>
    <row r="10121" spans="1:8" x14ac:dyDescent="0.25">
      <c r="A10121" t="s">
        <v>379</v>
      </c>
      <c r="B10121">
        <v>54859</v>
      </c>
      <c r="C10121" t="str">
        <f t="shared" si="158"/>
        <v>54859</v>
      </c>
      <c r="D10121" t="s">
        <v>365</v>
      </c>
      <c r="E10121" t="s">
        <v>1795</v>
      </c>
      <c r="F10121" t="s">
        <v>6429</v>
      </c>
      <c r="G10121" s="144">
        <v>286.45211859</v>
      </c>
      <c r="H10121" t="str">
        <f>IF(VLOOKUP(A10121,$J$4:$K$19,2)="Y",IF(G10121&lt;='State Zip Codes'!$P$4,'State Zip Codes'!$P$3,IF(G10121&lt;='State Zip Codes'!$Q$4,'State Zip Codes'!$Q$3,IF(G10121&lt;='State Zip Codes'!$R$4,'State Zip Codes'!$R$3,IF(G10121&lt;='State Zip Codes'!$S$4,'State Zip Codes'!$S$3,IF(G10121&lt;='State Zip Codes'!$T$4,'State Zip Codes'!$T$3,"OUT OF TERRITORY"))))),$U$3)</f>
        <v>Zone 5</v>
      </c>
    </row>
    <row r="10122" spans="1:8" x14ac:dyDescent="0.25">
      <c r="A10122" t="s">
        <v>379</v>
      </c>
      <c r="B10122">
        <v>54024</v>
      </c>
      <c r="C10122" t="str">
        <f t="shared" si="158"/>
        <v>54024</v>
      </c>
      <c r="D10122" t="s">
        <v>365</v>
      </c>
      <c r="E10122" t="s">
        <v>763</v>
      </c>
      <c r="F10122" t="s">
        <v>6430</v>
      </c>
      <c r="G10122" s="144">
        <v>288.31623215999997</v>
      </c>
      <c r="H10122" t="str">
        <f>IF(VLOOKUP(A10122,$J$4:$K$19,2)="Y",IF(G10122&lt;='State Zip Codes'!$P$4,'State Zip Codes'!$P$3,IF(G10122&lt;='State Zip Codes'!$Q$4,'State Zip Codes'!$Q$3,IF(G10122&lt;='State Zip Codes'!$R$4,'State Zip Codes'!$R$3,IF(G10122&lt;='State Zip Codes'!$S$4,'State Zip Codes'!$S$3,IF(G10122&lt;='State Zip Codes'!$T$4,'State Zip Codes'!$T$3,"OUT OF TERRITORY"))))),$U$3)</f>
        <v>Zone 5</v>
      </c>
    </row>
    <row r="10123" spans="1:8" x14ac:dyDescent="0.25">
      <c r="A10123" t="s">
        <v>379</v>
      </c>
      <c r="B10123">
        <v>54893</v>
      </c>
      <c r="C10123" t="str">
        <f t="shared" si="158"/>
        <v>54893</v>
      </c>
      <c r="D10123" t="s">
        <v>365</v>
      </c>
      <c r="E10123" t="s">
        <v>6074</v>
      </c>
      <c r="F10123" t="s">
        <v>815</v>
      </c>
      <c r="G10123" s="144">
        <v>290.80171691999999</v>
      </c>
      <c r="H10123" t="str">
        <f>IF(VLOOKUP(A10123,$J$4:$K$19,2)="Y",IF(G10123&lt;='State Zip Codes'!$P$4,'State Zip Codes'!$P$3,IF(G10123&lt;='State Zip Codes'!$Q$4,'State Zip Codes'!$Q$3,IF(G10123&lt;='State Zip Codes'!$R$4,'State Zip Codes'!$R$3,IF(G10123&lt;='State Zip Codes'!$S$4,'State Zip Codes'!$S$3,IF(G10123&lt;='State Zip Codes'!$T$4,'State Zip Codes'!$T$3,"OUT OF TERRITORY"))))),$U$3)</f>
        <v>Zone 5</v>
      </c>
    </row>
    <row r="10124" spans="1:8" x14ac:dyDescent="0.25">
      <c r="A10124" t="s">
        <v>379</v>
      </c>
      <c r="B10124">
        <v>54872</v>
      </c>
      <c r="C10124" t="str">
        <f t="shared" si="158"/>
        <v>54872</v>
      </c>
      <c r="D10124" t="s">
        <v>365</v>
      </c>
      <c r="E10124" t="s">
        <v>6074</v>
      </c>
      <c r="F10124" t="s">
        <v>6431</v>
      </c>
      <c r="G10124" s="144">
        <v>290.80171691999999</v>
      </c>
      <c r="H10124" t="str">
        <f>IF(VLOOKUP(A10124,$J$4:$K$19,2)="Y",IF(G10124&lt;='State Zip Codes'!$P$4,'State Zip Codes'!$P$3,IF(G10124&lt;='State Zip Codes'!$Q$4,'State Zip Codes'!$Q$3,IF(G10124&lt;='State Zip Codes'!$R$4,'State Zip Codes'!$R$3,IF(G10124&lt;='State Zip Codes'!$S$4,'State Zip Codes'!$S$3,IF(G10124&lt;='State Zip Codes'!$T$4,'State Zip Codes'!$T$3,"OUT OF TERRITORY"))))),$U$3)</f>
        <v>Zone 5</v>
      </c>
    </row>
    <row r="10125" spans="1:8" x14ac:dyDescent="0.25">
      <c r="A10125" t="s">
        <v>379</v>
      </c>
      <c r="B10125">
        <v>54006</v>
      </c>
      <c r="C10125" t="str">
        <f t="shared" si="158"/>
        <v>54006</v>
      </c>
      <c r="D10125" t="s">
        <v>365</v>
      </c>
      <c r="E10125" t="s">
        <v>763</v>
      </c>
      <c r="F10125" t="s">
        <v>3780</v>
      </c>
      <c r="G10125" s="144">
        <v>292.66583048999996</v>
      </c>
      <c r="H10125" t="str">
        <f>IF(VLOOKUP(A10125,$J$4:$K$19,2)="Y",IF(G10125&lt;='State Zip Codes'!$P$4,'State Zip Codes'!$P$3,IF(G10125&lt;='State Zip Codes'!$Q$4,'State Zip Codes'!$Q$3,IF(G10125&lt;='State Zip Codes'!$R$4,'State Zip Codes'!$R$3,IF(G10125&lt;='State Zip Codes'!$S$4,'State Zip Codes'!$S$3,IF(G10125&lt;='State Zip Codes'!$T$4,'State Zip Codes'!$T$3,"OUT OF TERRITORY"))))),$U$3)</f>
        <v>Zone 5</v>
      </c>
    </row>
    <row r="10126" spans="1:8" x14ac:dyDescent="0.25">
      <c r="A10126" t="s">
        <v>379</v>
      </c>
      <c r="B10126">
        <v>54838</v>
      </c>
      <c r="C10126" t="str">
        <f t="shared" si="158"/>
        <v>54838</v>
      </c>
      <c r="D10126" t="s">
        <v>365</v>
      </c>
      <c r="E10126" t="s">
        <v>400</v>
      </c>
      <c r="F10126" t="s">
        <v>3399</v>
      </c>
      <c r="G10126" s="144">
        <v>293.28720168000001</v>
      </c>
      <c r="H10126" t="str">
        <f>IF(VLOOKUP(A10126,$J$4:$K$19,2)="Y",IF(G10126&lt;='State Zip Codes'!$P$4,'State Zip Codes'!$P$3,IF(G10126&lt;='State Zip Codes'!$Q$4,'State Zip Codes'!$Q$3,IF(G10126&lt;='State Zip Codes'!$R$4,'State Zip Codes'!$R$3,IF(G10126&lt;='State Zip Codes'!$S$4,'State Zip Codes'!$S$3,IF(G10126&lt;='State Zip Codes'!$T$4,'State Zip Codes'!$T$3,"OUT OF TERRITORY"))))),$U$3)</f>
        <v>Zone 5</v>
      </c>
    </row>
    <row r="10127" spans="1:8" x14ac:dyDescent="0.25">
      <c r="A10127" t="s">
        <v>379</v>
      </c>
      <c r="B10127">
        <v>54873</v>
      </c>
      <c r="C10127" t="str">
        <f t="shared" si="158"/>
        <v>54873</v>
      </c>
      <c r="D10127" t="s">
        <v>365</v>
      </c>
      <c r="E10127" t="s">
        <v>400</v>
      </c>
      <c r="F10127" t="s">
        <v>6432</v>
      </c>
      <c r="G10127" s="144">
        <v>294.52994405999999</v>
      </c>
      <c r="H10127" t="str">
        <f>IF(VLOOKUP(A10127,$J$4:$K$19,2)="Y",IF(G10127&lt;='State Zip Codes'!$P$4,'State Zip Codes'!$P$3,IF(G10127&lt;='State Zip Codes'!$Q$4,'State Zip Codes'!$Q$3,IF(G10127&lt;='State Zip Codes'!$R$4,'State Zip Codes'!$R$3,IF(G10127&lt;='State Zip Codes'!$S$4,'State Zip Codes'!$S$3,IF(G10127&lt;='State Zip Codes'!$T$4,'State Zip Codes'!$T$3,"OUT OF TERRITORY"))))),$U$3)</f>
        <v>Zone 5</v>
      </c>
    </row>
    <row r="10128" spans="1:8" x14ac:dyDescent="0.25">
      <c r="A10128" t="s">
        <v>379</v>
      </c>
      <c r="B10128">
        <v>54891</v>
      </c>
      <c r="C10128" t="str">
        <f t="shared" si="158"/>
        <v>54891</v>
      </c>
      <c r="D10128" t="s">
        <v>365</v>
      </c>
      <c r="E10128" t="s">
        <v>718</v>
      </c>
      <c r="F10128" t="s">
        <v>1795</v>
      </c>
      <c r="G10128" s="144">
        <v>297.01542881999995</v>
      </c>
      <c r="H10128" t="str">
        <f>IF(VLOOKUP(A10128,$J$4:$K$19,2)="Y",IF(G10128&lt;='State Zip Codes'!$P$4,'State Zip Codes'!$P$3,IF(G10128&lt;='State Zip Codes'!$Q$4,'State Zip Codes'!$Q$3,IF(G10128&lt;='State Zip Codes'!$R$4,'State Zip Codes'!$R$3,IF(G10128&lt;='State Zip Codes'!$S$4,'State Zip Codes'!$S$3,IF(G10128&lt;='State Zip Codes'!$T$4,'State Zip Codes'!$T$3,"OUT OF TERRITORY"))))),$U$3)</f>
        <v>Zone 5</v>
      </c>
    </row>
    <row r="10129" spans="1:8" x14ac:dyDescent="0.25">
      <c r="A10129" t="s">
        <v>379</v>
      </c>
      <c r="B10129">
        <v>54847</v>
      </c>
      <c r="C10129" t="str">
        <f t="shared" si="158"/>
        <v>54847</v>
      </c>
      <c r="D10129" t="s">
        <v>365</v>
      </c>
      <c r="E10129" t="s">
        <v>718</v>
      </c>
      <c r="F10129" t="s">
        <v>6433</v>
      </c>
      <c r="G10129" s="144">
        <v>297.63680001</v>
      </c>
      <c r="H10129" t="str">
        <f>IF(VLOOKUP(A10129,$J$4:$K$19,2)="Y",IF(G10129&lt;='State Zip Codes'!$P$4,'State Zip Codes'!$P$3,IF(G10129&lt;='State Zip Codes'!$Q$4,'State Zip Codes'!$Q$3,IF(G10129&lt;='State Zip Codes'!$R$4,'State Zip Codes'!$R$3,IF(G10129&lt;='State Zip Codes'!$S$4,'State Zip Codes'!$S$3,IF(G10129&lt;='State Zip Codes'!$T$4,'State Zip Codes'!$T$3,"OUT OF TERRITORY"))))),$U$3)</f>
        <v>Zone 5</v>
      </c>
    </row>
    <row r="10130" spans="1:8" x14ac:dyDescent="0.25">
      <c r="A10130" t="s">
        <v>379</v>
      </c>
      <c r="B10130">
        <v>54830</v>
      </c>
      <c r="C10130" t="str">
        <f t="shared" si="158"/>
        <v>54830</v>
      </c>
      <c r="D10130" t="s">
        <v>365</v>
      </c>
      <c r="E10130" t="s">
        <v>6074</v>
      </c>
      <c r="F10130" t="s">
        <v>4338</v>
      </c>
      <c r="G10130" s="144">
        <v>299.50091357999997</v>
      </c>
      <c r="H10130" t="str">
        <f>IF(VLOOKUP(A10130,$J$4:$K$19,2)="Y",IF(G10130&lt;='State Zip Codes'!$P$4,'State Zip Codes'!$P$3,IF(G10130&lt;='State Zip Codes'!$Q$4,'State Zip Codes'!$Q$3,IF(G10130&lt;='State Zip Codes'!$R$4,'State Zip Codes'!$R$3,IF(G10130&lt;='State Zip Codes'!$S$4,'State Zip Codes'!$S$3,IF(G10130&lt;='State Zip Codes'!$T$4,'State Zip Codes'!$T$3,"OUT OF TERRITORY"))))),$U$3)</f>
        <v>Zone 5</v>
      </c>
    </row>
    <row r="10131" spans="1:8" x14ac:dyDescent="0.25">
      <c r="A10131" t="s">
        <v>379</v>
      </c>
      <c r="B10131">
        <v>54840</v>
      </c>
      <c r="C10131" t="str">
        <f t="shared" si="158"/>
        <v>54840</v>
      </c>
      <c r="D10131" t="s">
        <v>365</v>
      </c>
      <c r="E10131" t="s">
        <v>6074</v>
      </c>
      <c r="F10131" t="s">
        <v>2485</v>
      </c>
      <c r="G10131" s="144">
        <v>301.36502715</v>
      </c>
      <c r="H10131" t="str">
        <f>IF(VLOOKUP(A10131,$J$4:$K$19,2)="Y",IF(G10131&lt;='State Zip Codes'!$P$4,'State Zip Codes'!$P$3,IF(G10131&lt;='State Zip Codes'!$Q$4,'State Zip Codes'!$Q$3,IF(G10131&lt;='State Zip Codes'!$R$4,'State Zip Codes'!$R$3,IF(G10131&lt;='State Zip Codes'!$S$4,'State Zip Codes'!$S$3,IF(G10131&lt;='State Zip Codes'!$T$4,'State Zip Codes'!$T$3,"OUT OF TERRITORY"))))),$U$3)</f>
        <v>Zone 5</v>
      </c>
    </row>
    <row r="10132" spans="1:8" x14ac:dyDescent="0.25">
      <c r="A10132" t="s">
        <v>379</v>
      </c>
      <c r="B10132">
        <v>54814</v>
      </c>
      <c r="C10132" t="str">
        <f t="shared" si="158"/>
        <v>54814</v>
      </c>
      <c r="D10132" t="s">
        <v>365</v>
      </c>
      <c r="E10132" t="s">
        <v>718</v>
      </c>
      <c r="F10132" t="s">
        <v>718</v>
      </c>
      <c r="G10132" s="144">
        <v>301.36502715</v>
      </c>
      <c r="H10132" t="str">
        <f>IF(VLOOKUP(A10132,$J$4:$K$19,2)="Y",IF(G10132&lt;='State Zip Codes'!$P$4,'State Zip Codes'!$P$3,IF(G10132&lt;='State Zip Codes'!$Q$4,'State Zip Codes'!$Q$3,IF(G10132&lt;='State Zip Codes'!$R$4,'State Zip Codes'!$R$3,IF(G10132&lt;='State Zip Codes'!$S$4,'State Zip Codes'!$S$3,IF(G10132&lt;='State Zip Codes'!$T$4,'State Zip Codes'!$T$3,"OUT OF TERRITORY"))))),$U$3)</f>
        <v>Zone 5</v>
      </c>
    </row>
    <row r="10133" spans="1:8" x14ac:dyDescent="0.25">
      <c r="A10133" t="s">
        <v>379</v>
      </c>
      <c r="B10133">
        <v>54820</v>
      </c>
      <c r="C10133" t="str">
        <f t="shared" si="158"/>
        <v>54820</v>
      </c>
      <c r="D10133" t="s">
        <v>365</v>
      </c>
      <c r="E10133" t="s">
        <v>400</v>
      </c>
      <c r="F10133" t="s">
        <v>6434</v>
      </c>
      <c r="G10133" s="144">
        <v>301.98639833999999</v>
      </c>
      <c r="H10133" t="str">
        <f>IF(VLOOKUP(A10133,$J$4:$K$19,2)="Y",IF(G10133&lt;='State Zip Codes'!$P$4,'State Zip Codes'!$P$3,IF(G10133&lt;='State Zip Codes'!$Q$4,'State Zip Codes'!$Q$3,IF(G10133&lt;='State Zip Codes'!$R$4,'State Zip Codes'!$R$3,IF(G10133&lt;='State Zip Codes'!$S$4,'State Zip Codes'!$S$3,IF(G10133&lt;='State Zip Codes'!$T$4,'State Zip Codes'!$T$3,"OUT OF TERRITORY"))))),$U$3)</f>
        <v>Zone 5</v>
      </c>
    </row>
    <row r="10134" spans="1:8" x14ac:dyDescent="0.25">
      <c r="A10134" t="s">
        <v>379</v>
      </c>
      <c r="B10134">
        <v>54849</v>
      </c>
      <c r="C10134" t="str">
        <f t="shared" si="158"/>
        <v>54849</v>
      </c>
      <c r="D10134" t="s">
        <v>365</v>
      </c>
      <c r="E10134" t="s">
        <v>400</v>
      </c>
      <c r="F10134" t="s">
        <v>6435</v>
      </c>
      <c r="G10134" s="144">
        <v>301.98639833999999</v>
      </c>
      <c r="H10134" t="str">
        <f>IF(VLOOKUP(A10134,$J$4:$K$19,2)="Y",IF(G10134&lt;='State Zip Codes'!$P$4,'State Zip Codes'!$P$3,IF(G10134&lt;='State Zip Codes'!$Q$4,'State Zip Codes'!$Q$3,IF(G10134&lt;='State Zip Codes'!$R$4,'State Zip Codes'!$R$3,IF(G10134&lt;='State Zip Codes'!$S$4,'State Zip Codes'!$S$3,IF(G10134&lt;='State Zip Codes'!$T$4,'State Zip Codes'!$T$3,"OUT OF TERRITORY"))))),$U$3)</f>
        <v>Zone 5</v>
      </c>
    </row>
    <row r="10135" spans="1:8" x14ac:dyDescent="0.25">
      <c r="A10135" t="s">
        <v>379</v>
      </c>
      <c r="B10135">
        <v>54827</v>
      </c>
      <c r="C10135" t="str">
        <f t="shared" si="158"/>
        <v>54827</v>
      </c>
      <c r="D10135" t="s">
        <v>365</v>
      </c>
      <c r="E10135" t="s">
        <v>718</v>
      </c>
      <c r="F10135" t="s">
        <v>6436</v>
      </c>
      <c r="G10135" s="144">
        <v>303.22914071999998</v>
      </c>
      <c r="H10135" t="str">
        <f>IF(VLOOKUP(A10135,$J$4:$K$19,2)="Y",IF(G10135&lt;='State Zip Codes'!$P$4,'State Zip Codes'!$P$3,IF(G10135&lt;='State Zip Codes'!$Q$4,'State Zip Codes'!$Q$3,IF(G10135&lt;='State Zip Codes'!$R$4,'State Zip Codes'!$R$3,IF(G10135&lt;='State Zip Codes'!$S$4,'State Zip Codes'!$S$3,IF(G10135&lt;='State Zip Codes'!$T$4,'State Zip Codes'!$T$3,"OUT OF TERRITORY"))))),$U$3)</f>
        <v>Zone 5</v>
      </c>
    </row>
    <row r="10136" spans="1:8" x14ac:dyDescent="0.25">
      <c r="A10136" t="s">
        <v>379</v>
      </c>
      <c r="B10136">
        <v>54844</v>
      </c>
      <c r="C10136" t="str">
        <f t="shared" si="158"/>
        <v>54844</v>
      </c>
      <c r="D10136" t="s">
        <v>365</v>
      </c>
      <c r="E10136" t="s">
        <v>718</v>
      </c>
      <c r="F10136" t="s">
        <v>6437</v>
      </c>
      <c r="G10136" s="144">
        <v>305.09325429</v>
      </c>
      <c r="H10136" t="str">
        <f>IF(VLOOKUP(A10136,$J$4:$K$19,2)="Y",IF(G10136&lt;='State Zip Codes'!$P$4,'State Zip Codes'!$P$3,IF(G10136&lt;='State Zip Codes'!$Q$4,'State Zip Codes'!$Q$3,IF(G10136&lt;='State Zip Codes'!$R$4,'State Zip Codes'!$R$3,IF(G10136&lt;='State Zip Codes'!$S$4,'State Zip Codes'!$S$3,IF(G10136&lt;='State Zip Codes'!$T$4,'State Zip Codes'!$T$3,"OUT OF TERRITORY"))))),$U$3)</f>
        <v>Zone 5</v>
      </c>
    </row>
    <row r="10137" spans="1:8" x14ac:dyDescent="0.25">
      <c r="A10137" t="s">
        <v>379</v>
      </c>
      <c r="B10137">
        <v>54865</v>
      </c>
      <c r="C10137" t="str">
        <f t="shared" si="158"/>
        <v>54865</v>
      </c>
      <c r="D10137" t="s">
        <v>365</v>
      </c>
      <c r="E10137" t="s">
        <v>718</v>
      </c>
      <c r="F10137" t="s">
        <v>6438</v>
      </c>
      <c r="G10137" s="144">
        <v>308.20011023999996</v>
      </c>
      <c r="H10137" t="str">
        <f>IF(VLOOKUP(A10137,$J$4:$K$19,2)="Y",IF(G10137&lt;='State Zip Codes'!$P$4,'State Zip Codes'!$P$3,IF(G10137&lt;='State Zip Codes'!$Q$4,'State Zip Codes'!$Q$3,IF(G10137&lt;='State Zip Codes'!$R$4,'State Zip Codes'!$R$3,IF(G10137&lt;='State Zip Codes'!$S$4,'State Zip Codes'!$S$3,IF(G10137&lt;='State Zip Codes'!$T$4,'State Zip Codes'!$T$3,"OUT OF TERRITORY"))))),$U$3)</f>
        <v>Zone 5</v>
      </c>
    </row>
    <row r="10138" spans="1:8" x14ac:dyDescent="0.25">
      <c r="A10138" t="s">
        <v>379</v>
      </c>
      <c r="B10138">
        <v>54854</v>
      </c>
      <c r="C10138" t="str">
        <f t="shared" si="158"/>
        <v>54854</v>
      </c>
      <c r="D10138" t="s">
        <v>365</v>
      </c>
      <c r="E10138" t="s">
        <v>400</v>
      </c>
      <c r="F10138" t="s">
        <v>4510</v>
      </c>
      <c r="G10138" s="144">
        <v>309.44285262</v>
      </c>
      <c r="H10138" t="str">
        <f>IF(VLOOKUP(A10138,$J$4:$K$19,2)="Y",IF(G10138&lt;='State Zip Codes'!$P$4,'State Zip Codes'!$P$3,IF(G10138&lt;='State Zip Codes'!$Q$4,'State Zip Codes'!$Q$3,IF(G10138&lt;='State Zip Codes'!$R$4,'State Zip Codes'!$R$3,IF(G10138&lt;='State Zip Codes'!$S$4,'State Zip Codes'!$S$3,IF(G10138&lt;='State Zip Codes'!$T$4,'State Zip Codes'!$T$3,"OUT OF TERRITORY"))))),$U$3)</f>
        <v>Zone 5</v>
      </c>
    </row>
    <row r="10139" spans="1:8" x14ac:dyDescent="0.25">
      <c r="A10139" t="s">
        <v>379</v>
      </c>
      <c r="B10139">
        <v>54864</v>
      </c>
      <c r="C10139" t="str">
        <f t="shared" si="158"/>
        <v>54864</v>
      </c>
      <c r="D10139" t="s">
        <v>365</v>
      </c>
      <c r="E10139" t="s">
        <v>400</v>
      </c>
      <c r="F10139" t="s">
        <v>6439</v>
      </c>
      <c r="G10139" s="144">
        <v>312.54970857000001</v>
      </c>
      <c r="H10139" t="str">
        <f>IF(VLOOKUP(A10139,$J$4:$K$19,2)="Y",IF(G10139&lt;='State Zip Codes'!$P$4,'State Zip Codes'!$P$3,IF(G10139&lt;='State Zip Codes'!$Q$4,'State Zip Codes'!$Q$3,IF(G10139&lt;='State Zip Codes'!$R$4,'State Zip Codes'!$R$3,IF(G10139&lt;='State Zip Codes'!$S$4,'State Zip Codes'!$S$3,IF(G10139&lt;='State Zip Codes'!$T$4,'State Zip Codes'!$T$3,"OUT OF TERRITORY"))))),$U$3)</f>
        <v>Zone 5</v>
      </c>
    </row>
    <row r="10140" spans="1:8" x14ac:dyDescent="0.25">
      <c r="A10140" t="s">
        <v>379</v>
      </c>
      <c r="B10140">
        <v>54874</v>
      </c>
      <c r="C10140" t="str">
        <f t="shared" si="158"/>
        <v>54874</v>
      </c>
      <c r="D10140" t="s">
        <v>365</v>
      </c>
      <c r="E10140" t="s">
        <v>400</v>
      </c>
      <c r="F10140" t="s">
        <v>6440</v>
      </c>
      <c r="G10140" s="144">
        <v>312.54970857000001</v>
      </c>
      <c r="H10140" t="str">
        <f>IF(VLOOKUP(A10140,$J$4:$K$19,2)="Y",IF(G10140&lt;='State Zip Codes'!$P$4,'State Zip Codes'!$P$3,IF(G10140&lt;='State Zip Codes'!$Q$4,'State Zip Codes'!$Q$3,IF(G10140&lt;='State Zip Codes'!$R$4,'State Zip Codes'!$R$3,IF(G10140&lt;='State Zip Codes'!$S$4,'State Zip Codes'!$S$3,IF(G10140&lt;='State Zip Codes'!$T$4,'State Zip Codes'!$T$3,"OUT OF TERRITORY"))))),$U$3)</f>
        <v>Zone 5</v>
      </c>
    </row>
    <row r="10141" spans="1:8" x14ac:dyDescent="0.25">
      <c r="A10141" t="s">
        <v>379</v>
      </c>
      <c r="B10141">
        <v>54836</v>
      </c>
      <c r="C10141" t="str">
        <f t="shared" si="158"/>
        <v>54836</v>
      </c>
      <c r="D10141" t="s">
        <v>365</v>
      </c>
      <c r="E10141" t="s">
        <v>400</v>
      </c>
      <c r="F10141" t="s">
        <v>6441</v>
      </c>
      <c r="G10141" s="144">
        <v>314.41382213999998</v>
      </c>
      <c r="H10141" t="str">
        <f>IF(VLOOKUP(A10141,$J$4:$K$19,2)="Y",IF(G10141&lt;='State Zip Codes'!$P$4,'State Zip Codes'!$P$3,IF(G10141&lt;='State Zip Codes'!$Q$4,'State Zip Codes'!$Q$3,IF(G10141&lt;='State Zip Codes'!$R$4,'State Zip Codes'!$R$3,IF(G10141&lt;='State Zip Codes'!$S$4,'State Zip Codes'!$S$3,IF(G10141&lt;='State Zip Codes'!$T$4,'State Zip Codes'!$T$3,"OUT OF TERRITORY"))))),$U$3)</f>
        <v>Zone 5</v>
      </c>
    </row>
    <row r="10142" spans="1:8" x14ac:dyDescent="0.25">
      <c r="A10142" t="s">
        <v>379</v>
      </c>
      <c r="B10142">
        <v>54880</v>
      </c>
      <c r="C10142" t="str">
        <f t="shared" si="158"/>
        <v>54880</v>
      </c>
      <c r="D10142" t="s">
        <v>365</v>
      </c>
      <c r="E10142" t="s">
        <v>400</v>
      </c>
      <c r="F10142" t="s">
        <v>6442</v>
      </c>
      <c r="G10142" s="144">
        <v>320.00616284999995</v>
      </c>
      <c r="H10142" t="str">
        <f>IF(VLOOKUP(A10142,$J$4:$K$19,2)="Y",IF(G10142&lt;='State Zip Codes'!$P$4,'State Zip Codes'!$P$3,IF(G10142&lt;='State Zip Codes'!$Q$4,'State Zip Codes'!$Q$3,IF(G10142&lt;='State Zip Codes'!$R$4,'State Zip Codes'!$R$3,IF(G10142&lt;='State Zip Codes'!$S$4,'State Zip Codes'!$S$3,IF(G10142&lt;='State Zip Codes'!$T$4,'State Zip Codes'!$T$3,"OUT OF TERRITORY"))))),$U$3)</f>
        <v>Zone 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6E090-E17A-45D5-BA76-DB410E70F468}">
  <sheetPr codeName="Sheet3">
    <tabColor rgb="FF00CC00"/>
  </sheetPr>
  <dimension ref="A1"/>
  <sheetViews>
    <sheetView showGridLines="0" view="pageBreakPreview" zoomScale="60" zoomScaleNormal="100" workbookViewId="0">
      <selection activeCell="D11" sqref="D11"/>
    </sheetView>
  </sheetViews>
  <sheetFormatPr defaultRowHeight="15" x14ac:dyDescent="0.25"/>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A32C0-29EE-42E8-B4A3-821BE9CD0D75}">
  <sheetPr codeName="Sheet4">
    <tabColor rgb="FF00CC00"/>
  </sheetPr>
  <dimension ref="A2:S119"/>
  <sheetViews>
    <sheetView showGridLines="0" zoomScaleNormal="100" zoomScaleSheetLayoutView="100" workbookViewId="0">
      <selection activeCell="H18" sqref="H18"/>
    </sheetView>
  </sheetViews>
  <sheetFormatPr defaultColWidth="8.85546875" defaultRowHeight="12" x14ac:dyDescent="0.2"/>
  <cols>
    <col min="1" max="1" width="42.85546875" style="4" customWidth="1"/>
    <col min="2" max="4" width="10.140625" style="4" customWidth="1"/>
    <col min="5" max="5" width="10.5703125" style="4" customWidth="1"/>
    <col min="6" max="6" width="10.140625" style="12" customWidth="1"/>
    <col min="7" max="8" width="11.5703125" style="4" bestFit="1" customWidth="1"/>
    <col min="9" max="16384" width="8.85546875" style="4"/>
  </cols>
  <sheetData>
    <row r="2" spans="1:19" ht="15.75" x14ac:dyDescent="0.25">
      <c r="A2" s="1" t="s">
        <v>51</v>
      </c>
      <c r="J2" s="4" t="s">
        <v>52</v>
      </c>
    </row>
    <row r="3" spans="1:19" x14ac:dyDescent="0.2">
      <c r="J3" s="4">
        <v>10649</v>
      </c>
    </row>
    <row r="4" spans="1:19" x14ac:dyDescent="0.2">
      <c r="A4" s="5" t="s">
        <v>53</v>
      </c>
      <c r="B4" s="17"/>
      <c r="J4" s="4" t="s">
        <v>54</v>
      </c>
      <c r="K4" s="4" t="s">
        <v>55</v>
      </c>
    </row>
    <row r="5" spans="1:19" x14ac:dyDescent="0.2">
      <c r="A5" s="15" t="s">
        <v>56</v>
      </c>
      <c r="B5" s="37" t="str">
        <f>ROUND('Prop generator'!B9,0)&amp;" kW"</f>
        <v>0 kW</v>
      </c>
      <c r="J5" s="4">
        <f>J3/12</f>
        <v>887.41666666666663</v>
      </c>
      <c r="K5" s="4">
        <f>J3/365</f>
        <v>29.175342465753424</v>
      </c>
    </row>
    <row r="6" spans="1:19" x14ac:dyDescent="0.2">
      <c r="A6" s="15" t="s">
        <v>10</v>
      </c>
      <c r="B6" s="37" t="str">
        <f>'Proposal Details'!B12</f>
        <v>13.6kWh - 5kW</v>
      </c>
      <c r="C6" s="87" t="s">
        <v>57</v>
      </c>
      <c r="J6" s="4" t="s">
        <v>58</v>
      </c>
    </row>
    <row r="7" spans="1:19" x14ac:dyDescent="0.2">
      <c r="A7" s="15" t="s">
        <v>10</v>
      </c>
      <c r="B7" s="37" t="str">
        <f>'Proposal Details'!G12</f>
        <v>27.2kWh - 10kW</v>
      </c>
      <c r="C7" s="87" t="s">
        <v>57</v>
      </c>
      <c r="J7" s="109" t="s">
        <v>59</v>
      </c>
      <c r="K7" s="110" t="s">
        <v>60</v>
      </c>
      <c r="L7" s="110" t="s">
        <v>61</v>
      </c>
      <c r="M7" s="109" t="s">
        <v>62</v>
      </c>
      <c r="N7" s="110" t="s">
        <v>63</v>
      </c>
      <c r="O7" s="110" t="s">
        <v>64</v>
      </c>
      <c r="P7" s="110" t="s">
        <v>65</v>
      </c>
      <c r="R7" s="110" t="s">
        <v>66</v>
      </c>
      <c r="S7" s="109" t="s">
        <v>67</v>
      </c>
    </row>
    <row r="8" spans="1:19" x14ac:dyDescent="0.2">
      <c r="A8" s="15" t="s">
        <v>10</v>
      </c>
      <c r="B8" s="37" t="str">
        <f>'Proposal Details'!L12</f>
        <v>40.8kWh - 15kW</v>
      </c>
      <c r="C8" s="87" t="s">
        <v>57</v>
      </c>
      <c r="J8" s="108">
        <v>0.35</v>
      </c>
      <c r="K8" s="108">
        <v>0.1</v>
      </c>
      <c r="L8" s="108">
        <v>0.2</v>
      </c>
      <c r="M8" s="108">
        <v>0.1</v>
      </c>
      <c r="N8" s="108">
        <v>0.1</v>
      </c>
      <c r="O8" s="108">
        <v>7.4999999999999997E-2</v>
      </c>
      <c r="P8" s="108">
        <v>7.4999999999999997E-2</v>
      </c>
      <c r="R8" s="108">
        <f>SUM(K8+L8+N8+O8+P8)</f>
        <v>0.55000000000000004</v>
      </c>
      <c r="S8" s="108">
        <f>SUM(J8:P8)</f>
        <v>0.99999999999999978</v>
      </c>
    </row>
    <row r="9" spans="1:19" x14ac:dyDescent="0.2">
      <c r="A9" s="15" t="s">
        <v>10</v>
      </c>
      <c r="B9" s="37" t="str">
        <f>'Proposal Details'!Q12</f>
        <v>54.4kWh - 20kW</v>
      </c>
      <c r="C9" s="87" t="s">
        <v>57</v>
      </c>
      <c r="I9" s="4" t="s">
        <v>68</v>
      </c>
      <c r="J9" s="4">
        <f t="shared" ref="J9:P9" si="0">J8*$J$3</f>
        <v>3727.1499999999996</v>
      </c>
      <c r="K9" s="4">
        <f t="shared" si="0"/>
        <v>1064.9000000000001</v>
      </c>
      <c r="L9" s="4">
        <f t="shared" si="0"/>
        <v>2129.8000000000002</v>
      </c>
      <c r="M9" s="4">
        <f t="shared" si="0"/>
        <v>1064.9000000000001</v>
      </c>
      <c r="N9" s="4">
        <f t="shared" si="0"/>
        <v>1064.9000000000001</v>
      </c>
      <c r="O9" s="4">
        <f t="shared" si="0"/>
        <v>798.67499999999995</v>
      </c>
      <c r="P9" s="4">
        <f t="shared" si="0"/>
        <v>798.67499999999995</v>
      </c>
      <c r="R9" s="4">
        <f>SUM(K9+L9+N9+O9+P9)</f>
        <v>5856.9500000000007</v>
      </c>
      <c r="S9" s="4">
        <f>SUM(J9:P9)</f>
        <v>10648.999999999998</v>
      </c>
    </row>
    <row r="10" spans="1:19" x14ac:dyDescent="0.2">
      <c r="I10" s="4" t="s">
        <v>54</v>
      </c>
      <c r="J10" s="111">
        <f>J9/12</f>
        <v>310.5958333333333</v>
      </c>
      <c r="K10" s="111">
        <f t="shared" ref="K10:P10" si="1">K9/12</f>
        <v>88.741666666666674</v>
      </c>
      <c r="L10" s="111">
        <f t="shared" si="1"/>
        <v>177.48333333333335</v>
      </c>
      <c r="M10" s="111">
        <f t="shared" si="1"/>
        <v>88.741666666666674</v>
      </c>
      <c r="N10" s="111">
        <f t="shared" si="1"/>
        <v>88.741666666666674</v>
      </c>
      <c r="O10" s="111">
        <f t="shared" si="1"/>
        <v>66.556249999999991</v>
      </c>
      <c r="P10" s="111">
        <f t="shared" si="1"/>
        <v>66.556249999999991</v>
      </c>
      <c r="R10" s="111">
        <f>SUM(K10+L10+N10+O10+P10)</f>
        <v>488.07916666666665</v>
      </c>
      <c r="S10" s="111">
        <f>SUM(J10:P10)</f>
        <v>887.41666666666663</v>
      </c>
    </row>
    <row r="11" spans="1:19" x14ac:dyDescent="0.2">
      <c r="G11" s="35" t="s">
        <v>69</v>
      </c>
      <c r="H11" s="35"/>
      <c r="I11" s="4" t="s">
        <v>55</v>
      </c>
      <c r="J11" s="111">
        <f>J9/365</f>
        <v>10.211369863013697</v>
      </c>
      <c r="K11" s="111">
        <f t="shared" ref="K11:P11" si="2">K9/365</f>
        <v>2.9175342465753427</v>
      </c>
      <c r="L11" s="111">
        <f t="shared" si="2"/>
        <v>5.8350684931506853</v>
      </c>
      <c r="M11" s="111">
        <f t="shared" si="2"/>
        <v>2.9175342465753427</v>
      </c>
      <c r="N11" s="111">
        <f t="shared" si="2"/>
        <v>2.9175342465753427</v>
      </c>
      <c r="O11" s="111">
        <f t="shared" si="2"/>
        <v>2.1881506849315069</v>
      </c>
      <c r="P11" s="111">
        <f t="shared" si="2"/>
        <v>2.1881506849315069</v>
      </c>
      <c r="R11" s="111">
        <f>SUM(K11+L11+N11+O11+P11)</f>
        <v>16.046438356164384</v>
      </c>
      <c r="S11" s="111">
        <f>SUM(J11:P11)</f>
        <v>29.175342465753427</v>
      </c>
    </row>
    <row r="12" spans="1:19" ht="36" x14ac:dyDescent="0.2">
      <c r="A12" s="41" t="str">
        <f>'Load usage inputs'!A5</f>
        <v>Appliance</v>
      </c>
      <c r="B12" s="6" t="str">
        <f>'Load usage inputs'!B5</f>
        <v>kWh per hr</v>
      </c>
      <c r="C12" s="6" t="str">
        <f>'Load usage inputs'!C5</f>
        <v>Hours of use per day</v>
      </c>
      <c r="D12" s="6" t="str">
        <f>'Load usage inputs'!D5</f>
        <v>Qty:</v>
      </c>
      <c r="E12" s="6" t="str">
        <f>'Load usage inputs'!E5</f>
        <v>Daily Demand (kWh)</v>
      </c>
      <c r="F12" s="6" t="str">
        <f>'Load usage inputs'!F5</f>
        <v>Breaker Size</v>
      </c>
      <c r="G12" s="34" t="s">
        <v>70</v>
      </c>
      <c r="H12" s="34" t="s">
        <v>71</v>
      </c>
    </row>
    <row r="13" spans="1:19" x14ac:dyDescent="0.2">
      <c r="A13" s="36" t="str">
        <f>'Load usage inputs'!A6</f>
        <v>Lights/Outlets</v>
      </c>
      <c r="B13" s="39">
        <f>'Load usage inputs'!B6</f>
        <v>0.1</v>
      </c>
      <c r="C13" s="39">
        <f>'Load usage inputs'!C6</f>
        <v>6</v>
      </c>
      <c r="D13" s="40">
        <f>'Load usage inputs'!D6</f>
        <v>12</v>
      </c>
      <c r="E13" s="39">
        <f>'Load usage inputs'!E6</f>
        <v>7.2000000000000011</v>
      </c>
      <c r="F13" s="54" t="str">
        <f>'Load usage inputs'!F6</f>
        <v>15/20</v>
      </c>
      <c r="G13" s="38" t="s">
        <v>72</v>
      </c>
      <c r="H13" s="38" t="s">
        <v>72</v>
      </c>
      <c r="I13" s="87" t="s">
        <v>73</v>
      </c>
      <c r="K13" s="4" t="s">
        <v>258</v>
      </c>
    </row>
    <row r="14" spans="1:19" x14ac:dyDescent="0.2">
      <c r="A14" s="36" t="str">
        <f>'Load usage inputs'!A7</f>
        <v>Microwave</v>
      </c>
      <c r="B14" s="39">
        <f>'Load usage inputs'!B7</f>
        <v>1.25</v>
      </c>
      <c r="C14" s="39">
        <f>'Load usage inputs'!C7</f>
        <v>0.25</v>
      </c>
      <c r="D14" s="40">
        <f>'Load usage inputs'!D7</f>
        <v>1</v>
      </c>
      <c r="E14" s="39">
        <f>'Load usage inputs'!E7</f>
        <v>0.3125</v>
      </c>
      <c r="F14" s="54">
        <f>'Load usage inputs'!F7</f>
        <v>20</v>
      </c>
      <c r="G14" s="38" t="s">
        <v>72</v>
      </c>
      <c r="H14" s="38" t="s">
        <v>72</v>
      </c>
      <c r="I14" s="87" t="s">
        <v>73</v>
      </c>
    </row>
    <row r="15" spans="1:19" x14ac:dyDescent="0.2">
      <c r="A15" s="36" t="str">
        <f>'Load usage inputs'!A8</f>
        <v>Phone Charger</v>
      </c>
      <c r="B15" s="39">
        <f>'Load usage inputs'!B8</f>
        <v>0.03</v>
      </c>
      <c r="C15" s="39">
        <f>'Load usage inputs'!C8</f>
        <v>2</v>
      </c>
      <c r="D15" s="40">
        <f>'Load usage inputs'!D8</f>
        <v>4</v>
      </c>
      <c r="E15" s="39">
        <f>'Load usage inputs'!E8</f>
        <v>0.24</v>
      </c>
      <c r="F15" s="54">
        <f>'Load usage inputs'!F8</f>
        <v>15</v>
      </c>
      <c r="G15" s="38" t="s">
        <v>72</v>
      </c>
      <c r="H15" s="38" t="s">
        <v>72</v>
      </c>
      <c r="I15" s="87" t="s">
        <v>73</v>
      </c>
    </row>
    <row r="16" spans="1:19" x14ac:dyDescent="0.2">
      <c r="A16" s="36" t="str">
        <f>'Load usage inputs'!A9</f>
        <v>Refrigerator/Freezer</v>
      </c>
      <c r="B16" s="39">
        <f>'Load usage inputs'!B9</f>
        <v>0.1</v>
      </c>
      <c r="C16" s="39">
        <f>'Load usage inputs'!C9</f>
        <v>24</v>
      </c>
      <c r="D16" s="40">
        <f>'Load usage inputs'!D9</f>
        <v>1</v>
      </c>
      <c r="E16" s="39">
        <f>'Load usage inputs'!E9</f>
        <v>2.4000000000000004</v>
      </c>
      <c r="F16" s="54">
        <f>'Load usage inputs'!F9</f>
        <v>20</v>
      </c>
      <c r="G16" s="38" t="s">
        <v>72</v>
      </c>
      <c r="H16" s="38" t="s">
        <v>72</v>
      </c>
      <c r="I16" s="87" t="s">
        <v>73</v>
      </c>
    </row>
    <row r="17" spans="1:9" x14ac:dyDescent="0.2">
      <c r="A17" s="36" t="str">
        <f>'Load usage inputs'!A10</f>
        <v>Water/Sump Pump</v>
      </c>
      <c r="B17" s="39">
        <f>'Load usage inputs'!B10</f>
        <v>0.25</v>
      </c>
      <c r="C17" s="39">
        <f>'Load usage inputs'!C10</f>
        <v>0.5</v>
      </c>
      <c r="D17" s="40">
        <f>'Load usage inputs'!D10</f>
        <v>1</v>
      </c>
      <c r="E17" s="39">
        <f>'Load usage inputs'!E10</f>
        <v>0.125</v>
      </c>
      <c r="F17" s="54">
        <f>'Load usage inputs'!F10</f>
        <v>15</v>
      </c>
      <c r="G17" s="38" t="s">
        <v>72</v>
      </c>
      <c r="H17" s="38" t="s">
        <v>72</v>
      </c>
      <c r="I17" s="87" t="s">
        <v>73</v>
      </c>
    </row>
    <row r="18" spans="1:9" x14ac:dyDescent="0.2">
      <c r="A18" s="36" t="str">
        <f>'Load usage inputs'!A11</f>
        <v>Wifi Router</v>
      </c>
      <c r="B18" s="39">
        <f>'Load usage inputs'!B11</f>
        <v>0.01</v>
      </c>
      <c r="C18" s="39">
        <f>'Load usage inputs'!C11</f>
        <v>24</v>
      </c>
      <c r="D18" s="40">
        <f>'Load usage inputs'!D11</f>
        <v>1</v>
      </c>
      <c r="E18" s="39">
        <f>'Load usage inputs'!E11</f>
        <v>0.24</v>
      </c>
      <c r="F18" s="54">
        <f>'Load usage inputs'!F11</f>
        <v>15</v>
      </c>
      <c r="G18" s="38" t="s">
        <v>72</v>
      </c>
      <c r="H18" s="38" t="s">
        <v>72</v>
      </c>
      <c r="I18" s="87" t="s">
        <v>73</v>
      </c>
    </row>
    <row r="19" spans="1:9" x14ac:dyDescent="0.2">
      <c r="A19" s="36" t="str">
        <f>'Load usage inputs'!A12</f>
        <v>Air Conditioning</v>
      </c>
      <c r="B19" s="39">
        <f>'Load usage inputs'!B12</f>
        <v>4.5</v>
      </c>
      <c r="C19" s="39">
        <f>'Load usage inputs'!C12</f>
        <v>3.5</v>
      </c>
      <c r="D19" s="40">
        <f>'Load usage inputs'!D12</f>
        <v>1</v>
      </c>
      <c r="E19" s="39">
        <f>'Load usage inputs'!E12</f>
        <v>15.75</v>
      </c>
      <c r="F19" s="54" t="s">
        <v>74</v>
      </c>
      <c r="G19" s="38"/>
      <c r="H19" s="38" t="s">
        <v>72</v>
      </c>
      <c r="I19" s="87" t="s">
        <v>73</v>
      </c>
    </row>
    <row r="20" spans="1:9" x14ac:dyDescent="0.2">
      <c r="A20" s="36" t="str">
        <f>'Load usage inputs'!A13</f>
        <v>Dishwasher</v>
      </c>
      <c r="B20" s="39">
        <f>'Load usage inputs'!B13</f>
        <v>1.4</v>
      </c>
      <c r="C20" s="39">
        <f>'Load usage inputs'!C13</f>
        <v>1</v>
      </c>
      <c r="D20" s="40">
        <f>'Load usage inputs'!D13</f>
        <v>1</v>
      </c>
      <c r="E20" s="39">
        <f>'Load usage inputs'!E13</f>
        <v>1.4</v>
      </c>
      <c r="F20" s="54">
        <f>'Load usage inputs'!F13</f>
        <v>20</v>
      </c>
      <c r="G20" s="38"/>
      <c r="H20" s="38" t="s">
        <v>72</v>
      </c>
      <c r="I20" s="87" t="s">
        <v>73</v>
      </c>
    </row>
    <row r="21" spans="1:9" x14ac:dyDescent="0.2">
      <c r="A21" s="36" t="str">
        <f>'Load usage inputs'!A14</f>
        <v>Dryer</v>
      </c>
      <c r="B21" s="39">
        <f>'Load usage inputs'!B14</f>
        <v>3.5</v>
      </c>
      <c r="C21" s="39">
        <f>'Load usage inputs'!C14</f>
        <v>1</v>
      </c>
      <c r="D21" s="40">
        <f>'Load usage inputs'!D14</f>
        <v>1</v>
      </c>
      <c r="E21" s="39">
        <f>'Load usage inputs'!E14</f>
        <v>3.5</v>
      </c>
      <c r="F21" s="54">
        <f>'Load usage inputs'!F14</f>
        <v>30</v>
      </c>
      <c r="G21" s="38"/>
      <c r="H21" s="38" t="s">
        <v>72</v>
      </c>
      <c r="I21" s="87" t="s">
        <v>73</v>
      </c>
    </row>
    <row r="22" spans="1:9" x14ac:dyDescent="0.2">
      <c r="A22" s="36" t="str">
        <f>'Load usage inputs'!A15</f>
        <v>EV Charger (30 miles per day, 40A charger)</v>
      </c>
      <c r="B22" s="39">
        <f>'Load usage inputs'!B15</f>
        <v>7.7</v>
      </c>
      <c r="C22" s="39">
        <f>'Load usage inputs'!C15</f>
        <v>1</v>
      </c>
      <c r="D22" s="40">
        <f>'Load usage inputs'!D15</f>
        <v>1</v>
      </c>
      <c r="E22" s="39">
        <f>'Load usage inputs'!E15</f>
        <v>7.7</v>
      </c>
      <c r="F22" s="54">
        <f>'Load usage inputs'!F15</f>
        <v>70</v>
      </c>
      <c r="G22" s="38"/>
      <c r="H22" s="38"/>
      <c r="I22" s="87" t="s">
        <v>73</v>
      </c>
    </row>
    <row r="23" spans="1:9" x14ac:dyDescent="0.2">
      <c r="A23" s="36" t="str">
        <f>'Load usage inputs'!A16</f>
        <v>Heat Pump</v>
      </c>
      <c r="B23" s="39">
        <f>'Load usage inputs'!B16</f>
        <v>5.0999999999999996</v>
      </c>
      <c r="C23" s="39">
        <f>'Load usage inputs'!C16</f>
        <v>3</v>
      </c>
      <c r="D23" s="40">
        <f>'Load usage inputs'!D16</f>
        <v>1</v>
      </c>
      <c r="E23" s="39">
        <f>'Load usage inputs'!E16</f>
        <v>15.299999999999999</v>
      </c>
      <c r="F23" s="54">
        <f>'Load usage inputs'!F16</f>
        <v>30</v>
      </c>
      <c r="G23" s="38"/>
      <c r="H23" s="38"/>
      <c r="I23" s="87" t="s">
        <v>73</v>
      </c>
    </row>
    <row r="24" spans="1:9" x14ac:dyDescent="0.2">
      <c r="A24" s="36" t="str">
        <f>'Load usage inputs'!A17</f>
        <v>Laptop/Home PC</v>
      </c>
      <c r="B24" s="39">
        <f>'Load usage inputs'!B17</f>
        <v>0.41</v>
      </c>
      <c r="C24" s="39">
        <f>'Load usage inputs'!C17</f>
        <v>6</v>
      </c>
      <c r="D24" s="40">
        <f>'Load usage inputs'!D17</f>
        <v>2</v>
      </c>
      <c r="E24" s="39">
        <f>'Load usage inputs'!E17</f>
        <v>4.92</v>
      </c>
      <c r="F24" s="54">
        <f>'Load usage inputs'!F17</f>
        <v>20</v>
      </c>
      <c r="G24" s="38" t="s">
        <v>72</v>
      </c>
      <c r="H24" s="38" t="s">
        <v>72</v>
      </c>
      <c r="I24" s="87" t="s">
        <v>73</v>
      </c>
    </row>
    <row r="25" spans="1:9" x14ac:dyDescent="0.2">
      <c r="A25" s="36" t="str">
        <f>'Load usage inputs'!A18</f>
        <v>Oven</v>
      </c>
      <c r="B25" s="39">
        <f>'Load usage inputs'!B18</f>
        <v>2.4500000000000002</v>
      </c>
      <c r="C25" s="39">
        <f>'Load usage inputs'!C18</f>
        <v>2</v>
      </c>
      <c r="D25" s="40">
        <f>'Load usage inputs'!D18</f>
        <v>1</v>
      </c>
      <c r="E25" s="39">
        <f>'Load usage inputs'!E18</f>
        <v>4.9000000000000004</v>
      </c>
      <c r="F25" s="54">
        <f>'Load usage inputs'!F18</f>
        <v>40</v>
      </c>
      <c r="G25" s="38"/>
      <c r="H25" s="38" t="s">
        <v>72</v>
      </c>
      <c r="I25" s="87" t="s">
        <v>73</v>
      </c>
    </row>
    <row r="26" spans="1:9" x14ac:dyDescent="0.2">
      <c r="A26" s="36" t="str">
        <f>'Load usage inputs'!A19</f>
        <v>Stovetop (electric)</v>
      </c>
      <c r="B26" s="39">
        <f>'Load usage inputs'!B19</f>
        <v>2.04</v>
      </c>
      <c r="C26" s="39">
        <f>'Load usage inputs'!C19</f>
        <v>2</v>
      </c>
      <c r="D26" s="40">
        <f>'Load usage inputs'!D19</f>
        <v>1</v>
      </c>
      <c r="E26" s="39">
        <f>'Load usage inputs'!E19</f>
        <v>4.08</v>
      </c>
      <c r="F26" s="54">
        <f>'Load usage inputs'!F19</f>
        <v>35</v>
      </c>
      <c r="G26" s="38"/>
      <c r="H26" s="38" t="s">
        <v>72</v>
      </c>
      <c r="I26" s="87" t="s">
        <v>73</v>
      </c>
    </row>
    <row r="27" spans="1:9" x14ac:dyDescent="0.2">
      <c r="A27" s="36" t="str">
        <f>'Load usage inputs'!A20</f>
        <v>TV</v>
      </c>
      <c r="B27" s="39">
        <f>'Load usage inputs'!B20</f>
        <v>0.12</v>
      </c>
      <c r="C27" s="39">
        <f>'Load usage inputs'!C20</f>
        <v>4</v>
      </c>
      <c r="D27" s="40">
        <f>'Load usage inputs'!D20</f>
        <v>2</v>
      </c>
      <c r="E27" s="39">
        <f>'Load usage inputs'!E20</f>
        <v>0.96</v>
      </c>
      <c r="F27" s="54">
        <f>'Load usage inputs'!F20</f>
        <v>20</v>
      </c>
      <c r="G27" s="38" t="s">
        <v>72</v>
      </c>
      <c r="H27" s="38" t="s">
        <v>72</v>
      </c>
      <c r="I27" s="87" t="s">
        <v>73</v>
      </c>
    </row>
    <row r="28" spans="1:9" x14ac:dyDescent="0.2">
      <c r="A28" s="36" t="str">
        <f>'Load usage inputs'!A21</f>
        <v>Various Kitchen Appliances (mixer, coffee maker, etc)</v>
      </c>
      <c r="B28" s="39">
        <f>'Load usage inputs'!B21</f>
        <v>1.5</v>
      </c>
      <c r="C28" s="39">
        <f>'Load usage inputs'!C21</f>
        <v>1</v>
      </c>
      <c r="D28" s="40">
        <f>'Load usage inputs'!D21</f>
        <v>2</v>
      </c>
      <c r="E28" s="39">
        <f>'Load usage inputs'!E21</f>
        <v>3</v>
      </c>
      <c r="F28" s="54">
        <f>'Load usage inputs'!F21</f>
        <v>20</v>
      </c>
      <c r="G28" s="38" t="s">
        <v>72</v>
      </c>
      <c r="H28" s="38" t="s">
        <v>72</v>
      </c>
      <c r="I28" s="87" t="s">
        <v>73</v>
      </c>
    </row>
    <row r="29" spans="1:9" x14ac:dyDescent="0.2">
      <c r="A29" s="36" t="str">
        <f>'Load usage inputs'!A22</f>
        <v>Washing Machine</v>
      </c>
      <c r="B29" s="39">
        <f>'Load usage inputs'!B22</f>
        <v>1.18</v>
      </c>
      <c r="C29" s="39">
        <f>'Load usage inputs'!C22</f>
        <v>1</v>
      </c>
      <c r="D29" s="40">
        <f>'Load usage inputs'!D22</f>
        <v>1</v>
      </c>
      <c r="E29" s="39">
        <f>'Load usage inputs'!E22</f>
        <v>1.18</v>
      </c>
      <c r="F29" s="54">
        <f>'Load usage inputs'!F22</f>
        <v>20</v>
      </c>
      <c r="G29" s="38"/>
      <c r="H29" s="38" t="s">
        <v>72</v>
      </c>
      <c r="I29" s="87" t="s">
        <v>73</v>
      </c>
    </row>
    <row r="30" spans="1:9" x14ac:dyDescent="0.2">
      <c r="A30" s="36" t="str">
        <f>'Load usage inputs'!A23</f>
        <v>Electric Water Heater</v>
      </c>
      <c r="B30" s="39">
        <f>'Load usage inputs'!B23</f>
        <v>2.5</v>
      </c>
      <c r="C30" s="39">
        <f>'Load usage inputs'!C23</f>
        <v>4</v>
      </c>
      <c r="D30" s="40">
        <f>'Load usage inputs'!D23</f>
        <v>1</v>
      </c>
      <c r="E30" s="39">
        <f>'Load usage inputs'!E23</f>
        <v>10</v>
      </c>
      <c r="F30" s="54">
        <f>'Load usage inputs'!F23</f>
        <v>20</v>
      </c>
      <c r="G30" s="38"/>
      <c r="H30" s="38"/>
      <c r="I30" s="87" t="s">
        <v>73</v>
      </c>
    </row>
    <row r="31" spans="1:9" x14ac:dyDescent="0.2">
      <c r="A31" s="81" t="s">
        <v>8</v>
      </c>
      <c r="B31" s="82"/>
      <c r="C31" s="82"/>
      <c r="D31" s="82"/>
      <c r="E31" s="82"/>
      <c r="F31" s="83"/>
      <c r="G31" s="82"/>
      <c r="H31" s="82"/>
    </row>
    <row r="32" spans="1:9" x14ac:dyDescent="0.2">
      <c r="A32" s="86">
        <v>1</v>
      </c>
      <c r="B32" s="8"/>
      <c r="C32" s="8"/>
      <c r="D32" s="8"/>
      <c r="E32" s="8"/>
      <c r="F32" s="85"/>
      <c r="G32" s="8"/>
      <c r="H32" s="8"/>
      <c r="I32" s="87" t="s">
        <v>75</v>
      </c>
    </row>
    <row r="33" spans="1:14" s="8" customFormat="1" x14ac:dyDescent="0.2">
      <c r="A33" s="4" t="s">
        <v>76</v>
      </c>
      <c r="B33" s="10"/>
      <c r="C33" s="10"/>
      <c r="D33" s="10"/>
      <c r="E33" s="10"/>
      <c r="F33" s="12"/>
      <c r="G33" s="42">
        <f>$R$11</f>
        <v>16.046438356164384</v>
      </c>
      <c r="H33" s="42">
        <f>$S$11</f>
        <v>29.175342465753427</v>
      </c>
      <c r="I33" s="8">
        <f>SUMIF($G$13:$G$30,"X",$E$13:$E$30)</f>
        <v>19.397500000000001</v>
      </c>
      <c r="J33" s="8">
        <f>SUMIF($H$13:$H$30,"X",$E$13:$E$30)</f>
        <v>50.207499999999996</v>
      </c>
    </row>
    <row r="34" spans="1:14" x14ac:dyDescent="0.2">
      <c r="A34" s="4" t="s">
        <v>77</v>
      </c>
      <c r="B34" s="10"/>
      <c r="C34" s="10"/>
      <c r="D34" s="10"/>
      <c r="E34" s="10"/>
      <c r="G34" s="42">
        <f>G33/16</f>
        <v>1.002902397260274</v>
      </c>
      <c r="H34" s="42">
        <f>H33/16</f>
        <v>1.8234589041095892</v>
      </c>
    </row>
    <row r="35" spans="1:14" x14ac:dyDescent="0.2">
      <c r="A35" s="4" t="s">
        <v>78</v>
      </c>
      <c r="B35" s="10"/>
      <c r="C35" s="10"/>
      <c r="D35" s="10"/>
      <c r="E35" s="10"/>
      <c r="G35" s="43">
        <f>IF($B$6="13.6kWh - 5kW",13.6,IF($B$6="27.2kWh - 10kW",27.2,IF($B$6="40.8kWh - 15kW",40.8,IF($B$6="54.4kWh - 20kW",54.4,"0"))))</f>
        <v>13.6</v>
      </c>
      <c r="H35" s="43">
        <f>IF($B$6="13.6kWh - 5kW",13.6,IF($B$6="27.2kWh - 10kW",27.2,IF($B$6="40.8kWh - 15kW",40.8,IF($B$6="54.4kWh - 20kW",54.4,"0"))))</f>
        <v>13.6</v>
      </c>
    </row>
    <row r="36" spans="1:14" x14ac:dyDescent="0.2">
      <c r="A36" s="4" t="s">
        <v>79</v>
      </c>
      <c r="B36" s="10"/>
      <c r="C36" s="10"/>
      <c r="D36" s="10"/>
      <c r="E36" s="10"/>
      <c r="G36" s="42" t="e">
        <f>INDEX('Solar generation inputs'!$B:$B,MATCH($B$5,'Solar generation inputs'!$A:$A,0))</f>
        <v>#N/A</v>
      </c>
      <c r="H36" s="42" t="e">
        <f>INDEX('Solar generation inputs'!$B:$B,MATCH($B$5,'Solar generation inputs'!$A:$A,0))</f>
        <v>#N/A</v>
      </c>
    </row>
    <row r="37" spans="1:14" x14ac:dyDescent="0.2">
      <c r="B37" s="10"/>
      <c r="C37" s="10"/>
      <c r="D37" s="10"/>
      <c r="E37" s="10"/>
      <c r="G37" s="42"/>
      <c r="H37" s="42"/>
      <c r="I37" s="4" t="s">
        <v>80</v>
      </c>
    </row>
    <row r="38" spans="1:14" x14ac:dyDescent="0.2">
      <c r="A38" s="4" t="s">
        <v>81</v>
      </c>
      <c r="B38" s="10"/>
      <c r="C38" s="10"/>
      <c r="D38" s="10"/>
      <c r="E38" s="10"/>
      <c r="G38" s="114" t="str">
        <f>IF(I38&gt;24,"24 + hours",TEXT(I38,0)&amp;" + hours")</f>
        <v>14 + hours</v>
      </c>
      <c r="H38" s="114" t="str">
        <f>IF(J38&gt;24,"24 + hours",TEXT(J38,0)&amp;" + hours")</f>
        <v>7 + hours</v>
      </c>
      <c r="I38" s="113">
        <f>(SUM(G35/G34))</f>
        <v>13.560641630882968</v>
      </c>
      <c r="J38" s="113">
        <f>(SUM(H35/H34))</f>
        <v>7.4583528969856312</v>
      </c>
      <c r="M38" s="31"/>
      <c r="N38" s="31"/>
    </row>
    <row r="39" spans="1:14" x14ac:dyDescent="0.2">
      <c r="A39" s="4" t="s">
        <v>82</v>
      </c>
      <c r="B39" s="10"/>
      <c r="C39" s="10"/>
      <c r="D39" s="10"/>
      <c r="E39" s="10"/>
      <c r="G39" s="114" t="str">
        <f>IF(I39&gt;2,"2 + days",TEXT(I39,"0.0")&amp;" + days")</f>
        <v>0.6 + days</v>
      </c>
      <c r="H39" s="114" t="str">
        <f>IF(J39&gt;2,"2 + days",TEXT(J39,"0.0")&amp;" + days")</f>
        <v>0.3 + days</v>
      </c>
      <c r="I39" s="112">
        <f>(G35/G34)/24</f>
        <v>0.56502673462012365</v>
      </c>
      <c r="J39" s="112">
        <f>(H35/H34)/24</f>
        <v>0.31076470404106799</v>
      </c>
      <c r="M39" s="31"/>
      <c r="N39" s="31"/>
    </row>
    <row r="40" spans="1:14" x14ac:dyDescent="0.2">
      <c r="A40" s="4" t="s">
        <v>83</v>
      </c>
      <c r="B40" s="10"/>
      <c r="C40" s="10"/>
      <c r="D40" s="10"/>
      <c r="E40" s="10"/>
      <c r="G40" s="114" t="e">
        <f>IF(I40&gt;72,"72 + hours",TEXT(I40,0)&amp;" + hours")</f>
        <v>#N/A</v>
      </c>
      <c r="H40" s="114" t="e">
        <f>IF(J40&gt;72,"72 + hours",TEXT(J40,0)&amp;" + hours")</f>
        <v>#N/A</v>
      </c>
      <c r="I40" s="4" t="e">
        <f>IF(G35/(G33-G36)&lt;0,7,MIN(G35/(G33-G36),7))*24</f>
        <v>#N/A</v>
      </c>
      <c r="J40" s="4" t="e">
        <f>IF(H35/(H33-H36)&lt;0,7,MIN(H35/(H33-H36),7))*24</f>
        <v>#N/A</v>
      </c>
      <c r="M40" s="31"/>
      <c r="N40" s="31"/>
    </row>
    <row r="41" spans="1:14" x14ac:dyDescent="0.2">
      <c r="A41" s="4" t="s">
        <v>84</v>
      </c>
      <c r="B41" s="10"/>
      <c r="C41" s="10"/>
      <c r="D41" s="10"/>
      <c r="E41" s="10"/>
      <c r="G41" s="114" t="e">
        <f>IF(I41&gt;4,"4 + days",TEXT(I41,"0.0")&amp;" + days")</f>
        <v>#N/A</v>
      </c>
      <c r="H41" s="114" t="e">
        <f>IF(J41&gt;4,"4 + days",TEXT(J41,"0.0")&amp;" + days")</f>
        <v>#N/A</v>
      </c>
      <c r="I41" s="4" t="e">
        <f>IF(G35/(G33-G36)&lt;0,7,MIN(G35/(G33-G36),7))</f>
        <v>#N/A</v>
      </c>
      <c r="J41" s="4" t="e">
        <f>IF(H35/(H33-H36)&lt;0,7,MIN(H35/(H33-H36),7))</f>
        <v>#N/A</v>
      </c>
      <c r="M41" s="31"/>
      <c r="N41" s="31"/>
    </row>
    <row r="42" spans="1:14" x14ac:dyDescent="0.2">
      <c r="A42" s="84">
        <v>2</v>
      </c>
    </row>
    <row r="43" spans="1:14" hidden="1" x14ac:dyDescent="0.2">
      <c r="A43" s="32" t="s">
        <v>85</v>
      </c>
      <c r="G43" s="30">
        <v>19000</v>
      </c>
      <c r="H43" s="30">
        <v>19000</v>
      </c>
    </row>
    <row r="44" spans="1:14" hidden="1" x14ac:dyDescent="0.2">
      <c r="A44" s="29" t="s">
        <v>86</v>
      </c>
      <c r="G44" s="33" t="e">
        <f>SUM(G43/#REF!)</f>
        <v>#REF!</v>
      </c>
      <c r="H44" s="33" t="e">
        <f>SUM(H43/#REF!)</f>
        <v>#REF!</v>
      </c>
    </row>
    <row r="45" spans="1:14" hidden="1" x14ac:dyDescent="0.2">
      <c r="A45" s="29" t="s">
        <v>87</v>
      </c>
      <c r="G45" s="33" t="e">
        <f>SUM(G43/#REF!)</f>
        <v>#REF!</v>
      </c>
      <c r="H45" s="33" t="e">
        <f>SUM(H43/#REF!)</f>
        <v>#REF!</v>
      </c>
    </row>
    <row r="46" spans="1:14" x14ac:dyDescent="0.2">
      <c r="A46" s="4" t="s">
        <v>76</v>
      </c>
      <c r="B46" s="10"/>
      <c r="C46" s="10"/>
      <c r="D46" s="10"/>
      <c r="E46" s="10"/>
      <c r="G46" s="42">
        <f>$R$11</f>
        <v>16.046438356164384</v>
      </c>
      <c r="H46" s="42">
        <f>$S$11</f>
        <v>29.175342465753427</v>
      </c>
    </row>
    <row r="47" spans="1:14" x14ac:dyDescent="0.2">
      <c r="A47" s="4" t="s">
        <v>77</v>
      </c>
      <c r="B47" s="10"/>
      <c r="C47" s="10"/>
      <c r="D47" s="10"/>
      <c r="E47" s="10"/>
      <c r="G47" s="42">
        <f>G46/16</f>
        <v>1.002902397260274</v>
      </c>
      <c r="H47" s="42">
        <f>H46/16</f>
        <v>1.8234589041095892</v>
      </c>
    </row>
    <row r="48" spans="1:14" x14ac:dyDescent="0.2">
      <c r="A48" s="4" t="s">
        <v>78</v>
      </c>
      <c r="B48" s="10"/>
      <c r="C48" s="10"/>
      <c r="D48" s="10"/>
      <c r="E48" s="10"/>
      <c r="G48" s="43">
        <f>IF($B$7="13.6kWh - 5kW",13.6,IF($B$7="27.2kWh - 10kW",27.2,IF($B$7="40.8kWh - 15kW",40.8,IF($B$7="54.4kWh - 20kW",54.4,"0"))))</f>
        <v>27.2</v>
      </c>
      <c r="H48" s="43">
        <f>IF($B$7="13.6kWh - 5kW",13.6,IF($B$7="27.2kWh - 10kW",27.2,IF($B$7="40.8kWh - 15kW",40.8,IF($B$7="54.4kWh - 20kW",54.4,"0"))))</f>
        <v>27.2</v>
      </c>
    </row>
    <row r="49" spans="1:10" x14ac:dyDescent="0.2">
      <c r="A49" s="4" t="s">
        <v>79</v>
      </c>
      <c r="B49" s="10"/>
      <c r="C49" s="10"/>
      <c r="D49" s="10"/>
      <c r="E49" s="10"/>
      <c r="G49" s="42" t="e">
        <f>INDEX('Solar generation inputs'!$B:$B,MATCH($B$5,'Solar generation inputs'!$A:$A,0))</f>
        <v>#N/A</v>
      </c>
      <c r="H49" s="42" t="e">
        <f>INDEX('Solar generation inputs'!$B:$B,MATCH($B$5,'Solar generation inputs'!$A:$A,0))</f>
        <v>#N/A</v>
      </c>
    </row>
    <row r="50" spans="1:10" x14ac:dyDescent="0.2">
      <c r="B50" s="10"/>
      <c r="C50" s="10"/>
      <c r="D50" s="10"/>
      <c r="E50" s="10"/>
      <c r="G50" s="42"/>
      <c r="H50" s="42"/>
    </row>
    <row r="51" spans="1:10" x14ac:dyDescent="0.2">
      <c r="A51" s="4" t="s">
        <v>81</v>
      </c>
      <c r="B51" s="10"/>
      <c r="C51" s="10"/>
      <c r="D51" s="10"/>
      <c r="E51" s="10"/>
      <c r="G51" s="114" t="str">
        <f>IF(I51&gt;24,"24 + hours",TEXT(I51,0)&amp;" + hours")</f>
        <v>24 + hours</v>
      </c>
      <c r="H51" s="114" t="str">
        <f>IF(J51&gt;24,"24 + hours",TEXT(J51,0)&amp;" + hours")</f>
        <v>15 + hours</v>
      </c>
      <c r="I51" s="113">
        <f>(SUM(G48/G47))</f>
        <v>27.121283261765935</v>
      </c>
      <c r="J51" s="113">
        <f>(SUM(H48/H47))</f>
        <v>14.916705793971262</v>
      </c>
    </row>
    <row r="52" spans="1:10" x14ac:dyDescent="0.2">
      <c r="A52" s="4" t="s">
        <v>82</v>
      </c>
      <c r="B52" s="10"/>
      <c r="C52" s="10"/>
      <c r="D52" s="10"/>
      <c r="E52" s="10"/>
      <c r="G52" s="114" t="str">
        <f>IF(I52&gt;2,"2 + days",TEXT(I52,"0.0")&amp;" + days")</f>
        <v>1.1 + days</v>
      </c>
      <c r="H52" s="114" t="str">
        <f>IF(J52&gt;2,"2 + days",TEXT(J52,"0.0")&amp;" + days")</f>
        <v>0.6 + days</v>
      </c>
      <c r="I52" s="112">
        <f>(G48/G47)/24</f>
        <v>1.1300534692402473</v>
      </c>
      <c r="J52" s="112">
        <f>(H48/H47)/24</f>
        <v>0.62152940808213597</v>
      </c>
    </row>
    <row r="53" spans="1:10" x14ac:dyDescent="0.2">
      <c r="A53" s="4" t="s">
        <v>83</v>
      </c>
      <c r="B53" s="10"/>
      <c r="C53" s="10"/>
      <c r="D53" s="10"/>
      <c r="E53" s="10"/>
      <c r="G53" s="114" t="e">
        <f>IF(I53&gt;72,"72 + hours",TEXT(I53,0)&amp;" + hours")</f>
        <v>#N/A</v>
      </c>
      <c r="H53" s="114" t="e">
        <f>IF(J53&gt;72,"72 + hours",TEXT(J53,0)&amp;" + hours")</f>
        <v>#N/A</v>
      </c>
      <c r="I53" s="4" t="e">
        <f>IF(G48/(G46-G49)&lt;0,7,MIN(G48/(G46-G49),7))*24</f>
        <v>#N/A</v>
      </c>
      <c r="J53" s="4" t="e">
        <f>IF(H48/(H46-H49)&lt;0,7,MIN(H48/(H46-H49),7))*24</f>
        <v>#N/A</v>
      </c>
    </row>
    <row r="54" spans="1:10" x14ac:dyDescent="0.2">
      <c r="A54" s="4" t="s">
        <v>84</v>
      </c>
      <c r="B54" s="10"/>
      <c r="C54" s="10"/>
      <c r="D54" s="10"/>
      <c r="E54" s="10"/>
      <c r="G54" s="114" t="e">
        <f>IF(I54&gt;4,"4 + days",TEXT(I54,"0.0")&amp;" + days")</f>
        <v>#N/A</v>
      </c>
      <c r="H54" s="114" t="e">
        <f>IF(J54&gt;4,"4 + days",TEXT(J54,"0.0")&amp;" + days")</f>
        <v>#N/A</v>
      </c>
      <c r="I54" s="4" t="e">
        <f>IF(G48/(G46-G49)&lt;0,7,MIN(G48/(G46-G49),7))</f>
        <v>#N/A</v>
      </c>
      <c r="J54" s="4" t="e">
        <f>IF(H48/(H46-H49)&lt;0,7,MIN(H48/(H46-H49),7))</f>
        <v>#N/A</v>
      </c>
    </row>
    <row r="55" spans="1:10" x14ac:dyDescent="0.2">
      <c r="A55" s="84">
        <v>3</v>
      </c>
    </row>
    <row r="56" spans="1:10" x14ac:dyDescent="0.2">
      <c r="A56" s="4" t="s">
        <v>76</v>
      </c>
      <c r="B56" s="10"/>
      <c r="C56" s="10"/>
      <c r="D56" s="10"/>
      <c r="E56" s="10"/>
      <c r="G56" s="42">
        <f>$R$11</f>
        <v>16.046438356164384</v>
      </c>
      <c r="H56" s="42">
        <f>$S$11</f>
        <v>29.175342465753427</v>
      </c>
    </row>
    <row r="57" spans="1:10" x14ac:dyDescent="0.2">
      <c r="A57" s="4" t="s">
        <v>77</v>
      </c>
      <c r="B57" s="10"/>
      <c r="C57" s="10"/>
      <c r="D57" s="10"/>
      <c r="E57" s="10"/>
      <c r="G57" s="42">
        <f>G56/16</f>
        <v>1.002902397260274</v>
      </c>
      <c r="H57" s="42">
        <f>H56/16</f>
        <v>1.8234589041095892</v>
      </c>
    </row>
    <row r="58" spans="1:10" x14ac:dyDescent="0.2">
      <c r="A58" s="4" t="s">
        <v>78</v>
      </c>
      <c r="B58" s="10"/>
      <c r="C58" s="10"/>
      <c r="D58" s="10"/>
      <c r="E58" s="10"/>
      <c r="G58" s="43">
        <f>IF($B$8="13.6kWh - 5kW",13.6,IF($B$8="27.2kWh - 10kW",27.2,IF($B$8="40.8kWh - 15kW",40.8,IF($B$8="54.4kWh - 20kW",54.4,"0"))))</f>
        <v>40.799999999999997</v>
      </c>
      <c r="H58" s="43">
        <f>IF($B$8="13.6kWh - 5kW",13.6,IF($B$8="27.2kWh - 10kW",27.2,IF($B$8="40.8kWh - 15kW",40.8,IF($B$8="54.4kWh - 20kW",54.4,"0"))))</f>
        <v>40.799999999999997</v>
      </c>
    </row>
    <row r="59" spans="1:10" x14ac:dyDescent="0.2">
      <c r="A59" s="4" t="s">
        <v>79</v>
      </c>
      <c r="B59" s="10"/>
      <c r="C59" s="10"/>
      <c r="D59" s="10"/>
      <c r="E59" s="10"/>
      <c r="G59" s="42" t="e">
        <f>INDEX('Solar generation inputs'!$B:$B,MATCH($B$5,'Solar generation inputs'!$A:$A,0))</f>
        <v>#N/A</v>
      </c>
      <c r="H59" s="42" t="e">
        <f>INDEX('Solar generation inputs'!$B:$B,MATCH($B$5,'Solar generation inputs'!$A:$A,0))</f>
        <v>#N/A</v>
      </c>
    </row>
    <row r="60" spans="1:10" x14ac:dyDescent="0.2">
      <c r="B60" s="10"/>
      <c r="C60" s="10"/>
      <c r="D60" s="10"/>
      <c r="E60" s="10"/>
      <c r="G60" s="42"/>
      <c r="H60" s="42"/>
    </row>
    <row r="61" spans="1:10" x14ac:dyDescent="0.2">
      <c r="A61" s="4" t="s">
        <v>81</v>
      </c>
      <c r="B61" s="10"/>
      <c r="C61" s="10"/>
      <c r="D61" s="10"/>
      <c r="E61" s="10"/>
      <c r="G61" s="114" t="str">
        <f>IF(I61&gt;24,"24 + hours",TEXT(I61,0)&amp;" + hours")</f>
        <v>24 + hours</v>
      </c>
      <c r="H61" s="114" t="str">
        <f>IF(J61&gt;24,"24 + hours",TEXT(J61,0)&amp;" + hours")</f>
        <v>22 + hours</v>
      </c>
      <c r="I61" s="113">
        <f>(SUM(G58/G57))</f>
        <v>40.681924892648901</v>
      </c>
      <c r="J61" s="113">
        <f>(SUM(H58/H57))</f>
        <v>22.375058690956894</v>
      </c>
    </row>
    <row r="62" spans="1:10" x14ac:dyDescent="0.2">
      <c r="A62" s="4" t="s">
        <v>82</v>
      </c>
      <c r="B62" s="10"/>
      <c r="C62" s="10"/>
      <c r="D62" s="10"/>
      <c r="E62" s="10"/>
      <c r="G62" s="114" t="str">
        <f>IF(I62&gt;2,"2 + days",TEXT(I62,"0.0")&amp;" + days")</f>
        <v>1.7 + days</v>
      </c>
      <c r="H62" s="114" t="str">
        <f>IF(J62&gt;2,"2 + days",TEXT(J62,"0.0")&amp;" + days")</f>
        <v>0.9 + days</v>
      </c>
      <c r="I62" s="112">
        <f>(G58/G57)/24</f>
        <v>1.6950802038603709</v>
      </c>
      <c r="J62" s="112">
        <f>(H58/H57)/24</f>
        <v>0.9322941121232039</v>
      </c>
    </row>
    <row r="63" spans="1:10" x14ac:dyDescent="0.2">
      <c r="A63" s="4" t="s">
        <v>83</v>
      </c>
      <c r="B63" s="10"/>
      <c r="C63" s="10"/>
      <c r="D63" s="10"/>
      <c r="E63" s="10"/>
      <c r="G63" s="114" t="e">
        <f>IF(I63&gt;72,"72 + hours",TEXT(I63,0)&amp;" + hours")</f>
        <v>#N/A</v>
      </c>
      <c r="H63" s="114" t="e">
        <f>IF(J63&gt;72,"72 + hours",TEXT(J63,0)&amp;" + hours")</f>
        <v>#N/A</v>
      </c>
      <c r="I63" s="4" t="e">
        <f>IF(G58/(G56-G59)&lt;0,7,MIN(G58/(G56-G59),7))*24</f>
        <v>#N/A</v>
      </c>
      <c r="J63" s="4" t="e">
        <f>IF(H58/(H56-H59)&lt;0,7,MIN(H58/(H56-H59),7))*24</f>
        <v>#N/A</v>
      </c>
    </row>
    <row r="64" spans="1:10" x14ac:dyDescent="0.2">
      <c r="A64" s="4" t="s">
        <v>84</v>
      </c>
      <c r="B64" s="10"/>
      <c r="C64" s="10"/>
      <c r="D64" s="10"/>
      <c r="E64" s="10"/>
      <c r="G64" s="114" t="e">
        <f>IF(I64&gt;4,"4 + days",TEXT(I64,"0.0")&amp;" + days")</f>
        <v>#N/A</v>
      </c>
      <c r="H64" s="114" t="e">
        <f>IF(J64&gt;4,"4 + days",TEXT(J64,"0.0")&amp;" + days")</f>
        <v>#N/A</v>
      </c>
      <c r="I64" s="4" t="e">
        <f>IF(G58/(G56-G59)&lt;0,7,MIN(G58/(G56-G59),7))</f>
        <v>#N/A</v>
      </c>
      <c r="J64" s="4" t="e">
        <f>IF(H58/(H56-H59)&lt;0,7,MIN(H58/(H56-H59),7))</f>
        <v>#N/A</v>
      </c>
    </row>
    <row r="65" spans="1:10" x14ac:dyDescent="0.2">
      <c r="A65" s="84">
        <v>4</v>
      </c>
    </row>
    <row r="66" spans="1:10" x14ac:dyDescent="0.2">
      <c r="A66" s="4" t="s">
        <v>76</v>
      </c>
      <c r="B66" s="10"/>
      <c r="C66" s="10"/>
      <c r="D66" s="10"/>
      <c r="E66" s="10"/>
      <c r="G66" s="42">
        <f>$R$11</f>
        <v>16.046438356164384</v>
      </c>
      <c r="H66" s="42">
        <f>$S$11</f>
        <v>29.175342465753427</v>
      </c>
    </row>
    <row r="67" spans="1:10" x14ac:dyDescent="0.2">
      <c r="A67" s="4" t="s">
        <v>77</v>
      </c>
      <c r="B67" s="10"/>
      <c r="C67" s="10"/>
      <c r="D67" s="10"/>
      <c r="E67" s="10"/>
      <c r="G67" s="42">
        <f>G66/16</f>
        <v>1.002902397260274</v>
      </c>
      <c r="H67" s="42">
        <f>H66/16</f>
        <v>1.8234589041095892</v>
      </c>
    </row>
    <row r="68" spans="1:10" x14ac:dyDescent="0.2">
      <c r="A68" s="4" t="s">
        <v>78</v>
      </c>
      <c r="B68" s="10"/>
      <c r="C68" s="10"/>
      <c r="D68" s="10"/>
      <c r="E68" s="10"/>
      <c r="G68" s="43">
        <f>IF($B$9="13.6kWh - 5kW",13.6,IF($B$9="27.2kWh - 10kW",27.2,IF($B$9="40.8kWh - 15kW",40.8,IF($B$9="54.4kWh - 20kW",54.4,"0"))))</f>
        <v>54.4</v>
      </c>
      <c r="H68" s="43">
        <f>IF($B$9="13.6kWh - 5kW",13.6,IF($B$9="27.2kWh - 10kW",27.2,IF($B$9="40.8kWh - 15kW",40.8,IF($B$9="54.4kWh - 20kW",54.4,"0"))))</f>
        <v>54.4</v>
      </c>
    </row>
    <row r="69" spans="1:10" x14ac:dyDescent="0.2">
      <c r="A69" s="4" t="s">
        <v>79</v>
      </c>
      <c r="B69" s="10"/>
      <c r="C69" s="10"/>
      <c r="D69" s="10"/>
      <c r="E69" s="10"/>
      <c r="G69" s="42" t="e">
        <f>INDEX('Solar generation inputs'!$B:$B,MATCH($B$5,'Solar generation inputs'!$A:$A,0))</f>
        <v>#N/A</v>
      </c>
      <c r="H69" s="42" t="e">
        <f>INDEX('Solar generation inputs'!$B:$B,MATCH($B$5,'Solar generation inputs'!$A:$A,0))</f>
        <v>#N/A</v>
      </c>
    </row>
    <row r="70" spans="1:10" x14ac:dyDescent="0.2">
      <c r="B70" s="10"/>
      <c r="C70" s="10"/>
      <c r="D70" s="10"/>
      <c r="E70" s="10"/>
      <c r="G70" s="42"/>
      <c r="H70" s="42"/>
    </row>
    <row r="71" spans="1:10" x14ac:dyDescent="0.2">
      <c r="A71" s="4" t="s">
        <v>81</v>
      </c>
      <c r="B71" s="10"/>
      <c r="C71" s="10"/>
      <c r="D71" s="10"/>
      <c r="E71" s="10"/>
      <c r="G71" s="114" t="str">
        <f>IF(I71&gt;24,"24 + hours",TEXT(I71,0)&amp;" + hours")</f>
        <v>24 + hours</v>
      </c>
      <c r="H71" s="114" t="str">
        <f>IF(J71&gt;24,"24 + hours",TEXT(J71,0)&amp;" + hours")</f>
        <v>24 + hours</v>
      </c>
      <c r="I71" s="113">
        <f>(SUM(G68/G67))</f>
        <v>54.24256652353187</v>
      </c>
      <c r="J71" s="113">
        <f>(SUM(H68/H67))</f>
        <v>29.833411587942525</v>
      </c>
    </row>
    <row r="72" spans="1:10" x14ac:dyDescent="0.2">
      <c r="A72" s="4" t="s">
        <v>82</v>
      </c>
      <c r="B72" s="10"/>
      <c r="C72" s="10"/>
      <c r="D72" s="10"/>
      <c r="E72" s="10"/>
      <c r="G72" s="114" t="str">
        <f>IF(I72&gt;2,"2 + days",TEXT(I72,"0.0")&amp;" + days")</f>
        <v>2 + days</v>
      </c>
      <c r="H72" s="114" t="str">
        <f>IF(J72&gt;2,"2 + days",TEXT(J72,"0.0")&amp;" + days")</f>
        <v>1.2 + days</v>
      </c>
      <c r="I72" s="112">
        <f>(G68/G67)/24</f>
        <v>2.2601069384804946</v>
      </c>
      <c r="J72" s="112">
        <f>(H68/H67)/24</f>
        <v>1.2430588161642719</v>
      </c>
    </row>
    <row r="73" spans="1:10" x14ac:dyDescent="0.2">
      <c r="A73" s="4" t="s">
        <v>83</v>
      </c>
      <c r="B73" s="10"/>
      <c r="C73" s="10"/>
      <c r="D73" s="10"/>
      <c r="E73" s="10"/>
      <c r="G73" s="114" t="e">
        <f>IF(I73&gt;72,"72 + hours",TEXT(I73,0)&amp;" + hours")</f>
        <v>#N/A</v>
      </c>
      <c r="H73" s="114" t="e">
        <f>IF(J73&gt;72,"72 + hours",TEXT(J73,0)&amp;" + hours")</f>
        <v>#N/A</v>
      </c>
      <c r="I73" s="4" t="e">
        <f>IF(G68/(G66-G69)&lt;0,7,MIN(G68/(G66-G69),7))*24</f>
        <v>#N/A</v>
      </c>
      <c r="J73" s="4" t="e">
        <f>IF(H68/(H66-H69)&lt;0,7,MIN(H68/(H66-H69),7))*24</f>
        <v>#N/A</v>
      </c>
    </row>
    <row r="74" spans="1:10" x14ac:dyDescent="0.2">
      <c r="A74" s="4" t="s">
        <v>84</v>
      </c>
      <c r="B74" s="10"/>
      <c r="C74" s="10"/>
      <c r="D74" s="10"/>
      <c r="E74" s="10"/>
      <c r="G74" s="114" t="e">
        <f>IF(I74&gt;4,"4 + days",TEXT(I74,"0.0")&amp;" + days")</f>
        <v>#N/A</v>
      </c>
      <c r="H74" s="114" t="e">
        <f>IF(J74&gt;4,"4 + days",TEXT(J74,"0.0")&amp;" + days")</f>
        <v>#N/A</v>
      </c>
      <c r="I74" s="4" t="e">
        <f>IF(G68/(G66-G69)&lt;0,7,MIN(G68/(G66-G69),7))</f>
        <v>#N/A</v>
      </c>
      <c r="J74" s="4" t="e">
        <f>IF(H68/(H66-H69)&lt;0,7,MIN(H68/(H66-H69),7))</f>
        <v>#N/A</v>
      </c>
    </row>
    <row r="76" spans="1:10" x14ac:dyDescent="0.2">
      <c r="A76" s="81" t="s">
        <v>29</v>
      </c>
      <c r="B76" s="82"/>
      <c r="C76" s="82"/>
      <c r="D76" s="82"/>
      <c r="E76" s="82"/>
      <c r="F76" s="83"/>
      <c r="G76" s="82"/>
      <c r="H76" s="82"/>
    </row>
    <row r="77" spans="1:10" x14ac:dyDescent="0.2">
      <c r="A77" s="86">
        <v>1</v>
      </c>
      <c r="B77" s="8"/>
      <c r="C77" s="8"/>
      <c r="D77" s="8"/>
      <c r="E77" s="8"/>
      <c r="F77" s="85"/>
      <c r="G77" s="8"/>
      <c r="H77" s="8"/>
    </row>
    <row r="78" spans="1:10" x14ac:dyDescent="0.2">
      <c r="A78" s="4" t="s">
        <v>76</v>
      </c>
      <c r="B78" s="10"/>
      <c r="C78" s="10"/>
      <c r="D78" s="10"/>
      <c r="E78" s="10"/>
      <c r="G78" s="42">
        <f>$R$11</f>
        <v>16.046438356164384</v>
      </c>
      <c r="H78" s="42">
        <f>$S$11</f>
        <v>29.175342465753427</v>
      </c>
    </row>
    <row r="79" spans="1:10" x14ac:dyDescent="0.2">
      <c r="A79" s="4" t="s">
        <v>77</v>
      </c>
      <c r="B79" s="10"/>
      <c r="C79" s="10"/>
      <c r="D79" s="10"/>
      <c r="E79" s="10"/>
      <c r="G79" s="42">
        <f>G78/16</f>
        <v>1.002902397260274</v>
      </c>
      <c r="H79" s="42">
        <f>H78/16</f>
        <v>1.8234589041095892</v>
      </c>
    </row>
    <row r="80" spans="1:10" x14ac:dyDescent="0.2">
      <c r="A80" s="4" t="s">
        <v>78</v>
      </c>
      <c r="B80" s="10"/>
      <c r="C80" s="10"/>
      <c r="D80" s="10"/>
      <c r="E80" s="10"/>
      <c r="G80" s="43">
        <v>13.5</v>
      </c>
      <c r="H80" s="43">
        <v>13.5</v>
      </c>
    </row>
    <row r="81" spans="1:10" x14ac:dyDescent="0.2">
      <c r="A81" s="4" t="s">
        <v>79</v>
      </c>
      <c r="B81" s="10"/>
      <c r="C81" s="10"/>
      <c r="D81" s="10"/>
      <c r="E81" s="10"/>
      <c r="G81" s="42" t="e">
        <f>INDEX('Solar generation inputs'!$B:$B,MATCH($B$5,'Solar generation inputs'!$A:$A,0))</f>
        <v>#N/A</v>
      </c>
      <c r="H81" s="42" t="e">
        <f>INDEX('Solar generation inputs'!$B:$B,MATCH($B$5,'Solar generation inputs'!$A:$A,0))</f>
        <v>#N/A</v>
      </c>
    </row>
    <row r="82" spans="1:10" x14ac:dyDescent="0.2">
      <c r="B82" s="10"/>
      <c r="C82" s="10"/>
      <c r="D82" s="10"/>
      <c r="E82" s="10"/>
      <c r="G82" s="42"/>
      <c r="H82" s="42"/>
    </row>
    <row r="83" spans="1:10" x14ac:dyDescent="0.2">
      <c r="A83" s="4" t="s">
        <v>81</v>
      </c>
      <c r="B83" s="10"/>
      <c r="C83" s="10"/>
      <c r="D83" s="10"/>
      <c r="E83" s="10"/>
      <c r="G83" s="114" t="str">
        <f>IF(I83&gt;24,"24 + hours",TEXT(I83,0)&amp;" + hours")</f>
        <v>13 + hours</v>
      </c>
      <c r="H83" s="114" t="str">
        <f>IF(J83&gt;24,"24 + hours",TEXT(J83,0)&amp;" + hours")</f>
        <v>7 + hours</v>
      </c>
      <c r="I83" s="113">
        <f>(SUM(G80/G79))</f>
        <v>13.460931030655887</v>
      </c>
      <c r="J83" s="113">
        <f>(SUM(H80/H79))</f>
        <v>7.4035120668607375</v>
      </c>
    </row>
    <row r="84" spans="1:10" x14ac:dyDescent="0.2">
      <c r="A84" s="4" t="s">
        <v>82</v>
      </c>
      <c r="B84" s="10"/>
      <c r="C84" s="10"/>
      <c r="D84" s="10"/>
      <c r="E84" s="10"/>
      <c r="G84" s="114" t="str">
        <f>IF(I84&gt;2,"2 + days",TEXT(I84,"0.0")&amp;" + days")</f>
        <v>0.6 + days</v>
      </c>
      <c r="H84" s="114" t="str">
        <f>IF(J84&gt;2,"2 + days",TEXT(J84,"0.0")&amp;" + days")</f>
        <v>0.3 + days</v>
      </c>
      <c r="I84" s="112">
        <f>(G80/G79)/24</f>
        <v>0.56087212627732863</v>
      </c>
      <c r="J84" s="112">
        <f>(H80/H79)/24</f>
        <v>0.30847966945253075</v>
      </c>
    </row>
    <row r="85" spans="1:10" x14ac:dyDescent="0.2">
      <c r="A85" s="4" t="s">
        <v>83</v>
      </c>
      <c r="B85" s="10"/>
      <c r="C85" s="10"/>
      <c r="D85" s="10"/>
      <c r="E85" s="10"/>
      <c r="G85" s="114" t="e">
        <f>IF(I85&gt;72,"72 + hours",TEXT(I85,0)&amp;" + hours")</f>
        <v>#N/A</v>
      </c>
      <c r="H85" s="114" t="e">
        <f>IF(J85&gt;72,"72 + hours",TEXT(J85,0)&amp;" + hours")</f>
        <v>#N/A</v>
      </c>
      <c r="I85" s="4" t="e">
        <f>IF(G80/(G78-G81)&lt;0,7,MIN(G80/(G78-G81),7))*24</f>
        <v>#N/A</v>
      </c>
      <c r="J85" s="4" t="e">
        <f>IF(H80/(H78-H81)&lt;0,7,MIN(H80/(H78-H81),7))*24</f>
        <v>#N/A</v>
      </c>
    </row>
    <row r="86" spans="1:10" x14ac:dyDescent="0.2">
      <c r="A86" s="4" t="s">
        <v>84</v>
      </c>
      <c r="B86" s="10"/>
      <c r="C86" s="10"/>
      <c r="D86" s="10"/>
      <c r="E86" s="10"/>
      <c r="G86" s="114" t="e">
        <f>IF(I86&gt;4,"4 + days",TEXT(I86,"0.0")&amp;" + days")</f>
        <v>#N/A</v>
      </c>
      <c r="H86" s="114" t="e">
        <f>IF(J86&gt;4,"4 + days",TEXT(J86,"0.0")&amp;" + days")</f>
        <v>#N/A</v>
      </c>
      <c r="I86" s="4" t="e">
        <f>IF(G80/(G78-G81)&lt;0,7,MIN(G80/(G78-G81),7))</f>
        <v>#N/A</v>
      </c>
      <c r="J86" s="4" t="e">
        <f>IF(H80/(H78-H81)&lt;0,7,MIN(H80/(H78-H81),7))</f>
        <v>#N/A</v>
      </c>
    </row>
    <row r="87" spans="1:10" x14ac:dyDescent="0.2">
      <c r="A87" s="84">
        <v>2</v>
      </c>
    </row>
    <row r="88" spans="1:10" hidden="1" x14ac:dyDescent="0.2">
      <c r="A88" s="32" t="s">
        <v>85</v>
      </c>
      <c r="G88" s="30">
        <v>19000</v>
      </c>
      <c r="H88" s="30">
        <v>19000</v>
      </c>
    </row>
    <row r="89" spans="1:10" hidden="1" x14ac:dyDescent="0.2">
      <c r="A89" s="29" t="s">
        <v>86</v>
      </c>
      <c r="G89" s="33" t="e">
        <f>SUM(G88/#REF!)</f>
        <v>#REF!</v>
      </c>
      <c r="H89" s="33" t="e">
        <f>SUM(H88/#REF!)</f>
        <v>#REF!</v>
      </c>
    </row>
    <row r="90" spans="1:10" hidden="1" x14ac:dyDescent="0.2">
      <c r="A90" s="29" t="s">
        <v>87</v>
      </c>
      <c r="G90" s="33" t="e">
        <f>SUM(G88/#REF!)</f>
        <v>#REF!</v>
      </c>
      <c r="H90" s="33" t="e">
        <f>SUM(H88/#REF!)</f>
        <v>#REF!</v>
      </c>
    </row>
    <row r="91" spans="1:10" x14ac:dyDescent="0.2">
      <c r="A91" s="4" t="s">
        <v>76</v>
      </c>
      <c r="B91" s="10"/>
      <c r="C91" s="10"/>
      <c r="D91" s="10"/>
      <c r="E91" s="10"/>
      <c r="G91" s="42">
        <f>$R$11</f>
        <v>16.046438356164384</v>
      </c>
      <c r="H91" s="42">
        <f>$S$11</f>
        <v>29.175342465753427</v>
      </c>
    </row>
    <row r="92" spans="1:10" x14ac:dyDescent="0.2">
      <c r="A92" s="4" t="s">
        <v>77</v>
      </c>
      <c r="B92" s="10"/>
      <c r="C92" s="10"/>
      <c r="D92" s="10"/>
      <c r="E92" s="10"/>
      <c r="G92" s="42">
        <f>G91/16</f>
        <v>1.002902397260274</v>
      </c>
      <c r="H92" s="42">
        <f>H91/16</f>
        <v>1.8234589041095892</v>
      </c>
    </row>
    <row r="93" spans="1:10" x14ac:dyDescent="0.2">
      <c r="A93" s="4" t="s">
        <v>78</v>
      </c>
      <c r="B93" s="10"/>
      <c r="C93" s="10"/>
      <c r="D93" s="10"/>
      <c r="E93" s="10"/>
      <c r="G93" s="43">
        <v>27</v>
      </c>
      <c r="H93" s="43">
        <v>27</v>
      </c>
    </row>
    <row r="94" spans="1:10" x14ac:dyDescent="0.2">
      <c r="A94" s="4" t="s">
        <v>79</v>
      </c>
      <c r="B94" s="10"/>
      <c r="C94" s="10"/>
      <c r="D94" s="10"/>
      <c r="E94" s="10"/>
      <c r="G94" s="42" t="e">
        <f>INDEX('Solar generation inputs'!$B:$B,MATCH($B$5,'Solar generation inputs'!$A:$A,0))</f>
        <v>#N/A</v>
      </c>
      <c r="H94" s="42" t="e">
        <f>INDEX('Solar generation inputs'!$B:$B,MATCH($B$5,'Solar generation inputs'!$A:$A,0))</f>
        <v>#N/A</v>
      </c>
    </row>
    <row r="95" spans="1:10" x14ac:dyDescent="0.2">
      <c r="B95" s="10"/>
      <c r="C95" s="10"/>
      <c r="D95" s="10"/>
      <c r="E95" s="10"/>
      <c r="G95" s="42"/>
      <c r="H95" s="42"/>
    </row>
    <row r="96" spans="1:10" x14ac:dyDescent="0.2">
      <c r="A96" s="4" t="s">
        <v>81</v>
      </c>
      <c r="B96" s="10"/>
      <c r="C96" s="10"/>
      <c r="D96" s="10"/>
      <c r="E96" s="10"/>
      <c r="G96" s="114" t="str">
        <f>IF(I96&gt;24,"24 + hours",TEXT(I96,0)&amp;" + hours")</f>
        <v>24 + hours</v>
      </c>
      <c r="H96" s="114" t="str">
        <f>IF(J96&gt;24,"24 + hours",TEXT(J96,0)&amp;" + hours")</f>
        <v>15 + hours</v>
      </c>
      <c r="I96" s="113">
        <f>(SUM(G93/G92))</f>
        <v>26.921862061311774</v>
      </c>
      <c r="J96" s="113">
        <f>(SUM(H93/H92))</f>
        <v>14.807024133721475</v>
      </c>
    </row>
    <row r="97" spans="1:10" x14ac:dyDescent="0.2">
      <c r="A97" s="4" t="s">
        <v>82</v>
      </c>
      <c r="B97" s="10"/>
      <c r="C97" s="10"/>
      <c r="D97" s="10"/>
      <c r="E97" s="10"/>
      <c r="G97" s="114" t="str">
        <f>IF(I97&gt;2,"2 + days",TEXT(I97,"0.0")&amp;" + days")</f>
        <v>1.1 + days</v>
      </c>
      <c r="H97" s="114" t="str">
        <f>IF(J97&gt;2,"2 + days",TEXT(J97,"0.0")&amp;" + days")</f>
        <v>0.6 + days</v>
      </c>
      <c r="I97" s="112">
        <f>(G93/G92)/24</f>
        <v>1.1217442525546573</v>
      </c>
      <c r="J97" s="112">
        <f>(H93/H92)/24</f>
        <v>0.61695933890506149</v>
      </c>
    </row>
    <row r="98" spans="1:10" x14ac:dyDescent="0.2">
      <c r="A98" s="4" t="s">
        <v>83</v>
      </c>
      <c r="B98" s="10"/>
      <c r="C98" s="10"/>
      <c r="D98" s="10"/>
      <c r="E98" s="10"/>
      <c r="G98" s="114" t="e">
        <f>IF(I98&gt;72,"72 + hours",TEXT(I98,0)&amp;" + hours")</f>
        <v>#N/A</v>
      </c>
      <c r="H98" s="114" t="e">
        <f>IF(J98&gt;72,"72 + hours",TEXT(J98,0)&amp;" + hours")</f>
        <v>#N/A</v>
      </c>
      <c r="I98" s="4" t="e">
        <f>IF(G93/(G91-G94)&lt;0,7,MIN(G93/(G91-G94),7))*24</f>
        <v>#N/A</v>
      </c>
      <c r="J98" s="4" t="e">
        <f>IF(H93/(H91-H94)&lt;0,7,MIN(H93/(H91-H94),7))*24</f>
        <v>#N/A</v>
      </c>
    </row>
    <row r="99" spans="1:10" x14ac:dyDescent="0.2">
      <c r="A99" s="4" t="s">
        <v>84</v>
      </c>
      <c r="B99" s="10"/>
      <c r="C99" s="10"/>
      <c r="D99" s="10"/>
      <c r="E99" s="10"/>
      <c r="G99" s="114" t="e">
        <f>IF(I99&gt;4,"4 + days",TEXT(I99,"0.0")&amp;" + days")</f>
        <v>#N/A</v>
      </c>
      <c r="H99" s="114" t="e">
        <f>IF(J99&gt;4,"4 + days",TEXT(J99,"0.0")&amp;" + days")</f>
        <v>#N/A</v>
      </c>
      <c r="I99" s="4" t="e">
        <f>IF(G93/(G91-G94)&lt;0,7,MIN(G93/(G91-G94),7))</f>
        <v>#N/A</v>
      </c>
      <c r="J99" s="4" t="e">
        <f>IF(H93/(H91-H94)&lt;0,7,MIN(H93/(H91-H94),7))</f>
        <v>#N/A</v>
      </c>
    </row>
    <row r="100" spans="1:10" x14ac:dyDescent="0.2">
      <c r="A100" s="84">
        <v>3</v>
      </c>
    </row>
    <row r="101" spans="1:10" x14ac:dyDescent="0.2">
      <c r="A101" s="4" t="s">
        <v>76</v>
      </c>
      <c r="B101" s="10"/>
      <c r="C101" s="10"/>
      <c r="D101" s="10"/>
      <c r="E101" s="10"/>
      <c r="G101" s="42">
        <f>$R$11</f>
        <v>16.046438356164384</v>
      </c>
      <c r="H101" s="42">
        <f>$S$11</f>
        <v>29.175342465753427</v>
      </c>
    </row>
    <row r="102" spans="1:10" x14ac:dyDescent="0.2">
      <c r="A102" s="4" t="s">
        <v>77</v>
      </c>
      <c r="B102" s="10"/>
      <c r="C102" s="10"/>
      <c r="D102" s="10"/>
      <c r="E102" s="10"/>
      <c r="G102" s="42">
        <f>G101/16</f>
        <v>1.002902397260274</v>
      </c>
      <c r="H102" s="42">
        <f>H101/16</f>
        <v>1.8234589041095892</v>
      </c>
    </row>
    <row r="103" spans="1:10" x14ac:dyDescent="0.2">
      <c r="A103" s="4" t="s">
        <v>78</v>
      </c>
      <c r="B103" s="10"/>
      <c r="C103" s="10"/>
      <c r="D103" s="10"/>
      <c r="E103" s="10"/>
      <c r="G103" s="43">
        <v>40.5</v>
      </c>
      <c r="H103" s="43">
        <v>40.5</v>
      </c>
    </row>
    <row r="104" spans="1:10" x14ac:dyDescent="0.2">
      <c r="A104" s="4" t="s">
        <v>79</v>
      </c>
      <c r="B104" s="10"/>
      <c r="C104" s="10"/>
      <c r="D104" s="10"/>
      <c r="E104" s="10"/>
      <c r="G104" s="42" t="e">
        <f>INDEX('Solar generation inputs'!$B:$B,MATCH($B$5,'Solar generation inputs'!$A:$A,0))</f>
        <v>#N/A</v>
      </c>
      <c r="H104" s="42" t="e">
        <f>INDEX('Solar generation inputs'!$B:$B,MATCH($B$5,'Solar generation inputs'!$A:$A,0))</f>
        <v>#N/A</v>
      </c>
    </row>
    <row r="105" spans="1:10" x14ac:dyDescent="0.2">
      <c r="B105" s="10"/>
      <c r="C105" s="10"/>
      <c r="D105" s="10"/>
      <c r="E105" s="10"/>
      <c r="G105" s="42"/>
      <c r="H105" s="42"/>
    </row>
    <row r="106" spans="1:10" x14ac:dyDescent="0.2">
      <c r="A106" s="4" t="s">
        <v>81</v>
      </c>
      <c r="B106" s="10"/>
      <c r="C106" s="10"/>
      <c r="D106" s="10"/>
      <c r="E106" s="10"/>
      <c r="G106" s="114" t="str">
        <f>IF(I106&gt;24,"24 + hours",TEXT(I106,0)&amp;" + hours")</f>
        <v>24 + hours</v>
      </c>
      <c r="H106" s="114" t="str">
        <f>IF(J106&gt;24,"24 + hours",TEXT(J106,0)&amp;" + hours")</f>
        <v>22 + hours</v>
      </c>
      <c r="I106" s="113">
        <f>(SUM(G103/G102))</f>
        <v>40.382793091967663</v>
      </c>
      <c r="J106" s="113">
        <f>(SUM(H103/H102))</f>
        <v>22.210536200582212</v>
      </c>
    </row>
    <row r="107" spans="1:10" x14ac:dyDescent="0.2">
      <c r="A107" s="4" t="s">
        <v>82</v>
      </c>
      <c r="B107" s="10"/>
      <c r="C107" s="10"/>
      <c r="D107" s="10"/>
      <c r="E107" s="10"/>
      <c r="G107" s="114" t="str">
        <f>IF(I107&gt;2,"2 + days",TEXT(I107,"0.0")&amp;" + days")</f>
        <v>1.7 + days</v>
      </c>
      <c r="H107" s="114" t="str">
        <f>IF(J107&gt;2,"2 + days",TEXT(J107,"0.0")&amp;" + days")</f>
        <v>0.9 + days</v>
      </c>
      <c r="I107" s="112">
        <f>(G103/G102)/24</f>
        <v>1.6826163788319859</v>
      </c>
      <c r="J107" s="112">
        <f>(H103/H102)/24</f>
        <v>0.92543900835759219</v>
      </c>
    </row>
    <row r="108" spans="1:10" x14ac:dyDescent="0.2">
      <c r="A108" s="4" t="s">
        <v>83</v>
      </c>
      <c r="B108" s="10"/>
      <c r="C108" s="10"/>
      <c r="D108" s="10"/>
      <c r="E108" s="10"/>
      <c r="G108" s="114" t="e">
        <f>IF(I108&gt;72,"72 + hours",TEXT(I108,0)&amp;" + hours")</f>
        <v>#N/A</v>
      </c>
      <c r="H108" s="114" t="e">
        <f>IF(J108&gt;72,"72 + hours",TEXT(J108,0)&amp;" + hours")</f>
        <v>#N/A</v>
      </c>
      <c r="I108" s="4" t="e">
        <f>IF(G103/(G101-G104)&lt;0,7,MIN(G103/(G101-G104),7))*24</f>
        <v>#N/A</v>
      </c>
      <c r="J108" s="4" t="e">
        <f>IF(H103/(H101-H104)&lt;0,7,MIN(H103/(H101-H104),7))*24</f>
        <v>#N/A</v>
      </c>
    </row>
    <row r="109" spans="1:10" x14ac:dyDescent="0.2">
      <c r="A109" s="4" t="s">
        <v>84</v>
      </c>
      <c r="B109" s="10"/>
      <c r="C109" s="10"/>
      <c r="D109" s="10"/>
      <c r="E109" s="10"/>
      <c r="G109" s="114" t="e">
        <f>IF(I109&gt;4,"4 + days",TEXT(I109,"0.0")&amp;" + days")</f>
        <v>#N/A</v>
      </c>
      <c r="H109" s="114" t="e">
        <f>IF(J109&gt;4,"4 + days",TEXT(J109,"0.0")&amp;" + days")</f>
        <v>#N/A</v>
      </c>
      <c r="I109" s="4" t="e">
        <f>IF(G103/(G101-G104)&lt;0,7,MIN(G103/(G101-G104),7))</f>
        <v>#N/A</v>
      </c>
      <c r="J109" s="4" t="e">
        <f>IF(H103/(H101-H104)&lt;0,7,MIN(H103/(H101-H104),7))</f>
        <v>#N/A</v>
      </c>
    </row>
    <row r="110" spans="1:10" x14ac:dyDescent="0.2">
      <c r="A110" s="84">
        <v>4</v>
      </c>
    </row>
    <row r="111" spans="1:10" x14ac:dyDescent="0.2">
      <c r="A111" s="4" t="s">
        <v>76</v>
      </c>
      <c r="B111" s="10"/>
      <c r="C111" s="10"/>
      <c r="D111" s="10"/>
      <c r="E111" s="10"/>
      <c r="G111" s="42">
        <f>$R$11</f>
        <v>16.046438356164384</v>
      </c>
      <c r="H111" s="42">
        <f>$S$11</f>
        <v>29.175342465753427</v>
      </c>
    </row>
    <row r="112" spans="1:10" x14ac:dyDescent="0.2">
      <c r="A112" s="4" t="s">
        <v>77</v>
      </c>
      <c r="B112" s="10"/>
      <c r="C112" s="10"/>
      <c r="D112" s="10"/>
      <c r="E112" s="10"/>
      <c r="G112" s="42">
        <f>G111/16</f>
        <v>1.002902397260274</v>
      </c>
      <c r="H112" s="42">
        <f>H111/16</f>
        <v>1.8234589041095892</v>
      </c>
    </row>
    <row r="113" spans="1:10" x14ac:dyDescent="0.2">
      <c r="A113" s="4" t="s">
        <v>78</v>
      </c>
      <c r="B113" s="10"/>
      <c r="C113" s="10"/>
      <c r="D113" s="10"/>
      <c r="E113" s="10"/>
      <c r="G113" s="43">
        <v>54</v>
      </c>
      <c r="H113" s="43">
        <v>54</v>
      </c>
    </row>
    <row r="114" spans="1:10" x14ac:dyDescent="0.2">
      <c r="A114" s="4" t="s">
        <v>79</v>
      </c>
      <c r="B114" s="10"/>
      <c r="C114" s="10"/>
      <c r="D114" s="10"/>
      <c r="E114" s="10"/>
      <c r="G114" s="42" t="e">
        <f>INDEX('Solar generation inputs'!$B:$B,MATCH($B$5,'Solar generation inputs'!$A:$A,0))</f>
        <v>#N/A</v>
      </c>
      <c r="H114" s="42" t="e">
        <f>INDEX('Solar generation inputs'!$B:$B,MATCH($B$5,'Solar generation inputs'!$A:$A,0))</f>
        <v>#N/A</v>
      </c>
    </row>
    <row r="115" spans="1:10" x14ac:dyDescent="0.2">
      <c r="B115" s="10"/>
      <c r="C115" s="10"/>
      <c r="D115" s="10"/>
      <c r="E115" s="10"/>
      <c r="G115" s="42"/>
      <c r="H115" s="42"/>
    </row>
    <row r="116" spans="1:10" x14ac:dyDescent="0.2">
      <c r="A116" s="4" t="s">
        <v>81</v>
      </c>
      <c r="B116" s="10"/>
      <c r="C116" s="10"/>
      <c r="D116" s="10"/>
      <c r="E116" s="10"/>
      <c r="G116" s="114" t="str">
        <f>IF(I116&gt;24,"24 + hours",TEXT(I116,0)&amp;" + hours")</f>
        <v>24 + hours</v>
      </c>
      <c r="H116" s="114" t="str">
        <f>IF(J116&gt;24,"24 + hours",TEXT(J116,0)&amp;" + hours")</f>
        <v>24 + hours</v>
      </c>
      <c r="I116" s="113">
        <f>(SUM(G113/G112))</f>
        <v>53.843724122623549</v>
      </c>
      <c r="J116" s="113">
        <f>(SUM(H113/H112))</f>
        <v>29.61404826744295</v>
      </c>
    </row>
    <row r="117" spans="1:10" x14ac:dyDescent="0.2">
      <c r="A117" s="4" t="s">
        <v>82</v>
      </c>
      <c r="B117" s="10"/>
      <c r="C117" s="10"/>
      <c r="D117" s="10"/>
      <c r="E117" s="10"/>
      <c r="G117" s="114" t="str">
        <f>IF(I117&gt;2,"2 + days",TEXT(I117,"0.0")&amp;" + days")</f>
        <v>2 + days</v>
      </c>
      <c r="H117" s="114" t="str">
        <f>IF(J117&gt;2,"2 + days",TEXT(J117,"0.0")&amp;" + days")</f>
        <v>1.2 + days</v>
      </c>
      <c r="I117" s="112">
        <f>(G113/G112)/24</f>
        <v>2.2434885051093145</v>
      </c>
      <c r="J117" s="112">
        <f>(H113/H112)/24</f>
        <v>1.233918677810123</v>
      </c>
    </row>
    <row r="118" spans="1:10" x14ac:dyDescent="0.2">
      <c r="A118" s="4" t="s">
        <v>83</v>
      </c>
      <c r="B118" s="10"/>
      <c r="C118" s="10"/>
      <c r="D118" s="10"/>
      <c r="E118" s="10"/>
      <c r="G118" s="114" t="e">
        <f>IF(I118&gt;72,"72 + hours",TEXT(I118,0)&amp;" + hours")</f>
        <v>#N/A</v>
      </c>
      <c r="H118" s="114" t="e">
        <f>IF(J118&gt;72,"72 + hours",TEXT(J118,0)&amp;" + hours")</f>
        <v>#N/A</v>
      </c>
      <c r="I118" s="4" t="e">
        <f>IF(G113/(G111-G114)&lt;0,7,MIN(G113/(G111-G114),7))*24</f>
        <v>#N/A</v>
      </c>
      <c r="J118" s="4" t="e">
        <f>IF(H113/(H111-H114)&lt;0,7,MIN(H113/(H111-H114),7))*24</f>
        <v>#N/A</v>
      </c>
    </row>
    <row r="119" spans="1:10" x14ac:dyDescent="0.2">
      <c r="A119" s="4" t="s">
        <v>84</v>
      </c>
      <c r="B119" s="10"/>
      <c r="C119" s="10"/>
      <c r="D119" s="10"/>
      <c r="E119" s="10"/>
      <c r="G119" s="114" t="e">
        <f>IF(I119&gt;4,"4 + days",TEXT(I119,"0.0")&amp;" + days")</f>
        <v>#N/A</v>
      </c>
      <c r="H119" s="114" t="e">
        <f>IF(J119&gt;4,"4 + days",TEXT(J119,"0.0")&amp;" + days")</f>
        <v>#N/A</v>
      </c>
      <c r="I119" s="4" t="e">
        <f>IF(G113/(G111-G114)&lt;0,7,MIN(G113/(G111-G114),7))</f>
        <v>#N/A</v>
      </c>
      <c r="J119" s="4" t="e">
        <f>IF(H113/(H111-H114)&lt;0,7,MIN(H113/(H111-H114),7))</f>
        <v>#N/A</v>
      </c>
    </row>
  </sheetData>
  <pageMargins left="0.7" right="0.7" top="0.75" bottom="0.75" header="0.3" footer="0.3"/>
  <pageSetup scale="78"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914C9C5F-3C93-4330-9E88-8FA4190334F4}">
          <x14:formula1>
            <xm:f>'Load usage inputs'!#REF!</xm:f>
          </x14:formula1>
          <xm:sqref>G13:H30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0A094-F93F-4FD2-A3C5-9AAE50912C8A}">
  <sheetPr codeName="Sheet17">
    <tabColor rgb="FF00CC00"/>
  </sheetPr>
  <dimension ref="A2:E7"/>
  <sheetViews>
    <sheetView showGridLines="0" workbookViewId="0">
      <selection activeCell="D30" sqref="D30"/>
    </sheetView>
  </sheetViews>
  <sheetFormatPr defaultRowHeight="15" x14ac:dyDescent="0.25"/>
  <cols>
    <col min="1" max="1" width="12.7109375" bestFit="1" customWidth="1"/>
  </cols>
  <sheetData>
    <row r="2" spans="1:5" x14ac:dyDescent="0.25">
      <c r="A2" s="227"/>
      <c r="B2" s="227" t="s">
        <v>6456</v>
      </c>
      <c r="C2" s="227"/>
      <c r="D2" s="227"/>
      <c r="E2" s="227"/>
    </row>
    <row r="3" spans="1:5" x14ac:dyDescent="0.25">
      <c r="A3" s="227"/>
      <c r="B3" s="227" t="s">
        <v>6457</v>
      </c>
      <c r="C3" s="227"/>
      <c r="D3" s="227"/>
      <c r="E3" s="227"/>
    </row>
    <row r="4" spans="1:5" x14ac:dyDescent="0.25">
      <c r="A4" s="227"/>
      <c r="C4" s="227"/>
      <c r="D4" s="227"/>
      <c r="E4" s="227"/>
    </row>
    <row r="5" spans="1:5" x14ac:dyDescent="0.25">
      <c r="A5" s="227"/>
      <c r="B5" s="227">
        <f>ROUNDUP(('Prop generator'!B9*1000)/375,0)*290</f>
        <v>0</v>
      </c>
      <c r="C5" s="227" t="s">
        <v>6460</v>
      </c>
      <c r="D5" s="227"/>
      <c r="E5" s="227"/>
    </row>
    <row r="6" spans="1:5" x14ac:dyDescent="0.25">
      <c r="A6" s="227" t="s">
        <v>6458</v>
      </c>
      <c r="B6" s="227">
        <v>1</v>
      </c>
      <c r="C6" s="227">
        <v>2</v>
      </c>
      <c r="D6" s="227">
        <v>3</v>
      </c>
      <c r="E6" s="227">
        <v>4</v>
      </c>
    </row>
    <row r="7" spans="1:5" x14ac:dyDescent="0.25">
      <c r="A7" s="227" t="s">
        <v>6459</v>
      </c>
      <c r="B7" s="228">
        <f>IF($B$5&gt;7600*B6,1000,0)</f>
        <v>0</v>
      </c>
      <c r="C7" s="228">
        <f>IF($B$5&gt;7600*C6,1000,0)</f>
        <v>0</v>
      </c>
      <c r="D7" s="228">
        <f>IF($B$5&gt;7600*D6,1000,0)</f>
        <v>0</v>
      </c>
      <c r="E7" s="228">
        <f>IF($B$5&gt;7600*E6,1000,0)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532A-5944-4A56-B24A-46E9C18B1995}">
  <sheetPr codeName="Sheet13">
    <tabColor rgb="FF00CC00"/>
  </sheetPr>
  <dimension ref="A1:T26"/>
  <sheetViews>
    <sheetView topLeftCell="D1" workbookViewId="0">
      <selection activeCell="I7" sqref="I7"/>
    </sheetView>
  </sheetViews>
  <sheetFormatPr defaultRowHeight="15" x14ac:dyDescent="0.25"/>
  <cols>
    <col min="1" max="1" width="12.85546875" customWidth="1"/>
    <col min="4" max="4" width="31.28515625" bestFit="1" customWidth="1"/>
    <col min="5" max="5" width="14.5703125" bestFit="1" customWidth="1"/>
    <col min="6" max="6" width="6" customWidth="1"/>
    <col min="7" max="7" width="31.7109375" bestFit="1" customWidth="1"/>
    <col min="8" max="8" width="10.5703125" bestFit="1" customWidth="1"/>
    <col min="11" max="11" width="9.140625" style="89"/>
    <col min="12" max="12" width="5" customWidth="1"/>
    <col min="13" max="13" width="28.140625" bestFit="1" customWidth="1"/>
    <col min="14" max="14" width="14.5703125" bestFit="1" customWidth="1"/>
    <col min="16" max="16" width="31.7109375" bestFit="1" customWidth="1"/>
    <col min="17" max="17" width="10.5703125" bestFit="1" customWidth="1"/>
  </cols>
  <sheetData>
    <row r="1" spans="1:20" x14ac:dyDescent="0.25">
      <c r="D1" s="160" t="str">
        <f>'Financial &amp; product inputs'!C24</f>
        <v>GoodLeap10</v>
      </c>
      <c r="M1" s="160" t="str">
        <f>'Financial &amp; product inputs'!D24</f>
        <v>Enfin10</v>
      </c>
    </row>
    <row r="2" spans="1:20" x14ac:dyDescent="0.25">
      <c r="A2" t="s">
        <v>304</v>
      </c>
      <c r="D2" s="14" t="s">
        <v>304</v>
      </c>
      <c r="E2" s="155" t="s">
        <v>306</v>
      </c>
      <c r="F2" s="4"/>
      <c r="G2" s="160" t="str">
        <f>'Financial &amp; product inputs'!C24</f>
        <v>GoodLeap10</v>
      </c>
      <c r="M2" s="14" t="s">
        <v>304</v>
      </c>
      <c r="N2" s="155" t="s">
        <v>306</v>
      </c>
      <c r="P2" s="160" t="str">
        <f>'Financial &amp; product inputs'!D24</f>
        <v>Enfin10</v>
      </c>
    </row>
    <row r="3" spans="1:20" x14ac:dyDescent="0.25">
      <c r="A3" t="s">
        <v>317</v>
      </c>
      <c r="B3" t="b">
        <f>IF(OR(C3,B4),TRUE)</f>
        <v>0</v>
      </c>
      <c r="C3" t="b">
        <v>0</v>
      </c>
      <c r="D3" s="15" t="s">
        <v>305</v>
      </c>
      <c r="E3" s="156">
        <v>0</v>
      </c>
      <c r="F3" s="27"/>
      <c r="G3" s="4" t="s">
        <v>307</v>
      </c>
      <c r="H3" s="4">
        <v>1</v>
      </c>
      <c r="I3" s="4">
        <v>2</v>
      </c>
      <c r="J3" s="4">
        <v>3</v>
      </c>
      <c r="K3" s="94">
        <v>4</v>
      </c>
      <c r="L3" s="4"/>
      <c r="M3" s="15" t="s">
        <v>305</v>
      </c>
      <c r="N3" s="156">
        <v>0</v>
      </c>
      <c r="P3" s="4" t="s">
        <v>307</v>
      </c>
      <c r="Q3" s="4">
        <v>1</v>
      </c>
      <c r="R3" s="4">
        <v>2</v>
      </c>
      <c r="S3" s="4">
        <v>3</v>
      </c>
      <c r="T3" s="4">
        <v>4</v>
      </c>
    </row>
    <row r="4" spans="1:20" x14ac:dyDescent="0.25">
      <c r="A4" t="s">
        <v>318</v>
      </c>
      <c r="B4" t="b">
        <v>0</v>
      </c>
      <c r="D4" s="15" t="s">
        <v>303</v>
      </c>
      <c r="E4" s="156">
        <v>35000</v>
      </c>
      <c r="F4" s="27"/>
      <c r="G4" s="4" t="s">
        <v>308</v>
      </c>
      <c r="H4" s="4">
        <v>13.6</v>
      </c>
      <c r="I4" s="4">
        <v>27.2</v>
      </c>
      <c r="J4" s="4">
        <v>40.799999999999997</v>
      </c>
      <c r="K4" s="94">
        <v>54.4</v>
      </c>
      <c r="L4" s="4"/>
      <c r="M4" s="15" t="s">
        <v>319</v>
      </c>
      <c r="N4" s="156">
        <v>30000</v>
      </c>
      <c r="O4" s="4"/>
      <c r="P4" s="4" t="s">
        <v>308</v>
      </c>
      <c r="Q4" s="4">
        <v>13.6</v>
      </c>
      <c r="R4" s="4">
        <v>27.2</v>
      </c>
      <c r="S4" s="4">
        <v>40.799999999999997</v>
      </c>
      <c r="T4" s="4">
        <v>54.4</v>
      </c>
    </row>
    <row r="5" spans="1:20" x14ac:dyDescent="0.25">
      <c r="D5" s="154" t="s">
        <v>301</v>
      </c>
      <c r="E5" s="157">
        <v>50000</v>
      </c>
      <c r="F5" s="27"/>
      <c r="G5" s="4" t="s">
        <v>309</v>
      </c>
      <c r="H5" s="4">
        <v>13.5</v>
      </c>
      <c r="I5" s="4">
        <v>27</v>
      </c>
      <c r="J5" s="4">
        <v>40.5</v>
      </c>
      <c r="K5" s="94">
        <v>54</v>
      </c>
      <c r="L5" s="4"/>
      <c r="M5" s="165" t="s">
        <v>302</v>
      </c>
      <c r="N5" s="166">
        <f>IF(B3=TRUE,30000,0)</f>
        <v>0</v>
      </c>
      <c r="O5" s="4"/>
      <c r="P5" s="4" t="s">
        <v>309</v>
      </c>
      <c r="Q5" s="4">
        <v>13.5</v>
      </c>
      <c r="R5" s="4">
        <v>27</v>
      </c>
      <c r="S5" s="4">
        <v>40.5</v>
      </c>
      <c r="T5" s="4">
        <v>54</v>
      </c>
    </row>
    <row r="6" spans="1:20" x14ac:dyDescent="0.25">
      <c r="D6" s="14" t="s">
        <v>302</v>
      </c>
      <c r="E6" s="161">
        <f>IF(B4=TRUE,50000,IF(B3=TRUE,35000,0))</f>
        <v>0</v>
      </c>
      <c r="F6" s="27"/>
      <c r="G6" s="4"/>
      <c r="P6" s="4"/>
      <c r="Q6" s="4"/>
      <c r="R6" s="4"/>
      <c r="S6" s="4"/>
      <c r="T6" s="4"/>
    </row>
    <row r="7" spans="1:20" x14ac:dyDescent="0.25">
      <c r="D7" s="154" t="s">
        <v>276</v>
      </c>
      <c r="E7" s="162">
        <v>2500</v>
      </c>
      <c r="F7" s="27"/>
      <c r="G7" s="4" t="s">
        <v>315</v>
      </c>
      <c r="H7" s="27">
        <f>INDEX('Proposal Details'!$B$26:$F$39,7,MATCH('DP Calc'!$G$2,'Proposal Details'!$B$26:$F$26,0))-INDEX('Proposal Details'!$B$26:$F$39,8,MATCH('DP Calc'!$G$2,'Proposal Details'!$B$26:$F$26,0))-INDEX('Proposal Details'!$B$26:$F$39,9,MATCH('DP Calc'!$G$2,'Proposal Details'!$B$26:$F$26,0))</f>
        <v>20736.432279377063</v>
      </c>
      <c r="I7" s="27">
        <f>INDEX('Proposal Details'!$G$26:$K$39,7,MATCH('DP Calc'!$G$2,'Proposal Details'!$G$26:$K$26,0))-INDEX('Proposal Details'!$G$26:$K$39,8,MATCH('DP Calc'!$G$2,'Proposal Details'!$G$26:$K$26,0))-INDEX('Proposal Details'!$G$26:$K$39,9,MATCH('DP Calc'!$G$2,'Proposal Details'!$G$26:$K$26,0))</f>
        <v>30764.747522416234</v>
      </c>
      <c r="J7" s="27">
        <f>INDEX('Proposal Details'!$L$26:$P$39,7,MATCH('DP Calc'!$G$2,'Proposal Details'!$L$26:$P$26,0))-INDEX('Proposal Details'!$L$26:$P$39,8,MATCH('DP Calc'!$G$2,'Proposal Details'!$L$26:$P$26,0))-INDEX('Proposal Details'!$L$26:$P$39,9,MATCH('DP Calc'!$G$2,'Proposal Details'!$L$26:$P$26,0))</f>
        <v>40498.112317130719</v>
      </c>
      <c r="K7" s="156">
        <f>INDEX('Proposal Details'!$Q$26:$U$39,7,MATCH('DP Calc'!$G$2,'Proposal Details'!$Q$26:$U$26,0))-INDEX('Proposal Details'!$Q$26:$U$39,8,MATCH('DP Calc'!$G$2,'Proposal Details'!$Q$26:$U$26,0))-INDEX('Proposal Details'!$Q$26:$U$39,9,MATCH('DP Calc'!$G$2,'Proposal Details'!$B$26:$F$26,0))</f>
        <v>50231.477111845212</v>
      </c>
      <c r="L7" s="27"/>
      <c r="M7" s="27" t="s">
        <v>320</v>
      </c>
      <c r="P7" s="4" t="s">
        <v>315</v>
      </c>
      <c r="Q7" s="27">
        <f>INDEX('Proposal Details'!$B$26:$F$39,7,MATCH('DP Calc'!$P$2,'Proposal Details'!$B$26:$F$26,0))-INDEX('Proposal Details'!$B$26:$F$39,8,MATCH('DP Calc'!$P$2,'Proposal Details'!$B$26:$F$26,0))-INDEX('Proposal Details'!$B$26:$F$39,9,MATCH('DP Calc'!$P$2,'Proposal Details'!$B$26:$F$26,0))</f>
        <v>20309.248554913294</v>
      </c>
      <c r="R7" s="27">
        <f>INDEX('Proposal Details'!$G$26:$K$39,7,MATCH('DP Calc'!$P$2,'Proposal Details'!$G$26:$K$26,0))-INDEX('Proposal Details'!$G$26:$K$39,8,MATCH('DP Calc'!$P$2,'Proposal Details'!$G$26:$K$26,0))-INDEX('Proposal Details'!$G$26:$K$39,9,MATCH('DP Calc'!$P$2,'Proposal Details'!$G$26:$K$26,0))</f>
        <v>30135.838150289019</v>
      </c>
      <c r="S7" s="27">
        <f>INDEX('Proposal Details'!$L$26:$P$39,7,MATCH('DP Calc'!$P$2,'Proposal Details'!$L$26:$P$26,0))-INDEX('Proposal Details'!$L$26:$P$39,8,MATCH('DP Calc'!$P$2,'Proposal Details'!$L$26:$P$26,0))-INDEX('Proposal Details'!$L$26:$P$39,9,MATCH('DP Calc'!$P$2,'Proposal Details'!$L$26:$P$26,0))</f>
        <v>39673.410404624279</v>
      </c>
      <c r="T7" s="27">
        <f>INDEX('Proposal Details'!$Q$26:$U$39,7,MATCH('DP Calc'!$P$2,'Proposal Details'!$Q$26:$U$26,0))-INDEX('Proposal Details'!$Q$26:$U$39,8,MATCH('DP Calc'!$P$2,'Proposal Details'!$Q$26:$U$26,0))-INDEX('Proposal Details'!$Q$26:$U$39,9,MATCH('DP Calc'!$P$2,'Proposal Details'!$Q$26:$U$26,0))</f>
        <v>49210.98265895954</v>
      </c>
    </row>
    <row r="8" spans="1:20" x14ac:dyDescent="0.25">
      <c r="G8" s="4" t="s">
        <v>316</v>
      </c>
      <c r="H8" s="27">
        <f>INDEX('Proposal Details'!$B$72:$F$85,7,MATCH('DP Calc'!$G$2,'Proposal Details'!$B$72:$F$72,0))-INDEX('Proposal Details'!$B$72:$F$85,8,MATCH('DP Calc'!$G$2,'Proposal Details'!$B$72:$F$72,0))-INDEX('Proposal Details'!$B$72:$F$85,9,MATCH('DP Calc'!$G$2,'Proposal Details'!$B$72:$F$72,0))</f>
        <v>21326.333176026426</v>
      </c>
      <c r="I8" s="27">
        <f>INDEX('Proposal Details'!$G$72:$K$85,7,MATCH('DP Calc'!$G$2,'Proposal Details'!$G$72:$K$72,0))-INDEX('Proposal Details'!$G$72:$K$85,8,MATCH('DP Calc'!$G$2,'Proposal Details'!$G$72:$K$72,0))-INDEX('Proposal Details'!$G$72:$K$85,9,MATCH('DP Calc'!$G$2,'Proposal Details'!$G$72:$K$72,0))</f>
        <v>31590.608777725341</v>
      </c>
      <c r="J8" s="27">
        <f>INDEX('Proposal Details'!$L$72:$P$85,7,MATCH('DP Calc'!$G$2,'Proposal Details'!$L$72:$P$72,0))-INDEX('Proposal Details'!$L$72:$P$85,8,MATCH('DP Calc'!$G$2,'Proposal Details'!$L$72:$P$72,0))-INDEX('Proposal Details'!$L$72:$P$85,9,MATCH('DP Calc'!$G$2,'Proposal Details'!$L$72:$P$72,0))</f>
        <v>42090.844738084001</v>
      </c>
      <c r="K8" s="156">
        <f>INDEX('Proposal Details'!$Q$72:$U$85,7,MATCH('DP Calc'!$G$2,'Proposal Details'!$Q$72:$U$72,0))-INDEX('Proposal Details'!$Q$72:$U$85,8,MATCH('DP Calc'!$G$2,'Proposal Details'!$Q$72:$U$72,0))-INDEX('Proposal Details'!$Q$72:$U$85,9,MATCH('DP Calc'!$G$2,'Proposal Details'!$Q$72:$U$72,0))</f>
        <v>52355.120339782916</v>
      </c>
      <c r="L8" s="27"/>
      <c r="M8" s="27"/>
      <c r="P8" s="4" t="s">
        <v>316</v>
      </c>
      <c r="Q8" s="27">
        <f>INDEX('Proposal Details'!$B$72:$F$85,7,MATCH('DP Calc'!$P$2,'Proposal Details'!$B$72:$F$72,0))-INDEX('Proposal Details'!$B$72:$F$85,8,MATCH('DP Calc'!$P$2,'Proposal Details'!$B$72:$F$72,0))-INDEX('Proposal Details'!$B$72:$F$85,9,MATCH('DP Calc'!$P$2,'Proposal Details'!$B$72:$F$72,0))</f>
        <v>20887.283236994219</v>
      </c>
      <c r="R8" s="27">
        <f>INDEX('Proposal Details'!$G$72:$K$85,7,MATCH('DP Calc'!$P$2,'Proposal Details'!$G$72:$K$72,0))-INDEX('Proposal Details'!$G$72:$K$85,8,MATCH('DP Calc'!$P$2,'Proposal Details'!$G$72:$K$72,0))-INDEX('Proposal Details'!$G$72:$K$85,9,MATCH('DP Calc'!$P$2,'Proposal Details'!$G$72:$K$72,0))</f>
        <v>30945.086705202313</v>
      </c>
      <c r="S8" s="27">
        <f>INDEX('Proposal Details'!$L$72:$P$85,7,MATCH('DP Calc'!$P$2,'Proposal Details'!$L$72:$P$72,0))-INDEX('Proposal Details'!$L$72:$P$85,8,MATCH('DP Calc'!$P$2,'Proposal Details'!$L$72:$P$72,0))-INDEX('Proposal Details'!$L$72:$P$85,9,MATCH('DP Calc'!$P$2,'Proposal Details'!$L$72:$P$72,0))</f>
        <v>41234.104046242777</v>
      </c>
      <c r="T8" s="27">
        <f>INDEX('Proposal Details'!$Q$72:$U$85,7,MATCH('DP Calc'!$P$2,'Proposal Details'!$Q$72:$U$72,0))-INDEX('Proposal Details'!$Q$72:$U$85,8,MATCH('DP Calc'!$P$2,'Proposal Details'!$Q$72:$U$72,0))-INDEX('Proposal Details'!$Q$72:$U$85,9,MATCH('DP Calc'!$P$2,'Proposal Details'!$Q$72:$U$72,0))</f>
        <v>51291.907514450868</v>
      </c>
    </row>
    <row r="9" spans="1:20" x14ac:dyDescent="0.25">
      <c r="G9" s="4" t="s">
        <v>310</v>
      </c>
      <c r="H9" s="27">
        <f t="shared" ref="H9:K10" si="0">H7/H4</f>
        <v>1524.7376676012545</v>
      </c>
      <c r="I9" s="27">
        <f t="shared" si="0"/>
        <v>1131.0568942064792</v>
      </c>
      <c r="J9" s="27">
        <f t="shared" si="0"/>
        <v>992.60079208653735</v>
      </c>
      <c r="K9" s="156">
        <f t="shared" si="0"/>
        <v>923.37274102656647</v>
      </c>
      <c r="L9" s="27"/>
      <c r="M9" s="27"/>
      <c r="P9" s="4" t="s">
        <v>310</v>
      </c>
      <c r="Q9" s="27">
        <f t="shared" ref="Q9:T10" si="1">Q7/Q4</f>
        <v>1493.3270996259776</v>
      </c>
      <c r="R9" s="27">
        <f t="shared" si="1"/>
        <v>1107.9352261135668</v>
      </c>
      <c r="S9" s="27">
        <f t="shared" si="1"/>
        <v>972.38750991726181</v>
      </c>
      <c r="T9" s="27">
        <f t="shared" si="1"/>
        <v>904.61365181910924</v>
      </c>
    </row>
    <row r="10" spans="1:20" x14ac:dyDescent="0.25">
      <c r="G10" s="4" t="s">
        <v>311</v>
      </c>
      <c r="H10" s="27">
        <f t="shared" si="0"/>
        <v>1579.7283834093648</v>
      </c>
      <c r="I10" s="27">
        <f t="shared" si="0"/>
        <v>1170.0225473231608</v>
      </c>
      <c r="J10" s="27">
        <f t="shared" si="0"/>
        <v>1039.2801169897284</v>
      </c>
      <c r="K10" s="156">
        <f t="shared" si="0"/>
        <v>969.53926555153544</v>
      </c>
      <c r="L10" s="27"/>
      <c r="M10" s="27"/>
      <c r="P10" s="4" t="s">
        <v>311</v>
      </c>
      <c r="Q10" s="27">
        <f t="shared" si="1"/>
        <v>1547.2061657032755</v>
      </c>
      <c r="R10" s="27">
        <f t="shared" si="1"/>
        <v>1146.1143224149005</v>
      </c>
      <c r="S10" s="27">
        <f t="shared" si="1"/>
        <v>1018.126025833155</v>
      </c>
      <c r="T10" s="27">
        <f t="shared" si="1"/>
        <v>949.85013915649756</v>
      </c>
    </row>
    <row r="12" spans="1:20" x14ac:dyDescent="0.25">
      <c r="G12" s="4" t="s">
        <v>312</v>
      </c>
      <c r="H12" s="27">
        <f t="shared" ref="H12:K13" si="2">MAX(CEILING(MAX(0,(H9*H4)-($E$7*H4)),50),CEILING(MAX(0, H7 - $E$6),50))</f>
        <v>20750</v>
      </c>
      <c r="I12" s="27">
        <f t="shared" si="2"/>
        <v>30800</v>
      </c>
      <c r="J12" s="27">
        <f t="shared" si="2"/>
        <v>40500</v>
      </c>
      <c r="K12" s="156">
        <f t="shared" si="2"/>
        <v>50250</v>
      </c>
      <c r="L12" s="27"/>
      <c r="M12" s="27"/>
      <c r="P12" s="4" t="s">
        <v>312</v>
      </c>
      <c r="Q12" s="27">
        <f t="shared" ref="Q12:T13" si="3">CEILING(MAX(0, Q7 - $N$5),50)</f>
        <v>20350</v>
      </c>
      <c r="R12" s="27">
        <f t="shared" si="3"/>
        <v>30150</v>
      </c>
      <c r="S12" s="27">
        <f t="shared" si="3"/>
        <v>39700</v>
      </c>
      <c r="T12" s="27">
        <f t="shared" si="3"/>
        <v>49250</v>
      </c>
    </row>
    <row r="13" spans="1:20" x14ac:dyDescent="0.25">
      <c r="G13" s="4" t="s">
        <v>313</v>
      </c>
      <c r="H13" s="27">
        <f t="shared" si="2"/>
        <v>21350</v>
      </c>
      <c r="I13" s="27">
        <f t="shared" si="2"/>
        <v>31600</v>
      </c>
      <c r="J13" s="27">
        <f t="shared" si="2"/>
        <v>42100</v>
      </c>
      <c r="K13" s="156">
        <f t="shared" si="2"/>
        <v>52400</v>
      </c>
      <c r="L13" s="27"/>
      <c r="M13" s="27"/>
      <c r="P13" s="4" t="s">
        <v>313</v>
      </c>
      <c r="Q13" s="27">
        <f t="shared" si="3"/>
        <v>20900</v>
      </c>
      <c r="R13" s="27">
        <f t="shared" si="3"/>
        <v>30950</v>
      </c>
      <c r="S13" s="27">
        <f t="shared" si="3"/>
        <v>41250</v>
      </c>
      <c r="T13" s="27">
        <f t="shared" si="3"/>
        <v>51300</v>
      </c>
    </row>
    <row r="17" spans="4:6" x14ac:dyDescent="0.25">
      <c r="D17" s="145"/>
      <c r="E17" s="145"/>
      <c r="F17" s="145"/>
    </row>
    <row r="18" spans="4:6" x14ac:dyDescent="0.25">
      <c r="D18" s="145"/>
      <c r="E18" s="145"/>
      <c r="F18" s="145"/>
    </row>
    <row r="19" spans="4:6" x14ac:dyDescent="0.25">
      <c r="D19" s="145"/>
      <c r="E19" s="145"/>
      <c r="F19" s="145"/>
    </row>
    <row r="20" spans="4:6" x14ac:dyDescent="0.25">
      <c r="D20" s="145"/>
      <c r="E20" s="145"/>
      <c r="F20" s="145"/>
    </row>
    <row r="21" spans="4:6" x14ac:dyDescent="0.25">
      <c r="D21" s="145"/>
      <c r="E21" s="145"/>
      <c r="F21" s="145"/>
    </row>
    <row r="22" spans="4:6" x14ac:dyDescent="0.25">
      <c r="D22" s="145"/>
      <c r="E22" s="145"/>
      <c r="F22" s="145"/>
    </row>
    <row r="23" spans="4:6" x14ac:dyDescent="0.25">
      <c r="D23" s="145"/>
      <c r="E23" s="145"/>
      <c r="F23" s="145"/>
    </row>
    <row r="24" spans="4:6" x14ac:dyDescent="0.25">
      <c r="D24" s="145"/>
      <c r="E24" s="145"/>
      <c r="F24" s="145"/>
    </row>
    <row r="25" spans="4:6" x14ac:dyDescent="0.25">
      <c r="D25" s="145"/>
      <c r="E25" s="145"/>
      <c r="F25" s="145"/>
    </row>
    <row r="26" spans="4:6" x14ac:dyDescent="0.25">
      <c r="D26" s="145"/>
      <c r="E26" s="145"/>
      <c r="F26" s="145"/>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A492A9B-0FF7-4384-926C-82C238D5FFD7}">
          <x14:formula1>
            <xm:f>'Financial &amp; product inputs'!$B$24:$F$24</xm:f>
          </x14:formula1>
          <xm:sqref>G2 P2 D1 M1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C6AE0-F87D-4AA8-BE8A-881715B75F5C}">
  <sheetPr codeName="Sheet5">
    <tabColor rgb="FFFF7C80"/>
  </sheetPr>
  <dimension ref="A1"/>
  <sheetViews>
    <sheetView showGridLines="0" view="pageBreakPreview" topLeftCell="K15" zoomScale="60" zoomScaleNormal="100" workbookViewId="0">
      <selection activeCell="D11" sqref="D11"/>
    </sheetView>
  </sheetViews>
  <sheetFormatPr defaultRowHeight="15" x14ac:dyDescent="0.25"/>
  <sheetData/>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8E124-862E-429B-82BE-B2D0F5040C90}">
  <sheetPr codeName="Sheet6">
    <tabColor rgb="FFFF7C80"/>
  </sheetPr>
  <dimension ref="A2:L36"/>
  <sheetViews>
    <sheetView showGridLines="0" view="pageBreakPreview" zoomScaleNormal="100" zoomScaleSheetLayoutView="100" workbookViewId="0">
      <selection activeCell="D37" sqref="D37"/>
    </sheetView>
  </sheetViews>
  <sheetFormatPr defaultColWidth="8.85546875" defaultRowHeight="12" x14ac:dyDescent="0.2"/>
  <cols>
    <col min="1" max="1" width="44.85546875" style="4" bestFit="1" customWidth="1"/>
    <col min="2" max="6" width="14.140625" style="4" customWidth="1"/>
    <col min="7" max="7" width="8.85546875" style="4"/>
    <col min="8" max="8" width="10.5703125" style="4" bestFit="1" customWidth="1"/>
    <col min="9" max="16384" width="8.85546875" style="4"/>
  </cols>
  <sheetData>
    <row r="2" spans="1:12" ht="15.75" x14ac:dyDescent="0.25">
      <c r="A2" s="1" t="s">
        <v>92</v>
      </c>
    </row>
    <row r="4" spans="1:12" s="11" customFormat="1" ht="11.25" x14ac:dyDescent="0.2">
      <c r="B4" s="3" t="s">
        <v>93</v>
      </c>
      <c r="C4" s="3" t="s">
        <v>94</v>
      </c>
      <c r="D4" s="3" t="s">
        <v>95</v>
      </c>
      <c r="E4" s="3" t="s">
        <v>96</v>
      </c>
    </row>
    <row r="5" spans="1:12" ht="24" x14ac:dyDescent="0.2">
      <c r="A5" s="5" t="s">
        <v>97</v>
      </c>
      <c r="B5" s="6" t="s">
        <v>98</v>
      </c>
      <c r="C5" s="6" t="s">
        <v>99</v>
      </c>
      <c r="D5" s="6" t="s">
        <v>100</v>
      </c>
      <c r="E5" s="6" t="s">
        <v>101</v>
      </c>
      <c r="F5" s="6" t="s">
        <v>102</v>
      </c>
    </row>
    <row r="6" spans="1:12" x14ac:dyDescent="0.2">
      <c r="A6" s="4" t="s">
        <v>103</v>
      </c>
      <c r="B6" s="58">
        <v>0.1</v>
      </c>
      <c r="C6" s="58">
        <v>6</v>
      </c>
      <c r="D6" s="58">
        <v>12</v>
      </c>
      <c r="E6" s="7">
        <f>B6*C6*D6</f>
        <v>7.2000000000000011</v>
      </c>
      <c r="F6" s="12" t="s">
        <v>104</v>
      </c>
    </row>
    <row r="7" spans="1:12" x14ac:dyDescent="0.2">
      <c r="A7" s="4" t="s">
        <v>105</v>
      </c>
      <c r="B7" s="58">
        <v>1.25</v>
      </c>
      <c r="C7" s="58">
        <v>0.25</v>
      </c>
      <c r="D7" s="58">
        <v>1</v>
      </c>
      <c r="E7" s="7">
        <f t="shared" ref="E7:E23" si="0">B7*C7*D7</f>
        <v>0.3125</v>
      </c>
      <c r="F7" s="12">
        <v>20</v>
      </c>
    </row>
    <row r="8" spans="1:12" x14ac:dyDescent="0.2">
      <c r="A8" s="4" t="s">
        <v>106</v>
      </c>
      <c r="B8" s="58">
        <v>0.03</v>
      </c>
      <c r="C8" s="58">
        <v>2</v>
      </c>
      <c r="D8" s="58">
        <v>4</v>
      </c>
      <c r="E8" s="7">
        <f t="shared" si="0"/>
        <v>0.24</v>
      </c>
      <c r="F8" s="12">
        <v>15</v>
      </c>
    </row>
    <row r="9" spans="1:12" x14ac:dyDescent="0.2">
      <c r="A9" s="4" t="s">
        <v>107</v>
      </c>
      <c r="B9" s="58">
        <v>0.1</v>
      </c>
      <c r="C9" s="58">
        <v>24</v>
      </c>
      <c r="D9" s="58">
        <v>1</v>
      </c>
      <c r="E9" s="7">
        <f t="shared" si="0"/>
        <v>2.4000000000000004</v>
      </c>
      <c r="F9" s="12">
        <v>20</v>
      </c>
    </row>
    <row r="10" spans="1:12" x14ac:dyDescent="0.2">
      <c r="A10" s="4" t="s">
        <v>108</v>
      </c>
      <c r="B10" s="58">
        <v>0.25</v>
      </c>
      <c r="C10" s="58">
        <v>0.5</v>
      </c>
      <c r="D10" s="58">
        <v>1</v>
      </c>
      <c r="E10" s="7">
        <f t="shared" si="0"/>
        <v>0.125</v>
      </c>
      <c r="F10" s="12">
        <v>15</v>
      </c>
    </row>
    <row r="11" spans="1:12" x14ac:dyDescent="0.2">
      <c r="A11" s="4" t="s">
        <v>109</v>
      </c>
      <c r="B11" s="58">
        <v>0.01</v>
      </c>
      <c r="C11" s="58">
        <v>24</v>
      </c>
      <c r="D11" s="58">
        <v>1</v>
      </c>
      <c r="E11" s="7">
        <f t="shared" si="0"/>
        <v>0.24</v>
      </c>
      <c r="F11" s="12">
        <v>15</v>
      </c>
      <c r="L11" s="8"/>
    </row>
    <row r="12" spans="1:12" x14ac:dyDescent="0.2">
      <c r="A12" s="4" t="s">
        <v>110</v>
      </c>
      <c r="B12" s="58">
        <v>4.5</v>
      </c>
      <c r="C12" s="58">
        <v>3.5</v>
      </c>
      <c r="D12" s="58">
        <v>1</v>
      </c>
      <c r="E12" s="7">
        <f t="shared" si="0"/>
        <v>15.75</v>
      </c>
      <c r="F12" s="12">
        <v>35</v>
      </c>
      <c r="L12" s="8"/>
    </row>
    <row r="13" spans="1:12" x14ac:dyDescent="0.2">
      <c r="A13" s="4" t="s">
        <v>111</v>
      </c>
      <c r="B13" s="58">
        <v>1.4</v>
      </c>
      <c r="C13" s="58">
        <v>1</v>
      </c>
      <c r="D13" s="58">
        <v>1</v>
      </c>
      <c r="E13" s="7">
        <f t="shared" si="0"/>
        <v>1.4</v>
      </c>
      <c r="F13" s="12">
        <v>20</v>
      </c>
      <c r="L13" s="8"/>
    </row>
    <row r="14" spans="1:12" x14ac:dyDescent="0.2">
      <c r="A14" s="4" t="s">
        <v>112</v>
      </c>
      <c r="B14" s="58">
        <v>3.5</v>
      </c>
      <c r="C14" s="58">
        <v>1</v>
      </c>
      <c r="D14" s="58">
        <v>1</v>
      </c>
      <c r="E14" s="7">
        <f t="shared" si="0"/>
        <v>3.5</v>
      </c>
      <c r="F14" s="12">
        <v>30</v>
      </c>
      <c r="L14" s="8"/>
    </row>
    <row r="15" spans="1:12" x14ac:dyDescent="0.2">
      <c r="A15" s="4" t="s">
        <v>113</v>
      </c>
      <c r="B15" s="58">
        <v>7.7</v>
      </c>
      <c r="C15" s="58">
        <v>1</v>
      </c>
      <c r="D15" s="58">
        <v>1</v>
      </c>
      <c r="E15" s="7">
        <f t="shared" si="0"/>
        <v>7.7</v>
      </c>
      <c r="F15" s="12">
        <v>70</v>
      </c>
      <c r="L15" s="8"/>
    </row>
    <row r="16" spans="1:12" x14ac:dyDescent="0.2">
      <c r="A16" s="4" t="s">
        <v>114</v>
      </c>
      <c r="B16" s="58">
        <v>5.0999999999999996</v>
      </c>
      <c r="C16" s="58">
        <v>3</v>
      </c>
      <c r="D16" s="58">
        <v>1</v>
      </c>
      <c r="E16" s="7">
        <f t="shared" si="0"/>
        <v>15.299999999999999</v>
      </c>
      <c r="F16" s="12">
        <v>30</v>
      </c>
      <c r="L16" s="8"/>
    </row>
    <row r="17" spans="1:12" x14ac:dyDescent="0.2">
      <c r="A17" s="4" t="s">
        <v>115</v>
      </c>
      <c r="B17" s="58">
        <v>0.41</v>
      </c>
      <c r="C17" s="58">
        <v>6</v>
      </c>
      <c r="D17" s="58">
        <v>2</v>
      </c>
      <c r="E17" s="7">
        <f t="shared" si="0"/>
        <v>4.92</v>
      </c>
      <c r="F17" s="12">
        <v>20</v>
      </c>
      <c r="L17" s="8"/>
    </row>
    <row r="18" spans="1:12" x14ac:dyDescent="0.2">
      <c r="A18" s="4" t="s">
        <v>116</v>
      </c>
      <c r="B18" s="58">
        <v>2.4500000000000002</v>
      </c>
      <c r="C18" s="58">
        <v>2</v>
      </c>
      <c r="D18" s="58">
        <v>1</v>
      </c>
      <c r="E18" s="7">
        <f t="shared" si="0"/>
        <v>4.9000000000000004</v>
      </c>
      <c r="F18" s="12">
        <v>40</v>
      </c>
      <c r="L18" s="8"/>
    </row>
    <row r="19" spans="1:12" x14ac:dyDescent="0.2">
      <c r="A19" s="4" t="s">
        <v>117</v>
      </c>
      <c r="B19" s="58">
        <v>2.04</v>
      </c>
      <c r="C19" s="58">
        <v>2</v>
      </c>
      <c r="D19" s="58">
        <v>1</v>
      </c>
      <c r="E19" s="7">
        <f t="shared" si="0"/>
        <v>4.08</v>
      </c>
      <c r="F19" s="12">
        <v>35</v>
      </c>
      <c r="L19" s="8"/>
    </row>
    <row r="20" spans="1:12" x14ac:dyDescent="0.2">
      <c r="A20" s="4" t="s">
        <v>118</v>
      </c>
      <c r="B20" s="58">
        <v>0.12</v>
      </c>
      <c r="C20" s="58">
        <v>4</v>
      </c>
      <c r="D20" s="58">
        <v>2</v>
      </c>
      <c r="E20" s="7">
        <f t="shared" si="0"/>
        <v>0.96</v>
      </c>
      <c r="F20" s="12">
        <v>20</v>
      </c>
      <c r="L20" s="8"/>
    </row>
    <row r="21" spans="1:12" x14ac:dyDescent="0.2">
      <c r="A21" s="4" t="s">
        <v>119</v>
      </c>
      <c r="B21" s="58">
        <v>1.5</v>
      </c>
      <c r="C21" s="58">
        <v>1</v>
      </c>
      <c r="D21" s="58">
        <v>2</v>
      </c>
      <c r="E21" s="7">
        <f t="shared" si="0"/>
        <v>3</v>
      </c>
      <c r="F21" s="12">
        <v>20</v>
      </c>
      <c r="L21" s="8"/>
    </row>
    <row r="22" spans="1:12" x14ac:dyDescent="0.2">
      <c r="A22" s="4" t="s">
        <v>120</v>
      </c>
      <c r="B22" s="58">
        <v>1.18</v>
      </c>
      <c r="C22" s="58">
        <v>1</v>
      </c>
      <c r="D22" s="58">
        <v>1</v>
      </c>
      <c r="E22" s="7">
        <f t="shared" si="0"/>
        <v>1.18</v>
      </c>
      <c r="F22" s="12">
        <v>20</v>
      </c>
      <c r="L22" s="8"/>
    </row>
    <row r="23" spans="1:12" x14ac:dyDescent="0.2">
      <c r="A23" s="4" t="s">
        <v>121</v>
      </c>
      <c r="B23" s="58">
        <v>2.5</v>
      </c>
      <c r="C23" s="58">
        <v>4</v>
      </c>
      <c r="D23" s="58">
        <v>1</v>
      </c>
      <c r="E23" s="7">
        <f t="shared" si="0"/>
        <v>10</v>
      </c>
      <c r="F23" s="12">
        <v>20</v>
      </c>
      <c r="L23" s="8"/>
    </row>
    <row r="24" spans="1:12" x14ac:dyDescent="0.2">
      <c r="A24" s="9"/>
      <c r="B24" s="10"/>
      <c r="C24" s="10"/>
      <c r="D24" s="8"/>
      <c r="E24" s="10"/>
      <c r="F24" s="8"/>
      <c r="L24" s="8"/>
    </row>
    <row r="25" spans="1:12" x14ac:dyDescent="0.2">
      <c r="L25" s="8"/>
    </row>
    <row r="26" spans="1:12" x14ac:dyDescent="0.2">
      <c r="L26" s="8"/>
    </row>
    <row r="27" spans="1:12" x14ac:dyDescent="0.2">
      <c r="L27" s="8"/>
    </row>
    <row r="28" spans="1:12" x14ac:dyDescent="0.2">
      <c r="L28" s="8"/>
    </row>
    <row r="29" spans="1:12" x14ac:dyDescent="0.2">
      <c r="L29" s="8"/>
    </row>
    <row r="30" spans="1:12" x14ac:dyDescent="0.2">
      <c r="L30" s="8"/>
    </row>
    <row r="31" spans="1:12" x14ac:dyDescent="0.2">
      <c r="L31" s="8"/>
    </row>
    <row r="32" spans="1:12" x14ac:dyDescent="0.2">
      <c r="L32" s="8"/>
    </row>
    <row r="33" spans="12:12" x14ac:dyDescent="0.2">
      <c r="L33" s="8"/>
    </row>
    <row r="34" spans="12:12" x14ac:dyDescent="0.2">
      <c r="L34" s="8"/>
    </row>
    <row r="35" spans="12:12" x14ac:dyDescent="0.2">
      <c r="L35" s="8"/>
    </row>
    <row r="36" spans="12:12" x14ac:dyDescent="0.2">
      <c r="L36" s="8"/>
    </row>
  </sheetData>
  <phoneticPr fontId="5" type="noConversion"/>
  <pageMargins left="0.7" right="0.7" top="0.75" bottom="0.75" header="0.3" footer="0.3"/>
  <pageSetup scale="79"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5E0E2-ABDA-4A24-92D6-D0BB03126FB4}">
  <sheetPr codeName="Sheet7">
    <tabColor rgb="FFFF7C80"/>
  </sheetPr>
  <dimension ref="A2:B31"/>
  <sheetViews>
    <sheetView showGridLines="0" zoomScaleNormal="100" zoomScaleSheetLayoutView="100" workbookViewId="0">
      <selection sqref="A1:XFD1048576"/>
    </sheetView>
  </sheetViews>
  <sheetFormatPr defaultColWidth="8.85546875" defaultRowHeight="12" x14ac:dyDescent="0.2"/>
  <cols>
    <col min="1" max="16384" width="8.85546875" style="4"/>
  </cols>
  <sheetData>
    <row r="2" spans="1:2" ht="15.75" x14ac:dyDescent="0.25">
      <c r="A2" s="1" t="s">
        <v>122</v>
      </c>
    </row>
    <row r="4" spans="1:2" x14ac:dyDescent="0.2">
      <c r="B4" s="2"/>
    </row>
    <row r="5" spans="1:2" x14ac:dyDescent="0.2">
      <c r="A5" s="5" t="s">
        <v>123</v>
      </c>
      <c r="B5" s="6" t="s">
        <v>124</v>
      </c>
    </row>
    <row r="6" spans="1:2" x14ac:dyDescent="0.2">
      <c r="A6" s="4" t="s">
        <v>125</v>
      </c>
      <c r="B6" s="13">
        <v>0</v>
      </c>
    </row>
    <row r="7" spans="1:2" x14ac:dyDescent="0.2">
      <c r="A7" s="4" t="s">
        <v>126</v>
      </c>
      <c r="B7" s="13">
        <v>4.5</v>
      </c>
    </row>
    <row r="8" spans="1:2" x14ac:dyDescent="0.2">
      <c r="A8" s="4" t="s">
        <v>127</v>
      </c>
      <c r="B8" s="13">
        <v>9</v>
      </c>
    </row>
    <row r="9" spans="1:2" x14ac:dyDescent="0.2">
      <c r="A9" s="4" t="s">
        <v>128</v>
      </c>
      <c r="B9" s="13">
        <v>13.5</v>
      </c>
    </row>
    <row r="10" spans="1:2" x14ac:dyDescent="0.2">
      <c r="A10" s="4" t="s">
        <v>129</v>
      </c>
      <c r="B10" s="13">
        <v>18</v>
      </c>
    </row>
    <row r="11" spans="1:2" x14ac:dyDescent="0.2">
      <c r="A11" s="4" t="s">
        <v>130</v>
      </c>
      <c r="B11" s="13">
        <v>22.5</v>
      </c>
    </row>
    <row r="12" spans="1:2" x14ac:dyDescent="0.2">
      <c r="A12" s="4" t="s">
        <v>131</v>
      </c>
      <c r="B12" s="13">
        <v>27</v>
      </c>
    </row>
    <row r="13" spans="1:2" x14ac:dyDescent="0.2">
      <c r="A13" s="4" t="s">
        <v>132</v>
      </c>
      <c r="B13" s="13">
        <v>31.5</v>
      </c>
    </row>
    <row r="14" spans="1:2" x14ac:dyDescent="0.2">
      <c r="A14" s="4" t="s">
        <v>133</v>
      </c>
      <c r="B14" s="13">
        <v>36</v>
      </c>
    </row>
    <row r="15" spans="1:2" x14ac:dyDescent="0.2">
      <c r="A15" s="4" t="s">
        <v>134</v>
      </c>
      <c r="B15" s="13">
        <v>40.5</v>
      </c>
    </row>
    <row r="16" spans="1:2" x14ac:dyDescent="0.2">
      <c r="A16" s="4" t="s">
        <v>135</v>
      </c>
      <c r="B16" s="13">
        <v>45</v>
      </c>
    </row>
    <row r="17" spans="1:2" x14ac:dyDescent="0.2">
      <c r="A17" s="4" t="s">
        <v>136</v>
      </c>
      <c r="B17" s="13">
        <v>49.5</v>
      </c>
    </row>
    <row r="18" spans="1:2" x14ac:dyDescent="0.2">
      <c r="A18" s="4" t="s">
        <v>137</v>
      </c>
      <c r="B18" s="13">
        <v>54</v>
      </c>
    </row>
    <row r="19" spans="1:2" x14ac:dyDescent="0.2">
      <c r="A19" s="4" t="s">
        <v>138</v>
      </c>
      <c r="B19" s="13">
        <v>58.5</v>
      </c>
    </row>
    <row r="20" spans="1:2" x14ac:dyDescent="0.2">
      <c r="A20" s="4" t="s">
        <v>139</v>
      </c>
      <c r="B20" s="13">
        <v>63</v>
      </c>
    </row>
    <row r="21" spans="1:2" x14ac:dyDescent="0.2">
      <c r="A21" s="4" t="s">
        <v>140</v>
      </c>
      <c r="B21" s="13">
        <v>67.5</v>
      </c>
    </row>
    <row r="22" spans="1:2" x14ac:dyDescent="0.2">
      <c r="A22" s="4" t="s">
        <v>141</v>
      </c>
      <c r="B22" s="13">
        <v>72</v>
      </c>
    </row>
    <row r="23" spans="1:2" x14ac:dyDescent="0.2">
      <c r="A23" s="4" t="s">
        <v>142</v>
      </c>
      <c r="B23" s="13">
        <v>76.5</v>
      </c>
    </row>
    <row r="24" spans="1:2" x14ac:dyDescent="0.2">
      <c r="A24" s="4" t="s">
        <v>143</v>
      </c>
      <c r="B24" s="13">
        <v>81</v>
      </c>
    </row>
    <row r="25" spans="1:2" x14ac:dyDescent="0.2">
      <c r="A25" s="4" t="s">
        <v>144</v>
      </c>
      <c r="B25" s="13">
        <v>85.5</v>
      </c>
    </row>
    <row r="26" spans="1:2" x14ac:dyDescent="0.2">
      <c r="A26" s="4" t="s">
        <v>145</v>
      </c>
      <c r="B26" s="13">
        <v>90</v>
      </c>
    </row>
    <row r="27" spans="1:2" x14ac:dyDescent="0.2">
      <c r="A27" s="4" t="s">
        <v>146</v>
      </c>
      <c r="B27" s="13">
        <v>94.5</v>
      </c>
    </row>
    <row r="28" spans="1:2" x14ac:dyDescent="0.2">
      <c r="A28" s="4" t="s">
        <v>147</v>
      </c>
      <c r="B28" s="13">
        <v>99</v>
      </c>
    </row>
    <row r="29" spans="1:2" x14ac:dyDescent="0.2">
      <c r="A29" s="4" t="s">
        <v>148</v>
      </c>
      <c r="B29" s="13">
        <v>103.5</v>
      </c>
    </row>
    <row r="30" spans="1:2" x14ac:dyDescent="0.2">
      <c r="A30" s="4" t="s">
        <v>149</v>
      </c>
      <c r="B30" s="13">
        <v>108</v>
      </c>
    </row>
    <row r="31" spans="1:2" x14ac:dyDescent="0.2">
      <c r="A31" s="4" t="s">
        <v>150</v>
      </c>
      <c r="B31" s="13">
        <v>112.5</v>
      </c>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E07B6-F2D5-4200-8E91-7500927F6469}">
  <sheetPr codeName="Sheet14">
    <tabColor rgb="FFFF7C80"/>
  </sheetPr>
  <dimension ref="A1:X106"/>
  <sheetViews>
    <sheetView showGridLines="0" zoomScale="85" zoomScaleNormal="85" workbookViewId="0">
      <pane xSplit="1" topLeftCell="B1" activePane="topRight" state="frozen"/>
      <selection pane="topRight" activeCell="Q22" sqref="Q22"/>
    </sheetView>
  </sheetViews>
  <sheetFormatPr defaultRowHeight="15" x14ac:dyDescent="0.25"/>
  <cols>
    <col min="1" max="1" width="36.28515625" bestFit="1" customWidth="1"/>
    <col min="2" max="21" width="10.7109375" customWidth="1"/>
  </cols>
  <sheetData>
    <row r="1" spans="1:21" s="4" customFormat="1" ht="12" x14ac:dyDescent="0.2">
      <c r="F1" s="87" t="s">
        <v>334</v>
      </c>
      <c r="L1" s="4" t="s">
        <v>42</v>
      </c>
    </row>
    <row r="2" spans="1:21" s="4" customFormat="1" ht="12" x14ac:dyDescent="0.2">
      <c r="B2" s="64"/>
      <c r="C2" s="23" t="s">
        <v>23</v>
      </c>
      <c r="D2" s="23" t="s">
        <v>24</v>
      </c>
      <c r="E2" s="23" t="s">
        <v>314</v>
      </c>
      <c r="F2" s="163" t="s">
        <v>279</v>
      </c>
      <c r="G2" s="163" t="s">
        <v>280</v>
      </c>
      <c r="H2" s="4" t="s">
        <v>277</v>
      </c>
      <c r="L2" s="4" t="s">
        <v>8</v>
      </c>
    </row>
    <row r="3" spans="1:21" s="4" customFormat="1" ht="12" x14ac:dyDescent="0.2">
      <c r="B3" s="64" t="str">
        <f>'Financial &amp; product inputs'!$A$25</f>
        <v>Term (years)</v>
      </c>
      <c r="C3" s="25">
        <f>INDEX('Financial &amp; product inputs'!$A$24:$F$27,MATCH($B$3,'Financial &amp; product inputs'!$A$24:$A$27,0),MATCH(C2,'Financial &amp; product inputs'!$A$24:$F$24,0))</f>
        <v>0</v>
      </c>
      <c r="D3" s="55">
        <f>INDEX('Financial &amp; product inputs'!$A$24:$F$27,MATCH($B$3,'Financial &amp; product inputs'!$A$24:$A$27,0),MATCH(D2,'Financial &amp; product inputs'!$A$24:$F$24,0))</f>
        <v>10</v>
      </c>
      <c r="E3" s="55">
        <f>INDEX('Financial &amp; product inputs'!$A$24:$F$27,MATCH($B$3,'Financial &amp; product inputs'!$A$24:$A$27,0),MATCH(E2,'Financial &amp; product inputs'!$A$24:$F$24,0))</f>
        <v>10</v>
      </c>
      <c r="F3" s="55">
        <f>INDEX('Financial &amp; product inputs'!$A$24:$F$27,MATCH($B$3,'Financial &amp; product inputs'!$A$24:$A$27,0),MATCH(F2,'Financial &amp; product inputs'!$A$24:$F$24,0))</f>
        <v>10</v>
      </c>
      <c r="G3" s="55">
        <f>INDEX('Financial &amp; product inputs'!$A$24:$F$27,MATCH($B$3,'Financial &amp; product inputs'!$A$24:$A$27,0),MATCH(G2,'Financial &amp; product inputs'!$A$24:$F$24,0))</f>
        <v>10</v>
      </c>
      <c r="L3" s="4" t="s">
        <v>29</v>
      </c>
    </row>
    <row r="4" spans="1:21" s="4" customFormat="1" ht="12" x14ac:dyDescent="0.2">
      <c r="B4" s="64" t="str">
        <f>'Financial &amp; product inputs'!$A$26</f>
        <v>Rate</v>
      </c>
      <c r="C4" s="49">
        <f>INDEX('Financial &amp; product inputs'!$A$24:$F$27,MATCH($B$4,'Financial &amp; product inputs'!$A$24:$A$27,0),MATCH(C2,'Financial &amp; product inputs'!$A$24:$F$24,0))</f>
        <v>0</v>
      </c>
      <c r="D4" s="49">
        <f>INDEX('Financial &amp; product inputs'!$A$24:$F$27,MATCH($B$4,'Financial &amp; product inputs'!$A$24:$A$27,0),MATCH(D2,'Financial &amp; product inputs'!$A$24:$F$24,0))</f>
        <v>7.9899999999999999E-2</v>
      </c>
      <c r="E4" s="49">
        <f>INDEX('Financial &amp; product inputs'!$A$24:$F$27,MATCH($B$4,'Financial &amp; product inputs'!$A$24:$A$27,0),MATCH(E2,'Financial &amp; product inputs'!$A$24:$F$24,0))</f>
        <v>6.9900000000000004E-2</v>
      </c>
      <c r="F4" s="49">
        <f>INDEX('Financial &amp; product inputs'!$A$24:$F$27,MATCH($B$4,'Financial &amp; product inputs'!$A$24:$A$27,0),MATCH(F2,'Financial &amp; product inputs'!$A$24:$F$24,0))</f>
        <v>5</v>
      </c>
      <c r="G4" s="49">
        <f>INDEX('Financial &amp; product inputs'!$A$24:$F$27,MATCH($B$4,'Financial &amp; product inputs'!$A$24:$A$27,0),MATCH(G2,'Financial &amp; product inputs'!$A$24:$F$24,0))</f>
        <v>3.9899999999999998E-2</v>
      </c>
    </row>
    <row r="5" spans="1:21" s="4" customFormat="1" ht="12" x14ac:dyDescent="0.2">
      <c r="B5" s="64" t="str">
        <f>'Financial &amp; product inputs'!$A$27</f>
        <v>Dealer fee</v>
      </c>
      <c r="C5" s="49">
        <f>INDEX('Financial &amp; product inputs'!$A$24:$F$27,MATCH($B$5,'Financial &amp; product inputs'!$A$24:$A$27,0),MATCH(C2,'Financial &amp; product inputs'!$A$24:$F$24,0))</f>
        <v>0.02</v>
      </c>
      <c r="D5" s="49">
        <f>INDEX('Financial &amp; product inputs'!$A$24:$F$27,MATCH($B$5,'Financial &amp; product inputs'!$A$24:$A$27,0),MATCH(D2,'Financial &amp; product inputs'!$A$24:$F$24,0))</f>
        <v>0.15240000000000001</v>
      </c>
      <c r="E5" s="49">
        <f>INDEX('Financial &amp; product inputs'!$A$24:$F$27,MATCH($B$5,'Financial &amp; product inputs'!$A$24:$A$27,0),MATCH(E2,'Financial &amp; product inputs'!$A$24:$F$24,0))</f>
        <v>0.13500000000000001</v>
      </c>
      <c r="F5" s="49">
        <f>INDEX('Financial &amp; product inputs'!$A$24:$F$27,MATCH($B$5,'Financial &amp; product inputs'!$A$24:$A$27,0),MATCH(F2,'Financial &amp; product inputs'!$A$24:$F$24,0))</f>
        <v>0.122525</v>
      </c>
      <c r="G5" s="49">
        <f>INDEX('Financial &amp; product inputs'!$A$24:$F$27,MATCH($B$5,'Financial &amp; product inputs'!$A$24:$A$27,0),MATCH(G2,'Financial &amp; product inputs'!$A$24:$F$24,0))</f>
        <v>0.15151500000000001</v>
      </c>
    </row>
    <row r="6" spans="1:21" s="4" customFormat="1" ht="12" x14ac:dyDescent="0.2"/>
    <row r="7" spans="1:21" s="17" customFormat="1" ht="18.75" x14ac:dyDescent="0.3">
      <c r="A7" s="88" t="s">
        <v>8</v>
      </c>
    </row>
    <row r="8" spans="1:21" s="4" customFormat="1" ht="12.75" thickBot="1" x14ac:dyDescent="0.25">
      <c r="A8" s="4" t="s">
        <v>88</v>
      </c>
      <c r="G8" s="4" t="s">
        <v>89</v>
      </c>
      <c r="L8" s="4" t="s">
        <v>90</v>
      </c>
      <c r="Q8" s="4" t="s">
        <v>91</v>
      </c>
    </row>
    <row r="9" spans="1:21" s="4" customFormat="1" ht="12" x14ac:dyDescent="0.2">
      <c r="A9" s="62" t="s">
        <v>9</v>
      </c>
      <c r="B9" s="63"/>
      <c r="C9" s="63"/>
      <c r="D9" s="63"/>
      <c r="E9" s="63"/>
      <c r="F9" s="149"/>
      <c r="G9" s="63"/>
      <c r="H9" s="63"/>
      <c r="I9" s="63"/>
      <c r="J9" s="63"/>
      <c r="K9" s="149"/>
      <c r="L9" s="63"/>
      <c r="M9" s="63"/>
      <c r="N9" s="63"/>
      <c r="O9" s="63"/>
      <c r="P9" s="149"/>
      <c r="Q9" s="63"/>
      <c r="R9" s="63"/>
      <c r="S9" s="63"/>
      <c r="T9" s="63"/>
      <c r="U9" s="149"/>
    </row>
    <row r="10" spans="1:21" s="4" customFormat="1" ht="12" x14ac:dyDescent="0.2">
      <c r="A10" s="73" t="s">
        <v>296</v>
      </c>
      <c r="B10" s="44">
        <v>1</v>
      </c>
      <c r="C10" s="44"/>
      <c r="D10" s="44"/>
      <c r="E10" s="44"/>
      <c r="F10" s="198"/>
      <c r="G10" s="44">
        <v>2</v>
      </c>
      <c r="H10" s="44"/>
      <c r="I10" s="44"/>
      <c r="J10" s="44"/>
      <c r="K10" s="198"/>
      <c r="L10" s="44">
        <v>3</v>
      </c>
      <c r="M10" s="44"/>
      <c r="N10" s="44"/>
      <c r="O10" s="44"/>
      <c r="P10" s="198"/>
      <c r="Q10" s="44">
        <v>4</v>
      </c>
      <c r="R10" s="44"/>
      <c r="S10" s="44"/>
      <c r="T10" s="44"/>
      <c r="U10" s="198"/>
    </row>
    <row r="11" spans="1:21" s="4" customFormat="1" ht="6" customHeight="1" x14ac:dyDescent="0.2">
      <c r="A11" s="73"/>
      <c r="B11" s="44"/>
      <c r="C11" s="44"/>
      <c r="D11" s="44"/>
      <c r="E11" s="44"/>
      <c r="F11" s="65"/>
      <c r="G11" s="44"/>
      <c r="H11" s="44"/>
      <c r="I11" s="44"/>
      <c r="J11" s="44"/>
      <c r="K11" s="65"/>
      <c r="L11" s="44"/>
      <c r="M11" s="44"/>
      <c r="N11" s="44"/>
      <c r="O11" s="44"/>
      <c r="P11" s="65"/>
      <c r="Q11" s="44"/>
      <c r="R11" s="44"/>
      <c r="S11" s="44"/>
      <c r="T11" s="44"/>
      <c r="U11" s="65"/>
    </row>
    <row r="12" spans="1:21" s="4" customFormat="1" ht="12" x14ac:dyDescent="0.2">
      <c r="A12" s="64" t="s">
        <v>10</v>
      </c>
      <c r="B12" s="59" t="s">
        <v>11</v>
      </c>
      <c r="C12" s="59"/>
      <c r="D12" s="59"/>
      <c r="E12" s="59"/>
      <c r="F12" s="65"/>
      <c r="G12" s="59" t="s">
        <v>12</v>
      </c>
      <c r="H12" s="59"/>
      <c r="I12" s="59"/>
      <c r="J12" s="59"/>
      <c r="K12" s="65"/>
      <c r="L12" s="59" t="s">
        <v>13</v>
      </c>
      <c r="M12" s="59"/>
      <c r="N12" s="59"/>
      <c r="O12" s="59"/>
      <c r="P12" s="65"/>
      <c r="Q12" s="59" t="s">
        <v>14</v>
      </c>
      <c r="R12" s="59"/>
      <c r="S12" s="59"/>
      <c r="T12" s="59"/>
      <c r="U12" s="65"/>
    </row>
    <row r="13" spans="1:21" s="4" customFormat="1" ht="12" x14ac:dyDescent="0.2">
      <c r="A13" s="64" t="s">
        <v>40</v>
      </c>
      <c r="B13" s="59" t="str">
        <f>VLOOKUP(B12,'Financial &amp; product inputs'!$A$45:$I$56,5,FALSE)</f>
        <v>Essential Backup Package</v>
      </c>
      <c r="C13" s="59"/>
      <c r="D13" s="59"/>
      <c r="E13" s="59"/>
      <c r="F13" s="65"/>
      <c r="G13" s="59" t="str">
        <f>VLOOKUP(G12,'Financial &amp; product inputs'!$A$45:$I$56,5,FALSE)</f>
        <v>Whole Home Backup Package</v>
      </c>
      <c r="H13" s="59"/>
      <c r="I13" s="59"/>
      <c r="J13" s="59"/>
      <c r="K13" s="65"/>
      <c r="L13" s="59" t="str">
        <f>VLOOKUP(L12,'Financial &amp; product inputs'!$A$45:$I$56,5,FALSE)</f>
        <v>Whole Home Backup Package</v>
      </c>
      <c r="M13" s="59"/>
      <c r="N13" s="59"/>
      <c r="O13" s="59"/>
      <c r="P13" s="65"/>
      <c r="Q13" s="59" t="str">
        <f>VLOOKUP(Q12,'Financial &amp; product inputs'!$A$45:$I$56,5,FALSE)</f>
        <v>Whole Home Backup Package</v>
      </c>
      <c r="R13" s="59"/>
      <c r="S13" s="59"/>
      <c r="T13" s="59"/>
      <c r="U13" s="65"/>
    </row>
    <row r="14" spans="1:21" s="4" customFormat="1" ht="12" x14ac:dyDescent="0.2">
      <c r="A14" s="64" t="s">
        <v>41</v>
      </c>
      <c r="B14" s="59" t="str">
        <f>VLOOKUP(B12,'Financial &amp; product inputs'!$A$45:$I$56,6,FALSE)</f>
        <v>1x aGate</v>
      </c>
      <c r="C14" s="59"/>
      <c r="D14" s="59"/>
      <c r="E14" s="59"/>
      <c r="F14" s="65"/>
      <c r="G14" s="59" t="str">
        <f>VLOOKUP(G12,'Financial &amp; product inputs'!$A$45:$I$56,6,FALSE)</f>
        <v>1x aGate</v>
      </c>
      <c r="H14" s="59"/>
      <c r="I14" s="59"/>
      <c r="J14" s="59"/>
      <c r="K14" s="65"/>
      <c r="L14" s="59" t="str">
        <f>VLOOKUP(L12,'Financial &amp; product inputs'!$A$45:$I$56,6,FALSE)</f>
        <v>1x aGate</v>
      </c>
      <c r="M14" s="59"/>
      <c r="N14" s="59"/>
      <c r="O14" s="59"/>
      <c r="P14" s="65"/>
      <c r="Q14" s="59" t="str">
        <f>VLOOKUP(Q12,'Financial &amp; product inputs'!$A$45:$I$56,6,FALSE)</f>
        <v>1x aGate</v>
      </c>
      <c r="R14" s="59"/>
      <c r="S14" s="59"/>
      <c r="T14" s="59"/>
      <c r="U14" s="65"/>
    </row>
    <row r="15" spans="1:21" s="4" customFormat="1" ht="12" x14ac:dyDescent="0.2">
      <c r="A15" s="64" t="s">
        <v>42</v>
      </c>
      <c r="B15" s="59" t="str">
        <f>VLOOKUP(B12,'Financial &amp; product inputs'!$A$45:$I$56,7,FALSE)</f>
        <v>1x aPower</v>
      </c>
      <c r="C15" s="59"/>
      <c r="D15" s="59"/>
      <c r="E15" s="59"/>
      <c r="F15" s="65"/>
      <c r="G15" s="59" t="str">
        <f>VLOOKUP(G12,'Financial &amp; product inputs'!$A$45:$I$56,7,FALSE)</f>
        <v>2x aPower</v>
      </c>
      <c r="H15" s="59"/>
      <c r="I15" s="59"/>
      <c r="J15" s="59"/>
      <c r="K15" s="65"/>
      <c r="L15" s="59" t="str">
        <f>VLOOKUP(L12,'Financial &amp; product inputs'!$A$45:$I$56,7,FALSE)</f>
        <v>3x aPower</v>
      </c>
      <c r="M15" s="59"/>
      <c r="N15" s="59"/>
      <c r="O15" s="59"/>
      <c r="P15" s="65"/>
      <c r="Q15" s="59" t="str">
        <f>VLOOKUP(Q12,'Financial &amp; product inputs'!$A$45:$I$56,7,FALSE)</f>
        <v>4x aPower</v>
      </c>
      <c r="R15" s="59"/>
      <c r="S15" s="59"/>
      <c r="T15" s="59"/>
      <c r="U15" s="65"/>
    </row>
    <row r="16" spans="1:21" s="4" customFormat="1" ht="12" x14ac:dyDescent="0.2">
      <c r="A16" s="64" t="s">
        <v>16</v>
      </c>
      <c r="B16" s="59" t="str">
        <f>VLOOKUP(B12,'Financial &amp; product inputs'!$A$45:$I$56,8,FALSE)</f>
        <v>13.6 kWh</v>
      </c>
      <c r="C16" s="59"/>
      <c r="D16" s="59"/>
      <c r="E16" s="59"/>
      <c r="F16" s="65"/>
      <c r="G16" s="59" t="str">
        <f>VLOOKUP(G12,'Financial &amp; product inputs'!$A$45:$I$56,8,FALSE)</f>
        <v>27.2 kWh</v>
      </c>
      <c r="H16" s="59"/>
      <c r="I16" s="59"/>
      <c r="J16" s="59"/>
      <c r="K16" s="65"/>
      <c r="L16" s="59" t="str">
        <f>VLOOKUP(L12,'Financial &amp; product inputs'!$A$45:$I$56,8,FALSE)</f>
        <v>40.8 kWh</v>
      </c>
      <c r="M16" s="59"/>
      <c r="N16" s="59"/>
      <c r="O16" s="59"/>
      <c r="P16" s="65"/>
      <c r="Q16" s="59" t="str">
        <f>VLOOKUP(Q12,'Financial &amp; product inputs'!$A$45:$I$56,8,FALSE)</f>
        <v>54.4 kWh</v>
      </c>
      <c r="R16" s="59"/>
      <c r="S16" s="59"/>
      <c r="T16" s="59"/>
      <c r="U16" s="65"/>
    </row>
    <row r="17" spans="1:21" s="4" customFormat="1" ht="12" x14ac:dyDescent="0.2">
      <c r="A17" s="64" t="s">
        <v>17</v>
      </c>
      <c r="B17" s="59" t="str">
        <f>VLOOKUP(B12,'Financial &amp; product inputs'!$A$45:$I$56,9,FALSE)</f>
        <v>5.0 kW</v>
      </c>
      <c r="C17" s="59"/>
      <c r="D17" s="59"/>
      <c r="E17" s="59"/>
      <c r="F17" s="65"/>
      <c r="G17" s="59" t="str">
        <f>VLOOKUP(G12,'Financial &amp; product inputs'!$A$45:$I$56,9,FALSE)</f>
        <v>10.0 kW</v>
      </c>
      <c r="H17" s="59"/>
      <c r="I17" s="59"/>
      <c r="J17" s="59"/>
      <c r="K17" s="65"/>
      <c r="L17" s="59" t="str">
        <f>VLOOKUP(L12,'Financial &amp; product inputs'!$A$45:$I$56,9,FALSE)</f>
        <v>15.0 kW</v>
      </c>
      <c r="M17" s="59"/>
      <c r="N17" s="59"/>
      <c r="O17" s="59"/>
      <c r="P17" s="65"/>
      <c r="Q17" s="59" t="str">
        <f>VLOOKUP(Q12,'Financial &amp; product inputs'!$A$45:$I$56,9,FALSE)</f>
        <v>20.0 kW</v>
      </c>
      <c r="R17" s="59"/>
      <c r="S17" s="59"/>
      <c r="T17" s="59"/>
      <c r="U17" s="65"/>
    </row>
    <row r="18" spans="1:21" s="4" customFormat="1" ht="12" x14ac:dyDescent="0.2">
      <c r="A18" s="66" t="s">
        <v>18</v>
      </c>
      <c r="B18" s="57" t="str">
        <f>IF(B13="Essential Backup Package",Duration!G38,IF(B13="Whole Home Backup Package",Duration!H38,""))</f>
        <v>14 + hours</v>
      </c>
      <c r="C18" s="57"/>
      <c r="D18" s="57"/>
      <c r="E18" s="57"/>
      <c r="F18" s="65"/>
      <c r="G18" s="57" t="str">
        <f>IF($G$13="Essential Backup Package",Duration!G51,IF($G$13="Whole Home Backup Package",Duration!H51,""))</f>
        <v>15 + hours</v>
      </c>
      <c r="H18" s="57"/>
      <c r="I18" s="57"/>
      <c r="J18" s="57"/>
      <c r="K18" s="65"/>
      <c r="L18" s="57" t="str">
        <f>IF($L$13="Essential Backup Package",Duration!G61,IF($L$13="Whole Home Backup Package",Duration!H61,""))</f>
        <v>22 + hours</v>
      </c>
      <c r="M18" s="57"/>
      <c r="N18" s="57"/>
      <c r="O18" s="57"/>
      <c r="P18" s="65"/>
      <c r="Q18" s="57" t="str">
        <f>IF($Q$13="Essential Backup Package",Duration!G71,IF($Q$13="Whole Home Backup Package",Duration!H71,""))</f>
        <v>24 + hours</v>
      </c>
      <c r="R18" s="57"/>
      <c r="S18" s="57"/>
      <c r="T18" s="57"/>
      <c r="U18" s="65"/>
    </row>
    <row r="19" spans="1:21" s="4" customFormat="1" ht="12" x14ac:dyDescent="0.2">
      <c r="A19" s="66" t="s">
        <v>19</v>
      </c>
      <c r="B19" s="57" t="str">
        <f>IF(B13="Essential Backup Package",Duration!G39,IF(B13="Whole Home Backup Package",Duration!H39,""))</f>
        <v>0.6 + days</v>
      </c>
      <c r="C19" s="57"/>
      <c r="D19" s="57"/>
      <c r="E19" s="57"/>
      <c r="F19" s="65"/>
      <c r="G19" s="57" t="str">
        <f>IF($G$13="Essential Backup Package",Duration!G52,IF($G$13="Whole Home Backup Package",Duration!H52,""))</f>
        <v>0.6 + days</v>
      </c>
      <c r="H19" s="57"/>
      <c r="I19" s="57"/>
      <c r="J19" s="57"/>
      <c r="K19" s="65"/>
      <c r="L19" s="57" t="str">
        <f>IF($L$13="Essential Backup Package",Duration!G62,IF($L$13="Whole Home Backup Package",Duration!H62,""))</f>
        <v>0.9 + days</v>
      </c>
      <c r="M19" s="57"/>
      <c r="N19" s="57"/>
      <c r="O19" s="57"/>
      <c r="P19" s="65"/>
      <c r="Q19" s="57" t="str">
        <f>IF($Q$13="Essential Backup Package",Duration!G72,IF($Q$13="Whole Home Backup Package",Duration!H72,""))</f>
        <v>1.2 + days</v>
      </c>
      <c r="R19" s="57"/>
      <c r="S19" s="57"/>
      <c r="T19" s="57"/>
      <c r="U19" s="65"/>
    </row>
    <row r="20" spans="1:21" s="4" customFormat="1" ht="12" x14ac:dyDescent="0.2">
      <c r="A20" s="66" t="s">
        <v>20</v>
      </c>
      <c r="B20" s="57" t="e">
        <f>IF(B13="Essential Backup Package",Duration!G40,IF(B13="Whole Home Backup Package",Duration!H40,""))</f>
        <v>#N/A</v>
      </c>
      <c r="C20" s="57"/>
      <c r="D20" s="57"/>
      <c r="E20" s="57"/>
      <c r="F20" s="65"/>
      <c r="G20" s="57" t="e">
        <f>IF($G$13="Essential Backup Package",Duration!G53,IF($G$13="Whole Home Backup Package",Duration!H53,""))</f>
        <v>#N/A</v>
      </c>
      <c r="H20" s="57"/>
      <c r="I20" s="57"/>
      <c r="J20" s="57"/>
      <c r="K20" s="65"/>
      <c r="L20" s="57" t="e">
        <f>IF($L$13="Essential Backup Package",Duration!G63,IF($L$13="Whole Home Backup Package",Duration!H63,""))</f>
        <v>#N/A</v>
      </c>
      <c r="M20" s="57"/>
      <c r="N20" s="57"/>
      <c r="O20" s="57"/>
      <c r="P20" s="65"/>
      <c r="Q20" s="57" t="e">
        <f>IF($Q$13="Essential Backup Package",Duration!G73,IF($Q$13="Whole Home Backup Package",Duration!H73,""))</f>
        <v>#N/A</v>
      </c>
      <c r="R20" s="57"/>
      <c r="S20" s="57"/>
      <c r="T20" s="57"/>
      <c r="U20" s="65"/>
    </row>
    <row r="21" spans="1:21" s="4" customFormat="1" ht="12" x14ac:dyDescent="0.2">
      <c r="A21" s="66" t="s">
        <v>21</v>
      </c>
      <c r="B21" s="57" t="e">
        <f>IF(B13="Essential Backup Package",Duration!G41,IF(B13="Whole Home Backup Package",Duration!H41,""))</f>
        <v>#N/A</v>
      </c>
      <c r="C21" s="57"/>
      <c r="D21" s="57"/>
      <c r="E21" s="57"/>
      <c r="F21" s="65"/>
      <c r="G21" s="57" t="e">
        <f>IF($G$13="Essential Backup Package",Duration!G54,IF($G$13="Whole Home Backup Package",Duration!H54,""))</f>
        <v>#N/A</v>
      </c>
      <c r="H21" s="57"/>
      <c r="I21" s="57"/>
      <c r="J21" s="57"/>
      <c r="K21" s="65"/>
      <c r="L21" s="57" t="e">
        <f>IF($L$13="Essential Backup Package",Duration!G64,IF($L$13="Whole Home Backup Package",Duration!H64,""))</f>
        <v>#N/A</v>
      </c>
      <c r="M21" s="57"/>
      <c r="N21" s="57"/>
      <c r="O21" s="57"/>
      <c r="P21" s="65"/>
      <c r="Q21" s="57" t="e">
        <f>IF($Q$13="Essential Backup Package",Duration!G74,IF($Q$13="Whole Home Backup Package",Duration!H74,""))</f>
        <v>#N/A</v>
      </c>
      <c r="R21" s="57"/>
      <c r="S21" s="57"/>
      <c r="T21" s="57"/>
      <c r="U21" s="65"/>
    </row>
    <row r="22" spans="1:21" s="4" customFormat="1" ht="12" x14ac:dyDescent="0.2">
      <c r="A22" s="66" t="s">
        <v>300</v>
      </c>
      <c r="B22" s="27">
        <f>INDEX('Financial &amp; product inputs'!$B:$B,MATCH($B$12,'Financial &amp; product inputs'!$A:$A,0))+'Prop generator'!$E$5+'Oversized PV Calc'!$B$7</f>
        <v>18000</v>
      </c>
      <c r="C22" s="60"/>
      <c r="D22" s="60"/>
      <c r="E22" s="60"/>
      <c r="F22" s="65"/>
      <c r="G22" s="27">
        <f>INDEX('Financial &amp; product inputs'!$B:$B,MATCH($G$12,'Financial &amp; product inputs'!$A:$A,0))+'Prop generator'!$E$5+'Oversized PV Calc'!$C$7</f>
        <v>26500</v>
      </c>
      <c r="H22" s="60"/>
      <c r="I22" s="60"/>
      <c r="J22" s="60"/>
      <c r="K22" s="65"/>
      <c r="L22" s="27">
        <f>INDEX('Financial &amp; product inputs'!$B:$B,MATCH($L$12,'Financial &amp; product inputs'!$A:$A,0))+'Prop generator'!$E$5+'Oversized PV Calc'!$D$7</f>
        <v>34750</v>
      </c>
      <c r="M22" s="60"/>
      <c r="N22" s="60"/>
      <c r="O22" s="60"/>
      <c r="P22" s="65"/>
      <c r="Q22" s="27">
        <f>INDEX('Financial &amp; product inputs'!$B:$B,MATCH($Q$12,'Financial &amp; product inputs'!$A:$A,0))+'Prop generator'!$E$5+'Oversized PV Calc'!$E$7</f>
        <v>43000</v>
      </c>
      <c r="R22" s="60"/>
      <c r="S22" s="60"/>
      <c r="T22" s="60"/>
      <c r="U22" s="65"/>
    </row>
    <row r="23" spans="1:21" s="4" customFormat="1" ht="12" x14ac:dyDescent="0.2">
      <c r="A23" s="66"/>
      <c r="B23" s="60"/>
      <c r="C23" s="60"/>
      <c r="D23" s="60"/>
      <c r="E23" s="60"/>
      <c r="F23" s="65"/>
      <c r="G23" s="60"/>
      <c r="H23" s="60"/>
      <c r="I23" s="60"/>
      <c r="J23" s="60"/>
      <c r="K23" s="65"/>
      <c r="L23" s="60"/>
      <c r="M23" s="60"/>
      <c r="N23" s="60"/>
      <c r="O23" s="60"/>
      <c r="P23" s="65"/>
      <c r="Q23" s="60"/>
      <c r="R23" s="60"/>
      <c r="S23" s="60"/>
      <c r="T23" s="60"/>
      <c r="U23" s="65"/>
    </row>
    <row r="24" spans="1:21" s="4" customFormat="1" ht="12" x14ac:dyDescent="0.2">
      <c r="A24" s="67" t="s">
        <v>22</v>
      </c>
      <c r="B24" s="17"/>
      <c r="C24" s="17"/>
      <c r="D24" s="17"/>
      <c r="E24" s="17"/>
      <c r="F24" s="68"/>
      <c r="G24" s="17"/>
      <c r="H24" s="17"/>
      <c r="I24" s="17"/>
      <c r="J24" s="17"/>
      <c r="K24" s="68"/>
      <c r="L24" s="17"/>
      <c r="M24" s="17"/>
      <c r="N24" s="17"/>
      <c r="O24" s="17"/>
      <c r="P24" s="68"/>
      <c r="Q24" s="17"/>
      <c r="R24" s="17"/>
      <c r="S24" s="17"/>
      <c r="T24" s="17"/>
      <c r="U24" s="68"/>
    </row>
    <row r="25" spans="1:21" s="4" customFormat="1" ht="6" customHeight="1" x14ac:dyDescent="0.2">
      <c r="A25" s="64"/>
      <c r="F25" s="65"/>
      <c r="K25" s="65"/>
      <c r="P25" s="65"/>
      <c r="U25" s="65"/>
    </row>
    <row r="26" spans="1:21" s="4" customFormat="1" ht="12" x14ac:dyDescent="0.2">
      <c r="A26" s="150" t="s">
        <v>151</v>
      </c>
      <c r="B26" s="23" t="s">
        <v>23</v>
      </c>
      <c r="C26" s="23" t="s">
        <v>24</v>
      </c>
      <c r="D26" s="23" t="s">
        <v>314</v>
      </c>
      <c r="E26" s="163" t="s">
        <v>279</v>
      </c>
      <c r="F26" s="164" t="s">
        <v>280</v>
      </c>
      <c r="G26" s="23" t="s">
        <v>23</v>
      </c>
      <c r="H26" s="23" t="s">
        <v>24</v>
      </c>
      <c r="I26" s="23" t="s">
        <v>314</v>
      </c>
      <c r="J26" s="163" t="s">
        <v>279</v>
      </c>
      <c r="K26" s="164" t="s">
        <v>280</v>
      </c>
      <c r="L26" s="23" t="s">
        <v>23</v>
      </c>
      <c r="M26" s="23" t="s">
        <v>24</v>
      </c>
      <c r="N26" s="23" t="s">
        <v>314</v>
      </c>
      <c r="O26" s="163" t="s">
        <v>279</v>
      </c>
      <c r="P26" s="164" t="s">
        <v>280</v>
      </c>
      <c r="Q26" s="23" t="s">
        <v>23</v>
      </c>
      <c r="R26" s="23" t="s">
        <v>24</v>
      </c>
      <c r="S26" s="23" t="s">
        <v>314</v>
      </c>
      <c r="T26" s="163" t="s">
        <v>279</v>
      </c>
      <c r="U26" s="164" t="s">
        <v>280</v>
      </c>
    </row>
    <row r="27" spans="1:21" s="4" customFormat="1" ht="12" x14ac:dyDescent="0.2">
      <c r="A27" s="64" t="str">
        <f>'Financial &amp; product inputs'!$A$25</f>
        <v>Term (years)</v>
      </c>
      <c r="B27" s="25">
        <f t="shared" ref="B27:K29" si="0">INDEX($B$2:$G$5,MATCH($A27,$B$2:$B$5,0),MATCH(B$26,$B$2:$G$2,0))</f>
        <v>0</v>
      </c>
      <c r="C27" s="55">
        <f t="shared" si="0"/>
        <v>10</v>
      </c>
      <c r="D27" s="55">
        <f t="shared" si="0"/>
        <v>10</v>
      </c>
      <c r="E27" s="55">
        <f t="shared" si="0"/>
        <v>10</v>
      </c>
      <c r="F27" s="69">
        <f t="shared" si="0"/>
        <v>10</v>
      </c>
      <c r="G27" s="25">
        <f t="shared" si="0"/>
        <v>0</v>
      </c>
      <c r="H27" s="55">
        <f t="shared" si="0"/>
        <v>10</v>
      </c>
      <c r="I27" s="55">
        <f t="shared" si="0"/>
        <v>10</v>
      </c>
      <c r="J27" s="55">
        <f t="shared" si="0"/>
        <v>10</v>
      </c>
      <c r="K27" s="69">
        <f t="shared" si="0"/>
        <v>10</v>
      </c>
      <c r="L27" s="25">
        <f t="shared" ref="L27:U29" si="1">INDEX($B$2:$G$5,MATCH($A27,$B$2:$B$5,0),MATCH(L$26,$B$2:$G$2,0))</f>
        <v>0</v>
      </c>
      <c r="M27" s="55">
        <f t="shared" si="1"/>
        <v>10</v>
      </c>
      <c r="N27" s="55">
        <f t="shared" si="1"/>
        <v>10</v>
      </c>
      <c r="O27" s="55">
        <f t="shared" si="1"/>
        <v>10</v>
      </c>
      <c r="P27" s="69">
        <f t="shared" si="1"/>
        <v>10</v>
      </c>
      <c r="Q27" s="25">
        <f t="shared" si="1"/>
        <v>0</v>
      </c>
      <c r="R27" s="55">
        <f t="shared" si="1"/>
        <v>10</v>
      </c>
      <c r="S27" s="55">
        <f t="shared" si="1"/>
        <v>10</v>
      </c>
      <c r="T27" s="55">
        <f t="shared" si="1"/>
        <v>10</v>
      </c>
      <c r="U27" s="69">
        <f t="shared" si="1"/>
        <v>10</v>
      </c>
    </row>
    <row r="28" spans="1:21" s="4" customFormat="1" ht="12" x14ac:dyDescent="0.2">
      <c r="A28" s="64" t="str">
        <f>'Financial &amp; product inputs'!$A$26</f>
        <v>Rate</v>
      </c>
      <c r="B28" s="49">
        <f t="shared" si="0"/>
        <v>0</v>
      </c>
      <c r="C28" s="49">
        <f t="shared" si="0"/>
        <v>7.9899999999999999E-2</v>
      </c>
      <c r="D28" s="49">
        <f t="shared" si="0"/>
        <v>6.9900000000000004E-2</v>
      </c>
      <c r="E28" s="49">
        <f t="shared" si="0"/>
        <v>5</v>
      </c>
      <c r="F28" s="70">
        <f t="shared" si="0"/>
        <v>3.9899999999999998E-2</v>
      </c>
      <c r="G28" s="49">
        <f t="shared" si="0"/>
        <v>0</v>
      </c>
      <c r="H28" s="49">
        <f t="shared" si="0"/>
        <v>7.9899999999999999E-2</v>
      </c>
      <c r="I28" s="49">
        <f t="shared" si="0"/>
        <v>6.9900000000000004E-2</v>
      </c>
      <c r="J28" s="49">
        <f t="shared" si="0"/>
        <v>5</v>
      </c>
      <c r="K28" s="70">
        <f t="shared" si="0"/>
        <v>3.9899999999999998E-2</v>
      </c>
      <c r="L28" s="49">
        <f t="shared" si="1"/>
        <v>0</v>
      </c>
      <c r="M28" s="49">
        <f t="shared" si="1"/>
        <v>7.9899999999999999E-2</v>
      </c>
      <c r="N28" s="49">
        <f t="shared" si="1"/>
        <v>6.9900000000000004E-2</v>
      </c>
      <c r="O28" s="49">
        <f t="shared" si="1"/>
        <v>5</v>
      </c>
      <c r="P28" s="70">
        <f t="shared" si="1"/>
        <v>3.9899999999999998E-2</v>
      </c>
      <c r="Q28" s="49">
        <f t="shared" si="1"/>
        <v>0</v>
      </c>
      <c r="R28" s="49">
        <f t="shared" si="1"/>
        <v>7.9899999999999999E-2</v>
      </c>
      <c r="S28" s="49">
        <f t="shared" si="1"/>
        <v>6.9900000000000004E-2</v>
      </c>
      <c r="T28" s="49">
        <f t="shared" si="1"/>
        <v>5</v>
      </c>
      <c r="U28" s="70">
        <f t="shared" si="1"/>
        <v>3.9899999999999998E-2</v>
      </c>
    </row>
    <row r="29" spans="1:21" s="4" customFormat="1" ht="12" x14ac:dyDescent="0.2">
      <c r="A29" s="64" t="str">
        <f>'Financial &amp; product inputs'!$A$27</f>
        <v>Dealer fee</v>
      </c>
      <c r="B29" s="49">
        <f t="shared" si="0"/>
        <v>0.02</v>
      </c>
      <c r="C29" s="49">
        <f t="shared" si="0"/>
        <v>0.15240000000000001</v>
      </c>
      <c r="D29" s="49">
        <f t="shared" si="0"/>
        <v>0.13500000000000001</v>
      </c>
      <c r="E29" s="49">
        <f t="shared" si="0"/>
        <v>0.122525</v>
      </c>
      <c r="F29" s="70">
        <f t="shared" si="0"/>
        <v>0.15151500000000001</v>
      </c>
      <c r="G29" s="49">
        <f t="shared" si="0"/>
        <v>0.02</v>
      </c>
      <c r="H29" s="49">
        <f t="shared" si="0"/>
        <v>0.15240000000000001</v>
      </c>
      <c r="I29" s="49">
        <f t="shared" si="0"/>
        <v>0.13500000000000001</v>
      </c>
      <c r="J29" s="49">
        <f t="shared" si="0"/>
        <v>0.122525</v>
      </c>
      <c r="K29" s="70">
        <f t="shared" si="0"/>
        <v>0.15151500000000001</v>
      </c>
      <c r="L29" s="49">
        <f t="shared" si="1"/>
        <v>0.02</v>
      </c>
      <c r="M29" s="49">
        <f t="shared" si="1"/>
        <v>0.15240000000000001</v>
      </c>
      <c r="N29" s="49">
        <f t="shared" si="1"/>
        <v>0.13500000000000001</v>
      </c>
      <c r="O29" s="49">
        <f t="shared" si="1"/>
        <v>0.122525</v>
      </c>
      <c r="P29" s="70">
        <f t="shared" si="1"/>
        <v>0.15151500000000001</v>
      </c>
      <c r="Q29" s="49">
        <f t="shared" si="1"/>
        <v>0.02</v>
      </c>
      <c r="R29" s="49">
        <f t="shared" si="1"/>
        <v>0.15240000000000001</v>
      </c>
      <c r="S29" s="49">
        <f t="shared" si="1"/>
        <v>0.13500000000000001</v>
      </c>
      <c r="T29" s="49">
        <f t="shared" si="1"/>
        <v>0.122525</v>
      </c>
      <c r="U29" s="70">
        <f t="shared" si="1"/>
        <v>0.15151500000000001</v>
      </c>
    </row>
    <row r="30" spans="1:21" s="4" customFormat="1" ht="12" x14ac:dyDescent="0.2">
      <c r="A30" s="64"/>
      <c r="B30" s="26"/>
      <c r="C30" s="26"/>
      <c r="D30" s="26"/>
      <c r="E30" s="26"/>
      <c r="F30" s="71"/>
      <c r="G30" s="26"/>
      <c r="H30" s="26"/>
      <c r="I30" s="26"/>
      <c r="J30" s="26"/>
      <c r="K30" s="71"/>
      <c r="L30" s="26"/>
      <c r="M30" s="26"/>
      <c r="N30" s="26"/>
      <c r="O30" s="26"/>
      <c r="P30" s="71"/>
      <c r="Q30" s="26"/>
      <c r="R30" s="26"/>
      <c r="S30" s="26"/>
      <c r="T30" s="26"/>
      <c r="U30" s="71"/>
    </row>
    <row r="31" spans="1:21" s="4" customFormat="1" ht="12" x14ac:dyDescent="0.2">
      <c r="A31" s="4" t="str">
        <f>IF(B31&gt;0,"Zone Adder","")</f>
        <v/>
      </c>
      <c r="B31" s="27">
        <f>MIN('State Zip Codes'!$P$9,'State Zip Codes'!$Q$9)</f>
        <v>0</v>
      </c>
      <c r="C31" s="27">
        <f>MIN('State Zip Codes'!$P$9,'State Zip Codes'!$Q$9)</f>
        <v>0</v>
      </c>
      <c r="D31" s="27">
        <f>MIN('State Zip Codes'!$P$9,'State Zip Codes'!$Q$9)</f>
        <v>0</v>
      </c>
      <c r="E31" s="27">
        <f>MIN('State Zip Codes'!$P$9,'State Zip Codes'!$Q$9)</f>
        <v>0</v>
      </c>
      <c r="F31" s="72">
        <f>MIN('State Zip Codes'!$P$9,'State Zip Codes'!$Q$9)</f>
        <v>0</v>
      </c>
      <c r="G31" s="27">
        <f>MIN('State Zip Codes'!$P$9,'State Zip Codes'!$Q$9)</f>
        <v>0</v>
      </c>
      <c r="H31" s="27">
        <f>MIN('State Zip Codes'!$P$9,'State Zip Codes'!$Q$9)</f>
        <v>0</v>
      </c>
      <c r="I31" s="27">
        <f>MIN('State Zip Codes'!$P$9,'State Zip Codes'!$Q$9)</f>
        <v>0</v>
      </c>
      <c r="J31" s="27">
        <f>MIN('State Zip Codes'!$P$9,'State Zip Codes'!$Q$9)</f>
        <v>0</v>
      </c>
      <c r="K31" s="72">
        <f>MIN('State Zip Codes'!$P$9,'State Zip Codes'!$Q$9)</f>
        <v>0</v>
      </c>
      <c r="L31" s="27">
        <f>MIN('State Zip Codes'!$P$9,'State Zip Codes'!$Q$9)</f>
        <v>0</v>
      </c>
      <c r="M31" s="27">
        <f>MIN('State Zip Codes'!$P$9,'State Zip Codes'!$Q$9)</f>
        <v>0</v>
      </c>
      <c r="N31" s="27">
        <f>MIN('State Zip Codes'!$P$9,'State Zip Codes'!$Q$9)</f>
        <v>0</v>
      </c>
      <c r="O31" s="27">
        <f>MIN('State Zip Codes'!$P$9,'State Zip Codes'!$Q$9)</f>
        <v>0</v>
      </c>
      <c r="P31" s="72">
        <f>MIN('State Zip Codes'!$P$9,'State Zip Codes'!$Q$9)</f>
        <v>0</v>
      </c>
      <c r="Q31" s="27">
        <f>MIN('State Zip Codes'!$P$9,'State Zip Codes'!$Q$9)</f>
        <v>0</v>
      </c>
      <c r="R31" s="27">
        <f>MIN('State Zip Codes'!$P$9,'State Zip Codes'!$Q$9)</f>
        <v>0</v>
      </c>
      <c r="S31" s="27">
        <f>MIN('State Zip Codes'!$P$9,'State Zip Codes'!$Q$9)</f>
        <v>0</v>
      </c>
      <c r="T31" s="27">
        <f>MIN('State Zip Codes'!$P$9,'State Zip Codes'!$Q$9)</f>
        <v>0</v>
      </c>
      <c r="U31" s="72">
        <f>MIN('State Zip Codes'!$P$9,'State Zip Codes'!$Q$9)</f>
        <v>0</v>
      </c>
    </row>
    <row r="32" spans="1:21" s="4" customFormat="1" ht="12" x14ac:dyDescent="0.2">
      <c r="A32" s="64" t="s">
        <v>45</v>
      </c>
      <c r="B32" s="27">
        <f>($B$22+B31)/(1-B29)</f>
        <v>18367.34693877551</v>
      </c>
      <c r="C32" s="27">
        <f>($B$22+C31)/(1-C29)</f>
        <v>21236.432279377063</v>
      </c>
      <c r="D32" s="27">
        <f>($B$22+D31)/(1-D29)</f>
        <v>20809.248554913294</v>
      </c>
      <c r="E32" s="27">
        <f>($B$22+E31)/(1-E29)</f>
        <v>20513.404940311691</v>
      </c>
      <c r="F32" s="72">
        <f>($B$22+F31)/(1-F29)</f>
        <v>21214.281926021085</v>
      </c>
      <c r="G32" s="27">
        <f>($G$22+G31)/(1-G29)</f>
        <v>27040.816326530614</v>
      </c>
      <c r="H32" s="27">
        <f>($G$22+H31)/(1-H29)</f>
        <v>31264.747522416234</v>
      </c>
      <c r="I32" s="27">
        <f>($G$22+I31)/(1-I29)</f>
        <v>30635.838150289019</v>
      </c>
      <c r="J32" s="27">
        <f>($G$22+J31)/(1-J29)</f>
        <v>30200.290606569986</v>
      </c>
      <c r="K32" s="72">
        <f>($G$22+K31)/(1-K29)</f>
        <v>31232.13727997549</v>
      </c>
      <c r="L32" s="27">
        <f>($L$22+L31)/(1-L29)</f>
        <v>35459.183673469386</v>
      </c>
      <c r="M32" s="27">
        <f>($L$22+M31)/(1-M29)</f>
        <v>40998.112317130719</v>
      </c>
      <c r="N32" s="27">
        <f>($L$22+N31)/(1-N29)</f>
        <v>40173.410404624279</v>
      </c>
      <c r="O32" s="27">
        <f>($L$22+O31)/(1-O29)</f>
        <v>39602.267870879514</v>
      </c>
      <c r="P32" s="72">
        <f>($L$22+P31)/(1-P29)</f>
        <v>40955.349829401821</v>
      </c>
      <c r="Q32" s="27">
        <f>($Q$22+Q31)/(1-Q29)</f>
        <v>43877.551020408166</v>
      </c>
      <c r="R32" s="27">
        <f>($Q$22+R31)/(1-R29)</f>
        <v>50731.477111845212</v>
      </c>
      <c r="S32" s="27">
        <f>($Q$22+S31)/(1-S29)</f>
        <v>49710.98265895954</v>
      </c>
      <c r="T32" s="27">
        <f>($Q$22+T31)/(1-T29)</f>
        <v>49004.245135189034</v>
      </c>
      <c r="U32" s="72">
        <f>($Q$22+U31)/(1-U29)</f>
        <v>50678.562378828152</v>
      </c>
    </row>
    <row r="33" spans="1:24" s="4" customFormat="1" ht="12" x14ac:dyDescent="0.2">
      <c r="A33" s="64" t="str">
        <f>IF(B33=" "," ","Applied Rebates")</f>
        <v>Applied Rebates</v>
      </c>
      <c r="B33" s="27">
        <f>Rebates!E6</f>
        <v>0</v>
      </c>
      <c r="C33" s="27">
        <f>Rebates!E6</f>
        <v>0</v>
      </c>
      <c r="D33" s="27">
        <f>Rebates!E6</f>
        <v>0</v>
      </c>
      <c r="E33" s="27">
        <f>Rebates!E6</f>
        <v>0</v>
      </c>
      <c r="F33" s="72">
        <f>Rebates!E6</f>
        <v>0</v>
      </c>
      <c r="G33" s="27">
        <f>Rebates!F6</f>
        <v>0</v>
      </c>
      <c r="H33" s="27">
        <f>Rebates!F6</f>
        <v>0</v>
      </c>
      <c r="I33" s="27">
        <f>Rebates!F6</f>
        <v>0</v>
      </c>
      <c r="J33" s="27">
        <f>Rebates!F6</f>
        <v>0</v>
      </c>
      <c r="K33" s="72">
        <f>Rebates!F6</f>
        <v>0</v>
      </c>
      <c r="L33" s="27">
        <f>Rebates!G6</f>
        <v>0</v>
      </c>
      <c r="M33" s="27">
        <f>Rebates!G6</f>
        <v>0</v>
      </c>
      <c r="N33" s="27">
        <f>Rebates!G6</f>
        <v>0</v>
      </c>
      <c r="O33" s="27">
        <f>Rebates!G6</f>
        <v>0</v>
      </c>
      <c r="P33" s="72">
        <f>Rebates!G6</f>
        <v>0</v>
      </c>
      <c r="Q33" s="27">
        <f>Rebates!H6</f>
        <v>0</v>
      </c>
      <c r="R33" s="27">
        <f>Rebates!H6</f>
        <v>0</v>
      </c>
      <c r="S33" s="27">
        <f>Rebates!H6</f>
        <v>0</v>
      </c>
      <c r="T33" s="27">
        <f>Rebates!H6</f>
        <v>0</v>
      </c>
      <c r="U33" s="72">
        <f>Rebates!H6</f>
        <v>0</v>
      </c>
    </row>
    <row r="34" spans="1:24" s="4" customFormat="1" ht="12" x14ac:dyDescent="0.2">
      <c r="A34" s="64" t="s">
        <v>46</v>
      </c>
      <c r="B34" s="27">
        <f>INDEX('Financial &amp; product inputs'!$C:$C,MATCH($B$12,'Financial &amp; product inputs'!$A:$A,0))</f>
        <v>500</v>
      </c>
      <c r="C34" s="27">
        <f>INDEX('Financial &amp; product inputs'!$C:$C,MATCH($B$12,'Financial &amp; product inputs'!$A:$A,0))</f>
        <v>500</v>
      </c>
      <c r="D34" s="27">
        <f>INDEX('Financial &amp; product inputs'!$C:$C,MATCH($B$12,'Financial &amp; product inputs'!$A:$A,0))</f>
        <v>500</v>
      </c>
      <c r="E34" s="27">
        <f>INDEX('Financial &amp; product inputs'!$C:$C,MATCH($B$12,'Financial &amp; product inputs'!$A:$A,0))</f>
        <v>500</v>
      </c>
      <c r="F34" s="72">
        <f>INDEX('Financial &amp; product inputs'!$C:$C,MATCH($B$12,'Financial &amp; product inputs'!$A:$A,0))</f>
        <v>500</v>
      </c>
      <c r="G34" s="27">
        <f>INDEX('Financial &amp; product inputs'!$C:$C,MATCH($G$12,'Financial &amp; product inputs'!$A:$A,0))</f>
        <v>500</v>
      </c>
      <c r="H34" s="27">
        <f>INDEX('Financial &amp; product inputs'!$C:$C,MATCH($G$12,'Financial &amp; product inputs'!$A:$A,0))</f>
        <v>500</v>
      </c>
      <c r="I34" s="27">
        <f>INDEX('Financial &amp; product inputs'!$C:$C,MATCH($G$12,'Financial &amp; product inputs'!$A:$A,0))</f>
        <v>500</v>
      </c>
      <c r="J34" s="27">
        <f>INDEX('Financial &amp; product inputs'!$C:$C,MATCH($G$12,'Financial &amp; product inputs'!$A:$A,0))</f>
        <v>500</v>
      </c>
      <c r="K34" s="72">
        <f>INDEX('Financial &amp; product inputs'!$C:$C,MATCH($G$12,'Financial &amp; product inputs'!$A:$A,0))</f>
        <v>500</v>
      </c>
      <c r="L34" s="27">
        <f>INDEX('Financial &amp; product inputs'!$C:$C,MATCH($L$12,'Financial &amp; product inputs'!$A:$A,0))</f>
        <v>500</v>
      </c>
      <c r="M34" s="27">
        <f>INDEX('Financial &amp; product inputs'!$C:$C,MATCH($L$12,'Financial &amp; product inputs'!$A:$A,0))</f>
        <v>500</v>
      </c>
      <c r="N34" s="27">
        <f>INDEX('Financial &amp; product inputs'!$C:$C,MATCH($L$12,'Financial &amp; product inputs'!$A:$A,0))</f>
        <v>500</v>
      </c>
      <c r="O34" s="27">
        <f>INDEX('Financial &amp; product inputs'!$C:$C,MATCH($L$12,'Financial &amp; product inputs'!$A:$A,0))</f>
        <v>500</v>
      </c>
      <c r="P34" s="72">
        <f>INDEX('Financial &amp; product inputs'!$C:$C,MATCH($L$12,'Financial &amp; product inputs'!$A:$A,0))</f>
        <v>500</v>
      </c>
      <c r="Q34" s="27">
        <f>INDEX('Financial &amp; product inputs'!$C:$C,MATCH($Q$12,'Financial &amp; product inputs'!$A:$A,0))</f>
        <v>500</v>
      </c>
      <c r="R34" s="27">
        <f>INDEX('Financial &amp; product inputs'!$C:$C,MATCH($Q$12,'Financial &amp; product inputs'!$A:$A,0))</f>
        <v>500</v>
      </c>
      <c r="S34" s="27">
        <f>INDEX('Financial &amp; product inputs'!$C:$C,MATCH($Q$12,'Financial &amp; product inputs'!$A:$A,0))</f>
        <v>500</v>
      </c>
      <c r="T34" s="27">
        <f>INDEX('Financial &amp; product inputs'!$C:$C,MATCH($Q$12,'Financial &amp; product inputs'!$A:$A,0))</f>
        <v>500</v>
      </c>
      <c r="U34" s="72">
        <f>INDEX('Financial &amp; product inputs'!$C:$C,MATCH($Q$12,'Financial &amp; product inputs'!$A:$A,0))</f>
        <v>500</v>
      </c>
    </row>
    <row r="35" spans="1:24" s="4" customFormat="1" ht="12" x14ac:dyDescent="0.2">
      <c r="A35" s="64" t="s">
        <v>47</v>
      </c>
      <c r="B35" s="27">
        <f>IF(B26="Cash",0,MAX('Prop generator'!$E$4,'DP Calc'!$H$13))</f>
        <v>0</v>
      </c>
      <c r="C35" s="148">
        <f>IF(C26="Cash",0,MAX('Prop generator'!$E$4,'DP Calc'!$H$12))</f>
        <v>20750</v>
      </c>
      <c r="D35" s="148">
        <f>IF(D26="Cash",0,MAX('Prop generator'!$E$4,'DP Calc'!$Q$12))</f>
        <v>20350</v>
      </c>
      <c r="E35" s="148">
        <f>IF(E26="Cash",0,MAX('Prop generator'!$E$4,'DP Calc'!$H$13))</f>
        <v>21350</v>
      </c>
      <c r="F35" s="72">
        <f>IF(F26="Cash",0,MAX('Prop generator'!$E$4,'DP Calc'!$H$13))</f>
        <v>21350</v>
      </c>
      <c r="G35" s="27">
        <v>0</v>
      </c>
      <c r="H35" s="27">
        <f>IF(H26="Cash",0,MAX('Prop generator'!$E$4,'DP Calc'!$I$12))</f>
        <v>30800</v>
      </c>
      <c r="I35" s="27">
        <f>IF(I26="Cash",0,MAX('Prop generator'!$E$4,'DP Calc'!$R$12))</f>
        <v>30150</v>
      </c>
      <c r="J35" s="27">
        <f>IF(J26="Cash",0,MAX('Prop generator'!$E$4,'DP Calc'!$H$13))</f>
        <v>21350</v>
      </c>
      <c r="K35" s="72">
        <f>IF(K26="Cash",0,MAX('Prop generator'!$E$4,'DP Calc'!$H$13))</f>
        <v>21350</v>
      </c>
      <c r="L35" s="27">
        <v>0</v>
      </c>
      <c r="M35" s="27">
        <f>IF(M26="Cash",0,MAX('Prop generator'!$E$4,'DP Calc'!$J$12))</f>
        <v>40500</v>
      </c>
      <c r="N35" s="27">
        <f>IF(N26="Cash",0,MAX('Prop generator'!$E$4,'DP Calc'!$S$12))</f>
        <v>39700</v>
      </c>
      <c r="O35" s="27">
        <f>IF(O26="Cash",0,MAX('Prop generator'!$E$4,'DP Calc'!$H$13))</f>
        <v>21350</v>
      </c>
      <c r="P35" s="72">
        <f>IF(P26="Cash",0,MAX('Prop generator'!$E$4,'DP Calc'!$H$13))</f>
        <v>21350</v>
      </c>
      <c r="Q35" s="27">
        <v>0</v>
      </c>
      <c r="R35" s="27">
        <f>IF(R26="Cash",0,MAX('Prop generator'!$E$4,'DP Calc'!$K$12))</f>
        <v>50250</v>
      </c>
      <c r="S35" s="27">
        <f>IF(S26="Cash",0,MAX('Prop generator'!$E$4,'DP Calc'!$T$12))</f>
        <v>49250</v>
      </c>
      <c r="T35" s="27">
        <f>IF(T26="Cash",0,MAX('Prop generator'!$E$4,'DP Calc'!$H$13))</f>
        <v>21350</v>
      </c>
      <c r="U35" s="72">
        <f>IF(U26="Cash",0,MAX('Prop generator'!$E$4,'DP Calc'!$H$13))</f>
        <v>21350</v>
      </c>
    </row>
    <row r="36" spans="1:24" s="44" customFormat="1" ht="12" x14ac:dyDescent="0.2">
      <c r="A36" s="73" t="s">
        <v>194</v>
      </c>
      <c r="B36" s="45">
        <f>B32-B33-B34-B35</f>
        <v>17867.34693877551</v>
      </c>
      <c r="C36" s="147">
        <f>C32-C33-C34-C35</f>
        <v>-13.567720622937486</v>
      </c>
      <c r="D36" s="147">
        <f t="shared" ref="D36:E36" si="2">D32-D33-D34-D35</f>
        <v>-40.751445086705644</v>
      </c>
      <c r="E36" s="147">
        <f t="shared" si="2"/>
        <v>-1336.5950596883085</v>
      </c>
      <c r="F36" s="74">
        <f>F32-F33-F34-F35</f>
        <v>-635.71807397891462</v>
      </c>
      <c r="G36" s="45">
        <f>G32-G33-G34-G35</f>
        <v>26540.816326530614</v>
      </c>
      <c r="H36" s="45">
        <f>H32-H33-H34-H35</f>
        <v>-35.252477583766449</v>
      </c>
      <c r="I36" s="45">
        <f t="shared" ref="I36" si="3">I32-I33-I34-I35</f>
        <v>-14.161849710981187</v>
      </c>
      <c r="J36" s="45">
        <f t="shared" ref="J36" si="4">J32-J33-J34-J35</f>
        <v>8350.2906065699863</v>
      </c>
      <c r="K36" s="74">
        <f>K32-K33-K34-K35</f>
        <v>9382.1372799754899</v>
      </c>
      <c r="L36" s="45">
        <f>L32-L33-L34-L35</f>
        <v>34959.183673469386</v>
      </c>
      <c r="M36" s="45">
        <f>M32-M33-M34-M35</f>
        <v>-1.8876828692809795</v>
      </c>
      <c r="N36" s="45">
        <f t="shared" ref="N36" si="5">N32-N33-N34-N35</f>
        <v>-26.589595375720819</v>
      </c>
      <c r="O36" s="45">
        <f>O32-O33-O34-O35</f>
        <v>17752.267870879514</v>
      </c>
      <c r="P36" s="74">
        <f>P32-P33-P34-P35</f>
        <v>19105.349829401821</v>
      </c>
      <c r="Q36" s="45">
        <f>Q32-Q33-Q34-Q35</f>
        <v>43377.551020408166</v>
      </c>
      <c r="R36" s="45">
        <f t="shared" ref="R36:T36" si="6">R32-R33-R34-R35</f>
        <v>-18.522888154788234</v>
      </c>
      <c r="S36" s="45">
        <f t="shared" si="6"/>
        <v>-39.017341040460451</v>
      </c>
      <c r="T36" s="45">
        <f t="shared" si="6"/>
        <v>27154.245135189034</v>
      </c>
      <c r="U36" s="74">
        <f>U32-U33-U34-U35</f>
        <v>28828.562378828152</v>
      </c>
    </row>
    <row r="37" spans="1:24" s="4" customFormat="1" ht="6" customHeight="1" x14ac:dyDescent="0.2">
      <c r="A37" s="64"/>
      <c r="B37" s="27"/>
      <c r="C37" s="27"/>
      <c r="D37" s="27"/>
      <c r="E37" s="27"/>
      <c r="F37" s="72"/>
      <c r="G37" s="27"/>
      <c r="H37" s="27"/>
      <c r="I37" s="27"/>
      <c r="J37" s="27"/>
      <c r="K37" s="72"/>
      <c r="L37" s="27"/>
      <c r="M37" s="27"/>
      <c r="N37" s="27"/>
      <c r="O37" s="27"/>
      <c r="P37" s="72"/>
      <c r="Q37" s="27"/>
      <c r="R37" s="27"/>
      <c r="S37" s="27"/>
      <c r="T37" s="27"/>
      <c r="U37" s="72"/>
    </row>
    <row r="38" spans="1:24" s="4" customFormat="1" ht="12" x14ac:dyDescent="0.2">
      <c r="A38" s="64" t="s">
        <v>26</v>
      </c>
      <c r="B38" s="24">
        <f t="shared" ref="B38:E38" si="7">(B36+B35)*0.3</f>
        <v>5360.2040816326526</v>
      </c>
      <c r="C38" s="24">
        <f t="shared" si="7"/>
        <v>6220.9296838131186</v>
      </c>
      <c r="D38" s="24">
        <f t="shared" si="7"/>
        <v>6092.7745664739878</v>
      </c>
      <c r="E38" s="24">
        <f t="shared" si="7"/>
        <v>6004.0214820935071</v>
      </c>
      <c r="F38" s="75">
        <f>(F36+F35)*0.3</f>
        <v>6214.2845778063256</v>
      </c>
      <c r="G38" s="24">
        <f t="shared" ref="G38:J38" si="8">(G36+G35)*0.3</f>
        <v>7962.2448979591836</v>
      </c>
      <c r="H38" s="24">
        <f t="shared" si="8"/>
        <v>9229.4242567248693</v>
      </c>
      <c r="I38" s="24">
        <f t="shared" si="8"/>
        <v>9040.7514450867056</v>
      </c>
      <c r="J38" s="24">
        <f t="shared" si="8"/>
        <v>8910.0871819709955</v>
      </c>
      <c r="K38" s="75">
        <f>(K36+K35)*0.3</f>
        <v>9219.6411839926459</v>
      </c>
      <c r="L38" s="24">
        <f t="shared" ref="L38:N38" si="9">(L36+L35)*0.3</f>
        <v>10487.755102040815</v>
      </c>
      <c r="M38" s="24">
        <f t="shared" si="9"/>
        <v>12149.433695139216</v>
      </c>
      <c r="N38" s="24">
        <f t="shared" si="9"/>
        <v>11902.023121387283</v>
      </c>
      <c r="O38" s="24">
        <f>(O36+O35)*0.3</f>
        <v>11730.680361263854</v>
      </c>
      <c r="P38" s="75">
        <f>(P36+P35)*0.3</f>
        <v>12136.604948820546</v>
      </c>
      <c r="Q38" s="24">
        <f t="shared" ref="Q38:T38" si="10">(Q36+Q35)*0.3</f>
        <v>13013.26530612245</v>
      </c>
      <c r="R38" s="24">
        <f t="shared" si="10"/>
        <v>15069.443133553563</v>
      </c>
      <c r="S38" s="24">
        <f t="shared" si="10"/>
        <v>14763.29479768786</v>
      </c>
      <c r="T38" s="24">
        <f t="shared" si="10"/>
        <v>14551.273540556709</v>
      </c>
      <c r="U38" s="75">
        <f>(U36+U35)*0.3</f>
        <v>15053.568713648445</v>
      </c>
      <c r="W38" s="18"/>
    </row>
    <row r="39" spans="1:24" s="4" customFormat="1" ht="12" x14ac:dyDescent="0.2">
      <c r="A39" s="64" t="s">
        <v>27</v>
      </c>
      <c r="B39" s="24">
        <f t="shared" ref="B39:U39" si="11">B36-B38</f>
        <v>12507.142857142859</v>
      </c>
      <c r="C39" s="24">
        <f t="shared" si="11"/>
        <v>-6234.4974044360561</v>
      </c>
      <c r="D39" s="24">
        <f t="shared" si="11"/>
        <v>-6133.5260115606934</v>
      </c>
      <c r="E39" s="24">
        <f t="shared" si="11"/>
        <v>-7340.6165417818156</v>
      </c>
      <c r="F39" s="75">
        <f t="shared" si="11"/>
        <v>-6850.0026517852402</v>
      </c>
      <c r="G39" s="24">
        <f t="shared" si="11"/>
        <v>18578.571428571431</v>
      </c>
      <c r="H39" s="24">
        <f t="shared" si="11"/>
        <v>-9264.6767343086358</v>
      </c>
      <c r="I39" s="24">
        <f t="shared" si="11"/>
        <v>-9054.9132947976868</v>
      </c>
      <c r="J39" s="24">
        <f t="shared" si="11"/>
        <v>-559.79657540100925</v>
      </c>
      <c r="K39" s="75">
        <f t="shared" si="11"/>
        <v>162.49609598284405</v>
      </c>
      <c r="L39" s="24">
        <f t="shared" si="11"/>
        <v>24471.428571428572</v>
      </c>
      <c r="M39" s="24">
        <f t="shared" si="11"/>
        <v>-12151.321378008497</v>
      </c>
      <c r="N39" s="24">
        <f t="shared" si="11"/>
        <v>-11928.612716763004</v>
      </c>
      <c r="O39" s="24">
        <f t="shared" si="11"/>
        <v>6021.5875096156597</v>
      </c>
      <c r="P39" s="75">
        <f t="shared" si="11"/>
        <v>6968.7448805812746</v>
      </c>
      <c r="Q39" s="24">
        <f t="shared" si="11"/>
        <v>30364.285714285717</v>
      </c>
      <c r="R39" s="24">
        <f t="shared" si="11"/>
        <v>-15087.966021708351</v>
      </c>
      <c r="S39" s="24">
        <f t="shared" si="11"/>
        <v>-14802.312138728321</v>
      </c>
      <c r="T39" s="24">
        <f t="shared" si="11"/>
        <v>12602.971594632325</v>
      </c>
      <c r="U39" s="75">
        <f t="shared" si="11"/>
        <v>13774.993665179707</v>
      </c>
    </row>
    <row r="40" spans="1:24" s="4" customFormat="1" ht="12" x14ac:dyDescent="0.2">
      <c r="A40" s="64"/>
      <c r="B40" s="21"/>
      <c r="F40" s="65"/>
      <c r="G40" s="21"/>
      <c r="H40" s="21"/>
      <c r="I40" s="21"/>
      <c r="J40" s="21"/>
      <c r="K40" s="65"/>
      <c r="L40" s="21"/>
      <c r="M40" s="21"/>
      <c r="N40" s="21"/>
      <c r="O40" s="21"/>
      <c r="P40" s="65"/>
      <c r="Q40" s="21"/>
      <c r="R40" s="21"/>
      <c r="S40" s="21"/>
      <c r="T40" s="21"/>
      <c r="U40" s="65"/>
    </row>
    <row r="41" spans="1:24" s="4" customFormat="1" ht="12" x14ac:dyDescent="0.2">
      <c r="A41" s="73" t="s">
        <v>336</v>
      </c>
      <c r="B41" s="21"/>
      <c r="F41" s="65"/>
      <c r="G41" s="21"/>
      <c r="H41" s="21"/>
      <c r="I41" s="21"/>
      <c r="J41" s="21"/>
      <c r="K41" s="65"/>
      <c r="L41" s="21"/>
      <c r="M41" s="21"/>
      <c r="N41" s="21"/>
      <c r="O41" s="21"/>
      <c r="P41" s="65"/>
      <c r="Q41" s="21"/>
      <c r="R41" s="21"/>
      <c r="S41" s="21"/>
      <c r="T41" s="21"/>
      <c r="U41" s="65"/>
    </row>
    <row r="42" spans="1:24" s="4" customFormat="1" ht="12" x14ac:dyDescent="0.2">
      <c r="A42" s="76" t="s">
        <v>197</v>
      </c>
      <c r="B42" s="145">
        <f>INDEX('Financial &amp; product inputs'!$B$24:$F$31,7,MATCH(B26,'Financial &amp; product inputs'!$B$24:$F$24,0))*B36</f>
        <v>0</v>
      </c>
      <c r="C42" s="24">
        <f>INDEX('Financial &amp; product inputs'!$B$24:$F$31,7,MATCH(C26,'Financial &amp; product inputs'!$B$24:$F$24,0))*C36</f>
        <v>-0.12365484898538995</v>
      </c>
      <c r="D42" s="24">
        <f>INDEX('Financial &amp; product inputs'!$B$24:$F$31,7,MATCH(D26,'Financial &amp; product inputs'!$B$24:$F$24,0))*D36</f>
        <v>-0.34916559450867429</v>
      </c>
      <c r="E42" s="24">
        <f>INDEX('Financial &amp; product inputs'!$B$24:$F$31,7,MATCH(E26,'Financial &amp; product inputs'!$B$24:$F$24,0))*E36</f>
        <v>-12.029355537194776</v>
      </c>
      <c r="F42" s="77">
        <f>INDEX('Financial &amp; product inputs'!$B$24:$F$31,7,MATCH(F26,'Financial &amp; product inputs'!$B$24:$F$24,0))*F36</f>
        <v>-5.6578908584123404</v>
      </c>
      <c r="G42" s="145">
        <f>INDEX('Financial &amp; product inputs'!$B$24:$F$31,7,MATCH(G26,'Financial &amp; product inputs'!$B$24:$F$24,0))*G36</f>
        <v>0</v>
      </c>
      <c r="H42" s="24">
        <f>INDEX('Financial &amp; product inputs'!$B$24:$F$31,7,MATCH(H26,'Financial &amp; product inputs'!$B$24:$F$24,0))*H36</f>
        <v>-0.32128755545068904</v>
      </c>
      <c r="I42" s="24">
        <f>INDEX('Financial &amp; product inputs'!$B$24:$F$31,7,MATCH(I26,'Financial &amp; product inputs'!$B$24:$F$24,0))*I36</f>
        <v>-0.12134123497108565</v>
      </c>
      <c r="J42" s="24">
        <f>INDEX('Financial &amp; product inputs'!$B$24:$F$31,7,MATCH(J26,'Financial &amp; product inputs'!$B$24:$F$24,0))*J36</f>
        <v>75.152615459129876</v>
      </c>
      <c r="K42" s="77">
        <f>INDEX('Financial &amp; product inputs'!$B$24:$F$31,7,MATCH(K26,'Financial &amp; product inputs'!$B$24:$F$24,0))*K36</f>
        <v>83.501021791781866</v>
      </c>
      <c r="L42" s="145">
        <f>INDEX('Financial &amp; product inputs'!$B$24:$F$31,7,MATCH(L26,'Financial &amp; product inputs'!$B$24:$F$24,0))*L36</f>
        <v>0</v>
      </c>
      <c r="M42" s="24">
        <f>INDEX('Financial &amp; product inputs'!$B$24:$F$31,7,MATCH(M26,'Financial &amp; product inputs'!$B$24:$F$24,0))*M36</f>
        <v>-1.7204152902339918E-2</v>
      </c>
      <c r="N42" s="24">
        <f>INDEX('Financial &amp; product inputs'!$B$24:$F$31,7,MATCH(N26,'Financial &amp; product inputs'!$B$24:$F$24,0))*N36</f>
        <v>-0.22782435953755747</v>
      </c>
      <c r="O42" s="24">
        <f>INDEX('Financial &amp; product inputs'!$B$24:$F$31,7,MATCH(O26,'Financial &amp; product inputs'!$B$24:$F$24,0))*O36</f>
        <v>159.77041083791562</v>
      </c>
      <c r="P42" s="77">
        <f>INDEX('Financial &amp; product inputs'!$B$24:$F$31,7,MATCH(P26,'Financial &amp; product inputs'!$B$24:$F$24,0))*P36</f>
        <v>170.0376134816762</v>
      </c>
      <c r="Q42" s="145">
        <f>INDEX('Financial &amp; product inputs'!$B$24:$F$31,7,MATCH(Q26,'Financial &amp; product inputs'!$B$24:$F$24,0))*Q36</f>
        <v>0</v>
      </c>
      <c r="R42" s="24">
        <f>INDEX('Financial &amp; product inputs'!$B$24:$F$31,7,MATCH(R26,'Financial &amp; product inputs'!$B$24:$F$24,0))*R36</f>
        <v>-0.16881575035392446</v>
      </c>
      <c r="S42" s="24">
        <f>INDEX('Financial &amp; product inputs'!$B$24:$F$31,7,MATCH(S26,'Financial &amp; product inputs'!$B$24:$F$24,0))*S36</f>
        <v>-0.33430748410402927</v>
      </c>
      <c r="T42" s="24">
        <f>INDEX('Financial &amp; product inputs'!$B$24:$F$31,7,MATCH(T26,'Financial &amp; product inputs'!$B$24:$F$24,0))*T36</f>
        <v>244.38820621670129</v>
      </c>
      <c r="U42" s="77">
        <f>INDEX('Financial &amp; product inputs'!$B$24:$F$31,7,MATCH(U26,'Financial &amp; product inputs'!$B$24:$F$24,0))*U36</f>
        <v>256.57420517157055</v>
      </c>
    </row>
    <row r="43" spans="1:24" s="4" customFormat="1" ht="12" x14ac:dyDescent="0.2">
      <c r="A43" s="76" t="s">
        <v>198</v>
      </c>
      <c r="B43" s="145">
        <f>INDEX('Financial &amp; product inputs'!$B$24:$F$31,8,MATCH(B26,'Financial &amp; product inputs'!$B$24:$F$24,0))*B39</f>
        <v>0</v>
      </c>
      <c r="C43" s="145">
        <f>INDEX('Financial &amp; product inputs'!$B$24:$F$31,8,MATCH(C26,'Financial &amp; product inputs'!$B$24:$F$24,0))*C39</f>
        <v>-82.141997102406819</v>
      </c>
      <c r="D43" s="145">
        <f>INDEX('Financial &amp; product inputs'!$B$24:$F$31,8,MATCH(D26,'Financial &amp; product inputs'!$B$24:$F$24,0))*D39</f>
        <v>-76.527862975144501</v>
      </c>
      <c r="E43" s="145">
        <f>INDEX('Financial &amp; product inputs'!$B$24:$F$31,8,MATCH(E26,'Financial &amp; product inputs'!$B$24:$F$24,0))*E39</f>
        <v>-96.591392362163234</v>
      </c>
      <c r="F43" s="77">
        <f>INDEX('Financial &amp; product inputs'!$B$24:$F$31,8,MATCH(F26,'Financial &amp; product inputs'!$B$24:$F$24,0))*F39</f>
        <v>-104.10916467095045</v>
      </c>
      <c r="G43" s="145">
        <f>INDEX('Financial &amp; product inputs'!$B$24:$F$31,8,MATCH(G26,'Financial &amp; product inputs'!$B$24:$F$24,0))*G39</f>
        <v>0</v>
      </c>
      <c r="H43" s="145">
        <f>INDEX('Financial &amp; product inputs'!$B$24:$F$31,8,MATCH(H26,'Financial &amp; product inputs'!$B$24:$F$24,0))*H39</f>
        <v>-122.06582184521</v>
      </c>
      <c r="I43" s="145">
        <f>INDEX('Financial &amp; product inputs'!$B$24:$F$31,8,MATCH(I26,'Financial &amp; product inputs'!$B$24:$F$24,0))*I39</f>
        <v>-112.97794491618497</v>
      </c>
      <c r="J43" s="145">
        <f>INDEX('Financial &amp; product inputs'!$B$24:$F$31,8,MATCH(J26,'Financial &amp; product inputs'!$B$24:$F$24,0))*J39</f>
        <v>-7.3660748180736855</v>
      </c>
      <c r="K43" s="77">
        <f>INDEX('Financial &amp; product inputs'!$B$24:$F$31,8,MATCH(K26,'Financial &amp; product inputs'!$B$24:$F$24,0))*K39</f>
        <v>2.469682666568823</v>
      </c>
      <c r="L43" s="145">
        <f>INDEX('Financial &amp; product inputs'!$B$24:$F$31,8,MATCH(L26,'Financial &amp; product inputs'!$B$24:$F$24,0))*L39</f>
        <v>0</v>
      </c>
      <c r="M43" s="145">
        <f>INDEX('Financial &amp; product inputs'!$B$24:$F$31,8,MATCH(M26,'Financial &amp; product inputs'!$B$24:$F$24,0))*M39</f>
        <v>-160.09851968381315</v>
      </c>
      <c r="N43" s="145">
        <f>INDEX('Financial &amp; product inputs'!$B$24:$F$31,8,MATCH(N26,'Financial &amp; product inputs'!$B$24:$F$24,0))*N39</f>
        <v>-148.83302650895951</v>
      </c>
      <c r="O43" s="145">
        <f>INDEX('Financial &amp; product inputs'!$B$24:$F$31,8,MATCH(O26,'Financial &amp; product inputs'!$B$24:$F$24,0))*O39</f>
        <v>79.234968680601511</v>
      </c>
      <c r="P43" s="77">
        <f>INDEX('Financial &amp; product inputs'!$B$24:$F$31,8,MATCH(P26,'Financial &amp; product inputs'!$B$24:$F$24,0))*P39</f>
        <v>105.91385802357276</v>
      </c>
      <c r="Q43" s="145">
        <f>INDEX('Financial &amp; product inputs'!$B$24:$F$31,8,MATCH(Q26,'Financial &amp; product inputs'!$B$24:$F$24,0))*Q39</f>
        <v>0</v>
      </c>
      <c r="R43" s="145">
        <f>INDEX('Financial &amp; product inputs'!$B$24:$F$31,8,MATCH(R26,'Financial &amp; product inputs'!$B$24:$F$24,0))*R39</f>
        <v>-198.78998752241623</v>
      </c>
      <c r="S43" s="145">
        <f>INDEX('Financial &amp; product inputs'!$B$24:$F$31,8,MATCH(S26,'Financial &amp; product inputs'!$B$24:$F$24,0))*S39</f>
        <v>-184.68810810173406</v>
      </c>
      <c r="T43" s="145">
        <f>INDEX('Financial &amp; product inputs'!$B$24:$F$31,8,MATCH(T26,'Financial &amp; product inputs'!$B$24:$F$24,0))*T39</f>
        <v>165.83601217927665</v>
      </c>
      <c r="U43" s="77">
        <f>INDEX('Financial &amp; product inputs'!$B$24:$F$31,8,MATCH(U26,'Financial &amp; product inputs'!$B$24:$F$24,0))*U39</f>
        <v>209.35803338057673</v>
      </c>
      <c r="X43" s="184"/>
    </row>
    <row r="44" spans="1:24" s="4" customFormat="1" ht="12" x14ac:dyDescent="0.2">
      <c r="A44" s="76" t="s">
        <v>199</v>
      </c>
      <c r="B44" s="145">
        <f>INDEX('Financial &amp; product inputs'!$B$24:$F$31,7,MATCH(B26,'Financial &amp; product inputs'!$B$24:$F$24,0))*B36</f>
        <v>0</v>
      </c>
      <c r="C44" s="24">
        <f>INDEX('Financial &amp; product inputs'!$B$24:$F$31,7,MATCH(C26,'Financial &amp; product inputs'!$B$24:$F$24,0))*C36</f>
        <v>-0.12365484898538995</v>
      </c>
      <c r="D44" s="24">
        <f>INDEX('Financial &amp; product inputs'!$B$24:$F$31,7,MATCH(D26,'Financial &amp; product inputs'!$B$24:$F$24,0))*D36</f>
        <v>-0.34916559450867429</v>
      </c>
      <c r="E44" s="24">
        <f>INDEX('Financial &amp; product inputs'!$B$24:$F$31,7,MATCH(E26,'Financial &amp; product inputs'!$B$24:$F$24,0))*E36</f>
        <v>-12.029355537194776</v>
      </c>
      <c r="F44" s="77">
        <f>INDEX('Financial &amp; product inputs'!$B$24:$F$31,7,MATCH(F26,'Financial &amp; product inputs'!$B$24:$F$24,0))*F36</f>
        <v>-5.6578908584123404</v>
      </c>
      <c r="G44" s="145">
        <f>INDEX('Financial &amp; product inputs'!$B$24:$F$31,7,MATCH(G26,'Financial &amp; product inputs'!$B$24:$F$24,0))*G36</f>
        <v>0</v>
      </c>
      <c r="H44" s="24">
        <f>INDEX('Financial &amp; product inputs'!$B$24:$F$31,7,MATCH(H26,'Financial &amp; product inputs'!$B$24:$F$24,0))*H36</f>
        <v>-0.32128755545068904</v>
      </c>
      <c r="I44" s="24">
        <f>INDEX('Financial &amp; product inputs'!$B$24:$F$31,7,MATCH(I26,'Financial &amp; product inputs'!$B$24:$F$24,0))*I36</f>
        <v>-0.12134123497108565</v>
      </c>
      <c r="J44" s="24">
        <f>INDEX('Financial &amp; product inputs'!$B$24:$F$31,7,MATCH(J26,'Financial &amp; product inputs'!$B$24:$F$24,0))*J36</f>
        <v>75.152615459129876</v>
      </c>
      <c r="K44" s="77">
        <f>INDEX('Financial &amp; product inputs'!$B$24:$F$31,7,MATCH(K26,'Financial &amp; product inputs'!$B$24:$F$24,0))*K36</f>
        <v>83.501021791781866</v>
      </c>
      <c r="L44" s="145">
        <f>INDEX('Financial &amp; product inputs'!$B$24:$F$31,7,MATCH(L26,'Financial &amp; product inputs'!$B$24:$F$24,0))*L36</f>
        <v>0</v>
      </c>
      <c r="M44" s="24">
        <f>INDEX('Financial &amp; product inputs'!$B$24:$F$31,7,MATCH(M26,'Financial &amp; product inputs'!$B$24:$F$24,0))*M36</f>
        <v>-1.7204152902339918E-2</v>
      </c>
      <c r="N44" s="24">
        <f>INDEX('Financial &amp; product inputs'!$B$24:$F$31,7,MATCH(N26,'Financial &amp; product inputs'!$B$24:$F$24,0))*N36</f>
        <v>-0.22782435953755747</v>
      </c>
      <c r="O44" s="24">
        <f>INDEX('Financial &amp; product inputs'!$B$24:$F$31,7,MATCH(O26,'Financial &amp; product inputs'!$B$24:$F$24,0))*O36</f>
        <v>159.77041083791562</v>
      </c>
      <c r="P44" s="77">
        <f>INDEX('Financial &amp; product inputs'!$B$24:$F$31,7,MATCH(P26,'Financial &amp; product inputs'!$B$24:$F$24,0))*P36</f>
        <v>170.0376134816762</v>
      </c>
      <c r="Q44" s="145">
        <f>INDEX('Financial &amp; product inputs'!$B$24:$F$31,7,MATCH(Q26,'Financial &amp; product inputs'!$B$24:$F$24,0))*Q36</f>
        <v>0</v>
      </c>
      <c r="R44" s="24">
        <f>INDEX('Financial &amp; product inputs'!$B$24:$F$31,7,MATCH(R26,'Financial &amp; product inputs'!$B$24:$F$24,0))*R36</f>
        <v>-0.16881575035392446</v>
      </c>
      <c r="S44" s="24">
        <f>INDEX('Financial &amp; product inputs'!$B$24:$F$31,7,MATCH(S26,'Financial &amp; product inputs'!$B$24:$F$24,0))*S36</f>
        <v>-0.33430748410402927</v>
      </c>
      <c r="T44" s="24">
        <f>INDEX('Financial &amp; product inputs'!$B$24:$F$31,7,MATCH(T26,'Financial &amp; product inputs'!$B$24:$F$24,0))*T36</f>
        <v>244.38820621670129</v>
      </c>
      <c r="U44" s="77">
        <f>INDEX('Financial &amp; product inputs'!$B$24:$F$31,7,MATCH(U26,'Financial &amp; product inputs'!$B$24:$F$24,0))*U36</f>
        <v>256.57420517157055</v>
      </c>
    </row>
    <row r="45" spans="1:24" s="4" customFormat="1" ht="12" x14ac:dyDescent="0.2">
      <c r="A45" s="76" t="s">
        <v>200</v>
      </c>
      <c r="B45" s="145">
        <f>INDEX('Financial &amp; product inputs'!$B$24:$F$31,8,MATCH(B26,'Financial &amp; product inputs'!$B$24:$F$24,0))*B36</f>
        <v>0</v>
      </c>
      <c r="C45" s="145">
        <f>INDEX('Financial &amp; product inputs'!$B$24:$F$31,8,MATCH(C26,'Financial &amp; product inputs'!$B$24:$F$24,0))*C36</f>
        <v>-0.17876014629545056</v>
      </c>
      <c r="D45" s="145">
        <f>INDEX('Financial &amp; product inputs'!$B$24:$F$31,8,MATCH(D26,'Financial &amp; product inputs'!$B$24:$F$24,0))*D36</f>
        <v>-0.50845484306358935</v>
      </c>
      <c r="E45" s="145">
        <f>INDEX('Financial &amp; product inputs'!$B$24:$F$31,8,MATCH(E26,'Financial &amp; product inputs'!$B$24:$F$24,0))*E36</f>
        <v>-17.587565990518911</v>
      </c>
      <c r="F45" s="77">
        <f>INDEX('Financial &amp; product inputs'!$B$24:$F$31,8,MATCH(F26,'Financial &amp; product inputs'!$B$24:$F$24,0))*F36</f>
        <v>-9.6619054053827931</v>
      </c>
      <c r="G45" s="145">
        <f>INDEX('Financial &amp; product inputs'!$B$24:$F$31,8,MATCH(G26,'Financial &amp; product inputs'!$B$24:$F$24,0))*G36</f>
        <v>0</v>
      </c>
      <c r="H45" s="145">
        <f>INDEX('Financial &amp; product inputs'!$B$24:$F$31,8,MATCH(H26,'Financial &amp; product inputs'!$B$24:$F$24,0))*H36</f>
        <v>-0.46446549315715646</v>
      </c>
      <c r="I45" s="145">
        <f>INDEX('Financial &amp; product inputs'!$B$24:$F$31,8,MATCH(I26,'Financial &amp; product inputs'!$B$24:$F$24,0))*I36</f>
        <v>-0.17669707312136892</v>
      </c>
      <c r="J45" s="145">
        <f>INDEX('Financial &amp; product inputs'!$B$24:$F$31,8,MATCH(J26,'Financial &amp; product inputs'!$B$24:$F$24,0))*J36</f>
        <v>109.87717335818044</v>
      </c>
      <c r="K45" s="77">
        <f>INDEX('Financial &amp; product inputs'!$B$24:$F$31,8,MATCH(K26,'Financial &amp; product inputs'!$B$24:$F$24,0))*K36</f>
        <v>142.5935907910733</v>
      </c>
      <c r="L45" s="145">
        <f>INDEX('Financial &amp; product inputs'!$B$24:$F$31,8,MATCH(L26,'Financial &amp; product inputs'!$B$24:$F$24,0))*L36</f>
        <v>0</v>
      </c>
      <c r="M45" s="145">
        <f>INDEX('Financial &amp; product inputs'!$B$24:$F$31,8,MATCH(M26,'Financial &amp; product inputs'!$B$24:$F$24,0))*M36</f>
        <v>-2.4870976875924617E-2</v>
      </c>
      <c r="N45" s="145">
        <f>INDEX('Financial &amp; product inputs'!$B$24:$F$31,8,MATCH(N26,'Financial &amp; product inputs'!$B$24:$F$24,0))*N36</f>
        <v>-0.33175776994217504</v>
      </c>
      <c r="O45" s="145">
        <f>INDEX('Financial &amp; product inputs'!$B$24:$F$31,8,MATCH(O26,'Financial &amp; product inputs'!$B$24:$F$24,0))*O36</f>
        <v>233.59294978485929</v>
      </c>
      <c r="P45" s="77">
        <f>INDEX('Financial &amp; product inputs'!$B$24:$F$31,8,MATCH(P26,'Financial &amp; product inputs'!$B$24:$F$24,0))*P36</f>
        <v>290.3709841582218</v>
      </c>
      <c r="Q45" s="145">
        <f>INDEX('Financial &amp; product inputs'!$B$24:$F$31,8,MATCH(Q26,'Financial &amp; product inputs'!$B$24:$F$24,0))*Q36</f>
        <v>0</v>
      </c>
      <c r="R45" s="145">
        <f>INDEX('Financial &amp; product inputs'!$B$24:$F$31,8,MATCH(R26,'Financial &amp; product inputs'!$B$24:$F$24,0))*R36</f>
        <v>-0.24404646059459689</v>
      </c>
      <c r="S45" s="145">
        <f>INDEX('Financial &amp; product inputs'!$B$24:$F$31,8,MATCH(S26,'Financial &amp; product inputs'!$B$24:$F$24,0))*S36</f>
        <v>-0.48681846676298113</v>
      </c>
      <c r="T45" s="145">
        <f>INDEX('Financial &amp; product inputs'!$B$24:$F$31,8,MATCH(T26,'Financial &amp; product inputs'!$B$24:$F$24,0))*T36</f>
        <v>357.30872621153804</v>
      </c>
      <c r="U45" s="77">
        <f>INDEX('Financial &amp; product inputs'!$B$24:$F$31,8,MATCH(U26,'Financial &amp; product inputs'!$B$24:$F$24,0))*U36</f>
        <v>438.14837752537034</v>
      </c>
    </row>
    <row r="46" spans="1:24" s="4" customFormat="1" ht="12" x14ac:dyDescent="0.2">
      <c r="A46" s="64"/>
      <c r="B46" s="21"/>
      <c r="C46" s="21"/>
      <c r="D46" s="21"/>
      <c r="E46" s="21"/>
      <c r="F46" s="65"/>
      <c r="G46" s="21"/>
      <c r="H46" s="21"/>
      <c r="I46" s="21"/>
      <c r="J46" s="21"/>
      <c r="K46" s="65"/>
      <c r="L46" s="21"/>
      <c r="M46" s="21"/>
      <c r="N46" s="21"/>
      <c r="O46" s="21"/>
      <c r="P46" s="65"/>
      <c r="Q46" s="21"/>
      <c r="R46" s="21"/>
      <c r="S46" s="21"/>
      <c r="T46" s="21"/>
      <c r="U46" s="65"/>
    </row>
    <row r="47" spans="1:24" s="4" customFormat="1" ht="12" x14ac:dyDescent="0.2">
      <c r="A47" s="64" t="s">
        <v>298</v>
      </c>
      <c r="B47" s="117" t="str">
        <f t="shared" ref="B47:J47" si="12">"Proposal #"&amp;B48</f>
        <v>Proposal #1110</v>
      </c>
      <c r="C47" s="117" t="str">
        <f t="shared" si="12"/>
        <v>Proposal #1120</v>
      </c>
      <c r="D47" s="117" t="str">
        <f t="shared" si="12"/>
        <v>Proposal #1130</v>
      </c>
      <c r="E47" s="117" t="str">
        <f t="shared" si="12"/>
        <v>Proposal #1140</v>
      </c>
      <c r="F47" s="65" t="str">
        <f t="shared" si="12"/>
        <v>Proposal #1150</v>
      </c>
      <c r="G47" s="117" t="str">
        <f t="shared" si="12"/>
        <v>Proposal #1210</v>
      </c>
      <c r="H47" s="117" t="str">
        <f t="shared" si="12"/>
        <v>Proposal #1220</v>
      </c>
      <c r="I47" s="117" t="str">
        <f t="shared" si="12"/>
        <v>Proposal #1230</v>
      </c>
      <c r="J47" s="117" t="str">
        <f t="shared" si="12"/>
        <v>Proposal #1240</v>
      </c>
      <c r="K47" s="65" t="str">
        <f t="shared" ref="K47:U47" si="13">"Proposal #"&amp;K48</f>
        <v>Proposal #1250</v>
      </c>
      <c r="L47" s="117" t="str">
        <f t="shared" si="13"/>
        <v>Proposal #1310</v>
      </c>
      <c r="M47" s="117" t="str">
        <f t="shared" si="13"/>
        <v>Proposal #1320</v>
      </c>
      <c r="N47" s="117" t="str">
        <f t="shared" si="13"/>
        <v>Proposal #1330</v>
      </c>
      <c r="O47" s="117" t="str">
        <f t="shared" si="13"/>
        <v>Proposal #1340</v>
      </c>
      <c r="P47" s="65" t="str">
        <f t="shared" si="13"/>
        <v>Proposal #1350</v>
      </c>
      <c r="Q47" s="117" t="str">
        <f t="shared" si="13"/>
        <v>Proposal #1410</v>
      </c>
      <c r="R47" s="117" t="str">
        <f t="shared" si="13"/>
        <v>Proposal #1420</v>
      </c>
      <c r="S47" s="117" t="str">
        <f t="shared" si="13"/>
        <v>Proposal #1430</v>
      </c>
      <c r="T47" s="117" t="str">
        <f t="shared" si="13"/>
        <v>Proposal #1440</v>
      </c>
      <c r="U47" s="65" t="str">
        <f t="shared" si="13"/>
        <v>Proposal #1450</v>
      </c>
    </row>
    <row r="48" spans="1:24" s="4" customFormat="1" ht="12" x14ac:dyDescent="0.2">
      <c r="A48" s="64" t="s">
        <v>193</v>
      </c>
      <c r="B48" s="117" t="str">
        <f>_xlfn.XLOOKUP($A$7,'Prop Log'!$A$2:$A$11,'Prop Log'!$B$2:$B$11)&amp;_xlfn.XLOOKUP($B$10,'Prop Log'!$A$14:$A$23,'Prop Log'!$B$14:$B$23)&amp;_xlfn.XLOOKUP(B$26,'Prop Log'!$A$26:$A$31,'Prop Log'!$B$26:$B$31)&amp;'Prop Log'!$B$35</f>
        <v>1110</v>
      </c>
      <c r="C48" s="117" t="str">
        <f>_xlfn.XLOOKUP($A$7,'Prop Log'!$A$2:$A$11,'Prop Log'!$B$2:$B$11)&amp;_xlfn.XLOOKUP($B$10,'Prop Log'!$A$14:$A$23,'Prop Log'!$B$14:$B$23)&amp;_xlfn.XLOOKUP(C$26,'Prop Log'!$A$26:$A$31,'Prop Log'!$B$26:$B$31)&amp;'Prop Log'!$B$35</f>
        <v>1120</v>
      </c>
      <c r="D48" s="117" t="str">
        <f>_xlfn.XLOOKUP($A$7,'Prop Log'!$A$2:$A$11,'Prop Log'!$B$2:$B$11)&amp;_xlfn.XLOOKUP($B$10,'Prop Log'!$A$14:$A$23,'Prop Log'!$B$14:$B$23)&amp;_xlfn.XLOOKUP(D$26,'Prop Log'!$A$26:$A$31,'Prop Log'!$B$26:$B$31)&amp;'Prop Log'!$B$35</f>
        <v>1130</v>
      </c>
      <c r="E48" s="117" t="str">
        <f>_xlfn.XLOOKUP($A$7,'Prop Log'!$A$2:$A$11,'Prop Log'!$B$2:$B$11)&amp;_xlfn.XLOOKUP($B$10,'Prop Log'!$A$14:$A$23,'Prop Log'!$B$14:$B$23)&amp;_xlfn.XLOOKUP(E$26,'Prop Log'!$A$26:$A$31,'Prop Log'!$B$26:$B$31)&amp;'Prop Log'!$B$35</f>
        <v>1140</v>
      </c>
      <c r="F48" s="65" t="str">
        <f>_xlfn.XLOOKUP($A$7,'Prop Log'!$A$2:$A$11,'Prop Log'!$B$2:$B$11)&amp;_xlfn.XLOOKUP($B$10,'Prop Log'!$A$14:$A$23,'Prop Log'!$B$14:$B$23)&amp;_xlfn.XLOOKUP(F$26,'Prop Log'!$A$26:$A$31,'Prop Log'!$B$26:$B$31)&amp;'Prop Log'!$B$35</f>
        <v>1150</v>
      </c>
      <c r="G48" s="117" t="str">
        <f>_xlfn.XLOOKUP($A$7,'Prop Log'!$A$2:$A$11,'Prop Log'!$B$2:$B$11)&amp;_xlfn.XLOOKUP($G$10,'Prop Log'!$A$14:$A$23,'Prop Log'!$B$14:$B$23)&amp;_xlfn.XLOOKUP(G$26,'Prop Log'!$A$26:$A$31,'Prop Log'!$B$26:$B$31)&amp;'Prop Log'!$B$35</f>
        <v>1210</v>
      </c>
      <c r="H48" s="117" t="str">
        <f>_xlfn.XLOOKUP($A$7,'Prop Log'!$A$2:$A$11,'Prop Log'!$B$2:$B$11)&amp;_xlfn.XLOOKUP($G$10,'Prop Log'!$A$14:$A$23,'Prop Log'!$B$14:$B$23)&amp;_xlfn.XLOOKUP(H$26,'Prop Log'!$A$26:$A$31,'Prop Log'!$B$26:$B$31)&amp;'Prop Log'!$B$35</f>
        <v>1220</v>
      </c>
      <c r="I48" s="117" t="str">
        <f>_xlfn.XLOOKUP($A$7,'Prop Log'!$A$2:$A$11,'Prop Log'!$B$2:$B$11)&amp;_xlfn.XLOOKUP($G$10,'Prop Log'!$A$14:$A$23,'Prop Log'!$B$14:$B$23)&amp;_xlfn.XLOOKUP(I$26,'Prop Log'!$A$26:$A$31,'Prop Log'!$B$26:$B$31)&amp;'Prop Log'!$B$35</f>
        <v>1230</v>
      </c>
      <c r="J48" s="117" t="str">
        <f>_xlfn.XLOOKUP($A$7,'Prop Log'!$A$2:$A$11,'Prop Log'!$B$2:$B$11)&amp;_xlfn.XLOOKUP($G$10,'Prop Log'!$A$14:$A$23,'Prop Log'!$B$14:$B$23)&amp;_xlfn.XLOOKUP(J$26,'Prop Log'!$A$26:$A$31,'Prop Log'!$B$26:$B$31)&amp;'Prop Log'!$B$35</f>
        <v>1240</v>
      </c>
      <c r="K48" s="65" t="str">
        <f>_xlfn.XLOOKUP($A$7,'Prop Log'!$A$2:$A$11,'Prop Log'!$B$2:$B$11)&amp;_xlfn.XLOOKUP($G$10,'Prop Log'!$A$14:$A$23,'Prop Log'!$B$14:$B$23)&amp;_xlfn.XLOOKUP(K$26,'Prop Log'!$A$26:$A$31,'Prop Log'!$B$26:$B$31)&amp;'Prop Log'!$B$35</f>
        <v>1250</v>
      </c>
      <c r="L48" s="117" t="str">
        <f>_xlfn.XLOOKUP($A$7,'Prop Log'!$A$2:$A$11,'Prop Log'!$B$2:$B$11)&amp;_xlfn.XLOOKUP($L$10,'Prop Log'!$A$14:$A$23,'Prop Log'!$B$14:$B$23)&amp;_xlfn.XLOOKUP(L$26,'Prop Log'!$A$26:$A$31,'Prop Log'!$B$26:$B$31)&amp;'Prop Log'!$B$35</f>
        <v>1310</v>
      </c>
      <c r="M48" s="117" t="str">
        <f>_xlfn.XLOOKUP($A$7,'Prop Log'!$A$2:$A$11,'Prop Log'!$B$2:$B$11)&amp;_xlfn.XLOOKUP($L$10,'Prop Log'!$A$14:$A$23,'Prop Log'!$B$14:$B$23)&amp;_xlfn.XLOOKUP(M$26,'Prop Log'!$A$26:$A$31,'Prop Log'!$B$26:$B$31)&amp;'Prop Log'!$B$35</f>
        <v>1320</v>
      </c>
      <c r="N48" s="117" t="str">
        <f>_xlfn.XLOOKUP($A$7,'Prop Log'!$A$2:$A$11,'Prop Log'!$B$2:$B$11)&amp;_xlfn.XLOOKUP($L$10,'Prop Log'!$A$14:$A$23,'Prop Log'!$B$14:$B$23)&amp;_xlfn.XLOOKUP(N$26,'Prop Log'!$A$26:$A$31,'Prop Log'!$B$26:$B$31)&amp;'Prop Log'!$B$35</f>
        <v>1330</v>
      </c>
      <c r="O48" s="117" t="str">
        <f>_xlfn.XLOOKUP($A$7,'Prop Log'!$A$2:$A$11,'Prop Log'!$B$2:$B$11)&amp;_xlfn.XLOOKUP($L$10,'Prop Log'!$A$14:$A$23,'Prop Log'!$B$14:$B$23)&amp;_xlfn.XLOOKUP(O$26,'Prop Log'!$A$26:$A$31,'Prop Log'!$B$26:$B$31)&amp;'Prop Log'!$B$35</f>
        <v>1340</v>
      </c>
      <c r="P48" s="65" t="str">
        <f>_xlfn.XLOOKUP($A$7,'Prop Log'!$A$2:$A$11,'Prop Log'!$B$2:$B$11)&amp;_xlfn.XLOOKUP($L$10,'Prop Log'!$A$14:$A$23,'Prop Log'!$B$14:$B$23)&amp;_xlfn.XLOOKUP(P$26,'Prop Log'!$A$26:$A$31,'Prop Log'!$B$26:$B$31)&amp;'Prop Log'!$B$35</f>
        <v>1350</v>
      </c>
      <c r="Q48" s="117" t="str">
        <f>_xlfn.XLOOKUP($A$7,'Prop Log'!$A$2:$A$11,'Prop Log'!$B$2:$B$11)&amp;_xlfn.XLOOKUP($Q$10,'Prop Log'!$A$14:$A$23,'Prop Log'!$B$14:$B$23)&amp;_xlfn.XLOOKUP(Q$26,'Prop Log'!$A$26:$A$31,'Prop Log'!$B$26:$B$31)&amp;'Prop Log'!$B$35</f>
        <v>1410</v>
      </c>
      <c r="R48" s="117" t="str">
        <f>_xlfn.XLOOKUP($A$7,'Prop Log'!$A$2:$A$11,'Prop Log'!$B$2:$B$11)&amp;_xlfn.XLOOKUP($Q$10,'Prop Log'!$A$14:$A$23,'Prop Log'!$B$14:$B$23)&amp;_xlfn.XLOOKUP(R$26,'Prop Log'!$A$26:$A$31,'Prop Log'!$B$26:$B$31)&amp;'Prop Log'!$B$35</f>
        <v>1420</v>
      </c>
      <c r="S48" s="117" t="str">
        <f>_xlfn.XLOOKUP($A$7,'Prop Log'!$A$2:$A$11,'Prop Log'!$B$2:$B$11)&amp;_xlfn.XLOOKUP($Q$10,'Prop Log'!$A$14:$A$23,'Prop Log'!$B$14:$B$23)&amp;_xlfn.XLOOKUP(S$26,'Prop Log'!$A$26:$A$31,'Prop Log'!$B$26:$B$31)&amp;'Prop Log'!$B$35</f>
        <v>1430</v>
      </c>
      <c r="T48" s="117" t="str">
        <f>_xlfn.XLOOKUP($A$7,'Prop Log'!$A$2:$A$11,'Prop Log'!$B$2:$B$11)&amp;_xlfn.XLOOKUP($Q$10,'Prop Log'!$A$14:$A$23,'Prop Log'!$B$14:$B$23)&amp;_xlfn.XLOOKUP(T$26,'Prop Log'!$A$26:$A$31,'Prop Log'!$B$26:$B$31)&amp;'Prop Log'!$B$35</f>
        <v>1440</v>
      </c>
      <c r="U48" s="65" t="str">
        <f>_xlfn.XLOOKUP($A$7,'Prop Log'!$A$2:$A$11,'Prop Log'!$B$2:$B$11)&amp;_xlfn.XLOOKUP($Q$10,'Prop Log'!$A$14:$A$23,'Prop Log'!$B$14:$B$23)&amp;_xlfn.XLOOKUP(U$26,'Prop Log'!$A$26:$A$31,'Prop Log'!$B$26:$B$31)&amp;'Prop Log'!$B$35</f>
        <v>1450</v>
      </c>
    </row>
    <row r="49" spans="1:21" s="4" customFormat="1" ht="12" x14ac:dyDescent="0.2">
      <c r="F49" s="65"/>
      <c r="K49" s="65"/>
      <c r="P49" s="65"/>
      <c r="U49" s="65"/>
    </row>
    <row r="50" spans="1:21" s="4" customFormat="1" ht="12" x14ac:dyDescent="0.2">
      <c r="A50" s="115" t="s">
        <v>299</v>
      </c>
      <c r="F50" s="65"/>
      <c r="K50" s="65"/>
      <c r="P50" s="65"/>
      <c r="U50" s="65"/>
    </row>
    <row r="51" spans="1:21" s="4" customFormat="1" ht="12.75" thickBot="1" x14ac:dyDescent="0.25">
      <c r="A51" s="146"/>
      <c r="B51" s="146"/>
      <c r="C51" s="146"/>
      <c r="D51" s="146"/>
      <c r="E51" s="146"/>
      <c r="F51" s="78"/>
      <c r="G51" s="146"/>
      <c r="H51" s="146"/>
      <c r="I51" s="146"/>
      <c r="J51" s="146"/>
      <c r="K51" s="78"/>
      <c r="L51" s="146"/>
      <c r="M51" s="146"/>
      <c r="N51" s="146"/>
      <c r="O51" s="146"/>
      <c r="P51" s="78"/>
      <c r="Q51" s="146"/>
      <c r="R51" s="146"/>
      <c r="S51" s="146"/>
      <c r="T51" s="146"/>
      <c r="U51" s="78"/>
    </row>
    <row r="52" spans="1:21" s="4" customFormat="1" ht="12" x14ac:dyDescent="0.2"/>
    <row r="53" spans="1:21" s="17" customFormat="1" ht="18.75" x14ac:dyDescent="0.3">
      <c r="A53" s="88" t="s">
        <v>29</v>
      </c>
    </row>
    <row r="54" spans="1:21" s="4" customFormat="1" ht="12.75" thickBot="1" x14ac:dyDescent="0.25">
      <c r="A54" s="4" t="s">
        <v>30</v>
      </c>
    </row>
    <row r="55" spans="1:21" s="4" customFormat="1" ht="12" x14ac:dyDescent="0.2">
      <c r="A55" s="62" t="s">
        <v>9</v>
      </c>
      <c r="B55" s="63"/>
      <c r="C55" s="63"/>
      <c r="D55" s="63"/>
      <c r="E55" s="63"/>
      <c r="F55" s="149"/>
      <c r="G55" s="63"/>
      <c r="H55" s="63"/>
      <c r="I55" s="63"/>
      <c r="J55" s="63"/>
      <c r="K55" s="149"/>
      <c r="L55" s="63"/>
      <c r="M55" s="63"/>
      <c r="N55" s="63"/>
      <c r="O55" s="63"/>
      <c r="P55" s="149"/>
      <c r="Q55" s="63"/>
      <c r="R55" s="63"/>
      <c r="S55" s="63"/>
      <c r="T55" s="63"/>
      <c r="U55" s="149"/>
    </row>
    <row r="56" spans="1:21" s="4" customFormat="1" ht="12" x14ac:dyDescent="0.2">
      <c r="A56" s="73" t="s">
        <v>296</v>
      </c>
      <c r="B56" s="44">
        <v>1</v>
      </c>
      <c r="C56" s="44"/>
      <c r="D56" s="44"/>
      <c r="E56" s="44"/>
      <c r="F56" s="198"/>
      <c r="G56" s="44">
        <v>2</v>
      </c>
      <c r="H56" s="44"/>
      <c r="I56" s="44"/>
      <c r="J56" s="44"/>
      <c r="K56" s="198"/>
      <c r="L56" s="44">
        <v>3</v>
      </c>
      <c r="M56" s="44"/>
      <c r="N56" s="44"/>
      <c r="O56" s="44"/>
      <c r="P56" s="198"/>
      <c r="Q56" s="44">
        <v>4</v>
      </c>
      <c r="R56" s="44"/>
      <c r="S56" s="44"/>
      <c r="T56" s="44"/>
      <c r="U56" s="198"/>
    </row>
    <row r="57" spans="1:21" s="4" customFormat="1" ht="6" customHeight="1" x14ac:dyDescent="0.2">
      <c r="A57" s="73"/>
      <c r="B57" s="44"/>
      <c r="C57" s="44"/>
      <c r="D57" s="44"/>
      <c r="E57" s="44"/>
      <c r="F57" s="65"/>
      <c r="G57" s="44"/>
      <c r="H57" s="44"/>
      <c r="I57" s="44"/>
      <c r="J57" s="44"/>
      <c r="K57" s="65"/>
      <c r="L57" s="44"/>
      <c r="M57" s="44"/>
      <c r="N57" s="44"/>
      <c r="O57" s="44"/>
      <c r="P57" s="65"/>
      <c r="Q57" s="44"/>
      <c r="R57" s="44"/>
      <c r="S57" s="44"/>
      <c r="T57" s="44"/>
      <c r="U57" s="65"/>
    </row>
    <row r="58" spans="1:21" s="4" customFormat="1" ht="12" x14ac:dyDescent="0.2">
      <c r="A58" s="64" t="s">
        <v>10</v>
      </c>
      <c r="B58" s="59" t="s">
        <v>272</v>
      </c>
      <c r="C58" s="59"/>
      <c r="D58" s="59"/>
      <c r="E58" s="59"/>
      <c r="F58" s="65"/>
      <c r="G58" s="59" t="s">
        <v>273</v>
      </c>
      <c r="H58" s="59"/>
      <c r="I58" s="59"/>
      <c r="J58" s="59"/>
      <c r="K58" s="65"/>
      <c r="L58" s="59" t="s">
        <v>274</v>
      </c>
      <c r="M58" s="59"/>
      <c r="N58" s="59"/>
      <c r="O58" s="59"/>
      <c r="P58" s="65"/>
      <c r="Q58" s="59" t="s">
        <v>275</v>
      </c>
      <c r="R58" s="59"/>
      <c r="S58" s="59"/>
      <c r="T58" s="59"/>
      <c r="U58" s="65"/>
    </row>
    <row r="59" spans="1:21" s="4" customFormat="1" ht="12" x14ac:dyDescent="0.2">
      <c r="A59" s="64" t="s">
        <v>15</v>
      </c>
      <c r="B59" s="59" t="str">
        <f>VLOOKUP(B58,'Financial &amp; product inputs'!$A$45:$I$56,5,FALSE)</f>
        <v>Essential Backup Package</v>
      </c>
      <c r="C59" s="59"/>
      <c r="D59" s="59"/>
      <c r="E59" s="59"/>
      <c r="F59" s="65"/>
      <c r="G59" s="59" t="str">
        <f>VLOOKUP(G58,'Financial &amp; product inputs'!$A$45:$I$56,5,FALSE)</f>
        <v>Whole Home Backup Package</v>
      </c>
      <c r="H59" s="59"/>
      <c r="I59" s="59"/>
      <c r="J59" s="59"/>
      <c r="K59" s="65"/>
      <c r="L59" s="59" t="str">
        <f>VLOOKUP(L58,'Financial &amp; product inputs'!$A$45:$I$56,5,FALSE)</f>
        <v>Whole Home Backup Package</v>
      </c>
      <c r="M59" s="59"/>
      <c r="N59" s="59"/>
      <c r="O59" s="59"/>
      <c r="P59" s="65"/>
      <c r="Q59" s="59" t="str">
        <f>VLOOKUP(Q58,'Financial &amp; product inputs'!$A$45:$I$56,5,FALSE)</f>
        <v>Whole Home Backup Package</v>
      </c>
      <c r="R59" s="59"/>
      <c r="S59" s="59"/>
      <c r="T59" s="59"/>
      <c r="U59" s="65"/>
    </row>
    <row r="60" spans="1:21" s="4" customFormat="1" ht="12" x14ac:dyDescent="0.2">
      <c r="A60" s="64" t="s">
        <v>31</v>
      </c>
      <c r="B60" s="59" t="str">
        <f>VLOOKUP(B58,'Financial &amp; product inputs'!$A$45:$I$56,6,FALSE)</f>
        <v>1x Gateway</v>
      </c>
      <c r="C60" s="59"/>
      <c r="D60" s="59"/>
      <c r="E60" s="59"/>
      <c r="F60" s="65"/>
      <c r="G60" s="59" t="str">
        <f>VLOOKUP(G58,'Financial &amp; product inputs'!$A$45:$I$56,6,FALSE)</f>
        <v>1x Gateway</v>
      </c>
      <c r="H60" s="59"/>
      <c r="I60" s="59"/>
      <c r="J60" s="59"/>
      <c r="K60" s="65"/>
      <c r="L60" s="59" t="str">
        <f>VLOOKUP(L58,'Financial &amp; product inputs'!$A$45:$I$56,6,FALSE)</f>
        <v>1x Gateway</v>
      </c>
      <c r="M60" s="59"/>
      <c r="N60" s="59"/>
      <c r="O60" s="59"/>
      <c r="P60" s="65"/>
      <c r="Q60" s="59" t="str">
        <f>VLOOKUP(Q58,'Financial &amp; product inputs'!$A$45:$I$56,6,FALSE)</f>
        <v>1x Gateway</v>
      </c>
      <c r="R60" s="59"/>
      <c r="S60" s="59"/>
      <c r="T60" s="59"/>
      <c r="U60" s="65"/>
    </row>
    <row r="61" spans="1:21" s="4" customFormat="1" ht="12" x14ac:dyDescent="0.2">
      <c r="A61" s="64" t="s">
        <v>32</v>
      </c>
      <c r="B61" s="59" t="str">
        <f>VLOOKUP(B58,'Financial &amp; product inputs'!$A$45:$I$56,7,FALSE)</f>
        <v>1x Powerwall</v>
      </c>
      <c r="C61" s="59"/>
      <c r="D61" s="59"/>
      <c r="E61" s="59"/>
      <c r="F61" s="65"/>
      <c r="G61" s="59" t="str">
        <f>VLOOKUP(G58,'Financial &amp; product inputs'!$A$45:$I$56,7,FALSE)</f>
        <v>2x Powerwall</v>
      </c>
      <c r="H61" s="59"/>
      <c r="I61" s="59"/>
      <c r="J61" s="59"/>
      <c r="K61" s="65"/>
      <c r="L61" s="59" t="str">
        <f>VLOOKUP(L58,'Financial &amp; product inputs'!$A$45:$I$56,7,FALSE)</f>
        <v>3x Powerwall</v>
      </c>
      <c r="M61" s="59"/>
      <c r="N61" s="59"/>
      <c r="O61" s="59"/>
      <c r="P61" s="65"/>
      <c r="Q61" s="59" t="str">
        <f>VLOOKUP(Q58,'Financial &amp; product inputs'!$A$45:$I$56,7,FALSE)</f>
        <v>4x Powerwall</v>
      </c>
      <c r="R61" s="59"/>
      <c r="S61" s="59"/>
      <c r="T61" s="59"/>
      <c r="U61" s="65"/>
    </row>
    <row r="62" spans="1:21" s="4" customFormat="1" ht="12" x14ac:dyDescent="0.2">
      <c r="A62" s="64" t="s">
        <v>16</v>
      </c>
      <c r="B62" s="59" t="str">
        <f>VLOOKUP(B58,'Financial &amp; product inputs'!$A$45:$I$56,8,FALSE)</f>
        <v>13.5 kWh</v>
      </c>
      <c r="C62" s="59"/>
      <c r="D62" s="59"/>
      <c r="E62" s="59"/>
      <c r="F62" s="65"/>
      <c r="G62" s="59" t="str">
        <f>VLOOKUP(G58,'Financial &amp; product inputs'!$A$45:$I$56,8,FALSE)</f>
        <v>27 kWh</v>
      </c>
      <c r="H62" s="59"/>
      <c r="I62" s="59"/>
      <c r="J62" s="59"/>
      <c r="K62" s="65"/>
      <c r="L62" s="59" t="str">
        <f>VLOOKUP(L58,'Financial &amp; product inputs'!$A$45:$I$56,8,FALSE)</f>
        <v>40.5 kWh</v>
      </c>
      <c r="M62" s="59"/>
      <c r="N62" s="59"/>
      <c r="O62" s="59"/>
      <c r="P62" s="65"/>
      <c r="Q62" s="59" t="str">
        <f>VLOOKUP(Q58,'Financial &amp; product inputs'!$A$45:$I$56,8,FALSE)</f>
        <v>54 kWh</v>
      </c>
      <c r="R62" s="59"/>
      <c r="S62" s="59"/>
      <c r="T62" s="59"/>
      <c r="U62" s="65"/>
    </row>
    <row r="63" spans="1:21" s="4" customFormat="1" ht="12" x14ac:dyDescent="0.2">
      <c r="A63" s="64" t="s">
        <v>17</v>
      </c>
      <c r="B63" s="59" t="str">
        <f>VLOOKUP(B58,'Financial &amp; product inputs'!$A$45:$I$56,9,FALSE)</f>
        <v>11.5 kW</v>
      </c>
      <c r="C63" s="59"/>
      <c r="D63" s="59"/>
      <c r="E63" s="59"/>
      <c r="F63" s="65"/>
      <c r="G63" s="59" t="str">
        <f>VLOOKUP(G58,'Financial &amp; product inputs'!$A$45:$I$56,9,FALSE)</f>
        <v>23.0 kW</v>
      </c>
      <c r="H63" s="59"/>
      <c r="I63" s="59"/>
      <c r="J63" s="59"/>
      <c r="K63" s="65"/>
      <c r="L63" s="59" t="str">
        <f>VLOOKUP(L58,'Financial &amp; product inputs'!$A$45:$I$56,9,FALSE)</f>
        <v>34.5 kW</v>
      </c>
      <c r="M63" s="59"/>
      <c r="N63" s="59"/>
      <c r="O63" s="59"/>
      <c r="P63" s="65"/>
      <c r="Q63" s="59" t="str">
        <f>VLOOKUP(Q58,'Financial &amp; product inputs'!$A$45:$I$56,9,FALSE)</f>
        <v>46.0 kW</v>
      </c>
      <c r="R63" s="59"/>
      <c r="S63" s="59"/>
      <c r="T63" s="59"/>
      <c r="U63" s="65"/>
    </row>
    <row r="64" spans="1:21" s="4" customFormat="1" ht="12" x14ac:dyDescent="0.2">
      <c r="A64" s="66" t="s">
        <v>18</v>
      </c>
      <c r="B64" s="57" t="str">
        <f>IF($B$59="Essential Backup Package",Duration!G83,IF($B$59="Whole Home Backup Package",Duration!H83,""))</f>
        <v>13 + hours</v>
      </c>
      <c r="C64" s="57"/>
      <c r="D64" s="57"/>
      <c r="E64" s="57"/>
      <c r="F64" s="65"/>
      <c r="G64" s="57" t="str">
        <f>IF($G$59="Essential Backup Package",Duration!G96,IF($G$59="Whole Home Backup Package",Duration!H96,""))</f>
        <v>15 + hours</v>
      </c>
      <c r="H64" s="57"/>
      <c r="I64" s="57"/>
      <c r="J64" s="57"/>
      <c r="K64" s="65"/>
      <c r="L64" s="57" t="str">
        <f>IF($L$59="Essential Backup Package",Duration!G106,IF($L$59="Whole Home Backup Package",Duration!H106,""))</f>
        <v>22 + hours</v>
      </c>
      <c r="M64" s="57"/>
      <c r="N64" s="57"/>
      <c r="O64" s="57"/>
      <c r="P64" s="65"/>
      <c r="Q64" s="57" t="str">
        <f>IF($Q$59="Essential Backup Package",Duration!G116,IF($Q$59="Whole Home Backup Package",Duration!H116,""))</f>
        <v>24 + hours</v>
      </c>
      <c r="R64" s="57"/>
      <c r="S64" s="57"/>
      <c r="T64" s="57"/>
      <c r="U64" s="65"/>
    </row>
    <row r="65" spans="1:21" s="4" customFormat="1" ht="12" x14ac:dyDescent="0.2">
      <c r="A65" s="66" t="s">
        <v>19</v>
      </c>
      <c r="B65" s="57" t="str">
        <f>IF($B$59="Essential Backup Package",Duration!G84,IF($B$59="Whole Home Backup Package",Duration!H84,""))</f>
        <v>0.6 + days</v>
      </c>
      <c r="C65" s="57"/>
      <c r="D65" s="57"/>
      <c r="E65" s="57"/>
      <c r="F65" s="65"/>
      <c r="G65" s="57" t="str">
        <f>IF($G$59="Essential Backup Package",Duration!G97,IF($G$59="Whole Home Backup Package",Duration!H97,""))</f>
        <v>0.6 + days</v>
      </c>
      <c r="H65" s="57"/>
      <c r="I65" s="57"/>
      <c r="J65" s="57"/>
      <c r="K65" s="65"/>
      <c r="L65" s="57" t="str">
        <f>IF($L$59="Essential Backup Package",Duration!G107,IF($L$59="Whole Home Backup Package",Duration!H107,""))</f>
        <v>0.9 + days</v>
      </c>
      <c r="M65" s="57"/>
      <c r="N65" s="57"/>
      <c r="O65" s="57"/>
      <c r="P65" s="65"/>
      <c r="Q65" s="57" t="str">
        <f>IF($Q$59="Essential Backup Package",Duration!G117,IF($Q$59="Whole Home Backup Package",Duration!H117,""))</f>
        <v>1.2 + days</v>
      </c>
      <c r="R65" s="57"/>
      <c r="S65" s="57"/>
      <c r="T65" s="57"/>
      <c r="U65" s="65"/>
    </row>
    <row r="66" spans="1:21" s="4" customFormat="1" ht="12" x14ac:dyDescent="0.2">
      <c r="A66" s="66" t="s">
        <v>20</v>
      </c>
      <c r="B66" s="57" t="e">
        <f>IF($B$59="Essential Backup Package",Duration!G85,IF($B$59="Whole Home Backup Package",Duration!H85,""))</f>
        <v>#N/A</v>
      </c>
      <c r="C66" s="57"/>
      <c r="D66" s="57"/>
      <c r="E66" s="57"/>
      <c r="F66" s="65"/>
      <c r="G66" s="57" t="e">
        <f>IF($G$59="Essential Backup Package",Duration!G98,IF($G$59="Whole Home Backup Package",Duration!H98,""))</f>
        <v>#N/A</v>
      </c>
      <c r="H66" s="57"/>
      <c r="I66" s="57"/>
      <c r="J66" s="57"/>
      <c r="K66" s="65"/>
      <c r="L66" s="57" t="e">
        <f>IF($L$59="Essential Backup Package",Duration!G108,IF($L$59="Whole Home Backup Package",Duration!H108,""))</f>
        <v>#N/A</v>
      </c>
      <c r="M66" s="57"/>
      <c r="N66" s="57"/>
      <c r="O66" s="57"/>
      <c r="P66" s="65"/>
      <c r="Q66" s="57" t="e">
        <f>IF($Q$59="Essential Backup Package",Duration!G118,IF($Q$59="Whole Home Backup Package",Duration!H118,""))</f>
        <v>#N/A</v>
      </c>
      <c r="R66" s="57"/>
      <c r="S66" s="57"/>
      <c r="T66" s="57"/>
      <c r="U66" s="65"/>
    </row>
    <row r="67" spans="1:21" s="4" customFormat="1" ht="12" x14ac:dyDescent="0.2">
      <c r="A67" s="66" t="s">
        <v>21</v>
      </c>
      <c r="B67" s="57" t="e">
        <f>IF($B$59="Essential Backup Package",Duration!G86,IF($B$59="Whole Home Backup Package",Duration!H86,""))</f>
        <v>#N/A</v>
      </c>
      <c r="C67" s="57"/>
      <c r="D67" s="57"/>
      <c r="E67" s="57"/>
      <c r="F67" s="65"/>
      <c r="G67" s="57" t="e">
        <f>IF($G$59="Essential Backup Package",Duration!G99,IF($G$59="Whole Home Backup Package",Duration!H99,""))</f>
        <v>#N/A</v>
      </c>
      <c r="H67" s="57"/>
      <c r="I67" s="57"/>
      <c r="J67" s="57"/>
      <c r="K67" s="65"/>
      <c r="L67" s="57" t="e">
        <f>IF($L$59="Essential Backup Package",Duration!G109,IF($L$59="Whole Home Backup Package",Duration!H109,""))</f>
        <v>#N/A</v>
      </c>
      <c r="M67" s="57"/>
      <c r="N67" s="57"/>
      <c r="O67" s="57"/>
      <c r="P67" s="65"/>
      <c r="Q67" s="57" t="e">
        <f>IF($Q$59="Essential Backup Package",Duration!G119,IF($Q$59="Whole Home Backup Package",Duration!H119,""))</f>
        <v>#N/A</v>
      </c>
      <c r="R67" s="57"/>
      <c r="S67" s="57"/>
      <c r="T67" s="57"/>
      <c r="U67" s="65"/>
    </row>
    <row r="68" spans="1:21" s="4" customFormat="1" ht="12" x14ac:dyDescent="0.2">
      <c r="A68" s="66" t="s">
        <v>300</v>
      </c>
      <c r="B68" s="27">
        <f>INDEX('Financial &amp; product inputs'!$B:$B,MATCH($B$58,'Financial &amp; product inputs'!$A:$A,0))+'Prop generator'!$E$5+'Oversized PV Calc'!$B$7</f>
        <v>18500</v>
      </c>
      <c r="C68" s="60"/>
      <c r="D68" s="60"/>
      <c r="E68" s="60"/>
      <c r="F68" s="65"/>
      <c r="G68" s="27">
        <f>INDEX('Financial &amp; product inputs'!$B:$B,MATCH($G$58,'Financial &amp; product inputs'!$A:$A,0))+'Prop generator'!$E$5+'Oversized PV Calc'!$C$7</f>
        <v>27200</v>
      </c>
      <c r="H68" s="60"/>
      <c r="I68" s="60"/>
      <c r="J68" s="60"/>
      <c r="K68" s="65"/>
      <c r="L68" s="27">
        <f>INDEX('Financial &amp; product inputs'!$B:$B,MATCH($L$58,'Financial &amp; product inputs'!$A:$A,0))+'Prop generator'!$E$5+'Oversized PV Calc'!$D$7</f>
        <v>36100</v>
      </c>
      <c r="M68" s="60"/>
      <c r="N68" s="60"/>
      <c r="O68" s="60"/>
      <c r="P68" s="65"/>
      <c r="Q68" s="27">
        <f>INDEX('Financial &amp; product inputs'!$B:$B,MATCH($Q$58,'Financial &amp; product inputs'!$A:$A,0))+'Prop generator'!$E$5+'Oversized PV Calc'!$E$7</f>
        <v>44800</v>
      </c>
      <c r="R68" s="60"/>
      <c r="S68" s="60"/>
      <c r="T68" s="60"/>
      <c r="U68" s="65"/>
    </row>
    <row r="69" spans="1:21" s="4" customFormat="1" ht="12" x14ac:dyDescent="0.2">
      <c r="A69" s="66"/>
      <c r="B69" s="60"/>
      <c r="C69" s="60"/>
      <c r="D69" s="60"/>
      <c r="E69" s="60"/>
      <c r="F69" s="65"/>
      <c r="G69" s="60"/>
      <c r="H69" s="60"/>
      <c r="I69" s="60"/>
      <c r="J69" s="60"/>
      <c r="K69" s="65"/>
      <c r="L69" s="60"/>
      <c r="M69" s="60"/>
      <c r="N69" s="60"/>
      <c r="O69" s="60"/>
      <c r="P69" s="65"/>
      <c r="Q69" s="60"/>
      <c r="R69" s="60"/>
      <c r="S69" s="60"/>
      <c r="T69" s="60"/>
      <c r="U69" s="65"/>
    </row>
    <row r="70" spans="1:21" s="4" customFormat="1" ht="12" x14ac:dyDescent="0.2">
      <c r="A70" s="67" t="s">
        <v>22</v>
      </c>
      <c r="B70" s="17"/>
      <c r="C70" s="17"/>
      <c r="D70" s="17"/>
      <c r="E70" s="17"/>
      <c r="F70" s="68"/>
      <c r="G70" s="17"/>
      <c r="H70" s="17"/>
      <c r="I70" s="17"/>
      <c r="J70" s="17"/>
      <c r="K70" s="68"/>
      <c r="L70" s="17"/>
      <c r="M70" s="17"/>
      <c r="N70" s="17"/>
      <c r="O70" s="17"/>
      <c r="P70" s="68"/>
      <c r="Q70" s="17"/>
      <c r="R70" s="17"/>
      <c r="S70" s="17"/>
      <c r="T70" s="17"/>
      <c r="U70" s="68"/>
    </row>
    <row r="71" spans="1:21" s="4" customFormat="1" ht="6" customHeight="1" x14ac:dyDescent="0.2">
      <c r="A71" s="64"/>
      <c r="F71" s="65"/>
      <c r="K71" s="65"/>
      <c r="P71" s="65"/>
      <c r="U71" s="65"/>
    </row>
    <row r="72" spans="1:21" s="4" customFormat="1" ht="12" x14ac:dyDescent="0.2">
      <c r="A72" s="150" t="s">
        <v>151</v>
      </c>
      <c r="B72" s="23" t="s">
        <v>23</v>
      </c>
      <c r="C72" s="23" t="s">
        <v>24</v>
      </c>
      <c r="D72" s="23" t="s">
        <v>314</v>
      </c>
      <c r="E72" s="163" t="s">
        <v>279</v>
      </c>
      <c r="F72" s="164" t="s">
        <v>280</v>
      </c>
      <c r="G72" s="23" t="s">
        <v>23</v>
      </c>
      <c r="H72" s="23" t="s">
        <v>24</v>
      </c>
      <c r="I72" s="23" t="s">
        <v>314</v>
      </c>
      <c r="J72" s="163" t="s">
        <v>279</v>
      </c>
      <c r="K72" s="164" t="s">
        <v>280</v>
      </c>
      <c r="L72" s="23" t="s">
        <v>23</v>
      </c>
      <c r="M72" s="23" t="s">
        <v>24</v>
      </c>
      <c r="N72" s="23" t="s">
        <v>314</v>
      </c>
      <c r="O72" s="163" t="s">
        <v>279</v>
      </c>
      <c r="P72" s="164" t="s">
        <v>280</v>
      </c>
      <c r="Q72" s="23" t="s">
        <v>23</v>
      </c>
      <c r="R72" s="23" t="s">
        <v>24</v>
      </c>
      <c r="S72" s="23" t="s">
        <v>314</v>
      </c>
      <c r="T72" s="163" t="s">
        <v>279</v>
      </c>
      <c r="U72" s="164" t="s">
        <v>280</v>
      </c>
    </row>
    <row r="73" spans="1:21" s="4" customFormat="1" ht="12" x14ac:dyDescent="0.2">
      <c r="A73" s="64" t="str">
        <f>'Financial &amp; product inputs'!$A$25</f>
        <v>Term (years)</v>
      </c>
      <c r="B73" s="25">
        <f t="shared" ref="B73:K75" si="14">INDEX($B$2:$G$5,MATCH($A73,$B$2:$B$5,0),MATCH(B$72,$B$2:$G$2,0))</f>
        <v>0</v>
      </c>
      <c r="C73" s="55">
        <f t="shared" si="14"/>
        <v>10</v>
      </c>
      <c r="D73" s="55">
        <f t="shared" si="14"/>
        <v>10</v>
      </c>
      <c r="E73" s="55">
        <f t="shared" si="14"/>
        <v>10</v>
      </c>
      <c r="F73" s="69">
        <f t="shared" si="14"/>
        <v>10</v>
      </c>
      <c r="G73" s="25">
        <f t="shared" si="14"/>
        <v>0</v>
      </c>
      <c r="H73" s="55">
        <f t="shared" si="14"/>
        <v>10</v>
      </c>
      <c r="I73" s="55">
        <f t="shared" si="14"/>
        <v>10</v>
      </c>
      <c r="J73" s="55">
        <f t="shared" si="14"/>
        <v>10</v>
      </c>
      <c r="K73" s="69">
        <f t="shared" si="14"/>
        <v>10</v>
      </c>
      <c r="L73" s="25">
        <f t="shared" ref="L73:U75" si="15">INDEX($B$2:$G$5,MATCH($A73,$B$2:$B$5,0),MATCH(L$72,$B$2:$G$2,0))</f>
        <v>0</v>
      </c>
      <c r="M73" s="55">
        <f t="shared" si="15"/>
        <v>10</v>
      </c>
      <c r="N73" s="55">
        <f t="shared" si="15"/>
        <v>10</v>
      </c>
      <c r="O73" s="55">
        <f t="shared" si="15"/>
        <v>10</v>
      </c>
      <c r="P73" s="69">
        <f t="shared" si="15"/>
        <v>10</v>
      </c>
      <c r="Q73" s="25">
        <f t="shared" si="15"/>
        <v>0</v>
      </c>
      <c r="R73" s="55">
        <f t="shared" si="15"/>
        <v>10</v>
      </c>
      <c r="S73" s="55">
        <f t="shared" si="15"/>
        <v>10</v>
      </c>
      <c r="T73" s="55">
        <f t="shared" si="15"/>
        <v>10</v>
      </c>
      <c r="U73" s="69">
        <f t="shared" si="15"/>
        <v>10</v>
      </c>
    </row>
    <row r="74" spans="1:21" s="4" customFormat="1" ht="12" x14ac:dyDescent="0.2">
      <c r="A74" s="64" t="str">
        <f>'Financial &amp; product inputs'!$A$26</f>
        <v>Rate</v>
      </c>
      <c r="B74" s="49">
        <f t="shared" si="14"/>
        <v>0</v>
      </c>
      <c r="C74" s="49">
        <f t="shared" si="14"/>
        <v>7.9899999999999999E-2</v>
      </c>
      <c r="D74" s="49">
        <f t="shared" si="14"/>
        <v>6.9900000000000004E-2</v>
      </c>
      <c r="E74" s="49">
        <f t="shared" si="14"/>
        <v>5</v>
      </c>
      <c r="F74" s="70">
        <f t="shared" si="14"/>
        <v>3.9899999999999998E-2</v>
      </c>
      <c r="G74" s="49">
        <f t="shared" si="14"/>
        <v>0</v>
      </c>
      <c r="H74" s="49">
        <f t="shared" si="14"/>
        <v>7.9899999999999999E-2</v>
      </c>
      <c r="I74" s="49">
        <f t="shared" si="14"/>
        <v>6.9900000000000004E-2</v>
      </c>
      <c r="J74" s="49">
        <f t="shared" si="14"/>
        <v>5</v>
      </c>
      <c r="K74" s="70">
        <f t="shared" si="14"/>
        <v>3.9899999999999998E-2</v>
      </c>
      <c r="L74" s="49">
        <f t="shared" si="15"/>
        <v>0</v>
      </c>
      <c r="M74" s="49">
        <f t="shared" si="15"/>
        <v>7.9899999999999999E-2</v>
      </c>
      <c r="N74" s="49">
        <f t="shared" si="15"/>
        <v>6.9900000000000004E-2</v>
      </c>
      <c r="O74" s="49">
        <f t="shared" si="15"/>
        <v>5</v>
      </c>
      <c r="P74" s="70">
        <f t="shared" si="15"/>
        <v>3.9899999999999998E-2</v>
      </c>
      <c r="Q74" s="49">
        <f t="shared" si="15"/>
        <v>0</v>
      </c>
      <c r="R74" s="49">
        <f t="shared" si="15"/>
        <v>7.9899999999999999E-2</v>
      </c>
      <c r="S74" s="49">
        <f t="shared" si="15"/>
        <v>6.9900000000000004E-2</v>
      </c>
      <c r="T74" s="49">
        <f t="shared" si="15"/>
        <v>5</v>
      </c>
      <c r="U74" s="70">
        <f t="shared" si="15"/>
        <v>3.9899999999999998E-2</v>
      </c>
    </row>
    <row r="75" spans="1:21" s="4" customFormat="1" ht="12" x14ac:dyDescent="0.2">
      <c r="A75" s="64" t="str">
        <f>'Financial &amp; product inputs'!$A$27</f>
        <v>Dealer fee</v>
      </c>
      <c r="B75" s="49">
        <f t="shared" si="14"/>
        <v>0.02</v>
      </c>
      <c r="C75" s="49">
        <f t="shared" si="14"/>
        <v>0.15240000000000001</v>
      </c>
      <c r="D75" s="49">
        <f t="shared" si="14"/>
        <v>0.13500000000000001</v>
      </c>
      <c r="E75" s="49">
        <f t="shared" si="14"/>
        <v>0.122525</v>
      </c>
      <c r="F75" s="70">
        <f t="shared" si="14"/>
        <v>0.15151500000000001</v>
      </c>
      <c r="G75" s="49">
        <f t="shared" si="14"/>
        <v>0.02</v>
      </c>
      <c r="H75" s="49">
        <f t="shared" si="14"/>
        <v>0.15240000000000001</v>
      </c>
      <c r="I75" s="49">
        <f t="shared" si="14"/>
        <v>0.13500000000000001</v>
      </c>
      <c r="J75" s="49">
        <f t="shared" si="14"/>
        <v>0.122525</v>
      </c>
      <c r="K75" s="70">
        <f t="shared" si="14"/>
        <v>0.15151500000000001</v>
      </c>
      <c r="L75" s="49">
        <f t="shared" si="15"/>
        <v>0.02</v>
      </c>
      <c r="M75" s="49">
        <f t="shared" si="15"/>
        <v>0.15240000000000001</v>
      </c>
      <c r="N75" s="49">
        <f t="shared" si="15"/>
        <v>0.13500000000000001</v>
      </c>
      <c r="O75" s="49">
        <f t="shared" si="15"/>
        <v>0.122525</v>
      </c>
      <c r="P75" s="70">
        <f t="shared" si="15"/>
        <v>0.15151500000000001</v>
      </c>
      <c r="Q75" s="49">
        <f t="shared" si="15"/>
        <v>0.02</v>
      </c>
      <c r="R75" s="49">
        <f t="shared" si="15"/>
        <v>0.15240000000000001</v>
      </c>
      <c r="S75" s="49">
        <f t="shared" si="15"/>
        <v>0.13500000000000001</v>
      </c>
      <c r="T75" s="49">
        <f t="shared" si="15"/>
        <v>0.122525</v>
      </c>
      <c r="U75" s="70">
        <f t="shared" si="15"/>
        <v>0.15151500000000001</v>
      </c>
    </row>
    <row r="76" spans="1:21" s="4" customFormat="1" ht="6" customHeight="1" x14ac:dyDescent="0.2">
      <c r="A76" s="64"/>
      <c r="B76" s="26"/>
      <c r="C76" s="26"/>
      <c r="D76" s="26"/>
      <c r="E76" s="26"/>
      <c r="F76" s="71"/>
      <c r="G76" s="26"/>
      <c r="H76" s="26"/>
      <c r="I76" s="26"/>
      <c r="J76" s="26"/>
      <c r="K76" s="71"/>
      <c r="L76" s="26"/>
      <c r="M76" s="26"/>
      <c r="N76" s="26"/>
      <c r="O76" s="26"/>
      <c r="P76" s="71"/>
      <c r="Q76" s="26"/>
      <c r="R76" s="26"/>
      <c r="S76" s="26"/>
      <c r="T76" s="26"/>
      <c r="U76" s="71"/>
    </row>
    <row r="77" spans="1:21" s="4" customFormat="1" ht="12" x14ac:dyDescent="0.2">
      <c r="A77" s="64" t="str">
        <f>IF(OR(B77=2000,F77=2000),"Battery Out Of State Adder","")</f>
        <v/>
      </c>
      <c r="B77" s="27">
        <f>MIN('State Zip Codes'!$P$9,'State Zip Codes'!$Q$9)</f>
        <v>0</v>
      </c>
      <c r="C77" s="27">
        <f>MIN('State Zip Codes'!$P$9,'State Zip Codes'!$Q$9)</f>
        <v>0</v>
      </c>
      <c r="D77" s="27">
        <f>MIN('State Zip Codes'!$P$9,'State Zip Codes'!$Q$9)</f>
        <v>0</v>
      </c>
      <c r="E77" s="27">
        <f>MIN('State Zip Codes'!$P$9,'State Zip Codes'!$Q$9)</f>
        <v>0</v>
      </c>
      <c r="F77" s="72">
        <f>MIN('State Zip Codes'!$P$9,'State Zip Codes'!$Q$9)</f>
        <v>0</v>
      </c>
      <c r="G77" s="27">
        <f>MIN('State Zip Codes'!$P$9,'State Zip Codes'!$Q$9)</f>
        <v>0</v>
      </c>
      <c r="H77" s="27">
        <f>MIN('State Zip Codes'!$P$9,'State Zip Codes'!$Q$9)</f>
        <v>0</v>
      </c>
      <c r="I77" s="27">
        <f>MIN('State Zip Codes'!$P$9,'State Zip Codes'!$Q$9)</f>
        <v>0</v>
      </c>
      <c r="J77" s="27">
        <f>MIN('State Zip Codes'!$P$9,'State Zip Codes'!$Q$9)</f>
        <v>0</v>
      </c>
      <c r="K77" s="72">
        <f>MIN('State Zip Codes'!$P$9,'State Zip Codes'!$Q$9)</f>
        <v>0</v>
      </c>
      <c r="L77" s="27">
        <f>MIN('State Zip Codes'!$P$9,'State Zip Codes'!$Q$9)</f>
        <v>0</v>
      </c>
      <c r="M77" s="27">
        <f>MIN('State Zip Codes'!$P$9,'State Zip Codes'!$Q$9)</f>
        <v>0</v>
      </c>
      <c r="N77" s="27">
        <f>MIN('State Zip Codes'!$P$9,'State Zip Codes'!$Q$9)</f>
        <v>0</v>
      </c>
      <c r="O77" s="27">
        <f>MIN('State Zip Codes'!$P$9,'State Zip Codes'!$Q$9)</f>
        <v>0</v>
      </c>
      <c r="P77" s="72">
        <f>MIN('State Zip Codes'!$P$9,'State Zip Codes'!$Q$9)</f>
        <v>0</v>
      </c>
      <c r="Q77" s="27">
        <f>MIN('State Zip Codes'!$P$9,'State Zip Codes'!$Q$9)</f>
        <v>0</v>
      </c>
      <c r="R77" s="27">
        <f>MIN('State Zip Codes'!$P$9,'State Zip Codes'!$Q$9)</f>
        <v>0</v>
      </c>
      <c r="S77" s="27">
        <f>MIN('State Zip Codes'!$P$9,'State Zip Codes'!$Q$9)</f>
        <v>0</v>
      </c>
      <c r="T77" s="27">
        <f>MIN('State Zip Codes'!$P$9,'State Zip Codes'!$Q$9)</f>
        <v>0</v>
      </c>
      <c r="U77" s="72">
        <f>MIN('State Zip Codes'!$P$9,'State Zip Codes'!$Q$9)</f>
        <v>0</v>
      </c>
    </row>
    <row r="78" spans="1:21" s="4" customFormat="1" ht="12" x14ac:dyDescent="0.2">
      <c r="A78" s="64" t="s">
        <v>45</v>
      </c>
      <c r="B78" s="27">
        <f>($B$68+B77)/(1-B75)</f>
        <v>18877.551020408162</v>
      </c>
      <c r="C78" s="27">
        <f>($B$68+C77)/(1-C75)</f>
        <v>21826.333176026426</v>
      </c>
      <c r="D78" s="27">
        <f>($B$68+D77)/(1-D75)</f>
        <v>21387.283236994219</v>
      </c>
      <c r="E78" s="27">
        <f>($B$68+E77)/(1-E75)</f>
        <v>21083.221744209237</v>
      </c>
      <c r="F78" s="72">
        <f>($B$68+F77)/(1-F75)</f>
        <v>21803.567535077229</v>
      </c>
      <c r="G78" s="27">
        <f>($G$68+G77)/(1-G75)</f>
        <v>27755.102040816328</v>
      </c>
      <c r="H78" s="27">
        <f>($G$68+H77)/(1-H75)</f>
        <v>32090.608777725341</v>
      </c>
      <c r="I78" s="27">
        <f>($G$68+I77)/(1-I75)</f>
        <v>31445.086705202313</v>
      </c>
      <c r="J78" s="27">
        <f>($G$68+J77)/(1-J75)</f>
        <v>30998.034132026554</v>
      </c>
      <c r="K78" s="72">
        <f>($G$68+K77)/(1-K75)</f>
        <v>32057.137132654087</v>
      </c>
      <c r="L78" s="27">
        <f>($L$68+L77)/(1-L75)</f>
        <v>36836.734693877552</v>
      </c>
      <c r="M78" s="27">
        <f>($L$68+M77)/(1-M75)</f>
        <v>42590.844738084001</v>
      </c>
      <c r="N78" s="27">
        <f>($L$68+N77)/(1-N75)</f>
        <v>41734.104046242777</v>
      </c>
      <c r="O78" s="27">
        <f>($L$68+O77)/(1-O75)</f>
        <v>41140.773241402887</v>
      </c>
      <c r="P78" s="72">
        <f>($L$68+P77)/(1-P75)</f>
        <v>42546.420973853397</v>
      </c>
      <c r="Q78" s="27">
        <f>($Q$68+Q77)/(1-Q75)</f>
        <v>45714.285714285717</v>
      </c>
      <c r="R78" s="27">
        <f>($Q$68+R77)/(1-R75)</f>
        <v>52855.120339782916</v>
      </c>
      <c r="S78" s="27">
        <f>($Q$68+S77)/(1-S75)</f>
        <v>51791.907514450868</v>
      </c>
      <c r="T78" s="27">
        <f>($Q$68+T77)/(1-T75)</f>
        <v>51055.585629220208</v>
      </c>
      <c r="U78" s="72">
        <f>($Q$68+U77)/(1-U75)</f>
        <v>52799.990571430259</v>
      </c>
    </row>
    <row r="79" spans="1:21" s="4" customFormat="1" ht="12" x14ac:dyDescent="0.2">
      <c r="A79" s="64" t="str">
        <f>IF(B79=" "," ","Applied Rebates")</f>
        <v>Applied Rebates</v>
      </c>
      <c r="B79" s="27">
        <f>Rebates!J6</f>
        <v>0</v>
      </c>
      <c r="C79" s="27">
        <f>Rebates!J6</f>
        <v>0</v>
      </c>
      <c r="D79" s="27">
        <f>Rebates!J6</f>
        <v>0</v>
      </c>
      <c r="E79" s="27">
        <f>Rebates!J6</f>
        <v>0</v>
      </c>
      <c r="F79" s="72">
        <f>Rebates!J6</f>
        <v>0</v>
      </c>
      <c r="G79" s="27">
        <f>Rebates!K6</f>
        <v>0</v>
      </c>
      <c r="H79" s="27">
        <f>Rebates!K6</f>
        <v>0</v>
      </c>
      <c r="I79" s="27">
        <f>Rebates!K6</f>
        <v>0</v>
      </c>
      <c r="J79" s="27">
        <f>Rebates!K6</f>
        <v>0</v>
      </c>
      <c r="K79" s="72">
        <f>Rebates!K6</f>
        <v>0</v>
      </c>
      <c r="L79" s="27">
        <f>Rebates!L6</f>
        <v>0</v>
      </c>
      <c r="M79" s="27">
        <f>Rebates!L6</f>
        <v>0</v>
      </c>
      <c r="N79" s="27">
        <f>Rebates!L6</f>
        <v>0</v>
      </c>
      <c r="O79" s="27">
        <f>Rebates!L6</f>
        <v>0</v>
      </c>
      <c r="P79" s="72">
        <f>Rebates!L6</f>
        <v>0</v>
      </c>
      <c r="Q79" s="27">
        <f>Rebates!M6</f>
        <v>0</v>
      </c>
      <c r="R79" s="27">
        <f>Rebates!M6</f>
        <v>0</v>
      </c>
      <c r="S79" s="27">
        <f>Rebates!M6</f>
        <v>0</v>
      </c>
      <c r="T79" s="27">
        <f>Rebates!M6</f>
        <v>0</v>
      </c>
      <c r="U79" s="72">
        <f>Rebates!M6</f>
        <v>0</v>
      </c>
    </row>
    <row r="80" spans="1:21" s="4" customFormat="1" ht="12" x14ac:dyDescent="0.2">
      <c r="A80" s="64" t="s">
        <v>46</v>
      </c>
      <c r="B80" s="27">
        <f>INDEX('Financial &amp; product inputs'!$C:$C,MATCH($B$12,'Financial &amp; product inputs'!$A:$A,0))</f>
        <v>500</v>
      </c>
      <c r="C80" s="27">
        <f>INDEX('Financial &amp; product inputs'!$C:$C,MATCH($B$12,'Financial &amp; product inputs'!$A:$A,0))</f>
        <v>500</v>
      </c>
      <c r="D80" s="27">
        <f>INDEX('Financial &amp; product inputs'!$C:$C,MATCH($B$12,'Financial &amp; product inputs'!$A:$A,0))</f>
        <v>500</v>
      </c>
      <c r="E80" s="27">
        <f>INDEX('Financial &amp; product inputs'!$C:$C,MATCH($B$12,'Financial &amp; product inputs'!$A:$A,0))</f>
        <v>500</v>
      </c>
      <c r="F80" s="72">
        <f>INDEX('Financial &amp; product inputs'!$C:$C,MATCH($B$12,'Financial &amp; product inputs'!$A:$A,0))</f>
        <v>500</v>
      </c>
      <c r="G80" s="27">
        <f>INDEX('Financial &amp; product inputs'!$C:$C,MATCH($B$12,'Financial &amp; product inputs'!$A:$A,0))</f>
        <v>500</v>
      </c>
      <c r="H80" s="27">
        <f>INDEX('Financial &amp; product inputs'!$C:$C,MATCH($B$12,'Financial &amp; product inputs'!$A:$A,0))</f>
        <v>500</v>
      </c>
      <c r="I80" s="27">
        <f>INDEX('Financial &amp; product inputs'!$C:$C,MATCH($B$12,'Financial &amp; product inputs'!$A:$A,0))</f>
        <v>500</v>
      </c>
      <c r="J80" s="27">
        <f>INDEX('Financial &amp; product inputs'!$C:$C,MATCH($B$12,'Financial &amp; product inputs'!$A:$A,0))</f>
        <v>500</v>
      </c>
      <c r="K80" s="72">
        <f>INDEX('Financial &amp; product inputs'!$C:$C,MATCH($B$12,'Financial &amp; product inputs'!$A:$A,0))</f>
        <v>500</v>
      </c>
      <c r="L80" s="27">
        <f>INDEX('Financial &amp; product inputs'!$C:$C,MATCH($B$12,'Financial &amp; product inputs'!$A:$A,0))</f>
        <v>500</v>
      </c>
      <c r="M80" s="27">
        <f>INDEX('Financial &amp; product inputs'!$C:$C,MATCH($B$12,'Financial &amp; product inputs'!$A:$A,0))</f>
        <v>500</v>
      </c>
      <c r="N80" s="27">
        <f>INDEX('Financial &amp; product inputs'!$C:$C,MATCH($B$12,'Financial &amp; product inputs'!$A:$A,0))</f>
        <v>500</v>
      </c>
      <c r="O80" s="27">
        <f>INDEX('Financial &amp; product inputs'!$C:$C,MATCH($B$12,'Financial &amp; product inputs'!$A:$A,0))</f>
        <v>500</v>
      </c>
      <c r="P80" s="72">
        <f>INDEX('Financial &amp; product inputs'!$C:$C,MATCH($B$12,'Financial &amp; product inputs'!$A:$A,0))</f>
        <v>500</v>
      </c>
      <c r="Q80" s="27">
        <f>INDEX('Financial &amp; product inputs'!$C:$C,MATCH($B$12,'Financial &amp; product inputs'!$A:$A,0))</f>
        <v>500</v>
      </c>
      <c r="R80" s="27">
        <f>INDEX('Financial &amp; product inputs'!$C:$C,MATCH($B$12,'Financial &amp; product inputs'!$A:$A,0))</f>
        <v>500</v>
      </c>
      <c r="S80" s="27">
        <f>INDEX('Financial &amp; product inputs'!$C:$C,MATCH($B$12,'Financial &amp; product inputs'!$A:$A,0))</f>
        <v>500</v>
      </c>
      <c r="T80" s="27">
        <f>INDEX('Financial &amp; product inputs'!$C:$C,MATCH($B$12,'Financial &amp; product inputs'!$A:$A,0))</f>
        <v>500</v>
      </c>
      <c r="U80" s="72">
        <f>INDEX('Financial &amp; product inputs'!$C:$C,MATCH($B$12,'Financial &amp; product inputs'!$A:$A,0))</f>
        <v>500</v>
      </c>
    </row>
    <row r="81" spans="1:23" s="4" customFormat="1" ht="12" x14ac:dyDescent="0.2">
      <c r="A81" s="64" t="s">
        <v>47</v>
      </c>
      <c r="B81" s="27">
        <f>IF(B72="Cash",0,MAX('Prop generator'!$E$4,'DP Calc'!$H$13))</f>
        <v>0</v>
      </c>
      <c r="C81" s="27">
        <f>IF(C72="Cash",0,MAX('Prop generator'!$E$4,'DP Calc'!$H$13))</f>
        <v>21350</v>
      </c>
      <c r="D81" s="27">
        <f>IF(D72="Cash",0,MAX('Prop generator'!$E$4,'DP Calc'!$Q$13))</f>
        <v>20900</v>
      </c>
      <c r="E81" s="27">
        <f>IF(E72="Cash",0,MAX('Prop generator'!$E$4,'DP Calc'!$H$13))</f>
        <v>21350</v>
      </c>
      <c r="F81" s="72">
        <f>IF(F72="Cash",0,MAX('Prop generator'!$E$4,'DP Calc'!$H$13))</f>
        <v>21350</v>
      </c>
      <c r="G81" s="27">
        <v>0</v>
      </c>
      <c r="H81" s="27">
        <f>IF(H72="Cash",0,MAX('Prop generator'!$E$4,'DP Calc'!$I$13))</f>
        <v>31600</v>
      </c>
      <c r="I81" s="27">
        <f>IF(I72="Cash",0,MAX('Prop generator'!$E$4,'DP Calc'!$R$13))</f>
        <v>30950</v>
      </c>
      <c r="J81" s="27">
        <f>IF(J72="Cash",0,MAX('Prop generator'!$E$4,'DP Calc'!$H$13))</f>
        <v>21350</v>
      </c>
      <c r="K81" s="72">
        <f>IF(K72="Cash",0,MAX('Prop generator'!$E$4,'DP Calc'!$H$13))</f>
        <v>21350</v>
      </c>
      <c r="L81" s="27">
        <v>0</v>
      </c>
      <c r="M81" s="27">
        <f>IF(M72="Cash",0,MAX('Prop generator'!$E$4,'DP Calc'!$J$13))</f>
        <v>42100</v>
      </c>
      <c r="N81" s="27">
        <f>IF(N72="Cash",0,MAX('Prop generator'!$E$4,'DP Calc'!$S$13))</f>
        <v>41250</v>
      </c>
      <c r="O81" s="27">
        <f>IF(O72="Cash",0,MAX('Prop generator'!$E$4,'DP Calc'!$H$13))</f>
        <v>21350</v>
      </c>
      <c r="P81" s="72">
        <f>IF(P72="Cash",0,MAX('Prop generator'!$E$4,'DP Calc'!$H$13))</f>
        <v>21350</v>
      </c>
      <c r="Q81" s="27">
        <v>0</v>
      </c>
      <c r="R81" s="27">
        <f>IF(R72="Cash",0,MAX('Prop generator'!$E$4,'DP Calc'!$K$13))</f>
        <v>52400</v>
      </c>
      <c r="S81" s="27">
        <f>IF(S72="Cash",0,MAX('Prop generator'!$E$4,'DP Calc'!$T$13))</f>
        <v>51300</v>
      </c>
      <c r="T81" s="27">
        <f>IF(T72="Cash",0,MAX('Prop generator'!$E$4,'DP Calc'!$H$13))</f>
        <v>21350</v>
      </c>
      <c r="U81" s="72">
        <f>IF(U72="Cash",0,MAX('Prop generator'!$E$4,'DP Calc'!$H$13))</f>
        <v>21350</v>
      </c>
    </row>
    <row r="82" spans="1:23" s="44" customFormat="1" ht="12" x14ac:dyDescent="0.2">
      <c r="A82" s="73" t="s">
        <v>194</v>
      </c>
      <c r="B82" s="45">
        <f>B78-B79-B80-B81</f>
        <v>18377.551020408162</v>
      </c>
      <c r="C82" s="45">
        <f t="shared" ref="C82:E82" si="16">C78-C79-C80-C81</f>
        <v>-23.666823973573628</v>
      </c>
      <c r="D82" s="45">
        <f t="shared" si="16"/>
        <v>-12.716763005781104</v>
      </c>
      <c r="E82" s="45">
        <f t="shared" si="16"/>
        <v>-766.77825579076307</v>
      </c>
      <c r="F82" s="74">
        <f>F78-F79-F80-F81</f>
        <v>-46.432464922771032</v>
      </c>
      <c r="G82" s="45">
        <f>G78-G79-G80-G81</f>
        <v>27255.102040816328</v>
      </c>
      <c r="H82" s="45">
        <f t="shared" ref="H82" si="17">H78-H79-H80-H81</f>
        <v>-9.391222274658503</v>
      </c>
      <c r="I82" s="45">
        <f t="shared" ref="I82" si="18">I78-I79-I80-I81</f>
        <v>-4.9132947976868309</v>
      </c>
      <c r="J82" s="45">
        <f t="shared" ref="J82" si="19">J78-J79-J80-J81</f>
        <v>9148.0341320265543</v>
      </c>
      <c r="K82" s="74">
        <f>K78-K79-K80-K81</f>
        <v>10207.137132654087</v>
      </c>
      <c r="L82" s="45">
        <f>L78-L79-L80-L81</f>
        <v>36336.734693877552</v>
      </c>
      <c r="M82" s="45">
        <f t="shared" ref="M82" si="20">M78-M79-M80-M81</f>
        <v>-9.1552619159992901</v>
      </c>
      <c r="N82" s="45">
        <f t="shared" ref="N82" si="21">N78-N79-N80-N81</f>
        <v>-15.895953757222742</v>
      </c>
      <c r="O82" s="45">
        <f t="shared" ref="O82" si="22">O78-O79-O80-O81</f>
        <v>19290.773241402887</v>
      </c>
      <c r="P82" s="74">
        <f>P78-P79-P80-P81</f>
        <v>20696.420973853397</v>
      </c>
      <c r="Q82" s="45">
        <f>Q78-Q79-Q80-Q81</f>
        <v>45214.285714285717</v>
      </c>
      <c r="R82" s="45">
        <f t="shared" ref="R82" si="23">R78-R79-R80-R81</f>
        <v>-44.879660217084165</v>
      </c>
      <c r="S82" s="45">
        <f t="shared" ref="S82" si="24">S78-S79-S80-S81</f>
        <v>-8.0924855491321068</v>
      </c>
      <c r="T82" s="45">
        <f t="shared" ref="T82" si="25">T78-T79-T80-T81</f>
        <v>29205.585629220208</v>
      </c>
      <c r="U82" s="74">
        <f>U78-U79-U80-U81</f>
        <v>30949.990571430259</v>
      </c>
    </row>
    <row r="83" spans="1:23" s="4" customFormat="1" ht="6" customHeight="1" x14ac:dyDescent="0.2">
      <c r="A83" s="64"/>
      <c r="B83" s="27"/>
      <c r="C83" s="27"/>
      <c r="D83" s="27"/>
      <c r="E83" s="27"/>
      <c r="F83" s="72"/>
      <c r="G83" s="27"/>
      <c r="H83" s="27"/>
      <c r="I83" s="27"/>
      <c r="J83" s="27"/>
      <c r="K83" s="72"/>
      <c r="L83" s="27"/>
      <c r="M83" s="27"/>
      <c r="N83" s="27"/>
      <c r="O83" s="27"/>
      <c r="P83" s="72"/>
      <c r="Q83" s="27"/>
      <c r="R83" s="27"/>
      <c r="S83" s="27"/>
      <c r="T83" s="27"/>
      <c r="U83" s="72"/>
    </row>
    <row r="84" spans="1:23" s="4" customFormat="1" ht="12" x14ac:dyDescent="0.2">
      <c r="A84" s="64" t="s">
        <v>26</v>
      </c>
      <c r="B84" s="24">
        <f t="shared" ref="B84:T84" si="26">(B82+B81)*0.3</f>
        <v>5513.2653061224482</v>
      </c>
      <c r="C84" s="24">
        <f t="shared" si="26"/>
        <v>6397.8999528079275</v>
      </c>
      <c r="D84" s="24">
        <f t="shared" si="26"/>
        <v>6266.1849710982651</v>
      </c>
      <c r="E84" s="24">
        <f t="shared" si="26"/>
        <v>6174.9665232627713</v>
      </c>
      <c r="F84" s="75">
        <f>(F82+F81)*0.3</f>
        <v>6391.0702605231681</v>
      </c>
      <c r="G84" s="24">
        <f t="shared" si="26"/>
        <v>8176.5306122448983</v>
      </c>
      <c r="H84" s="24">
        <f t="shared" si="26"/>
        <v>9477.1826333176014</v>
      </c>
      <c r="I84" s="24">
        <f t="shared" si="26"/>
        <v>9283.5260115606943</v>
      </c>
      <c r="J84" s="24">
        <f t="shared" si="26"/>
        <v>9149.4102396079652</v>
      </c>
      <c r="K84" s="75">
        <f>(K82+K81)*0.3</f>
        <v>9467.1411397962256</v>
      </c>
      <c r="L84" s="24">
        <f t="shared" si="26"/>
        <v>10901.020408163266</v>
      </c>
      <c r="M84" s="24">
        <f t="shared" si="26"/>
        <v>12627.253421425199</v>
      </c>
      <c r="N84" s="24">
        <f t="shared" si="26"/>
        <v>12370.231213872832</v>
      </c>
      <c r="O84" s="24">
        <f t="shared" si="26"/>
        <v>12192.231972420866</v>
      </c>
      <c r="P84" s="75">
        <f>(P82+P81)*0.3</f>
        <v>12613.926292156018</v>
      </c>
      <c r="Q84" s="24">
        <f t="shared" si="26"/>
        <v>13564.285714285716</v>
      </c>
      <c r="R84" s="24">
        <f t="shared" si="26"/>
        <v>15706.536101934875</v>
      </c>
      <c r="S84" s="24">
        <f t="shared" si="26"/>
        <v>15387.57225433526</v>
      </c>
      <c r="T84" s="24">
        <f t="shared" si="26"/>
        <v>15166.675688766061</v>
      </c>
      <c r="U84" s="75">
        <f>(U82+U81)*0.3</f>
        <v>15689.997171429077</v>
      </c>
      <c r="W84" s="18"/>
    </row>
    <row r="85" spans="1:23" s="4" customFormat="1" ht="12" x14ac:dyDescent="0.2">
      <c r="A85" s="64" t="s">
        <v>27</v>
      </c>
      <c r="B85" s="24">
        <f t="shared" ref="B85:U85" si="27">B82-B84</f>
        <v>12864.285714285714</v>
      </c>
      <c r="C85" s="24">
        <f t="shared" si="27"/>
        <v>-6421.5667767815012</v>
      </c>
      <c r="D85" s="24">
        <f t="shared" si="27"/>
        <v>-6278.9017341040462</v>
      </c>
      <c r="E85" s="24">
        <f t="shared" si="27"/>
        <v>-6941.7447790535343</v>
      </c>
      <c r="F85" s="75">
        <f t="shared" si="27"/>
        <v>-6437.5027254459392</v>
      </c>
      <c r="G85" s="24">
        <f t="shared" si="27"/>
        <v>19078.571428571428</v>
      </c>
      <c r="H85" s="24">
        <f t="shared" si="27"/>
        <v>-9486.5738555922599</v>
      </c>
      <c r="I85" s="24">
        <f t="shared" si="27"/>
        <v>-9288.4393063583811</v>
      </c>
      <c r="J85" s="24">
        <f t="shared" si="27"/>
        <v>-1.3761075814109063</v>
      </c>
      <c r="K85" s="75">
        <f t="shared" si="27"/>
        <v>739.99599285786098</v>
      </c>
      <c r="L85" s="24">
        <f t="shared" si="27"/>
        <v>25435.714285714286</v>
      </c>
      <c r="M85" s="24">
        <f t="shared" si="27"/>
        <v>-12636.408683341198</v>
      </c>
      <c r="N85" s="24">
        <f t="shared" si="27"/>
        <v>-12386.127167630055</v>
      </c>
      <c r="O85" s="24">
        <f t="shared" si="27"/>
        <v>7098.5412689820205</v>
      </c>
      <c r="P85" s="75">
        <f t="shared" si="27"/>
        <v>8082.4946816973788</v>
      </c>
      <c r="Q85" s="24">
        <f t="shared" si="27"/>
        <v>31650</v>
      </c>
      <c r="R85" s="24">
        <f t="shared" si="27"/>
        <v>-15751.415762151959</v>
      </c>
      <c r="S85" s="24">
        <f t="shared" si="27"/>
        <v>-15395.664739884392</v>
      </c>
      <c r="T85" s="24">
        <f t="shared" si="27"/>
        <v>14038.909940454147</v>
      </c>
      <c r="U85" s="75">
        <f t="shared" si="27"/>
        <v>15259.993400001182</v>
      </c>
    </row>
    <row r="86" spans="1:23" s="4" customFormat="1" ht="12" x14ac:dyDescent="0.2">
      <c r="A86" s="64"/>
      <c r="B86" s="21"/>
      <c r="C86" s="21"/>
      <c r="D86" s="21"/>
      <c r="E86" s="21"/>
      <c r="F86" s="152"/>
      <c r="G86" s="21"/>
      <c r="H86" s="21"/>
      <c r="I86" s="21"/>
      <c r="J86" s="21"/>
      <c r="K86" s="65"/>
      <c r="L86" s="21"/>
      <c r="M86" s="21"/>
      <c r="N86" s="21"/>
      <c r="O86" s="21"/>
      <c r="P86" s="65"/>
      <c r="Q86" s="21"/>
      <c r="R86" s="21"/>
      <c r="S86" s="21"/>
      <c r="T86" s="21"/>
      <c r="U86" s="65"/>
    </row>
    <row r="87" spans="1:23" s="4" customFormat="1" ht="12" x14ac:dyDescent="0.2">
      <c r="A87" s="73" t="s">
        <v>336</v>
      </c>
      <c r="B87" s="21"/>
      <c r="C87" s="21"/>
      <c r="D87" s="21"/>
      <c r="E87" s="21"/>
      <c r="F87" s="65"/>
      <c r="G87" s="21"/>
      <c r="H87" s="21"/>
      <c r="I87" s="21"/>
      <c r="J87" s="21"/>
      <c r="K87" s="65"/>
      <c r="L87" s="21"/>
      <c r="M87" s="21"/>
      <c r="N87" s="21"/>
      <c r="O87" s="21"/>
      <c r="P87" s="65"/>
      <c r="Q87" s="21"/>
      <c r="R87" s="21"/>
      <c r="S87" s="21"/>
      <c r="T87" s="21"/>
      <c r="U87" s="65"/>
    </row>
    <row r="88" spans="1:23" s="4" customFormat="1" ht="12" x14ac:dyDescent="0.2">
      <c r="A88" s="76" t="s">
        <v>197</v>
      </c>
      <c r="B88" s="145">
        <f>INDEX('Financial &amp; product inputs'!$B$24:$F$31,7,MATCH(B72,'Financial &amp; product inputs'!$B$24:$F$24,0))*B82</f>
        <v>0</v>
      </c>
      <c r="C88" s="145">
        <f>INDEX('Financial &amp; product inputs'!$B$24:$F$31,7,MATCH(C72,'Financial &amp; product inputs'!$B$24:$F$24,0))*C82</f>
        <v>-0.21569706701275268</v>
      </c>
      <c r="D88" s="145">
        <f>INDEX('Financial &amp; product inputs'!$B$24:$F$31,7,MATCH(D72,'Financial &amp; product inputs'!$B$24:$F$24,0))*D82</f>
        <v>-0.10895947630058452</v>
      </c>
      <c r="E88" s="145">
        <f>INDEX('Financial &amp; product inputs'!$B$24:$F$31,7,MATCH(E72,'Financial &amp; product inputs'!$B$24:$F$24,0))*E82</f>
        <v>-6.901004302116867</v>
      </c>
      <c r="F88" s="77">
        <f>INDEX('Financial &amp; product inputs'!$B$24:$F$31,7,MATCH(F72,'Financial &amp; product inputs'!$B$24:$F$24,0))*F82</f>
        <v>-0.4132489378126622</v>
      </c>
      <c r="G88" s="145">
        <f>INDEX('Financial &amp; product inputs'!$B$24:$F$31,7,MATCH(G72,'Financial &amp; product inputs'!$B$24:$F$24,0))*G82</f>
        <v>0</v>
      </c>
      <c r="H88" s="145">
        <f>INDEX('Financial &amp; product inputs'!$B$24:$F$31,7,MATCH(H72,'Financial &amp; product inputs'!$B$24:$F$24,0))*H82</f>
        <v>-8.5590660689010126E-2</v>
      </c>
      <c r="I88" s="145">
        <f>INDEX('Financial &amp; product inputs'!$B$24:$F$31,7,MATCH(I72,'Financial &amp; product inputs'!$B$24:$F$24,0))*I82</f>
        <v>-4.2097979479759955E-2</v>
      </c>
      <c r="J88" s="145">
        <f>INDEX('Financial &amp; product inputs'!$B$24:$F$31,7,MATCH(J72,'Financial &amp; product inputs'!$B$24:$F$24,0))*J82</f>
        <v>82.332307188238985</v>
      </c>
      <c r="K88" s="77">
        <f>INDEX('Financial &amp; product inputs'!$B$24:$F$31,7,MATCH(K72,'Financial &amp; product inputs'!$B$24:$F$24,0))*K82</f>
        <v>90.843520480621365</v>
      </c>
      <c r="L88" s="145">
        <f>INDEX('Financial &amp; product inputs'!$B$24:$F$31,7,MATCH(L72,'Financial &amp; product inputs'!$B$24:$F$24,0))*L82</f>
        <v>0</v>
      </c>
      <c r="M88" s="145">
        <f>INDEX('Financial &amp; product inputs'!$B$24:$F$31,7,MATCH(M72,'Financial &amp; product inputs'!$B$24:$F$24,0))*M82</f>
        <v>-8.3440141576225924E-2</v>
      </c>
      <c r="N88" s="145">
        <f>INDEX('Financial &amp; product inputs'!$B$24:$F$31,7,MATCH(N72,'Financial &amp; product inputs'!$B$24:$F$24,0))*N82</f>
        <v>-0.13619934537569947</v>
      </c>
      <c r="O88" s="145">
        <f>INDEX('Financial &amp; product inputs'!$B$24:$F$31,7,MATCH(O72,'Financial &amp; product inputs'!$B$24:$F$24,0))*O82</f>
        <v>173.61695917262597</v>
      </c>
      <c r="P88" s="77">
        <f>INDEX('Financial &amp; product inputs'!$B$24:$F$31,7,MATCH(P72,'Financial &amp; product inputs'!$B$24:$F$24,0))*P82</f>
        <v>184.19814666729525</v>
      </c>
      <c r="Q88" s="145">
        <f>INDEX('Financial &amp; product inputs'!$B$24:$F$31,7,MATCH(Q72,'Financial &amp; product inputs'!$B$24:$F$24,0))*Q82</f>
        <v>0</v>
      </c>
      <c r="R88" s="145">
        <f>INDEX('Financial &amp; product inputs'!$B$24:$F$31,7,MATCH(R72,'Financial &amp; product inputs'!$B$24:$F$24,0))*R82</f>
        <v>-0.40902873525248334</v>
      </c>
      <c r="S88" s="145">
        <f>INDEX('Financial &amp; product inputs'!$B$24:$F$31,7,MATCH(S72,'Financial &amp; product inputs'!$B$24:$F$24,0))*S82</f>
        <v>-6.9337848554906087E-2</v>
      </c>
      <c r="T88" s="145">
        <f>INDEX('Financial &amp; product inputs'!$B$24:$F$31,7,MATCH(T72,'Financial &amp; product inputs'!$B$24:$F$24,0))*T82</f>
        <v>262.85027066298187</v>
      </c>
      <c r="U88" s="77">
        <f>INDEX('Financial &amp; product inputs'!$B$24:$F$31,7,MATCH(U72,'Financial &amp; product inputs'!$B$24:$F$24,0))*U82</f>
        <v>275.45491608572928</v>
      </c>
    </row>
    <row r="89" spans="1:23" s="4" customFormat="1" ht="12" x14ac:dyDescent="0.2">
      <c r="A89" s="76" t="s">
        <v>198</v>
      </c>
      <c r="B89" s="145">
        <f>INDEX('Financial &amp; product inputs'!$B$24:$F$31,8,MATCH(B72,'Financial &amp; product inputs'!$B$24:$F$24,0))*B85</f>
        <v>0</v>
      </c>
      <c r="C89" s="145">
        <f>INDEX('Financial &amp; product inputs'!$B$24:$F$31,8,MATCH(C72,'Financial &amp; product inputs'!$B$24:$F$24,0))*C85</f>
        <v>-84.606710910806996</v>
      </c>
      <c r="D89" s="145">
        <f>INDEX('Financial &amp; product inputs'!$B$24:$F$31,8,MATCH(D72,'Financial &amp; product inputs'!$B$24:$F$24,0))*D85</f>
        <v>-78.3417125216763</v>
      </c>
      <c r="E89" s="145">
        <f>INDEX('Financial &amp; product inputs'!$B$24:$F$31,8,MATCH(E72,'Financial &amp; product inputs'!$B$24:$F$24,0))*E85</f>
        <v>-91.342844271334457</v>
      </c>
      <c r="F89" s="77">
        <f>INDEX('Financial &amp; product inputs'!$B$24:$F$31,8,MATCH(F72,'Financial &amp; product inputs'!$B$24:$F$24,0))*F85</f>
        <v>-97.839820709919877</v>
      </c>
      <c r="G89" s="145">
        <f>INDEX('Financial &amp; product inputs'!$B$24:$F$31,8,MATCH(G72,'Financial &amp; product inputs'!$B$24:$F$24,0))*G85</f>
        <v>0</v>
      </c>
      <c r="H89" s="145">
        <f>INDEX('Financial &amp; product inputs'!$B$24:$F$31,8,MATCH(H72,'Financial &amp; product inputs'!$B$24:$F$24,0))*H85</f>
        <v>-124.98940517697027</v>
      </c>
      <c r="I89" s="145">
        <f>INDEX('Financial &amp; product inputs'!$B$24:$F$31,8,MATCH(I72,'Financial &amp; product inputs'!$B$24:$F$24,0))*I85</f>
        <v>-115.89164359132948</v>
      </c>
      <c r="J89" s="145">
        <f>INDEX('Financial &amp; product inputs'!$B$24:$F$31,8,MATCH(J72,'Financial &amp; product inputs'!$B$24:$F$24,0))*J85</f>
        <v>-1.8107490913337385E-2</v>
      </c>
      <c r="K89" s="77">
        <f>INDEX('Financial &amp; product inputs'!$B$24:$F$31,8,MATCH(K72,'Financial &amp; product inputs'!$B$24:$F$24,0))*K85</f>
        <v>11.246764212011559</v>
      </c>
      <c r="L89" s="145">
        <f>INDEX('Financial &amp; product inputs'!$B$24:$F$31,8,MATCH(L72,'Financial &amp; product inputs'!$B$24:$F$24,0))*L85</f>
        <v>0</v>
      </c>
      <c r="M89" s="145">
        <f>INDEX('Financial &amp; product inputs'!$B$24:$F$31,8,MATCH(M72,'Financial &amp; product inputs'!$B$24:$F$24,0))*M85</f>
        <v>-166.48973896649363</v>
      </c>
      <c r="N89" s="145">
        <f>INDEX('Financial &amp; product inputs'!$B$24:$F$31,8,MATCH(N72,'Financial &amp; product inputs'!$B$24:$F$24,0))*N85</f>
        <v>-154.54142378959534</v>
      </c>
      <c r="O89" s="145">
        <f>INDEX('Financial &amp; product inputs'!$B$24:$F$31,8,MATCH(O72,'Financial &amp; product inputs'!$B$24:$F$24,0))*O85</f>
        <v>93.406048525839225</v>
      </c>
      <c r="P89" s="77">
        <f>INDEX('Financial &amp; product inputs'!$B$24:$F$31,8,MATCH(P72,'Financial &amp; product inputs'!$B$24:$F$24,0))*P85</f>
        <v>122.84108671835519</v>
      </c>
      <c r="Q89" s="145">
        <f>INDEX('Financial &amp; product inputs'!$B$24:$F$31,8,MATCH(Q72,'Financial &amp; product inputs'!$B$24:$F$24,0))*Q85</f>
        <v>0</v>
      </c>
      <c r="R89" s="145">
        <f>INDEX('Financial &amp; product inputs'!$B$24:$F$31,8,MATCH(R72,'Financial &amp; product inputs'!$B$24:$F$24,0))*R85</f>
        <v>-207.53120323265694</v>
      </c>
      <c r="S89" s="145">
        <f>INDEX('Financial &amp; product inputs'!$B$24:$F$31,8,MATCH(S72,'Financial &amp; product inputs'!$B$24:$F$24,0))*S85</f>
        <v>-192.09135485924855</v>
      </c>
      <c r="T89" s="145">
        <f>INDEX('Financial &amp; product inputs'!$B$24:$F$31,8,MATCH(T72,'Financial &amp; product inputs'!$B$24:$F$24,0))*T85</f>
        <v>184.73078530626037</v>
      </c>
      <c r="U89" s="77">
        <f>INDEX('Financial &amp; product inputs'!$B$24:$F$31,8,MATCH(U72,'Financial &amp; product inputs'!$B$24:$F$24,0))*U85</f>
        <v>231.92767164028666</v>
      </c>
    </row>
    <row r="90" spans="1:23" s="4" customFormat="1" ht="12" x14ac:dyDescent="0.2">
      <c r="A90" s="76" t="s">
        <v>199</v>
      </c>
      <c r="B90" s="145">
        <f>INDEX('Financial &amp; product inputs'!$B$24:$F$31,7,MATCH(B72,'Financial &amp; product inputs'!$B$24:$F$24,0))*B82</f>
        <v>0</v>
      </c>
      <c r="C90" s="145">
        <f>INDEX('Financial &amp; product inputs'!$B$24:$F$31,7,MATCH(C72,'Financial &amp; product inputs'!$B$24:$F$24,0))*C82</f>
        <v>-0.21569706701275268</v>
      </c>
      <c r="D90" s="145">
        <f>INDEX('Financial &amp; product inputs'!$B$24:$F$31,7,MATCH(D72,'Financial &amp; product inputs'!$B$24:$F$24,0))*D82</f>
        <v>-0.10895947630058452</v>
      </c>
      <c r="E90" s="145">
        <f>INDEX('Financial &amp; product inputs'!$B$24:$F$31,7,MATCH(E72,'Financial &amp; product inputs'!$B$24:$F$24,0))*E82</f>
        <v>-6.901004302116867</v>
      </c>
      <c r="F90" s="77">
        <f>INDEX('Financial &amp; product inputs'!$B$24:$F$31,7,MATCH(F72,'Financial &amp; product inputs'!$B$24:$F$24,0))*F82</f>
        <v>-0.4132489378126622</v>
      </c>
      <c r="G90" s="145">
        <f>INDEX('Financial &amp; product inputs'!$B$24:$F$31,7,MATCH(G72,'Financial &amp; product inputs'!$B$24:$F$24,0))*G82</f>
        <v>0</v>
      </c>
      <c r="H90" s="145">
        <f>INDEX('Financial &amp; product inputs'!$B$24:$F$31,7,MATCH(H72,'Financial &amp; product inputs'!$B$24:$F$24,0))*H82</f>
        <v>-8.5590660689010126E-2</v>
      </c>
      <c r="I90" s="145">
        <f>INDEX('Financial &amp; product inputs'!$B$24:$F$31,7,MATCH(I72,'Financial &amp; product inputs'!$B$24:$F$24,0))*I82</f>
        <v>-4.2097979479759955E-2</v>
      </c>
      <c r="J90" s="145">
        <f>INDEX('Financial &amp; product inputs'!$B$24:$F$31,7,MATCH(J72,'Financial &amp; product inputs'!$B$24:$F$24,0))*J82</f>
        <v>82.332307188238985</v>
      </c>
      <c r="K90" s="77">
        <f>INDEX('Financial &amp; product inputs'!$B$24:$F$31,7,MATCH(K72,'Financial &amp; product inputs'!$B$24:$F$24,0))*K82</f>
        <v>90.843520480621365</v>
      </c>
      <c r="L90" s="145">
        <f>INDEX('Financial &amp; product inputs'!$B$24:$F$31,7,MATCH(L72,'Financial &amp; product inputs'!$B$24:$F$24,0))*L82</f>
        <v>0</v>
      </c>
      <c r="M90" s="145">
        <f>INDEX('Financial &amp; product inputs'!$B$24:$F$31,7,MATCH(M72,'Financial &amp; product inputs'!$B$24:$F$24,0))*M82</f>
        <v>-8.3440141576225924E-2</v>
      </c>
      <c r="N90" s="145">
        <f>INDEX('Financial &amp; product inputs'!$B$24:$F$31,7,MATCH(N72,'Financial &amp; product inputs'!$B$24:$F$24,0))*N82</f>
        <v>-0.13619934537569947</v>
      </c>
      <c r="O90" s="145">
        <f>INDEX('Financial &amp; product inputs'!$B$24:$F$31,7,MATCH(O72,'Financial &amp; product inputs'!$B$24:$F$24,0))*O82</f>
        <v>173.61695917262597</v>
      </c>
      <c r="P90" s="77">
        <f>INDEX('Financial &amp; product inputs'!$B$24:$F$31,7,MATCH(P72,'Financial &amp; product inputs'!$B$24:$F$24,0))*P82</f>
        <v>184.19814666729525</v>
      </c>
      <c r="Q90" s="145">
        <f>INDEX('Financial &amp; product inputs'!$B$24:$F$31,7,MATCH(Q72,'Financial &amp; product inputs'!$B$24:$F$24,0))*Q82</f>
        <v>0</v>
      </c>
      <c r="R90" s="145">
        <f>INDEX('Financial &amp; product inputs'!$B$24:$F$31,7,MATCH(R72,'Financial &amp; product inputs'!$B$24:$F$24,0))*R82</f>
        <v>-0.40902873525248334</v>
      </c>
      <c r="S90" s="145">
        <f>INDEX('Financial &amp; product inputs'!$B$24:$F$31,7,MATCH(S72,'Financial &amp; product inputs'!$B$24:$F$24,0))*S82</f>
        <v>-6.9337848554906087E-2</v>
      </c>
      <c r="T90" s="145">
        <f>INDEX('Financial &amp; product inputs'!$B$24:$F$31,7,MATCH(T72,'Financial &amp; product inputs'!$B$24:$F$24,0))*T82</f>
        <v>262.85027066298187</v>
      </c>
      <c r="U90" s="77">
        <f>INDEX('Financial &amp; product inputs'!$B$24:$F$31,7,MATCH(U72,'Financial &amp; product inputs'!$B$24:$F$24,0))*U82</f>
        <v>275.45491608572928</v>
      </c>
    </row>
    <row r="91" spans="1:23" s="4" customFormat="1" ht="12" x14ac:dyDescent="0.2">
      <c r="A91" s="76" t="s">
        <v>200</v>
      </c>
      <c r="B91" s="145">
        <f>INDEX('Financial &amp; product inputs'!$B$24:$F$31,8,MATCH(B72,'Financial &amp; product inputs'!$B$24:$F$24,0))*B82</f>
        <v>0</v>
      </c>
      <c r="C91" s="145">
        <f>INDEX('Financial &amp; product inputs'!$B$24:$F$31,8,MATCH(C72,'Financial &amp; product inputs'!$B$24:$F$24,0))*C82</f>
        <v>-0.31181987258142196</v>
      </c>
      <c r="D91" s="145">
        <f>INDEX('Financial &amp; product inputs'!$B$24:$F$31,8,MATCH(D72,'Financial &amp; product inputs'!$B$24:$F$24,0))*D82</f>
        <v>-0.15866675953758169</v>
      </c>
      <c r="E91" s="145">
        <f>INDEX('Financial &amp; product inputs'!$B$24:$F$31,8,MATCH(E72,'Financial &amp; product inputs'!$B$24:$F$24,0))*E82</f>
        <v>-10.089640146477789</v>
      </c>
      <c r="F91" s="77">
        <f>INDEX('Financial &amp; product inputs'!$B$24:$F$31,8,MATCH(F72,'Financial &amp; product inputs'!$B$24:$F$24,0))*F82</f>
        <v>-0.70569974676769742</v>
      </c>
      <c r="G91" s="145">
        <f>INDEX('Financial &amp; product inputs'!$B$24:$F$31,8,MATCH(G72,'Financial &amp; product inputs'!$B$24:$F$24,0))*G82</f>
        <v>0</v>
      </c>
      <c r="H91" s="145">
        <f>INDEX('Financial &amp; product inputs'!$B$24:$F$31,8,MATCH(H72,'Financial &amp; product inputs'!$B$24:$F$24,0))*H82</f>
        <v>-0.12373310995753564</v>
      </c>
      <c r="I91" s="145">
        <f>INDEX('Financial &amp; product inputs'!$B$24:$F$31,8,MATCH(I72,'Financial &amp; product inputs'!$B$24:$F$24,0))*I82</f>
        <v>-6.130306618495824E-2</v>
      </c>
      <c r="J91" s="145">
        <f>INDEX('Financial &amp; product inputs'!$B$24:$F$31,8,MATCH(J72,'Financial &amp; product inputs'!$B$24:$F$24,0))*J82</f>
        <v>120.37426953983807</v>
      </c>
      <c r="K91" s="77">
        <f>INDEX('Financial &amp; product inputs'!$B$24:$F$31,8,MATCH(K72,'Financial &amp; product inputs'!$B$24:$F$24,0))*K82</f>
        <v>155.13227871313435</v>
      </c>
      <c r="L91" s="145">
        <f>INDEX('Financial &amp; product inputs'!$B$24:$F$31,8,MATCH(L72,'Financial &amp; product inputs'!$B$24:$F$24,0))*L82</f>
        <v>0</v>
      </c>
      <c r="M91" s="145">
        <f>INDEX('Financial &amp; product inputs'!$B$24:$F$31,8,MATCH(M72,'Financial &amp; product inputs'!$B$24:$F$24,0))*M82</f>
        <v>-0.12062423784805705</v>
      </c>
      <c r="N91" s="145">
        <f>INDEX('Financial &amp; product inputs'!$B$24:$F$31,8,MATCH(N72,'Financial &amp; product inputs'!$B$24:$F$24,0))*N82</f>
        <v>-0.19833344942193173</v>
      </c>
      <c r="O91" s="145">
        <f>INDEX('Financial &amp; product inputs'!$B$24:$F$31,8,MATCH(O72,'Financial &amp; product inputs'!$B$24:$F$24,0))*O82</f>
        <v>253.83734956377032</v>
      </c>
      <c r="P91" s="77">
        <f>INDEX('Financial &amp; product inputs'!$B$24:$F$31,8,MATCH(P72,'Financial &amp; product inputs'!$B$24:$F$24,0))*P82</f>
        <v>314.5527394364824</v>
      </c>
      <c r="Q91" s="145">
        <f>INDEX('Financial &amp; product inputs'!$B$24:$F$31,8,MATCH(Q72,'Financial &amp; product inputs'!$B$24:$F$24,0))*Q82</f>
        <v>0</v>
      </c>
      <c r="R91" s="145">
        <f>INDEX('Financial &amp; product inputs'!$B$24:$F$31,8,MATCH(R72,'Financial &amp; product inputs'!$B$24:$F$24,0))*R82</f>
        <v>-0.59130747522417071</v>
      </c>
      <c r="S91" s="145">
        <f>INDEX('Financial &amp; product inputs'!$B$24:$F$31,8,MATCH(S72,'Financial &amp; product inputs'!$B$24:$F$24,0))*S82</f>
        <v>-0.10096975606935367</v>
      </c>
      <c r="T91" s="145">
        <f>INDEX('Financial &amp; product inputs'!$B$24:$F$31,8,MATCH(T72,'Financial &amp; product inputs'!$B$24:$F$24,0))*T82</f>
        <v>384.30125925008622</v>
      </c>
      <c r="U91" s="77">
        <f>INDEX('Financial &amp; product inputs'!$B$24:$F$31,8,MATCH(U72,'Financial &amp; product inputs'!$B$24:$F$24,0))*U82</f>
        <v>470.3907178963845</v>
      </c>
    </row>
    <row r="92" spans="1:23" s="4" customFormat="1" ht="12" x14ac:dyDescent="0.2">
      <c r="A92" s="64"/>
      <c r="B92" s="21"/>
      <c r="C92" s="21"/>
      <c r="D92" s="21"/>
      <c r="E92" s="21"/>
      <c r="F92" s="65"/>
      <c r="G92" s="21"/>
      <c r="H92" s="21"/>
      <c r="I92" s="21"/>
      <c r="J92" s="21"/>
      <c r="K92" s="65"/>
      <c r="L92" s="21"/>
      <c r="M92" s="21"/>
      <c r="N92" s="21"/>
      <c r="O92" s="21"/>
      <c r="P92" s="65"/>
      <c r="Q92" s="21"/>
      <c r="R92" s="21"/>
      <c r="S92" s="21"/>
      <c r="T92" s="21"/>
      <c r="U92" s="65"/>
    </row>
    <row r="93" spans="1:23" s="4" customFormat="1" ht="12" x14ac:dyDescent="0.2">
      <c r="A93" s="64" t="s">
        <v>298</v>
      </c>
      <c r="B93" s="117" t="str">
        <f t="shared" ref="B93:J93" si="28">"Proposal #"&amp;B94</f>
        <v>Proposal #2110</v>
      </c>
      <c r="C93" s="117" t="str">
        <f t="shared" si="28"/>
        <v>Proposal #2120</v>
      </c>
      <c r="D93" s="117" t="str">
        <f t="shared" si="28"/>
        <v>Proposal #2130</v>
      </c>
      <c r="E93" s="117" t="str">
        <f t="shared" si="28"/>
        <v>Proposal #2140</v>
      </c>
      <c r="F93" s="65" t="str">
        <f t="shared" si="28"/>
        <v>Proposal #2150</v>
      </c>
      <c r="G93" s="117" t="str">
        <f t="shared" si="28"/>
        <v>Proposal #2210</v>
      </c>
      <c r="H93" s="117" t="str">
        <f t="shared" si="28"/>
        <v>Proposal #2220</v>
      </c>
      <c r="I93" s="117" t="str">
        <f t="shared" si="28"/>
        <v>Proposal #2230</v>
      </c>
      <c r="J93" s="117" t="str">
        <f t="shared" si="28"/>
        <v>Proposal #2240</v>
      </c>
      <c r="K93" s="65" t="str">
        <f t="shared" ref="K93" si="29">"Proposal #"&amp;K94</f>
        <v>Proposal #2250</v>
      </c>
      <c r="L93" s="117" t="str">
        <f t="shared" ref="L93" si="30">"Proposal #"&amp;L94</f>
        <v>Proposal #2310</v>
      </c>
      <c r="M93" s="117" t="str">
        <f t="shared" ref="M93" si="31">"Proposal #"&amp;M94</f>
        <v>Proposal #2320</v>
      </c>
      <c r="N93" s="117" t="str">
        <f t="shared" ref="N93" si="32">"Proposal #"&amp;N94</f>
        <v>Proposal #2330</v>
      </c>
      <c r="O93" s="117" t="str">
        <f t="shared" ref="O93" si="33">"Proposal #"&amp;O94</f>
        <v>Proposal #2340</v>
      </c>
      <c r="P93" s="65" t="str">
        <f t="shared" ref="P93" si="34">"Proposal #"&amp;P94</f>
        <v>Proposal #2350</v>
      </c>
      <c r="Q93" s="117" t="str">
        <f t="shared" ref="Q93" si="35">"Proposal #"&amp;Q94</f>
        <v>Proposal #2410</v>
      </c>
      <c r="R93" s="117" t="str">
        <f t="shared" ref="R93" si="36">"Proposal #"&amp;R94</f>
        <v>Proposal #2420</v>
      </c>
      <c r="S93" s="117" t="str">
        <f t="shared" ref="S93" si="37">"Proposal #"&amp;S94</f>
        <v>Proposal #2430</v>
      </c>
      <c r="T93" s="117" t="str">
        <f t="shared" ref="T93" si="38">"Proposal #"&amp;T94</f>
        <v>Proposal #2440</v>
      </c>
      <c r="U93" s="65" t="str">
        <f t="shared" ref="U93" si="39">"Proposal #"&amp;U94</f>
        <v>Proposal #2450</v>
      </c>
    </row>
    <row r="94" spans="1:23" s="4" customFormat="1" ht="12" x14ac:dyDescent="0.2">
      <c r="A94" s="64" t="s">
        <v>193</v>
      </c>
      <c r="B94" s="117" t="str">
        <f>_xlfn.XLOOKUP($A$53,'Prop Log'!$A$2:$A$11,'Prop Log'!$B$2:$B$11)&amp;_xlfn.XLOOKUP($B$56,'Prop Log'!$A$14:$A$23,'Prop Log'!$B$14:$B$23)&amp;_xlfn.XLOOKUP(B$72,'Prop Log'!$A$26:$A$31,'Prop Log'!$B$26:$B$31)&amp;'Prop Log'!$B$35</f>
        <v>2110</v>
      </c>
      <c r="C94" s="117" t="str">
        <f>_xlfn.XLOOKUP($A$53,'Prop Log'!$A$2:$A$11,'Prop Log'!$B$2:$B$11)&amp;_xlfn.XLOOKUP($B$56,'Prop Log'!$A$14:$A$23,'Prop Log'!$B$14:$B$23)&amp;_xlfn.XLOOKUP(C$72,'Prop Log'!$A$26:$A$31,'Prop Log'!$B$26:$B$31)&amp;'Prop Log'!$B$35</f>
        <v>2120</v>
      </c>
      <c r="D94" s="117" t="str">
        <f>_xlfn.XLOOKUP($A$53,'Prop Log'!$A$2:$A$11,'Prop Log'!$B$2:$B$11)&amp;_xlfn.XLOOKUP($B$56,'Prop Log'!$A$14:$A$23,'Prop Log'!$B$14:$B$23)&amp;_xlfn.XLOOKUP(D$72,'Prop Log'!$A$26:$A$31,'Prop Log'!$B$26:$B$31)&amp;'Prop Log'!$B$35</f>
        <v>2130</v>
      </c>
      <c r="E94" s="117" t="str">
        <f>_xlfn.XLOOKUP($A$53,'Prop Log'!$A$2:$A$11,'Prop Log'!$B$2:$B$11)&amp;_xlfn.XLOOKUP($B$56,'Prop Log'!$A$14:$A$23,'Prop Log'!$B$14:$B$23)&amp;_xlfn.XLOOKUP(E$72,'Prop Log'!$A$26:$A$31,'Prop Log'!$B$26:$B$31)&amp;'Prop Log'!$B$35</f>
        <v>2140</v>
      </c>
      <c r="F94" s="65" t="str">
        <f>_xlfn.XLOOKUP($A$53,'Prop Log'!$A$2:$A$11,'Prop Log'!$B$2:$B$11)&amp;_xlfn.XLOOKUP($B$56,'Prop Log'!$A$14:$A$23,'Prop Log'!$B$14:$B$23)&amp;_xlfn.XLOOKUP(F$72,'Prop Log'!$A$26:$A$31,'Prop Log'!$B$26:$B$31)&amp;'Prop Log'!$B$35</f>
        <v>2150</v>
      </c>
      <c r="G94" s="117" t="str">
        <f>_xlfn.XLOOKUP($A$53,'Prop Log'!$A$2:$A$11,'Prop Log'!$B$2:$B$11)&amp;_xlfn.XLOOKUP($G$56,'Prop Log'!$A$14:$A$23,'Prop Log'!$B$14:$B$23)&amp;_xlfn.XLOOKUP(G$72,'Prop Log'!$A$26:$A$31,'Prop Log'!$B$26:$B$31)&amp;'Prop Log'!$B$35</f>
        <v>2210</v>
      </c>
      <c r="H94" s="117" t="str">
        <f>_xlfn.XLOOKUP($A$53,'Prop Log'!$A$2:$A$11,'Prop Log'!$B$2:$B$11)&amp;_xlfn.XLOOKUP($G$56,'Prop Log'!$A$14:$A$23,'Prop Log'!$B$14:$B$23)&amp;_xlfn.XLOOKUP(H$72,'Prop Log'!$A$26:$A$31,'Prop Log'!$B$26:$B$31)&amp;'Prop Log'!$B$35</f>
        <v>2220</v>
      </c>
      <c r="I94" s="117" t="str">
        <f>_xlfn.XLOOKUP($A$53,'Prop Log'!$A$2:$A$11,'Prop Log'!$B$2:$B$11)&amp;_xlfn.XLOOKUP($G$56,'Prop Log'!$A$14:$A$23,'Prop Log'!$B$14:$B$23)&amp;_xlfn.XLOOKUP(I$72,'Prop Log'!$A$26:$A$31,'Prop Log'!$B$26:$B$31)&amp;'Prop Log'!$B$35</f>
        <v>2230</v>
      </c>
      <c r="J94" s="117" t="str">
        <f>_xlfn.XLOOKUP($A$53,'Prop Log'!$A$2:$A$11,'Prop Log'!$B$2:$B$11)&amp;_xlfn.XLOOKUP($G$56,'Prop Log'!$A$14:$A$23,'Prop Log'!$B$14:$B$23)&amp;_xlfn.XLOOKUP(J$72,'Prop Log'!$A$26:$A$31,'Prop Log'!$B$26:$B$31)&amp;'Prop Log'!$B$35</f>
        <v>2240</v>
      </c>
      <c r="K94" s="65" t="str">
        <f>_xlfn.XLOOKUP($A$53,'Prop Log'!$A$2:$A$11,'Prop Log'!$B$2:$B$11)&amp;_xlfn.XLOOKUP($G$56,'Prop Log'!$A$14:$A$23,'Prop Log'!$B$14:$B$23)&amp;_xlfn.XLOOKUP(K$72,'Prop Log'!$A$26:$A$31,'Prop Log'!$B$26:$B$31)&amp;'Prop Log'!$B$35</f>
        <v>2250</v>
      </c>
      <c r="L94" s="117" t="str">
        <f>_xlfn.XLOOKUP($A$53,'Prop Log'!$A$2:$A$11,'Prop Log'!$B$2:$B$11)&amp;_xlfn.XLOOKUP($L$56,'Prop Log'!$A$14:$A$23,'Prop Log'!$B$14:$B$23)&amp;_xlfn.XLOOKUP(L$72,'Prop Log'!$A$26:$A$31,'Prop Log'!$B$26:$B$31)&amp;'Prop Log'!$B$35</f>
        <v>2310</v>
      </c>
      <c r="M94" s="117" t="str">
        <f>_xlfn.XLOOKUP($A$53,'Prop Log'!$A$2:$A$11,'Prop Log'!$B$2:$B$11)&amp;_xlfn.XLOOKUP($L$56,'Prop Log'!$A$14:$A$23,'Prop Log'!$B$14:$B$23)&amp;_xlfn.XLOOKUP(M$72,'Prop Log'!$A$26:$A$31,'Prop Log'!$B$26:$B$31)&amp;'Prop Log'!$B$35</f>
        <v>2320</v>
      </c>
      <c r="N94" s="117" t="str">
        <f>_xlfn.XLOOKUP($A$53,'Prop Log'!$A$2:$A$11,'Prop Log'!$B$2:$B$11)&amp;_xlfn.XLOOKUP($L$56,'Prop Log'!$A$14:$A$23,'Prop Log'!$B$14:$B$23)&amp;_xlfn.XLOOKUP(N$72,'Prop Log'!$A$26:$A$31,'Prop Log'!$B$26:$B$31)&amp;'Prop Log'!$B$35</f>
        <v>2330</v>
      </c>
      <c r="O94" s="117" t="str">
        <f>_xlfn.XLOOKUP($A$53,'Prop Log'!$A$2:$A$11,'Prop Log'!$B$2:$B$11)&amp;_xlfn.XLOOKUP($L$56,'Prop Log'!$A$14:$A$23,'Prop Log'!$B$14:$B$23)&amp;_xlfn.XLOOKUP(O$72,'Prop Log'!$A$26:$A$31,'Prop Log'!$B$26:$B$31)&amp;'Prop Log'!$B$35</f>
        <v>2340</v>
      </c>
      <c r="P94" s="65" t="str">
        <f>_xlfn.XLOOKUP($A$53,'Prop Log'!$A$2:$A$11,'Prop Log'!$B$2:$B$11)&amp;_xlfn.XLOOKUP($L$56,'Prop Log'!$A$14:$A$23,'Prop Log'!$B$14:$B$23)&amp;_xlfn.XLOOKUP(P$72,'Prop Log'!$A$26:$A$31,'Prop Log'!$B$26:$B$31)&amp;'Prop Log'!$B$35</f>
        <v>2350</v>
      </c>
      <c r="Q94" s="117" t="str">
        <f>_xlfn.XLOOKUP($A$53,'Prop Log'!$A$2:$A$11,'Prop Log'!$B$2:$B$11)&amp;_xlfn.XLOOKUP($Q$56,'Prop Log'!$A$14:$A$23,'Prop Log'!$B$14:$B$23)&amp;_xlfn.XLOOKUP(Q$72,'Prop Log'!$A$26:$A$31,'Prop Log'!$B$26:$B$31)&amp;'Prop Log'!$B$35</f>
        <v>2410</v>
      </c>
      <c r="R94" s="117" t="str">
        <f>_xlfn.XLOOKUP($A$53,'Prop Log'!$A$2:$A$11,'Prop Log'!$B$2:$B$11)&amp;_xlfn.XLOOKUP($Q$56,'Prop Log'!$A$14:$A$23,'Prop Log'!$B$14:$B$23)&amp;_xlfn.XLOOKUP(R$72,'Prop Log'!$A$26:$A$31,'Prop Log'!$B$26:$B$31)&amp;'Prop Log'!$B$35</f>
        <v>2420</v>
      </c>
      <c r="S94" s="117" t="str">
        <f>_xlfn.XLOOKUP($A$53,'Prop Log'!$A$2:$A$11,'Prop Log'!$B$2:$B$11)&amp;_xlfn.XLOOKUP($Q$56,'Prop Log'!$A$14:$A$23,'Prop Log'!$B$14:$B$23)&amp;_xlfn.XLOOKUP(S$72,'Prop Log'!$A$26:$A$31,'Prop Log'!$B$26:$B$31)&amp;'Prop Log'!$B$35</f>
        <v>2430</v>
      </c>
      <c r="T94" s="117" t="str">
        <f>_xlfn.XLOOKUP($A$53,'Prop Log'!$A$2:$A$11,'Prop Log'!$B$2:$B$11)&amp;_xlfn.XLOOKUP($Q$56,'Prop Log'!$A$14:$A$23,'Prop Log'!$B$14:$B$23)&amp;_xlfn.XLOOKUP(T$72,'Prop Log'!$A$26:$A$31,'Prop Log'!$B$26:$B$31)&amp;'Prop Log'!$B$35</f>
        <v>2440</v>
      </c>
      <c r="U94" s="65" t="str">
        <f>_xlfn.XLOOKUP($A$53,'Prop Log'!$A$2:$A$11,'Prop Log'!$B$2:$B$11)&amp;_xlfn.XLOOKUP($Q$56,'Prop Log'!$A$14:$A$23,'Prop Log'!$B$14:$B$23)&amp;_xlfn.XLOOKUP(U$72,'Prop Log'!$A$26:$A$31,'Prop Log'!$B$26:$B$31)&amp;'Prop Log'!$B$35</f>
        <v>2450</v>
      </c>
    </row>
    <row r="95" spans="1:23" s="4" customFormat="1" ht="12" x14ac:dyDescent="0.2">
      <c r="F95" s="65"/>
      <c r="K95" s="65"/>
      <c r="P95" s="65"/>
      <c r="U95" s="65"/>
    </row>
    <row r="96" spans="1:23" s="4" customFormat="1" ht="12" x14ac:dyDescent="0.2">
      <c r="A96" s="115" t="s">
        <v>299</v>
      </c>
      <c r="F96" s="65"/>
      <c r="K96" s="65"/>
      <c r="P96" s="65"/>
      <c r="U96" s="65"/>
    </row>
    <row r="97" spans="1:21" s="4" customFormat="1" ht="12.75" thickBot="1" x14ac:dyDescent="0.25">
      <c r="A97" s="146"/>
      <c r="B97" s="146"/>
      <c r="C97" s="146"/>
      <c r="D97" s="146"/>
      <c r="E97" s="146"/>
      <c r="F97" s="78"/>
      <c r="G97" s="146"/>
      <c r="H97" s="146"/>
      <c r="I97" s="146"/>
      <c r="J97" s="146"/>
      <c r="K97" s="78"/>
      <c r="L97" s="146"/>
      <c r="M97" s="146"/>
      <c r="N97" s="146"/>
      <c r="O97" s="146"/>
      <c r="P97" s="78"/>
      <c r="Q97" s="146"/>
      <c r="R97" s="146"/>
      <c r="S97" s="146"/>
      <c r="T97" s="146"/>
      <c r="U97" s="78"/>
    </row>
    <row r="98" spans="1:21" s="4" customFormat="1" ht="12" x14ac:dyDescent="0.2"/>
    <row r="99" spans="1:21" s="4" customFormat="1" ht="12" x14ac:dyDescent="0.2"/>
    <row r="100" spans="1:21" s="4" customFormat="1" ht="12" x14ac:dyDescent="0.2"/>
    <row r="101" spans="1:21" s="4" customFormat="1" ht="12" x14ac:dyDescent="0.2"/>
    <row r="102" spans="1:21" s="4" customFormat="1" ht="12" x14ac:dyDescent="0.2"/>
    <row r="103" spans="1:21" s="4" customFormat="1" ht="12" x14ac:dyDescent="0.2"/>
    <row r="104" spans="1:21" s="4" customFormat="1" ht="12" x14ac:dyDescent="0.2"/>
    <row r="105" spans="1:21" s="4" customFormat="1" ht="12" x14ac:dyDescent="0.2"/>
    <row r="106" spans="1:21" s="4" customFormat="1" ht="12" x14ac:dyDescent="0.2"/>
  </sheetData>
  <protectedRanges>
    <protectedRange sqref="B58:E58 G12:J12 L12:O12 Q12:T12 G58:J58 L58:O58 Q58:T58 B12:E12" name="Inputs_2"/>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95" r:id="rId3" name="Button 43">
              <controlPr defaultSize="0" print="0" autoFill="0" autoPict="0" macro="[0]!One_Tesla_Cash">
                <anchor moveWithCells="1" sizeWithCells="1">
                  <from>
                    <xdr:col>1</xdr:col>
                    <xdr:colOff>38100</xdr:colOff>
                    <xdr:row>94</xdr:row>
                    <xdr:rowOff>76200</xdr:rowOff>
                  </from>
                  <to>
                    <xdr:col>2</xdr:col>
                    <xdr:colOff>0</xdr:colOff>
                    <xdr:row>96</xdr:row>
                    <xdr:rowOff>104775</xdr:rowOff>
                  </to>
                </anchor>
              </controlPr>
            </control>
          </mc:Choice>
        </mc:AlternateContent>
        <mc:AlternateContent xmlns:mc="http://schemas.openxmlformats.org/markup-compatibility/2006">
          <mc:Choice Requires="x14">
            <control shapeId="23603" r:id="rId4" name="Button 51">
              <controlPr defaultSize="0" print="0" autoFill="0" autoPict="0" macro="[0]!One_Franklin_Cash">
                <anchor moveWithCells="1" sizeWithCells="1">
                  <from>
                    <xdr:col>1</xdr:col>
                    <xdr:colOff>19050</xdr:colOff>
                    <xdr:row>48</xdr:row>
                    <xdr:rowOff>66675</xdr:rowOff>
                  </from>
                  <to>
                    <xdr:col>1</xdr:col>
                    <xdr:colOff>657225</xdr:colOff>
                    <xdr:row>50</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F3FF06FA-5B7D-4632-87C4-350653C6023A}">
          <x14:formula1>
            <xm:f>'Financial &amp; product inputs'!$B$24:$F$24</xm:f>
          </x14:formula1>
          <xm:sqref>B26:U26 C2:G2 B72:U72</xm:sqref>
        </x14:dataValidation>
        <x14:dataValidation type="list" allowBlank="1" showInputMessage="1" showErrorMessage="1" xr:uid="{16016E1D-B077-41CA-88CA-31C4560947C8}">
          <x14:formula1>
            <xm:f>'Financial &amp; product inputs'!$B$34:$B$43</xm:f>
          </x14:formula1>
          <xm:sqref>B12:E12 B58:E58 G58:J58 L58:O58 Q58:T58 Q12:T12 L12:O12 G12:J12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8AC8D-1490-4FCC-AB2D-DF76A1683982}">
  <sheetPr codeName="Sheet8">
    <tabColor rgb="FFFF7C80"/>
  </sheetPr>
  <dimension ref="A1:I56"/>
  <sheetViews>
    <sheetView showGridLines="0" zoomScale="85" zoomScaleNormal="85" zoomScaleSheetLayoutView="100" workbookViewId="0">
      <selection activeCell="F51" sqref="F51"/>
    </sheetView>
  </sheetViews>
  <sheetFormatPr defaultColWidth="8.85546875" defaultRowHeight="12" x14ac:dyDescent="0.2"/>
  <cols>
    <col min="1" max="1" width="19.42578125" style="4" customWidth="1"/>
    <col min="2" max="2" width="11.85546875" style="4" customWidth="1"/>
    <col min="3" max="3" width="13.42578125" style="4" customWidth="1"/>
    <col min="4" max="5" width="11.85546875" style="4" customWidth="1"/>
    <col min="6" max="9" width="10.7109375" style="4" customWidth="1"/>
    <col min="10" max="16384" width="8.85546875" style="4"/>
  </cols>
  <sheetData>
    <row r="1" spans="1:9" s="79" customFormat="1" ht="18.75" x14ac:dyDescent="0.3">
      <c r="A1" s="80" t="s">
        <v>8</v>
      </c>
    </row>
    <row r="2" spans="1:9" x14ac:dyDescent="0.2">
      <c r="F2" s="48" t="s">
        <v>151</v>
      </c>
      <c r="G2" s="48"/>
      <c r="H2" s="48"/>
      <c r="I2" s="48"/>
    </row>
    <row r="3" spans="1:9" ht="24" x14ac:dyDescent="0.2">
      <c r="A3" s="5" t="s">
        <v>151</v>
      </c>
      <c r="B3" s="6" t="s">
        <v>25</v>
      </c>
      <c r="C3" s="6" t="s">
        <v>257</v>
      </c>
      <c r="D3" s="6" t="s">
        <v>256</v>
      </c>
      <c r="E3" s="6" t="s">
        <v>152</v>
      </c>
      <c r="F3" s="6" t="s">
        <v>153</v>
      </c>
      <c r="G3" s="6" t="s">
        <v>154</v>
      </c>
      <c r="H3" s="6" t="s">
        <v>155</v>
      </c>
      <c r="I3" s="6" t="s">
        <v>156</v>
      </c>
    </row>
    <row r="4" spans="1:9" x14ac:dyDescent="0.2">
      <c r="A4" s="4" t="s">
        <v>11</v>
      </c>
      <c r="B4" s="19">
        <v>18000</v>
      </c>
      <c r="C4" s="19">
        <v>500</v>
      </c>
      <c r="D4" s="19">
        <f>Rebates!E6</f>
        <v>0</v>
      </c>
      <c r="E4" s="51" t="s">
        <v>157</v>
      </c>
      <c r="F4" s="52" t="s">
        <v>158</v>
      </c>
      <c r="G4" s="52" t="s">
        <v>159</v>
      </c>
      <c r="H4" s="53" t="s">
        <v>160</v>
      </c>
      <c r="I4" s="52" t="s">
        <v>161</v>
      </c>
    </row>
    <row r="5" spans="1:9" x14ac:dyDescent="0.2">
      <c r="A5" s="4" t="s">
        <v>12</v>
      </c>
      <c r="B5" s="19">
        <v>26500</v>
      </c>
      <c r="C5" s="19">
        <v>500</v>
      </c>
      <c r="D5" s="19">
        <f>Rebates!F6</f>
        <v>0</v>
      </c>
      <c r="E5" s="51" t="s">
        <v>162</v>
      </c>
      <c r="F5" s="52" t="s">
        <v>158</v>
      </c>
      <c r="G5" s="52" t="s">
        <v>163</v>
      </c>
      <c r="H5" s="53" t="s">
        <v>164</v>
      </c>
      <c r="I5" s="52" t="s">
        <v>165</v>
      </c>
    </row>
    <row r="6" spans="1:9" x14ac:dyDescent="0.2">
      <c r="A6" s="4" t="s">
        <v>13</v>
      </c>
      <c r="B6" s="19">
        <v>34750</v>
      </c>
      <c r="C6" s="19">
        <v>500</v>
      </c>
      <c r="D6" s="19">
        <f>Rebates!G6</f>
        <v>0</v>
      </c>
      <c r="E6" s="51" t="s">
        <v>162</v>
      </c>
      <c r="F6" s="52" t="s">
        <v>158</v>
      </c>
      <c r="G6" s="52" t="s">
        <v>166</v>
      </c>
      <c r="H6" s="53" t="s">
        <v>167</v>
      </c>
      <c r="I6" s="52" t="s">
        <v>168</v>
      </c>
    </row>
    <row r="7" spans="1:9" x14ac:dyDescent="0.2">
      <c r="A7" s="4" t="s">
        <v>14</v>
      </c>
      <c r="B7" s="19">
        <v>43000</v>
      </c>
      <c r="C7" s="19">
        <v>500</v>
      </c>
      <c r="D7" s="19">
        <f>Rebates!H6</f>
        <v>0</v>
      </c>
      <c r="E7" s="51" t="s">
        <v>162</v>
      </c>
      <c r="F7" s="52" t="s">
        <v>158</v>
      </c>
      <c r="G7" s="52" t="s">
        <v>169</v>
      </c>
      <c r="H7" s="53" t="s">
        <v>170</v>
      </c>
      <c r="I7" s="52" t="s">
        <v>171</v>
      </c>
    </row>
    <row r="8" spans="1:9" x14ac:dyDescent="0.2">
      <c r="B8" s="20"/>
    </row>
    <row r="9" spans="1:9" x14ac:dyDescent="0.2">
      <c r="A9" s="28" t="s">
        <v>172</v>
      </c>
      <c r="B9" s="19">
        <v>1000</v>
      </c>
    </row>
    <row r="10" spans="1:9" x14ac:dyDescent="0.2">
      <c r="A10" s="28" t="s">
        <v>173</v>
      </c>
      <c r="B10" s="19">
        <v>600</v>
      </c>
    </row>
    <row r="11" spans="1:9" x14ac:dyDescent="0.2">
      <c r="A11" s="28"/>
    </row>
    <row r="12" spans="1:9" ht="12.75" thickBot="1" x14ac:dyDescent="0.25">
      <c r="A12" s="153"/>
      <c r="B12" s="146"/>
      <c r="C12" s="146"/>
      <c r="D12" s="146"/>
      <c r="E12" s="146"/>
      <c r="F12" s="146"/>
      <c r="G12" s="146"/>
      <c r="H12" s="146"/>
      <c r="I12" s="146"/>
    </row>
    <row r="13" spans="1:9" s="79" customFormat="1" ht="18.75" x14ac:dyDescent="0.3">
      <c r="A13" s="80" t="s">
        <v>29</v>
      </c>
    </row>
    <row r="15" spans="1:9" ht="24" x14ac:dyDescent="0.2">
      <c r="A15" s="5" t="s">
        <v>151</v>
      </c>
      <c r="B15" s="6" t="s">
        <v>25</v>
      </c>
      <c r="C15" s="6" t="s">
        <v>257</v>
      </c>
      <c r="D15" s="6" t="s">
        <v>256</v>
      </c>
      <c r="E15" s="6" t="s">
        <v>152</v>
      </c>
      <c r="F15" s="6" t="s">
        <v>181</v>
      </c>
      <c r="G15" s="6" t="s">
        <v>182</v>
      </c>
      <c r="H15" s="6" t="s">
        <v>155</v>
      </c>
      <c r="I15" s="6" t="s">
        <v>156</v>
      </c>
    </row>
    <row r="16" spans="1:9" x14ac:dyDescent="0.2">
      <c r="A16" s="4" t="s">
        <v>272</v>
      </c>
      <c r="B16" s="19">
        <v>18500</v>
      </c>
      <c r="C16" s="19">
        <v>500</v>
      </c>
      <c r="D16" s="19">
        <f>Rebates!J6</f>
        <v>0</v>
      </c>
      <c r="E16" s="51" t="s">
        <v>157</v>
      </c>
      <c r="F16" s="52" t="s">
        <v>183</v>
      </c>
      <c r="G16" s="52" t="s">
        <v>184</v>
      </c>
      <c r="H16" s="53" t="s">
        <v>185</v>
      </c>
      <c r="I16" s="52" t="s">
        <v>268</v>
      </c>
    </row>
    <row r="17" spans="1:9" x14ac:dyDescent="0.2">
      <c r="A17" s="4" t="s">
        <v>273</v>
      </c>
      <c r="B17" s="19">
        <v>27200</v>
      </c>
      <c r="C17" s="19">
        <v>500</v>
      </c>
      <c r="D17" s="19">
        <f>Rebates!K6</f>
        <v>0</v>
      </c>
      <c r="E17" s="51" t="s">
        <v>162</v>
      </c>
      <c r="F17" s="52" t="s">
        <v>183</v>
      </c>
      <c r="G17" s="52" t="s">
        <v>186</v>
      </c>
      <c r="H17" s="53" t="s">
        <v>187</v>
      </c>
      <c r="I17" s="52" t="s">
        <v>269</v>
      </c>
    </row>
    <row r="18" spans="1:9" x14ac:dyDescent="0.2">
      <c r="A18" s="4" t="s">
        <v>274</v>
      </c>
      <c r="B18" s="19">
        <v>36100</v>
      </c>
      <c r="C18" s="19">
        <v>500</v>
      </c>
      <c r="D18" s="19">
        <f>Rebates!L6</f>
        <v>0</v>
      </c>
      <c r="E18" s="51" t="s">
        <v>162</v>
      </c>
      <c r="F18" s="52" t="s">
        <v>183</v>
      </c>
      <c r="G18" s="52" t="s">
        <v>188</v>
      </c>
      <c r="H18" s="53" t="s">
        <v>189</v>
      </c>
      <c r="I18" s="52" t="s">
        <v>270</v>
      </c>
    </row>
    <row r="19" spans="1:9" x14ac:dyDescent="0.2">
      <c r="A19" s="4" t="s">
        <v>275</v>
      </c>
      <c r="B19" s="19">
        <v>44800</v>
      </c>
      <c r="C19" s="19">
        <v>500</v>
      </c>
      <c r="D19" s="19">
        <f>Rebates!M6</f>
        <v>0</v>
      </c>
      <c r="E19" s="51" t="s">
        <v>162</v>
      </c>
      <c r="F19" s="52" t="s">
        <v>183</v>
      </c>
      <c r="G19" s="52" t="s">
        <v>190</v>
      </c>
      <c r="H19" s="53" t="s">
        <v>191</v>
      </c>
      <c r="I19" s="52" t="s">
        <v>271</v>
      </c>
    </row>
    <row r="21" spans="1:9" ht="12.75" thickBot="1" x14ac:dyDescent="0.25">
      <c r="A21" s="146"/>
      <c r="B21" s="146"/>
      <c r="C21" s="146"/>
      <c r="D21" s="146"/>
      <c r="E21" s="146"/>
      <c r="F21" s="146"/>
      <c r="G21" s="146"/>
      <c r="H21" s="146"/>
      <c r="I21" s="146"/>
    </row>
    <row r="22" spans="1:9" ht="18.75" x14ac:dyDescent="0.3">
      <c r="A22" s="80" t="s">
        <v>174</v>
      </c>
      <c r="B22" s="17"/>
      <c r="C22" s="17"/>
      <c r="D22" s="17"/>
      <c r="E22" s="17"/>
      <c r="F22" s="17"/>
    </row>
    <row r="23" spans="1:9" ht="6" customHeight="1" x14ac:dyDescent="0.2"/>
    <row r="24" spans="1:9" x14ac:dyDescent="0.2">
      <c r="B24" s="23" t="s">
        <v>23</v>
      </c>
      <c r="C24" s="23" t="s">
        <v>24</v>
      </c>
      <c r="D24" s="23" t="s">
        <v>314</v>
      </c>
      <c r="E24" s="23" t="s">
        <v>279</v>
      </c>
      <c r="F24" s="23" t="s">
        <v>280</v>
      </c>
      <c r="G24" s="4" t="s">
        <v>278</v>
      </c>
    </row>
    <row r="25" spans="1:9" x14ac:dyDescent="0.2">
      <c r="A25" s="4" t="s">
        <v>175</v>
      </c>
      <c r="B25" s="13">
        <v>0</v>
      </c>
      <c r="C25" s="13">
        <v>10</v>
      </c>
      <c r="D25" s="13">
        <v>10</v>
      </c>
      <c r="E25" s="13">
        <v>10</v>
      </c>
      <c r="F25" s="13">
        <v>10</v>
      </c>
    </row>
    <row r="26" spans="1:9" x14ac:dyDescent="0.2">
      <c r="A26" s="4" t="s">
        <v>176</v>
      </c>
      <c r="B26" s="22">
        <v>0</v>
      </c>
      <c r="C26" s="22">
        <v>7.9899999999999999E-2</v>
      </c>
      <c r="D26" s="22">
        <v>6.9900000000000004E-2</v>
      </c>
      <c r="E26" s="22">
        <v>5</v>
      </c>
      <c r="F26" s="22">
        <v>3.9899999999999998E-2</v>
      </c>
    </row>
    <row r="27" spans="1:9" x14ac:dyDescent="0.2">
      <c r="A27" s="4" t="s">
        <v>177</v>
      </c>
      <c r="B27" s="22">
        <v>0.02</v>
      </c>
      <c r="C27" s="22">
        <v>0.15240000000000001</v>
      </c>
      <c r="D27" s="22">
        <v>0.13500000000000001</v>
      </c>
      <c r="E27" s="22">
        <v>0.122525</v>
      </c>
      <c r="F27" s="22">
        <v>0.15151500000000001</v>
      </c>
    </row>
    <row r="29" spans="1:9" x14ac:dyDescent="0.2">
      <c r="A29" s="4" t="s">
        <v>178</v>
      </c>
    </row>
    <row r="30" spans="1:9" x14ac:dyDescent="0.2">
      <c r="A30" s="46" t="s">
        <v>179</v>
      </c>
      <c r="B30" s="47">
        <v>0</v>
      </c>
      <c r="C30" s="47">
        <v>9.1138999999999994E-3</v>
      </c>
      <c r="D30" s="47">
        <v>8.5681769999999997E-3</v>
      </c>
      <c r="E30" s="47">
        <v>8.9999999999999993E-3</v>
      </c>
      <c r="F30" s="47">
        <v>8.8999999999999999E-3</v>
      </c>
    </row>
    <row r="31" spans="1:9" x14ac:dyDescent="0.2">
      <c r="A31" s="46" t="s">
        <v>180</v>
      </c>
      <c r="B31" s="47">
        <v>0</v>
      </c>
      <c r="C31" s="47">
        <v>1.31754E-2</v>
      </c>
      <c r="D31" s="47">
        <v>1.2476977E-2</v>
      </c>
      <c r="E31" s="47">
        <v>1.3158484959999999E-2</v>
      </c>
      <c r="F31" s="47">
        <v>1.51984123165E-2</v>
      </c>
    </row>
    <row r="33" spans="1:9" x14ac:dyDescent="0.2">
      <c r="A33" s="4" t="s">
        <v>192</v>
      </c>
    </row>
    <row r="34" spans="1:9" x14ac:dyDescent="0.2">
      <c r="B34" s="4" t="s">
        <v>8</v>
      </c>
    </row>
    <row r="35" spans="1:9" x14ac:dyDescent="0.2">
      <c r="B35" s="4" t="s">
        <v>11</v>
      </c>
    </row>
    <row r="36" spans="1:9" x14ac:dyDescent="0.2">
      <c r="B36" s="4" t="s">
        <v>12</v>
      </c>
    </row>
    <row r="37" spans="1:9" x14ac:dyDescent="0.2">
      <c r="B37" s="4" t="s">
        <v>13</v>
      </c>
    </row>
    <row r="38" spans="1:9" x14ac:dyDescent="0.2">
      <c r="B38" s="4" t="s">
        <v>14</v>
      </c>
    </row>
    <row r="39" spans="1:9" x14ac:dyDescent="0.2">
      <c r="B39" s="4" t="s">
        <v>29</v>
      </c>
    </row>
    <row r="40" spans="1:9" x14ac:dyDescent="0.2">
      <c r="B40" s="4" t="s">
        <v>272</v>
      </c>
    </row>
    <row r="41" spans="1:9" x14ac:dyDescent="0.2">
      <c r="B41" s="4" t="s">
        <v>273</v>
      </c>
    </row>
    <row r="42" spans="1:9" x14ac:dyDescent="0.2">
      <c r="B42" s="4" t="s">
        <v>274</v>
      </c>
    </row>
    <row r="43" spans="1:9" x14ac:dyDescent="0.2">
      <c r="B43" s="4" t="s">
        <v>275</v>
      </c>
    </row>
    <row r="45" spans="1:9" x14ac:dyDescent="0.2">
      <c r="A45" s="4" t="s">
        <v>8</v>
      </c>
    </row>
    <row r="46" spans="1:9" x14ac:dyDescent="0.2">
      <c r="A46" s="4" t="str">
        <f>A3</f>
        <v>Product</v>
      </c>
      <c r="B46" s="4" t="str">
        <f t="shared" ref="B46:I46" si="0">B3</f>
        <v>List price</v>
      </c>
      <c r="C46" s="4" t="str">
        <f t="shared" si="0"/>
        <v>Discount</v>
      </c>
      <c r="D46" s="4" t="str">
        <f t="shared" si="0"/>
        <v>Applied Rebates</v>
      </c>
      <c r="E46" s="4" t="str">
        <f t="shared" si="0"/>
        <v>Name</v>
      </c>
      <c r="F46" s="4" t="str">
        <f t="shared" si="0"/>
        <v>aGate</v>
      </c>
      <c r="G46" s="4" t="str">
        <f t="shared" si="0"/>
        <v>aPower</v>
      </c>
      <c r="H46" s="4" t="str">
        <f t="shared" si="0"/>
        <v>kWh 
(storage)</v>
      </c>
      <c r="I46" s="4" t="str">
        <f t="shared" si="0"/>
        <v>kW 
(power)</v>
      </c>
    </row>
    <row r="47" spans="1:9" x14ac:dyDescent="0.2">
      <c r="A47" s="4" t="str">
        <f t="shared" ref="A47:I47" si="1">A4</f>
        <v>13.6kWh - 5kW</v>
      </c>
      <c r="B47" s="4">
        <f t="shared" si="1"/>
        <v>18000</v>
      </c>
      <c r="C47" s="4">
        <f t="shared" si="1"/>
        <v>500</v>
      </c>
      <c r="D47" s="4">
        <f t="shared" si="1"/>
        <v>0</v>
      </c>
      <c r="E47" s="4" t="str">
        <f t="shared" si="1"/>
        <v>Essential Backup Package</v>
      </c>
      <c r="F47" s="4" t="str">
        <f t="shared" si="1"/>
        <v>1x aGate</v>
      </c>
      <c r="G47" s="4" t="str">
        <f t="shared" si="1"/>
        <v>1x aPower</v>
      </c>
      <c r="H47" s="4" t="str">
        <f t="shared" si="1"/>
        <v>13.6 kWh</v>
      </c>
      <c r="I47" s="4" t="str">
        <f t="shared" si="1"/>
        <v>5.0 kW</v>
      </c>
    </row>
    <row r="48" spans="1:9" x14ac:dyDescent="0.2">
      <c r="A48" s="4" t="str">
        <f t="shared" ref="A48:I48" si="2">A5</f>
        <v>27.2kWh - 10kW</v>
      </c>
      <c r="B48" s="4">
        <f t="shared" si="2"/>
        <v>26500</v>
      </c>
      <c r="C48" s="4">
        <f t="shared" si="2"/>
        <v>500</v>
      </c>
      <c r="D48" s="4">
        <f t="shared" si="2"/>
        <v>0</v>
      </c>
      <c r="E48" s="4" t="str">
        <f t="shared" si="2"/>
        <v>Whole Home Backup Package</v>
      </c>
      <c r="F48" s="4" t="str">
        <f t="shared" si="2"/>
        <v>1x aGate</v>
      </c>
      <c r="G48" s="4" t="str">
        <f t="shared" si="2"/>
        <v>2x aPower</v>
      </c>
      <c r="H48" s="4" t="str">
        <f t="shared" si="2"/>
        <v>27.2 kWh</v>
      </c>
      <c r="I48" s="4" t="str">
        <f t="shared" si="2"/>
        <v>10.0 kW</v>
      </c>
    </row>
    <row r="49" spans="1:9" x14ac:dyDescent="0.2">
      <c r="A49" s="4" t="str">
        <f t="shared" ref="A49:I49" si="3">A6</f>
        <v>40.8kWh - 15kW</v>
      </c>
      <c r="B49" s="4">
        <f t="shared" si="3"/>
        <v>34750</v>
      </c>
      <c r="C49" s="4">
        <f t="shared" si="3"/>
        <v>500</v>
      </c>
      <c r="D49" s="4">
        <f t="shared" si="3"/>
        <v>0</v>
      </c>
      <c r="E49" s="4" t="str">
        <f t="shared" si="3"/>
        <v>Whole Home Backup Package</v>
      </c>
      <c r="F49" s="4" t="str">
        <f t="shared" si="3"/>
        <v>1x aGate</v>
      </c>
      <c r="G49" s="4" t="str">
        <f t="shared" si="3"/>
        <v>3x aPower</v>
      </c>
      <c r="H49" s="4" t="str">
        <f t="shared" si="3"/>
        <v>40.8 kWh</v>
      </c>
      <c r="I49" s="4" t="str">
        <f t="shared" si="3"/>
        <v>15.0 kW</v>
      </c>
    </row>
    <row r="50" spans="1:9" x14ac:dyDescent="0.2">
      <c r="A50" s="4" t="str">
        <f t="shared" ref="A50:I50" si="4">A7</f>
        <v>54.4kWh - 20kW</v>
      </c>
      <c r="B50" s="4">
        <f t="shared" si="4"/>
        <v>43000</v>
      </c>
      <c r="C50" s="4">
        <f t="shared" si="4"/>
        <v>500</v>
      </c>
      <c r="D50" s="4">
        <f t="shared" si="4"/>
        <v>0</v>
      </c>
      <c r="E50" s="4" t="str">
        <f t="shared" si="4"/>
        <v>Whole Home Backup Package</v>
      </c>
      <c r="F50" s="4" t="str">
        <f t="shared" si="4"/>
        <v>1x aGate</v>
      </c>
      <c r="G50" s="4" t="str">
        <f t="shared" si="4"/>
        <v>4x aPower</v>
      </c>
      <c r="H50" s="4" t="str">
        <f t="shared" si="4"/>
        <v>54.4 kWh</v>
      </c>
      <c r="I50" s="4" t="str">
        <f t="shared" si="4"/>
        <v>20.0 kW</v>
      </c>
    </row>
    <row r="51" spans="1:9" x14ac:dyDescent="0.2">
      <c r="A51" s="4" t="s">
        <v>29</v>
      </c>
    </row>
    <row r="52" spans="1:9" x14ac:dyDescent="0.2">
      <c r="A52" s="4" t="str">
        <f>A15</f>
        <v>Product</v>
      </c>
      <c r="B52" s="4" t="str">
        <f>B15</f>
        <v>List price</v>
      </c>
      <c r="C52" s="4" t="str">
        <f>C15</f>
        <v>Discount</v>
      </c>
      <c r="E52" s="4" t="str">
        <f t="shared" ref="E52:I56" si="5">E15</f>
        <v>Name</v>
      </c>
      <c r="F52" s="4" t="str">
        <f t="shared" si="5"/>
        <v>Gateway</v>
      </c>
      <c r="G52" s="4" t="str">
        <f t="shared" si="5"/>
        <v>Powerwall</v>
      </c>
      <c r="H52" s="4" t="str">
        <f t="shared" si="5"/>
        <v>kWh 
(storage)</v>
      </c>
      <c r="I52" s="4" t="str">
        <f t="shared" si="5"/>
        <v>kW 
(power)</v>
      </c>
    </row>
    <row r="53" spans="1:9" x14ac:dyDescent="0.2">
      <c r="A53" s="4" t="s">
        <v>272</v>
      </c>
      <c r="B53" s="4">
        <f t="shared" ref="B53:D56" si="6">B16</f>
        <v>18500</v>
      </c>
      <c r="C53" s="4">
        <f t="shared" si="6"/>
        <v>500</v>
      </c>
      <c r="D53" s="4">
        <f t="shared" si="6"/>
        <v>0</v>
      </c>
      <c r="E53" s="4" t="str">
        <f t="shared" si="5"/>
        <v>Essential Backup Package</v>
      </c>
      <c r="F53" s="4" t="str">
        <f t="shared" si="5"/>
        <v>1x Gateway</v>
      </c>
      <c r="G53" s="4" t="str">
        <f t="shared" si="5"/>
        <v>1x Powerwall</v>
      </c>
      <c r="H53" s="4" t="str">
        <f t="shared" si="5"/>
        <v>13.5 kWh</v>
      </c>
      <c r="I53" s="4" t="str">
        <f t="shared" si="5"/>
        <v>11.5 kW</v>
      </c>
    </row>
    <row r="54" spans="1:9" x14ac:dyDescent="0.2">
      <c r="A54" s="4" t="s">
        <v>273</v>
      </c>
      <c r="B54" s="4">
        <f t="shared" si="6"/>
        <v>27200</v>
      </c>
      <c r="C54" s="4">
        <f t="shared" si="6"/>
        <v>500</v>
      </c>
      <c r="D54" s="4">
        <f t="shared" si="6"/>
        <v>0</v>
      </c>
      <c r="E54" s="4" t="str">
        <f t="shared" si="5"/>
        <v>Whole Home Backup Package</v>
      </c>
      <c r="F54" s="4" t="str">
        <f t="shared" si="5"/>
        <v>1x Gateway</v>
      </c>
      <c r="G54" s="4" t="str">
        <f t="shared" si="5"/>
        <v>2x Powerwall</v>
      </c>
      <c r="H54" s="4" t="str">
        <f t="shared" si="5"/>
        <v>27 kWh</v>
      </c>
      <c r="I54" s="4" t="str">
        <f t="shared" si="5"/>
        <v>23.0 kW</v>
      </c>
    </row>
    <row r="55" spans="1:9" x14ac:dyDescent="0.2">
      <c r="A55" s="4" t="s">
        <v>274</v>
      </c>
      <c r="B55" s="4">
        <f t="shared" si="6"/>
        <v>36100</v>
      </c>
      <c r="C55" s="4">
        <f t="shared" si="6"/>
        <v>500</v>
      </c>
      <c r="D55" s="4">
        <f t="shared" si="6"/>
        <v>0</v>
      </c>
      <c r="E55" s="4" t="str">
        <f t="shared" si="5"/>
        <v>Whole Home Backup Package</v>
      </c>
      <c r="F55" s="4" t="str">
        <f t="shared" si="5"/>
        <v>1x Gateway</v>
      </c>
      <c r="G55" s="4" t="str">
        <f t="shared" si="5"/>
        <v>3x Powerwall</v>
      </c>
      <c r="H55" s="4" t="str">
        <f t="shared" si="5"/>
        <v>40.5 kWh</v>
      </c>
      <c r="I55" s="4" t="str">
        <f t="shared" si="5"/>
        <v>34.5 kW</v>
      </c>
    </row>
    <row r="56" spans="1:9" x14ac:dyDescent="0.2">
      <c r="A56" s="4" t="s">
        <v>275</v>
      </c>
      <c r="B56" s="4">
        <f t="shared" si="6"/>
        <v>44800</v>
      </c>
      <c r="C56" s="4">
        <f t="shared" si="6"/>
        <v>500</v>
      </c>
      <c r="D56" s="4">
        <f t="shared" si="6"/>
        <v>0</v>
      </c>
      <c r="E56" s="4" t="str">
        <f t="shared" si="5"/>
        <v>Whole Home Backup Package</v>
      </c>
      <c r="F56" s="4" t="str">
        <f t="shared" si="5"/>
        <v>1x Gateway</v>
      </c>
      <c r="G56" s="4" t="str">
        <f t="shared" si="5"/>
        <v>4x Powerwall</v>
      </c>
      <c r="H56" s="4" t="str">
        <f t="shared" si="5"/>
        <v>54 kWh</v>
      </c>
      <c r="I56" s="4" t="str">
        <f t="shared" si="5"/>
        <v>46.0 kW</v>
      </c>
    </row>
  </sheetData>
  <pageMargins left="0.7" right="0.7" top="0.75" bottom="0.75" header="0.3" footer="0.3"/>
  <pageSetup scale="94"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0FC22-E394-44BF-A272-967E646DC06F}">
  <sheetPr codeName="Sheet15">
    <tabColor rgb="FFFF7C80"/>
  </sheetPr>
  <dimension ref="A1:E35"/>
  <sheetViews>
    <sheetView topLeftCell="A7" workbookViewId="0">
      <selection activeCell="R39" sqref="R39"/>
    </sheetView>
  </sheetViews>
  <sheetFormatPr defaultRowHeight="15" x14ac:dyDescent="0.25"/>
  <cols>
    <col min="1" max="1" width="13.140625" style="151" bestFit="1" customWidth="1"/>
    <col min="2" max="2" width="22.140625" style="151" bestFit="1" customWidth="1"/>
    <col min="3" max="3" width="5.7109375" bestFit="1" customWidth="1"/>
  </cols>
  <sheetData>
    <row r="1" spans="1:5" x14ac:dyDescent="0.25">
      <c r="A1" s="151" t="s">
        <v>288</v>
      </c>
    </row>
    <row r="2" spans="1:5" x14ac:dyDescent="0.25">
      <c r="A2" s="151" t="s">
        <v>196</v>
      </c>
      <c r="B2" s="151" t="s">
        <v>282</v>
      </c>
      <c r="E2" t="s">
        <v>295</v>
      </c>
    </row>
    <row r="3" spans="1:5" x14ac:dyDescent="0.25">
      <c r="A3" s="151" t="s">
        <v>8</v>
      </c>
      <c r="B3" s="151">
        <v>1</v>
      </c>
    </row>
    <row r="4" spans="1:5" x14ac:dyDescent="0.25">
      <c r="A4" s="151" t="s">
        <v>29</v>
      </c>
      <c r="B4" s="151">
        <v>2</v>
      </c>
    </row>
    <row r="5" spans="1:5" x14ac:dyDescent="0.25">
      <c r="A5" s="151" t="s">
        <v>279</v>
      </c>
      <c r="B5" s="151">
        <v>3</v>
      </c>
    </row>
    <row r="6" spans="1:5" x14ac:dyDescent="0.25">
      <c r="A6" s="151" t="s">
        <v>280</v>
      </c>
      <c r="B6" s="151">
        <v>4</v>
      </c>
    </row>
    <row r="7" spans="1:5" x14ac:dyDescent="0.25">
      <c r="A7" s="151" t="s">
        <v>283</v>
      </c>
      <c r="B7" s="151">
        <v>5</v>
      </c>
    </row>
    <row r="8" spans="1:5" x14ac:dyDescent="0.25">
      <c r="A8" s="151" t="s">
        <v>284</v>
      </c>
      <c r="B8" s="151">
        <v>6</v>
      </c>
    </row>
    <row r="9" spans="1:5" x14ac:dyDescent="0.25">
      <c r="A9" s="151" t="s">
        <v>285</v>
      </c>
      <c r="B9" s="151">
        <v>7</v>
      </c>
    </row>
    <row r="10" spans="1:5" x14ac:dyDescent="0.25">
      <c r="A10" s="151" t="s">
        <v>286</v>
      </c>
      <c r="B10" s="151">
        <v>8</v>
      </c>
    </row>
    <row r="11" spans="1:5" x14ac:dyDescent="0.25">
      <c r="A11" s="151" t="s">
        <v>287</v>
      </c>
      <c r="B11" s="151">
        <v>9</v>
      </c>
    </row>
    <row r="13" spans="1:5" x14ac:dyDescent="0.25">
      <c r="A13" s="151" t="s">
        <v>289</v>
      </c>
    </row>
    <row r="14" spans="1:5" x14ac:dyDescent="0.25">
      <c r="A14" s="151" t="s">
        <v>246</v>
      </c>
      <c r="B14" s="151" t="s">
        <v>282</v>
      </c>
    </row>
    <row r="15" spans="1:5" x14ac:dyDescent="0.25">
      <c r="A15" s="151">
        <v>1</v>
      </c>
      <c r="B15" s="151">
        <v>1</v>
      </c>
    </row>
    <row r="16" spans="1:5" x14ac:dyDescent="0.25">
      <c r="A16" s="151">
        <v>2</v>
      </c>
      <c r="B16" s="151">
        <v>2</v>
      </c>
    </row>
    <row r="17" spans="1:2" x14ac:dyDescent="0.25">
      <c r="A17" s="151">
        <v>3</v>
      </c>
      <c r="B17" s="151">
        <v>3</v>
      </c>
    </row>
    <row r="18" spans="1:2" x14ac:dyDescent="0.25">
      <c r="A18" s="151">
        <v>4</v>
      </c>
      <c r="B18" s="151">
        <v>4</v>
      </c>
    </row>
    <row r="19" spans="1:2" x14ac:dyDescent="0.25">
      <c r="A19" s="151">
        <v>5</v>
      </c>
      <c r="B19" s="151">
        <v>5</v>
      </c>
    </row>
    <row r="20" spans="1:2" x14ac:dyDescent="0.25">
      <c r="A20" s="151">
        <v>6</v>
      </c>
      <c r="B20" s="151">
        <v>6</v>
      </c>
    </row>
    <row r="21" spans="1:2" x14ac:dyDescent="0.25">
      <c r="A21" s="151">
        <v>7</v>
      </c>
      <c r="B21" s="151">
        <v>7</v>
      </c>
    </row>
    <row r="22" spans="1:2" x14ac:dyDescent="0.25">
      <c r="A22" s="151">
        <v>8</v>
      </c>
      <c r="B22" s="151">
        <v>8</v>
      </c>
    </row>
    <row r="23" spans="1:2" x14ac:dyDescent="0.25">
      <c r="A23" s="151">
        <v>9</v>
      </c>
      <c r="B23" s="151">
        <v>9</v>
      </c>
    </row>
    <row r="25" spans="1:2" x14ac:dyDescent="0.25">
      <c r="A25" s="151" t="s">
        <v>290</v>
      </c>
    </row>
    <row r="26" spans="1:2" x14ac:dyDescent="0.25">
      <c r="A26" s="151" t="s">
        <v>294</v>
      </c>
      <c r="B26" s="151" t="s">
        <v>282</v>
      </c>
    </row>
    <row r="27" spans="1:2" x14ac:dyDescent="0.25">
      <c r="A27" s="151" t="str">
        <f>'Proposal Details'!C2</f>
        <v>Cash</v>
      </c>
      <c r="B27" s="151">
        <v>1</v>
      </c>
    </row>
    <row r="28" spans="1:2" x14ac:dyDescent="0.25">
      <c r="A28" s="151" t="str">
        <f>'Proposal Details'!D2</f>
        <v>GoodLeap10</v>
      </c>
      <c r="B28" s="151">
        <v>2</v>
      </c>
    </row>
    <row r="29" spans="1:2" x14ac:dyDescent="0.25">
      <c r="A29" s="151" t="str">
        <f>'Proposal Details'!E2</f>
        <v>Enfin10</v>
      </c>
      <c r="B29" s="151">
        <v>3</v>
      </c>
    </row>
    <row r="30" spans="1:2" x14ac:dyDescent="0.25">
      <c r="A30" s="151" t="str">
        <f>'Proposal Details'!F2</f>
        <v>Temp 1</v>
      </c>
      <c r="B30" s="151">
        <v>4</v>
      </c>
    </row>
    <row r="31" spans="1:2" x14ac:dyDescent="0.25">
      <c r="A31" s="151" t="str">
        <f>'Proposal Details'!G2</f>
        <v>Temp 2</v>
      </c>
      <c r="B31" s="151">
        <v>5</v>
      </c>
    </row>
    <row r="33" spans="1:2" x14ac:dyDescent="0.25">
      <c r="A33" s="151" t="s">
        <v>293</v>
      </c>
    </row>
    <row r="34" spans="1:2" x14ac:dyDescent="0.25">
      <c r="A34" s="151" t="s">
        <v>291</v>
      </c>
      <c r="B34" s="151" t="s">
        <v>292</v>
      </c>
    </row>
    <row r="35" spans="1:2" x14ac:dyDescent="0.25">
      <c r="A35" s="151" t="s">
        <v>297</v>
      </c>
      <c r="B35" s="151">
        <f>'Prop generator'!E6</f>
        <v>0</v>
      </c>
    </row>
  </sheetData>
  <phoneticPr fontId="5"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BF491-607C-41CC-A9DC-DD259E4C4FCF}">
  <sheetPr codeName="Sheet12">
    <tabColor rgb="FF00CC00"/>
  </sheetPr>
  <dimension ref="C2:M51"/>
  <sheetViews>
    <sheetView showGridLines="0" zoomScale="85" zoomScaleNormal="85" workbookViewId="0">
      <selection activeCell="E17" sqref="E17"/>
    </sheetView>
  </sheetViews>
  <sheetFormatPr defaultRowHeight="15" x14ac:dyDescent="0.25"/>
  <cols>
    <col min="3" max="3" width="33.140625" customWidth="1"/>
    <col min="4" max="5" width="11" customWidth="1"/>
    <col min="6" max="13" width="8.85546875" customWidth="1"/>
  </cols>
  <sheetData>
    <row r="2" spans="3:13" ht="18.75" x14ac:dyDescent="0.3">
      <c r="C2" s="134" t="s">
        <v>254</v>
      </c>
    </row>
    <row r="3" spans="3:13" x14ac:dyDescent="0.25">
      <c r="C3" s="4" t="s">
        <v>245</v>
      </c>
      <c r="E3" s="234" t="s">
        <v>8</v>
      </c>
      <c r="F3" s="235"/>
      <c r="G3" s="235"/>
      <c r="H3" s="236"/>
      <c r="J3" s="234" t="s">
        <v>29</v>
      </c>
      <c r="K3" s="235"/>
      <c r="L3" s="235"/>
      <c r="M3" s="236"/>
    </row>
    <row r="4" spans="3:13" x14ac:dyDescent="0.25">
      <c r="C4" s="4" t="s">
        <v>246</v>
      </c>
      <c r="E4" s="135">
        <v>1</v>
      </c>
      <c r="F4" s="136">
        <v>2</v>
      </c>
      <c r="G4" s="136">
        <v>3</v>
      </c>
      <c r="H4" s="137">
        <v>4</v>
      </c>
      <c r="I4" s="138"/>
      <c r="J4" s="135">
        <v>1</v>
      </c>
      <c r="K4" s="136">
        <v>2</v>
      </c>
      <c r="L4" s="136">
        <v>3</v>
      </c>
      <c r="M4" s="137">
        <v>4</v>
      </c>
    </row>
    <row r="5" spans="3:13" x14ac:dyDescent="0.25">
      <c r="C5" s="4" t="s">
        <v>247</v>
      </c>
      <c r="E5" s="132">
        <v>13.6</v>
      </c>
      <c r="F5" s="10">
        <f>F4*$E$21</f>
        <v>27.2</v>
      </c>
      <c r="G5" s="10">
        <f>G4*$E$21</f>
        <v>40.799999999999997</v>
      </c>
      <c r="H5" s="133">
        <f>H4*$E$21</f>
        <v>54.4</v>
      </c>
      <c r="J5" s="132">
        <v>13.5</v>
      </c>
      <c r="K5" s="10">
        <f>K4*$J$21</f>
        <v>27</v>
      </c>
      <c r="L5" s="10">
        <f>L4*$J$21</f>
        <v>40.5</v>
      </c>
      <c r="M5" s="133">
        <f>M4*$J$21</f>
        <v>54</v>
      </c>
    </row>
    <row r="6" spans="3:13" x14ac:dyDescent="0.25">
      <c r="C6" s="4" t="s">
        <v>255</v>
      </c>
      <c r="E6" s="139">
        <f>E22+E51+E37</f>
        <v>0</v>
      </c>
      <c r="F6" s="140">
        <f t="shared" ref="F6:H6" si="0">F22+F51+F37</f>
        <v>0</v>
      </c>
      <c r="G6" s="140">
        <f t="shared" si="0"/>
        <v>0</v>
      </c>
      <c r="H6" s="141">
        <f t="shared" si="0"/>
        <v>0</v>
      </c>
      <c r="J6" s="139">
        <f>J22+J51+J37</f>
        <v>0</v>
      </c>
      <c r="K6" s="140">
        <f t="shared" ref="K6:M6" si="1">K22+K51+K37</f>
        <v>0</v>
      </c>
      <c r="L6" s="140">
        <f t="shared" si="1"/>
        <v>0</v>
      </c>
      <c r="M6" s="141">
        <f t="shared" si="1"/>
        <v>0</v>
      </c>
    </row>
    <row r="7" spans="3:13" s="168" customFormat="1" ht="15.75" thickBot="1" x14ac:dyDescent="0.3">
      <c r="C7" s="185" t="s">
        <v>332</v>
      </c>
      <c r="E7" s="169"/>
      <c r="F7" s="169"/>
      <c r="G7" s="169"/>
      <c r="H7" s="169"/>
      <c r="J7" s="169"/>
      <c r="K7" s="169"/>
      <c r="L7" s="169"/>
      <c r="M7" s="169"/>
    </row>
    <row r="8" spans="3:13" x14ac:dyDescent="0.25">
      <c r="C8">
        <f>IF(E6&gt;0,1,0)</f>
        <v>0</v>
      </c>
      <c r="D8" t="s">
        <v>366</v>
      </c>
    </row>
    <row r="9" spans="3:13" ht="18.75" x14ac:dyDescent="0.3">
      <c r="C9" s="134" t="s">
        <v>329</v>
      </c>
    </row>
    <row r="10" spans="3:13" x14ac:dyDescent="0.25">
      <c r="C10" s="180" t="s">
        <v>326</v>
      </c>
      <c r="D10" s="175" t="s">
        <v>244</v>
      </c>
      <c r="E10" s="176" t="s">
        <v>265</v>
      </c>
    </row>
    <row r="11" spans="3:13" x14ac:dyDescent="0.25">
      <c r="C11" s="15" t="s">
        <v>325</v>
      </c>
      <c r="D11" s="61">
        <v>500</v>
      </c>
      <c r="E11" s="177">
        <v>1000</v>
      </c>
    </row>
    <row r="12" spans="3:13" x14ac:dyDescent="0.25">
      <c r="C12" s="154" t="s">
        <v>323</v>
      </c>
      <c r="D12" s="178">
        <v>6000</v>
      </c>
      <c r="E12" s="179">
        <v>13000</v>
      </c>
    </row>
    <row r="13" spans="3:13" x14ac:dyDescent="0.25">
      <c r="C13" s="4"/>
    </row>
    <row r="14" spans="3:13" x14ac:dyDescent="0.25">
      <c r="C14" s="4" t="s">
        <v>249</v>
      </c>
      <c r="D14" s="4" t="b">
        <v>0</v>
      </c>
      <c r="E14" s="4"/>
      <c r="F14" s="4"/>
      <c r="H14" s="4"/>
      <c r="I14" s="4"/>
    </row>
    <row r="15" spans="3:13" x14ac:dyDescent="0.25">
      <c r="C15" t="s">
        <v>264</v>
      </c>
      <c r="D15" t="b">
        <v>0</v>
      </c>
      <c r="F15" s="4"/>
      <c r="H15" s="4"/>
      <c r="I15" s="4"/>
    </row>
    <row r="16" spans="3:13" x14ac:dyDescent="0.25">
      <c r="C16" s="4" t="s">
        <v>248</v>
      </c>
      <c r="D16" s="107">
        <f>IF(AND(D14,D15),E11,IF(AND(D14=TRUE, D15=FALSE),D11,0))</f>
        <v>0</v>
      </c>
      <c r="F16" s="107"/>
      <c r="G16" s="4"/>
      <c r="H16" s="4"/>
      <c r="I16" s="4"/>
    </row>
    <row r="17" spans="3:13" x14ac:dyDescent="0.25">
      <c r="C17" s="4" t="s">
        <v>253</v>
      </c>
      <c r="D17" s="107">
        <f>IF(AND(D14,D15),E12,IF(AND(D14=TRUE, D15=FALSE),D12,0))</f>
        <v>0</v>
      </c>
      <c r="F17" s="4"/>
      <c r="H17" s="4"/>
      <c r="I17" s="4"/>
    </row>
    <row r="18" spans="3:13" x14ac:dyDescent="0.25">
      <c r="I18" s="4"/>
    </row>
    <row r="19" spans="3:13" x14ac:dyDescent="0.25">
      <c r="C19" s="4" t="s">
        <v>245</v>
      </c>
      <c r="D19" s="4"/>
      <c r="E19" s="234" t="s">
        <v>8</v>
      </c>
      <c r="F19" s="235"/>
      <c r="G19" s="235"/>
      <c r="H19" s="236"/>
      <c r="J19" s="234" t="s">
        <v>29</v>
      </c>
      <c r="K19" s="235"/>
      <c r="L19" s="235"/>
      <c r="M19" s="236"/>
    </row>
    <row r="20" spans="3:13" x14ac:dyDescent="0.25">
      <c r="C20" s="4" t="s">
        <v>246</v>
      </c>
      <c r="D20" s="4"/>
      <c r="E20" s="173">
        <v>1</v>
      </c>
      <c r="F20" s="84">
        <v>2</v>
      </c>
      <c r="G20" s="84">
        <v>3</v>
      </c>
      <c r="H20" s="174">
        <v>4</v>
      </c>
      <c r="I20" s="151"/>
      <c r="J20" s="173">
        <v>1</v>
      </c>
      <c r="K20" s="84">
        <v>2</v>
      </c>
      <c r="L20" s="84">
        <v>3</v>
      </c>
      <c r="M20" s="174">
        <v>4</v>
      </c>
    </row>
    <row r="21" spans="3:13" x14ac:dyDescent="0.25">
      <c r="C21" s="4" t="s">
        <v>247</v>
      </c>
      <c r="D21" s="4"/>
      <c r="E21" s="132">
        <v>13.6</v>
      </c>
      <c r="F21" s="10">
        <f>F20*$E$21</f>
        <v>27.2</v>
      </c>
      <c r="G21" s="10">
        <f>G20*$E$21</f>
        <v>40.799999999999997</v>
      </c>
      <c r="H21" s="133">
        <f>H20*$E$21</f>
        <v>54.4</v>
      </c>
      <c r="J21" s="132">
        <v>13.5</v>
      </c>
      <c r="K21" s="10">
        <f>K20*$J$21</f>
        <v>27</v>
      </c>
      <c r="L21" s="10">
        <f>L20*$J$21</f>
        <v>40.5</v>
      </c>
      <c r="M21" s="133">
        <f>M20*$J$21</f>
        <v>54</v>
      </c>
    </row>
    <row r="22" spans="3:13" x14ac:dyDescent="0.25">
      <c r="C22" s="4" t="s">
        <v>252</v>
      </c>
      <c r="D22" s="4"/>
      <c r="E22" s="170">
        <f>IF($D$14,MIN(E21*$D$16,$D$17),0)</f>
        <v>0</v>
      </c>
      <c r="F22" s="171">
        <f t="shared" ref="F22:H22" si="2">IF($D$14,MIN(F21*$D$16,$D$17),0)</f>
        <v>0</v>
      </c>
      <c r="G22" s="171">
        <f t="shared" si="2"/>
        <v>0</v>
      </c>
      <c r="H22" s="172">
        <f t="shared" si="2"/>
        <v>0</v>
      </c>
      <c r="J22" s="170">
        <f>IF($D$14,MIN(J21*$D$16,$D$17),0)</f>
        <v>0</v>
      </c>
      <c r="K22" s="171">
        <f t="shared" ref="K22" si="3">IF($D$14,MIN(K21*$D$16,$D$17),0)</f>
        <v>0</v>
      </c>
      <c r="L22" s="171">
        <f t="shared" ref="L22" si="4">IF($D$14,MIN(L21*$D$16,$D$17),0)</f>
        <v>0</v>
      </c>
      <c r="M22" s="172">
        <f t="shared" ref="M22" si="5">IF($D$14,MIN(M21*$D$16,$D$17),0)</f>
        <v>0</v>
      </c>
    </row>
    <row r="24" spans="3:13" ht="18.75" x14ac:dyDescent="0.3">
      <c r="C24" s="134" t="s">
        <v>328</v>
      </c>
    </row>
    <row r="25" spans="3:13" x14ac:dyDescent="0.25">
      <c r="C25" s="180" t="s">
        <v>326</v>
      </c>
      <c r="D25" s="175" t="s">
        <v>244</v>
      </c>
      <c r="E25" s="176" t="s">
        <v>265</v>
      </c>
    </row>
    <row r="26" spans="3:13" x14ac:dyDescent="0.25">
      <c r="C26" s="15" t="s">
        <v>325</v>
      </c>
      <c r="D26" s="61">
        <v>500</v>
      </c>
      <c r="E26" s="177">
        <v>750</v>
      </c>
    </row>
    <row r="27" spans="3:13" x14ac:dyDescent="0.25">
      <c r="C27" s="154" t="s">
        <v>323</v>
      </c>
      <c r="D27" s="178">
        <v>6000</v>
      </c>
      <c r="E27" s="179">
        <v>10000</v>
      </c>
    </row>
    <row r="28" spans="3:13" x14ac:dyDescent="0.25">
      <c r="C28" s="4"/>
    </row>
    <row r="29" spans="3:13" x14ac:dyDescent="0.25">
      <c r="C29" s="4" t="s">
        <v>249</v>
      </c>
      <c r="D29" s="4" t="b">
        <v>0</v>
      </c>
      <c r="E29" s="4"/>
      <c r="F29" s="4"/>
      <c r="H29" s="4"/>
      <c r="I29" s="4"/>
    </row>
    <row r="30" spans="3:13" x14ac:dyDescent="0.25">
      <c r="C30" t="s">
        <v>264</v>
      </c>
      <c r="D30" t="b">
        <v>0</v>
      </c>
      <c r="F30" s="4"/>
      <c r="H30" s="4"/>
      <c r="I30" s="4"/>
    </row>
    <row r="31" spans="3:13" x14ac:dyDescent="0.25">
      <c r="C31" s="4" t="s">
        <v>248</v>
      </c>
      <c r="D31" s="107">
        <f>IF(AND(D29,D30),E26,IF(AND(D29=TRUE, D30=FALSE),D26,0))</f>
        <v>0</v>
      </c>
      <c r="F31" s="107"/>
      <c r="G31" s="4"/>
      <c r="H31" s="4"/>
      <c r="I31" s="4"/>
    </row>
    <row r="32" spans="3:13" x14ac:dyDescent="0.25">
      <c r="C32" s="4" t="s">
        <v>253</v>
      </c>
      <c r="D32" s="107">
        <f>IF(AND(D29,D30),E27,IF(AND(D29=TRUE, D30=FALSE),D27,0))</f>
        <v>0</v>
      </c>
      <c r="F32" s="4"/>
      <c r="H32" s="4"/>
      <c r="I32" s="4"/>
    </row>
    <row r="33" spans="3:13" x14ac:dyDescent="0.25">
      <c r="I33" s="4"/>
    </row>
    <row r="34" spans="3:13" x14ac:dyDescent="0.25">
      <c r="C34" s="4" t="s">
        <v>245</v>
      </c>
      <c r="D34" s="4"/>
      <c r="E34" s="234" t="s">
        <v>8</v>
      </c>
      <c r="F34" s="235"/>
      <c r="G34" s="235"/>
      <c r="H34" s="236"/>
      <c r="J34" s="234" t="s">
        <v>29</v>
      </c>
      <c r="K34" s="235"/>
      <c r="L34" s="235"/>
      <c r="M34" s="236"/>
    </row>
    <row r="35" spans="3:13" x14ac:dyDescent="0.25">
      <c r="C35" s="4" t="s">
        <v>246</v>
      </c>
      <c r="D35" s="4"/>
      <c r="E35" s="173">
        <v>1</v>
      </c>
      <c r="F35" s="84">
        <v>2</v>
      </c>
      <c r="G35" s="84">
        <v>3</v>
      </c>
      <c r="H35" s="174">
        <v>4</v>
      </c>
      <c r="I35" s="151"/>
      <c r="J35" s="173">
        <v>1</v>
      </c>
      <c r="K35" s="84">
        <v>2</v>
      </c>
      <c r="L35" s="84">
        <v>3</v>
      </c>
      <c r="M35" s="174">
        <v>4</v>
      </c>
    </row>
    <row r="36" spans="3:13" x14ac:dyDescent="0.25">
      <c r="C36" s="4" t="s">
        <v>247</v>
      </c>
      <c r="D36" s="4"/>
      <c r="E36" s="132">
        <v>13.6</v>
      </c>
      <c r="F36" s="10">
        <f>F35*$E$21</f>
        <v>27.2</v>
      </c>
      <c r="G36" s="10">
        <f>G35*$E$21</f>
        <v>40.799999999999997</v>
      </c>
      <c r="H36" s="133">
        <f>H35*$E$21</f>
        <v>54.4</v>
      </c>
      <c r="J36" s="132">
        <v>13.5</v>
      </c>
      <c r="K36" s="10">
        <f>K35*$J$21</f>
        <v>27</v>
      </c>
      <c r="L36" s="10">
        <f>L35*$J$21</f>
        <v>40.5</v>
      </c>
      <c r="M36" s="133">
        <f>M35*$J$21</f>
        <v>54</v>
      </c>
    </row>
    <row r="37" spans="3:13" x14ac:dyDescent="0.25">
      <c r="C37" s="4" t="s">
        <v>252</v>
      </c>
      <c r="D37" s="4"/>
      <c r="E37" s="170">
        <f>IF($D$29,MIN(E36*$D$31,$D$32),0)</f>
        <v>0</v>
      </c>
      <c r="F37" s="171">
        <f t="shared" ref="F37:H37" si="6">IF($D$29,MIN(F36*$D$31,$D$32),0)</f>
        <v>0</v>
      </c>
      <c r="G37" s="171">
        <f t="shared" si="6"/>
        <v>0</v>
      </c>
      <c r="H37" s="172">
        <f t="shared" si="6"/>
        <v>0</v>
      </c>
      <c r="J37" s="170">
        <f>IF($D$29,MIN(J36*$D$31,$D$32),0)</f>
        <v>0</v>
      </c>
      <c r="K37" s="171">
        <f t="shared" ref="K37" si="7">IF($D$29,MIN(K36*$D$31,$D$32),0)</f>
        <v>0</v>
      </c>
      <c r="L37" s="171">
        <f t="shared" ref="L37" si="8">IF($D$29,MIN(L36*$D$31,$D$32),0)</f>
        <v>0</v>
      </c>
      <c r="M37" s="172">
        <f t="shared" ref="M37" si="9">IF($D$29,MIN(M36*$D$31,$D$32),0)</f>
        <v>0</v>
      </c>
    </row>
    <row r="39" spans="3:13" ht="18.75" x14ac:dyDescent="0.3">
      <c r="C39" s="134" t="s">
        <v>251</v>
      </c>
    </row>
    <row r="40" spans="3:13" x14ac:dyDescent="0.25">
      <c r="C40" s="4" t="s">
        <v>250</v>
      </c>
    </row>
    <row r="42" spans="3:13" ht="18.75" x14ac:dyDescent="0.3">
      <c r="C42" s="134" t="s">
        <v>321</v>
      </c>
    </row>
    <row r="43" spans="3:13" x14ac:dyDescent="0.25">
      <c r="C43" t="s">
        <v>322</v>
      </c>
      <c r="D43" t="b">
        <v>0</v>
      </c>
    </row>
    <row r="44" spans="3:13" x14ac:dyDescent="0.25">
      <c r="C44" s="183" t="s">
        <v>326</v>
      </c>
      <c r="D44" s="158"/>
    </row>
    <row r="45" spans="3:13" x14ac:dyDescent="0.25">
      <c r="C45" s="118" t="s">
        <v>327</v>
      </c>
      <c r="D45" s="177">
        <v>200</v>
      </c>
    </row>
    <row r="46" spans="3:13" x14ac:dyDescent="0.25">
      <c r="C46" s="159" t="s">
        <v>323</v>
      </c>
      <c r="D46" s="179">
        <v>3000</v>
      </c>
    </row>
    <row r="47" spans="3:13" x14ac:dyDescent="0.25">
      <c r="D47" s="167"/>
    </row>
    <row r="48" spans="3:13" x14ac:dyDescent="0.25">
      <c r="C48" s="4" t="s">
        <v>245</v>
      </c>
      <c r="E48" s="234" t="s">
        <v>8</v>
      </c>
      <c r="F48" s="235"/>
      <c r="G48" s="235"/>
      <c r="H48" s="236"/>
      <c r="J48" s="234" t="s">
        <v>29</v>
      </c>
      <c r="K48" s="235"/>
      <c r="L48" s="235"/>
      <c r="M48" s="236"/>
    </row>
    <row r="49" spans="3:13" x14ac:dyDescent="0.25">
      <c r="C49" s="4" t="s">
        <v>246</v>
      </c>
      <c r="E49" s="173">
        <v>1</v>
      </c>
      <c r="F49" s="84">
        <v>2</v>
      </c>
      <c r="G49" s="84">
        <v>3</v>
      </c>
      <c r="H49" s="174">
        <v>4</v>
      </c>
      <c r="I49" s="151"/>
      <c r="J49" s="173">
        <v>1</v>
      </c>
      <c r="K49" s="84">
        <v>2</v>
      </c>
      <c r="L49" s="84">
        <v>3</v>
      </c>
      <c r="M49" s="174">
        <v>4</v>
      </c>
    </row>
    <row r="50" spans="3:13" x14ac:dyDescent="0.25">
      <c r="C50" s="4" t="s">
        <v>247</v>
      </c>
      <c r="E50" s="132">
        <v>13.6</v>
      </c>
      <c r="F50" s="10">
        <f>F49*$E$21</f>
        <v>27.2</v>
      </c>
      <c r="G50" s="10">
        <f>G49*$E$21</f>
        <v>40.799999999999997</v>
      </c>
      <c r="H50" s="133">
        <f>H49*$E$21</f>
        <v>54.4</v>
      </c>
      <c r="J50" s="132">
        <v>13.5</v>
      </c>
      <c r="K50" s="10">
        <f>K49*$J$21</f>
        <v>27</v>
      </c>
      <c r="L50" s="10">
        <f>L49*$J$21</f>
        <v>40.5</v>
      </c>
      <c r="M50" s="133">
        <f>M49*$J$21</f>
        <v>54</v>
      </c>
    </row>
    <row r="51" spans="3:13" x14ac:dyDescent="0.25">
      <c r="C51" s="4" t="s">
        <v>324</v>
      </c>
      <c r="E51" s="170">
        <f>IF($D$43,MIN(E50*$D$45,$D$46),0)</f>
        <v>0</v>
      </c>
      <c r="F51" s="171">
        <f>IF($D$43,MIN(F50*$D$45,$D$46),0)</f>
        <v>0</v>
      </c>
      <c r="G51" s="171">
        <f>IF($D$43,MIN(G50*$D$45,$D$46),0)</f>
        <v>0</v>
      </c>
      <c r="H51" s="172">
        <f>IF($D$43,MIN(H50*$D$45,$D$46),0)</f>
        <v>0</v>
      </c>
      <c r="J51" s="170">
        <f>IF($D$43,MIN(J50*$D$45,$D$46),0)</f>
        <v>0</v>
      </c>
      <c r="K51" s="171">
        <f>IF($D$43,MIN(K50*$D$45,$D$46),0)</f>
        <v>0</v>
      </c>
      <c r="L51" s="171">
        <f>IF($D$43,MIN(L50*$D$45,$D$46),0)</f>
        <v>0</v>
      </c>
      <c r="M51" s="172">
        <f>IF($D$43,MIN(M50*$D$45,$D$46),0)</f>
        <v>0</v>
      </c>
    </row>
  </sheetData>
  <mergeCells count="8">
    <mergeCell ref="E48:H48"/>
    <mergeCell ref="J48:M48"/>
    <mergeCell ref="E34:H34"/>
    <mergeCell ref="J34:M34"/>
    <mergeCell ref="E3:H3"/>
    <mergeCell ref="J3:M3"/>
    <mergeCell ref="E19:H19"/>
    <mergeCell ref="J19:M19"/>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FB1A0-5AE5-42CB-9297-5E382E9FF9EF}">
  <sheetPr codeName="Sheet11">
    <tabColor rgb="FF00B0F0"/>
    <pageSetUpPr autoPageBreaks="0"/>
  </sheetPr>
  <dimension ref="A1:R78"/>
  <sheetViews>
    <sheetView showGridLines="0" topLeftCell="A43" zoomScale="85" zoomScaleNormal="85" workbookViewId="0">
      <selection activeCell="B61" sqref="B61"/>
    </sheetView>
  </sheetViews>
  <sheetFormatPr defaultRowHeight="15" x14ac:dyDescent="0.25"/>
  <cols>
    <col min="1" max="1" width="34.140625" customWidth="1"/>
    <col min="2" max="5" width="14.140625" customWidth="1"/>
    <col min="6" max="13" width="14.140625" hidden="1" customWidth="1"/>
    <col min="14" max="17" width="14.140625" customWidth="1"/>
    <col min="18" max="18" width="9.140625" style="151"/>
  </cols>
  <sheetData>
    <row r="1" spans="1:18" x14ac:dyDescent="0.25">
      <c r="A1" s="89" t="s">
        <v>4</v>
      </c>
      <c r="B1">
        <f>'Prop generator'!$B$6</f>
        <v>0</v>
      </c>
      <c r="E1" s="89"/>
      <c r="M1" s="89"/>
      <c r="Q1" s="89"/>
    </row>
    <row r="2" spans="1:18" x14ac:dyDescent="0.25">
      <c r="A2" s="89" t="s">
        <v>34</v>
      </c>
      <c r="B2">
        <f>'Prop generator'!$B$5</f>
        <v>0</v>
      </c>
      <c r="E2" s="89"/>
      <c r="M2" s="89"/>
      <c r="Q2" s="89"/>
    </row>
    <row r="3" spans="1:18" x14ac:dyDescent="0.25">
      <c r="A3" s="89" t="s">
        <v>35</v>
      </c>
      <c r="B3">
        <f>'Prop generator'!$B$7</f>
        <v>0</v>
      </c>
      <c r="E3" s="89"/>
      <c r="M3" s="89"/>
      <c r="Q3" s="89"/>
    </row>
    <row r="4" spans="1:18" x14ac:dyDescent="0.25">
      <c r="A4" s="89" t="s">
        <v>36</v>
      </c>
      <c r="B4">
        <f>'Prop generator'!$B$8</f>
        <v>0</v>
      </c>
      <c r="E4" s="89"/>
      <c r="M4" s="89"/>
      <c r="Q4" s="89"/>
    </row>
    <row r="5" spans="1:18" x14ac:dyDescent="0.25">
      <c r="A5" s="89" t="s">
        <v>37</v>
      </c>
      <c r="B5">
        <f>'Prop generator'!$B$9</f>
        <v>0</v>
      </c>
      <c r="E5" s="89"/>
      <c r="M5" s="89"/>
      <c r="Q5" s="89"/>
    </row>
    <row r="6" spans="1:18" x14ac:dyDescent="0.25">
      <c r="A6" s="93" t="s">
        <v>38</v>
      </c>
      <c r="B6" s="230" t="s">
        <v>8</v>
      </c>
      <c r="C6" s="231"/>
      <c r="D6" s="231"/>
      <c r="E6" s="232"/>
      <c r="F6" s="230" t="s">
        <v>28</v>
      </c>
      <c r="G6" s="231"/>
      <c r="H6" s="231"/>
      <c r="I6" s="231"/>
      <c r="J6" s="231"/>
      <c r="K6" s="231"/>
      <c r="L6" s="231"/>
      <c r="M6" s="232"/>
      <c r="N6" s="230" t="s">
        <v>29</v>
      </c>
      <c r="O6" s="231"/>
      <c r="P6" s="231"/>
      <c r="Q6" s="232"/>
    </row>
    <row r="7" spans="1:18" x14ac:dyDescent="0.25">
      <c r="A7" s="90"/>
      <c r="B7" s="91">
        <v>1</v>
      </c>
      <c r="C7" s="91">
        <v>2</v>
      </c>
      <c r="D7" s="91">
        <v>3</v>
      </c>
      <c r="E7" s="92">
        <v>4</v>
      </c>
      <c r="F7" s="91">
        <v>1</v>
      </c>
      <c r="G7" s="91">
        <v>2</v>
      </c>
      <c r="H7" s="91">
        <v>3</v>
      </c>
      <c r="I7" s="91">
        <v>4</v>
      </c>
      <c r="J7" s="91">
        <v>5</v>
      </c>
      <c r="K7" s="91">
        <v>6</v>
      </c>
      <c r="L7" s="91">
        <v>7</v>
      </c>
      <c r="M7" s="92">
        <v>8</v>
      </c>
      <c r="N7" s="91">
        <v>1</v>
      </c>
      <c r="O7" s="91">
        <v>2</v>
      </c>
      <c r="P7" s="91">
        <v>3</v>
      </c>
      <c r="Q7" s="92">
        <v>4</v>
      </c>
      <c r="R7" s="151" t="s">
        <v>331</v>
      </c>
    </row>
    <row r="8" spans="1:18" x14ac:dyDescent="0.25">
      <c r="A8" s="89" t="s">
        <v>298</v>
      </c>
      <c r="B8" s="95" t="str">
        <f>'Proposal Details'!$B$47</f>
        <v>Proposal #1110</v>
      </c>
      <c r="C8" s="95" t="str">
        <f>'Proposal Details'!$G$47</f>
        <v>Proposal #1210</v>
      </c>
      <c r="D8" s="95" t="str">
        <f>'Proposal Details'!$L$47</f>
        <v>Proposal #1310</v>
      </c>
      <c r="E8" s="96" t="str">
        <f>'Proposal Details'!$Q$47</f>
        <v>Proposal #1410</v>
      </c>
      <c r="F8" s="95"/>
      <c r="G8" s="95"/>
      <c r="H8" s="95"/>
      <c r="I8" s="95"/>
      <c r="J8" s="95"/>
      <c r="K8" s="95"/>
      <c r="L8" s="95"/>
      <c r="M8" s="95"/>
      <c r="N8" s="95" t="str">
        <f>'Proposal Details'!$B$93</f>
        <v>Proposal #2110</v>
      </c>
      <c r="O8" s="95" t="str">
        <f>'Proposal Details'!$G$93</f>
        <v>Proposal #2210</v>
      </c>
      <c r="P8" s="95" t="str">
        <f>'Proposal Details'!$L$93</f>
        <v>Proposal #2310</v>
      </c>
      <c r="Q8" s="96" t="str">
        <f>'Proposal Details'!$Q$93</f>
        <v>Proposal #2410</v>
      </c>
    </row>
    <row r="9" spans="1:18" x14ac:dyDescent="0.25">
      <c r="A9" s="89" t="s">
        <v>193</v>
      </c>
      <c r="B9" s="11" t="str">
        <f>'Proposal Details'!$B$48</f>
        <v>1110</v>
      </c>
      <c r="C9" s="11" t="str">
        <f>'Proposal Details'!$G$48</f>
        <v>1210</v>
      </c>
      <c r="D9" s="11" t="str">
        <f>'Proposal Details'!$L$48</f>
        <v>1310</v>
      </c>
      <c r="E9" s="97" t="str">
        <f>'Proposal Details'!$Q$48</f>
        <v>1410</v>
      </c>
      <c r="F9" s="11"/>
      <c r="G9" s="11"/>
      <c r="H9" s="11"/>
      <c r="I9" s="11"/>
      <c r="J9" s="11"/>
      <c r="K9" s="11"/>
      <c r="L9" s="11"/>
      <c r="M9" s="98"/>
      <c r="N9" s="11" t="str">
        <f>'Proposal Details'!$B$94</f>
        <v>2110</v>
      </c>
      <c r="O9" s="11" t="str">
        <f>'Proposal Details'!$G$94</f>
        <v>2210</v>
      </c>
      <c r="P9" s="11" t="str">
        <f>'Proposal Details'!$L$94</f>
        <v>2310</v>
      </c>
      <c r="Q9" s="98" t="str">
        <f>'Proposal Details'!$Q$94</f>
        <v>2410</v>
      </c>
    </row>
    <row r="10" spans="1:18" x14ac:dyDescent="0.25">
      <c r="A10" s="89" t="s">
        <v>40</v>
      </c>
      <c r="B10" s="99" t="str">
        <f>'Proposal Details'!$B$13</f>
        <v>Essential Backup Package</v>
      </c>
      <c r="C10" s="99" t="str">
        <f>'Proposal Details'!$G$13</f>
        <v>Whole Home Backup Package</v>
      </c>
      <c r="D10" s="99" t="str">
        <f>'Proposal Details'!$L$13</f>
        <v>Whole Home Backup Package</v>
      </c>
      <c r="E10" s="98" t="str">
        <f>'Proposal Details'!$Q$13</f>
        <v>Whole Home Backup Package</v>
      </c>
      <c r="F10" s="99"/>
      <c r="G10" s="99"/>
      <c r="H10" s="99"/>
      <c r="I10" s="99"/>
      <c r="J10" s="99"/>
      <c r="K10" s="99"/>
      <c r="L10" s="99"/>
      <c r="M10" s="98"/>
      <c r="N10" s="99" t="str">
        <f>'Proposal Details'!$B$59</f>
        <v>Essential Backup Package</v>
      </c>
      <c r="O10" s="99" t="str">
        <f>'Proposal Details'!$G$59</f>
        <v>Whole Home Backup Package</v>
      </c>
      <c r="P10" s="99" t="str">
        <f>'Proposal Details'!$L$59</f>
        <v>Whole Home Backup Package</v>
      </c>
      <c r="Q10" s="98" t="str">
        <f>'Proposal Details'!$Q$59</f>
        <v>Whole Home Backup Package</v>
      </c>
    </row>
    <row r="11" spans="1:18" x14ac:dyDescent="0.25">
      <c r="A11" s="89" t="s">
        <v>41</v>
      </c>
      <c r="B11" s="99" t="str">
        <f>'Proposal Details'!$B$14</f>
        <v>1x aGate</v>
      </c>
      <c r="C11" s="99" t="str">
        <f>'Proposal Details'!$G$14</f>
        <v>1x aGate</v>
      </c>
      <c r="D11" s="99" t="str">
        <f>'Proposal Details'!$L$14</f>
        <v>1x aGate</v>
      </c>
      <c r="E11" s="98" t="str">
        <f>'Proposal Details'!$Q$14</f>
        <v>1x aGate</v>
      </c>
      <c r="F11" s="99"/>
      <c r="G11" s="99"/>
      <c r="H11" s="99"/>
      <c r="I11" s="99"/>
      <c r="J11" s="99"/>
      <c r="K11" s="99"/>
      <c r="L11" s="99"/>
      <c r="M11" s="98"/>
      <c r="N11" s="99" t="str">
        <f>'Proposal Details'!B$60</f>
        <v>1x Gateway</v>
      </c>
      <c r="O11" s="99" t="str">
        <f>'Proposal Details'!G$60</f>
        <v>1x Gateway</v>
      </c>
      <c r="P11" s="99" t="str">
        <f>'Proposal Details'!L$60</f>
        <v>1x Gateway</v>
      </c>
      <c r="Q11" s="98" t="str">
        <f>'Proposal Details'!Q$60</f>
        <v>1x Gateway</v>
      </c>
    </row>
    <row r="12" spans="1:18" x14ac:dyDescent="0.25">
      <c r="A12" s="89" t="s">
        <v>42</v>
      </c>
      <c r="B12" s="99" t="str">
        <f>'Proposal Details'!$B$15</f>
        <v>1x aPower</v>
      </c>
      <c r="C12" s="99" t="str">
        <f>'Proposal Details'!$G$15</f>
        <v>2x aPower</v>
      </c>
      <c r="D12" s="99" t="str">
        <f>'Proposal Details'!$L$15</f>
        <v>3x aPower</v>
      </c>
      <c r="E12" s="98" t="str">
        <f>'Proposal Details'!$Q$15</f>
        <v>4x aPower</v>
      </c>
      <c r="F12" s="99"/>
      <c r="G12" s="99"/>
      <c r="H12" s="99"/>
      <c r="I12" s="99"/>
      <c r="J12" s="99"/>
      <c r="K12" s="99"/>
      <c r="L12" s="99"/>
      <c r="M12" s="98"/>
      <c r="N12" s="99" t="str">
        <f>'Proposal Details'!B$61</f>
        <v>1x Powerwall</v>
      </c>
      <c r="O12" s="99" t="str">
        <f>'Proposal Details'!G$61</f>
        <v>2x Powerwall</v>
      </c>
      <c r="P12" s="99" t="str">
        <f>'Proposal Details'!L$61</f>
        <v>3x Powerwall</v>
      </c>
      <c r="Q12" s="98" t="str">
        <f>'Proposal Details'!Q$61</f>
        <v>4x Powerwall</v>
      </c>
    </row>
    <row r="13" spans="1:18" x14ac:dyDescent="0.25">
      <c r="A13" s="89" t="s">
        <v>18</v>
      </c>
      <c r="B13" s="11" t="str">
        <f>'Proposal Details'!$B$18</f>
        <v>14 + hours</v>
      </c>
      <c r="C13" s="11" t="str">
        <f>'Proposal Details'!$G$18</f>
        <v>15 + hours</v>
      </c>
      <c r="D13" s="11" t="str">
        <f>'Proposal Details'!$L$18</f>
        <v>22 + hours</v>
      </c>
      <c r="E13" s="97" t="str">
        <f>'Proposal Details'!$Q$18</f>
        <v>24 + hours</v>
      </c>
      <c r="F13" s="11"/>
      <c r="G13" s="11"/>
      <c r="H13" s="11"/>
      <c r="I13" s="11"/>
      <c r="J13" s="11"/>
      <c r="K13" s="11"/>
      <c r="L13" s="11"/>
      <c r="M13" s="97"/>
      <c r="N13" s="11" t="str">
        <f>'Proposal Details'!$B$64</f>
        <v>13 + hours</v>
      </c>
      <c r="O13" s="11" t="str">
        <f>'Proposal Details'!$G$64</f>
        <v>15 + hours</v>
      </c>
      <c r="P13" s="11" t="str">
        <f>'Proposal Details'!$L$64</f>
        <v>22 + hours</v>
      </c>
      <c r="Q13" s="97" t="str">
        <f>'Proposal Details'!$Q$64</f>
        <v>24 + hours</v>
      </c>
    </row>
    <row r="14" spans="1:18" x14ac:dyDescent="0.25">
      <c r="A14" s="89" t="s">
        <v>20</v>
      </c>
      <c r="B14" s="11" t="e">
        <f>'Proposal Details'!$B$20</f>
        <v>#N/A</v>
      </c>
      <c r="C14" s="11" t="e">
        <f>'Proposal Details'!$G$20</f>
        <v>#N/A</v>
      </c>
      <c r="D14" s="11" t="e">
        <f>'Proposal Details'!$L$20</f>
        <v>#N/A</v>
      </c>
      <c r="E14" s="97" t="e">
        <f>'Proposal Details'!$Q$20</f>
        <v>#N/A</v>
      </c>
      <c r="F14" s="11"/>
      <c r="G14" s="11"/>
      <c r="H14" s="11"/>
      <c r="I14" s="11"/>
      <c r="J14" s="11"/>
      <c r="K14" s="11"/>
      <c r="L14" s="11"/>
      <c r="M14" s="97"/>
      <c r="N14" s="11" t="e">
        <f>'Proposal Details'!$B$66</f>
        <v>#N/A</v>
      </c>
      <c r="O14" s="11" t="e">
        <f>'Proposal Details'!$G$66</f>
        <v>#N/A</v>
      </c>
      <c r="P14" s="11" t="e">
        <f>'Proposal Details'!$L$66</f>
        <v>#N/A</v>
      </c>
      <c r="Q14" s="97" t="e">
        <f>'Proposal Details'!$Q$66</f>
        <v>#N/A</v>
      </c>
    </row>
    <row r="15" spans="1:18" x14ac:dyDescent="0.25">
      <c r="A15" s="89" t="s">
        <v>16</v>
      </c>
      <c r="B15" s="99" t="str">
        <f>'Proposal Details'!$B$16</f>
        <v>13.6 kWh</v>
      </c>
      <c r="C15" s="99" t="str">
        <f>'Proposal Details'!$G$16</f>
        <v>27.2 kWh</v>
      </c>
      <c r="D15" s="99" t="str">
        <f>'Proposal Details'!$L$16</f>
        <v>40.8 kWh</v>
      </c>
      <c r="E15" s="98" t="str">
        <f>'Proposal Details'!$Q$16</f>
        <v>54.4 kWh</v>
      </c>
      <c r="F15" s="99"/>
      <c r="G15" s="99"/>
      <c r="H15" s="99"/>
      <c r="I15" s="99"/>
      <c r="J15" s="99"/>
      <c r="K15" s="99"/>
      <c r="L15" s="99"/>
      <c r="M15" s="98"/>
      <c r="N15" s="99" t="str">
        <f>'Proposal Details'!$B$62</f>
        <v>13.5 kWh</v>
      </c>
      <c r="O15" s="99" t="str">
        <f>'Proposal Details'!$G$62</f>
        <v>27 kWh</v>
      </c>
      <c r="P15" s="99" t="str">
        <f>'Proposal Details'!$L$62</f>
        <v>40.5 kWh</v>
      </c>
      <c r="Q15" s="98" t="str">
        <f>'Proposal Details'!$Q$62</f>
        <v>54 kWh</v>
      </c>
    </row>
    <row r="16" spans="1:18" x14ac:dyDescent="0.25">
      <c r="A16" s="89" t="s">
        <v>17</v>
      </c>
      <c r="B16" s="99" t="str">
        <f>'Proposal Details'!$B$17</f>
        <v>5.0 kW</v>
      </c>
      <c r="C16" s="99" t="str">
        <f>'Proposal Details'!$G$17</f>
        <v>10.0 kW</v>
      </c>
      <c r="D16" s="99" t="str">
        <f>'Proposal Details'!$L$17</f>
        <v>15.0 kW</v>
      </c>
      <c r="E16" s="98" t="str">
        <f>'Proposal Details'!$Q$17</f>
        <v>20.0 kW</v>
      </c>
      <c r="F16" s="99"/>
      <c r="G16" s="99"/>
      <c r="H16" s="99"/>
      <c r="I16" s="99"/>
      <c r="J16" s="99"/>
      <c r="K16" s="99"/>
      <c r="L16" s="99"/>
      <c r="M16" s="98"/>
      <c r="N16" s="99" t="str">
        <f>'Proposal Details'!$B$63</f>
        <v>11.5 kW</v>
      </c>
      <c r="O16" s="99" t="str">
        <f>'Proposal Details'!$G$63</f>
        <v>23.0 kW</v>
      </c>
      <c r="P16" s="99" t="str">
        <f>'Proposal Details'!$L$63</f>
        <v>34.5 kW</v>
      </c>
      <c r="Q16" s="98" t="str">
        <f>'Proposal Details'!$Q$63</f>
        <v>46.0 kW</v>
      </c>
    </row>
    <row r="17" spans="1:17" x14ac:dyDescent="0.25">
      <c r="A17" s="89" t="s">
        <v>45</v>
      </c>
      <c r="B17" s="100">
        <f>'Proposal Details'!$B$32</f>
        <v>18367.34693877551</v>
      </c>
      <c r="C17" s="100">
        <f>'Proposal Details'!$G$32</f>
        <v>27040.816326530614</v>
      </c>
      <c r="D17" s="100">
        <f>'Proposal Details'!$L$32</f>
        <v>35459.183673469386</v>
      </c>
      <c r="E17" s="101">
        <f>'Proposal Details'!$Q$32</f>
        <v>43877.551020408166</v>
      </c>
      <c r="F17" s="100"/>
      <c r="G17" s="100"/>
      <c r="H17" s="100"/>
      <c r="I17" s="100"/>
      <c r="J17" s="100"/>
      <c r="K17" s="100"/>
      <c r="L17" s="100"/>
      <c r="M17" s="101"/>
      <c r="N17" s="100">
        <f>'Proposal Details'!$B$78</f>
        <v>18877.551020408162</v>
      </c>
      <c r="O17" s="100">
        <f>'Proposal Details'!$G$78</f>
        <v>27755.102040816328</v>
      </c>
      <c r="P17" s="100">
        <f>'Proposal Details'!$L$78</f>
        <v>36836.734693877552</v>
      </c>
      <c r="Q17" s="101">
        <f>'Proposal Details'!$Q$78</f>
        <v>45714.285714285717</v>
      </c>
    </row>
    <row r="18" spans="1:17" x14ac:dyDescent="0.25">
      <c r="A18" s="89" t="str">
        <f>IF('Proposal Details'!$B$33&gt;0,"Applied Rebates"," ")</f>
        <v xml:space="preserve"> </v>
      </c>
      <c r="B18" s="100" t="str">
        <f>IF('Proposal Details'!$B$33&gt;0,'Proposal Details'!$B$33," ")</f>
        <v xml:space="preserve"> </v>
      </c>
      <c r="C18" s="100" t="str">
        <f>IF('Proposal Details'!$G$33&gt;0,'Proposal Details'!$G$33," ")</f>
        <v xml:space="preserve"> </v>
      </c>
      <c r="D18" s="100" t="str">
        <f>IF('Proposal Details'!$L$33&gt;0,'Proposal Details'!$L$33," ")</f>
        <v xml:space="preserve"> </v>
      </c>
      <c r="E18" s="101" t="str">
        <f>IF('Proposal Details'!$Q$33&gt;0, 'Proposal Details'!$Q$33, " ")</f>
        <v xml:space="preserve"> </v>
      </c>
      <c r="F18" s="100"/>
      <c r="G18" s="100"/>
      <c r="H18" s="100"/>
      <c r="I18" s="100"/>
      <c r="J18" s="100"/>
      <c r="K18" s="100"/>
      <c r="L18" s="100"/>
      <c r="M18" s="101"/>
      <c r="N18" s="100" t="str">
        <f>IF('Proposal Details'!$B$79&gt;0,'Proposal Details'!$B$79," ")</f>
        <v xml:space="preserve"> </v>
      </c>
      <c r="O18" s="100" t="str">
        <f>IF('Proposal Details'!$G$79&gt;0,'Proposal Details'!$G$79," ")</f>
        <v xml:space="preserve"> </v>
      </c>
      <c r="P18" s="100" t="str">
        <f>IF('Proposal Details'!$L$79&gt;0,'Proposal Details'!$L$79," ")</f>
        <v xml:space="preserve"> </v>
      </c>
      <c r="Q18" s="101" t="str">
        <f>IF('Proposal Details'!$Q$79&gt;0,'Proposal Details'!$Q$79," ")</f>
        <v xml:space="preserve"> </v>
      </c>
    </row>
    <row r="19" spans="1:17" x14ac:dyDescent="0.25">
      <c r="A19" s="89" t="s">
        <v>46</v>
      </c>
      <c r="B19" s="100">
        <f>'Proposal Details'!$B$34</f>
        <v>500</v>
      </c>
      <c r="C19" s="100">
        <f>'Proposal Details'!$G$34</f>
        <v>500</v>
      </c>
      <c r="D19" s="100">
        <f>'Proposal Details'!$L$34</f>
        <v>500</v>
      </c>
      <c r="E19" s="101">
        <f>'Proposal Details'!$Q$34</f>
        <v>500</v>
      </c>
      <c r="F19" s="100"/>
      <c r="G19" s="100"/>
      <c r="H19" s="100"/>
      <c r="I19" s="100"/>
      <c r="J19" s="100"/>
      <c r="K19" s="100"/>
      <c r="L19" s="100"/>
      <c r="M19" s="101"/>
      <c r="N19" s="100">
        <f>'Proposal Details'!$B$80</f>
        <v>500</v>
      </c>
      <c r="O19" s="100">
        <f>'Proposal Details'!$G$80</f>
        <v>500</v>
      </c>
      <c r="P19" s="100">
        <f>'Proposal Details'!$L$80</f>
        <v>500</v>
      </c>
      <c r="Q19" s="101">
        <f>'Proposal Details'!$Q$80</f>
        <v>500</v>
      </c>
    </row>
    <row r="20" spans="1:17" x14ac:dyDescent="0.25">
      <c r="A20" s="89" t="s">
        <v>47</v>
      </c>
      <c r="B20" s="100">
        <f>'Proposal Details'!$B$35</f>
        <v>0</v>
      </c>
      <c r="C20" s="100">
        <f>'Proposal Details'!$G$35</f>
        <v>0</v>
      </c>
      <c r="D20" s="100">
        <f>'Proposal Details'!$L$35</f>
        <v>0</v>
      </c>
      <c r="E20" s="101">
        <f>'Proposal Details'!$Q$35</f>
        <v>0</v>
      </c>
      <c r="F20" s="100"/>
      <c r="G20" s="100"/>
      <c r="H20" s="100"/>
      <c r="I20" s="100"/>
      <c r="J20" s="100"/>
      <c r="K20" s="100"/>
      <c r="L20" s="100"/>
      <c r="M20" s="101"/>
      <c r="N20" s="100">
        <f>'Proposal Details'!$B$81</f>
        <v>0</v>
      </c>
      <c r="O20" s="100">
        <f>'Proposal Details'!$G$81</f>
        <v>0</v>
      </c>
      <c r="P20" s="100">
        <f>'Proposal Details'!$L$81</f>
        <v>0</v>
      </c>
      <c r="Q20" s="101">
        <f>'Proposal Details'!$Q$81</f>
        <v>0</v>
      </c>
    </row>
    <row r="21" spans="1:17" x14ac:dyDescent="0.25">
      <c r="A21" s="89" t="s">
        <v>194</v>
      </c>
      <c r="B21" s="100">
        <f>'Proposal Details'!$B$36</f>
        <v>17867.34693877551</v>
      </c>
      <c r="C21" s="100">
        <f>'Proposal Details'!$G$36</f>
        <v>26540.816326530614</v>
      </c>
      <c r="D21" s="100">
        <f>'Proposal Details'!$L$36</f>
        <v>34959.183673469386</v>
      </c>
      <c r="E21" s="101">
        <f>'Proposal Details'!$Q$36</f>
        <v>43377.551020408166</v>
      </c>
      <c r="F21" s="100"/>
      <c r="G21" s="100"/>
      <c r="H21" s="100"/>
      <c r="I21" s="100"/>
      <c r="J21" s="100"/>
      <c r="K21" s="100"/>
      <c r="L21" s="100"/>
      <c r="M21" s="101"/>
      <c r="N21" s="100">
        <f>'Proposal Details'!$B$82</f>
        <v>18377.551020408162</v>
      </c>
      <c r="O21" s="100">
        <f>'Proposal Details'!$G$82</f>
        <v>27255.102040816328</v>
      </c>
      <c r="P21" s="100">
        <f>'Proposal Details'!$L$82</f>
        <v>36336.734693877552</v>
      </c>
      <c r="Q21" s="101">
        <f>'Proposal Details'!$Q$82</f>
        <v>45214.285714285717</v>
      </c>
    </row>
    <row r="22" spans="1:17" x14ac:dyDescent="0.25">
      <c r="A22" s="89" t="s">
        <v>335</v>
      </c>
      <c r="B22" s="100">
        <f>'Proposal Details'!$B$38</f>
        <v>5360.2040816326526</v>
      </c>
      <c r="C22" s="100">
        <f>'Proposal Details'!$G$38</f>
        <v>7962.2448979591836</v>
      </c>
      <c r="D22" s="100">
        <f>'Proposal Details'!$L$38</f>
        <v>10487.755102040815</v>
      </c>
      <c r="E22" s="101">
        <f>'Proposal Details'!$Q$38</f>
        <v>13013.26530612245</v>
      </c>
      <c r="F22" s="100"/>
      <c r="G22" s="100"/>
      <c r="H22" s="100"/>
      <c r="I22" s="100"/>
      <c r="J22" s="100"/>
      <c r="K22" s="100"/>
      <c r="L22" s="100"/>
      <c r="M22" s="101"/>
      <c r="N22" s="100">
        <f>'Proposal Details'!$B$84</f>
        <v>5513.2653061224482</v>
      </c>
      <c r="O22" s="100">
        <f>'Proposal Details'!$G$84</f>
        <v>8176.5306122448983</v>
      </c>
      <c r="P22" s="100">
        <f>'Proposal Details'!$L$84</f>
        <v>10901.020408163266</v>
      </c>
      <c r="Q22" s="101">
        <f>'Proposal Details'!$Q$84</f>
        <v>13564.285714285716</v>
      </c>
    </row>
    <row r="23" spans="1:17" x14ac:dyDescent="0.25">
      <c r="A23" s="89" t="s">
        <v>50</v>
      </c>
      <c r="B23" s="100">
        <f>'Proposal Details'!$B$39</f>
        <v>12507.142857142859</v>
      </c>
      <c r="C23" s="100">
        <f>'Proposal Details'!$G$39</f>
        <v>18578.571428571431</v>
      </c>
      <c r="D23" s="100">
        <f>'Proposal Details'!$L$39</f>
        <v>24471.428571428572</v>
      </c>
      <c r="E23" s="101">
        <f>'Proposal Details'!$Q$39</f>
        <v>30364.285714285717</v>
      </c>
      <c r="F23" s="100"/>
      <c r="G23" s="100"/>
      <c r="H23" s="100"/>
      <c r="I23" s="100"/>
      <c r="J23" s="100"/>
      <c r="K23" s="100"/>
      <c r="L23" s="100"/>
      <c r="M23" s="101"/>
      <c r="N23" s="100">
        <f>'Proposal Details'!$B$85</f>
        <v>12864.285714285714</v>
      </c>
      <c r="O23" s="100">
        <f>'Proposal Details'!$G$85</f>
        <v>19078.571428571428</v>
      </c>
      <c r="P23" s="100">
        <f>'Proposal Details'!$L$85</f>
        <v>25435.714285714286</v>
      </c>
      <c r="Q23" s="101">
        <f>'Proposal Details'!$Q$85</f>
        <v>31650</v>
      </c>
    </row>
    <row r="24" spans="1:17" x14ac:dyDescent="0.25">
      <c r="A24" s="122" t="s">
        <v>195</v>
      </c>
      <c r="B24" s="11" t="e">
        <f>'Prop Log Data'!B31</f>
        <v>#N/A</v>
      </c>
      <c r="C24" s="11" t="e">
        <f>'Prop Log Data'!C31</f>
        <v>#N/A</v>
      </c>
      <c r="D24" s="11" t="e">
        <f>'Prop Log Data'!D31</f>
        <v>#N/A</v>
      </c>
      <c r="E24" s="11" t="e">
        <f>'Prop Log Data'!E31</f>
        <v>#N/A</v>
      </c>
      <c r="F24" s="11"/>
      <c r="G24" s="11"/>
      <c r="H24" s="11"/>
      <c r="I24" s="11"/>
      <c r="J24" s="11"/>
      <c r="K24" s="11"/>
      <c r="L24" s="11"/>
      <c r="M24" s="11"/>
      <c r="N24" s="11" t="e">
        <f>'Prop Log Data'!N31</f>
        <v>#N/A</v>
      </c>
      <c r="O24" s="11" t="e">
        <f>'Prop Log Data'!O31</f>
        <v>#N/A</v>
      </c>
      <c r="P24" s="11" t="e">
        <f>'Prop Log Data'!P31</f>
        <v>#N/A</v>
      </c>
      <c r="Q24" s="11" t="e">
        <f>'Prop Log Data'!Q31</f>
        <v>#N/A</v>
      </c>
    </row>
    <row r="25" spans="1:17" x14ac:dyDescent="0.25">
      <c r="A25" s="94"/>
      <c r="E25" s="89"/>
      <c r="M25" s="89"/>
      <c r="Q25" s="89"/>
    </row>
    <row r="26" spans="1:17" x14ac:dyDescent="0.25">
      <c r="A26" s="93" t="s">
        <v>281</v>
      </c>
      <c r="B26" s="230" t="s">
        <v>8</v>
      </c>
      <c r="C26" s="231"/>
      <c r="D26" s="231"/>
      <c r="E26" s="232"/>
      <c r="F26" s="230"/>
      <c r="G26" s="231"/>
      <c r="H26" s="231"/>
      <c r="I26" s="231"/>
      <c r="J26" s="231"/>
      <c r="K26" s="231"/>
      <c r="L26" s="231"/>
      <c r="M26" s="232"/>
      <c r="N26" s="230" t="s">
        <v>29</v>
      </c>
      <c r="O26" s="231"/>
      <c r="P26" s="231"/>
      <c r="Q26" s="232"/>
    </row>
    <row r="27" spans="1:17" x14ac:dyDescent="0.25">
      <c r="A27" s="90"/>
      <c r="B27" s="91">
        <v>1</v>
      </c>
      <c r="C27" s="91">
        <v>2</v>
      </c>
      <c r="D27" s="91">
        <v>3</v>
      </c>
      <c r="E27" s="92">
        <v>4</v>
      </c>
      <c r="F27" s="91"/>
      <c r="G27" s="91"/>
      <c r="H27" s="91"/>
      <c r="I27" s="91"/>
      <c r="J27" s="91"/>
      <c r="K27" s="91"/>
      <c r="L27" s="91"/>
      <c r="M27" s="92"/>
      <c r="N27" s="91">
        <v>1</v>
      </c>
      <c r="O27" s="91">
        <v>2</v>
      </c>
      <c r="P27" s="91">
        <v>3</v>
      </c>
      <c r="Q27" s="92">
        <v>4</v>
      </c>
    </row>
    <row r="28" spans="1:17" x14ac:dyDescent="0.25">
      <c r="A28" s="89" t="s">
        <v>298</v>
      </c>
      <c r="B28" s="95" t="str">
        <f>'Proposal Details'!$C$47</f>
        <v>Proposal #1120</v>
      </c>
      <c r="C28" s="95" t="str">
        <f>'Proposal Details'!$H$47</f>
        <v>Proposal #1220</v>
      </c>
      <c r="D28" s="95" t="str">
        <f>'Proposal Details'!$M$47</f>
        <v>Proposal #1320</v>
      </c>
      <c r="E28" s="96" t="str">
        <f>'Proposal Details'!$R$47</f>
        <v>Proposal #1420</v>
      </c>
      <c r="F28" s="95"/>
      <c r="G28" s="95"/>
      <c r="H28" s="95"/>
      <c r="I28" s="95"/>
      <c r="J28" s="95"/>
      <c r="K28" s="95"/>
      <c r="L28" s="95"/>
      <c r="M28" s="96"/>
      <c r="N28" s="95" t="str">
        <f>'Proposal Details'!$C$93</f>
        <v>Proposal #2120</v>
      </c>
      <c r="O28" s="95" t="str">
        <f>'Proposal Details'!$H$93</f>
        <v>Proposal #2220</v>
      </c>
      <c r="P28" s="95" t="str">
        <f>'Proposal Details'!$M$93</f>
        <v>Proposal #2320</v>
      </c>
      <c r="Q28" s="106" t="str">
        <f>'Proposal Details'!$R$93</f>
        <v>Proposal #2420</v>
      </c>
    </row>
    <row r="29" spans="1:17" x14ac:dyDescent="0.25">
      <c r="A29" s="89" t="s">
        <v>193</v>
      </c>
      <c r="B29" s="11" t="str">
        <f>'Proposal Details'!$C$48</f>
        <v>1120</v>
      </c>
      <c r="C29" s="11" t="str">
        <f>'Proposal Details'!$H$48</f>
        <v>1220</v>
      </c>
      <c r="D29" s="11" t="str">
        <f>'Proposal Details'!$M$48</f>
        <v>1320</v>
      </c>
      <c r="E29" s="97" t="str">
        <f>'Proposal Details'!$R$48</f>
        <v>1420</v>
      </c>
      <c r="F29" s="11"/>
      <c r="G29" s="11"/>
      <c r="H29" s="11"/>
      <c r="I29" s="11"/>
      <c r="J29" s="11"/>
      <c r="K29" s="11"/>
      <c r="L29" s="11"/>
      <c r="M29" s="98"/>
      <c r="N29" s="11" t="str">
        <f>'Proposal Details'!$C$94</f>
        <v>2120</v>
      </c>
      <c r="O29" s="11" t="str">
        <f>'Proposal Details'!$H$94</f>
        <v>2220</v>
      </c>
      <c r="P29" s="11" t="str">
        <f>'Proposal Details'!$M$94</f>
        <v>2320</v>
      </c>
      <c r="Q29" s="98" t="str">
        <f>'Proposal Details'!$R$94</f>
        <v>2420</v>
      </c>
    </row>
    <row r="30" spans="1:17" x14ac:dyDescent="0.25">
      <c r="A30" s="89" t="s">
        <v>40</v>
      </c>
      <c r="B30" s="99" t="str">
        <f>'Proposal Details'!$B$13</f>
        <v>Essential Backup Package</v>
      </c>
      <c r="C30" s="99" t="str">
        <f>'Proposal Details'!$G$13</f>
        <v>Whole Home Backup Package</v>
      </c>
      <c r="D30" s="99" t="str">
        <f>'Proposal Details'!$L$13</f>
        <v>Whole Home Backup Package</v>
      </c>
      <c r="E30" s="98" t="str">
        <f>'Proposal Details'!$Q$13</f>
        <v>Whole Home Backup Package</v>
      </c>
      <c r="F30" s="99"/>
      <c r="G30" s="99"/>
      <c r="H30" s="99"/>
      <c r="I30" s="99"/>
      <c r="J30" s="99"/>
      <c r="K30" s="99"/>
      <c r="L30" s="99"/>
      <c r="M30" s="98"/>
      <c r="N30" s="99" t="str">
        <f>'Proposal Details'!$B$59</f>
        <v>Essential Backup Package</v>
      </c>
      <c r="O30" s="99" t="str">
        <f>'Proposal Details'!$G$59</f>
        <v>Whole Home Backup Package</v>
      </c>
      <c r="P30" s="99" t="str">
        <f>'Proposal Details'!$L$59</f>
        <v>Whole Home Backup Package</v>
      </c>
      <c r="Q30" s="98" t="str">
        <f>'Proposal Details'!$Q$59</f>
        <v>Whole Home Backup Package</v>
      </c>
    </row>
    <row r="31" spans="1:17" x14ac:dyDescent="0.25">
      <c r="A31" s="89" t="s">
        <v>41</v>
      </c>
      <c r="B31" s="99" t="str">
        <f>'Proposal Details'!$B$14</f>
        <v>1x aGate</v>
      </c>
      <c r="C31" s="99" t="str">
        <f>'Proposal Details'!$G$14</f>
        <v>1x aGate</v>
      </c>
      <c r="D31" s="99" t="str">
        <f>'Proposal Details'!$L$14</f>
        <v>1x aGate</v>
      </c>
      <c r="E31" s="98" t="str">
        <f>'Proposal Details'!$Q$14</f>
        <v>1x aGate</v>
      </c>
      <c r="F31" s="99"/>
      <c r="G31" s="99"/>
      <c r="H31" s="99"/>
      <c r="I31" s="99"/>
      <c r="J31" s="99"/>
      <c r="K31" s="99"/>
      <c r="L31" s="99"/>
      <c r="M31" s="98"/>
      <c r="N31" s="99" t="str">
        <f>'Proposal Details'!B$60</f>
        <v>1x Gateway</v>
      </c>
      <c r="O31" s="99" t="str">
        <f>'Proposal Details'!G$60</f>
        <v>1x Gateway</v>
      </c>
      <c r="P31" s="99" t="str">
        <f>'Proposal Details'!L$60</f>
        <v>1x Gateway</v>
      </c>
      <c r="Q31" s="98" t="str">
        <f>'Proposal Details'!Q$60</f>
        <v>1x Gateway</v>
      </c>
    </row>
    <row r="32" spans="1:17" x14ac:dyDescent="0.25">
      <c r="A32" s="89" t="s">
        <v>42</v>
      </c>
      <c r="B32" s="99" t="str">
        <f>'Proposal Details'!$B$15</f>
        <v>1x aPower</v>
      </c>
      <c r="C32" s="99" t="str">
        <f>'Proposal Details'!$G$15</f>
        <v>2x aPower</v>
      </c>
      <c r="D32" s="99" t="str">
        <f>'Proposal Details'!$L$15</f>
        <v>3x aPower</v>
      </c>
      <c r="E32" s="98" t="str">
        <f>'Proposal Details'!$Q$15</f>
        <v>4x aPower</v>
      </c>
      <c r="F32" s="99"/>
      <c r="G32" s="99"/>
      <c r="H32" s="99"/>
      <c r="I32" s="99"/>
      <c r="J32" s="99"/>
      <c r="K32" s="99"/>
      <c r="L32" s="99"/>
      <c r="M32" s="98"/>
      <c r="N32" s="99" t="str">
        <f>'Proposal Details'!B$61</f>
        <v>1x Powerwall</v>
      </c>
      <c r="O32" s="99" t="str">
        <f>'Proposal Details'!G$61</f>
        <v>2x Powerwall</v>
      </c>
      <c r="P32" s="99" t="str">
        <f>'Proposal Details'!L$61</f>
        <v>3x Powerwall</v>
      </c>
      <c r="Q32" s="98" t="str">
        <f>'Proposal Details'!Q$61</f>
        <v>4x Powerwall</v>
      </c>
    </row>
    <row r="33" spans="1:17" x14ac:dyDescent="0.25">
      <c r="A33" s="89" t="s">
        <v>18</v>
      </c>
      <c r="B33" s="11" t="str">
        <f>'Proposal Details'!$B$18</f>
        <v>14 + hours</v>
      </c>
      <c r="C33" s="11" t="str">
        <f>'Proposal Details'!$G$18</f>
        <v>15 + hours</v>
      </c>
      <c r="D33" s="11" t="str">
        <f>'Proposal Details'!$L$18</f>
        <v>22 + hours</v>
      </c>
      <c r="E33" s="97" t="str">
        <f>'Proposal Details'!$Q$18</f>
        <v>24 + hours</v>
      </c>
      <c r="F33" s="11"/>
      <c r="G33" s="11"/>
      <c r="H33" s="11"/>
      <c r="I33" s="11"/>
      <c r="J33" s="11"/>
      <c r="K33" s="11"/>
      <c r="L33" s="11"/>
      <c r="M33" s="97"/>
      <c r="N33" s="11" t="str">
        <f>'Proposal Details'!$B$64</f>
        <v>13 + hours</v>
      </c>
      <c r="O33" s="11" t="str">
        <f>'Proposal Details'!$G$64</f>
        <v>15 + hours</v>
      </c>
      <c r="P33" s="11" t="str">
        <f>'Proposal Details'!$L$64</f>
        <v>22 + hours</v>
      </c>
      <c r="Q33" s="97" t="str">
        <f>'Proposal Details'!$Q$64</f>
        <v>24 + hours</v>
      </c>
    </row>
    <row r="34" spans="1:17" x14ac:dyDescent="0.25">
      <c r="A34" s="89" t="s">
        <v>20</v>
      </c>
      <c r="B34" s="11" t="e">
        <f>'Proposal Details'!$B$20</f>
        <v>#N/A</v>
      </c>
      <c r="C34" s="11" t="e">
        <f>'Proposal Details'!$G$20</f>
        <v>#N/A</v>
      </c>
      <c r="D34" s="11" t="e">
        <f>'Proposal Details'!$L$20</f>
        <v>#N/A</v>
      </c>
      <c r="E34" s="97" t="e">
        <f>'Proposal Details'!$Q$20</f>
        <v>#N/A</v>
      </c>
      <c r="F34" s="11"/>
      <c r="G34" s="11"/>
      <c r="H34" s="11"/>
      <c r="I34" s="11"/>
      <c r="J34" s="11"/>
      <c r="K34" s="11"/>
      <c r="L34" s="11"/>
      <c r="M34" s="97"/>
      <c r="N34" s="11" t="e">
        <f>'Proposal Details'!$B$66</f>
        <v>#N/A</v>
      </c>
      <c r="O34" s="11" t="e">
        <f>'Proposal Details'!$G$66</f>
        <v>#N/A</v>
      </c>
      <c r="P34" s="11" t="e">
        <f>'Proposal Details'!$L$66</f>
        <v>#N/A</v>
      </c>
      <c r="Q34" s="97" t="e">
        <f>'Proposal Details'!$Q$66</f>
        <v>#N/A</v>
      </c>
    </row>
    <row r="35" spans="1:17" x14ac:dyDescent="0.25">
      <c r="A35" s="89" t="s">
        <v>16</v>
      </c>
      <c r="B35" s="99" t="str">
        <f>'Proposal Details'!$B$16</f>
        <v>13.6 kWh</v>
      </c>
      <c r="C35" s="99" t="str">
        <f>'Proposal Details'!$G$16</f>
        <v>27.2 kWh</v>
      </c>
      <c r="D35" s="99" t="str">
        <f>'Proposal Details'!$L$16</f>
        <v>40.8 kWh</v>
      </c>
      <c r="E35" s="98" t="str">
        <f>'Proposal Details'!$Q$16</f>
        <v>54.4 kWh</v>
      </c>
      <c r="F35" s="99"/>
      <c r="G35" s="99"/>
      <c r="H35" s="99"/>
      <c r="I35" s="99"/>
      <c r="J35" s="99"/>
      <c r="K35" s="99"/>
      <c r="L35" s="99"/>
      <c r="M35" s="98"/>
      <c r="N35" s="99" t="str">
        <f>'Proposal Details'!$B$62</f>
        <v>13.5 kWh</v>
      </c>
      <c r="O35" s="99" t="str">
        <f>'Proposal Details'!$G$62</f>
        <v>27 kWh</v>
      </c>
      <c r="P35" s="99" t="str">
        <f>'Proposal Details'!$L$62</f>
        <v>40.5 kWh</v>
      </c>
      <c r="Q35" s="98" t="str">
        <f>'Proposal Details'!$Q$62</f>
        <v>54 kWh</v>
      </c>
    </row>
    <row r="36" spans="1:17" x14ac:dyDescent="0.25">
      <c r="A36" s="89" t="s">
        <v>17</v>
      </c>
      <c r="B36" s="99" t="str">
        <f>'Proposal Details'!$B$17</f>
        <v>5.0 kW</v>
      </c>
      <c r="C36" s="99" t="str">
        <f>'Proposal Details'!$G$17</f>
        <v>10.0 kW</v>
      </c>
      <c r="D36" s="99" t="str">
        <f>'Proposal Details'!$L$17</f>
        <v>15.0 kW</v>
      </c>
      <c r="E36" s="98" t="str">
        <f>'Proposal Details'!$Q$17</f>
        <v>20.0 kW</v>
      </c>
      <c r="F36" s="99"/>
      <c r="G36" s="99"/>
      <c r="H36" s="99"/>
      <c r="I36" s="99"/>
      <c r="J36" s="99"/>
      <c r="K36" s="99"/>
      <c r="L36" s="99"/>
      <c r="M36" s="98"/>
      <c r="N36" s="99" t="str">
        <f>'Proposal Details'!$B$63</f>
        <v>11.5 kW</v>
      </c>
      <c r="O36" s="99" t="str">
        <f>'Proposal Details'!$G$63</f>
        <v>23.0 kW</v>
      </c>
      <c r="P36" s="99" t="str">
        <f>'Proposal Details'!$L$63</f>
        <v>34.5 kW</v>
      </c>
      <c r="Q36" s="98" t="str">
        <f>'Proposal Details'!$Q$63</f>
        <v>46.0 kW</v>
      </c>
    </row>
    <row r="37" spans="1:17" x14ac:dyDescent="0.25">
      <c r="A37" s="89" t="s">
        <v>197</v>
      </c>
      <c r="B37" s="102">
        <f>'Proposal Details'!$C$42</f>
        <v>-0.12365484898538995</v>
      </c>
      <c r="C37" s="102">
        <f>'Proposal Details'!$H$42</f>
        <v>-0.32128755545068904</v>
      </c>
      <c r="D37" s="102">
        <f>'Proposal Details'!$M$42</f>
        <v>-1.7204152902339918E-2</v>
      </c>
      <c r="E37" s="103">
        <f>'Proposal Details'!$R$42</f>
        <v>-0.16881575035392446</v>
      </c>
      <c r="F37" s="102"/>
      <c r="G37" s="102"/>
      <c r="H37" s="102"/>
      <c r="I37" s="102"/>
      <c r="J37" s="102"/>
      <c r="K37" s="102"/>
      <c r="L37" s="102"/>
      <c r="M37" s="103"/>
      <c r="N37" s="102">
        <f>'Proposal Details'!$C$88</f>
        <v>-0.21569706701275268</v>
      </c>
      <c r="O37" s="102">
        <f>'Proposal Details'!$H$88</f>
        <v>-8.5590660689010126E-2</v>
      </c>
      <c r="P37" s="102">
        <f>'Proposal Details'!$M$88</f>
        <v>-8.3440141576225924E-2</v>
      </c>
      <c r="Q37" s="103">
        <f>'Proposal Details'!$R$88</f>
        <v>-0.40902873525248334</v>
      </c>
    </row>
    <row r="38" spans="1:17" x14ac:dyDescent="0.25">
      <c r="A38" s="89" t="s">
        <v>198</v>
      </c>
      <c r="B38" s="102">
        <f>'Proposal Details'!$C$43</f>
        <v>-82.141997102406819</v>
      </c>
      <c r="C38" s="102">
        <f>'Proposal Details'!$H$43</f>
        <v>-122.06582184521</v>
      </c>
      <c r="D38" s="102">
        <f>'Proposal Details'!$M$43</f>
        <v>-160.09851968381315</v>
      </c>
      <c r="E38" s="103">
        <f>'Proposal Details'!$R$43</f>
        <v>-198.78998752241623</v>
      </c>
      <c r="F38" s="102"/>
      <c r="G38" s="102"/>
      <c r="H38" s="102"/>
      <c r="I38" s="102"/>
      <c r="J38" s="102"/>
      <c r="K38" s="102"/>
      <c r="L38" s="102"/>
      <c r="M38" s="103"/>
      <c r="N38" s="102">
        <f>'Proposal Details'!$C$89</f>
        <v>-84.606710910806996</v>
      </c>
      <c r="O38" s="102">
        <f>'Proposal Details'!$H$89</f>
        <v>-124.98940517697027</v>
      </c>
      <c r="P38" s="102">
        <f>'Proposal Details'!$M$89</f>
        <v>-166.48973896649363</v>
      </c>
      <c r="Q38" s="103">
        <f>'Proposal Details'!$R$89</f>
        <v>-207.53120323265694</v>
      </c>
    </row>
    <row r="39" spans="1:17" x14ac:dyDescent="0.25">
      <c r="A39" s="89" t="s">
        <v>199</v>
      </c>
      <c r="B39" s="102">
        <f>'Proposal Details'!$C$44</f>
        <v>-0.12365484898538995</v>
      </c>
      <c r="C39" s="102">
        <f>'Proposal Details'!$H$44</f>
        <v>-0.32128755545068904</v>
      </c>
      <c r="D39" s="102">
        <f>'Proposal Details'!$M$44</f>
        <v>-1.7204152902339918E-2</v>
      </c>
      <c r="E39" s="103">
        <f>'Proposal Details'!$R$44</f>
        <v>-0.16881575035392446</v>
      </c>
      <c r="F39" s="102"/>
      <c r="G39" s="102"/>
      <c r="H39" s="102"/>
      <c r="I39" s="102"/>
      <c r="J39" s="102"/>
      <c r="K39" s="102"/>
      <c r="L39" s="102"/>
      <c r="M39" s="103"/>
      <c r="N39" s="102">
        <f>'Proposal Details'!$C$90</f>
        <v>-0.21569706701275268</v>
      </c>
      <c r="O39" s="102">
        <f>'Proposal Details'!$H$90</f>
        <v>-8.5590660689010126E-2</v>
      </c>
      <c r="P39" s="102">
        <f>'Proposal Details'!$M$90</f>
        <v>-8.3440141576225924E-2</v>
      </c>
      <c r="Q39" s="103">
        <f>'Proposal Details'!$R$90</f>
        <v>-0.40902873525248334</v>
      </c>
    </row>
    <row r="40" spans="1:17" x14ac:dyDescent="0.25">
      <c r="A40" s="89" t="s">
        <v>200</v>
      </c>
      <c r="B40" s="102">
        <f>'Proposal Details'!$C$45</f>
        <v>-0.17876014629545056</v>
      </c>
      <c r="C40" s="102">
        <f>'Proposal Details'!$H$45</f>
        <v>-0.46446549315715646</v>
      </c>
      <c r="D40" s="102">
        <f>'Proposal Details'!$M$45</f>
        <v>-2.4870976875924617E-2</v>
      </c>
      <c r="E40" s="103">
        <f>'Proposal Details'!$R$45</f>
        <v>-0.24404646059459689</v>
      </c>
      <c r="F40" s="102"/>
      <c r="G40" s="102"/>
      <c r="H40" s="102"/>
      <c r="I40" s="102"/>
      <c r="J40" s="102"/>
      <c r="K40" s="102"/>
      <c r="L40" s="102"/>
      <c r="M40" s="103"/>
      <c r="N40" s="102">
        <f>'Proposal Details'!$C$91</f>
        <v>-0.31181987258142196</v>
      </c>
      <c r="O40" s="102">
        <f>'Proposal Details'!$H$91</f>
        <v>-0.12373310995753564</v>
      </c>
      <c r="P40" s="102">
        <f>'Proposal Details'!$M$91</f>
        <v>-0.12062423784805705</v>
      </c>
      <c r="Q40" s="103">
        <f>'Proposal Details'!$R$91</f>
        <v>-0.59130747522417071</v>
      </c>
    </row>
    <row r="41" spans="1:17" x14ac:dyDescent="0.25">
      <c r="A41" s="89" t="s">
        <v>45</v>
      </c>
      <c r="B41" s="102">
        <f>'Proposal Details'!$C$32</f>
        <v>21236.432279377063</v>
      </c>
      <c r="C41" s="102">
        <f>'Proposal Details'!$H$32</f>
        <v>31264.747522416234</v>
      </c>
      <c r="D41" s="102">
        <f>'Proposal Details'!$M$32</f>
        <v>40998.112317130719</v>
      </c>
      <c r="E41" s="103">
        <f>'Proposal Details'!$R$32</f>
        <v>50731.477111845212</v>
      </c>
      <c r="F41" s="102"/>
      <c r="G41" s="102"/>
      <c r="H41" s="102"/>
      <c r="I41" s="102"/>
      <c r="J41" s="102"/>
      <c r="K41" s="102"/>
      <c r="L41" s="102"/>
      <c r="M41" s="103"/>
      <c r="N41" s="102">
        <f>'Proposal Details'!$C$78</f>
        <v>21826.333176026426</v>
      </c>
      <c r="O41" s="102">
        <f>'Proposal Details'!$H$78</f>
        <v>32090.608777725341</v>
      </c>
      <c r="P41" s="102">
        <f>'Proposal Details'!$M$78</f>
        <v>42590.844738084001</v>
      </c>
      <c r="Q41" s="103">
        <f>'Proposal Details'!$R$78</f>
        <v>52855.120339782916</v>
      </c>
    </row>
    <row r="42" spans="1:17" x14ac:dyDescent="0.25">
      <c r="A42" s="89" t="str">
        <f>IF('Proposal Details'!$B$33&gt;0,"Applied Rebates"," ")</f>
        <v xml:space="preserve"> </v>
      </c>
      <c r="B42" s="100" t="str">
        <f>IF('Proposal Details'!$C$33&gt;0,'Proposal Details'!$C$33," ")</f>
        <v xml:space="preserve"> </v>
      </c>
      <c r="C42" s="100" t="str">
        <f>IF('Proposal Details'!$H$33&gt;0,'Proposal Details'!$H$33," ")</f>
        <v xml:space="preserve"> </v>
      </c>
      <c r="D42" s="100" t="str">
        <f>IF('Proposal Details'!$M$33&gt;0,'Proposal Details'!$M$33," ")</f>
        <v xml:space="preserve"> </v>
      </c>
      <c r="E42" s="101" t="str">
        <f>IF('Proposal Details'!$R$33&gt;0,'Proposal Details'!$R$33," ")</f>
        <v xml:space="preserve"> </v>
      </c>
      <c r="F42" s="100"/>
      <c r="G42" s="100"/>
      <c r="H42" s="100"/>
      <c r="I42" s="100"/>
      <c r="J42" s="100"/>
      <c r="K42" s="100"/>
      <c r="L42" s="100"/>
      <c r="M42" s="101"/>
      <c r="N42" s="100" t="str">
        <f>IF('Proposal Details'!$C$79&gt;0,'Proposal Details'!$C$79," ")</f>
        <v xml:space="preserve"> </v>
      </c>
      <c r="O42" s="100" t="str">
        <f>IF('Proposal Details'!$H$79&gt;0,'Proposal Details'!$H$79," ")</f>
        <v xml:space="preserve"> </v>
      </c>
      <c r="P42" s="100" t="str">
        <f>IF('Proposal Details'!$M$79&gt;0,'Proposal Details'!$M$79," ")</f>
        <v xml:space="preserve"> </v>
      </c>
      <c r="Q42" s="101" t="str">
        <f>IF('Proposal Details'!$R$79&gt;0,'Proposal Details'!$R$79," ")</f>
        <v xml:space="preserve"> </v>
      </c>
    </row>
    <row r="43" spans="1:17" x14ac:dyDescent="0.25">
      <c r="A43" s="89" t="s">
        <v>46</v>
      </c>
      <c r="B43" s="102">
        <f>'Proposal Details'!$C$34</f>
        <v>500</v>
      </c>
      <c r="C43" s="102">
        <f>'Proposal Details'!$H$34</f>
        <v>500</v>
      </c>
      <c r="D43" s="102">
        <f>'Proposal Details'!$M$34</f>
        <v>500</v>
      </c>
      <c r="E43" s="103">
        <f>'Proposal Details'!$R$34</f>
        <v>500</v>
      </c>
      <c r="F43" s="102"/>
      <c r="G43" s="102"/>
      <c r="H43" s="102"/>
      <c r="I43" s="102"/>
      <c r="J43" s="102"/>
      <c r="K43" s="102"/>
      <c r="L43" s="102"/>
      <c r="M43" s="103"/>
      <c r="N43" s="102">
        <f>'Proposal Details'!$C$80</f>
        <v>500</v>
      </c>
      <c r="O43" s="102">
        <f>'Proposal Details'!$H$80</f>
        <v>500</v>
      </c>
      <c r="P43" s="102">
        <f>'Proposal Details'!$M$80</f>
        <v>500</v>
      </c>
      <c r="Q43" s="103">
        <f>'Proposal Details'!$R$80</f>
        <v>500</v>
      </c>
    </row>
    <row r="44" spans="1:17" x14ac:dyDescent="0.25">
      <c r="A44" s="89" t="s">
        <v>47</v>
      </c>
      <c r="B44" s="102">
        <f>'Proposal Details'!$C$35</f>
        <v>20750</v>
      </c>
      <c r="C44" s="102">
        <f>'Proposal Details'!$H$35</f>
        <v>30800</v>
      </c>
      <c r="D44" s="102">
        <f>'Proposal Details'!$M$35</f>
        <v>40500</v>
      </c>
      <c r="E44" s="103">
        <f>'Proposal Details'!$R$35</f>
        <v>50250</v>
      </c>
      <c r="F44" s="102"/>
      <c r="G44" s="102"/>
      <c r="H44" s="102"/>
      <c r="I44" s="102"/>
      <c r="J44" s="102"/>
      <c r="K44" s="102"/>
      <c r="L44" s="102"/>
      <c r="M44" s="103"/>
      <c r="N44" s="102">
        <f>'Proposal Details'!$C$81</f>
        <v>21350</v>
      </c>
      <c r="O44" s="102">
        <f>'Proposal Details'!$H$81</f>
        <v>31600</v>
      </c>
      <c r="P44" s="102">
        <f>'Proposal Details'!$M$81</f>
        <v>42100</v>
      </c>
      <c r="Q44" s="103">
        <f>'Proposal Details'!$R$81</f>
        <v>52400</v>
      </c>
    </row>
    <row r="45" spans="1:17" x14ac:dyDescent="0.25">
      <c r="A45" s="89" t="s">
        <v>201</v>
      </c>
      <c r="B45" s="102">
        <f>'Proposal Details'!$C$36</f>
        <v>-13.567720622937486</v>
      </c>
      <c r="C45" s="102">
        <f>'Proposal Details'!$H$36</f>
        <v>-35.252477583766449</v>
      </c>
      <c r="D45" s="102">
        <f>'Proposal Details'!$M$36</f>
        <v>-1.8876828692809795</v>
      </c>
      <c r="E45" s="103">
        <f>'Proposal Details'!$R$36</f>
        <v>-18.522888154788234</v>
      </c>
      <c r="F45" s="102"/>
      <c r="G45" s="102"/>
      <c r="H45" s="102"/>
      <c r="I45" s="102"/>
      <c r="J45" s="102"/>
      <c r="K45" s="102"/>
      <c r="L45" s="102"/>
      <c r="M45" s="103"/>
      <c r="N45" s="102">
        <f>'Proposal Details'!$C$82</f>
        <v>-23.666823973573628</v>
      </c>
      <c r="O45" s="102">
        <f>'Proposal Details'!$H$82</f>
        <v>-9.391222274658503</v>
      </c>
      <c r="P45" s="102">
        <f>'Proposal Details'!$M$82</f>
        <v>-9.1552619159992901</v>
      </c>
      <c r="Q45" s="103">
        <f>'Proposal Details'!$R$82</f>
        <v>-44.879660217084165</v>
      </c>
    </row>
    <row r="46" spans="1:17" x14ac:dyDescent="0.25">
      <c r="A46" s="89" t="s">
        <v>335</v>
      </c>
      <c r="B46" s="102">
        <f>'Proposal Details'!$C$38</f>
        <v>6220.9296838131186</v>
      </c>
      <c r="C46" s="102">
        <f>'Proposal Details'!$H$38</f>
        <v>9229.4242567248693</v>
      </c>
      <c r="D46" s="102">
        <f>'Proposal Details'!$M$38</f>
        <v>12149.433695139216</v>
      </c>
      <c r="E46" s="103">
        <f>'Proposal Details'!$R$38</f>
        <v>15069.443133553563</v>
      </c>
      <c r="F46" s="102"/>
      <c r="G46" s="102"/>
      <c r="H46" s="102"/>
      <c r="I46" s="102"/>
      <c r="J46" s="102"/>
      <c r="K46" s="102"/>
      <c r="L46" s="102"/>
      <c r="M46" s="103"/>
      <c r="N46" s="102">
        <f>'Proposal Details'!$C$84</f>
        <v>6397.8999528079275</v>
      </c>
      <c r="O46" s="102">
        <f>'Proposal Details'!$H$84</f>
        <v>9477.1826333176014</v>
      </c>
      <c r="P46" s="102">
        <f>'Proposal Details'!$M$84</f>
        <v>12627.253421425199</v>
      </c>
      <c r="Q46" s="103">
        <f>'Proposal Details'!$R$84</f>
        <v>15706.536101934875</v>
      </c>
    </row>
    <row r="47" spans="1:17" x14ac:dyDescent="0.25">
      <c r="A47" s="89" t="s">
        <v>50</v>
      </c>
      <c r="B47" s="102">
        <f>'Proposal Details'!$C$39</f>
        <v>-6234.4974044360561</v>
      </c>
      <c r="C47" s="102">
        <f>'Proposal Details'!$H$39</f>
        <v>-9264.6767343086358</v>
      </c>
      <c r="D47" s="102">
        <f>'Proposal Details'!$M$39</f>
        <v>-12151.321378008497</v>
      </c>
      <c r="E47" s="103">
        <f>'Proposal Details'!$R$39</f>
        <v>-15087.966021708351</v>
      </c>
      <c r="F47" s="102"/>
      <c r="G47" s="102"/>
      <c r="H47" s="102"/>
      <c r="I47" s="102"/>
      <c r="J47" s="102"/>
      <c r="K47" s="102"/>
      <c r="L47" s="102"/>
      <c r="M47" s="103"/>
      <c r="N47" s="102">
        <f>'Proposal Details'!$C$85</f>
        <v>-6421.5667767815012</v>
      </c>
      <c r="O47" s="102">
        <f>'Proposal Details'!$H$85</f>
        <v>-9486.5738555922599</v>
      </c>
      <c r="P47" s="102">
        <f>'Proposal Details'!$M$85</f>
        <v>-12636.408683341198</v>
      </c>
      <c r="Q47" s="103">
        <f>'Proposal Details'!$R$85</f>
        <v>-15751.415762151959</v>
      </c>
    </row>
    <row r="48" spans="1:17" x14ac:dyDescent="0.25">
      <c r="A48" s="89" t="s">
        <v>202</v>
      </c>
      <c r="B48" s="104">
        <f>'Proposal Details'!$C$28</f>
        <v>7.9899999999999999E-2</v>
      </c>
      <c r="C48" s="104">
        <f>'Proposal Details'!$H$28</f>
        <v>7.9899999999999999E-2</v>
      </c>
      <c r="D48" s="104">
        <f>'Proposal Details'!$M$28</f>
        <v>7.9899999999999999E-2</v>
      </c>
      <c r="E48" s="105">
        <f>'Proposal Details'!$R$28</f>
        <v>7.9899999999999999E-2</v>
      </c>
      <c r="F48" s="104"/>
      <c r="G48" s="104"/>
      <c r="H48" s="104"/>
      <c r="I48" s="104"/>
      <c r="J48" s="104"/>
      <c r="K48" s="104"/>
      <c r="L48" s="104"/>
      <c r="M48" s="105"/>
      <c r="N48" s="104">
        <f>'Proposal Details'!$C$74</f>
        <v>7.9899999999999999E-2</v>
      </c>
      <c r="O48" s="104">
        <f>'Proposal Details'!$H$74</f>
        <v>7.9899999999999999E-2</v>
      </c>
      <c r="P48" s="104">
        <f>'Proposal Details'!$M$74</f>
        <v>7.9899999999999999E-2</v>
      </c>
      <c r="Q48" s="105">
        <f>'Proposal Details'!$R$74</f>
        <v>7.9899999999999999E-2</v>
      </c>
    </row>
    <row r="49" spans="1:17" x14ac:dyDescent="0.25">
      <c r="A49" s="89" t="s">
        <v>203</v>
      </c>
      <c r="B49" s="11">
        <f>'Proposal Details'!$C$27</f>
        <v>10</v>
      </c>
      <c r="C49" s="11">
        <f>'Proposal Details'!$H$27</f>
        <v>10</v>
      </c>
      <c r="D49" s="11">
        <f>'Proposal Details'!$M$27</f>
        <v>10</v>
      </c>
      <c r="E49" s="97">
        <f>'Proposal Details'!$R$27</f>
        <v>10</v>
      </c>
      <c r="F49" s="11"/>
      <c r="G49" s="11"/>
      <c r="H49" s="11"/>
      <c r="I49" s="11"/>
      <c r="J49" s="11"/>
      <c r="K49" s="11"/>
      <c r="L49" s="11"/>
      <c r="M49" s="97"/>
      <c r="N49" s="11">
        <f>'Proposal Details'!$C$73</f>
        <v>10</v>
      </c>
      <c r="O49" s="11">
        <f>'Proposal Details'!$H$73</f>
        <v>10</v>
      </c>
      <c r="P49" s="11">
        <f>'Proposal Details'!$M$73</f>
        <v>10</v>
      </c>
      <c r="Q49" s="97">
        <f>'Proposal Details'!$R$73</f>
        <v>10</v>
      </c>
    </row>
    <row r="50" spans="1:17" x14ac:dyDescent="0.25">
      <c r="A50" s="89" t="s">
        <v>204</v>
      </c>
      <c r="B50" s="102">
        <f>'Proposal Details'!$C$38</f>
        <v>6220.9296838131186</v>
      </c>
      <c r="C50" s="102">
        <f>'Proposal Details'!$H$38</f>
        <v>9229.4242567248693</v>
      </c>
      <c r="D50" s="102">
        <f>'Proposal Details'!$M$38</f>
        <v>12149.433695139216</v>
      </c>
      <c r="E50" s="103">
        <f>'Proposal Details'!$R$38</f>
        <v>15069.443133553563</v>
      </c>
      <c r="F50" s="102"/>
      <c r="G50" s="102"/>
      <c r="H50" s="102"/>
      <c r="I50" s="102"/>
      <c r="J50" s="102"/>
      <c r="K50" s="102"/>
      <c r="L50" s="102"/>
      <c r="M50" s="103"/>
      <c r="N50" s="102">
        <f>'Proposal Details'!$C$84</f>
        <v>6397.8999528079275</v>
      </c>
      <c r="O50" s="102">
        <f>'Proposal Details'!$H$84</f>
        <v>9477.1826333176014</v>
      </c>
      <c r="P50" s="102">
        <f>'Proposal Details'!$M$84</f>
        <v>12627.253421425199</v>
      </c>
      <c r="Q50" s="103">
        <f>'Proposal Details'!$R$84</f>
        <v>15706.536101934875</v>
      </c>
    </row>
    <row r="51" spans="1:17" x14ac:dyDescent="0.25">
      <c r="A51" s="122" t="s">
        <v>195</v>
      </c>
      <c r="B51" t="e">
        <f>'Prop Log Data'!B66</f>
        <v>#N/A</v>
      </c>
      <c r="C51" t="e">
        <f>'Prop Log Data'!C66</f>
        <v>#N/A</v>
      </c>
      <c r="D51" t="e">
        <f>'Prop Log Data'!D66</f>
        <v>#N/A</v>
      </c>
      <c r="E51" t="e">
        <f>'Prop Log Data'!E66</f>
        <v>#N/A</v>
      </c>
      <c r="N51" t="e">
        <f>'Prop Log Data'!N66</f>
        <v>#N/A</v>
      </c>
      <c r="O51" t="e">
        <f>'Prop Log Data'!O66</f>
        <v>#N/A</v>
      </c>
      <c r="P51" t="e">
        <f>'Prop Log Data'!P66</f>
        <v>#N/A</v>
      </c>
      <c r="Q51" t="e">
        <f>'Prop Log Data'!Q66</f>
        <v>#N/A</v>
      </c>
    </row>
    <row r="53" spans="1:17" x14ac:dyDescent="0.25">
      <c r="A53" s="93" t="s">
        <v>333</v>
      </c>
      <c r="B53" s="230" t="s">
        <v>8</v>
      </c>
      <c r="C53" s="231"/>
      <c r="D53" s="231"/>
      <c r="E53" s="232"/>
      <c r="F53" s="230"/>
      <c r="G53" s="231"/>
      <c r="H53" s="231"/>
      <c r="I53" s="231"/>
      <c r="J53" s="231"/>
      <c r="K53" s="231"/>
      <c r="L53" s="231"/>
      <c r="M53" s="232"/>
      <c r="N53" s="230" t="s">
        <v>29</v>
      </c>
      <c r="O53" s="231"/>
      <c r="P53" s="231"/>
      <c r="Q53" s="232"/>
    </row>
    <row r="54" spans="1:17" x14ac:dyDescent="0.25">
      <c r="A54" s="90"/>
      <c r="B54" s="91">
        <v>1</v>
      </c>
      <c r="C54" s="91">
        <v>2</v>
      </c>
      <c r="D54" s="91">
        <v>3</v>
      </c>
      <c r="E54" s="92">
        <v>4</v>
      </c>
      <c r="F54" s="91"/>
      <c r="G54" s="91"/>
      <c r="H54" s="91"/>
      <c r="I54" s="91"/>
      <c r="J54" s="91"/>
      <c r="K54" s="91"/>
      <c r="L54" s="91"/>
      <c r="M54" s="92"/>
      <c r="N54" s="91">
        <v>1</v>
      </c>
      <c r="O54" s="91">
        <v>2</v>
      </c>
      <c r="P54" s="91">
        <v>3</v>
      </c>
      <c r="Q54" s="92">
        <v>4</v>
      </c>
    </row>
    <row r="55" spans="1:17" x14ac:dyDescent="0.25">
      <c r="A55" s="89" t="s">
        <v>298</v>
      </c>
      <c r="B55" s="95" t="str">
        <f>'Proposal Details'!$D$47</f>
        <v>Proposal #1130</v>
      </c>
      <c r="C55" s="95" t="str">
        <f>'Proposal Details'!$I$47</f>
        <v>Proposal #1230</v>
      </c>
      <c r="D55" s="95" t="str">
        <f>'Proposal Details'!$N$47</f>
        <v>Proposal #1330</v>
      </c>
      <c r="E55" s="96" t="str">
        <f>'Proposal Details'!$S$47</f>
        <v>Proposal #1430</v>
      </c>
      <c r="F55" s="95"/>
      <c r="G55" s="95"/>
      <c r="H55" s="95"/>
      <c r="I55" s="95"/>
      <c r="J55" s="95"/>
      <c r="K55" s="95"/>
      <c r="L55" s="95"/>
      <c r="M55" s="96"/>
      <c r="N55" s="95" t="str">
        <f>'Proposal Details'!$D$93</f>
        <v>Proposal #2130</v>
      </c>
      <c r="O55" s="95" t="str">
        <f>'Proposal Details'!$I$93</f>
        <v>Proposal #2230</v>
      </c>
      <c r="P55" s="95" t="str">
        <f>'Proposal Details'!$N$93</f>
        <v>Proposal #2330</v>
      </c>
      <c r="Q55" s="106" t="str">
        <f>'Proposal Details'!$S$93</f>
        <v>Proposal #2430</v>
      </c>
    </row>
    <row r="56" spans="1:17" x14ac:dyDescent="0.25">
      <c r="A56" s="89" t="s">
        <v>193</v>
      </c>
      <c r="B56" s="11" t="str">
        <f>'Proposal Details'!$D$48</f>
        <v>1130</v>
      </c>
      <c r="C56" s="11" t="str">
        <f>'Proposal Details'!$I$48</f>
        <v>1230</v>
      </c>
      <c r="D56" s="11" t="str">
        <f>'Proposal Details'!$N$48</f>
        <v>1330</v>
      </c>
      <c r="E56" s="97" t="str">
        <f>'Proposal Details'!$S$48</f>
        <v>1430</v>
      </c>
      <c r="F56" s="11"/>
      <c r="G56" s="11"/>
      <c r="H56" s="11"/>
      <c r="I56" s="11"/>
      <c r="J56" s="11"/>
      <c r="K56" s="11"/>
      <c r="L56" s="11"/>
      <c r="M56" s="98"/>
      <c r="N56" s="11" t="str">
        <f>'Proposal Details'!$D$94</f>
        <v>2130</v>
      </c>
      <c r="O56" s="11" t="str">
        <f>'Proposal Details'!$I$94</f>
        <v>2230</v>
      </c>
      <c r="P56" s="11" t="str">
        <f>'Proposal Details'!$N$94</f>
        <v>2330</v>
      </c>
      <c r="Q56" s="98" t="str">
        <f>'Proposal Details'!$S$94</f>
        <v>2430</v>
      </c>
    </row>
    <row r="57" spans="1:17" x14ac:dyDescent="0.25">
      <c r="A57" s="89" t="s">
        <v>40</v>
      </c>
      <c r="B57" s="99" t="str">
        <f>'Proposal Details'!$B$13</f>
        <v>Essential Backup Package</v>
      </c>
      <c r="C57" s="99" t="str">
        <f>'Proposal Details'!$G$13</f>
        <v>Whole Home Backup Package</v>
      </c>
      <c r="D57" s="99" t="str">
        <f>'Proposal Details'!$L$13</f>
        <v>Whole Home Backup Package</v>
      </c>
      <c r="E57" s="98" t="str">
        <f>'Proposal Details'!$Q$13</f>
        <v>Whole Home Backup Package</v>
      </c>
      <c r="F57" s="99"/>
      <c r="G57" s="99"/>
      <c r="H57" s="99"/>
      <c r="I57" s="99"/>
      <c r="J57" s="99"/>
      <c r="K57" s="99"/>
      <c r="L57" s="99"/>
      <c r="M57" s="98"/>
      <c r="N57" s="99" t="str">
        <f>'Proposal Details'!$B$59</f>
        <v>Essential Backup Package</v>
      </c>
      <c r="O57" s="99" t="str">
        <f>'Proposal Details'!$G$59</f>
        <v>Whole Home Backup Package</v>
      </c>
      <c r="P57" s="99" t="str">
        <f>'Proposal Details'!$L$59</f>
        <v>Whole Home Backup Package</v>
      </c>
      <c r="Q57" s="98" t="str">
        <f>'Proposal Details'!$Q$59</f>
        <v>Whole Home Backup Package</v>
      </c>
    </row>
    <row r="58" spans="1:17" x14ac:dyDescent="0.25">
      <c r="A58" s="89" t="s">
        <v>41</v>
      </c>
      <c r="B58" s="99" t="str">
        <f>'Proposal Details'!$B$14</f>
        <v>1x aGate</v>
      </c>
      <c r="C58" s="99" t="str">
        <f>'Proposal Details'!$G$14</f>
        <v>1x aGate</v>
      </c>
      <c r="D58" s="99" t="str">
        <f>'Proposal Details'!$L$14</f>
        <v>1x aGate</v>
      </c>
      <c r="E58" s="98" t="str">
        <f>'Proposal Details'!$Q$14</f>
        <v>1x aGate</v>
      </c>
      <c r="F58" s="99"/>
      <c r="G58" s="99"/>
      <c r="H58" s="99"/>
      <c r="I58" s="99"/>
      <c r="J58" s="99"/>
      <c r="K58" s="99"/>
      <c r="L58" s="99"/>
      <c r="M58" s="98"/>
      <c r="N58" s="99" t="str">
        <f>'Proposal Details'!B$60</f>
        <v>1x Gateway</v>
      </c>
      <c r="O58" s="99" t="str">
        <f>'Proposal Details'!G$60</f>
        <v>1x Gateway</v>
      </c>
      <c r="P58" s="99" t="str">
        <f>'Proposal Details'!L$60</f>
        <v>1x Gateway</v>
      </c>
      <c r="Q58" s="98" t="str">
        <f>'Proposal Details'!Q$60</f>
        <v>1x Gateway</v>
      </c>
    </row>
    <row r="59" spans="1:17" x14ac:dyDescent="0.25">
      <c r="A59" s="89" t="s">
        <v>42</v>
      </c>
      <c r="B59" s="99" t="str">
        <f>'Proposal Details'!$B$15</f>
        <v>1x aPower</v>
      </c>
      <c r="C59" s="99" t="str">
        <f>'Proposal Details'!$G$15</f>
        <v>2x aPower</v>
      </c>
      <c r="D59" s="99" t="str">
        <f>'Proposal Details'!$L$15</f>
        <v>3x aPower</v>
      </c>
      <c r="E59" s="98" t="str">
        <f>'Proposal Details'!$Q$15</f>
        <v>4x aPower</v>
      </c>
      <c r="F59" s="99"/>
      <c r="G59" s="99"/>
      <c r="H59" s="99"/>
      <c r="I59" s="99"/>
      <c r="J59" s="99"/>
      <c r="K59" s="99"/>
      <c r="L59" s="99"/>
      <c r="M59" s="98"/>
      <c r="N59" s="99" t="str">
        <f>'Proposal Details'!B$61</f>
        <v>1x Powerwall</v>
      </c>
      <c r="O59" s="99" t="str">
        <f>'Proposal Details'!G$61</f>
        <v>2x Powerwall</v>
      </c>
      <c r="P59" s="99" t="str">
        <f>'Proposal Details'!L$61</f>
        <v>3x Powerwall</v>
      </c>
      <c r="Q59" s="98" t="str">
        <f>'Proposal Details'!Q$61</f>
        <v>4x Powerwall</v>
      </c>
    </row>
    <row r="60" spans="1:17" x14ac:dyDescent="0.25">
      <c r="A60" s="89" t="s">
        <v>18</v>
      </c>
      <c r="B60" s="11" t="str">
        <f>'Proposal Details'!$B$18</f>
        <v>14 + hours</v>
      </c>
      <c r="C60" s="11" t="str">
        <f>'Proposal Details'!$G$18</f>
        <v>15 + hours</v>
      </c>
      <c r="D60" s="11" t="str">
        <f>'Proposal Details'!$L$18</f>
        <v>22 + hours</v>
      </c>
      <c r="E60" s="97" t="str">
        <f>'Proposal Details'!$Q$18</f>
        <v>24 + hours</v>
      </c>
      <c r="F60" s="11"/>
      <c r="G60" s="11"/>
      <c r="H60" s="11"/>
      <c r="I60" s="11"/>
      <c r="J60" s="11"/>
      <c r="K60" s="11"/>
      <c r="L60" s="11"/>
      <c r="M60" s="97"/>
      <c r="N60" s="11" t="str">
        <f>'Proposal Details'!$B$64</f>
        <v>13 + hours</v>
      </c>
      <c r="O60" s="11" t="str">
        <f>'Proposal Details'!$G$64</f>
        <v>15 + hours</v>
      </c>
      <c r="P60" s="11" t="str">
        <f>'Proposal Details'!$L$64</f>
        <v>22 + hours</v>
      </c>
      <c r="Q60" s="97" t="str">
        <f>'Proposal Details'!$Q$64</f>
        <v>24 + hours</v>
      </c>
    </row>
    <row r="61" spans="1:17" x14ac:dyDescent="0.25">
      <c r="A61" s="89" t="s">
        <v>20</v>
      </c>
      <c r="B61" s="11" t="e">
        <f>'Proposal Details'!$B$20</f>
        <v>#N/A</v>
      </c>
      <c r="C61" s="11" t="e">
        <f>'Proposal Details'!$G$20</f>
        <v>#N/A</v>
      </c>
      <c r="D61" s="11" t="e">
        <f>'Proposal Details'!$L$20</f>
        <v>#N/A</v>
      </c>
      <c r="E61" s="97" t="e">
        <f>'Proposal Details'!$Q$20</f>
        <v>#N/A</v>
      </c>
      <c r="F61" s="11"/>
      <c r="G61" s="11"/>
      <c r="H61" s="11"/>
      <c r="I61" s="11"/>
      <c r="J61" s="11"/>
      <c r="K61" s="11"/>
      <c r="L61" s="11"/>
      <c r="M61" s="97"/>
      <c r="N61" s="11" t="e">
        <f>'Proposal Details'!$B$66</f>
        <v>#N/A</v>
      </c>
      <c r="O61" s="11" t="e">
        <f>'Proposal Details'!$G$66</f>
        <v>#N/A</v>
      </c>
      <c r="P61" s="11" t="e">
        <f>'Proposal Details'!$L$66</f>
        <v>#N/A</v>
      </c>
      <c r="Q61" s="97" t="e">
        <f>'Proposal Details'!$Q$66</f>
        <v>#N/A</v>
      </c>
    </row>
    <row r="62" spans="1:17" x14ac:dyDescent="0.25">
      <c r="A62" s="89" t="s">
        <v>16</v>
      </c>
      <c r="B62" s="99" t="str">
        <f>'Proposal Details'!$B$16</f>
        <v>13.6 kWh</v>
      </c>
      <c r="C62" s="99" t="str">
        <f>'Proposal Details'!$G$16</f>
        <v>27.2 kWh</v>
      </c>
      <c r="D62" s="99" t="str">
        <f>'Proposal Details'!$L$16</f>
        <v>40.8 kWh</v>
      </c>
      <c r="E62" s="98" t="str">
        <f>'Proposal Details'!$Q$16</f>
        <v>54.4 kWh</v>
      </c>
      <c r="F62" s="99"/>
      <c r="G62" s="99"/>
      <c r="H62" s="99"/>
      <c r="I62" s="99"/>
      <c r="J62" s="99"/>
      <c r="K62" s="99"/>
      <c r="L62" s="99"/>
      <c r="M62" s="98"/>
      <c r="N62" s="99" t="str">
        <f>'Proposal Details'!$B$62</f>
        <v>13.5 kWh</v>
      </c>
      <c r="O62" s="99" t="str">
        <f>'Proposal Details'!$G$62</f>
        <v>27 kWh</v>
      </c>
      <c r="P62" s="99" t="str">
        <f>'Proposal Details'!$L$62</f>
        <v>40.5 kWh</v>
      </c>
      <c r="Q62" s="98" t="str">
        <f>'Proposal Details'!$Q$62</f>
        <v>54 kWh</v>
      </c>
    </row>
    <row r="63" spans="1:17" x14ac:dyDescent="0.25">
      <c r="A63" s="89" t="s">
        <v>17</v>
      </c>
      <c r="B63" s="99" t="str">
        <f>'Proposal Details'!$B$17</f>
        <v>5.0 kW</v>
      </c>
      <c r="C63" s="99" t="str">
        <f>'Proposal Details'!$G$17</f>
        <v>10.0 kW</v>
      </c>
      <c r="D63" s="99" t="str">
        <f>'Proposal Details'!$L$17</f>
        <v>15.0 kW</v>
      </c>
      <c r="E63" s="98" t="str">
        <f>'Proposal Details'!$Q$17</f>
        <v>20.0 kW</v>
      </c>
      <c r="F63" s="99"/>
      <c r="G63" s="99"/>
      <c r="H63" s="99"/>
      <c r="I63" s="99"/>
      <c r="J63" s="99"/>
      <c r="K63" s="99"/>
      <c r="L63" s="99"/>
      <c r="M63" s="98"/>
      <c r="N63" s="99" t="str">
        <f>'Proposal Details'!$B$63</f>
        <v>11.5 kW</v>
      </c>
      <c r="O63" s="99" t="str">
        <f>'Proposal Details'!$G$63</f>
        <v>23.0 kW</v>
      </c>
      <c r="P63" s="99" t="str">
        <f>'Proposal Details'!$L$63</f>
        <v>34.5 kW</v>
      </c>
      <c r="Q63" s="98" t="str">
        <f>'Proposal Details'!$Q$63</f>
        <v>46.0 kW</v>
      </c>
    </row>
    <row r="64" spans="1:17" x14ac:dyDescent="0.25">
      <c r="A64" s="89" t="s">
        <v>197</v>
      </c>
      <c r="B64" s="102">
        <f>'Proposal Details'!$D$42</f>
        <v>-0.34916559450867429</v>
      </c>
      <c r="C64" s="102">
        <f>'Proposal Details'!$I$42</f>
        <v>-0.12134123497108565</v>
      </c>
      <c r="D64" s="102">
        <f>'Proposal Details'!$N$42</f>
        <v>-0.22782435953755747</v>
      </c>
      <c r="E64" s="103">
        <f>'Proposal Details'!$S$42</f>
        <v>-0.33430748410402927</v>
      </c>
      <c r="F64" s="102"/>
      <c r="G64" s="102"/>
      <c r="H64" s="102"/>
      <c r="I64" s="102"/>
      <c r="J64" s="102"/>
      <c r="K64" s="102"/>
      <c r="L64" s="102"/>
      <c r="M64" s="103"/>
      <c r="N64" s="102">
        <f>'Proposal Details'!$D$88</f>
        <v>-0.10895947630058452</v>
      </c>
      <c r="O64" s="102">
        <f>'Proposal Details'!$I$88</f>
        <v>-4.2097979479759955E-2</v>
      </c>
      <c r="P64" s="102">
        <f>'Proposal Details'!$N$88</f>
        <v>-0.13619934537569947</v>
      </c>
      <c r="Q64" s="103">
        <f>'Proposal Details'!$S$88</f>
        <v>-6.9337848554906087E-2</v>
      </c>
    </row>
    <row r="65" spans="1:17" x14ac:dyDescent="0.25">
      <c r="A65" s="89" t="s">
        <v>198</v>
      </c>
      <c r="B65" s="102">
        <f>'Proposal Details'!$D$43</f>
        <v>-76.527862975144501</v>
      </c>
      <c r="C65" s="102">
        <f>'Proposal Details'!$I$43</f>
        <v>-112.97794491618497</v>
      </c>
      <c r="D65" s="102">
        <f>'Proposal Details'!$N$43</f>
        <v>-148.83302650895951</v>
      </c>
      <c r="E65" s="103">
        <f>'Proposal Details'!$S$43</f>
        <v>-184.68810810173406</v>
      </c>
      <c r="F65" s="102"/>
      <c r="G65" s="102"/>
      <c r="H65" s="102"/>
      <c r="I65" s="102"/>
      <c r="J65" s="102"/>
      <c r="K65" s="102"/>
      <c r="L65" s="102"/>
      <c r="M65" s="103"/>
      <c r="N65" s="102">
        <f>'Proposal Details'!$D$89</f>
        <v>-78.3417125216763</v>
      </c>
      <c r="O65" s="102">
        <f>'Proposal Details'!$I$89</f>
        <v>-115.89164359132948</v>
      </c>
      <c r="P65" s="102">
        <f>'Proposal Details'!$N$89</f>
        <v>-154.54142378959534</v>
      </c>
      <c r="Q65" s="103">
        <f>'Proposal Details'!$S$89</f>
        <v>-192.09135485924855</v>
      </c>
    </row>
    <row r="66" spans="1:17" x14ac:dyDescent="0.25">
      <c r="A66" s="89" t="s">
        <v>199</v>
      </c>
      <c r="B66" s="102">
        <f>'Proposal Details'!$D$44</f>
        <v>-0.34916559450867429</v>
      </c>
      <c r="C66" s="102">
        <f>'Proposal Details'!$I$44</f>
        <v>-0.12134123497108565</v>
      </c>
      <c r="D66" s="102">
        <f>'Proposal Details'!$N$44</f>
        <v>-0.22782435953755747</v>
      </c>
      <c r="E66" s="103">
        <f>'Proposal Details'!$S$44</f>
        <v>-0.33430748410402927</v>
      </c>
      <c r="F66" s="102"/>
      <c r="G66" s="102"/>
      <c r="H66" s="102"/>
      <c r="I66" s="102"/>
      <c r="J66" s="102"/>
      <c r="K66" s="102"/>
      <c r="L66" s="102"/>
      <c r="M66" s="103"/>
      <c r="N66" s="102">
        <f>'Proposal Details'!$D$90</f>
        <v>-0.10895947630058452</v>
      </c>
      <c r="O66" s="102">
        <f>'Proposal Details'!$I$90</f>
        <v>-4.2097979479759955E-2</v>
      </c>
      <c r="P66" s="102">
        <f>'Proposal Details'!$N$90</f>
        <v>-0.13619934537569947</v>
      </c>
      <c r="Q66" s="103">
        <f>'Proposal Details'!$S$90</f>
        <v>-6.9337848554906087E-2</v>
      </c>
    </row>
    <row r="67" spans="1:17" x14ac:dyDescent="0.25">
      <c r="A67" s="89" t="s">
        <v>200</v>
      </c>
      <c r="B67" s="102">
        <f>'Proposal Details'!$D$45</f>
        <v>-0.50845484306358935</v>
      </c>
      <c r="C67" s="102">
        <f>'Proposal Details'!$I$45</f>
        <v>-0.17669707312136892</v>
      </c>
      <c r="D67" s="102">
        <f>'Proposal Details'!$N$45</f>
        <v>-0.33175776994217504</v>
      </c>
      <c r="E67" s="103">
        <f>'Proposal Details'!$S$45</f>
        <v>-0.48681846676298113</v>
      </c>
      <c r="F67" s="102"/>
      <c r="G67" s="102"/>
      <c r="H67" s="102"/>
      <c r="I67" s="102"/>
      <c r="J67" s="102"/>
      <c r="K67" s="102"/>
      <c r="L67" s="102"/>
      <c r="M67" s="103"/>
      <c r="N67" s="102">
        <f>'Proposal Details'!$D$91</f>
        <v>-0.15866675953758169</v>
      </c>
      <c r="O67" s="102">
        <f>'Proposal Details'!$I$91</f>
        <v>-6.130306618495824E-2</v>
      </c>
      <c r="P67" s="102">
        <f>'Proposal Details'!$N$91</f>
        <v>-0.19833344942193173</v>
      </c>
      <c r="Q67" s="103">
        <f>'Proposal Details'!$S$91</f>
        <v>-0.10096975606935367</v>
      </c>
    </row>
    <row r="68" spans="1:17" x14ac:dyDescent="0.25">
      <c r="A68" s="89" t="s">
        <v>45</v>
      </c>
      <c r="B68" s="102">
        <f>'Proposal Details'!$D$32</f>
        <v>20809.248554913294</v>
      </c>
      <c r="C68" s="102">
        <f>'Proposal Details'!$I$32</f>
        <v>30635.838150289019</v>
      </c>
      <c r="D68" s="102">
        <f>'Proposal Details'!$N$32</f>
        <v>40173.410404624279</v>
      </c>
      <c r="E68" s="103">
        <f>'Proposal Details'!$S$32</f>
        <v>49710.98265895954</v>
      </c>
      <c r="F68" s="102"/>
      <c r="G68" s="102"/>
      <c r="H68" s="102"/>
      <c r="I68" s="102"/>
      <c r="J68" s="102"/>
      <c r="K68" s="102"/>
      <c r="L68" s="102"/>
      <c r="M68" s="103"/>
      <c r="N68" s="102">
        <f>'Proposal Details'!$D$78</f>
        <v>21387.283236994219</v>
      </c>
      <c r="O68" s="102">
        <f>'Proposal Details'!$I$78</f>
        <v>31445.086705202313</v>
      </c>
      <c r="P68" s="102">
        <f>'Proposal Details'!$N$78</f>
        <v>41734.104046242777</v>
      </c>
      <c r="Q68" s="103">
        <f>'Proposal Details'!$S$78</f>
        <v>51791.907514450868</v>
      </c>
    </row>
    <row r="69" spans="1:17" x14ac:dyDescent="0.25">
      <c r="A69" s="89" t="str">
        <f>IF('Proposal Details'!$B$33&gt;0,"Applied Rebates"," ")</f>
        <v xml:space="preserve"> </v>
      </c>
      <c r="B69" s="100" t="str">
        <f>IF('Proposal Details'!$D$33&gt;0,'Proposal Details'!$D$33," ")</f>
        <v xml:space="preserve"> </v>
      </c>
      <c r="C69" s="100" t="str">
        <f>IF('Proposal Details'!$I$33&gt;0,'Proposal Details'!$I$33," ")</f>
        <v xml:space="preserve"> </v>
      </c>
      <c r="D69" s="100" t="str">
        <f>IF('Proposal Details'!$N$33&gt;0,'Proposal Details'!$N$33," ")</f>
        <v xml:space="preserve"> </v>
      </c>
      <c r="E69" s="101" t="str">
        <f>IF('Proposal Details'!$S$33&gt;0,'Proposal Details'!$S$33," ")</f>
        <v xml:space="preserve"> </v>
      </c>
      <c r="F69" s="100"/>
      <c r="G69" s="100"/>
      <c r="H69" s="100"/>
      <c r="I69" s="100"/>
      <c r="J69" s="100"/>
      <c r="K69" s="100"/>
      <c r="L69" s="100"/>
      <c r="M69" s="101"/>
      <c r="N69" s="100" t="str">
        <f>IF('Proposal Details'!$D$79&gt;0,'Proposal Details'!$D$79," ")</f>
        <v xml:space="preserve"> </v>
      </c>
      <c r="O69" s="100" t="str">
        <f>IF('Proposal Details'!$I$79&gt;0,'Proposal Details'!$I$79," ")</f>
        <v xml:space="preserve"> </v>
      </c>
      <c r="P69" s="100" t="str">
        <f>IF('Proposal Details'!$N$79&gt;0,'Proposal Details'!$N$79," ")</f>
        <v xml:space="preserve"> </v>
      </c>
      <c r="Q69" s="101" t="str">
        <f>IF('Proposal Details'!$S$79&gt;0,'Proposal Details'!$S$79," ")</f>
        <v xml:space="preserve"> </v>
      </c>
    </row>
    <row r="70" spans="1:17" x14ac:dyDescent="0.25">
      <c r="A70" s="89" t="s">
        <v>46</v>
      </c>
      <c r="B70" s="102">
        <f>'Proposal Details'!$D$34</f>
        <v>500</v>
      </c>
      <c r="C70" s="102">
        <f>'Proposal Details'!$I$34</f>
        <v>500</v>
      </c>
      <c r="D70" s="102">
        <f>'Proposal Details'!$N$34</f>
        <v>500</v>
      </c>
      <c r="E70" s="103">
        <f>'Proposal Details'!$S$34</f>
        <v>500</v>
      </c>
      <c r="F70" s="102"/>
      <c r="G70" s="102"/>
      <c r="H70" s="102"/>
      <c r="I70" s="102"/>
      <c r="J70" s="102"/>
      <c r="K70" s="102"/>
      <c r="L70" s="102"/>
      <c r="M70" s="103"/>
      <c r="N70" s="102">
        <f>'Proposal Details'!$D$80</f>
        <v>500</v>
      </c>
      <c r="O70" s="102">
        <f>'Proposal Details'!$I$80</f>
        <v>500</v>
      </c>
      <c r="P70" s="102">
        <f>'Proposal Details'!$N$80</f>
        <v>500</v>
      </c>
      <c r="Q70" s="103">
        <f>'Proposal Details'!$S$80</f>
        <v>500</v>
      </c>
    </row>
    <row r="71" spans="1:17" x14ac:dyDescent="0.25">
      <c r="A71" s="89" t="s">
        <v>47</v>
      </c>
      <c r="B71" s="102">
        <f>'Proposal Details'!$D$35</f>
        <v>20350</v>
      </c>
      <c r="C71" s="102">
        <f>'Proposal Details'!$I$35</f>
        <v>30150</v>
      </c>
      <c r="D71" s="102">
        <f>'Proposal Details'!$N$35</f>
        <v>39700</v>
      </c>
      <c r="E71" s="103">
        <f>'Proposal Details'!$S$35</f>
        <v>49250</v>
      </c>
      <c r="F71" s="102"/>
      <c r="G71" s="102"/>
      <c r="H71" s="102"/>
      <c r="I71" s="102"/>
      <c r="J71" s="102"/>
      <c r="K71" s="102"/>
      <c r="L71" s="102"/>
      <c r="M71" s="103"/>
      <c r="N71" s="102">
        <f>'Proposal Details'!$D$81</f>
        <v>20900</v>
      </c>
      <c r="O71" s="102">
        <f>'Proposal Details'!$I$81</f>
        <v>30950</v>
      </c>
      <c r="P71" s="102">
        <f>'Proposal Details'!$N$81</f>
        <v>41250</v>
      </c>
      <c r="Q71" s="103">
        <f>'Proposal Details'!$S$81</f>
        <v>51300</v>
      </c>
    </row>
    <row r="72" spans="1:17" x14ac:dyDescent="0.25">
      <c r="A72" s="89" t="s">
        <v>201</v>
      </c>
      <c r="B72" s="102">
        <f>'Proposal Details'!$D$36</f>
        <v>-40.751445086705644</v>
      </c>
      <c r="C72" s="102">
        <f>'Proposal Details'!$I$36</f>
        <v>-14.161849710981187</v>
      </c>
      <c r="D72" s="102">
        <f>'Proposal Details'!$N$36</f>
        <v>-26.589595375720819</v>
      </c>
      <c r="E72" s="103">
        <f>'Proposal Details'!$S$36</f>
        <v>-39.017341040460451</v>
      </c>
      <c r="F72" s="102"/>
      <c r="G72" s="102"/>
      <c r="H72" s="102"/>
      <c r="I72" s="102"/>
      <c r="J72" s="102"/>
      <c r="K72" s="102"/>
      <c r="L72" s="102"/>
      <c r="M72" s="103"/>
      <c r="N72" s="102">
        <f>'Proposal Details'!$D$82</f>
        <v>-12.716763005781104</v>
      </c>
      <c r="O72" s="102">
        <f>'Proposal Details'!$I$82</f>
        <v>-4.9132947976868309</v>
      </c>
      <c r="P72" s="102">
        <f>'Proposal Details'!$N$82</f>
        <v>-15.895953757222742</v>
      </c>
      <c r="Q72" s="103">
        <f>'Proposal Details'!$S$82</f>
        <v>-8.0924855491321068</v>
      </c>
    </row>
    <row r="73" spans="1:17" x14ac:dyDescent="0.25">
      <c r="A73" s="89" t="s">
        <v>335</v>
      </c>
      <c r="B73" s="102">
        <f>'Proposal Details'!$D$38</f>
        <v>6092.7745664739878</v>
      </c>
      <c r="C73" s="102">
        <f>'Proposal Details'!$I$38</f>
        <v>9040.7514450867056</v>
      </c>
      <c r="D73" s="102">
        <f>'Proposal Details'!$N$38</f>
        <v>11902.023121387283</v>
      </c>
      <c r="E73" s="103">
        <f>'Proposal Details'!$S$38</f>
        <v>14763.29479768786</v>
      </c>
      <c r="F73" s="102"/>
      <c r="G73" s="102"/>
      <c r="H73" s="102"/>
      <c r="I73" s="102"/>
      <c r="J73" s="102"/>
      <c r="K73" s="102"/>
      <c r="L73" s="102"/>
      <c r="M73" s="103"/>
      <c r="N73" s="102">
        <f>'Proposal Details'!$D$84</f>
        <v>6266.1849710982651</v>
      </c>
      <c r="O73" s="102">
        <f>'Proposal Details'!$I$84</f>
        <v>9283.5260115606943</v>
      </c>
      <c r="P73" s="102">
        <f>'Proposal Details'!$N$84</f>
        <v>12370.231213872832</v>
      </c>
      <c r="Q73" s="103">
        <f>'Proposal Details'!$S$84</f>
        <v>15387.57225433526</v>
      </c>
    </row>
    <row r="74" spans="1:17" x14ac:dyDescent="0.25">
      <c r="A74" s="89" t="s">
        <v>50</v>
      </c>
      <c r="B74" s="102">
        <f>'Proposal Details'!$D$39</f>
        <v>-6133.5260115606934</v>
      </c>
      <c r="C74" s="102">
        <f>'Proposal Details'!$I$39</f>
        <v>-9054.9132947976868</v>
      </c>
      <c r="D74" s="102">
        <f>'Proposal Details'!$N$39</f>
        <v>-11928.612716763004</v>
      </c>
      <c r="E74" s="103">
        <f>'Proposal Details'!$S$39</f>
        <v>-14802.312138728321</v>
      </c>
      <c r="F74" s="102"/>
      <c r="G74" s="102"/>
      <c r="H74" s="102"/>
      <c r="I74" s="102"/>
      <c r="J74" s="102"/>
      <c r="K74" s="102"/>
      <c r="L74" s="102"/>
      <c r="M74" s="103"/>
      <c r="N74" s="102">
        <f>'Proposal Details'!$D$85</f>
        <v>-6278.9017341040462</v>
      </c>
      <c r="O74" s="102">
        <f>'Proposal Details'!$I$85</f>
        <v>-9288.4393063583811</v>
      </c>
      <c r="P74" s="102">
        <f>'Proposal Details'!$N$85</f>
        <v>-12386.127167630055</v>
      </c>
      <c r="Q74" s="103">
        <f>'Proposal Details'!$S$85</f>
        <v>-15395.664739884392</v>
      </c>
    </row>
    <row r="75" spans="1:17" x14ac:dyDescent="0.25">
      <c r="A75" s="89" t="s">
        <v>202</v>
      </c>
      <c r="B75" s="104">
        <f>'Proposal Details'!$D$28</f>
        <v>6.9900000000000004E-2</v>
      </c>
      <c r="C75" s="104">
        <f>'Proposal Details'!$I$28</f>
        <v>6.9900000000000004E-2</v>
      </c>
      <c r="D75" s="104">
        <f>'Proposal Details'!$N$28</f>
        <v>6.9900000000000004E-2</v>
      </c>
      <c r="E75" s="105">
        <f>'Proposal Details'!$S$28</f>
        <v>6.9900000000000004E-2</v>
      </c>
      <c r="F75" s="104"/>
      <c r="G75" s="104"/>
      <c r="H75" s="104"/>
      <c r="I75" s="104"/>
      <c r="J75" s="104"/>
      <c r="K75" s="104"/>
      <c r="L75" s="104"/>
      <c r="M75" s="105"/>
      <c r="N75" s="104">
        <f>'Proposal Details'!$D$74</f>
        <v>6.9900000000000004E-2</v>
      </c>
      <c r="O75" s="104">
        <f>'Proposal Details'!$I$74</f>
        <v>6.9900000000000004E-2</v>
      </c>
      <c r="P75" s="104">
        <f>'Proposal Details'!$N$74</f>
        <v>6.9900000000000004E-2</v>
      </c>
      <c r="Q75" s="105">
        <f>'Proposal Details'!$S$74</f>
        <v>6.9900000000000004E-2</v>
      </c>
    </row>
    <row r="76" spans="1:17" x14ac:dyDescent="0.25">
      <c r="A76" s="89" t="s">
        <v>203</v>
      </c>
      <c r="B76" s="11">
        <f>'Proposal Details'!$D$27</f>
        <v>10</v>
      </c>
      <c r="C76" s="11">
        <f>'Proposal Details'!$I$27</f>
        <v>10</v>
      </c>
      <c r="D76" s="11">
        <f>'Proposal Details'!$N$27</f>
        <v>10</v>
      </c>
      <c r="E76" s="97">
        <f>'Proposal Details'!$S$27</f>
        <v>10</v>
      </c>
      <c r="F76" s="11"/>
      <c r="G76" s="11"/>
      <c r="H76" s="11"/>
      <c r="I76" s="11"/>
      <c r="J76" s="11"/>
      <c r="K76" s="11"/>
      <c r="L76" s="11"/>
      <c r="M76" s="97"/>
      <c r="N76" s="11">
        <f>'Proposal Details'!$D$73</f>
        <v>10</v>
      </c>
      <c r="O76" s="11">
        <f>'Proposal Details'!$I$73</f>
        <v>10</v>
      </c>
      <c r="P76" s="11">
        <f>'Proposal Details'!$N$73</f>
        <v>10</v>
      </c>
      <c r="Q76" s="97">
        <f>'Proposal Details'!$S$73</f>
        <v>10</v>
      </c>
    </row>
    <row r="77" spans="1:17" x14ac:dyDescent="0.25">
      <c r="A77" s="89" t="s">
        <v>204</v>
      </c>
      <c r="B77" s="102">
        <f>'Proposal Details'!$D$38</f>
        <v>6092.7745664739878</v>
      </c>
      <c r="C77" s="102">
        <f>'Proposal Details'!$I$38</f>
        <v>9040.7514450867056</v>
      </c>
      <c r="D77" s="102">
        <f>'Proposal Details'!$N$38</f>
        <v>11902.023121387283</v>
      </c>
      <c r="E77" s="103">
        <f>'Proposal Details'!$S$38</f>
        <v>14763.29479768786</v>
      </c>
      <c r="F77" s="102"/>
      <c r="G77" s="102"/>
      <c r="H77" s="102"/>
      <c r="I77" s="102"/>
      <c r="J77" s="102"/>
      <c r="K77" s="102"/>
      <c r="L77" s="102"/>
      <c r="M77" s="103"/>
      <c r="N77" s="102">
        <f>'Proposal Details'!$D$84</f>
        <v>6266.1849710982651</v>
      </c>
      <c r="O77" s="102">
        <f>'Proposal Details'!$I$84</f>
        <v>9283.5260115606943</v>
      </c>
      <c r="P77" s="102">
        <f>'Proposal Details'!$N$84</f>
        <v>12370.231213872832</v>
      </c>
      <c r="Q77" s="103">
        <f>'Proposal Details'!$S$84</f>
        <v>15387.57225433526</v>
      </c>
    </row>
    <row r="78" spans="1:17" x14ac:dyDescent="0.25">
      <c r="A78" s="122" t="s">
        <v>195</v>
      </c>
      <c r="B78" t="e">
        <f>'Prop Log Data'!B101</f>
        <v>#N/A</v>
      </c>
      <c r="C78" t="e">
        <f>'Prop Log Data'!C101</f>
        <v>#N/A</v>
      </c>
      <c r="D78" t="e">
        <f>'Prop Log Data'!D101</f>
        <v>#N/A</v>
      </c>
      <c r="E78" t="e">
        <f>'Prop Log Data'!E101</f>
        <v>#N/A</v>
      </c>
      <c r="N78" t="e">
        <f>'Prop Log Data'!N101</f>
        <v>#N/A</v>
      </c>
      <c r="O78" t="e">
        <f>'Prop Log Data'!O101</f>
        <v>#N/A</v>
      </c>
      <c r="P78" t="e">
        <f>'Prop Log Data'!P101</f>
        <v>#N/A</v>
      </c>
      <c r="Q78" t="e">
        <f>'Prop Log Data'!Q101</f>
        <v>#N/A</v>
      </c>
    </row>
  </sheetData>
  <mergeCells count="9">
    <mergeCell ref="B53:E53"/>
    <mergeCell ref="F53:M53"/>
    <mergeCell ref="N53:Q53"/>
    <mergeCell ref="B6:E6"/>
    <mergeCell ref="F6:M6"/>
    <mergeCell ref="N6:Q6"/>
    <mergeCell ref="B26:E26"/>
    <mergeCell ref="F26:M26"/>
    <mergeCell ref="N26:Q26"/>
  </mergeCells>
  <conditionalFormatting sqref="R1:R1048576">
    <cfRule type="containsText" dxfId="0" priority="1" operator="containsText" text="Y">
      <formula>NOT(ISERROR(SEARCH("Y",R1)))</formula>
    </cfRule>
  </conditionalFormatting>
  <pageMargins left="0.7" right="0.7" top="0.75" bottom="0.75" header="0.3" footer="0.3"/>
  <pageSetup orientation="portrait"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5D7AA-95C6-481E-98A8-E10DBDAA93D8}">
  <sheetPr codeName="Sheet2">
    <tabColor rgb="FF00B0F0"/>
  </sheetPr>
  <dimension ref="A1:T101"/>
  <sheetViews>
    <sheetView topLeftCell="A33" zoomScale="70" zoomScaleNormal="70" workbookViewId="0">
      <selection activeCell="B72" sqref="B72"/>
    </sheetView>
  </sheetViews>
  <sheetFormatPr defaultRowHeight="15" x14ac:dyDescent="0.25"/>
  <cols>
    <col min="1" max="1" width="34.28515625" style="128" bestFit="1" customWidth="1"/>
    <col min="2" max="2" width="23.85546875" customWidth="1"/>
    <col min="3" max="3" width="11.85546875" customWidth="1"/>
    <col min="4" max="4" width="17.5703125" customWidth="1"/>
    <col min="5" max="5" width="11.85546875" style="89" customWidth="1"/>
    <col min="6" max="12" width="11.85546875" style="181" hidden="1" customWidth="1"/>
    <col min="13" max="13" width="11.85546875" style="182" hidden="1" customWidth="1"/>
    <col min="14" max="17" width="11.85546875" customWidth="1"/>
  </cols>
  <sheetData>
    <row r="1" spans="1:17" ht="15.75" x14ac:dyDescent="0.25">
      <c r="A1" s="127" t="s">
        <v>205</v>
      </c>
      <c r="D1" s="121"/>
    </row>
    <row r="2" spans="1:17" x14ac:dyDescent="0.25">
      <c r="A2" s="128" t="s">
        <v>206</v>
      </c>
      <c r="B2">
        <f>'Prop generator'!B7</f>
        <v>0</v>
      </c>
    </row>
    <row r="3" spans="1:17" x14ac:dyDescent="0.25">
      <c r="A3" s="128" t="s">
        <v>207</v>
      </c>
      <c r="B3">
        <f>'PDF Outputs'!B5</f>
        <v>0</v>
      </c>
    </row>
    <row r="4" spans="1:17" x14ac:dyDescent="0.25">
      <c r="A4" s="128" t="s">
        <v>208</v>
      </c>
      <c r="B4" t="str">
        <f>'Prop generator'!B2</f>
        <v>v7.5.3</v>
      </c>
      <c r="D4" s="120"/>
    </row>
    <row r="6" spans="1:17" ht="15.75" x14ac:dyDescent="0.25">
      <c r="A6" s="127" t="s">
        <v>38</v>
      </c>
      <c r="B6" s="231" t="str">
        <f>'PDF Outputs'!B6</f>
        <v>Franklin</v>
      </c>
      <c r="C6" s="231"/>
      <c r="D6" s="231"/>
      <c r="E6" s="231"/>
      <c r="F6" s="230"/>
      <c r="G6" s="231"/>
      <c r="H6" s="231"/>
      <c r="I6" s="231"/>
      <c r="J6" s="231"/>
      <c r="K6" s="231"/>
      <c r="L6" s="231"/>
      <c r="M6" s="231"/>
      <c r="N6" s="230" t="str">
        <f>'PDF Outputs'!N6</f>
        <v>Tesla</v>
      </c>
      <c r="O6" s="231"/>
      <c r="P6" s="231"/>
      <c r="Q6" s="231"/>
    </row>
    <row r="7" spans="1:17" x14ac:dyDescent="0.25">
      <c r="B7">
        <f>'PDF Outputs'!B7</f>
        <v>1</v>
      </c>
      <c r="C7">
        <f>'PDF Outputs'!C7</f>
        <v>2</v>
      </c>
      <c r="D7">
        <f>'PDF Outputs'!D7</f>
        <v>3</v>
      </c>
      <c r="E7" s="89">
        <f>'PDF Outputs'!E7</f>
        <v>4</v>
      </c>
      <c r="N7">
        <f>'PDF Outputs'!N7</f>
        <v>1</v>
      </c>
      <c r="O7">
        <f>'PDF Outputs'!O7</f>
        <v>2</v>
      </c>
      <c r="P7">
        <f>'PDF Outputs'!P7</f>
        <v>3</v>
      </c>
      <c r="Q7">
        <f>'PDF Outputs'!Q7</f>
        <v>4</v>
      </c>
    </row>
    <row r="8" spans="1:17" x14ac:dyDescent="0.25">
      <c r="A8" s="128" t="s">
        <v>209</v>
      </c>
      <c r="B8" s="128" t="str">
        <f>'PDF Outputs'!B9</f>
        <v>1110</v>
      </c>
      <c r="C8" t="str">
        <f>'PDF Outputs'!C9</f>
        <v>1210</v>
      </c>
      <c r="D8" t="str">
        <f>'PDF Outputs'!D9</f>
        <v>1310</v>
      </c>
      <c r="E8" s="89" t="str">
        <f>'PDF Outputs'!E9</f>
        <v>1410</v>
      </c>
      <c r="N8" t="str">
        <f>'PDF Outputs'!N9</f>
        <v>2110</v>
      </c>
      <c r="O8" t="str">
        <f>'PDF Outputs'!O9</f>
        <v>2210</v>
      </c>
      <c r="P8" t="str">
        <f>'PDF Outputs'!P9</f>
        <v>2310</v>
      </c>
      <c r="Q8" t="str">
        <f>'PDF Outputs'!Q9</f>
        <v>2410</v>
      </c>
    </row>
    <row r="9" spans="1:17" x14ac:dyDescent="0.25">
      <c r="A9" s="129" t="s">
        <v>222</v>
      </c>
      <c r="B9" s="128" t="str">
        <f>LEFT('PDF Outputs'!B13,2)</f>
        <v>14</v>
      </c>
      <c r="C9" t="str">
        <f>LEFT('PDF Outputs'!C13,2)</f>
        <v>15</v>
      </c>
      <c r="D9" t="str">
        <f>LEFT('PDF Outputs'!D13,2)</f>
        <v>22</v>
      </c>
      <c r="E9" s="89" t="str">
        <f>LEFT('PDF Outputs'!E13,2)</f>
        <v>24</v>
      </c>
      <c r="N9" t="str">
        <f>LEFT('PDF Outputs'!N13,2)</f>
        <v>13</v>
      </c>
      <c r="O9" t="str">
        <f>LEFT('PDF Outputs'!O13,2)</f>
        <v>15</v>
      </c>
      <c r="P9" t="str">
        <f>LEFT('PDF Outputs'!P13,2)</f>
        <v>22</v>
      </c>
      <c r="Q9" t="str">
        <f>LEFT('PDF Outputs'!Q13,2)</f>
        <v>24</v>
      </c>
    </row>
    <row r="10" spans="1:17" x14ac:dyDescent="0.25">
      <c r="A10" s="129" t="s">
        <v>223</v>
      </c>
      <c r="B10" s="128" t="e">
        <f>LEFT('PDF Outputs'!B14,2)</f>
        <v>#N/A</v>
      </c>
      <c r="C10" t="e">
        <f>LEFT('PDF Outputs'!C14,2)</f>
        <v>#N/A</v>
      </c>
      <c r="D10" t="e">
        <f>LEFT('PDF Outputs'!D14,2)</f>
        <v>#N/A</v>
      </c>
      <c r="E10" s="89" t="e">
        <f>LEFT('PDF Outputs'!E14,2)</f>
        <v>#N/A</v>
      </c>
      <c r="N10" t="e">
        <f>LEFT('PDF Outputs'!N14,2)</f>
        <v>#N/A</v>
      </c>
      <c r="O10" t="e">
        <f>LEFT('PDF Outputs'!O14,2)</f>
        <v>#N/A</v>
      </c>
      <c r="P10" t="e">
        <f>LEFT('PDF Outputs'!P14,2)</f>
        <v>#N/A</v>
      </c>
      <c r="Q10" t="e">
        <f>LEFT('PDF Outputs'!Q14,2)</f>
        <v>#N/A</v>
      </c>
    </row>
    <row r="11" spans="1:17" x14ac:dyDescent="0.25">
      <c r="A11" s="128" t="s">
        <v>224</v>
      </c>
      <c r="B11" s="128">
        <v>13.6</v>
      </c>
      <c r="C11">
        <v>13.6</v>
      </c>
      <c r="D11">
        <v>13.6</v>
      </c>
      <c r="E11" s="89">
        <v>13.6</v>
      </c>
      <c r="N11">
        <v>13.5</v>
      </c>
      <c r="O11">
        <v>13.5</v>
      </c>
      <c r="P11">
        <v>13.5</v>
      </c>
      <c r="Q11">
        <v>13.5</v>
      </c>
    </row>
    <row r="12" spans="1:17" x14ac:dyDescent="0.25">
      <c r="A12" s="128" t="s">
        <v>228</v>
      </c>
      <c r="B12" s="186">
        <f>ROUND('PDF Outputs'!B20,0)</f>
        <v>0</v>
      </c>
      <c r="C12" s="116">
        <f>ROUND('PDF Outputs'!C20,0)</f>
        <v>0</v>
      </c>
      <c r="D12" s="116">
        <f>ROUND('PDF Outputs'!D20,0)</f>
        <v>0</v>
      </c>
      <c r="E12" s="193">
        <f>ROUND('PDF Outputs'!E20,0)</f>
        <v>0</v>
      </c>
      <c r="F12" s="199"/>
      <c r="G12" s="200"/>
      <c r="H12" s="200"/>
      <c r="I12" s="200"/>
      <c r="J12" s="200"/>
      <c r="K12" s="200"/>
      <c r="L12" s="200"/>
      <c r="M12" s="201"/>
      <c r="N12" s="188">
        <f>ROUND('PDF Outputs'!N20,0)</f>
        <v>0</v>
      </c>
      <c r="O12" s="116">
        <f>ROUND('PDF Outputs'!O20,0)</f>
        <v>0</v>
      </c>
      <c r="P12" s="116">
        <f>ROUND('PDF Outputs'!P20,0)</f>
        <v>0</v>
      </c>
      <c r="Q12" s="116">
        <f>ROUND('PDF Outputs'!Q20,0)</f>
        <v>0</v>
      </c>
    </row>
    <row r="13" spans="1:17" x14ac:dyDescent="0.25">
      <c r="A13" s="128" t="s">
        <v>236</v>
      </c>
      <c r="B13" s="186">
        <f>ROUND('PDF Outputs'!B23,0)</f>
        <v>12507</v>
      </c>
      <c r="C13" s="116">
        <f>ROUND('PDF Outputs'!C23,0)</f>
        <v>18579</v>
      </c>
      <c r="D13" s="116">
        <f>ROUND('PDF Outputs'!D23,0)</f>
        <v>24471</v>
      </c>
      <c r="E13" s="193">
        <f>ROUND('PDF Outputs'!E23,0)</f>
        <v>30364</v>
      </c>
      <c r="F13" s="199"/>
      <c r="G13" s="200"/>
      <c r="H13" s="200"/>
      <c r="I13" s="200"/>
      <c r="J13" s="200"/>
      <c r="K13" s="200"/>
      <c r="L13" s="200"/>
      <c r="M13" s="201"/>
      <c r="N13" s="188">
        <f>ROUND('PDF Outputs'!N23,0)</f>
        <v>12864</v>
      </c>
      <c r="O13" s="116">
        <f>ROUND('PDF Outputs'!O23,0)</f>
        <v>19079</v>
      </c>
      <c r="P13" s="116">
        <f>ROUND('PDF Outputs'!P23,0)</f>
        <v>25436</v>
      </c>
      <c r="Q13" s="116">
        <f>ROUND('PDF Outputs'!Q23,0)</f>
        <v>31650</v>
      </c>
    </row>
    <row r="14" spans="1:17" x14ac:dyDescent="0.25">
      <c r="A14" s="128" t="s">
        <v>210</v>
      </c>
      <c r="B14" t="s">
        <v>211</v>
      </c>
      <c r="C14" t="s">
        <v>211</v>
      </c>
      <c r="D14" t="s">
        <v>211</v>
      </c>
      <c r="E14" s="89" t="s">
        <v>211</v>
      </c>
      <c r="N14" t="s">
        <v>29</v>
      </c>
      <c r="O14" t="s">
        <v>29</v>
      </c>
      <c r="P14" t="s">
        <v>29</v>
      </c>
      <c r="Q14" t="s">
        <v>29</v>
      </c>
    </row>
    <row r="15" spans="1:17" x14ac:dyDescent="0.25">
      <c r="A15" s="128" t="s">
        <v>212</v>
      </c>
      <c r="B15" t="str">
        <f t="shared" ref="B15:E15" si="0">B14&amp;" "&amp;B22</f>
        <v>FranklinWH 13.6</v>
      </c>
      <c r="C15" t="str">
        <f t="shared" si="0"/>
        <v>FranklinWH 27.2</v>
      </c>
      <c r="D15" t="str">
        <f t="shared" si="0"/>
        <v>FranklinWH 40.8</v>
      </c>
      <c r="E15" s="89" t="str">
        <f t="shared" si="0"/>
        <v>FranklinWH 54.4</v>
      </c>
      <c r="N15" t="str">
        <f>N14&amp;" Powerwall "&amp;N22</f>
        <v>Tesla Powerwall 13.5</v>
      </c>
      <c r="O15" t="str">
        <f>O14&amp;" Powerwall "&amp;O22</f>
        <v>Tesla Powerwall 27</v>
      </c>
      <c r="P15" t="str">
        <f>P14&amp;" Powerwall "&amp;P22</f>
        <v>Tesla Powerwall 40.5</v>
      </c>
      <c r="Q15" t="str">
        <f>Q14&amp;" Powerwall "&amp;Q22</f>
        <v>Tesla Powerwall 54</v>
      </c>
    </row>
    <row r="16" spans="1:17" x14ac:dyDescent="0.25">
      <c r="A16" s="128" t="s">
        <v>213</v>
      </c>
      <c r="B16" t="str">
        <f>'PDF Outputs'!B10</f>
        <v>Essential Backup Package</v>
      </c>
      <c r="C16" t="str">
        <f>'PDF Outputs'!C10</f>
        <v>Whole Home Backup Package</v>
      </c>
      <c r="D16" t="str">
        <f>'PDF Outputs'!D10</f>
        <v>Whole Home Backup Package</v>
      </c>
      <c r="E16" s="89" t="str">
        <f>'PDF Outputs'!E10</f>
        <v>Whole Home Backup Package</v>
      </c>
      <c r="N16" t="str">
        <f>'PDF Outputs'!N10</f>
        <v>Essential Backup Package</v>
      </c>
      <c r="O16" t="str">
        <f>'PDF Outputs'!O10</f>
        <v>Whole Home Backup Package</v>
      </c>
      <c r="P16" t="str">
        <f>'PDF Outputs'!P10</f>
        <v>Whole Home Backup Package</v>
      </c>
      <c r="Q16" t="str">
        <f>'PDF Outputs'!Q10</f>
        <v>Whole Home Backup Package</v>
      </c>
    </row>
    <row r="17" spans="1:17" x14ac:dyDescent="0.25">
      <c r="A17" s="129" t="s">
        <v>214</v>
      </c>
      <c r="B17" t="s">
        <v>153</v>
      </c>
      <c r="C17" t="s">
        <v>153</v>
      </c>
      <c r="D17" t="s">
        <v>153</v>
      </c>
      <c r="E17" s="89" t="s">
        <v>153</v>
      </c>
      <c r="N17" t="s">
        <v>181</v>
      </c>
      <c r="O17" t="s">
        <v>181</v>
      </c>
      <c r="P17" t="s">
        <v>181</v>
      </c>
      <c r="Q17" t="s">
        <v>181</v>
      </c>
    </row>
    <row r="18" spans="1:17" x14ac:dyDescent="0.25">
      <c r="A18" s="129" t="s">
        <v>215</v>
      </c>
      <c r="B18" t="s">
        <v>216</v>
      </c>
      <c r="C18" t="s">
        <v>216</v>
      </c>
      <c r="D18" t="s">
        <v>216</v>
      </c>
      <c r="E18" s="89" t="s">
        <v>216</v>
      </c>
      <c r="N18" t="s">
        <v>217</v>
      </c>
      <c r="O18" t="s">
        <v>217</v>
      </c>
      <c r="P18" t="s">
        <v>217</v>
      </c>
      <c r="Q18" t="s">
        <v>217</v>
      </c>
    </row>
    <row r="19" spans="1:17" x14ac:dyDescent="0.25">
      <c r="A19" s="129" t="s">
        <v>218</v>
      </c>
      <c r="B19">
        <f>B7</f>
        <v>1</v>
      </c>
      <c r="C19">
        <f t="shared" ref="C19:Q19" si="1">C7</f>
        <v>2</v>
      </c>
      <c r="D19">
        <f t="shared" si="1"/>
        <v>3</v>
      </c>
      <c r="E19" s="89">
        <f t="shared" si="1"/>
        <v>4</v>
      </c>
      <c r="N19">
        <f t="shared" si="1"/>
        <v>1</v>
      </c>
      <c r="O19">
        <f t="shared" si="1"/>
        <v>2</v>
      </c>
      <c r="P19">
        <f t="shared" si="1"/>
        <v>3</v>
      </c>
      <c r="Q19">
        <f t="shared" si="1"/>
        <v>4</v>
      </c>
    </row>
    <row r="20" spans="1:17" x14ac:dyDescent="0.25">
      <c r="A20" s="129" t="s">
        <v>219</v>
      </c>
      <c r="B20" t="s">
        <v>154</v>
      </c>
      <c r="C20" t="s">
        <v>154</v>
      </c>
      <c r="D20" t="s">
        <v>154</v>
      </c>
      <c r="E20" s="89" t="s">
        <v>154</v>
      </c>
      <c r="N20" t="s">
        <v>337</v>
      </c>
      <c r="O20" t="s">
        <v>337</v>
      </c>
      <c r="P20" t="s">
        <v>337</v>
      </c>
      <c r="Q20" t="s">
        <v>337</v>
      </c>
    </row>
    <row r="21" spans="1:17" x14ac:dyDescent="0.25">
      <c r="A21" s="129" t="s">
        <v>220</v>
      </c>
      <c r="B21" t="s">
        <v>221</v>
      </c>
      <c r="C21" t="s">
        <v>221</v>
      </c>
      <c r="D21" t="s">
        <v>221</v>
      </c>
      <c r="E21" s="89" t="s">
        <v>221</v>
      </c>
      <c r="N21" t="s">
        <v>338</v>
      </c>
      <c r="O21" t="s">
        <v>338</v>
      </c>
      <c r="P21" t="s">
        <v>338</v>
      </c>
      <c r="Q21" t="s">
        <v>338</v>
      </c>
    </row>
    <row r="22" spans="1:17" x14ac:dyDescent="0.25">
      <c r="A22" s="128" t="s">
        <v>225</v>
      </c>
      <c r="B22">
        <f t="shared" ref="B22:Q22" si="2">B11*B19</f>
        <v>13.6</v>
      </c>
      <c r="C22">
        <f t="shared" si="2"/>
        <v>27.2</v>
      </c>
      <c r="D22">
        <f t="shared" si="2"/>
        <v>40.799999999999997</v>
      </c>
      <c r="E22" s="89">
        <f t="shared" si="2"/>
        <v>54.4</v>
      </c>
      <c r="N22">
        <f t="shared" si="2"/>
        <v>13.5</v>
      </c>
      <c r="O22">
        <f t="shared" si="2"/>
        <v>27</v>
      </c>
      <c r="P22">
        <f t="shared" si="2"/>
        <v>40.5</v>
      </c>
      <c r="Q22">
        <f t="shared" si="2"/>
        <v>54</v>
      </c>
    </row>
    <row r="23" spans="1:17" x14ac:dyDescent="0.25">
      <c r="A23" s="128" t="s">
        <v>226</v>
      </c>
      <c r="B23" s="123">
        <f>ROUND('PDF Outputs'!B17,0)</f>
        <v>18367</v>
      </c>
      <c r="C23" s="116">
        <f>ROUND('PDF Outputs'!C17,0)</f>
        <v>27041</v>
      </c>
      <c r="D23" s="116">
        <f>ROUND('PDF Outputs'!D17,0)</f>
        <v>35459</v>
      </c>
      <c r="E23" s="193">
        <f>ROUND('PDF Outputs'!E17,0)</f>
        <v>43878</v>
      </c>
      <c r="F23" s="199"/>
      <c r="G23" s="200"/>
      <c r="H23" s="200"/>
      <c r="I23" s="200"/>
      <c r="J23" s="200"/>
      <c r="K23" s="200"/>
      <c r="L23" s="200"/>
      <c r="M23" s="201"/>
      <c r="N23" s="188">
        <f>ROUND('PDF Outputs'!N17,0)</f>
        <v>18878</v>
      </c>
      <c r="O23" s="116">
        <f>ROUND('PDF Outputs'!O17,0)</f>
        <v>27755</v>
      </c>
      <c r="P23" s="116">
        <f>ROUND('PDF Outputs'!P17,0)</f>
        <v>36837</v>
      </c>
      <c r="Q23" s="116">
        <f>ROUND('PDF Outputs'!Q17,0)</f>
        <v>45714</v>
      </c>
    </row>
    <row r="24" spans="1:17" x14ac:dyDescent="0.25">
      <c r="A24" s="128" t="s">
        <v>227</v>
      </c>
      <c r="B24" s="116">
        <f>ROUND('PDF Outputs'!B19,0)</f>
        <v>500</v>
      </c>
      <c r="C24" s="116">
        <f>ROUND('PDF Outputs'!C19,0)</f>
        <v>500</v>
      </c>
      <c r="D24" s="116">
        <f>ROUND('PDF Outputs'!D19,0)</f>
        <v>500</v>
      </c>
      <c r="E24" s="193">
        <f>ROUND('PDF Outputs'!E19,0)</f>
        <v>500</v>
      </c>
      <c r="F24" s="199"/>
      <c r="G24" s="200"/>
      <c r="H24" s="200"/>
      <c r="I24" s="200"/>
      <c r="J24" s="200"/>
      <c r="K24" s="200"/>
      <c r="L24" s="200"/>
      <c r="M24" s="201"/>
      <c r="N24" s="188">
        <f>ROUND('PDF Outputs'!N19,0)</f>
        <v>500</v>
      </c>
      <c r="O24" s="116">
        <f>ROUND('PDF Outputs'!O19,0)</f>
        <v>500</v>
      </c>
      <c r="P24" s="116">
        <f>ROUND('PDF Outputs'!P19,0)</f>
        <v>500</v>
      </c>
      <c r="Q24" s="116">
        <f>ROUND('PDF Outputs'!Q19,0)</f>
        <v>500</v>
      </c>
    </row>
    <row r="25" spans="1:17" x14ac:dyDescent="0.25">
      <c r="A25" s="128" t="s">
        <v>229</v>
      </c>
      <c r="B25" s="123">
        <f>ROUND('PDF Outputs'!B21,0)</f>
        <v>17867</v>
      </c>
      <c r="C25" s="116">
        <f>ROUND('PDF Outputs'!C21,0)</f>
        <v>26541</v>
      </c>
      <c r="D25" s="116">
        <f>ROUND('PDF Outputs'!D21,0)</f>
        <v>34959</v>
      </c>
      <c r="E25" s="193">
        <f>ROUND('PDF Outputs'!E21,0)</f>
        <v>43378</v>
      </c>
      <c r="F25" s="199"/>
      <c r="G25" s="200"/>
      <c r="H25" s="200"/>
      <c r="I25" s="200"/>
      <c r="J25" s="200"/>
      <c r="K25" s="200"/>
      <c r="L25" s="200"/>
      <c r="M25" s="201"/>
      <c r="N25" s="188">
        <f>ROUND('PDF Outputs'!N21,0)</f>
        <v>18378</v>
      </c>
      <c r="O25" s="116">
        <f>ROUND('PDF Outputs'!O21,0)</f>
        <v>27255</v>
      </c>
      <c r="P25" s="116">
        <f>ROUND('PDF Outputs'!P21,0)</f>
        <v>36337</v>
      </c>
      <c r="Q25" s="116">
        <f>ROUND('PDF Outputs'!Q21,0)</f>
        <v>45214</v>
      </c>
    </row>
    <row r="26" spans="1:17" x14ac:dyDescent="0.25">
      <c r="A26" s="128" t="s">
        <v>230</v>
      </c>
      <c r="B26" s="123">
        <f>ROUND('PDF Outputs'!B21,0)</f>
        <v>17867</v>
      </c>
      <c r="C26" s="116">
        <f>ROUND('PDF Outputs'!C21,0)</f>
        <v>26541</v>
      </c>
      <c r="D26" s="116">
        <f>ROUND('PDF Outputs'!D21,0)</f>
        <v>34959</v>
      </c>
      <c r="E26" s="193">
        <f>ROUND('PDF Outputs'!E21,0)</f>
        <v>43378</v>
      </c>
      <c r="F26" s="200"/>
      <c r="G26" s="200"/>
      <c r="H26" s="200"/>
      <c r="I26" s="200"/>
      <c r="J26" s="200"/>
      <c r="K26" s="200"/>
      <c r="L26" s="200"/>
      <c r="M26" s="201"/>
      <c r="N26" s="116">
        <f>ROUND('PDF Outputs'!N21,0)</f>
        <v>18378</v>
      </c>
      <c r="O26" s="116">
        <f>ROUND('PDF Outputs'!O21,0)</f>
        <v>27255</v>
      </c>
      <c r="P26" s="116">
        <f>ROUND('PDF Outputs'!P21,0)</f>
        <v>36337</v>
      </c>
      <c r="Q26" s="116">
        <f>ROUND('PDF Outputs'!Q21,0)</f>
        <v>45214</v>
      </c>
    </row>
    <row r="27" spans="1:17" x14ac:dyDescent="0.25">
      <c r="A27" s="128" t="s">
        <v>231</v>
      </c>
      <c r="B27" s="123">
        <f>B26</f>
        <v>17867</v>
      </c>
      <c r="C27" s="116">
        <f t="shared" ref="C27:Q27" si="3">C26</f>
        <v>26541</v>
      </c>
      <c r="D27" s="116">
        <f t="shared" si="3"/>
        <v>34959</v>
      </c>
      <c r="E27" s="193">
        <f t="shared" si="3"/>
        <v>43378</v>
      </c>
      <c r="F27" s="200"/>
      <c r="G27" s="200"/>
      <c r="H27" s="200"/>
      <c r="I27" s="200"/>
      <c r="J27" s="200"/>
      <c r="K27" s="200"/>
      <c r="L27" s="200"/>
      <c r="M27" s="201"/>
      <c r="N27" s="116">
        <f t="shared" si="3"/>
        <v>18378</v>
      </c>
      <c r="O27" s="116">
        <f t="shared" si="3"/>
        <v>27255</v>
      </c>
      <c r="P27" s="116">
        <f t="shared" si="3"/>
        <v>36337</v>
      </c>
      <c r="Q27" s="116">
        <f t="shared" si="3"/>
        <v>45214</v>
      </c>
    </row>
    <row r="28" spans="1:17" x14ac:dyDescent="0.25">
      <c r="A28" s="128" t="s">
        <v>232</v>
      </c>
      <c r="B28" s="116" t="s">
        <v>233</v>
      </c>
      <c r="C28" s="116" t="s">
        <v>233</v>
      </c>
      <c r="D28" s="116" t="s">
        <v>233</v>
      </c>
      <c r="E28" s="193" t="s">
        <v>233</v>
      </c>
      <c r="F28" s="200"/>
      <c r="G28" s="200"/>
      <c r="H28" s="200"/>
      <c r="I28" s="200"/>
      <c r="J28" s="200"/>
      <c r="K28" s="200"/>
      <c r="L28" s="200"/>
      <c r="M28" s="201"/>
      <c r="N28" s="116" t="s">
        <v>233</v>
      </c>
      <c r="O28" s="116" t="s">
        <v>233</v>
      </c>
      <c r="P28" s="116" t="s">
        <v>233</v>
      </c>
      <c r="Q28" s="116" t="s">
        <v>233</v>
      </c>
    </row>
    <row r="29" spans="1:17" x14ac:dyDescent="0.25">
      <c r="A29" s="128" t="s">
        <v>234</v>
      </c>
      <c r="B29" s="116">
        <f>ROUND('PDF Outputs'!B22,0)</f>
        <v>5360</v>
      </c>
      <c r="C29" s="116">
        <f>ROUND('PDF Outputs'!C22,0)</f>
        <v>7962</v>
      </c>
      <c r="D29" s="116">
        <f>ROUND('PDF Outputs'!D22,0)</f>
        <v>10488</v>
      </c>
      <c r="E29" s="193">
        <f>ROUND('PDF Outputs'!E22,0)</f>
        <v>13013</v>
      </c>
      <c r="F29" s="199"/>
      <c r="G29" s="200"/>
      <c r="H29" s="200"/>
      <c r="I29" s="200"/>
      <c r="J29" s="200"/>
      <c r="K29" s="200"/>
      <c r="L29" s="200"/>
      <c r="M29" s="201"/>
      <c r="N29" s="188">
        <f>ROUND('PDF Outputs'!N22,0)</f>
        <v>5513</v>
      </c>
      <c r="O29" s="116">
        <f>ROUND('PDF Outputs'!O22,0)</f>
        <v>8177</v>
      </c>
      <c r="P29" s="116">
        <f>ROUND('PDF Outputs'!P22,0)</f>
        <v>10901</v>
      </c>
      <c r="Q29" s="116">
        <f>ROUND('PDF Outputs'!Q22,0)</f>
        <v>13564</v>
      </c>
    </row>
    <row r="30" spans="1:17" x14ac:dyDescent="0.25">
      <c r="A30" s="128" t="s">
        <v>235</v>
      </c>
      <c r="B30" s="116">
        <v>0</v>
      </c>
      <c r="C30" s="116">
        <v>0</v>
      </c>
      <c r="D30" s="116">
        <v>0</v>
      </c>
      <c r="E30" s="193">
        <v>0</v>
      </c>
      <c r="F30" s="200"/>
      <c r="G30" s="200"/>
      <c r="H30" s="200"/>
      <c r="I30" s="200"/>
      <c r="J30" s="200"/>
      <c r="K30" s="200"/>
      <c r="L30" s="200"/>
      <c r="M30" s="201"/>
      <c r="N30" s="116">
        <v>0</v>
      </c>
      <c r="O30" s="116">
        <v>0</v>
      </c>
      <c r="P30" s="116">
        <v>0</v>
      </c>
      <c r="Q30" s="116">
        <v>0</v>
      </c>
    </row>
    <row r="31" spans="1:17" x14ac:dyDescent="0.25">
      <c r="A31" s="130" t="s">
        <v>237</v>
      </c>
      <c r="B31" t="e" cm="1">
        <f t="array" ref="B31">_xlfn.CONCAT(,SUBSTITUTE(SUBSTITUTE(_xlfn.TEXTJOIN(",",TRUE,CHAR(34)&amp;$A$2:$A$4&amp;CHAR(34)&amp;":"&amp;CHAR(34)&amp;$B$2:$B$4&amp;CHAR(34)),";",","),",}","}"),",",CHAR(34)&amp;$A$8:$A$13&amp;CHAR(34)&amp;":"&amp;B$8:B$13&amp;",",SUBSTITUTE(SUBSTITUTE(_xlfn.TEXTJOIN(",",TRUE,CHAR(34)&amp;$A$14:$A$30&amp;CHAR(34)&amp;":"&amp;CHAR(34)&amp;B$14:B$30&amp;CHAR(34)),";",","),",}","}"))</f>
        <v>#N/A</v>
      </c>
      <c r="C31" t="e" cm="1">
        <f t="array" ref="C31">_xlfn.CONCAT(,SUBSTITUTE(SUBSTITUTE(_xlfn.TEXTJOIN(",",TRUE,CHAR(34)&amp;$A$2:$A$4&amp;CHAR(34)&amp;":"&amp;CHAR(34)&amp;$B$2:$B$4&amp;CHAR(34)),";",","),",}","}"),",",CHAR(34)&amp;$A$8:$A$13&amp;CHAR(34)&amp;":"&amp;C$8:C$13&amp;",",SUBSTITUTE(SUBSTITUTE(_xlfn.TEXTJOIN(",",TRUE,CHAR(34)&amp;$A$14:$A$30&amp;CHAR(34)&amp;":"&amp;CHAR(34)&amp;C$14:C$30&amp;CHAR(34)),";",","),",}","}"))</f>
        <v>#N/A</v>
      </c>
      <c r="D31" t="e" cm="1">
        <f t="array" ref="D31">_xlfn.CONCAT(,SUBSTITUTE(SUBSTITUTE(_xlfn.TEXTJOIN(",",TRUE,CHAR(34)&amp;$A$2:$A$4&amp;CHAR(34)&amp;":"&amp;CHAR(34)&amp;$B$2:$B$4&amp;CHAR(34)),";",","),",}","}"),",",CHAR(34)&amp;$A$8:$A$13&amp;CHAR(34)&amp;":"&amp;D$8:D$13&amp;",",SUBSTITUTE(SUBSTITUTE(_xlfn.TEXTJOIN(",",TRUE,CHAR(34)&amp;$A$14:$A$30&amp;CHAR(34)&amp;":"&amp;CHAR(34)&amp;D$14:D$30&amp;CHAR(34)),";",","),",}","}"))</f>
        <v>#N/A</v>
      </c>
      <c r="E31" s="89" t="e" cm="1">
        <f t="array" ref="E31">_xlfn.CONCAT(,SUBSTITUTE(SUBSTITUTE(_xlfn.TEXTJOIN(",",TRUE,CHAR(34)&amp;$A$2:$A$4&amp;CHAR(34)&amp;":"&amp;CHAR(34)&amp;$B$2:$B$4&amp;CHAR(34)),";",","),",}","}"),",",CHAR(34)&amp;$A$8:$A$13&amp;CHAR(34)&amp;":"&amp;E$8:E$13&amp;",",SUBSTITUTE(SUBSTITUTE(_xlfn.TEXTJOIN(",",TRUE,CHAR(34)&amp;$A$14:$A$30&amp;CHAR(34)&amp;":"&amp;CHAR(34)&amp;E$14:E$30&amp;CHAR(34)),";",","),",}","}"))</f>
        <v>#N/A</v>
      </c>
      <c r="N31" t="e" cm="1">
        <f t="array" ref="N31">_xlfn.CONCAT(,SUBSTITUTE(SUBSTITUTE(_xlfn.TEXTJOIN(",",TRUE,CHAR(34)&amp;$A$2:$A$4&amp;CHAR(34)&amp;":"&amp;CHAR(34)&amp;$B$2:$B$4&amp;CHAR(34)),";",","),",}","}"),",",CHAR(34)&amp;$A$8:$A$13&amp;CHAR(34)&amp;":"&amp;N$8:N$13&amp;",",SUBSTITUTE(SUBSTITUTE(_xlfn.TEXTJOIN(",",TRUE,CHAR(34)&amp;$A$14:$A$30&amp;CHAR(34)&amp;":"&amp;CHAR(34)&amp;N$14:N$30&amp;CHAR(34)),";",","),",}","}"))</f>
        <v>#N/A</v>
      </c>
      <c r="O31" t="e" cm="1">
        <f t="array" ref="O31">_xlfn.CONCAT(,SUBSTITUTE(SUBSTITUTE(_xlfn.TEXTJOIN(",",TRUE,CHAR(34)&amp;$A$2:$A$4&amp;CHAR(34)&amp;":"&amp;CHAR(34)&amp;$B$2:$B$4&amp;CHAR(34)),";",","),",}","}"),",",CHAR(34)&amp;$A$8:$A$13&amp;CHAR(34)&amp;":"&amp;O$8:O$13&amp;",",SUBSTITUTE(SUBSTITUTE(_xlfn.TEXTJOIN(",",TRUE,CHAR(34)&amp;$A$14:$A$30&amp;CHAR(34)&amp;":"&amp;CHAR(34)&amp;O$14:O$30&amp;CHAR(34)),";",","),",}","}"))</f>
        <v>#N/A</v>
      </c>
      <c r="P31" t="e" cm="1">
        <f t="array" ref="P31">_xlfn.CONCAT(,SUBSTITUTE(SUBSTITUTE(_xlfn.TEXTJOIN(",",TRUE,CHAR(34)&amp;$A$2:$A$4&amp;CHAR(34)&amp;":"&amp;CHAR(34)&amp;$B$2:$B$4&amp;CHAR(34)),";",","),",}","}"),",",CHAR(34)&amp;$A$8:$A$13&amp;CHAR(34)&amp;":"&amp;P$8:P$13&amp;",",SUBSTITUTE(SUBSTITUTE(_xlfn.TEXTJOIN(",",TRUE,CHAR(34)&amp;$A$14:$A$30&amp;CHAR(34)&amp;":"&amp;CHAR(34)&amp;P$14:P$30&amp;CHAR(34)),";",","),",}","}"))</f>
        <v>#N/A</v>
      </c>
      <c r="Q31" t="e" cm="1">
        <f t="array" ref="Q31">_xlfn.CONCAT(,SUBSTITUTE(SUBSTITUTE(_xlfn.TEXTJOIN(",",TRUE,CHAR(34)&amp;$A$2:$A$4&amp;CHAR(34)&amp;":"&amp;CHAR(34)&amp;$B$2:$B$4&amp;CHAR(34)),";",","),",}","}"),",",CHAR(34)&amp;$A$8:$A$13&amp;CHAR(34)&amp;":"&amp;Q$8:Q$13&amp;",",SUBSTITUTE(SUBSTITUTE(_xlfn.TEXTJOIN(",",TRUE,CHAR(34)&amp;$A$14:$A$30&amp;CHAR(34)&amp;":"&amp;CHAR(34)&amp;Q$14:Q$30&amp;CHAR(34)),";",","),",}","}"))</f>
        <v>#N/A</v>
      </c>
    </row>
    <row r="33" spans="1:20" ht="15.75" x14ac:dyDescent="0.25">
      <c r="A33" s="127" t="s">
        <v>281</v>
      </c>
      <c r="B33" s="231" t="str">
        <f>'PDF Outputs'!B26</f>
        <v>Franklin</v>
      </c>
      <c r="C33" s="231"/>
      <c r="D33" s="231"/>
      <c r="E33" s="231"/>
      <c r="F33" s="230"/>
      <c r="G33" s="231"/>
      <c r="H33" s="231"/>
      <c r="I33" s="231"/>
      <c r="J33" s="231"/>
      <c r="K33" s="231"/>
      <c r="L33" s="231"/>
      <c r="M33" s="231"/>
      <c r="N33" s="230" t="str">
        <f>'PDF Outputs'!N26</f>
        <v>Tesla</v>
      </c>
      <c r="O33" s="231"/>
      <c r="P33" s="231"/>
      <c r="Q33" s="231"/>
      <c r="T33" s="119"/>
    </row>
    <row r="34" spans="1:20" x14ac:dyDescent="0.25">
      <c r="B34">
        <f>'PDF Outputs'!B27</f>
        <v>1</v>
      </c>
      <c r="C34">
        <f>'PDF Outputs'!C27</f>
        <v>2</v>
      </c>
      <c r="D34">
        <f>'PDF Outputs'!D27</f>
        <v>3</v>
      </c>
      <c r="E34" s="89">
        <f>'PDF Outputs'!E27</f>
        <v>4</v>
      </c>
      <c r="N34">
        <f>'PDF Outputs'!N27</f>
        <v>1</v>
      </c>
      <c r="O34">
        <f>'PDF Outputs'!O27</f>
        <v>2</v>
      </c>
      <c r="P34">
        <f>'PDF Outputs'!P27</f>
        <v>3</v>
      </c>
      <c r="Q34">
        <f>'PDF Outputs'!Q27</f>
        <v>4</v>
      </c>
      <c r="T34" s="119"/>
    </row>
    <row r="35" spans="1:20" x14ac:dyDescent="0.25">
      <c r="A35" s="128" t="s">
        <v>209</v>
      </c>
      <c r="B35" s="128" t="str">
        <f>'PDF Outputs'!B29</f>
        <v>1120</v>
      </c>
      <c r="C35" t="str">
        <f>'PDF Outputs'!C29</f>
        <v>1220</v>
      </c>
      <c r="D35" t="str">
        <f>'PDF Outputs'!D29</f>
        <v>1320</v>
      </c>
      <c r="E35" s="89" t="str">
        <f>'PDF Outputs'!E29</f>
        <v>1420</v>
      </c>
      <c r="N35" t="str">
        <f>'PDF Outputs'!N29</f>
        <v>2120</v>
      </c>
      <c r="O35" t="str">
        <f>'PDF Outputs'!O29</f>
        <v>2220</v>
      </c>
      <c r="P35" t="str">
        <f>'PDF Outputs'!P29</f>
        <v>2320</v>
      </c>
      <c r="Q35" t="str">
        <f>'PDF Outputs'!Q29</f>
        <v>2420</v>
      </c>
    </row>
    <row r="36" spans="1:20" x14ac:dyDescent="0.25">
      <c r="A36" s="129" t="s">
        <v>222</v>
      </c>
      <c r="B36" s="128" t="str">
        <f>LEFT('PDF Outputs'!B33,2)</f>
        <v>14</v>
      </c>
      <c r="C36" t="str">
        <f>LEFT('PDF Outputs'!C33,2)</f>
        <v>15</v>
      </c>
      <c r="D36" t="str">
        <f>LEFT('PDF Outputs'!D33,2)</f>
        <v>22</v>
      </c>
      <c r="E36" s="89" t="str">
        <f>LEFT('PDF Outputs'!E33,2)</f>
        <v>24</v>
      </c>
      <c r="N36" t="str">
        <f>LEFT('PDF Outputs'!N33,2)</f>
        <v>13</v>
      </c>
      <c r="O36" t="str">
        <f>LEFT('PDF Outputs'!O33,2)</f>
        <v>15</v>
      </c>
      <c r="P36" t="str">
        <f>LEFT('PDF Outputs'!P33,2)</f>
        <v>22</v>
      </c>
      <c r="Q36" t="str">
        <f>LEFT('PDF Outputs'!Q33,2)</f>
        <v>24</v>
      </c>
    </row>
    <row r="37" spans="1:20" x14ac:dyDescent="0.25">
      <c r="A37" s="129" t="s">
        <v>223</v>
      </c>
      <c r="B37" s="128" t="e">
        <f>LEFT('PDF Outputs'!B34,2)</f>
        <v>#N/A</v>
      </c>
      <c r="C37" t="e">
        <f>LEFT('PDF Outputs'!C34,2)</f>
        <v>#N/A</v>
      </c>
      <c r="D37" t="e">
        <f>LEFT('PDF Outputs'!D34,2)</f>
        <v>#N/A</v>
      </c>
      <c r="E37" s="89" t="e">
        <f>LEFT('PDF Outputs'!E34,2)</f>
        <v>#N/A</v>
      </c>
      <c r="N37" t="e">
        <f>LEFT('PDF Outputs'!N34,2)</f>
        <v>#N/A</v>
      </c>
      <c r="O37" t="e">
        <f>LEFT('PDF Outputs'!O34,2)</f>
        <v>#N/A</v>
      </c>
      <c r="P37" t="e">
        <f>LEFT('PDF Outputs'!P34,2)</f>
        <v>#N/A</v>
      </c>
      <c r="Q37" t="e">
        <f>LEFT('PDF Outputs'!Q34,2)</f>
        <v>#N/A</v>
      </c>
    </row>
    <row r="38" spans="1:20" x14ac:dyDescent="0.25">
      <c r="A38" s="128" t="s">
        <v>224</v>
      </c>
      <c r="B38" s="128">
        <v>13.6</v>
      </c>
      <c r="C38">
        <v>13.6</v>
      </c>
      <c r="D38">
        <v>13.6</v>
      </c>
      <c r="E38" s="89">
        <v>13.6</v>
      </c>
      <c r="N38">
        <v>13.5</v>
      </c>
      <c r="O38">
        <v>13.5</v>
      </c>
      <c r="P38">
        <v>13.5</v>
      </c>
      <c r="Q38">
        <v>13.5</v>
      </c>
    </row>
    <row r="39" spans="1:20" x14ac:dyDescent="0.25">
      <c r="A39" s="128" t="s">
        <v>228</v>
      </c>
      <c r="B39" s="187">
        <f>ROUND('PDF Outputs'!B44,0)</f>
        <v>20750</v>
      </c>
      <c r="C39" s="123">
        <f>ROUND('PDF Outputs'!C44,0)</f>
        <v>30800</v>
      </c>
      <c r="D39" s="123">
        <f>ROUND('PDF Outputs'!D44,0)</f>
        <v>40500</v>
      </c>
      <c r="E39" s="194">
        <f>ROUND('PDF Outputs'!E44,0)</f>
        <v>50250</v>
      </c>
      <c r="F39" s="202"/>
      <c r="G39" s="203"/>
      <c r="H39" s="203"/>
      <c r="I39" s="203"/>
      <c r="J39" s="203"/>
      <c r="K39" s="203"/>
      <c r="L39" s="203"/>
      <c r="M39" s="204"/>
      <c r="N39" s="189">
        <f>ROUND('PDF Outputs'!N44,0)</f>
        <v>21350</v>
      </c>
      <c r="O39" s="123">
        <f>ROUND('PDF Outputs'!O44,0)</f>
        <v>31600</v>
      </c>
      <c r="P39" s="123">
        <f>ROUND('PDF Outputs'!P44,0)</f>
        <v>42100</v>
      </c>
      <c r="Q39" s="123">
        <f>ROUND('PDF Outputs'!Q44,0)</f>
        <v>52400</v>
      </c>
    </row>
    <row r="40" spans="1:20" x14ac:dyDescent="0.25">
      <c r="A40" s="128" t="s">
        <v>236</v>
      </c>
      <c r="B40" s="187">
        <f>ROUND('PDF Outputs'!B47,0)</f>
        <v>-6234</v>
      </c>
      <c r="C40" s="123">
        <f>ROUND('PDF Outputs'!C47,0)</f>
        <v>-9265</v>
      </c>
      <c r="D40" s="123">
        <f>ROUND('PDF Outputs'!D47,0)</f>
        <v>-12151</v>
      </c>
      <c r="E40" s="194">
        <f>ROUND('PDF Outputs'!E47,0)</f>
        <v>-15088</v>
      </c>
      <c r="F40" s="202"/>
      <c r="G40" s="203"/>
      <c r="H40" s="203"/>
      <c r="I40" s="203"/>
      <c r="J40" s="203"/>
      <c r="K40" s="203"/>
      <c r="L40" s="203"/>
      <c r="M40" s="204"/>
      <c r="N40" s="189">
        <f>ROUND('PDF Outputs'!N47,0)</f>
        <v>-6422</v>
      </c>
      <c r="O40" s="123">
        <f>ROUND('PDF Outputs'!O47,0)</f>
        <v>-9487</v>
      </c>
      <c r="P40" s="123">
        <f>ROUND('PDF Outputs'!P47,0)</f>
        <v>-12636</v>
      </c>
      <c r="Q40" s="123">
        <f>ROUND('PDF Outputs'!Q47,0)</f>
        <v>-15751</v>
      </c>
    </row>
    <row r="41" spans="1:20" x14ac:dyDescent="0.25">
      <c r="A41" s="128" t="s">
        <v>210</v>
      </c>
      <c r="B41" t="s">
        <v>211</v>
      </c>
      <c r="C41" t="s">
        <v>211</v>
      </c>
      <c r="D41" t="s">
        <v>211</v>
      </c>
      <c r="E41" s="89" t="s">
        <v>211</v>
      </c>
      <c r="N41" t="s">
        <v>29</v>
      </c>
      <c r="O41" t="s">
        <v>29</v>
      </c>
      <c r="P41" t="s">
        <v>29</v>
      </c>
      <c r="Q41" t="s">
        <v>29</v>
      </c>
    </row>
    <row r="42" spans="1:20" x14ac:dyDescent="0.25">
      <c r="A42" s="128" t="s">
        <v>212</v>
      </c>
      <c r="B42" t="str">
        <f t="shared" ref="B42:E42" si="4">B41&amp;" "&amp;B49</f>
        <v>FranklinWH 13.6</v>
      </c>
      <c r="C42" t="str">
        <f t="shared" si="4"/>
        <v>FranklinWH 27.2</v>
      </c>
      <c r="D42" t="str">
        <f t="shared" si="4"/>
        <v>FranklinWH 40.8</v>
      </c>
      <c r="E42" s="89" t="str">
        <f t="shared" si="4"/>
        <v>FranklinWH 54.4</v>
      </c>
      <c r="N42" t="str">
        <f>N41&amp;" Powerwall "&amp;N49</f>
        <v>Tesla Powerwall 13.5</v>
      </c>
      <c r="O42" t="str">
        <f>O41&amp;" Powerwall "&amp;O49</f>
        <v>Tesla Powerwall 27</v>
      </c>
      <c r="P42" t="str">
        <f>P41&amp;" Powerwall "&amp;P49</f>
        <v>Tesla Powerwall 40.5</v>
      </c>
      <c r="Q42" t="str">
        <f>Q41&amp;" Powerwall "&amp;Q49</f>
        <v>Tesla Powerwall 54</v>
      </c>
    </row>
    <row r="43" spans="1:20" x14ac:dyDescent="0.25">
      <c r="A43" s="128" t="s">
        <v>213</v>
      </c>
      <c r="B43" t="str">
        <f>'PDF Outputs'!B30</f>
        <v>Essential Backup Package</v>
      </c>
      <c r="C43" t="str">
        <f>'PDF Outputs'!C30</f>
        <v>Whole Home Backup Package</v>
      </c>
      <c r="D43" t="str">
        <f>'PDF Outputs'!D30</f>
        <v>Whole Home Backup Package</v>
      </c>
      <c r="E43" s="89" t="str">
        <f>'PDF Outputs'!E30</f>
        <v>Whole Home Backup Package</v>
      </c>
      <c r="N43" t="str">
        <f>'PDF Outputs'!N30</f>
        <v>Essential Backup Package</v>
      </c>
      <c r="O43" t="str">
        <f>'PDF Outputs'!O30</f>
        <v>Whole Home Backup Package</v>
      </c>
      <c r="P43" t="str">
        <f>'PDF Outputs'!P30</f>
        <v>Whole Home Backup Package</v>
      </c>
      <c r="Q43" t="str">
        <f>'PDF Outputs'!Q30</f>
        <v>Whole Home Backup Package</v>
      </c>
    </row>
    <row r="44" spans="1:20" x14ac:dyDescent="0.25">
      <c r="A44" s="129" t="s">
        <v>214</v>
      </c>
      <c r="B44" t="s">
        <v>153</v>
      </c>
      <c r="C44" t="s">
        <v>153</v>
      </c>
      <c r="D44" t="s">
        <v>153</v>
      </c>
      <c r="E44" s="89" t="s">
        <v>153</v>
      </c>
      <c r="N44" t="s">
        <v>181</v>
      </c>
      <c r="O44" t="s">
        <v>181</v>
      </c>
      <c r="P44" t="s">
        <v>181</v>
      </c>
      <c r="Q44" t="s">
        <v>181</v>
      </c>
    </row>
    <row r="45" spans="1:20" x14ac:dyDescent="0.25">
      <c r="A45" s="129" t="s">
        <v>215</v>
      </c>
      <c r="B45" t="s">
        <v>216</v>
      </c>
      <c r="C45" t="s">
        <v>216</v>
      </c>
      <c r="D45" t="s">
        <v>216</v>
      </c>
      <c r="E45" s="89" t="s">
        <v>216</v>
      </c>
      <c r="N45" t="s">
        <v>217</v>
      </c>
      <c r="O45" t="s">
        <v>217</v>
      </c>
      <c r="P45" t="s">
        <v>217</v>
      </c>
      <c r="Q45" t="s">
        <v>217</v>
      </c>
    </row>
    <row r="46" spans="1:20" x14ac:dyDescent="0.25">
      <c r="A46" s="129" t="s">
        <v>218</v>
      </c>
      <c r="B46">
        <f>B34</f>
        <v>1</v>
      </c>
      <c r="C46">
        <f t="shared" ref="C46:Q46" si="5">C34</f>
        <v>2</v>
      </c>
      <c r="D46">
        <f t="shared" si="5"/>
        <v>3</v>
      </c>
      <c r="E46" s="89">
        <f t="shared" si="5"/>
        <v>4</v>
      </c>
      <c r="N46">
        <f t="shared" si="5"/>
        <v>1</v>
      </c>
      <c r="O46">
        <f t="shared" si="5"/>
        <v>2</v>
      </c>
      <c r="P46">
        <f t="shared" si="5"/>
        <v>3</v>
      </c>
      <c r="Q46">
        <f t="shared" si="5"/>
        <v>4</v>
      </c>
    </row>
    <row r="47" spans="1:20" x14ac:dyDescent="0.25">
      <c r="A47" s="129" t="s">
        <v>219</v>
      </c>
      <c r="B47" t="s">
        <v>154</v>
      </c>
      <c r="C47" t="s">
        <v>154</v>
      </c>
      <c r="D47" t="s">
        <v>154</v>
      </c>
      <c r="E47" s="89" t="s">
        <v>154</v>
      </c>
      <c r="N47" t="s">
        <v>337</v>
      </c>
      <c r="O47" t="s">
        <v>337</v>
      </c>
      <c r="P47" t="s">
        <v>337</v>
      </c>
      <c r="Q47" t="s">
        <v>337</v>
      </c>
    </row>
    <row r="48" spans="1:20" x14ac:dyDescent="0.25">
      <c r="A48" s="129" t="s">
        <v>220</v>
      </c>
      <c r="B48" t="s">
        <v>221</v>
      </c>
      <c r="C48" t="s">
        <v>221</v>
      </c>
      <c r="D48" t="s">
        <v>221</v>
      </c>
      <c r="E48" s="89" t="s">
        <v>221</v>
      </c>
      <c r="N48" t="s">
        <v>338</v>
      </c>
      <c r="O48" t="s">
        <v>338</v>
      </c>
      <c r="P48" t="s">
        <v>338</v>
      </c>
      <c r="Q48" t="s">
        <v>338</v>
      </c>
    </row>
    <row r="49" spans="1:17" x14ac:dyDescent="0.25">
      <c r="A49" s="128" t="s">
        <v>225</v>
      </c>
      <c r="B49">
        <f t="shared" ref="B49:Q49" si="6">B38*B46</f>
        <v>13.6</v>
      </c>
      <c r="C49">
        <f t="shared" si="6"/>
        <v>27.2</v>
      </c>
      <c r="D49">
        <f t="shared" si="6"/>
        <v>40.799999999999997</v>
      </c>
      <c r="E49" s="89">
        <f t="shared" si="6"/>
        <v>54.4</v>
      </c>
      <c r="N49">
        <f t="shared" si="6"/>
        <v>13.5</v>
      </c>
      <c r="O49">
        <f t="shared" si="6"/>
        <v>27</v>
      </c>
      <c r="P49">
        <f t="shared" si="6"/>
        <v>40.5</v>
      </c>
      <c r="Q49">
        <f t="shared" si="6"/>
        <v>54</v>
      </c>
    </row>
    <row r="50" spans="1:17" x14ac:dyDescent="0.25">
      <c r="A50" s="128" t="s">
        <v>243</v>
      </c>
      <c r="B50" s="124">
        <f>ROUND('PDF Outputs'!B37,2)</f>
        <v>-0.12</v>
      </c>
      <c r="C50" s="124">
        <f>ROUND('PDF Outputs'!C37,2)</f>
        <v>-0.32</v>
      </c>
      <c r="D50" s="124">
        <f>ROUND('PDF Outputs'!D37,2)</f>
        <v>-0.02</v>
      </c>
      <c r="E50" s="195">
        <f>ROUND('PDF Outputs'!E37,2)</f>
        <v>-0.17</v>
      </c>
      <c r="F50" s="205"/>
      <c r="G50" s="206"/>
      <c r="H50" s="206"/>
      <c r="I50" s="206"/>
      <c r="J50" s="206"/>
      <c r="K50" s="206"/>
      <c r="L50" s="206"/>
      <c r="M50" s="207"/>
      <c r="N50" s="190">
        <f>ROUND('PDF Outputs'!N37,2)</f>
        <v>-0.22</v>
      </c>
      <c r="O50" s="124">
        <f>ROUND('PDF Outputs'!O37,2)</f>
        <v>-0.09</v>
      </c>
      <c r="P50" s="124">
        <f>ROUND('PDF Outputs'!P37,2)</f>
        <v>-0.08</v>
      </c>
      <c r="Q50" s="124">
        <f>ROUND('PDF Outputs'!Q37,2)</f>
        <v>-0.41</v>
      </c>
    </row>
    <row r="51" spans="1:17" x14ac:dyDescent="0.25">
      <c r="A51" s="128" t="s">
        <v>240</v>
      </c>
      <c r="B51" s="124">
        <f>ROUND('PDF Outputs'!B38,2)</f>
        <v>-82.14</v>
      </c>
      <c r="C51" s="124">
        <f>ROUND('PDF Outputs'!C38,2)</f>
        <v>-122.07</v>
      </c>
      <c r="D51" s="124">
        <f>ROUND('PDF Outputs'!D38,2)</f>
        <v>-160.1</v>
      </c>
      <c r="E51" s="195">
        <f>ROUND('PDF Outputs'!E38,2)</f>
        <v>-198.79</v>
      </c>
      <c r="F51" s="205"/>
      <c r="G51" s="206"/>
      <c r="H51" s="206"/>
      <c r="I51" s="206"/>
      <c r="J51" s="206"/>
      <c r="K51" s="206"/>
      <c r="L51" s="206"/>
      <c r="M51" s="207"/>
      <c r="N51" s="190">
        <f>ROUND('PDF Outputs'!N38,2)</f>
        <v>-84.61</v>
      </c>
      <c r="O51" s="124">
        <f>ROUND('PDF Outputs'!O38,2)</f>
        <v>-124.99</v>
      </c>
      <c r="P51" s="124">
        <f>ROUND('PDF Outputs'!P38,2)</f>
        <v>-166.49</v>
      </c>
      <c r="Q51" s="124">
        <f>ROUND('PDF Outputs'!Q38,2)</f>
        <v>-207.53</v>
      </c>
    </row>
    <row r="52" spans="1:17" x14ac:dyDescent="0.25">
      <c r="A52" s="128" t="s">
        <v>241</v>
      </c>
      <c r="B52" s="124">
        <f>ROUND('PDF Outputs'!B39,2)</f>
        <v>-0.12</v>
      </c>
      <c r="C52" s="124">
        <f>ROUND('PDF Outputs'!C39,2)</f>
        <v>-0.32</v>
      </c>
      <c r="D52" s="124">
        <f>ROUND('PDF Outputs'!D39,2)</f>
        <v>-0.02</v>
      </c>
      <c r="E52" s="195">
        <f>ROUND('PDF Outputs'!E39,2)</f>
        <v>-0.17</v>
      </c>
      <c r="F52" s="205"/>
      <c r="G52" s="206"/>
      <c r="H52" s="206"/>
      <c r="I52" s="206"/>
      <c r="J52" s="206"/>
      <c r="K52" s="206"/>
      <c r="L52" s="206"/>
      <c r="M52" s="207"/>
      <c r="N52" s="190">
        <f>ROUND('PDF Outputs'!N39,2)</f>
        <v>-0.22</v>
      </c>
      <c r="O52" s="124">
        <f>ROUND('PDF Outputs'!O39,2)</f>
        <v>-0.09</v>
      </c>
      <c r="P52" s="124">
        <f>ROUND('PDF Outputs'!P39,2)</f>
        <v>-0.08</v>
      </c>
      <c r="Q52" s="124">
        <f>ROUND('PDF Outputs'!Q39,2)</f>
        <v>-0.41</v>
      </c>
    </row>
    <row r="53" spans="1:17" x14ac:dyDescent="0.25">
      <c r="A53" s="128" t="s">
        <v>242</v>
      </c>
      <c r="B53" s="124">
        <f>ROUND('PDF Outputs'!B40,2)</f>
        <v>-0.18</v>
      </c>
      <c r="C53" s="124">
        <f>ROUND('PDF Outputs'!C40,2)</f>
        <v>-0.46</v>
      </c>
      <c r="D53" s="124">
        <f>ROUND('PDF Outputs'!D40,2)</f>
        <v>-0.02</v>
      </c>
      <c r="E53" s="195">
        <f>ROUND('PDF Outputs'!E40,2)</f>
        <v>-0.24</v>
      </c>
      <c r="F53" s="205"/>
      <c r="G53" s="206"/>
      <c r="H53" s="206"/>
      <c r="I53" s="206"/>
      <c r="J53" s="206"/>
      <c r="K53" s="206"/>
      <c r="L53" s="206"/>
      <c r="M53" s="207"/>
      <c r="N53" s="190">
        <f>ROUND('PDF Outputs'!N40,2)</f>
        <v>-0.31</v>
      </c>
      <c r="O53" s="124">
        <f>ROUND('PDF Outputs'!O40,2)</f>
        <v>-0.12</v>
      </c>
      <c r="P53" s="124">
        <f>ROUND('PDF Outputs'!P40,2)</f>
        <v>-0.12</v>
      </c>
      <c r="Q53" s="124">
        <f>ROUND('PDF Outputs'!Q40,2)</f>
        <v>-0.59</v>
      </c>
    </row>
    <row r="54" spans="1:17" x14ac:dyDescent="0.25">
      <c r="A54" s="128" t="s">
        <v>226</v>
      </c>
      <c r="B54" s="125">
        <f>ROUND('PDF Outputs'!B41,0)</f>
        <v>21236</v>
      </c>
      <c r="C54" s="125">
        <f>ROUND('PDF Outputs'!C41,0)</f>
        <v>31265</v>
      </c>
      <c r="D54" s="125">
        <f>ROUND('PDF Outputs'!D41,0)</f>
        <v>40998</v>
      </c>
      <c r="E54" s="196">
        <f>ROUND('PDF Outputs'!E41,0)</f>
        <v>50731</v>
      </c>
      <c r="F54" s="208"/>
      <c r="G54" s="209"/>
      <c r="H54" s="209"/>
      <c r="I54" s="209"/>
      <c r="J54" s="209"/>
      <c r="K54" s="209"/>
      <c r="L54" s="209"/>
      <c r="M54" s="210"/>
      <c r="N54" s="191">
        <f>ROUND('PDF Outputs'!N41,0)</f>
        <v>21826</v>
      </c>
      <c r="O54" s="125">
        <f>ROUND('PDF Outputs'!O41,0)</f>
        <v>32091</v>
      </c>
      <c r="P54" s="125">
        <f>ROUND('PDF Outputs'!P41,0)</f>
        <v>42591</v>
      </c>
      <c r="Q54" s="125">
        <f>ROUND('PDF Outputs'!Q41,0)</f>
        <v>52855</v>
      </c>
    </row>
    <row r="55" spans="1:17" x14ac:dyDescent="0.25">
      <c r="A55" s="128" t="s">
        <v>227</v>
      </c>
      <c r="B55" s="123">
        <f>ROUND('PDF Outputs'!B43,0)</f>
        <v>500</v>
      </c>
      <c r="C55" s="123">
        <f>ROUND('PDF Outputs'!C43,0)</f>
        <v>500</v>
      </c>
      <c r="D55" s="123">
        <f>ROUND('PDF Outputs'!D43,0)</f>
        <v>500</v>
      </c>
      <c r="E55" s="194">
        <f>ROUND('PDF Outputs'!E43,0)</f>
        <v>500</v>
      </c>
      <c r="F55" s="202"/>
      <c r="G55" s="203"/>
      <c r="H55" s="203"/>
      <c r="I55" s="203"/>
      <c r="J55" s="203"/>
      <c r="K55" s="203"/>
      <c r="L55" s="203"/>
      <c r="M55" s="204"/>
      <c r="N55" s="189">
        <f>ROUND('PDF Outputs'!N43,0)</f>
        <v>500</v>
      </c>
      <c r="O55" s="123">
        <f>ROUND('PDF Outputs'!O43,0)</f>
        <v>500</v>
      </c>
      <c r="P55" s="123">
        <f>ROUND('PDF Outputs'!P43,0)</f>
        <v>500</v>
      </c>
      <c r="Q55" s="123">
        <f>ROUND('PDF Outputs'!Q43,0)</f>
        <v>500</v>
      </c>
    </row>
    <row r="56" spans="1:17" x14ac:dyDescent="0.25">
      <c r="A56" s="128" t="s">
        <v>229</v>
      </c>
      <c r="B56" s="123">
        <f t="shared" ref="B56:Q56" si="7">B57+B39</f>
        <v>20736</v>
      </c>
      <c r="C56" s="123">
        <f t="shared" si="7"/>
        <v>30765</v>
      </c>
      <c r="D56" s="123">
        <f t="shared" si="7"/>
        <v>40498</v>
      </c>
      <c r="E56" s="194">
        <f t="shared" si="7"/>
        <v>50231</v>
      </c>
      <c r="F56" s="203"/>
      <c r="G56" s="203"/>
      <c r="H56" s="203"/>
      <c r="I56" s="203"/>
      <c r="J56" s="203"/>
      <c r="K56" s="203"/>
      <c r="L56" s="203"/>
      <c r="M56" s="204"/>
      <c r="N56" s="123">
        <f t="shared" si="7"/>
        <v>21326</v>
      </c>
      <c r="O56" s="123">
        <f t="shared" si="7"/>
        <v>31591</v>
      </c>
      <c r="P56" s="123">
        <f t="shared" si="7"/>
        <v>42091</v>
      </c>
      <c r="Q56" s="123">
        <f t="shared" si="7"/>
        <v>52355</v>
      </c>
    </row>
    <row r="57" spans="1:17" x14ac:dyDescent="0.25">
      <c r="A57" s="128" t="s">
        <v>230</v>
      </c>
      <c r="B57" s="123">
        <f>ROUND('PDF Outputs'!B45,0)</f>
        <v>-14</v>
      </c>
      <c r="C57" s="123">
        <f>ROUND('PDF Outputs'!C45,0)</f>
        <v>-35</v>
      </c>
      <c r="D57" s="123">
        <f>ROUND('PDF Outputs'!D45,0)</f>
        <v>-2</v>
      </c>
      <c r="E57" s="194">
        <f>ROUND('PDF Outputs'!E45,0)</f>
        <v>-19</v>
      </c>
      <c r="F57" s="202"/>
      <c r="G57" s="203"/>
      <c r="H57" s="203"/>
      <c r="I57" s="203"/>
      <c r="J57" s="203"/>
      <c r="K57" s="203"/>
      <c r="L57" s="203"/>
      <c r="M57" s="204"/>
      <c r="N57" s="189">
        <f>ROUND('PDF Outputs'!N45,0)</f>
        <v>-24</v>
      </c>
      <c r="O57" s="123">
        <f>ROUND('PDF Outputs'!O45,0)</f>
        <v>-9</v>
      </c>
      <c r="P57" s="123">
        <f>ROUND('PDF Outputs'!P45,0)</f>
        <v>-9</v>
      </c>
      <c r="Q57" s="123">
        <f>ROUND('PDF Outputs'!Q45,0)</f>
        <v>-45</v>
      </c>
    </row>
    <row r="58" spans="1:17" x14ac:dyDescent="0.25">
      <c r="A58" s="128" t="s">
        <v>231</v>
      </c>
      <c r="B58" s="123">
        <f>B57</f>
        <v>-14</v>
      </c>
      <c r="C58" s="123">
        <f t="shared" ref="C58:Q58" si="8">C57</f>
        <v>-35</v>
      </c>
      <c r="D58" s="123">
        <f t="shared" si="8"/>
        <v>-2</v>
      </c>
      <c r="E58" s="194">
        <f t="shared" si="8"/>
        <v>-19</v>
      </c>
      <c r="F58" s="203"/>
      <c r="G58" s="203"/>
      <c r="H58" s="203"/>
      <c r="I58" s="203"/>
      <c r="J58" s="203"/>
      <c r="K58" s="203"/>
      <c r="L58" s="203"/>
      <c r="M58" s="204"/>
      <c r="N58" s="123">
        <f t="shared" si="8"/>
        <v>-24</v>
      </c>
      <c r="O58" s="123">
        <f t="shared" si="8"/>
        <v>-9</v>
      </c>
      <c r="P58" s="123">
        <f t="shared" si="8"/>
        <v>-9</v>
      </c>
      <c r="Q58" s="123">
        <f t="shared" si="8"/>
        <v>-45</v>
      </c>
    </row>
    <row r="59" spans="1:17" x14ac:dyDescent="0.25">
      <c r="A59" s="128" t="s">
        <v>232</v>
      </c>
      <c r="B59" s="123" t="s">
        <v>260</v>
      </c>
      <c r="C59" s="123" t="s">
        <v>260</v>
      </c>
      <c r="D59" s="123" t="s">
        <v>260</v>
      </c>
      <c r="E59" s="194" t="s">
        <v>260</v>
      </c>
      <c r="F59" s="203"/>
      <c r="G59" s="203"/>
      <c r="H59" s="203"/>
      <c r="I59" s="203"/>
      <c r="J59" s="203"/>
      <c r="K59" s="203"/>
      <c r="L59" s="203"/>
      <c r="M59" s="204"/>
      <c r="N59" s="123" t="s">
        <v>260</v>
      </c>
      <c r="O59" s="123" t="s">
        <v>260</v>
      </c>
      <c r="P59" s="123" t="s">
        <v>260</v>
      </c>
      <c r="Q59" s="123" t="s">
        <v>260</v>
      </c>
    </row>
    <row r="60" spans="1:17" x14ac:dyDescent="0.25">
      <c r="A60" s="128" t="s">
        <v>234</v>
      </c>
      <c r="B60" s="123">
        <f>ROUND('PDF Outputs'!B46,0)</f>
        <v>6221</v>
      </c>
      <c r="C60" s="123">
        <f>ROUND('PDF Outputs'!C46,0)</f>
        <v>9229</v>
      </c>
      <c r="D60" s="123">
        <f>ROUND('PDF Outputs'!D46,0)</f>
        <v>12149</v>
      </c>
      <c r="E60" s="194">
        <f>ROUND('PDF Outputs'!E46,0)</f>
        <v>15069</v>
      </c>
      <c r="F60" s="202"/>
      <c r="G60" s="203"/>
      <c r="H60" s="203"/>
      <c r="I60" s="203"/>
      <c r="J60" s="203"/>
      <c r="K60" s="203"/>
      <c r="L60" s="203"/>
      <c r="M60" s="204"/>
      <c r="N60" s="189">
        <f>ROUND('PDF Outputs'!N46,0)</f>
        <v>6398</v>
      </c>
      <c r="O60" s="123">
        <f>ROUND('PDF Outputs'!O46,0)</f>
        <v>9477</v>
      </c>
      <c r="P60" s="123">
        <f>ROUND('PDF Outputs'!P46,0)</f>
        <v>12627</v>
      </c>
      <c r="Q60" s="123">
        <f>ROUND('PDF Outputs'!Q46,0)</f>
        <v>15707</v>
      </c>
    </row>
    <row r="61" spans="1:17" x14ac:dyDescent="0.25">
      <c r="A61" s="128" t="s">
        <v>235</v>
      </c>
      <c r="B61" s="123">
        <v>0</v>
      </c>
      <c r="C61" s="123">
        <v>0</v>
      </c>
      <c r="D61" s="123">
        <v>0</v>
      </c>
      <c r="E61" s="194">
        <v>0</v>
      </c>
      <c r="F61" s="203"/>
      <c r="G61" s="203"/>
      <c r="H61" s="203"/>
      <c r="I61" s="203"/>
      <c r="J61" s="203"/>
      <c r="K61" s="203"/>
      <c r="L61" s="203"/>
      <c r="M61" s="204"/>
      <c r="N61" s="123">
        <v>0</v>
      </c>
      <c r="O61" s="123">
        <v>0</v>
      </c>
      <c r="P61" s="123">
        <v>0</v>
      </c>
      <c r="Q61" s="123">
        <v>0</v>
      </c>
    </row>
    <row r="62" spans="1:17" x14ac:dyDescent="0.25">
      <c r="A62" s="128" t="s">
        <v>261</v>
      </c>
      <c r="B62" s="123" t="s">
        <v>262</v>
      </c>
      <c r="C62" s="123" t="s">
        <v>262</v>
      </c>
      <c r="D62" s="123" t="s">
        <v>262</v>
      </c>
      <c r="E62" s="194" t="s">
        <v>262</v>
      </c>
      <c r="F62" s="203"/>
      <c r="G62" s="203"/>
      <c r="H62" s="203"/>
      <c r="I62" s="203"/>
      <c r="J62" s="203"/>
      <c r="K62" s="203"/>
      <c r="L62" s="203"/>
      <c r="M62" s="204"/>
      <c r="N62" s="123" t="s">
        <v>262</v>
      </c>
      <c r="O62" s="123" t="s">
        <v>262</v>
      </c>
      <c r="P62" s="123" t="s">
        <v>262</v>
      </c>
      <c r="Q62" s="123" t="s">
        <v>262</v>
      </c>
    </row>
    <row r="63" spans="1:17" x14ac:dyDescent="0.25">
      <c r="A63" s="128" t="s">
        <v>238</v>
      </c>
      <c r="B63" s="126">
        <f>'PDF Outputs'!B48</f>
        <v>7.9899999999999999E-2</v>
      </c>
      <c r="C63" s="126">
        <f>'PDF Outputs'!C48</f>
        <v>7.9899999999999999E-2</v>
      </c>
      <c r="D63" s="126">
        <f>'PDF Outputs'!D48</f>
        <v>7.9899999999999999E-2</v>
      </c>
      <c r="E63" s="197">
        <f>'PDF Outputs'!E48</f>
        <v>7.9899999999999999E-2</v>
      </c>
      <c r="F63" s="211"/>
      <c r="G63" s="212"/>
      <c r="H63" s="212"/>
      <c r="I63" s="212"/>
      <c r="J63" s="212"/>
      <c r="K63" s="212"/>
      <c r="L63" s="212"/>
      <c r="M63" s="213"/>
      <c r="N63" s="192">
        <f>'PDF Outputs'!N48</f>
        <v>7.9899999999999999E-2</v>
      </c>
      <c r="O63" s="126">
        <f>'PDF Outputs'!O48</f>
        <v>7.9899999999999999E-2</v>
      </c>
      <c r="P63" s="126">
        <f>'PDF Outputs'!P48</f>
        <v>7.9899999999999999E-2</v>
      </c>
      <c r="Q63" s="126">
        <f>'PDF Outputs'!Q48</f>
        <v>7.9899999999999999E-2</v>
      </c>
    </row>
    <row r="64" spans="1:17" x14ac:dyDescent="0.25">
      <c r="A64" s="128" t="s">
        <v>239</v>
      </c>
      <c r="B64">
        <f>'PDF Outputs'!B49</f>
        <v>10</v>
      </c>
      <c r="C64">
        <f>'PDF Outputs'!C49</f>
        <v>10</v>
      </c>
      <c r="D64">
        <f>'PDF Outputs'!D49</f>
        <v>10</v>
      </c>
      <c r="E64" s="89">
        <f>'PDF Outputs'!E49</f>
        <v>10</v>
      </c>
      <c r="N64">
        <f>'PDF Outputs'!N49</f>
        <v>10</v>
      </c>
      <c r="O64">
        <f>'PDF Outputs'!O49</f>
        <v>10</v>
      </c>
      <c r="P64">
        <f>'PDF Outputs'!P49</f>
        <v>10</v>
      </c>
      <c r="Q64">
        <f>'PDF Outputs'!Q49</f>
        <v>10</v>
      </c>
    </row>
    <row r="65" spans="1:20" x14ac:dyDescent="0.25">
      <c r="A65" s="131" t="s">
        <v>204</v>
      </c>
      <c r="B65" s="123">
        <f>ROUND('PDF Outputs'!B50,0)</f>
        <v>6221</v>
      </c>
      <c r="C65" s="123">
        <f>ROUND('PDF Outputs'!C50,0)</f>
        <v>9229</v>
      </c>
      <c r="D65" s="123">
        <f>ROUND('PDF Outputs'!D50,0)</f>
        <v>12149</v>
      </c>
      <c r="E65" s="194">
        <f>ROUND('PDF Outputs'!E50,0)</f>
        <v>15069</v>
      </c>
      <c r="F65" s="202"/>
      <c r="G65" s="203"/>
      <c r="H65" s="203"/>
      <c r="I65" s="203"/>
      <c r="J65" s="203"/>
      <c r="K65" s="203"/>
      <c r="L65" s="203"/>
      <c r="M65" s="204"/>
      <c r="N65" s="189">
        <f>ROUND('PDF Outputs'!N50,0)</f>
        <v>6398</v>
      </c>
      <c r="O65" s="123">
        <f>ROUND('PDF Outputs'!O50,0)</f>
        <v>9477</v>
      </c>
      <c r="P65" s="123">
        <f>ROUND('PDF Outputs'!P50,0)</f>
        <v>12627</v>
      </c>
      <c r="Q65" s="123">
        <f>ROUND('PDF Outputs'!Q50,0)</f>
        <v>15707</v>
      </c>
    </row>
    <row r="66" spans="1:20" x14ac:dyDescent="0.25">
      <c r="A66" s="130" t="s">
        <v>237</v>
      </c>
      <c r="B66" t="e" cm="1">
        <f t="array" ref="B66">_xlfn.CONCAT(SUBSTITUTE(SUBSTITUTE(_xlfn.TEXTJOIN(",",TRUE,CHAR(34)&amp;$A$2:$A$4&amp;CHAR(34)&amp;":"&amp;CHAR(34)&amp;$B$2:$B$4&amp;CHAR(34)),";",","),",}","}"),",",CHAR(34)&amp;$A$35:$A$40&amp;CHAR(34)&amp;":"&amp;B$35:B$40&amp;",",SUBSTITUTE(SUBSTITUTE(_xlfn.TEXTJOIN(",",TRUE,CHAR(34)&amp;$A$41:$A$65&amp;CHAR(34)&amp;":"&amp;CHAR(34)&amp;B$41:B$65&amp;CHAR(34)),";",","),",}","}"))</f>
        <v>#N/A</v>
      </c>
      <c r="C66" t="e" cm="1">
        <f t="array" ref="C66">_xlfn.CONCAT(SUBSTITUTE(SUBSTITUTE(_xlfn.TEXTJOIN(",",TRUE,CHAR(34)&amp;$A$2:$A$4&amp;CHAR(34)&amp;":"&amp;CHAR(34)&amp;$B$2:$B$4&amp;CHAR(34)),";",","),",}","}"),",",CHAR(34)&amp;$A$35:$A$40&amp;CHAR(34)&amp;":"&amp;C$35:C$40&amp;",",SUBSTITUTE(SUBSTITUTE(_xlfn.TEXTJOIN(",",TRUE,CHAR(34)&amp;$A$41:$A$65&amp;CHAR(34)&amp;":"&amp;CHAR(34)&amp;C$41:C$65&amp;CHAR(34)),";",","),",}","}"))</f>
        <v>#N/A</v>
      </c>
      <c r="D66" t="e" cm="1">
        <f t="array" ref="D66">_xlfn.CONCAT(SUBSTITUTE(SUBSTITUTE(_xlfn.TEXTJOIN(",",TRUE,CHAR(34)&amp;$A$2:$A$4&amp;CHAR(34)&amp;":"&amp;CHAR(34)&amp;$B$2:$B$4&amp;CHAR(34)),";",","),",}","}"),",",CHAR(34)&amp;$A$35:$A$40&amp;CHAR(34)&amp;":"&amp;D$35:D$40&amp;",",SUBSTITUTE(SUBSTITUTE(_xlfn.TEXTJOIN(",",TRUE,CHAR(34)&amp;$A$41:$A$65&amp;CHAR(34)&amp;":"&amp;CHAR(34)&amp;D$41:D$65&amp;CHAR(34)),";",","),",}","}"))</f>
        <v>#N/A</v>
      </c>
      <c r="E66" s="89" t="e" cm="1">
        <f t="array" ref="E66">_xlfn.CONCAT(SUBSTITUTE(SUBSTITUTE(_xlfn.TEXTJOIN(",",TRUE,CHAR(34)&amp;$A$2:$A$4&amp;CHAR(34)&amp;":"&amp;CHAR(34)&amp;$B$2:$B$4&amp;CHAR(34)),";",","),",}","}"),",",CHAR(34)&amp;$A$35:$A$40&amp;CHAR(34)&amp;":"&amp;E$35:E$40&amp;",",SUBSTITUTE(SUBSTITUTE(_xlfn.TEXTJOIN(",",TRUE,CHAR(34)&amp;$A$41:$A$65&amp;CHAR(34)&amp;":"&amp;CHAR(34)&amp;E$41:E$65&amp;CHAR(34)),";",","),",}","}"))</f>
        <v>#N/A</v>
      </c>
      <c r="N66" t="e" cm="1">
        <f t="array" ref="N66">_xlfn.CONCAT(SUBSTITUTE(SUBSTITUTE(_xlfn.TEXTJOIN(",",TRUE,CHAR(34)&amp;$A$2:$A$4&amp;CHAR(34)&amp;":"&amp;CHAR(34)&amp;$B$2:$B$4&amp;CHAR(34)),";",","),",}","}"),",",CHAR(34)&amp;$A$35:$A$40&amp;CHAR(34)&amp;":"&amp;N$35:N$40&amp;",",SUBSTITUTE(SUBSTITUTE(_xlfn.TEXTJOIN(",",TRUE,CHAR(34)&amp;$A$41:$A$65&amp;CHAR(34)&amp;":"&amp;CHAR(34)&amp;N$41:N$65&amp;CHAR(34)),";",","),",}","}"))</f>
        <v>#N/A</v>
      </c>
      <c r="O66" t="e" cm="1">
        <f t="array" ref="O66">_xlfn.CONCAT(SUBSTITUTE(SUBSTITUTE(_xlfn.TEXTJOIN(",",TRUE,CHAR(34)&amp;$A$2:$A$4&amp;CHAR(34)&amp;":"&amp;CHAR(34)&amp;$B$2:$B$4&amp;CHAR(34)),";",","),",}","}"),",",CHAR(34)&amp;$A$35:$A$40&amp;CHAR(34)&amp;":"&amp;O$35:O$40&amp;",",SUBSTITUTE(SUBSTITUTE(_xlfn.TEXTJOIN(",",TRUE,CHAR(34)&amp;$A$41:$A$65&amp;CHAR(34)&amp;":"&amp;CHAR(34)&amp;O$41:O$65&amp;CHAR(34)),";",","),",}","}"))</f>
        <v>#N/A</v>
      </c>
      <c r="P66" t="e" cm="1">
        <f t="array" ref="P66">_xlfn.CONCAT(SUBSTITUTE(SUBSTITUTE(_xlfn.TEXTJOIN(",",TRUE,CHAR(34)&amp;$A$2:$A$4&amp;CHAR(34)&amp;":"&amp;CHAR(34)&amp;$B$2:$B$4&amp;CHAR(34)),";",","),",}","}"),",",CHAR(34)&amp;$A$35:$A$40&amp;CHAR(34)&amp;":"&amp;P$35:P$40&amp;",",SUBSTITUTE(SUBSTITUTE(_xlfn.TEXTJOIN(",",TRUE,CHAR(34)&amp;$A$41:$A$65&amp;CHAR(34)&amp;":"&amp;CHAR(34)&amp;P$41:P$65&amp;CHAR(34)),";",","),",}","}"))</f>
        <v>#N/A</v>
      </c>
      <c r="Q66" t="e" cm="1">
        <f t="array" ref="Q66">_xlfn.CONCAT(SUBSTITUTE(SUBSTITUTE(_xlfn.TEXTJOIN(",",TRUE,CHAR(34)&amp;$A$2:$A$4&amp;CHAR(34)&amp;":"&amp;CHAR(34)&amp;$B$2:$B$4&amp;CHAR(34)),";",","),",}","}"),",",CHAR(34)&amp;$A$35:$A$40&amp;CHAR(34)&amp;":"&amp;Q$35:Q$40&amp;",",SUBSTITUTE(SUBSTITUTE(_xlfn.TEXTJOIN(",",TRUE,CHAR(34)&amp;$A$41:$A$65&amp;CHAR(34)&amp;":"&amp;CHAR(34)&amp;Q$41:Q$65&amp;CHAR(34)),";",","),",}","}"))</f>
        <v>#N/A</v>
      </c>
    </row>
    <row r="68" spans="1:20" ht="15.75" x14ac:dyDescent="0.25">
      <c r="A68" s="127" t="s">
        <v>333</v>
      </c>
      <c r="B68" s="231" t="str">
        <f>'PDF Outputs'!B53</f>
        <v>Franklin</v>
      </c>
      <c r="C68" s="231"/>
      <c r="D68" s="231"/>
      <c r="E68" s="231"/>
      <c r="F68" s="230"/>
      <c r="G68" s="231"/>
      <c r="H68" s="231"/>
      <c r="I68" s="231"/>
      <c r="J68" s="231"/>
      <c r="K68" s="231"/>
      <c r="L68" s="231"/>
      <c r="M68" s="231"/>
      <c r="N68" s="230" t="str">
        <f>'PDF Outputs'!N53</f>
        <v>Tesla</v>
      </c>
      <c r="O68" s="231"/>
      <c r="P68" s="231"/>
      <c r="Q68" s="231"/>
      <c r="T68" s="119"/>
    </row>
    <row r="69" spans="1:20" x14ac:dyDescent="0.25">
      <c r="B69">
        <f>'PDF Outputs'!B54</f>
        <v>1</v>
      </c>
      <c r="C69">
        <f>'PDF Outputs'!C54</f>
        <v>2</v>
      </c>
      <c r="D69">
        <f>'PDF Outputs'!D54</f>
        <v>3</v>
      </c>
      <c r="E69" s="89">
        <f>'PDF Outputs'!E54</f>
        <v>4</v>
      </c>
      <c r="F69" s="181">
        <f>'PDF Outputs'!F54</f>
        <v>0</v>
      </c>
      <c r="G69" s="181">
        <f>'PDF Outputs'!G54</f>
        <v>0</v>
      </c>
      <c r="H69" s="181">
        <f>'PDF Outputs'!H54</f>
        <v>0</v>
      </c>
      <c r="I69" s="181">
        <f>'PDF Outputs'!I54</f>
        <v>0</v>
      </c>
      <c r="J69" s="181">
        <f>'PDF Outputs'!J54</f>
        <v>0</v>
      </c>
      <c r="K69" s="181">
        <f>'PDF Outputs'!K54</f>
        <v>0</v>
      </c>
      <c r="L69" s="181">
        <f>'PDF Outputs'!L54</f>
        <v>0</v>
      </c>
      <c r="M69" s="182">
        <f>'PDF Outputs'!M54</f>
        <v>0</v>
      </c>
      <c r="N69">
        <f>'PDF Outputs'!N54</f>
        <v>1</v>
      </c>
      <c r="O69">
        <f>'PDF Outputs'!O54</f>
        <v>2</v>
      </c>
      <c r="P69">
        <f>'PDF Outputs'!P54</f>
        <v>3</v>
      </c>
      <c r="Q69">
        <f>'PDF Outputs'!Q54</f>
        <v>4</v>
      </c>
      <c r="T69" s="119"/>
    </row>
    <row r="70" spans="1:20" x14ac:dyDescent="0.25">
      <c r="A70" s="128" t="s">
        <v>209</v>
      </c>
      <c r="B70" s="128" t="str">
        <f>'PDF Outputs'!B56</f>
        <v>1130</v>
      </c>
      <c r="C70" t="str">
        <f>'PDF Outputs'!C56</f>
        <v>1230</v>
      </c>
      <c r="D70" t="str">
        <f>'PDF Outputs'!D56</f>
        <v>1330</v>
      </c>
      <c r="E70" s="89" t="str">
        <f>'PDF Outputs'!E56</f>
        <v>1430</v>
      </c>
      <c r="N70" t="str">
        <f>'PDF Outputs'!N56</f>
        <v>2130</v>
      </c>
      <c r="O70" t="str">
        <f>'PDF Outputs'!O56</f>
        <v>2230</v>
      </c>
      <c r="P70" t="str">
        <f>'PDF Outputs'!P56</f>
        <v>2330</v>
      </c>
      <c r="Q70" s="144" t="str">
        <f>'PDF Outputs'!Q56</f>
        <v>2430</v>
      </c>
    </row>
    <row r="71" spans="1:20" x14ac:dyDescent="0.25">
      <c r="A71" s="129" t="s">
        <v>222</v>
      </c>
      <c r="B71" s="128" t="str">
        <f>LEFT('PDF Outputs'!B60,2)</f>
        <v>14</v>
      </c>
      <c r="C71" t="str">
        <f>LEFT('PDF Outputs'!C60,2)</f>
        <v>15</v>
      </c>
      <c r="D71" t="str">
        <f>LEFT('PDF Outputs'!D60,2)</f>
        <v>22</v>
      </c>
      <c r="E71" s="89" t="str">
        <f>LEFT('PDF Outputs'!E60,2)</f>
        <v>24</v>
      </c>
      <c r="N71" t="str">
        <f>LEFT('PDF Outputs'!N60,2)</f>
        <v>13</v>
      </c>
      <c r="O71" t="str">
        <f>LEFT('PDF Outputs'!O60,2)</f>
        <v>15</v>
      </c>
      <c r="P71" t="str">
        <f>LEFT('PDF Outputs'!P60,2)</f>
        <v>22</v>
      </c>
      <c r="Q71" t="str">
        <f>LEFT('PDF Outputs'!Q60,2)</f>
        <v>24</v>
      </c>
    </row>
    <row r="72" spans="1:20" x14ac:dyDescent="0.25">
      <c r="A72" s="129" t="s">
        <v>223</v>
      </c>
      <c r="B72" s="128" t="e">
        <f>LEFT('PDF Outputs'!B61,2)</f>
        <v>#N/A</v>
      </c>
      <c r="C72" s="128" t="e">
        <f>LEFT('PDF Outputs'!C61,2)</f>
        <v>#N/A</v>
      </c>
      <c r="D72" s="128" t="e">
        <f>LEFT('PDF Outputs'!D61,2)</f>
        <v>#N/A</v>
      </c>
      <c r="E72" s="89" t="e">
        <f>LEFT('PDF Outputs'!E61,2)</f>
        <v>#N/A</v>
      </c>
      <c r="N72" s="128" t="e">
        <f>LEFT('PDF Outputs'!N61,2)</f>
        <v>#N/A</v>
      </c>
      <c r="O72" s="128" t="e">
        <f>LEFT('PDF Outputs'!O61,2)</f>
        <v>#N/A</v>
      </c>
      <c r="P72" s="128" t="e">
        <f>LEFT('PDF Outputs'!P61,2)</f>
        <v>#N/A</v>
      </c>
      <c r="Q72" s="128" t="e">
        <f>LEFT('PDF Outputs'!Q61,2)</f>
        <v>#N/A</v>
      </c>
    </row>
    <row r="73" spans="1:20" x14ac:dyDescent="0.25">
      <c r="A73" s="128" t="s">
        <v>224</v>
      </c>
      <c r="B73" s="128">
        <v>13.6</v>
      </c>
      <c r="C73">
        <v>13.6</v>
      </c>
      <c r="D73">
        <v>13.6</v>
      </c>
      <c r="E73" s="89">
        <v>13.6</v>
      </c>
      <c r="N73">
        <v>13.5</v>
      </c>
      <c r="O73">
        <v>13.5</v>
      </c>
      <c r="P73">
        <v>13.5</v>
      </c>
      <c r="Q73">
        <v>13.5</v>
      </c>
    </row>
    <row r="74" spans="1:20" x14ac:dyDescent="0.25">
      <c r="A74" s="128" t="s">
        <v>228</v>
      </c>
      <c r="B74" s="187">
        <f>ROUND('PDF Outputs'!B71,0)</f>
        <v>20350</v>
      </c>
      <c r="C74" s="123">
        <f>ROUND('PDF Outputs'!C71,0)</f>
        <v>30150</v>
      </c>
      <c r="D74" s="123">
        <f>ROUND('PDF Outputs'!D71,0)</f>
        <v>39700</v>
      </c>
      <c r="E74" s="194">
        <f>ROUND('PDF Outputs'!E71,0)</f>
        <v>49250</v>
      </c>
      <c r="F74" s="202"/>
      <c r="G74" s="203"/>
      <c r="H74" s="203"/>
      <c r="I74" s="203"/>
      <c r="J74" s="203"/>
      <c r="K74" s="203"/>
      <c r="L74" s="203"/>
      <c r="M74" s="204"/>
      <c r="N74" s="189">
        <f>ROUND('PDF Outputs'!N71,0)</f>
        <v>20900</v>
      </c>
      <c r="O74" s="123">
        <f>ROUND('PDF Outputs'!O71,0)</f>
        <v>30950</v>
      </c>
      <c r="P74" s="123">
        <f>ROUND('PDF Outputs'!P71,0)</f>
        <v>41250</v>
      </c>
      <c r="Q74" s="123">
        <f>ROUND('PDF Outputs'!Q71,0)</f>
        <v>51300</v>
      </c>
    </row>
    <row r="75" spans="1:20" x14ac:dyDescent="0.25">
      <c r="A75" s="128" t="s">
        <v>236</v>
      </c>
      <c r="B75" s="187">
        <f>ROUND('PDF Outputs'!B74,0)</f>
        <v>-6134</v>
      </c>
      <c r="C75" s="123">
        <f>ROUND('PDF Outputs'!C74,0)</f>
        <v>-9055</v>
      </c>
      <c r="D75" s="123">
        <f>ROUND('PDF Outputs'!D74,0)</f>
        <v>-11929</v>
      </c>
      <c r="E75" s="194">
        <f>ROUND('PDF Outputs'!E74,0)</f>
        <v>-14802</v>
      </c>
      <c r="F75" s="202"/>
      <c r="G75" s="203"/>
      <c r="H75" s="203"/>
      <c r="I75" s="203"/>
      <c r="J75" s="203"/>
      <c r="K75" s="203"/>
      <c r="L75" s="203"/>
      <c r="M75" s="204"/>
      <c r="N75" s="189">
        <f>ROUND('PDF Outputs'!N74,0)</f>
        <v>-6279</v>
      </c>
      <c r="O75" s="123">
        <f>ROUND('PDF Outputs'!O74,0)</f>
        <v>-9288</v>
      </c>
      <c r="P75" s="123">
        <f>ROUND('PDF Outputs'!P74,0)</f>
        <v>-12386</v>
      </c>
      <c r="Q75" s="123">
        <f>ROUND('PDF Outputs'!Q74,0)</f>
        <v>-15396</v>
      </c>
    </row>
    <row r="76" spans="1:20" x14ac:dyDescent="0.25">
      <c r="A76" s="128" t="s">
        <v>210</v>
      </c>
      <c r="B76" t="s">
        <v>211</v>
      </c>
      <c r="C76" t="s">
        <v>211</v>
      </c>
      <c r="D76" t="s">
        <v>211</v>
      </c>
      <c r="E76" s="89" t="s">
        <v>211</v>
      </c>
      <c r="N76" t="s">
        <v>29</v>
      </c>
      <c r="O76" t="s">
        <v>29</v>
      </c>
      <c r="P76" t="s">
        <v>29</v>
      </c>
      <c r="Q76" t="s">
        <v>29</v>
      </c>
    </row>
    <row r="77" spans="1:20" x14ac:dyDescent="0.25">
      <c r="A77" s="128" t="s">
        <v>212</v>
      </c>
      <c r="B77" t="str">
        <f>B68&amp;" "&amp;B76</f>
        <v>Franklin FranklinWH</v>
      </c>
      <c r="C77" t="str">
        <f>C68&amp;" "&amp;C76</f>
        <v xml:space="preserve"> FranklinWH</v>
      </c>
      <c r="D77" t="str">
        <f>D68&amp;" "&amp;D76</f>
        <v xml:space="preserve"> FranklinWH</v>
      </c>
      <c r="E77" s="89" t="str">
        <f>E68&amp;" "&amp;E76</f>
        <v xml:space="preserve"> FranklinWH</v>
      </c>
      <c r="N77" t="str">
        <f>N68&amp;" Powerwall "&amp;N76</f>
        <v>Tesla Powerwall Tesla</v>
      </c>
      <c r="O77" t="str">
        <f>O68&amp;" Powerwall "&amp;O76</f>
        <v xml:space="preserve"> Powerwall Tesla</v>
      </c>
      <c r="P77" t="str">
        <f>P68&amp;" Powerwall "&amp;P76</f>
        <v xml:space="preserve"> Powerwall Tesla</v>
      </c>
      <c r="Q77" t="str">
        <f>Q68&amp;" Powerwall "&amp;Q76</f>
        <v xml:space="preserve"> Powerwall Tesla</v>
      </c>
    </row>
    <row r="78" spans="1:20" x14ac:dyDescent="0.25">
      <c r="A78" s="128" t="s">
        <v>213</v>
      </c>
      <c r="B78" s="144" t="str">
        <f>'PDF Outputs'!B57</f>
        <v>Essential Backup Package</v>
      </c>
      <c r="C78" s="144" t="str">
        <f>'PDF Outputs'!C57</f>
        <v>Whole Home Backup Package</v>
      </c>
      <c r="D78" s="144" t="str">
        <f>'PDF Outputs'!D57</f>
        <v>Whole Home Backup Package</v>
      </c>
      <c r="E78" s="214" t="str">
        <f>'PDF Outputs'!E57</f>
        <v>Whole Home Backup Package</v>
      </c>
      <c r="N78" s="144" t="str">
        <f>'PDF Outputs'!N57</f>
        <v>Essential Backup Package</v>
      </c>
      <c r="O78" s="144" t="str">
        <f>'PDF Outputs'!O57</f>
        <v>Whole Home Backup Package</v>
      </c>
      <c r="P78" s="144" t="str">
        <f>'PDF Outputs'!P57</f>
        <v>Whole Home Backup Package</v>
      </c>
      <c r="Q78" s="144" t="str">
        <f>'PDF Outputs'!Q57</f>
        <v>Whole Home Backup Package</v>
      </c>
    </row>
    <row r="79" spans="1:20" x14ac:dyDescent="0.25">
      <c r="A79" s="129" t="s">
        <v>214</v>
      </c>
      <c r="B79" t="s">
        <v>153</v>
      </c>
      <c r="C79" t="s">
        <v>153</v>
      </c>
      <c r="D79" t="s">
        <v>153</v>
      </c>
      <c r="E79" s="89" t="s">
        <v>153</v>
      </c>
      <c r="N79" t="s">
        <v>340</v>
      </c>
      <c r="O79" t="s">
        <v>340</v>
      </c>
      <c r="P79" t="s">
        <v>340</v>
      </c>
      <c r="Q79" t="s">
        <v>340</v>
      </c>
    </row>
    <row r="80" spans="1:20" x14ac:dyDescent="0.25">
      <c r="A80" s="129" t="s">
        <v>215</v>
      </c>
      <c r="B80" t="s">
        <v>216</v>
      </c>
      <c r="C80" t="s">
        <v>216</v>
      </c>
      <c r="D80" t="s">
        <v>216</v>
      </c>
      <c r="E80" s="89" t="s">
        <v>216</v>
      </c>
      <c r="N80" t="s">
        <v>217</v>
      </c>
      <c r="O80" t="s">
        <v>217</v>
      </c>
      <c r="P80" t="s">
        <v>217</v>
      </c>
      <c r="Q80" t="s">
        <v>217</v>
      </c>
    </row>
    <row r="81" spans="1:17" x14ac:dyDescent="0.25">
      <c r="A81" s="129" t="s">
        <v>218</v>
      </c>
      <c r="B81">
        <f>B69</f>
        <v>1</v>
      </c>
      <c r="C81">
        <f t="shared" ref="C81:E81" si="9">C69</f>
        <v>2</v>
      </c>
      <c r="D81">
        <f t="shared" si="9"/>
        <v>3</v>
      </c>
      <c r="E81" s="89">
        <f t="shared" si="9"/>
        <v>4</v>
      </c>
      <c r="N81">
        <f t="shared" ref="N81:Q81" si="10">N69</f>
        <v>1</v>
      </c>
      <c r="O81">
        <f t="shared" si="10"/>
        <v>2</v>
      </c>
      <c r="P81">
        <f t="shared" si="10"/>
        <v>3</v>
      </c>
      <c r="Q81">
        <f t="shared" si="10"/>
        <v>4</v>
      </c>
    </row>
    <row r="82" spans="1:17" x14ac:dyDescent="0.25">
      <c r="A82" s="129" t="s">
        <v>219</v>
      </c>
      <c r="B82" t="s">
        <v>154</v>
      </c>
      <c r="C82" t="s">
        <v>154</v>
      </c>
      <c r="D82" t="s">
        <v>154</v>
      </c>
      <c r="E82" s="89" t="s">
        <v>154</v>
      </c>
      <c r="N82" t="s">
        <v>337</v>
      </c>
      <c r="O82" t="s">
        <v>337</v>
      </c>
      <c r="P82" t="s">
        <v>337</v>
      </c>
      <c r="Q82" t="s">
        <v>337</v>
      </c>
    </row>
    <row r="83" spans="1:17" x14ac:dyDescent="0.25">
      <c r="A83" s="129" t="s">
        <v>220</v>
      </c>
      <c r="B83" t="s">
        <v>221</v>
      </c>
      <c r="C83" t="s">
        <v>221</v>
      </c>
      <c r="D83" t="s">
        <v>221</v>
      </c>
      <c r="E83" s="89" t="s">
        <v>221</v>
      </c>
      <c r="N83" t="s">
        <v>338</v>
      </c>
      <c r="O83" t="s">
        <v>338</v>
      </c>
      <c r="P83" t="s">
        <v>338</v>
      </c>
      <c r="Q83" t="s">
        <v>338</v>
      </c>
    </row>
    <row r="84" spans="1:17" x14ac:dyDescent="0.25">
      <c r="A84" s="128" t="s">
        <v>225</v>
      </c>
      <c r="B84">
        <f t="shared" ref="B84:E84" si="11">B73*B81</f>
        <v>13.6</v>
      </c>
      <c r="C84">
        <f t="shared" si="11"/>
        <v>27.2</v>
      </c>
      <c r="D84">
        <f t="shared" si="11"/>
        <v>40.799999999999997</v>
      </c>
      <c r="E84" s="89">
        <f t="shared" si="11"/>
        <v>54.4</v>
      </c>
      <c r="N84">
        <f t="shared" ref="N84:Q84" si="12">N73*N81</f>
        <v>13.5</v>
      </c>
      <c r="O84">
        <f t="shared" si="12"/>
        <v>27</v>
      </c>
      <c r="P84">
        <f t="shared" si="12"/>
        <v>40.5</v>
      </c>
      <c r="Q84">
        <f t="shared" si="12"/>
        <v>54</v>
      </c>
    </row>
    <row r="85" spans="1:17" x14ac:dyDescent="0.25">
      <c r="A85" s="128" t="s">
        <v>243</v>
      </c>
      <c r="B85" s="124">
        <f>ROUND('PDF Outputs'!B64,2)</f>
        <v>-0.35</v>
      </c>
      <c r="C85" s="124">
        <f>ROUND('PDF Outputs'!C64,2)</f>
        <v>-0.12</v>
      </c>
      <c r="D85" s="124">
        <f>ROUND('PDF Outputs'!D64,2)</f>
        <v>-0.23</v>
      </c>
      <c r="E85" s="195">
        <f>ROUND('PDF Outputs'!E64,2)</f>
        <v>-0.33</v>
      </c>
      <c r="F85" s="205"/>
      <c r="G85" s="206"/>
      <c r="H85" s="206"/>
      <c r="I85" s="206"/>
      <c r="J85" s="206"/>
      <c r="K85" s="206"/>
      <c r="L85" s="206"/>
      <c r="M85" s="207"/>
      <c r="N85" s="190">
        <f>ROUND('PDF Outputs'!N64,2)</f>
        <v>-0.11</v>
      </c>
      <c r="O85" s="124">
        <f>ROUND('PDF Outputs'!O64,2)</f>
        <v>-0.04</v>
      </c>
      <c r="P85" s="124">
        <f>ROUND('PDF Outputs'!P64,2)</f>
        <v>-0.14000000000000001</v>
      </c>
      <c r="Q85" s="124">
        <f>ROUND('PDF Outputs'!Q64,2)</f>
        <v>-7.0000000000000007E-2</v>
      </c>
    </row>
    <row r="86" spans="1:17" x14ac:dyDescent="0.25">
      <c r="A86" s="128" t="s">
        <v>240</v>
      </c>
      <c r="B86" s="124">
        <f>ROUND('PDF Outputs'!B65,2)</f>
        <v>-76.53</v>
      </c>
      <c r="C86" s="124">
        <f>ROUND('PDF Outputs'!C65,2)</f>
        <v>-112.98</v>
      </c>
      <c r="D86" s="124">
        <f>ROUND('PDF Outputs'!D65,2)</f>
        <v>-148.83000000000001</v>
      </c>
      <c r="E86" s="195">
        <f>ROUND('PDF Outputs'!E65,2)</f>
        <v>-184.69</v>
      </c>
      <c r="F86" s="205"/>
      <c r="G86" s="206"/>
      <c r="H86" s="206"/>
      <c r="I86" s="206"/>
      <c r="J86" s="206"/>
      <c r="K86" s="206"/>
      <c r="L86" s="206"/>
      <c r="M86" s="207"/>
      <c r="N86" s="190">
        <f>ROUND('PDF Outputs'!N65,2)</f>
        <v>-78.34</v>
      </c>
      <c r="O86" s="124">
        <f>ROUND('PDF Outputs'!O65,2)</f>
        <v>-115.89</v>
      </c>
      <c r="P86" s="124">
        <f>ROUND('PDF Outputs'!P65,2)</f>
        <v>-154.54</v>
      </c>
      <c r="Q86" s="124">
        <f>ROUND('PDF Outputs'!Q65,2)</f>
        <v>-192.09</v>
      </c>
    </row>
    <row r="87" spans="1:17" x14ac:dyDescent="0.25">
      <c r="A87" s="128" t="s">
        <v>241</v>
      </c>
      <c r="B87" s="124">
        <f>ROUND('PDF Outputs'!B66,2)</f>
        <v>-0.35</v>
      </c>
      <c r="C87" s="124">
        <f>ROUND('PDF Outputs'!C66,2)</f>
        <v>-0.12</v>
      </c>
      <c r="D87" s="124">
        <f>ROUND('PDF Outputs'!D66,2)</f>
        <v>-0.23</v>
      </c>
      <c r="E87" s="195">
        <f>ROUND('PDF Outputs'!E66,2)</f>
        <v>-0.33</v>
      </c>
      <c r="F87" s="205"/>
      <c r="G87" s="206"/>
      <c r="H87" s="206"/>
      <c r="I87" s="206"/>
      <c r="J87" s="206"/>
      <c r="K87" s="206"/>
      <c r="L87" s="206"/>
      <c r="M87" s="207"/>
      <c r="N87" s="190">
        <f>ROUND('PDF Outputs'!N66,2)</f>
        <v>-0.11</v>
      </c>
      <c r="O87" s="124">
        <f>ROUND('PDF Outputs'!O66,2)</f>
        <v>-0.04</v>
      </c>
      <c r="P87" s="124">
        <f>ROUND('PDF Outputs'!P66,2)</f>
        <v>-0.14000000000000001</v>
      </c>
      <c r="Q87" s="124">
        <f>ROUND('PDF Outputs'!Q66,2)</f>
        <v>-7.0000000000000007E-2</v>
      </c>
    </row>
    <row r="88" spans="1:17" x14ac:dyDescent="0.25">
      <c r="A88" s="128" t="s">
        <v>242</v>
      </c>
      <c r="B88" s="124">
        <f>ROUND('PDF Outputs'!B67,2)</f>
        <v>-0.51</v>
      </c>
      <c r="C88" s="124">
        <f>ROUND('PDF Outputs'!C67,2)</f>
        <v>-0.18</v>
      </c>
      <c r="D88" s="124">
        <f>ROUND('PDF Outputs'!D67,2)</f>
        <v>-0.33</v>
      </c>
      <c r="E88" s="195">
        <f>ROUND('PDF Outputs'!E67,2)</f>
        <v>-0.49</v>
      </c>
      <c r="F88" s="205"/>
      <c r="G88" s="206"/>
      <c r="H88" s="206"/>
      <c r="I88" s="206"/>
      <c r="J88" s="206"/>
      <c r="K88" s="206"/>
      <c r="L88" s="206"/>
      <c r="M88" s="207"/>
      <c r="N88" s="190">
        <f>ROUND('PDF Outputs'!N67,2)</f>
        <v>-0.16</v>
      </c>
      <c r="O88" s="124">
        <f>ROUND('PDF Outputs'!O67,2)</f>
        <v>-0.06</v>
      </c>
      <c r="P88" s="124">
        <f>ROUND('PDF Outputs'!P67,2)</f>
        <v>-0.2</v>
      </c>
      <c r="Q88" s="124">
        <f>ROUND('PDF Outputs'!Q67,2)</f>
        <v>-0.1</v>
      </c>
    </row>
    <row r="89" spans="1:17" x14ac:dyDescent="0.25">
      <c r="A89" s="128" t="s">
        <v>226</v>
      </c>
      <c r="B89" s="125">
        <f>ROUND('PDF Outputs'!B68,0)</f>
        <v>20809</v>
      </c>
      <c r="C89" s="125">
        <f>ROUND('PDF Outputs'!C68,0)</f>
        <v>30636</v>
      </c>
      <c r="D89" s="125">
        <f>ROUND('PDF Outputs'!D68,0)</f>
        <v>40173</v>
      </c>
      <c r="E89" s="196">
        <f>ROUND('PDF Outputs'!E68,0)</f>
        <v>49711</v>
      </c>
      <c r="F89" s="208"/>
      <c r="G89" s="209"/>
      <c r="H89" s="209"/>
      <c r="I89" s="209"/>
      <c r="J89" s="209"/>
      <c r="K89" s="209"/>
      <c r="L89" s="209"/>
      <c r="M89" s="210"/>
      <c r="N89" s="191">
        <f>ROUND('PDF Outputs'!N68,0)</f>
        <v>21387</v>
      </c>
      <c r="O89" s="125">
        <f>ROUND('PDF Outputs'!O68,0)</f>
        <v>31445</v>
      </c>
      <c r="P89" s="125">
        <f>ROUND('PDF Outputs'!P68,0)</f>
        <v>41734</v>
      </c>
      <c r="Q89" s="125">
        <f>ROUND('PDF Outputs'!Q68,0)</f>
        <v>51792</v>
      </c>
    </row>
    <row r="90" spans="1:17" x14ac:dyDescent="0.25">
      <c r="A90" s="128" t="s">
        <v>227</v>
      </c>
      <c r="B90" s="123">
        <f>ROUND('PDF Outputs'!B70,0)</f>
        <v>500</v>
      </c>
      <c r="C90" s="123">
        <f>ROUND('PDF Outputs'!C70,0)</f>
        <v>500</v>
      </c>
      <c r="D90" s="123">
        <f>ROUND('PDF Outputs'!D70,0)</f>
        <v>500</v>
      </c>
      <c r="E90" s="194">
        <f>ROUND('PDF Outputs'!E70,0)</f>
        <v>500</v>
      </c>
      <c r="F90" s="202"/>
      <c r="G90" s="203"/>
      <c r="H90" s="203"/>
      <c r="I90" s="203"/>
      <c r="J90" s="203"/>
      <c r="K90" s="203"/>
      <c r="L90" s="203"/>
      <c r="M90" s="204"/>
      <c r="N90" s="189">
        <f>ROUND('PDF Outputs'!N70,0)</f>
        <v>500</v>
      </c>
      <c r="O90" s="123">
        <f>ROUND('PDF Outputs'!O70,0)</f>
        <v>500</v>
      </c>
      <c r="P90" s="123">
        <f>ROUND('PDF Outputs'!P70,0)</f>
        <v>500</v>
      </c>
      <c r="Q90" s="123">
        <f>ROUND('PDF Outputs'!Q70,0)</f>
        <v>500</v>
      </c>
    </row>
    <row r="91" spans="1:17" x14ac:dyDescent="0.25">
      <c r="A91" s="128" t="s">
        <v>229</v>
      </c>
      <c r="B91" s="123">
        <f t="shared" ref="B91:E91" si="13">B92+B74</f>
        <v>20309</v>
      </c>
      <c r="C91" s="123">
        <f t="shared" si="13"/>
        <v>30136</v>
      </c>
      <c r="D91" s="123">
        <f t="shared" si="13"/>
        <v>39673</v>
      </c>
      <c r="E91" s="194">
        <f t="shared" si="13"/>
        <v>49211</v>
      </c>
      <c r="F91" s="203"/>
      <c r="G91" s="203"/>
      <c r="H91" s="203"/>
      <c r="I91" s="203"/>
      <c r="J91" s="203"/>
      <c r="K91" s="203"/>
      <c r="L91" s="203"/>
      <c r="M91" s="204"/>
      <c r="N91" s="123">
        <f t="shared" ref="N91:Q91" si="14">N92+N74</f>
        <v>20887</v>
      </c>
      <c r="O91" s="123">
        <f t="shared" si="14"/>
        <v>30945</v>
      </c>
      <c r="P91" s="123">
        <f t="shared" si="14"/>
        <v>41234</v>
      </c>
      <c r="Q91" s="123">
        <f t="shared" si="14"/>
        <v>51292</v>
      </c>
    </row>
    <row r="92" spans="1:17" x14ac:dyDescent="0.25">
      <c r="A92" s="128" t="s">
        <v>230</v>
      </c>
      <c r="B92" s="123">
        <f>ROUND('PDF Outputs'!B72,0)</f>
        <v>-41</v>
      </c>
      <c r="C92" s="123">
        <f>ROUND('PDF Outputs'!C72,0)</f>
        <v>-14</v>
      </c>
      <c r="D92" s="123">
        <f>ROUND('PDF Outputs'!D72,0)</f>
        <v>-27</v>
      </c>
      <c r="E92" s="194">
        <f>ROUND('PDF Outputs'!E72,0)</f>
        <v>-39</v>
      </c>
      <c r="F92" s="202"/>
      <c r="G92" s="203"/>
      <c r="H92" s="203"/>
      <c r="I92" s="203"/>
      <c r="J92" s="203"/>
      <c r="K92" s="203"/>
      <c r="L92" s="203"/>
      <c r="M92" s="204"/>
      <c r="N92" s="189">
        <f>ROUND('PDF Outputs'!N72,0)</f>
        <v>-13</v>
      </c>
      <c r="O92" s="123">
        <f>ROUND('PDF Outputs'!O72,0)</f>
        <v>-5</v>
      </c>
      <c r="P92" s="123">
        <f>ROUND('PDF Outputs'!P72,0)</f>
        <v>-16</v>
      </c>
      <c r="Q92" s="123">
        <f>ROUND('PDF Outputs'!Q72,0)</f>
        <v>-8</v>
      </c>
    </row>
    <row r="93" spans="1:17" x14ac:dyDescent="0.25">
      <c r="A93" s="128" t="s">
        <v>231</v>
      </c>
      <c r="B93" s="123">
        <f>B92</f>
        <v>-41</v>
      </c>
      <c r="C93" s="123">
        <f t="shared" ref="C93:E93" si="15">C92</f>
        <v>-14</v>
      </c>
      <c r="D93" s="123">
        <f t="shared" si="15"/>
        <v>-27</v>
      </c>
      <c r="E93" s="194">
        <f t="shared" si="15"/>
        <v>-39</v>
      </c>
      <c r="F93" s="203"/>
      <c r="G93" s="203"/>
      <c r="H93" s="203"/>
      <c r="I93" s="203"/>
      <c r="J93" s="203"/>
      <c r="K93" s="203"/>
      <c r="L93" s="203"/>
      <c r="M93" s="204"/>
      <c r="N93" s="123">
        <f t="shared" ref="N93:Q93" si="16">N92</f>
        <v>-13</v>
      </c>
      <c r="O93" s="123">
        <f t="shared" si="16"/>
        <v>-5</v>
      </c>
      <c r="P93" s="123">
        <f t="shared" si="16"/>
        <v>-16</v>
      </c>
      <c r="Q93" s="123">
        <f t="shared" si="16"/>
        <v>-8</v>
      </c>
    </row>
    <row r="94" spans="1:17" x14ac:dyDescent="0.25">
      <c r="A94" s="128" t="s">
        <v>232</v>
      </c>
      <c r="B94" s="123" t="s">
        <v>341</v>
      </c>
      <c r="C94" s="123" t="s">
        <v>341</v>
      </c>
      <c r="D94" s="123" t="s">
        <v>341</v>
      </c>
      <c r="E94" s="194" t="s">
        <v>341</v>
      </c>
      <c r="F94" s="203" t="s">
        <v>341</v>
      </c>
      <c r="G94" s="203" t="s">
        <v>341</v>
      </c>
      <c r="H94" s="203" t="s">
        <v>341</v>
      </c>
      <c r="I94" s="203" t="s">
        <v>341</v>
      </c>
      <c r="J94" s="203" t="s">
        <v>341</v>
      </c>
      <c r="K94" s="203" t="s">
        <v>341</v>
      </c>
      <c r="L94" s="203" t="s">
        <v>341</v>
      </c>
      <c r="M94" s="204" t="s">
        <v>341</v>
      </c>
      <c r="N94" s="123" t="s">
        <v>341</v>
      </c>
      <c r="O94" s="123" t="s">
        <v>341</v>
      </c>
      <c r="P94" s="123" t="s">
        <v>341</v>
      </c>
      <c r="Q94" s="123" t="s">
        <v>341</v>
      </c>
    </row>
    <row r="95" spans="1:17" x14ac:dyDescent="0.25">
      <c r="A95" s="128" t="s">
        <v>234</v>
      </c>
      <c r="B95" s="123">
        <f>ROUND('PDF Outputs'!B73,0)</f>
        <v>6093</v>
      </c>
      <c r="C95" s="123">
        <f>ROUND('PDF Outputs'!C73,0)</f>
        <v>9041</v>
      </c>
      <c r="D95" s="123">
        <f>ROUND('PDF Outputs'!D73,0)</f>
        <v>11902</v>
      </c>
      <c r="E95" s="194">
        <f>ROUND('PDF Outputs'!E73,0)</f>
        <v>14763</v>
      </c>
      <c r="F95" s="202"/>
      <c r="G95" s="203"/>
      <c r="H95" s="203"/>
      <c r="I95" s="203"/>
      <c r="J95" s="203"/>
      <c r="K95" s="203"/>
      <c r="L95" s="203"/>
      <c r="M95" s="204"/>
      <c r="N95" s="189">
        <f>ROUND('PDF Outputs'!N73,0)</f>
        <v>6266</v>
      </c>
      <c r="O95" s="123">
        <f>ROUND('PDF Outputs'!O73,0)</f>
        <v>9284</v>
      </c>
      <c r="P95" s="123">
        <f>ROUND('PDF Outputs'!P73,0)</f>
        <v>12370</v>
      </c>
      <c r="Q95" s="123">
        <f>ROUND('PDF Outputs'!Q73,0)</f>
        <v>15388</v>
      </c>
    </row>
    <row r="96" spans="1:17" x14ac:dyDescent="0.25">
      <c r="A96" s="128" t="s">
        <v>235</v>
      </c>
      <c r="B96" s="123">
        <v>0</v>
      </c>
      <c r="C96" s="123">
        <v>0</v>
      </c>
      <c r="D96" s="123">
        <v>0</v>
      </c>
      <c r="E96" s="194">
        <v>0</v>
      </c>
      <c r="F96" s="203"/>
      <c r="G96" s="203"/>
      <c r="H96" s="203"/>
      <c r="I96" s="203"/>
      <c r="J96" s="203"/>
      <c r="K96" s="203"/>
      <c r="L96" s="203"/>
      <c r="M96" s="204"/>
      <c r="N96" s="123">
        <v>0</v>
      </c>
      <c r="O96" s="123">
        <v>0</v>
      </c>
      <c r="P96" s="123">
        <v>0</v>
      </c>
      <c r="Q96" s="123">
        <v>0</v>
      </c>
    </row>
    <row r="97" spans="1:17" x14ac:dyDescent="0.25">
      <c r="A97" s="128" t="s">
        <v>261</v>
      </c>
      <c r="B97" s="123" t="s">
        <v>339</v>
      </c>
      <c r="C97" s="123" t="s">
        <v>339</v>
      </c>
      <c r="D97" s="123" t="s">
        <v>339</v>
      </c>
      <c r="E97" s="194" t="s">
        <v>339</v>
      </c>
      <c r="F97" s="203" t="s">
        <v>339</v>
      </c>
      <c r="G97" s="203" t="s">
        <v>339</v>
      </c>
      <c r="H97" s="203" t="s">
        <v>339</v>
      </c>
      <c r="I97" s="203" t="s">
        <v>339</v>
      </c>
      <c r="J97" s="203" t="s">
        <v>339</v>
      </c>
      <c r="K97" s="203" t="s">
        <v>339</v>
      </c>
      <c r="L97" s="203" t="s">
        <v>339</v>
      </c>
      <c r="M97" s="204" t="s">
        <v>339</v>
      </c>
      <c r="N97" s="123" t="s">
        <v>339</v>
      </c>
      <c r="O97" s="123" t="s">
        <v>339</v>
      </c>
      <c r="P97" s="123" t="s">
        <v>339</v>
      </c>
      <c r="Q97" s="123" t="s">
        <v>339</v>
      </c>
    </row>
    <row r="98" spans="1:17" x14ac:dyDescent="0.25">
      <c r="A98" s="128" t="s">
        <v>238</v>
      </c>
      <c r="B98" s="215">
        <f>'PDF Outputs'!B75</f>
        <v>6.9900000000000004E-2</v>
      </c>
      <c r="C98" s="215">
        <f>'PDF Outputs'!C75</f>
        <v>6.9900000000000004E-2</v>
      </c>
      <c r="D98" s="215">
        <f>'PDF Outputs'!D75</f>
        <v>6.9900000000000004E-2</v>
      </c>
      <c r="E98" s="216">
        <f>'PDF Outputs'!E75</f>
        <v>6.9900000000000004E-2</v>
      </c>
      <c r="F98" s="211"/>
      <c r="G98" s="212"/>
      <c r="H98" s="212"/>
      <c r="I98" s="212"/>
      <c r="J98" s="212"/>
      <c r="K98" s="212"/>
      <c r="L98" s="212"/>
      <c r="M98" s="213"/>
      <c r="N98" s="217">
        <f>'PDF Outputs'!N75</f>
        <v>6.9900000000000004E-2</v>
      </c>
      <c r="O98" s="215">
        <f>'PDF Outputs'!O75</f>
        <v>6.9900000000000004E-2</v>
      </c>
      <c r="P98" s="215">
        <f>'PDF Outputs'!P75</f>
        <v>6.9900000000000004E-2</v>
      </c>
      <c r="Q98" s="215">
        <f>'PDF Outputs'!Q75</f>
        <v>6.9900000000000004E-2</v>
      </c>
    </row>
    <row r="99" spans="1:17" x14ac:dyDescent="0.25">
      <c r="A99" s="128" t="s">
        <v>239</v>
      </c>
      <c r="B99">
        <f>'PDF Outputs'!B76</f>
        <v>10</v>
      </c>
      <c r="C99">
        <f>'PDF Outputs'!C76</f>
        <v>10</v>
      </c>
      <c r="D99">
        <f>'PDF Outputs'!D76</f>
        <v>10</v>
      </c>
      <c r="E99" s="89">
        <f>'PDF Outputs'!E76</f>
        <v>10</v>
      </c>
      <c r="N99">
        <f>'PDF Outputs'!N76</f>
        <v>10</v>
      </c>
      <c r="O99">
        <f>'PDF Outputs'!O76</f>
        <v>10</v>
      </c>
      <c r="P99">
        <f>'PDF Outputs'!P76</f>
        <v>10</v>
      </c>
      <c r="Q99">
        <f>'PDF Outputs'!Q76</f>
        <v>10</v>
      </c>
    </row>
    <row r="100" spans="1:17" x14ac:dyDescent="0.25">
      <c r="A100" s="131" t="s">
        <v>204</v>
      </c>
      <c r="B100" s="123">
        <f>ROUND('PDF Outputs'!B77,0)</f>
        <v>6093</v>
      </c>
      <c r="C100" s="123">
        <f>ROUND('PDF Outputs'!C77,0)</f>
        <v>9041</v>
      </c>
      <c r="D100" s="123">
        <f>ROUND('PDF Outputs'!D77,0)</f>
        <v>11902</v>
      </c>
      <c r="E100" s="194">
        <f>ROUND('PDF Outputs'!E77,0)</f>
        <v>14763</v>
      </c>
      <c r="F100" s="202"/>
      <c r="G100" s="203"/>
      <c r="H100" s="203"/>
      <c r="I100" s="203"/>
      <c r="J100" s="203"/>
      <c r="K100" s="203"/>
      <c r="L100" s="203"/>
      <c r="M100" s="204"/>
      <c r="N100" s="189">
        <f>ROUND('PDF Outputs'!N77,0)</f>
        <v>6266</v>
      </c>
      <c r="O100" s="123">
        <f>ROUND('PDF Outputs'!O77,0)</f>
        <v>9284</v>
      </c>
      <c r="P100" s="123">
        <f>ROUND('PDF Outputs'!P77,0)</f>
        <v>12370</v>
      </c>
      <c r="Q100" s="123">
        <f>ROUND('PDF Outputs'!Q77,0)</f>
        <v>15388</v>
      </c>
    </row>
    <row r="101" spans="1:17" x14ac:dyDescent="0.25">
      <c r="A101" s="130" t="s">
        <v>237</v>
      </c>
      <c r="B101" t="e" cm="1">
        <f t="array" ref="B101">_xlfn.CONCAT(SUBSTITUTE(SUBSTITUTE(_xlfn.TEXTJOIN(",",TRUE,CHAR(34)&amp;$A$2:$A$4&amp;CHAR(34)&amp;":"&amp;CHAR(34)&amp;$B$2:$B$4&amp;CHAR(34)),";",","),",}","}"),",",CHAR(34)&amp;$A$70:$A$75&amp;CHAR(34)&amp;":"&amp;B$70:B$75&amp;",",SUBSTITUTE(SUBSTITUTE(_xlfn.TEXTJOIN(",",TRUE,CHAR(34)&amp;$A$76:$A$100&amp;CHAR(34)&amp;":"&amp;CHAR(34)&amp;B$76:B$100&amp;CHAR(34)),";",","),",}","}"))</f>
        <v>#N/A</v>
      </c>
      <c r="C101" t="e" cm="1">
        <f t="array" ref="C101">_xlfn.CONCAT(SUBSTITUTE(SUBSTITUTE(_xlfn.TEXTJOIN(",",TRUE,CHAR(34)&amp;$A$2:$A$4&amp;CHAR(34)&amp;":"&amp;CHAR(34)&amp;$B$2:$B$4&amp;CHAR(34)),";",","),",}","}"),",",CHAR(34)&amp;$A$70:$A$75&amp;CHAR(34)&amp;":"&amp;C$70:C$75&amp;",",SUBSTITUTE(SUBSTITUTE(_xlfn.TEXTJOIN(",",TRUE,CHAR(34)&amp;$A$76:$A$100&amp;CHAR(34)&amp;":"&amp;CHAR(34)&amp;C$76:C$100&amp;CHAR(34)),";",","),",}","}"))</f>
        <v>#N/A</v>
      </c>
      <c r="D101" t="e" cm="1">
        <f t="array" ref="D101">_xlfn.CONCAT(SUBSTITUTE(SUBSTITUTE(_xlfn.TEXTJOIN(",",TRUE,CHAR(34)&amp;$A$2:$A$4&amp;CHAR(34)&amp;":"&amp;CHAR(34)&amp;$B$2:$B$4&amp;CHAR(34)),";",","),",}","}"),",",CHAR(34)&amp;$A$70:$A$75&amp;CHAR(34)&amp;":"&amp;D$70:D$75&amp;",",SUBSTITUTE(SUBSTITUTE(_xlfn.TEXTJOIN(",",TRUE,CHAR(34)&amp;$A$76:$A$100&amp;CHAR(34)&amp;":"&amp;CHAR(34)&amp;D$76:D$100&amp;CHAR(34)),";",","),",}","}"))</f>
        <v>#N/A</v>
      </c>
      <c r="E101" s="89" t="e" cm="1">
        <f t="array" ref="E101">_xlfn.CONCAT(SUBSTITUTE(SUBSTITUTE(_xlfn.TEXTJOIN(",",TRUE,CHAR(34)&amp;$A$2:$A$4&amp;CHAR(34)&amp;":"&amp;CHAR(34)&amp;$B$2:$B$4&amp;CHAR(34)),";",","),",}","}"),",",CHAR(34)&amp;$A$70:$A$75&amp;CHAR(34)&amp;":"&amp;E$70:E$75&amp;",",SUBSTITUTE(SUBSTITUTE(_xlfn.TEXTJOIN(",",TRUE,CHAR(34)&amp;$A$76:$A$100&amp;CHAR(34)&amp;":"&amp;CHAR(34)&amp;E$76:E$100&amp;CHAR(34)),";",","),",}","}"))</f>
        <v>#N/A</v>
      </c>
      <c r="F101" s="181" t="str" cm="1">
        <f t="array" ref="F101">_xlfn.CONCAT(SUBSTITUTE(SUBSTITUTE(_xlfn.TEXTJOIN(",",TRUE,CHAR(34)&amp;$A$2:$A$4&amp;CHAR(34)&amp;":"&amp;CHAR(34)&amp;$B$2:$B$4&amp;CHAR(34)),";",","),",}","}"),",",CHAR(34)&amp;$A$70:$A$75&amp;CHAR(34)&amp;":"&amp;F$70:F$75&amp;",",SUBSTITUTE(SUBSTITUTE(_xlfn.TEXTJOIN(",",TRUE,CHAR(34)&amp;$A$76:$A$100&amp;CHAR(34)&amp;":"&amp;CHAR(34)&amp;F$76:F$100&amp;CHAR(34)),";",","),",}","}"))</f>
        <v>"address":"0","system_size":"0","proposal_tool_version":"v7.5.3","proposal_nbr":,"estimated_backup_hours":,"estimated_backup_hours_with_pv":,"storage_size_kwh_per_battery":,"required_down_payment":,"net_system_cost":,"storage_brand":"","storage_name":"","storage_package_name":"","smart_switch_name":"","smart_switch_part_number":"","number_of_batteries":"","storage_model":"","storage_part_number":"","storage_size_kwh":"","Payment Month 1-18 pay tax credit":"","Payment Month 19+ pay tax credit":"","Payment Month 1-18 keep tax credit":"","Payment Month 19+ keep tax credit":"","total_cost_pre_discount":"","promotional_discount":"","total_cost":"","loan_amount":"","storage_cost_with_fees":"","loan_type":"EnFin 10","itc":"","state_tax_credit":"","financial_option":"battery10699","interest_rate":"","loan_term":"","Est Payment by Month 18":""</v>
      </c>
      <c r="G101" s="181" t="str" cm="1">
        <f t="array" ref="G101">_xlfn.CONCAT(SUBSTITUTE(SUBSTITUTE(_xlfn.TEXTJOIN(",",TRUE,CHAR(34)&amp;$A$2:$A$4&amp;CHAR(34)&amp;":"&amp;CHAR(34)&amp;$B$2:$B$4&amp;CHAR(34)),";",","),",}","}"),",",CHAR(34)&amp;$A$70:$A$75&amp;CHAR(34)&amp;":"&amp;G$70:G$75&amp;",",SUBSTITUTE(SUBSTITUTE(_xlfn.TEXTJOIN(",",TRUE,CHAR(34)&amp;$A$76:$A$100&amp;CHAR(34)&amp;":"&amp;CHAR(34)&amp;G$76:G$100&amp;CHAR(34)),";",","),",}","}"))</f>
        <v>"address":"0","system_size":"0","proposal_tool_version":"v7.5.3","proposal_nbr":,"estimated_backup_hours":,"estimated_backup_hours_with_pv":,"storage_size_kwh_per_battery":,"required_down_payment":,"net_system_cost":,"storage_brand":"","storage_name":"","storage_package_name":"","smart_switch_name":"","smart_switch_part_number":"","number_of_batteries":"","storage_model":"","storage_part_number":"","storage_size_kwh":"","Payment Month 1-18 pay tax credit":"","Payment Month 19+ pay tax credit":"","Payment Month 1-18 keep tax credit":"","Payment Month 19+ keep tax credit":"","total_cost_pre_discount":"","promotional_discount":"","total_cost":"","loan_amount":"","storage_cost_with_fees":"","loan_type":"EnFin 10","itc":"","state_tax_credit":"","financial_option":"battery10699","interest_rate":"","loan_term":"","Est Payment by Month 18":""</v>
      </c>
      <c r="H101" s="181" t="str" cm="1">
        <f t="array" ref="H101">_xlfn.CONCAT(SUBSTITUTE(SUBSTITUTE(_xlfn.TEXTJOIN(",",TRUE,CHAR(34)&amp;$A$2:$A$4&amp;CHAR(34)&amp;":"&amp;CHAR(34)&amp;$B$2:$B$4&amp;CHAR(34)),";",","),",}","}"),",",CHAR(34)&amp;$A$70:$A$75&amp;CHAR(34)&amp;":"&amp;H$70:H$75&amp;",",SUBSTITUTE(SUBSTITUTE(_xlfn.TEXTJOIN(",",TRUE,CHAR(34)&amp;$A$76:$A$100&amp;CHAR(34)&amp;":"&amp;CHAR(34)&amp;H$76:H$100&amp;CHAR(34)),";",","),",}","}"))</f>
        <v>"address":"0","system_size":"0","proposal_tool_version":"v7.5.3","proposal_nbr":,"estimated_backup_hours":,"estimated_backup_hours_with_pv":,"storage_size_kwh_per_battery":,"required_down_payment":,"net_system_cost":,"storage_brand":"","storage_name":"","storage_package_name":"","smart_switch_name":"","smart_switch_part_number":"","number_of_batteries":"","storage_model":"","storage_part_number":"","storage_size_kwh":"","Payment Month 1-18 pay tax credit":"","Payment Month 19+ pay tax credit":"","Payment Month 1-18 keep tax credit":"","Payment Month 19+ keep tax credit":"","total_cost_pre_discount":"","promotional_discount":"","total_cost":"","loan_amount":"","storage_cost_with_fees":"","loan_type":"EnFin 10","itc":"","state_tax_credit":"","financial_option":"battery10699","interest_rate":"","loan_term":"","Est Payment by Month 18":""</v>
      </c>
      <c r="I101" s="181" t="str" cm="1">
        <f t="array" ref="I101">_xlfn.CONCAT(SUBSTITUTE(SUBSTITUTE(_xlfn.TEXTJOIN(",",TRUE,CHAR(34)&amp;$A$2:$A$4&amp;CHAR(34)&amp;":"&amp;CHAR(34)&amp;$B$2:$B$4&amp;CHAR(34)),";",","),",}","}"),",",CHAR(34)&amp;$A$70:$A$75&amp;CHAR(34)&amp;":"&amp;I$70:I$75&amp;",",SUBSTITUTE(SUBSTITUTE(_xlfn.TEXTJOIN(",",TRUE,CHAR(34)&amp;$A$76:$A$100&amp;CHAR(34)&amp;":"&amp;CHAR(34)&amp;I$76:I$100&amp;CHAR(34)),";",","),",}","}"))</f>
        <v>"address":"0","system_size":"0","proposal_tool_version":"v7.5.3","proposal_nbr":,"estimated_backup_hours":,"estimated_backup_hours_with_pv":,"storage_size_kwh_per_battery":,"required_down_payment":,"net_system_cost":,"storage_brand":"","storage_name":"","storage_package_name":"","smart_switch_name":"","smart_switch_part_number":"","number_of_batteries":"","storage_model":"","storage_part_number":"","storage_size_kwh":"","Payment Month 1-18 pay tax credit":"","Payment Month 19+ pay tax credit":"","Payment Month 1-18 keep tax credit":"","Payment Month 19+ keep tax credit":"","total_cost_pre_discount":"","promotional_discount":"","total_cost":"","loan_amount":"","storage_cost_with_fees":"","loan_type":"EnFin 10","itc":"","state_tax_credit":"","financial_option":"battery10699","interest_rate":"","loan_term":"","Est Payment by Month 18":""</v>
      </c>
      <c r="J101" s="181" t="str" cm="1">
        <f t="array" ref="J101">_xlfn.CONCAT(SUBSTITUTE(SUBSTITUTE(_xlfn.TEXTJOIN(",",TRUE,CHAR(34)&amp;$A$2:$A$4&amp;CHAR(34)&amp;":"&amp;CHAR(34)&amp;$B$2:$B$4&amp;CHAR(34)),";",","),",}","}"),",",CHAR(34)&amp;$A$70:$A$75&amp;CHAR(34)&amp;":"&amp;J$70:J$75&amp;",",SUBSTITUTE(SUBSTITUTE(_xlfn.TEXTJOIN(",",TRUE,CHAR(34)&amp;$A$76:$A$100&amp;CHAR(34)&amp;":"&amp;CHAR(34)&amp;J$76:J$100&amp;CHAR(34)),";",","),",}","}"))</f>
        <v>"address":"0","system_size":"0","proposal_tool_version":"v7.5.3","proposal_nbr":,"estimated_backup_hours":,"estimated_backup_hours_with_pv":,"storage_size_kwh_per_battery":,"required_down_payment":,"net_system_cost":,"storage_brand":"","storage_name":"","storage_package_name":"","smart_switch_name":"","smart_switch_part_number":"","number_of_batteries":"","storage_model":"","storage_part_number":"","storage_size_kwh":"","Payment Month 1-18 pay tax credit":"","Payment Month 19+ pay tax credit":"","Payment Month 1-18 keep tax credit":"","Payment Month 19+ keep tax credit":"","total_cost_pre_discount":"","promotional_discount":"","total_cost":"","loan_amount":"","storage_cost_with_fees":"","loan_type":"EnFin 10","itc":"","state_tax_credit":"","financial_option":"battery10699","interest_rate":"","loan_term":"","Est Payment by Month 18":""</v>
      </c>
      <c r="K101" s="181" t="str" cm="1">
        <f t="array" ref="K101">_xlfn.CONCAT(SUBSTITUTE(SUBSTITUTE(_xlfn.TEXTJOIN(",",TRUE,CHAR(34)&amp;$A$2:$A$4&amp;CHAR(34)&amp;":"&amp;CHAR(34)&amp;$B$2:$B$4&amp;CHAR(34)),";",","),",}","}"),",",CHAR(34)&amp;$A$70:$A$75&amp;CHAR(34)&amp;":"&amp;K$70:K$75&amp;",",SUBSTITUTE(SUBSTITUTE(_xlfn.TEXTJOIN(",",TRUE,CHAR(34)&amp;$A$76:$A$100&amp;CHAR(34)&amp;":"&amp;CHAR(34)&amp;K$76:K$100&amp;CHAR(34)),";",","),",}","}"))</f>
        <v>"address":"0","system_size":"0","proposal_tool_version":"v7.5.3","proposal_nbr":,"estimated_backup_hours":,"estimated_backup_hours_with_pv":,"storage_size_kwh_per_battery":,"required_down_payment":,"net_system_cost":,"storage_brand":"","storage_name":"","storage_package_name":"","smart_switch_name":"","smart_switch_part_number":"","number_of_batteries":"","storage_model":"","storage_part_number":"","storage_size_kwh":"","Payment Month 1-18 pay tax credit":"","Payment Month 19+ pay tax credit":"","Payment Month 1-18 keep tax credit":"","Payment Month 19+ keep tax credit":"","total_cost_pre_discount":"","promotional_discount":"","total_cost":"","loan_amount":"","storage_cost_with_fees":"","loan_type":"EnFin 10","itc":"","state_tax_credit":"","financial_option":"battery10699","interest_rate":"","loan_term":"","Est Payment by Month 18":""</v>
      </c>
      <c r="L101" s="181" t="str" cm="1">
        <f t="array" ref="L101">_xlfn.CONCAT(SUBSTITUTE(SUBSTITUTE(_xlfn.TEXTJOIN(",",TRUE,CHAR(34)&amp;$A$2:$A$4&amp;CHAR(34)&amp;":"&amp;CHAR(34)&amp;$B$2:$B$4&amp;CHAR(34)),";",","),",}","}"),",",CHAR(34)&amp;$A$70:$A$75&amp;CHAR(34)&amp;":"&amp;L$70:L$75&amp;",",SUBSTITUTE(SUBSTITUTE(_xlfn.TEXTJOIN(",",TRUE,CHAR(34)&amp;$A$76:$A$100&amp;CHAR(34)&amp;":"&amp;CHAR(34)&amp;L$76:L$100&amp;CHAR(34)),";",","),",}","}"))</f>
        <v>"address":"0","system_size":"0","proposal_tool_version":"v7.5.3","proposal_nbr":,"estimated_backup_hours":,"estimated_backup_hours_with_pv":,"storage_size_kwh_per_battery":,"required_down_payment":,"net_system_cost":,"storage_brand":"","storage_name":"","storage_package_name":"","smart_switch_name":"","smart_switch_part_number":"","number_of_batteries":"","storage_model":"","storage_part_number":"","storage_size_kwh":"","Payment Month 1-18 pay tax credit":"","Payment Month 19+ pay tax credit":"","Payment Month 1-18 keep tax credit":"","Payment Month 19+ keep tax credit":"","total_cost_pre_discount":"","promotional_discount":"","total_cost":"","loan_amount":"","storage_cost_with_fees":"","loan_type":"EnFin 10","itc":"","state_tax_credit":"","financial_option":"battery10699","interest_rate":"","loan_term":"","Est Payment by Month 18":""</v>
      </c>
      <c r="M101" s="182" t="str" cm="1">
        <f t="array" ref="M101">_xlfn.CONCAT(SUBSTITUTE(SUBSTITUTE(_xlfn.TEXTJOIN(",",TRUE,CHAR(34)&amp;$A$2:$A$4&amp;CHAR(34)&amp;":"&amp;CHAR(34)&amp;$B$2:$B$4&amp;CHAR(34)),";",","),",}","}"),",",CHAR(34)&amp;$A$70:$A$75&amp;CHAR(34)&amp;":"&amp;M$70:M$75&amp;",",SUBSTITUTE(SUBSTITUTE(_xlfn.TEXTJOIN(",",TRUE,CHAR(34)&amp;$A$76:$A$100&amp;CHAR(34)&amp;":"&amp;CHAR(34)&amp;M$76:M$100&amp;CHAR(34)),";",","),",}","}"))</f>
        <v>"address":"0","system_size":"0","proposal_tool_version":"v7.5.3","proposal_nbr":,"estimated_backup_hours":,"estimated_backup_hours_with_pv":,"storage_size_kwh_per_battery":,"required_down_payment":,"net_system_cost":,"storage_brand":"","storage_name":"","storage_package_name":"","smart_switch_name":"","smart_switch_part_number":"","number_of_batteries":"","storage_model":"","storage_part_number":"","storage_size_kwh":"","Payment Month 1-18 pay tax credit":"","Payment Month 19+ pay tax credit":"","Payment Month 1-18 keep tax credit":"","Payment Month 19+ keep tax credit":"","total_cost_pre_discount":"","promotional_discount":"","total_cost":"","loan_amount":"","storage_cost_with_fees":"","loan_type":"EnFin 10","itc":"","state_tax_credit":"","financial_option":"battery10699","interest_rate":"","loan_term":"","Est Payment by Month 18":""</v>
      </c>
      <c r="N101" t="e" cm="1">
        <f t="array" ref="N101">_xlfn.CONCAT(SUBSTITUTE(SUBSTITUTE(_xlfn.TEXTJOIN(",",TRUE,CHAR(34)&amp;$A$2:$A$4&amp;CHAR(34)&amp;":"&amp;CHAR(34)&amp;$B$2:$B$4&amp;CHAR(34)),";",","),",}","}"),",",CHAR(34)&amp;$A$70:$A$75&amp;CHAR(34)&amp;":"&amp;N$70:N$75&amp;",",SUBSTITUTE(SUBSTITUTE(_xlfn.TEXTJOIN(",",TRUE,CHAR(34)&amp;$A$76:$A$100&amp;CHAR(34)&amp;":"&amp;CHAR(34)&amp;N$76:N$100&amp;CHAR(34)),";",","),",}","}"))</f>
        <v>#N/A</v>
      </c>
      <c r="O101" t="e" cm="1">
        <f t="array" ref="O101">_xlfn.CONCAT(SUBSTITUTE(SUBSTITUTE(_xlfn.TEXTJOIN(",",TRUE,CHAR(34)&amp;$A$2:$A$4&amp;CHAR(34)&amp;":"&amp;CHAR(34)&amp;$B$2:$B$4&amp;CHAR(34)),";",","),",}","}"),",",CHAR(34)&amp;$A$70:$A$75&amp;CHAR(34)&amp;":"&amp;O$70:O$75&amp;",",SUBSTITUTE(SUBSTITUTE(_xlfn.TEXTJOIN(",",TRUE,CHAR(34)&amp;$A$76:$A$100&amp;CHAR(34)&amp;":"&amp;CHAR(34)&amp;O$76:O$100&amp;CHAR(34)),";",","),",}","}"))</f>
        <v>#N/A</v>
      </c>
      <c r="P101" t="e" cm="1">
        <f t="array" ref="P101">_xlfn.CONCAT(SUBSTITUTE(SUBSTITUTE(_xlfn.TEXTJOIN(",",TRUE,CHAR(34)&amp;$A$2:$A$4&amp;CHAR(34)&amp;":"&amp;CHAR(34)&amp;$B$2:$B$4&amp;CHAR(34)),";",","),",}","}"),",",CHAR(34)&amp;$A$70:$A$75&amp;CHAR(34)&amp;":"&amp;P$70:P$75&amp;",",SUBSTITUTE(SUBSTITUTE(_xlfn.TEXTJOIN(",",TRUE,CHAR(34)&amp;$A$76:$A$100&amp;CHAR(34)&amp;":"&amp;CHAR(34)&amp;P$76:P$100&amp;CHAR(34)),";",","),",}","}"))</f>
        <v>#N/A</v>
      </c>
      <c r="Q101" t="e" cm="1">
        <f t="array" ref="Q101">_xlfn.CONCAT(SUBSTITUTE(SUBSTITUTE(_xlfn.TEXTJOIN(",",TRUE,CHAR(34)&amp;$A$2:$A$4&amp;CHAR(34)&amp;":"&amp;CHAR(34)&amp;$B$2:$B$4&amp;CHAR(34)),";",","),",}","}"),",",CHAR(34)&amp;$A$70:$A$75&amp;CHAR(34)&amp;":"&amp;Q$70:Q$75&amp;",",SUBSTITUTE(SUBSTITUTE(_xlfn.TEXTJOIN(",",TRUE,CHAR(34)&amp;$A$76:$A$100&amp;CHAR(34)&amp;":"&amp;CHAR(34)&amp;Q$76:Q$100&amp;CHAR(34)),";",","),",}","}"))</f>
        <v>#N/A</v>
      </c>
    </row>
  </sheetData>
  <mergeCells count="9">
    <mergeCell ref="B68:E68"/>
    <mergeCell ref="F68:M68"/>
    <mergeCell ref="N68:Q68"/>
    <mergeCell ref="B6:E6"/>
    <mergeCell ref="F6:M6"/>
    <mergeCell ref="N6:Q6"/>
    <mergeCell ref="B33:E33"/>
    <mergeCell ref="F33:M33"/>
    <mergeCell ref="N33:Q33"/>
  </mergeCells>
  <pageMargins left="0.7" right="0.7" top="0.75" bottom="0.75" header="0.3" footer="0.3"/>
  <pageSetup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f8011f4-3ecf-45c5-961f-8be16e4b0ef8">
      <Terms xmlns="http://schemas.microsoft.com/office/infopath/2007/PartnerControls"/>
    </lcf76f155ced4ddcb4097134ff3c332f>
    <TaxCatchAll xmlns="74be2eca-3511-4416-b415-6db7cd05998a"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EE88AE3046D7640BAF0B10C96E05F7C" ma:contentTypeVersion="13" ma:contentTypeDescription="Create a new document." ma:contentTypeScope="" ma:versionID="f808521901141224a41a575dd1b79068">
  <xsd:schema xmlns:xsd="http://www.w3.org/2001/XMLSchema" xmlns:xs="http://www.w3.org/2001/XMLSchema" xmlns:p="http://schemas.microsoft.com/office/2006/metadata/properties" xmlns:ns2="8f8011f4-3ecf-45c5-961f-8be16e4b0ef8" xmlns:ns3="74be2eca-3511-4416-b415-6db7cd05998a" targetNamespace="http://schemas.microsoft.com/office/2006/metadata/properties" ma:root="true" ma:fieldsID="db7434c72a136bf54a402ee3c178249d" ns2:_="" ns3:_="">
    <xsd:import namespace="8f8011f4-3ecf-45c5-961f-8be16e4b0ef8"/>
    <xsd:import namespace="74be2eca-3511-4416-b415-6db7cd05998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8011f4-3ecf-45c5-961f-8be16e4b0ef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df3fe17f-cb5d-4e5a-9d20-ad30633649c7"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4be2eca-3511-4416-b415-6db7cd05998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04d69960-4448-43a2-bad5-e66aa9bf3482}" ma:internalName="TaxCatchAll" ma:showField="CatchAllData" ma:web="74be2eca-3511-4416-b415-6db7cd05998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C9AC77C-F018-4BB5-8D6C-D34DF1E9FB8F}">
  <ds:schemaRefs>
    <ds:schemaRef ds:uri="http://schemas.microsoft.com/office/2006/documentManagement/types"/>
    <ds:schemaRef ds:uri="74be2eca-3511-4416-b415-6db7cd05998a"/>
    <ds:schemaRef ds:uri="http://purl.org/dc/elements/1.1/"/>
    <ds:schemaRef ds:uri="http://schemas.openxmlformats.org/package/2006/metadata/core-properties"/>
    <ds:schemaRef ds:uri="8f8011f4-3ecf-45c5-961f-8be16e4b0ef8"/>
    <ds:schemaRef ds:uri="http://purl.org/dc/dcmitype/"/>
    <ds:schemaRef ds:uri="http://purl.org/dc/terms/"/>
    <ds:schemaRef ds:uri="http://www.w3.org/XML/1998/namespace"/>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1657F16-2067-436D-A865-E0D0E41C96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8011f4-3ecf-45c5-961f-8be16e4b0ef8"/>
    <ds:schemaRef ds:uri="74be2eca-3511-4416-b415-6db7cd05998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D031C42-031D-43D1-B731-3492854AF9A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vt:i4>
      </vt:variant>
    </vt:vector>
  </HeadingPairs>
  <TitlesOfParts>
    <vt:vector size="19" baseType="lpstr">
      <vt:lpstr>Proposal --&gt;</vt:lpstr>
      <vt:lpstr>Prop generator</vt:lpstr>
      <vt:lpstr>Zip Code Zones - Archive</vt:lpstr>
      <vt:lpstr>State Zip Codes</vt:lpstr>
      <vt:lpstr>Calculations--&gt;</vt:lpstr>
      <vt:lpstr>Duration</vt:lpstr>
      <vt:lpstr>Oversized PV Calc</vt:lpstr>
      <vt:lpstr>DP Calc</vt:lpstr>
      <vt:lpstr>Backend tables--&gt;</vt:lpstr>
      <vt:lpstr>Load usage inputs</vt:lpstr>
      <vt:lpstr>Solar generation inputs</vt:lpstr>
      <vt:lpstr>Proposal Details</vt:lpstr>
      <vt:lpstr>Financial &amp; product inputs</vt:lpstr>
      <vt:lpstr>Prop Log</vt:lpstr>
      <vt:lpstr>Rebates</vt:lpstr>
      <vt:lpstr>PDF Outputs</vt:lpstr>
      <vt:lpstr>Prop Log Data</vt:lpstr>
      <vt:lpstr>'Financial &amp; product inputs'!Print_Area</vt:lpstr>
      <vt:lpstr>'Prop generator'!Print_Area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Jacob Pixton</dc:creator>
  <cp:keywords/>
  <dc:description/>
  <cp:lastModifiedBy>Jacob Pixton</cp:lastModifiedBy>
  <cp:revision/>
  <dcterms:created xsi:type="dcterms:W3CDTF">2023-05-10T21:10:38Z</dcterms:created>
  <dcterms:modified xsi:type="dcterms:W3CDTF">2024-11-14T00:21:02Z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0x0101004EE88AE3046D7640BAF0B10C96E05F7C</vt:lpwstr>
  </property>
  <property fmtid="{D5CDD505-2E9C-101B-9397-08002B2CF9AE}" pid="3" name="MediaServiceImageTags">
    <vt:lpwstr/>
  </property>
</Properties>
</file>